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ui_labels" sheetId="1" r:id="rId4"/>
    <sheet state="visible" name="choices" sheetId="2" r:id="rId5"/>
    <sheet state="visible" name="supported_files" sheetId="3" r:id="rId6"/>
    <sheet state="visible" name="recode_var_types" sheetId="4" r:id="rId7"/>
    <sheet state="visible" name="prompts" sheetId="5" r:id="rId8"/>
  </sheets>
  <definedNames/>
  <calcPr/>
  <extLst>
    <ext uri="GoogleSheetsCustomDataVersion2">
      <go:sheetsCustomData xmlns:go="http://customooxmlschemas.google.com/" r:id="rId9" roundtripDataChecksum="mCpPAVprQxk6ZWLQqGV6jK3kRxAhMZjJUzB51gSCmGs="/>
    </ext>
  </extLst>
</workbook>
</file>

<file path=xl/sharedStrings.xml><?xml version="1.0" encoding="utf-8"?>
<sst xmlns="http://schemas.openxmlformats.org/spreadsheetml/2006/main" count="1541" uniqueCount="1276">
  <si>
    <t>input_language</t>
  </si>
  <si>
    <t>language_label</t>
  </si>
  <si>
    <t>upload_file_local</t>
  </si>
  <si>
    <t>upload_type</t>
  </si>
  <si>
    <t>show_uploaded</t>
  </si>
  <si>
    <t>DatabaseConnectionID</t>
  </si>
  <si>
    <t>uploaded_datasets</t>
  </si>
  <si>
    <t>upload_file</t>
  </si>
  <si>
    <t>browse_files</t>
  </si>
  <si>
    <t>drop_files</t>
  </si>
  <si>
    <t>supported_files_msg</t>
  </si>
  <si>
    <t>supported_urls_msg</t>
  </si>
  <si>
    <t>study_name</t>
  </si>
  <si>
    <t>study_country</t>
  </si>
  <si>
    <t>additional_info</t>
  </si>
  <si>
    <t>additional_info_ph</t>
  </si>
  <si>
    <t>submit_upload</t>
  </si>
  <si>
    <t>future_upload_msg</t>
  </si>
  <si>
    <t>xls_error_msg</t>
  </si>
  <si>
    <t>uploaded_data_error_msg</t>
  </si>
  <si>
    <t>data_upload_successful_msg</t>
  </si>
  <si>
    <t xml:space="preserve">no_data_error_msg </t>
  </si>
  <si>
    <t>apply_selection</t>
  </si>
  <si>
    <t>select_data</t>
  </si>
  <si>
    <t>no_data</t>
  </si>
  <si>
    <t>data_summary</t>
  </si>
  <si>
    <t>upload_time</t>
  </si>
  <si>
    <t>summary_statistics_progress</t>
  </si>
  <si>
    <t>you_selected</t>
  </si>
  <si>
    <t>you_can_select</t>
  </si>
  <si>
    <t>toggle_actions</t>
  </si>
  <si>
    <t>missingness_check</t>
  </si>
  <si>
    <t>filter_check</t>
  </si>
  <si>
    <t>show_data_check</t>
  </si>
  <si>
    <t>select_variables_check</t>
  </si>
  <si>
    <t>filter_data_ph</t>
  </si>
  <si>
    <t>no_data_selected</t>
  </si>
  <si>
    <t>apply_filter</t>
  </si>
  <si>
    <t>user_ggthemes</t>
  </si>
  <si>
    <t>reset_filter</t>
  </si>
  <si>
    <t>manage_data_select_vars</t>
  </si>
  <si>
    <t>manage_data_select_vars_ht</t>
  </si>
  <si>
    <t>filter_data_error</t>
  </si>
  <si>
    <t>current_filter</t>
  </si>
  <si>
    <t>current_dataset_text</t>
  </si>
  <si>
    <t>missing_proportion</t>
  </si>
  <si>
    <t>quick_explore_check</t>
  </si>
  <si>
    <t>quick_explore_ui</t>
  </si>
  <si>
    <t>update_overwrite</t>
  </si>
  <si>
    <t>update_overwrite_ht</t>
  </si>
  <si>
    <t>updated_overwriten</t>
  </si>
  <si>
    <t>transform_data_select_vars</t>
  </si>
  <si>
    <t>change_variable_type</t>
  </si>
  <si>
    <t>variable_type</t>
  </si>
  <si>
    <t>transform_data_apply</t>
  </si>
  <si>
    <t>variable_type_log</t>
  </si>
  <si>
    <t>rename_variable</t>
  </si>
  <si>
    <t>db_host_url</t>
  </si>
  <si>
    <t>db_host_url_ph</t>
  </si>
  <si>
    <t>renamed_variable_log</t>
  </si>
  <si>
    <t>recode_variable</t>
  </si>
  <si>
    <t>recode_variable_old_label</t>
  </si>
  <si>
    <t>recode_variable_new_label</t>
  </si>
  <si>
    <t>recode_variable_new_label_ph</t>
  </si>
  <si>
    <t>recoded_variable_labels_log</t>
  </si>
  <si>
    <t>handle_missing_values</t>
  </si>
  <si>
    <t>handle_missing_values_ui</t>
  </si>
  <si>
    <t>create_missing_values</t>
  </si>
  <si>
    <t>transform_data_create_missing_values_choices_ph</t>
  </si>
  <si>
    <t>transform_data_create_missing_values_options</t>
  </si>
  <si>
    <t>transform_data_create_missing_values_input_pattern</t>
  </si>
  <si>
    <t>transform_data_create_missing_values_input_categories_ph</t>
  </si>
  <si>
    <t>transform_data_create_missing_values_input</t>
  </si>
  <si>
    <t>transform_data_create_missing_values_input_numeric</t>
  </si>
  <si>
    <t>transform_data_create_missing_values_input_range_ph</t>
  </si>
  <si>
    <t>created_missing_values_log</t>
  </si>
  <si>
    <t>handle_missing_values_log</t>
  </si>
  <si>
    <t>transform_data_handle_missing_values_options</t>
  </si>
  <si>
    <t>transform_data_handle_missing_values_new_category_ph</t>
  </si>
  <si>
    <t>transform_data_handle_missing_values_new_numeric_ph</t>
  </si>
  <si>
    <t>transform_data_handle_missing_values_new_numeric</t>
  </si>
  <si>
    <t>transform_data_handle_missing_values_new_category</t>
  </si>
  <si>
    <t>transform_data_create_missing_values_input_range</t>
  </si>
  <si>
    <t>transform_data_create_missing_values_input_ph</t>
  </si>
  <si>
    <t>identify_outliers</t>
  </si>
  <si>
    <t>transform_data_handle_outliers_choices_ph</t>
  </si>
  <si>
    <t>outlier_values_log</t>
  </si>
  <si>
    <t>transform_data_handle_outliers_log_none</t>
  </si>
  <si>
    <t>transform_data_handle_outliers_correct_options</t>
  </si>
  <si>
    <t>transform_data_handle_outliers_correct_options_input</t>
  </si>
  <si>
    <t>transform_data_handle_missing_values_choices_ph</t>
  </si>
  <si>
    <t>handle_outlier_values_log</t>
  </si>
  <si>
    <t>transform_data_plot_missing_data_out</t>
  </si>
  <si>
    <t>manage_data</t>
  </si>
  <si>
    <t>Manage_overview</t>
  </si>
  <si>
    <t>manage_explore</t>
  </si>
  <si>
    <t>footer_org_name</t>
  </si>
  <si>
    <t>footer_all_rights</t>
  </si>
  <si>
    <t>footer_copyright</t>
  </si>
  <si>
    <t>footer_contact</t>
  </si>
  <si>
    <t>manage_transform</t>
  </si>
  <si>
    <t>app_title</t>
  </si>
  <si>
    <t>menu_home</t>
  </si>
  <si>
    <t>menu_source_data</t>
  </si>
  <si>
    <t>menu_manage_data</t>
  </si>
  <si>
    <t>menu_overview</t>
  </si>
  <si>
    <t>menu_explore</t>
  </si>
  <si>
    <t>menu_transform</t>
  </si>
  <si>
    <t>menu_home1</t>
  </si>
  <si>
    <t>menu_CohortConstructor</t>
  </si>
  <si>
    <t>menu_combine_data</t>
  </si>
  <si>
    <t>menu_add_rows</t>
  </si>
  <si>
    <t>menu_add_columns</t>
  </si>
  <si>
    <t>menu_visualize_data</t>
  </si>
  <si>
    <t>menu_summarizeAutomatic</t>
  </si>
  <si>
    <t>menu_summarizeCustom</t>
  </si>
  <si>
    <t>menu_visualize_numeric</t>
  </si>
  <si>
    <t>menu_visualize_categorical</t>
  </si>
  <si>
    <t>menu_machine_learning</t>
  </si>
  <si>
    <t>menu_setup_models</t>
  </si>
  <si>
    <t>menu_Cohort_Constructor</t>
  </si>
  <si>
    <t>menu_feature_engineering</t>
  </si>
  <si>
    <t>menu_train_model</t>
  </si>
  <si>
    <t>menu_validate_model</t>
  </si>
  <si>
    <t>menu_predict</t>
  </si>
  <si>
    <t>menu_additional_resources</t>
  </si>
  <si>
    <t>db_connect_success</t>
  </si>
  <si>
    <t>combine_data_source_choices</t>
  </si>
  <si>
    <t>combine_data_source_choices_ph</t>
  </si>
  <si>
    <t>combine_data_list_datasets</t>
  </si>
  <si>
    <t>combine_data_list_datasets_ph</t>
  </si>
  <si>
    <t>combine_no_second_data</t>
  </si>
  <si>
    <t>combine_data_matched_vars</t>
  </si>
  <si>
    <t>combine_data_matched_vars_column</t>
  </si>
  <si>
    <t>combine_data_matched_vars_ht</t>
  </si>
  <si>
    <t>combine_data_no_matched_vars</t>
  </si>
  <si>
    <t>combine_data_match_type</t>
  </si>
  <si>
    <t>combine_data_type_choices</t>
  </si>
  <si>
    <t>combine_data_base_vars</t>
  </si>
  <si>
    <t>combine_data_new_vars</t>
  </si>
  <si>
    <t>str</t>
  </si>
  <si>
    <t>summary</t>
  </si>
  <si>
    <t>skim</t>
  </si>
  <si>
    <t>custom_viz_header</t>
  </si>
  <si>
    <t>user_output_type</t>
  </si>
  <si>
    <t>user_table_options</t>
  </si>
  <si>
    <t>user_calc_var</t>
  </si>
  <si>
    <t>user_strata_var</t>
  </si>
  <si>
    <t>user_row_variable</t>
  </si>
  <si>
    <t>usr_create_cross_tab</t>
  </si>
  <si>
    <t>user_download_table</t>
  </si>
  <si>
    <t>user_more_table_options</t>
  </si>
  <si>
    <t>user_report_numeric</t>
  </si>
  <si>
    <t>user_numeric_summary</t>
  </si>
  <si>
    <t>user_add_p_value</t>
  </si>
  <si>
    <t>user_add_confidence_interval</t>
  </si>
  <si>
    <t>user_drop_missing_values</t>
  </si>
  <si>
    <t>user_table_caption</t>
  </si>
  <si>
    <t>user_data_options</t>
  </si>
  <si>
    <t>user_select_dataset</t>
  </si>
  <si>
    <t>user_plot_options</t>
  </si>
  <si>
    <t>user_select_variable_on_x_axis</t>
  </si>
  <si>
    <t>user_select_variable_on_y_axis</t>
  </si>
  <si>
    <t>user_plot_title</t>
  </si>
  <si>
    <t>user_x_axis_label</t>
  </si>
  <si>
    <t>user_y_axis_label</t>
  </si>
  <si>
    <t>user_create</t>
  </si>
  <si>
    <t>user_download</t>
  </si>
  <si>
    <t>user_more_plot_options</t>
  </si>
  <si>
    <t>user_transform_to_doughnut</t>
  </si>
  <si>
    <t>user_select_color_variable</t>
  </si>
  <si>
    <t>user_select_group_variable</t>
  </si>
  <si>
    <t>user_visual_orientation</t>
  </si>
  <si>
    <t>user_display_confidence_interval</t>
  </si>
  <si>
    <t>user_level_of_confidence_interval</t>
  </si>
  <si>
    <t>user_select_line_join</t>
  </si>
  <si>
    <t>user_add_line_type</t>
  </si>
  <si>
    <t>user_add_points</t>
  </si>
  <si>
    <t>user_y_variable_summary_type</t>
  </si>
  <si>
    <t>user_title_position</t>
  </si>
  <si>
    <t>user_axis_title_size</t>
  </si>
  <si>
    <t>user_facet_title_size</t>
  </si>
  <si>
    <t>user_axis_text_size</t>
  </si>
  <si>
    <t>user_data_label_size</t>
  </si>
  <si>
    <t>user_x_axis_text_angle</t>
  </si>
  <si>
    <t>user_legend_title</t>
  </si>
  <si>
    <t>user_stacked</t>
  </si>
  <si>
    <t>user_add_density</t>
  </si>
  <si>
    <t>user_size_of_plot_title</t>
  </si>
  <si>
    <t>user_bar_width</t>
  </si>
  <si>
    <t>user_bin_width</t>
  </si>
  <si>
    <t>user_line_size</t>
  </si>
  <si>
    <t>user_select_line_type</t>
  </si>
  <si>
    <t>user_add_shapes</t>
  </si>
  <si>
    <t>user_select_shape</t>
  </si>
  <si>
    <t>user_add_smooth</t>
  </si>
  <si>
    <t>user_remove_histogram</t>
  </si>
  <si>
    <t>user_select_color</t>
  </si>
  <si>
    <t>user_select_color_parlet</t>
  </si>
  <si>
    <t>user_barplot</t>
  </si>
  <si>
    <t>summarytools</t>
  </si>
  <si>
    <t>combine_data_combine_modify_vars</t>
  </si>
  <si>
    <t>combine_data_create_id_var_check</t>
  </si>
  <si>
    <t>menu_custom_visualization</t>
  </si>
  <si>
    <t>combine_data_row_wise_values_log</t>
  </si>
  <si>
    <t>combine_data_matched_vars_manual_ui</t>
  </si>
  <si>
    <t>combine_data_matched_vars_manual_ui_ph</t>
  </si>
  <si>
    <t>combine_data_manual_match_apply</t>
  </si>
  <si>
    <t>combine_data_perfrom_merging_apply</t>
  </si>
  <si>
    <t>db_type</t>
  </si>
  <si>
    <t>db_host</t>
  </si>
  <si>
    <t>db_name</t>
  </si>
  <si>
    <t>db_user</t>
  </si>
  <si>
    <t>db_pwd</t>
  </si>
  <si>
    <t>db_port</t>
  </si>
  <si>
    <t>db_host_placeholder</t>
  </si>
  <si>
    <t>db_name_placeholder</t>
  </si>
  <si>
    <t>db_user_placeholder</t>
  </si>
  <si>
    <t>db_pwd_placeholder</t>
  </si>
  <si>
    <t>db_port_placeholder</t>
  </si>
  <si>
    <t>db_write_query_placeholder</t>
  </si>
  <si>
    <t>db_custom_query</t>
  </si>
  <si>
    <t>db_run_query</t>
  </si>
  <si>
    <t>db_schema_list</t>
  </si>
  <si>
    <t>db_table_list</t>
  </si>
  <si>
    <t>db_connect</t>
  </si>
  <si>
    <t>db_disconnect</t>
  </si>
  <si>
    <t>db_tab_query</t>
  </si>
  <si>
    <t>combine_data_create_id_var_input_ph</t>
  </si>
  <si>
    <t>db_connect_failure</t>
  </si>
  <si>
    <t>db_mysql_failure</t>
  </si>
  <si>
    <t>db_query_failure</t>
  </si>
  <si>
    <t>db_sql_syntax</t>
  </si>
  <si>
    <t>menu_research_question</t>
  </si>
  <si>
    <t>generate_research_questions_choices</t>
  </si>
  <si>
    <t>api_stored_ok</t>
  </si>
  <si>
    <t>generate_research_questions_api_token</t>
  </si>
  <si>
    <t>generate_research_questions_api_token_ph</t>
  </si>
  <si>
    <t>generate_research_questions_api_token_apply</t>
  </si>
  <si>
    <t>generate_research_questions_api_token_ht</t>
  </si>
  <si>
    <t>generate_research_questions_api_token_ht_h</t>
  </si>
  <si>
    <t>api_stored_success</t>
  </si>
  <si>
    <t>generate_research_questions_additional</t>
  </si>
  <si>
    <t>generate_research_questions_additional_title</t>
  </si>
  <si>
    <t>generate_research_questions_additional_background</t>
  </si>
  <si>
    <t>generate_research_questions_additional_objectives</t>
  </si>
  <si>
    <t>generate_research_questions_additional_analysis</t>
  </si>
  <si>
    <t>generate_research_questions_apply</t>
  </si>
  <si>
    <t>generate_research_questions</t>
  </si>
  <si>
    <t>generate_research_questions_error</t>
  </si>
  <si>
    <t>generate_research_questions_outcome</t>
  </si>
  <si>
    <t>generate_research_questions_outcome_selected_ph</t>
  </si>
  <si>
    <t>generate_research_questions_outcome_selected</t>
  </si>
  <si>
    <t>generate_research_questions_suggest_analysis</t>
  </si>
  <si>
    <t>color_single</t>
  </si>
  <si>
    <t>setup_models_analysis_type_ph</t>
  </si>
  <si>
    <t>setup_models_analysis_type</t>
  </si>
  <si>
    <t>setup_models_analysis_type_supervised</t>
  </si>
  <si>
    <t>setup_models_analysis_type_unsupervised</t>
  </si>
  <si>
    <t>future_analysis_type_ts</t>
  </si>
  <si>
    <t>future_analysis_type_inference</t>
  </si>
  <si>
    <t>setup_models_analysis_target_numeric_alert</t>
  </si>
  <si>
    <t>setup_models_analysis_target_variable_ph</t>
  </si>
  <si>
    <t>setup_models_analysis_target_variable</t>
  </si>
  <si>
    <t>setup_models_analysis_partition_ratio</t>
  </si>
  <si>
    <t>setup_models_analysis_session_name</t>
  </si>
  <si>
    <t>setup_models_analysis_session_name_ph</t>
  </si>
  <si>
    <t>waiting_time</t>
  </si>
  <si>
    <t>table_loading</t>
  </si>
  <si>
    <t>setup_models_analysis_apply</t>
  </si>
  <si>
    <t>plot_loading</t>
  </si>
  <si>
    <t>setup_models_analysis_exclude_variables</t>
  </si>
  <si>
    <t>setup_models_analysis_exclude_variables_ph</t>
  </si>
  <si>
    <t>update_chart_button</t>
  </si>
  <si>
    <t>update_tab_button</t>
  </si>
  <si>
    <t>fluid_set_correlation_params</t>
  </si>
  <si>
    <t>fluid_set_ggbivariate_plot_params</t>
  </si>
  <si>
    <t>bivariate_gg_outcome</t>
  </si>
  <si>
    <t>bivariate_gg_explanatory</t>
  </si>
  <si>
    <t>corrplot_variables</t>
  </si>
  <si>
    <t>max_var_limit</t>
  </si>
  <si>
    <t>max_levels_col_var</t>
  </si>
  <si>
    <t>max_levels_col_var_desc</t>
  </si>
  <si>
    <t>max_var_limit_description</t>
  </si>
  <si>
    <t>impute_missing_options</t>
  </si>
  <si>
    <t>impute_missing_options_ph</t>
  </si>
  <si>
    <t>bivariate_outcome</t>
  </si>
  <si>
    <t>bivariate_single_color</t>
  </si>
  <si>
    <t>corr_numeric_variables</t>
  </si>
  <si>
    <t>downloading_report</t>
  </si>
  <si>
    <t>corrplot_header_lebel</t>
  </si>
  <si>
    <t>bivariate_header_label</t>
  </si>
  <si>
    <t>bivariate_plot_title</t>
  </si>
  <si>
    <t>bivariate_features</t>
  </si>
  <si>
    <t>setup_models_analysis_session_seed</t>
  </si>
  <si>
    <t>downloadid</t>
  </si>
  <si>
    <t>setup_models_analysis_target_variable_options_check</t>
  </si>
  <si>
    <t>setup_models_analysis_model_type_check</t>
  </si>
  <si>
    <t>setup_models_analysis_type_supervised_regression</t>
  </si>
  <si>
    <t>setup_models_analysis_type_classification</t>
  </si>
  <si>
    <t>modelling_framework_choices</t>
  </si>
  <si>
    <t>evidenceQuality</t>
  </si>
  <si>
    <t>user_download_autoreport</t>
  </si>
  <si>
    <t>menu_omop_data</t>
  </si>
  <si>
    <t>feature_engineering_perform_preprocess</t>
  </si>
  <si>
    <t>feature_engineering_perform_preprocess_check</t>
  </si>
  <si>
    <t>feature_engineering_perform_missing_impute_check</t>
  </si>
  <si>
    <t>feature_engineering_perform_fe_steps_check</t>
  </si>
  <si>
    <t>feature_engineering_perform_pca_steps_check</t>
  </si>
  <si>
    <t>menu_achilles</t>
  </si>
  <si>
    <t>feature_engineering_perform_upsample_steps_check</t>
  </si>
  <si>
    <t>user_temp_var</t>
  </si>
  <si>
    <t>user_cohort_var</t>
  </si>
  <si>
    <t>feature_engineering_apply</t>
  </si>
  <si>
    <t>feature_engineering_perform_corr_steps_check</t>
  </si>
  <si>
    <t>feature_engineering_perform_partition</t>
  </si>
  <si>
    <t>menu_Using_Concept_ids</t>
  </si>
  <si>
    <t>menu_aphrodite</t>
  </si>
  <si>
    <t>model_training_setup_cv</t>
  </si>
  <si>
    <t>model_training_setup_eval_metric</t>
  </si>
  <si>
    <t>train_control_method_caret</t>
  </si>
  <si>
    <t>train_control_repeat_caret</t>
  </si>
  <si>
    <t>train_control_number_caret</t>
  </si>
  <si>
    <t>feature_engineering_preprocessed_log</t>
  </si>
  <si>
    <t>model_training_setup_cv_method</t>
  </si>
  <si>
    <t>train_control_search_caret</t>
  </si>
  <si>
    <t>GenerateCohortID</t>
  </si>
  <si>
    <t>CohortDateID</t>
  </si>
  <si>
    <t>CohortNameID</t>
  </si>
  <si>
    <t>ConceptKeyword</t>
  </si>
  <si>
    <t>CohortcreationName</t>
  </si>
  <si>
    <t>CreateCDMID</t>
  </si>
  <si>
    <t>achillesSchemaName</t>
  </si>
  <si>
    <t>v</t>
  </si>
  <si>
    <t>CDMSchemaName</t>
  </si>
  <si>
    <t>CDMConnName</t>
  </si>
  <si>
    <t>CDMConn</t>
  </si>
  <si>
    <t>ConnectCohortID</t>
  </si>
  <si>
    <t>cohort_db_port</t>
  </si>
  <si>
    <t>cohort_db_pwd</t>
  </si>
  <si>
    <t>cohort_db_user</t>
  </si>
  <si>
    <t>cohort_db_name</t>
  </si>
  <si>
    <t>cohort_db_host</t>
  </si>
  <si>
    <t>cohort_dbms</t>
  </si>
  <si>
    <t>model_training_setup_customize_train_control</t>
  </si>
  <si>
    <t>customize_train_control_apply_save</t>
  </si>
  <si>
    <t>customize_train_control_apply_cancel</t>
  </si>
  <si>
    <t>train_control_verbose_caret</t>
  </si>
  <si>
    <t>train_control_save_predictions_caret</t>
  </si>
  <si>
    <t>train_control_class_probabilities_caret</t>
  </si>
  <si>
    <t>cohortConstruction</t>
  </si>
  <si>
    <t>load_bivariate</t>
  </si>
  <si>
    <t>model_training_caret_models_ui</t>
  </si>
  <si>
    <t>advance_control_apply</t>
  </si>
  <si>
    <t>model_training_caret_models_ols_advance_intercept</t>
  </si>
  <si>
    <t>model_training_caret_models_advance_options</t>
  </si>
  <si>
    <t>model_training_apply</t>
  </si>
  <si>
    <t>menu_omop</t>
  </si>
  <si>
    <t>model_training_caret_models_rf</t>
  </si>
  <si>
    <t>model_training_caret_models_rf_advance_params</t>
  </si>
  <si>
    <t>model_training_setup_start_clusters_check</t>
  </si>
  <si>
    <t>model_training_setup_include_ensemble_check</t>
  </si>
  <si>
    <t>model_training_setup_presetup</t>
  </si>
  <si>
    <t>model_training_caret_models_gbm_advance_n.trees</t>
  </si>
  <si>
    <t>model_training_caret_models_gbm_advance_interaction.depth</t>
  </si>
  <si>
    <t>model_training_caret_models_gbm_advance_n.minobsinnode</t>
  </si>
  <si>
    <t>model_training_caret_models_gbm_advance_shrinkage</t>
  </si>
  <si>
    <t>automl_menu</t>
  </si>
  <si>
    <t>cdm_schema</t>
  </si>
  <si>
    <t>vocab_schema</t>
  </si>
  <si>
    <t>results_schema</t>
  </si>
  <si>
    <t>cdm_version</t>
  </si>
  <si>
    <t>achilles_dbms</t>
  </si>
  <si>
    <t>achilles_db_port</t>
  </si>
  <si>
    <t>achilles_db_host</t>
  </si>
  <si>
    <t>achilles_db_name</t>
  </si>
  <si>
    <t>achilles_db_user</t>
  </si>
  <si>
    <t>achilles_db_pwd</t>
  </si>
  <si>
    <t>run_achilles</t>
  </si>
  <si>
    <t>menu_Feature_Extraction</t>
  </si>
  <si>
    <t>menu_ohdsi_analysis</t>
  </si>
  <si>
    <t>model_training_caret_models_xgbTree_advance_nrounds</t>
  </si>
  <si>
    <t>model_training_caret_models_xgbTree_advance_max_depth</t>
  </si>
  <si>
    <t>model_training_caret_models_xgbTree_advance_eta</t>
  </si>
  <si>
    <t>model_training_caret_models_xgbTree_advance_gamma</t>
  </si>
  <si>
    <t>model_training_caret_models_xgbTree_advance_colsample_bytree</t>
  </si>
  <si>
    <t>model_training_caret_models_xgbTree_advance_min_child_weight</t>
  </si>
  <si>
    <t>model_training_caret_models_xgbTree_advance_subsample</t>
  </si>
  <si>
    <t>model_training_caret_train_metrics</t>
  </si>
  <si>
    <t>model_training_caret_models_xgbLinear_advance_nrounds</t>
  </si>
  <si>
    <t>model_training_caret_models_xgbLinear_advance_lambda</t>
  </si>
  <si>
    <t>model_training_caret_models_xgbLinear_advance_alpha</t>
  </si>
  <si>
    <t>model_training_caret_models_xgbLinear_advance_eta</t>
  </si>
  <si>
    <t>model_training_caret_models_svmRadial_advance_sigma</t>
  </si>
  <si>
    <t>model_training_caret_models_svmRadial_advance_C</t>
  </si>
  <si>
    <t>user_generatebivriate</t>
  </si>
  <si>
    <t>logoutID</t>
  </si>
  <si>
    <t>deeplearning</t>
  </si>
  <si>
    <t>WelcomeID</t>
  </si>
  <si>
    <t>automl_title</t>
  </si>
  <si>
    <t>model_training_caret_models_svmLinear_advance_C</t>
  </si>
  <si>
    <t>model_training_caret_train_metrics_training</t>
  </si>
  <si>
    <t>model_training_caret_train_metrics_test</t>
  </si>
  <si>
    <t>deploy_model_test</t>
  </si>
  <si>
    <t>model_training_caret_models_svmPoly_advance_degree</t>
  </si>
  <si>
    <t>model_training_caret_models_svmPoly_advance_scale</t>
  </si>
  <si>
    <t>model_training_caret_models_svmPoly_advance_C</t>
  </si>
  <si>
    <t>model_training_caret_models_glmnet_advance_alpha</t>
  </si>
  <si>
    <t>model_training_caret_models_ridge_advance_alpha</t>
  </si>
  <si>
    <t>model_training_caret_models_lasso_advance_alpha</t>
  </si>
  <si>
    <t>model_training_caret_more_options_shap_check</t>
  </si>
  <si>
    <t>model_training_caret_test_metrics_trained_models_shap_ph</t>
  </si>
  <si>
    <t>more_model_plots</t>
  </si>
  <si>
    <t>model_training_caret_more_metrics</t>
  </si>
  <si>
    <t>model_training_caret_more_options_shap</t>
  </si>
  <si>
    <t>model_training_caret_post_model_metrics_cm</t>
  </si>
  <si>
    <t>model_training_caret_test_metrics_trained_models_options_ph</t>
  </si>
  <si>
    <t>model_training_caret_test_metrics_trained_shap_switch_check</t>
  </si>
  <si>
    <t>model_training_caret_post_model_metrics_vi</t>
  </si>
  <si>
    <t>model_training_caret_test_metrics_trained_shap_apply</t>
  </si>
  <si>
    <t>model_training_caret_test_metrics_df_filtered</t>
  </si>
  <si>
    <t>model_training_caret_test_metrics_plot_all_filtered</t>
  </si>
  <si>
    <t>model_training_caret_test_metrics_plot_roc_filtered</t>
  </si>
  <si>
    <t>model_training_caret_test_metrics_shap_values_varimp</t>
  </si>
  <si>
    <t>model_training_caret_test_metrics_shap_values_varfreq</t>
  </si>
  <si>
    <t>model_training_caret_test_metrics_shap_values_vardep</t>
  </si>
  <si>
    <t>model_training_caret_test_metrics_shap_values_beeswarm</t>
  </si>
  <si>
    <t>model_training_caret_test_metrics_shap_values_waterfall</t>
  </si>
  <si>
    <t>model_training_caret_test_metrics_shap_values_force</t>
  </si>
  <si>
    <t>deploy_trained_caret_models_box_ui_options</t>
  </si>
  <si>
    <t>deploy_trained_caret_models_box_ui_ouput</t>
  </si>
  <si>
    <t>download_plots</t>
  </si>
  <si>
    <t>deploy_trained_caret_models_select_metrics</t>
  </si>
  <si>
    <t>deploy_trained_caret_models_select_model</t>
  </si>
  <si>
    <t>deploy_trained_caret_models_select_session</t>
  </si>
  <si>
    <t>deploy_trained_caret_models_select_deploy</t>
  </si>
  <si>
    <t>deploy_trained_caret_models_select_deploy_apply</t>
  </si>
  <si>
    <t>redirect_to_source</t>
  </si>
  <si>
    <t>gender_filter</t>
  </si>
  <si>
    <t>predict_trained_caret_models_select_model</t>
  </si>
  <si>
    <t>predict_trained_caret_models_select_model_ph</t>
  </si>
  <si>
    <t>predict_trained_caret_models_prediction_type_choices</t>
  </si>
  <si>
    <t>predict_trained_caret_models_download_template</t>
  </si>
  <si>
    <t>predict_trained_caret_models_upload_data</t>
  </si>
  <si>
    <t>predict_trained_caret_models_upload_data_apply</t>
  </si>
  <si>
    <t>predict_trained_caret_models_predict_apply</t>
  </si>
  <si>
    <t>cnn_deep</t>
  </si>
  <si>
    <t>transformers_deep</t>
  </si>
  <si>
    <t>test_performance_evaluation_pycaret</t>
  </si>
  <si>
    <t>predict_trained_caret_models_upload_form</t>
  </si>
  <si>
    <t>predict_trained_caret_models_upload_data_apply_error</t>
  </si>
  <si>
    <t>predict_trained_caret_models_upload_form_apply_save_entry</t>
  </si>
  <si>
    <t>predict_trained_caret_models_upload_form_apply_finish_entry</t>
  </si>
  <si>
    <t>predict_trained_caret_models_upload_form_apply_cancel</t>
  </si>
  <si>
    <t>predict_trained_caret_models_prediction_type_choices_form</t>
  </si>
  <si>
    <t>predict_trained_caret_models_prediction_type_choices_form_another_entry</t>
  </si>
  <si>
    <t>predict_trained_caret_models_predict_apply_error</t>
  </si>
  <si>
    <t>model_training_apply_progress_bar</t>
  </si>
  <si>
    <t>model_training_error</t>
  </si>
  <si>
    <t>model_metrics_error</t>
  </si>
  <si>
    <t>model_train_metrics_error</t>
  </si>
  <si>
    <t>model_test_metrics_error</t>
  </si>
  <si>
    <t>model_post_metrics_error</t>
  </si>
  <si>
    <t>test_metrics_objs_shap_error</t>
  </si>
  <si>
    <t>model_metrics_apply_progress_bar</t>
  </si>
  <si>
    <t>data_upload_id_progres_bar</t>
  </si>
  <si>
    <t>deploy_models_caret_pb</t>
  </si>
  <si>
    <t>deploy_models_caret_error</t>
  </si>
  <si>
    <t>deploy_trained_caret_models_select_deployed_table</t>
  </si>
  <si>
    <t>predict_trained_caret_models_prediction_type_choices_error</t>
  </si>
  <si>
    <t>dashboard</t>
  </si>
  <si>
    <t>c_pipeline</t>
  </si>
  <si>
    <t>t_model</t>
  </si>
  <si>
    <t>m_predictions</t>
  </si>
  <si>
    <t>v_jobs</t>
  </si>
  <si>
    <t>v_datasets</t>
  </si>
  <si>
    <t>d_jobs</t>
  </si>
  <si>
    <t>outcome_variable_level_error</t>
  </si>
  <si>
    <t>outcome_variable_level_change_info</t>
  </si>
  <si>
    <t>transform_data_rename_variable_input_error</t>
  </si>
  <si>
    <t>transform_data_recode_variable_input_error</t>
  </si>
  <si>
    <t>general_error_alert</t>
  </si>
  <si>
    <t>generate_research_questions_additional_analysis_pb</t>
  </si>
  <si>
    <t>generate_research_questions_outcome_pb</t>
  </si>
  <si>
    <t>feature_engineering_perform_partition_error</t>
  </si>
  <si>
    <t>feature_engineering_perform_preprocess_check_error</t>
  </si>
  <si>
    <t>model_training_caret_models_knn_advance_k</t>
  </si>
  <si>
    <t>model_training_caret_models_nnet_advance_size</t>
  </si>
  <si>
    <t>model_training_caret_models_nnet_advance_decay</t>
  </si>
  <si>
    <t>model_training_caret_models_ols_advance_decay</t>
  </si>
  <si>
    <t>setup_models_analysis_success</t>
  </si>
  <si>
    <t>feature_engineering_apply_success</t>
  </si>
  <si>
    <t>feature_engineering_perform_preprocess_pb</t>
  </si>
  <si>
    <t>model_training_caret_models_avNNet_advance_bag</t>
  </si>
  <si>
    <t>model_training_caret_models_avNNet_advance_size</t>
  </si>
  <si>
    <t>model_training_caret_models_avNNet_advance_decay</t>
  </si>
  <si>
    <t>model_training_caret_models_pls_advance_ncomp</t>
  </si>
  <si>
    <t>model_training_caret_train_training_control</t>
  </si>
  <si>
    <t>model_training_caret_train_tuned_parameters</t>
  </si>
  <si>
    <t>model_training_caret_train_parameters_out</t>
  </si>
  <si>
    <t>model_training_caret_metrics_download_all</t>
  </si>
  <si>
    <t>model_training_caret_metrics_download_all_ui</t>
  </si>
  <si>
    <t>model_training_caret_metrics_download_all_zip_pb</t>
  </si>
  <si>
    <t>model_training_caret_metrics_download_all_zip</t>
  </si>
  <si>
    <t>English</t>
  </si>
  <si>
    <t>Change language</t>
  </si>
  <si>
    <t>Upload file</t>
  </si>
  <si>
    <t>Select data source</t>
  </si>
  <si>
    <t>Check the box to view a summary of uploaded datasets</t>
  </si>
  <si>
    <t>Database connection</t>
  </si>
  <si>
    <t>Uploaded datasets</t>
  </si>
  <si>
    <t>Browse files</t>
  </si>
  <si>
    <t>Drop files</t>
  </si>
  <si>
    <t>Please upload suported file</t>
  </si>
  <si>
    <t>Paste links to files of type</t>
  </si>
  <si>
    <t>Study name</t>
  </si>
  <si>
    <t>Study country</t>
  </si>
  <si>
    <t>Additional information</t>
  </si>
  <si>
    <t>Provide study context, design, etc, to provide context to AI</t>
  </si>
  <si>
    <t>Upload data</t>
  </si>
  <si>
    <t>Not implemented yet. Work in progress!!! Select Local or URL ...</t>
  </si>
  <si>
    <t>Using URL for .xls files not currently supported. Kindly download and upload using local option</t>
  </si>
  <si>
    <t>The upload dataset could not be converted to data.frame. Please check!</t>
  </si>
  <si>
    <t>Data submitted successfully!</t>
  </si>
  <si>
    <t>No dataset uploaded yet! Please upload data first!!!</t>
  </si>
  <si>
    <t>Apply selection</t>
  </si>
  <si>
    <t>Select data</t>
  </si>
  <si>
    <t>No dataset uploaded yet! Upload data from</t>
  </si>
  <si>
    <t>Data summary</t>
  </si>
  <si>
    <t>Upload time</t>
  </si>
  <si>
    <t>Generating summary statistics</t>
  </si>
  <si>
    <t>You selected</t>
  </si>
  <si>
    <t>You can select a different data set from</t>
  </si>
  <si>
    <t>Toggle actions to perform</t>
  </si>
  <si>
    <t>Missingness</t>
  </si>
  <si>
    <t>Filter</t>
  </si>
  <si>
    <t>Show data</t>
  </si>
  <si>
    <t>Select variables</t>
  </si>
  <si>
    <t>Use R filter commands such as</t>
  </si>
  <si>
    <t>No data selected. You can select data from</t>
  </si>
  <si>
    <t>Apply filter</t>
  </si>
  <si>
    <t>Choose ggplot2 theme:</t>
  </si>
  <si>
    <t>Reset filter</t>
  </si>
  <si>
    <t>Select variable to display</t>
  </si>
  <si>
    <t>Use CTL + Variable to select multiple</t>
  </si>
  <si>
    <t>Error in filter rule supplied. Check if you correctly specified the variable name or the condition. You supplied:</t>
  </si>
  <si>
    <t>Current filters</t>
  </si>
  <si>
    <t>Current dataset</t>
  </si>
  <si>
    <t>Missing values (%)</t>
  </si>
  <si>
    <t>Quick explore</t>
  </si>
  <si>
    <t>Quick data exploration</t>
  </si>
  <si>
    <t>Update &amp; Overwrite data</t>
  </si>
  <si>
    <t>Overwrites uploaded data based on filters and selections, locally and downstream!</t>
  </si>
  <si>
    <t>Data updated &amp; overwriten successfully</t>
  </si>
  <si>
    <t>Select variable to transform</t>
  </si>
  <si>
    <t>Change type</t>
  </si>
  <si>
    <t>Variable type</t>
  </si>
  <si>
    <t>Apply transformation</t>
  </si>
  <si>
    <t>Variable type change logs</t>
  </si>
  <si>
    <t>Rename variable</t>
  </si>
  <si>
    <t>Database Host URL</t>
  </si>
  <si>
    <t>Paste Database URL, Hostname or IP address</t>
  </si>
  <si>
    <t>Variable renaming logs</t>
  </si>
  <si>
    <t>Recode values</t>
  </si>
  <si>
    <t>Select old label</t>
  </si>
  <si>
    <t>Input the new label</t>
  </si>
  <si>
    <t>Type the new labels. For multiple labels, separate with , or ;</t>
  </si>
  <si>
    <t>Recoded variable labels</t>
  </si>
  <si>
    <t>Handle missing values</t>
  </si>
  <si>
    <t>Recode values to missing</t>
  </si>
  <si>
    <t>Select one option:</t>
  </si>
  <si>
    <t>How to assign missing values</t>
  </si>
  <si>
    <t>Input R based patterns (default "") e.g ^\\ | Others | label$</t>
  </si>
  <si>
    <t>Select one or more values</t>
  </si>
  <si>
    <t>Categorical values</t>
  </si>
  <si>
    <t>Numeric values</t>
  </si>
  <si>
    <t>Separate multiple values using , or ;. For range, input on two values, separated , or ;</t>
  </si>
  <si>
    <t>Created missing values log</t>
  </si>
  <si>
    <t>Corrected missing values</t>
  </si>
  <si>
    <t>How is missing data identified?</t>
  </si>
  <si>
    <t>E.g., Unknown or Missing</t>
  </si>
  <si>
    <t>Numeric value</t>
  </si>
  <si>
    <t>Categorical value</t>
  </si>
  <si>
    <t>Check if range (max, min)</t>
  </si>
  <si>
    <t>Separate multiple categories with ; or ,. Specified categories must be in the data</t>
  </si>
  <si>
    <t>Identify outliers</t>
  </si>
  <si>
    <t>Outlier(s)</t>
  </si>
  <si>
    <t>None</t>
  </si>
  <si>
    <t>Correction method</t>
  </si>
  <si>
    <t>Enter number</t>
  </si>
  <si>
    <t>Corrected outliers</t>
  </si>
  <si>
    <t>Plot for missing data</t>
  </si>
  <si>
    <t>Manage data</t>
  </si>
  <si>
    <t>Overview</t>
  </si>
  <si>
    <t>Explore</t>
  </si>
  <si>
    <t>African Population and Health Research Center</t>
  </si>
  <si>
    <t>All rights reserverd</t>
  </si>
  <si>
    <t>copyright</t>
  </si>
  <si>
    <t>Contact Us</t>
  </si>
  <si>
    <t>Transform</t>
  </si>
  <si>
    <t>APHRC AUTOML NO CODE PLATFORM</t>
  </si>
  <si>
    <t>Home</t>
  </si>
  <si>
    <t>Source data</t>
  </si>
  <si>
    <t>Temporary</t>
  </si>
  <si>
    <t>Cohort Constructor</t>
  </si>
  <si>
    <t>Combine data</t>
  </si>
  <si>
    <t>Add rows</t>
  </si>
  <si>
    <t>Add columns</t>
  </si>
  <si>
    <t>Visualize data</t>
  </si>
  <si>
    <t>Automatic</t>
  </si>
  <si>
    <t>Custom</t>
  </si>
  <si>
    <t>Numerical</t>
  </si>
  <si>
    <t>Categorical</t>
  </si>
  <si>
    <t>Machine learning</t>
  </si>
  <si>
    <t>Intialize</t>
  </si>
  <si>
    <t>Features engineering</t>
  </si>
  <si>
    <t>Train model</t>
  </si>
  <si>
    <t>Validate and deploy model</t>
  </si>
  <si>
    <t>Predict/classify</t>
  </si>
  <si>
    <t>Additional resources</t>
  </si>
  <si>
    <t>Database connection successful</t>
  </si>
  <si>
    <t>Source of the data</t>
  </si>
  <si>
    <t>Select one</t>
  </si>
  <si>
    <t>New data</t>
  </si>
  <si>
    <t>Select the data</t>
  </si>
  <si>
    <t xml:space="preserve">Add a second dataset from </t>
  </si>
  <si>
    <t>Matched variables</t>
  </si>
  <si>
    <t>Matched (ID) variables</t>
  </si>
  <si>
    <t>Proceed to combine rows/columns</t>
  </si>
  <si>
    <t>No matched variables. NA will be used to fill unmatched. You can manually match variables</t>
  </si>
  <si>
    <t>Variable matching</t>
  </si>
  <si>
    <t>How to combine the new data to the already selected one ...</t>
  </si>
  <si>
    <t>Base data variables</t>
  </si>
  <si>
    <t>New data variables</t>
  </si>
  <si>
    <t>Structure</t>
  </si>
  <si>
    <t>Summary</t>
  </si>
  <si>
    <t>Skim</t>
  </si>
  <si>
    <t>This Section Allows the User to Generate Desired Output from the Selected Variables</t>
  </si>
  <si>
    <t>Visual Type</t>
  </si>
  <si>
    <t>Table options</t>
  </si>
  <si>
    <t>Select Measure/calculation variable</t>
  </si>
  <si>
    <t>Select Strata variable</t>
  </si>
  <si>
    <t>Select column variable</t>
  </si>
  <si>
    <t>Create cross tab</t>
  </si>
  <si>
    <t>Download table</t>
  </si>
  <si>
    <t>More table options</t>
  </si>
  <si>
    <t>Report numeric</t>
  </si>
  <si>
    <t>Numeric summary</t>
  </si>
  <si>
    <t>Add p-value</t>
  </si>
  <si>
    <t>Add confidence interval</t>
  </si>
  <si>
    <t>Drop missing values</t>
  </si>
  <si>
    <t>Table caption</t>
  </si>
  <si>
    <t>Data options</t>
  </si>
  <si>
    <t>Select dataset</t>
  </si>
  <si>
    <t>Plot options</t>
  </si>
  <si>
    <t>Select variable on x axis</t>
  </si>
  <si>
    <t>Select variable on y axis</t>
  </si>
  <si>
    <t>Plot title</t>
  </si>
  <si>
    <t>X axis label</t>
  </si>
  <si>
    <t>Y axis label</t>
  </si>
  <si>
    <t>Create plot</t>
  </si>
  <si>
    <t>Download</t>
  </si>
  <si>
    <t>More plot options</t>
  </si>
  <si>
    <t>Transform to doughnut</t>
  </si>
  <si>
    <t>Select color variable</t>
  </si>
  <si>
    <t>Select group variable</t>
  </si>
  <si>
    <t>Visual orientation</t>
  </si>
  <si>
    <t>Display confidence interval</t>
  </si>
  <si>
    <t>Level of confidence interval</t>
  </si>
  <si>
    <t>Select line join</t>
  </si>
  <si>
    <t>Add line type</t>
  </si>
  <si>
    <t>Add points</t>
  </si>
  <si>
    <t>Y variable summary type</t>
  </si>
  <si>
    <t>Title position</t>
  </si>
  <si>
    <t>Axis title size</t>
  </si>
  <si>
    <t>Facet title size</t>
  </si>
  <si>
    <t>Axis text size</t>
  </si>
  <si>
    <t>Data label size</t>
  </si>
  <si>
    <t>X axis text angle</t>
  </si>
  <si>
    <t>Legend title</t>
  </si>
  <si>
    <t>Stacked</t>
  </si>
  <si>
    <t>Add density</t>
  </si>
  <si>
    <t>Size of plot title</t>
  </si>
  <si>
    <t>Bar width</t>
  </si>
  <si>
    <t>Bin width</t>
  </si>
  <si>
    <t>Line size</t>
  </si>
  <si>
    <t>Select line type</t>
  </si>
  <si>
    <t>Add shapes</t>
  </si>
  <si>
    <t>Select shape</t>
  </si>
  <si>
    <t>Add smooth</t>
  </si>
  <si>
    <t>Remove histogram</t>
  </si>
  <si>
    <t>Select color</t>
  </si>
  <si>
    <t>Select color parlet</t>
  </si>
  <si>
    <t>Bar plot</t>
  </si>
  <si>
    <t>Detailed Summary</t>
  </si>
  <si>
    <t>Append rows</t>
  </si>
  <si>
    <t>Create ID variable</t>
  </si>
  <si>
    <t>Custom data visualization</t>
  </si>
  <si>
    <t>Added rows and columns</t>
  </si>
  <si>
    <t>Select variable from base and the new datasets</t>
  </si>
  <si>
    <t>Select to match</t>
  </si>
  <si>
    <t>Match selected variables</t>
  </si>
  <si>
    <t>Combine datasets</t>
  </si>
  <si>
    <t>Database Type</t>
  </si>
  <si>
    <t>Database Host</t>
  </si>
  <si>
    <t>Database name</t>
  </si>
  <si>
    <t>Database User</t>
  </si>
  <si>
    <t>Database password</t>
  </si>
  <si>
    <t>Database port</t>
  </si>
  <si>
    <t>Enter your database host/IP address</t>
  </si>
  <si>
    <t>Enter your database name</t>
  </si>
  <si>
    <t>Enter your database User</t>
  </si>
  <si>
    <t>Enter your database password</t>
  </si>
  <si>
    <t>Enter your database port</t>
  </si>
  <si>
    <t>Write Query Here</t>
  </si>
  <si>
    <t>Custom Query</t>
  </si>
  <si>
    <t>Run Query</t>
  </si>
  <si>
    <t>List of Schemas</t>
  </si>
  <si>
    <t>List of Tables</t>
  </si>
  <si>
    <t>Connect</t>
  </si>
  <si>
    <t>Disconnect</t>
  </si>
  <si>
    <t>Upload database records</t>
  </si>
  <si>
    <t>Type in ID variable</t>
  </si>
  <si>
    <t>database connection failed, Confirm Host,Username and Password are correct</t>
  </si>
  <si>
    <t>MySQL database integration not yet implemented</t>
  </si>
  <si>
    <t>Please establish a database connection before running a query</t>
  </si>
  <si>
    <t>Check your SQL Syntax</t>
  </si>
  <si>
    <t>Research Questions</t>
  </si>
  <si>
    <t>Generate possible research question(s)</t>
  </si>
  <si>
    <t>Stored API key detected. Proceed to research question generation</t>
  </si>
  <si>
    <t>Add Gemini API Key</t>
  </si>
  <si>
    <t>Paste the API key</t>
  </si>
  <si>
    <t>Submit API</t>
  </si>
  <si>
    <t>No API? Generate from</t>
  </si>
  <si>
    <t>Here</t>
  </si>
  <si>
    <t>API sucessfully stored</t>
  </si>
  <si>
    <t>Toggle additonal prompts</t>
  </si>
  <si>
    <t>Add title</t>
  </si>
  <si>
    <t>Add background info</t>
  </si>
  <si>
    <t>Add objectives</t>
  </si>
  <si>
    <t>Suggest analysis</t>
  </si>
  <si>
    <t>Generate</t>
  </si>
  <si>
    <t>Possible research questions</t>
  </si>
  <si>
    <t>Error occurred while generating the research questions. Check your internet connectivity or try later</t>
  </si>
  <si>
    <t>Data has outcome of interest?</t>
  </si>
  <si>
    <t>Select outcome of interest</t>
  </si>
  <si>
    <t>Suggested analysis methods</t>
  </si>
  <si>
    <t>Select one option</t>
  </si>
  <si>
    <t>Analysis type</t>
  </si>
  <si>
    <t>Supervised Task</t>
  </si>
  <si>
    <t>Unsupervised</t>
  </si>
  <si>
    <t>Work in-progress</t>
  </si>
  <si>
    <t>No numeric variable in the data. Change type or select another task</t>
  </si>
  <si>
    <t>Select target variable</t>
  </si>
  <si>
    <t>Target/Outcome</t>
  </si>
  <si>
    <t>Train/Test ratio</t>
  </si>
  <si>
    <t>Session ID</t>
  </si>
  <si>
    <t>Enter session ID</t>
  </si>
  <si>
    <t>Please Wait!!!</t>
  </si>
  <si>
    <t>Cross tab is being prepared. It will be displayed soon soon.</t>
  </si>
  <si>
    <t>Initialize</t>
  </si>
  <si>
    <t>plot is being prepared. It will be displayed soon soon.</t>
  </si>
  <si>
    <t>Excluded variables</t>
  </si>
  <si>
    <t>Select variables to exclude</t>
  </si>
  <si>
    <t>Update plot</t>
  </si>
  <si>
    <t>Update cross table</t>
  </si>
  <si>
    <t>Set corelation plot parameters</t>
  </si>
  <si>
    <t>Set bivariate plot paramters</t>
  </si>
  <si>
    <t>Select outcome variable</t>
  </si>
  <si>
    <t>Select explanatory variable</t>
  </si>
  <si>
    <t>Select numeric variables</t>
  </si>
  <si>
    <t>The column has excess categories</t>
  </si>
  <si>
    <t>Select  a column with 20 categories or less and try again!!!</t>
  </si>
  <si>
    <t>Maximum variable limit exceeded!!!</t>
  </si>
  <si>
    <t>Select 5 or fewer variables and try again</t>
  </si>
  <si>
    <t>Missing data imputation method</t>
  </si>
  <si>
    <t>Select a method</t>
  </si>
  <si>
    <t>Select ouctome variable</t>
  </si>
  <si>
    <t>The report is being prepared for downlaod. It will be downlaoded shortly</t>
  </si>
  <si>
    <t>Corrplot customization</t>
  </si>
  <si>
    <t>Bivariate plot customization</t>
  </si>
  <si>
    <t>Select explanatory variables</t>
  </si>
  <si>
    <t>Seed value</t>
  </si>
  <si>
    <t>Has outcome/taget variable</t>
  </si>
  <si>
    <t>Select model category</t>
  </si>
  <si>
    <t>Regression</t>
  </si>
  <si>
    <t>Classification</t>
  </si>
  <si>
    <t>Select modelling framework</t>
  </si>
  <si>
    <t>Evidence Quality</t>
  </si>
  <si>
    <t>Download report</t>
  </si>
  <si>
    <t>OMOP Analysis</t>
  </si>
  <si>
    <t>Preprocessng</t>
  </si>
  <si>
    <t>Feature engineering</t>
  </si>
  <si>
    <t>Impute missing values</t>
  </si>
  <si>
    <t>Perform FE Steps</t>
  </si>
  <si>
    <t>Perfrom PCA</t>
  </si>
  <si>
    <t>Achilles analysis</t>
  </si>
  <si>
    <t>Up sample class</t>
  </si>
  <si>
    <t>Create Connection details</t>
  </si>
  <si>
    <t>Select cohort</t>
  </si>
  <si>
    <t>Apply Selection</t>
  </si>
  <si>
    <t>Correlation filter</t>
  </si>
  <si>
    <t>Partition data method</t>
  </si>
  <si>
    <t>Using Concept IDs</t>
  </si>
  <si>
    <t>Aphrodite Phenotyping</t>
  </si>
  <si>
    <t>Number of Cross-validation folds</t>
  </si>
  <si>
    <t>Select evaluation metric</t>
  </si>
  <si>
    <t>Cross-validation method</t>
  </si>
  <si>
    <t>Number of repeats</t>
  </si>
  <si>
    <t>Number of folds or resampling iterations</t>
  </si>
  <si>
    <t>Preprocessing summary</t>
  </si>
  <si>
    <t>Search method</t>
  </si>
  <si>
    <t>Event start date</t>
  </si>
  <si>
    <t>Cohort Name</t>
  </si>
  <si>
    <t>Keyword</t>
  </si>
  <si>
    <t>CDM input</t>
  </si>
  <si>
    <t>Create CDM</t>
  </si>
  <si>
    <t>achilles Schema Name</t>
  </si>
  <si>
    <t>Result Schema Name</t>
  </si>
  <si>
    <t>CDM Schema Name</t>
  </si>
  <si>
    <t>CDM connection name</t>
  </si>
  <si>
    <t>CDM connection</t>
  </si>
  <si>
    <t>Connect DB</t>
  </si>
  <si>
    <t xml:space="preserve">Port </t>
  </si>
  <si>
    <t>Password</t>
  </si>
  <si>
    <t>User</t>
  </si>
  <si>
    <t>Database Name</t>
  </si>
  <si>
    <t>Host</t>
  </si>
  <si>
    <t>Customize training controls</t>
  </si>
  <si>
    <t>Save settings</t>
  </si>
  <si>
    <t>Cancel</t>
  </si>
  <si>
    <t>Verbose iteration</t>
  </si>
  <si>
    <t>Save predictions</t>
  </si>
  <si>
    <t>Compute class probabilities</t>
  </si>
  <si>
    <t>Cohort Construction</t>
  </si>
  <si>
    <t>The plots are being generated. They will be displayed shortly</t>
  </si>
  <si>
    <t>Select model(s) to train</t>
  </si>
  <si>
    <t>Advance</t>
  </si>
  <si>
    <t>Include intercept</t>
  </si>
  <si>
    <t>Advance options</t>
  </si>
  <si>
    <t>Train models</t>
  </si>
  <si>
    <t>OMOP Visualization</t>
  </si>
  <si>
    <t>Random forest</t>
  </si>
  <si>
    <t># Predictors at each split</t>
  </si>
  <si>
    <t>Parallel processing</t>
  </si>
  <si>
    <t>Include ensemble</t>
  </si>
  <si>
    <t>Model training configuration</t>
  </si>
  <si>
    <t># Boosting Iterations</t>
  </si>
  <si>
    <t>Max Tree Depth</t>
  </si>
  <si>
    <t>in. Terminal Node Size</t>
  </si>
  <si>
    <t>Shrinkage (Learning rate)</t>
  </si>
  <si>
    <t>AutoML</t>
  </si>
  <si>
    <t>CDM Schema</t>
  </si>
  <si>
    <t>Vocabulary Schema</t>
  </si>
  <si>
    <t>Results Schema</t>
  </si>
  <si>
    <t>CDM Version</t>
  </si>
  <si>
    <t>Port</t>
  </si>
  <si>
    <t>Run Achilles</t>
  </si>
  <si>
    <t>Feature Extraction</t>
  </si>
  <si>
    <t>OHDSI Analysis</t>
  </si>
  <si>
    <t>Minimum Loss Reduction</t>
  </si>
  <si>
    <t>Subsample Ratio of Columns</t>
  </si>
  <si>
    <t>Minimum Sum of Instance Weight</t>
  </si>
  <si>
    <t>Subsample Percentage</t>
  </si>
  <si>
    <t>Performance metrics</t>
  </si>
  <si>
    <t>L2 Regularization</t>
  </si>
  <si>
    <t>L1 Regularization</t>
  </si>
  <si>
    <t>Learning rate</t>
  </si>
  <si>
    <t>Sigma</t>
  </si>
  <si>
    <t>Cost</t>
  </si>
  <si>
    <t>Generate plot</t>
  </si>
  <si>
    <t>Sign out</t>
  </si>
  <si>
    <t>Deep learning</t>
  </si>
  <si>
    <t>Welcome</t>
  </si>
  <si>
    <t>Automl with Pycaret</t>
  </si>
  <si>
    <t>Training</t>
  </si>
  <si>
    <t>Test</t>
  </si>
  <si>
    <t>Model deployment</t>
  </si>
  <si>
    <t>Polynomial Degree</t>
  </si>
  <si>
    <t>Scale</t>
  </si>
  <si>
    <t>Alpha</t>
  </si>
  <si>
    <t>Explore trained models</t>
  </si>
  <si>
    <t>Select model(s)</t>
  </si>
  <si>
    <t>More plots</t>
  </si>
  <si>
    <t>More metrics</t>
  </si>
  <si>
    <t>Confusion matrix</t>
  </si>
  <si>
    <t>Select metric</t>
  </si>
  <si>
    <t>Generate SHAP values</t>
  </si>
  <si>
    <t>Variable importance</t>
  </si>
  <si>
    <t>Metrics table</t>
  </si>
  <si>
    <t>Metrics plot</t>
  </si>
  <si>
    <t>ROC/Prediction plot</t>
  </si>
  <si>
    <t>Shap-based variable importance</t>
  </si>
  <si>
    <t>Variable importance ranking</t>
  </si>
  <si>
    <t>Dependency plot</t>
  </si>
  <si>
    <t>Beeswarm plot</t>
  </si>
  <si>
    <t>Waterfall plot</t>
  </si>
  <si>
    <t>Force plot</t>
  </si>
  <si>
    <t>Download plots</t>
  </si>
  <si>
    <t>Select session(s)</t>
  </si>
  <si>
    <t>Deploy selected model(s)</t>
  </si>
  <si>
    <t>Deploy</t>
  </si>
  <si>
    <t>Click to connect to a database in the Source page first</t>
  </si>
  <si>
    <t>Filter by Gender</t>
  </si>
  <si>
    <t>Prediction models</t>
  </si>
  <si>
    <t>Select model(s) for prediction</t>
  </si>
  <si>
    <t>Predtion data input</t>
  </si>
  <si>
    <t>Download prediction template</t>
  </si>
  <si>
    <t>Upload prediction data</t>
  </si>
  <si>
    <t>Upload</t>
  </si>
  <si>
    <t>Predict</t>
  </si>
  <si>
    <t>Convolutional Neural Network</t>
  </si>
  <si>
    <t>Transformers</t>
  </si>
  <si>
    <t>Train performance &amp; Evaluation</t>
  </si>
  <si>
    <t>Open Data Entry Form</t>
  </si>
  <si>
    <t>Unmatched input data. Download prediction template.</t>
  </si>
  <si>
    <t>Save Entry</t>
  </si>
  <si>
    <t>Finish</t>
  </si>
  <si>
    <t>Enter Data for Prediction</t>
  </si>
  <si>
    <t>Add another entry</t>
  </si>
  <si>
    <t xml:space="preserve">Prediction API error. Try again: </t>
  </si>
  <si>
    <t>Model training ...</t>
  </si>
  <si>
    <t>Error in model training</t>
  </si>
  <si>
    <t>Model metrics error</t>
  </si>
  <si>
    <t>Train metrics</t>
  </si>
  <si>
    <t>Test metrics</t>
  </si>
  <si>
    <t>Post metrics</t>
  </si>
  <si>
    <t>Shap values</t>
  </si>
  <si>
    <t>Generating SHAP values</t>
  </si>
  <si>
    <t>Uploading data into Nocode Platform</t>
  </si>
  <si>
    <t>Deploying models</t>
  </si>
  <si>
    <t>Models could not be deployed, try again:</t>
  </si>
  <si>
    <t>Deployed models</t>
  </si>
  <si>
    <t>Endpoint access time-out. Try again</t>
  </si>
  <si>
    <t>Dashboard</t>
  </si>
  <si>
    <t>Create Pipeline</t>
  </si>
  <si>
    <t>Train Model</t>
  </si>
  <si>
    <t>Make Predictions</t>
  </si>
  <si>
    <t>View Jobs</t>
  </si>
  <si>
    <t>View Datasets</t>
  </si>
  <si>
    <t>Delete Job</t>
  </si>
  <si>
    <t>Unique levels of selected outcome is less then 2. Try another variable as outcome</t>
  </si>
  <si>
    <t>Binary outcome changed to classification problem</t>
  </si>
  <si>
    <t>Renaming variable error</t>
  </si>
  <si>
    <t>Recode variable error</t>
  </si>
  <si>
    <t>Check and try again:</t>
  </si>
  <si>
    <t>Generating answers ..</t>
  </si>
  <si>
    <t>Generating answers ...</t>
  </si>
  <si>
    <t>Splitting data error:</t>
  </si>
  <si>
    <t>Processing error:</t>
  </si>
  <si>
    <t>k</t>
  </si>
  <si>
    <t>size</t>
  </si>
  <si>
    <t>decay</t>
  </si>
  <si>
    <t>Weight decay</t>
  </si>
  <si>
    <t>Model setup completed</t>
  </si>
  <si>
    <t>Feature engineering completed</t>
  </si>
  <si>
    <t>Preprocessing ...</t>
  </si>
  <si>
    <t>Bag</t>
  </si>
  <si>
    <t>Size</t>
  </si>
  <si>
    <t>Decay</t>
  </si>
  <si>
    <t>#Components</t>
  </si>
  <si>
    <t>Control parameters</t>
  </si>
  <si>
    <t>Tuned parameters</t>
  </si>
  <si>
    <t>Parameters</t>
  </si>
  <si>
    <t>Download results</t>
  </si>
  <si>
    <t>Select folder</t>
  </si>
  <si>
    <t>Downloading folder</t>
  </si>
  <si>
    <t>Download folder as ZIP</t>
  </si>
  <si>
    <t>French</t>
  </si>
  <si>
    <t xml:space="preserve">Variables correspondantes (ID
</t>
  </si>
  <si>
    <t>Type de base de données</t>
  </si>
  <si>
    <t>Hôte de base de données</t>
  </si>
  <si>
    <t>Nom de la base de données</t>
  </si>
  <si>
    <t>Utilisateur de la base de données</t>
  </si>
  <si>
    <t>Mot de passe de la base de données</t>
  </si>
  <si>
    <t>Port de base de données</t>
  </si>
  <si>
    <t>Entrez votre hôte de base de données/adresse IP</t>
  </si>
  <si>
    <t>Entrez le nom de votre base de données</t>
  </si>
  <si>
    <t>Entrez votre utilisateur de base de données</t>
  </si>
  <si>
    <t>Entrez le mot de passe de votre base de données</t>
  </si>
  <si>
    <t>Entrez votre port de base de données</t>
  </si>
  <si>
    <t>Écrivez la requête ici</t>
  </si>
  <si>
    <t>Requête personnalisée</t>
  </si>
  <si>
    <t>Exécuter la requête</t>
  </si>
  <si>
    <t>Liste des schémas</t>
  </si>
  <si>
    <t>Liste des tables</t>
  </si>
  <si>
    <t>Relier</t>
  </si>
  <si>
    <t>Déconnecter</t>
  </si>
  <si>
    <t>Télécharger les enregistrements de la base de données</t>
  </si>
  <si>
    <t>Tapez la variable d'identification</t>
  </si>
  <si>
    <t>Échec de la connexion à la base de données, confirmez que l’hôte, le nom d’utilisateur et le mot de passe sont corrects</t>
  </si>
  <si>
    <t>L’intégration de la base de données MySQL n’est pas encore implémentée</t>
  </si>
  <si>
    <t>Veuillez établir une connexion à la base de données avant d’exécuter une requête</t>
  </si>
  <si>
    <t>Vérifiez votre syntaxe SQL</t>
  </si>
  <si>
    <t xml:space="preserve">Questions de recherche
</t>
  </si>
  <si>
    <t xml:space="preserve">Générer des questions de recherche possibles
</t>
  </si>
  <si>
    <t>Swahili</t>
  </si>
  <si>
    <t>variable</t>
  </si>
  <si>
    <t>label</t>
  </si>
  <si>
    <t>Local</t>
  </si>
  <si>
    <t>Locale</t>
  </si>
  <si>
    <t>URL</t>
  </si>
  <si>
    <t>Connexion à la base de données</t>
  </si>
  <si>
    <t>API connection</t>
  </si>
  <si>
    <t>Connexion API</t>
  </si>
  <si>
    <t>explore_data_show_data_type_check</t>
  </si>
  <si>
    <t>Head</t>
  </si>
  <si>
    <t>Tête</t>
  </si>
  <si>
    <t>Tail</t>
  </si>
  <si>
    <t>Queue</t>
  </si>
  <si>
    <t>All</t>
  </si>
  <si>
    <t>Tout</t>
  </si>
  <si>
    <t>transform_data_change_type_choices</t>
  </si>
  <si>
    <t>---Select type---</t>
  </si>
  <si>
    <t>---Sélectionner le genre---</t>
  </si>
  <si>
    <t>factor</t>
  </si>
  <si>
    <t>character</t>
  </si>
  <si>
    <t>numeric</t>
  </si>
  <si>
    <t>transform_data_handle_missing_values_choices</t>
  </si>
  <si>
    <t>Drop missing (for all)</t>
  </si>
  <si>
    <t>Goutte manquante (pour cela)</t>
  </si>
  <si>
    <t>Drop missing (for this)</t>
  </si>
  <si>
    <t>Create new category (for all)</t>
  </si>
  <si>
    <t>Créer une nouvelle catégorie (pour tous)</t>
  </si>
  <si>
    <t>Create new category (for this)</t>
  </si>
  <si>
    <t>Créer une nouvelle catégorie (pour cela)</t>
  </si>
  <si>
    <t>transform_data_create_missing_values_choices</t>
  </si>
  <si>
    <t>For this variable</t>
  </si>
  <si>
    <t>Pour cette variable</t>
  </si>
  <si>
    <t>For all variables</t>
  </si>
  <si>
    <t>Pour toutes les variables</t>
  </si>
  <si>
    <t>Use patterns</t>
  </si>
  <si>
    <t>Utiliser des modèles</t>
  </si>
  <si>
    <t>Use categories</t>
  </si>
  <si>
    <t>Utiliser les catégories</t>
  </si>
  <si>
    <t>""</t>
  </si>
  <si>
    <t>Blank ("")</t>
  </si>
  <si>
    <t>NA</t>
  </si>
  <si>
    <t>NaN</t>
  </si>
  <si>
    <t>transform_data_handle_outliers_choices</t>
  </si>
  <si>
    <t>drop</t>
  </si>
  <si>
    <t>Drop</t>
  </si>
  <si>
    <t>Baisse</t>
  </si>
  <si>
    <t>correct</t>
  </si>
  <si>
    <t>Correct</t>
  </si>
  <si>
    <t>Correcte</t>
  </si>
  <si>
    <t>nothing</t>
  </si>
  <si>
    <t>Do nothing</t>
  </si>
  <si>
    <t>Ne rien faire</t>
  </si>
  <si>
    <t>mean</t>
  </si>
  <si>
    <t>Mean</t>
  </si>
  <si>
    <t>median</t>
  </si>
  <si>
    <t>Median</t>
  </si>
  <si>
    <t>input value</t>
  </si>
  <si>
    <t>Input value</t>
  </si>
  <si>
    <t>Valeur d'entrée</t>
  </si>
  <si>
    <t>combine_data_match_type_choices</t>
  </si>
  <si>
    <t>automatic</t>
  </si>
  <si>
    <t>Automatic match</t>
  </si>
  <si>
    <t>Correspondance automatique</t>
  </si>
  <si>
    <t>manual</t>
  </si>
  <si>
    <t>Manual match</t>
  </si>
  <si>
    <t>Correspondance manuelle</t>
  </si>
  <si>
    <t>row</t>
  </si>
  <si>
    <t>Ajouter des lignes</t>
  </si>
  <si>
    <t>column</t>
  </si>
  <si>
    <t>Ajouter des colonnes</t>
  </si>
  <si>
    <t>combine_data_combine_modify_vars_choices</t>
  </si>
  <si>
    <t>Proceed</t>
  </si>
  <si>
    <t>Procéder</t>
  </si>
  <si>
    <t>Modify matched variables</t>
  </si>
  <si>
    <t>Modifier les variables correspondantes</t>
  </si>
  <si>
    <t>manage_data_show</t>
  </si>
  <si>
    <t>Écrémer</t>
  </si>
  <si>
    <t>Detailed summary</t>
  </si>
  <si>
    <t>Résumé détaillé</t>
  </si>
  <si>
    <t>Résumé</t>
  </si>
  <si>
    <t>ui_radio_button</t>
  </si>
  <si>
    <t>use a table</t>
  </si>
  <si>
    <t>Use a table</t>
  </si>
  <si>
    <t>Utiliser une table</t>
  </si>
  <si>
    <t>use SQL query</t>
  </si>
  <si>
    <t>Use SQL query</t>
  </si>
  <si>
    <t>Utiliser une requête SQL</t>
  </si>
  <si>
    <t>yes</t>
  </si>
  <si>
    <t>Yes</t>
  </si>
  <si>
    <t>no</t>
  </si>
  <si>
    <t>No</t>
  </si>
  <si>
    <t>setup_models_analysis_type_choices_supervised</t>
  </si>
  <si>
    <t>Supervised learning</t>
  </si>
  <si>
    <t>setup_models_analysis_type_supervised_choices</t>
  </si>
  <si>
    <t>setup_models_analysis_type_unsupervised_choices</t>
  </si>
  <si>
    <t>Clustering</t>
  </si>
  <si>
    <t>Anomaly detection</t>
  </si>
  <si>
    <t>impute_missing_options_choices</t>
  </si>
  <si>
    <t>omit</t>
  </si>
  <si>
    <t>Drop all</t>
  </si>
  <si>
    <t>missing_mean</t>
  </si>
  <si>
    <t>Missing category and Mean</t>
  </si>
  <si>
    <t>missing_median</t>
  </si>
  <si>
    <t>Missing category and Median</t>
  </si>
  <si>
    <t>mode_median</t>
  </si>
  <si>
    <t>Mode and Median</t>
  </si>
  <si>
    <t>mode_mean</t>
  </si>
  <si>
    <t>Mode and Mean</t>
  </si>
  <si>
    <t>knn</t>
  </si>
  <si>
    <t>K-nearest neigbors</t>
  </si>
  <si>
    <t>knn_linear</t>
  </si>
  <si>
    <t>K-nearest neigbors and Linear model</t>
  </si>
  <si>
    <t>bag</t>
  </si>
  <si>
    <t>Bagging</t>
  </si>
  <si>
    <t>setup_models_analysis_model_type_check_supervised</t>
  </si>
  <si>
    <t>setup_models_analysis_model_type_check_semisupervised</t>
  </si>
  <si>
    <t>setup_models_analysis_model_type_check_clustering</t>
  </si>
  <si>
    <t>setup_models_analysis_model_type_check_anomaly</t>
  </si>
  <si>
    <t>Caret</t>
  </si>
  <si>
    <t>Pycaret</t>
  </si>
  <si>
    <t>feature_engineering_perform_upsample_steps_choices</t>
  </si>
  <si>
    <t>random</t>
  </si>
  <si>
    <t>Random minority over-sampling</t>
  </si>
  <si>
    <t>smote</t>
  </si>
  <si>
    <t>SMOTE</t>
  </si>
  <si>
    <t>bsmote</t>
  </si>
  <si>
    <t>Borderline SMOTE</t>
  </si>
  <si>
    <t>adasyn</t>
  </si>
  <si>
    <t>Adaptive synthetic sampling</t>
  </si>
  <si>
    <t>rose</t>
  </si>
  <si>
    <t>Randomly Over Sampling Examples</t>
  </si>
  <si>
    <t>feature_engineering_perform_partition_choices</t>
  </si>
  <si>
    <t>single</t>
  </si>
  <si>
    <t>Single (stanndard)</t>
  </si>
  <si>
    <t>time</t>
  </si>
  <si>
    <t>Time-based</t>
  </si>
  <si>
    <t>group</t>
  </si>
  <si>
    <t>Grouped data</t>
  </si>
  <si>
    <t>tseries</t>
  </si>
  <si>
    <t>Time series</t>
  </si>
  <si>
    <t>model_training_setup_eval_metric_choices_classification</t>
  </si>
  <si>
    <t>Accuracy</t>
  </si>
  <si>
    <t>AUC</t>
  </si>
  <si>
    <t>Kappa</t>
  </si>
  <si>
    <t>F1</t>
  </si>
  <si>
    <t>model_training_setup_eval_metric_choices_regression</t>
  </si>
  <si>
    <t>RMSE</t>
  </si>
  <si>
    <t>Rsquared</t>
  </si>
  <si>
    <t>RSquare</t>
  </si>
  <si>
    <t>model_training_setup_eval_metric_choices_unsupervised</t>
  </si>
  <si>
    <t>Work-in-progress</t>
  </si>
  <si>
    <t>train_control_method_caret_choices</t>
  </si>
  <si>
    <t>cv</t>
  </si>
  <si>
    <t>CV</t>
  </si>
  <si>
    <t>repeatedcv</t>
  </si>
  <si>
    <t>Repeated CV</t>
  </si>
  <si>
    <t>adaptive_cv</t>
  </si>
  <si>
    <t>Adaptive CV</t>
  </si>
  <si>
    <t>LOOCV</t>
  </si>
  <si>
    <t>LGOCV</t>
  </si>
  <si>
    <t>adaptive_LGOCV</t>
  </si>
  <si>
    <t>Adaptive LGOCV</t>
  </si>
  <si>
    <t>boot</t>
  </si>
  <si>
    <t>Bootstrap</t>
  </si>
  <si>
    <t>boot632</t>
  </si>
  <si>
    <t>Bootstrap 632</t>
  </si>
  <si>
    <t>optimism_boot</t>
  </si>
  <si>
    <t>Optimism bootstrap</t>
  </si>
  <si>
    <t>boot_all</t>
  </si>
  <si>
    <t>Bootsrap all</t>
  </si>
  <si>
    <t>adaptive_boot</t>
  </si>
  <si>
    <t>Adaptive bootstrap</t>
  </si>
  <si>
    <t>model_training_setup_cv_method_choices_tidymodels</t>
  </si>
  <si>
    <t>model_training_setup_cv_method_choices_pycaret</t>
  </si>
  <si>
    <t>model_training_setup_cv_method_choices_deeplearning</t>
  </si>
  <si>
    <t>model_training_setup_train_model_select_choices_caret</t>
  </si>
  <si>
    <t>rf</t>
  </si>
  <si>
    <t>gbm</t>
  </si>
  <si>
    <t>Gradient boosting</t>
  </si>
  <si>
    <t>K-nearest neighbors</t>
  </si>
  <si>
    <t>glm</t>
  </si>
  <si>
    <t>Logistic</t>
  </si>
  <si>
    <t>lm</t>
  </si>
  <si>
    <t>Linear model</t>
  </si>
  <si>
    <t>model_training_setup_train_model_select_choices_tidymodels</t>
  </si>
  <si>
    <t>train_control_search_caret_choices</t>
  </si>
  <si>
    <t>grid</t>
  </si>
  <si>
    <t>Grid</t>
  </si>
  <si>
    <t>Random</t>
  </si>
  <si>
    <t>model_training_caret_models_ols_logistic</t>
  </si>
  <si>
    <t>Logistic model</t>
  </si>
  <si>
    <t>model_training_caret_models_ols_linear</t>
  </si>
  <si>
    <t>model_training_caret_models_ols_multinom</t>
  </si>
  <si>
    <t>multinom</t>
  </si>
  <si>
    <t>Multinomial logistic model</t>
  </si>
  <si>
    <t>TRUE</t>
  </si>
  <si>
    <t>FALSE</t>
  </si>
  <si>
    <t>Random Forest</t>
  </si>
  <si>
    <t>model_training_caret_models_gbm</t>
  </si>
  <si>
    <t>Gradient boosting machine</t>
  </si>
  <si>
    <t>model_training_caret_models_xgbTree</t>
  </si>
  <si>
    <t>xgbTree</t>
  </si>
  <si>
    <t>eXtreme Gradient Boosting</t>
  </si>
  <si>
    <t>model_training_caret_models_xgbLinear</t>
  </si>
  <si>
    <t>xgbLinear</t>
  </si>
  <si>
    <t>eXtreme Gradient Boosting (Penalized)</t>
  </si>
  <si>
    <t>model_training_caret_models_svmRadial</t>
  </si>
  <si>
    <t>svmRadial</t>
  </si>
  <si>
    <t>SVM (Radial Basis Function Kernel)</t>
  </si>
  <si>
    <t>model_training_caret_models_svmLinear</t>
  </si>
  <si>
    <t>svmLinear</t>
  </si>
  <si>
    <t>Regularized SVM (dual) with Linear Kernel</t>
  </si>
  <si>
    <t>model_training_caret_models_svmPoly</t>
  </si>
  <si>
    <t>svmPoly</t>
  </si>
  <si>
    <t>SVM with Polynomial Kernel</t>
  </si>
  <si>
    <t>model_training_caret_models_glmnet</t>
  </si>
  <si>
    <t>glmnet</t>
  </si>
  <si>
    <t>Elastic net</t>
  </si>
  <si>
    <t>model_training_caret_models_lasso</t>
  </si>
  <si>
    <t>LASSO</t>
  </si>
  <si>
    <t>model_training_caret_models_ridge</t>
  </si>
  <si>
    <t>Ridge</t>
  </si>
  <si>
    <t>model_training_caret_models_knn</t>
  </si>
  <si>
    <t>k-Nearest Neighbors</t>
  </si>
  <si>
    <t>model_training_caret_models_nnet</t>
  </si>
  <si>
    <t>nnet</t>
  </si>
  <si>
    <t>Neural Network</t>
  </si>
  <si>
    <t>theme_grey</t>
  </si>
  <si>
    <t>Default (theme_grey)</t>
  </si>
  <si>
    <t>theme_bw</t>
  </si>
  <si>
    <t>Black &amp; White (theme_bw)</t>
  </si>
  <si>
    <t>theme_classic</t>
  </si>
  <si>
    <t>Classic (theme_classic)</t>
  </si>
  <si>
    <t>theme_minimal</t>
  </si>
  <si>
    <t>Minimal (theme_minimal)</t>
  </si>
  <si>
    <t>theme_light</t>
  </si>
  <si>
    <t>Light (theme_light)</t>
  </si>
  <si>
    <t>theme_dark</t>
  </si>
  <si>
    <t>Dark (theme_dark)</t>
  </si>
  <si>
    <t>theme_linedraw</t>
  </si>
  <si>
    <t>Linedraw (theme_linedraw)</t>
  </si>
  <si>
    <t>theme_void</t>
  </si>
  <si>
    <t>Void (theme_void)</t>
  </si>
  <si>
    <t>theme_test</t>
  </si>
  <si>
    <t>Test (theme_test)</t>
  </si>
  <si>
    <t>All models</t>
  </si>
  <si>
    <t>Select models</t>
  </si>
  <si>
    <t>use_form</t>
  </si>
  <si>
    <t>Use form</t>
  </si>
  <si>
    <t>model_training_caret_models_treebag</t>
  </si>
  <si>
    <t>treebag</t>
  </si>
  <si>
    <t>Bagged CART</t>
  </si>
  <si>
    <t>model_training_caret_models_avNNet</t>
  </si>
  <si>
    <t>avNNet</t>
  </si>
  <si>
    <t>Model Averaged Neural Network</t>
  </si>
  <si>
    <t>model_training_caret_models_pls</t>
  </si>
  <si>
    <t>pls</t>
  </si>
  <si>
    <t>Partial Least Squares</t>
  </si>
  <si>
    <t>model_training_caret_models_gam</t>
  </si>
  <si>
    <t>gam</t>
  </si>
  <si>
    <t>Generalized Additive Model using Splines</t>
  </si>
  <si>
    <t>supported_files</t>
  </si>
  <si>
    <t>.csv</t>
  </si>
  <si>
    <t>.xlsx</t>
  </si>
  <si>
    <t>.xls</t>
  </si>
  <si>
    <t>.rds</t>
  </si>
  <si>
    <t>.rda</t>
  </si>
  <si>
    <t>.dta</t>
  </si>
  <si>
    <t>. spss</t>
  </si>
  <si>
    <t>.sav</t>
  </si>
  <si>
    <t>.por</t>
  </si>
  <si>
    <t>recode_var_types</t>
  </si>
  <si>
    <t>prompt</t>
  </si>
  <si>
    <t>generate_research_questions_gemini_base</t>
  </si>
  <si>
    <t xml:space="preserve">Use R output </t>
  </si>
  <si>
    <t>generate_research_questions_gemini_add</t>
  </si>
  <si>
    <t>To provide possible research questions</t>
  </si>
  <si>
    <t xml:space="preserve">The outcome of interest is </t>
  </si>
  <si>
    <t xml:space="preserve">Suggest both statistical and machine learning models and R code to apply on the data.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</si>
</sst>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z val="11.0"/>
      <color rgb="FF333333"/>
      <name val="&quot;Source Sans Pro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2" fontId="5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0" fontId="3" numFmtId="0" xfId="0" applyFont="1"/>
    <xf borderId="0" fillId="0" fontId="3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15.14"/>
    <col customWidth="1" min="3" max="3" width="18.43"/>
    <col customWidth="1" min="4" max="4" width="9.29"/>
    <col customWidth="1" min="5" max="5" width="47.86"/>
    <col customWidth="1" min="6" max="7" width="17.14"/>
    <col customWidth="1" min="8" max="8" width="13.0"/>
    <col customWidth="1" min="9" max="9" width="9.29"/>
    <col customWidth="1" min="10" max="10" width="19.86"/>
    <col customWidth="1" min="11" max="11" width="14.29"/>
    <col customWidth="1" min="12" max="79" width="9.29"/>
    <col customWidth="1" min="80" max="80" width="9.43"/>
    <col customWidth="1" min="81" max="113" width="9.29"/>
    <col customWidth="1" min="114" max="114" width="35.0"/>
    <col customWidth="1" min="115" max="143" width="9.29"/>
    <col customWidth="1" min="144" max="201" width="24.0"/>
    <col customWidth="1" min="202" max="208" width="9.29"/>
    <col customWidth="1" min="209" max="209" width="9.14"/>
    <col customWidth="1" min="210" max="210" width="14.0"/>
    <col customWidth="1" min="211" max="273" width="9.29"/>
    <col customWidth="1" min="274" max="274" width="33.29"/>
    <col customWidth="1" min="275" max="287" width="9.29"/>
    <col customWidth="1" min="288" max="288" width="6.14"/>
    <col customWidth="1" min="289" max="303" width="9.29"/>
    <col customWidth="1" min="304" max="304" width="28.57"/>
    <col customWidth="1" min="305" max="310" width="9.29"/>
    <col customWidth="1" min="311" max="311" width="41.29"/>
    <col customWidth="1" min="312" max="319" width="9.29"/>
    <col customWidth="1" min="320" max="322" width="31.0"/>
    <col customWidth="1" min="323" max="399" width="9.29"/>
    <col customWidth="1" min="400" max="400" width="16.71"/>
    <col customWidth="1" min="401" max="505" width="9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1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  <c r="FT1" s="2" t="s">
        <v>175</v>
      </c>
      <c r="FU1" s="2" t="s">
        <v>176</v>
      </c>
      <c r="FV1" s="2" t="s">
        <v>177</v>
      </c>
      <c r="FW1" s="2" t="s">
        <v>178</v>
      </c>
      <c r="FX1" s="2" t="s">
        <v>179</v>
      </c>
      <c r="FY1" s="2" t="s">
        <v>180</v>
      </c>
      <c r="FZ1" s="2" t="s">
        <v>181</v>
      </c>
      <c r="GA1" s="2" t="s">
        <v>182</v>
      </c>
      <c r="GB1" s="2" t="s">
        <v>183</v>
      </c>
      <c r="GC1" s="2" t="s">
        <v>184</v>
      </c>
      <c r="GD1" s="2" t="s">
        <v>185</v>
      </c>
      <c r="GE1" s="2" t="s">
        <v>186</v>
      </c>
      <c r="GF1" s="2" t="s">
        <v>187</v>
      </c>
      <c r="GG1" s="2" t="s">
        <v>188</v>
      </c>
      <c r="GH1" s="2" t="s">
        <v>189</v>
      </c>
      <c r="GI1" s="2" t="s">
        <v>190</v>
      </c>
      <c r="GJ1" s="2" t="s">
        <v>191</v>
      </c>
      <c r="GK1" s="2" t="s">
        <v>192</v>
      </c>
      <c r="GL1" s="2" t="s">
        <v>193</v>
      </c>
      <c r="GM1" s="2" t="s">
        <v>194</v>
      </c>
      <c r="GN1" s="2" t="s">
        <v>195</v>
      </c>
      <c r="GO1" s="2" t="s">
        <v>196</v>
      </c>
      <c r="GP1" s="2" t="s">
        <v>197</v>
      </c>
      <c r="GQ1" s="2" t="s">
        <v>198</v>
      </c>
      <c r="GR1" s="2" t="s">
        <v>199</v>
      </c>
      <c r="GS1" s="2" t="s">
        <v>200</v>
      </c>
      <c r="GT1" s="2" t="s">
        <v>201</v>
      </c>
      <c r="GU1" s="2" t="s">
        <v>202</v>
      </c>
      <c r="GV1" s="2" t="s">
        <v>203</v>
      </c>
      <c r="GW1" s="2" t="s">
        <v>204</v>
      </c>
      <c r="GX1" s="2" t="s">
        <v>205</v>
      </c>
      <c r="GY1" s="2" t="s">
        <v>206</v>
      </c>
      <c r="GZ1" s="2" t="s">
        <v>207</v>
      </c>
      <c r="HA1" s="2" t="s">
        <v>208</v>
      </c>
      <c r="HB1" s="2" t="s">
        <v>209</v>
      </c>
      <c r="HC1" s="2" t="s">
        <v>210</v>
      </c>
      <c r="HD1" s="2" t="s">
        <v>211</v>
      </c>
      <c r="HE1" s="2" t="s">
        <v>212</v>
      </c>
      <c r="HF1" s="2" t="s">
        <v>213</v>
      </c>
      <c r="HG1" s="2" t="s">
        <v>214</v>
      </c>
      <c r="HH1" s="2" t="s">
        <v>215</v>
      </c>
      <c r="HI1" s="2" t="s">
        <v>216</v>
      </c>
      <c r="HJ1" s="2" t="s">
        <v>217</v>
      </c>
      <c r="HK1" s="2" t="s">
        <v>218</v>
      </c>
      <c r="HL1" s="2" t="s">
        <v>219</v>
      </c>
      <c r="HM1" s="2" t="s">
        <v>220</v>
      </c>
      <c r="HN1" s="2" t="s">
        <v>221</v>
      </c>
      <c r="HO1" s="2" t="s">
        <v>222</v>
      </c>
      <c r="HP1" s="2" t="s">
        <v>223</v>
      </c>
      <c r="HQ1" s="2" t="s">
        <v>224</v>
      </c>
      <c r="HR1" s="2" t="s">
        <v>225</v>
      </c>
      <c r="HS1" s="2" t="s">
        <v>226</v>
      </c>
      <c r="HT1" s="2" t="s">
        <v>227</v>
      </c>
      <c r="HU1" s="2" t="s">
        <v>228</v>
      </c>
      <c r="HV1" s="2" t="s">
        <v>229</v>
      </c>
      <c r="HW1" s="2" t="s">
        <v>230</v>
      </c>
      <c r="HX1" s="2" t="s">
        <v>231</v>
      </c>
      <c r="HY1" s="2" t="s">
        <v>232</v>
      </c>
      <c r="HZ1" s="2" t="s">
        <v>233</v>
      </c>
      <c r="IA1" s="2" t="s">
        <v>234</v>
      </c>
      <c r="IB1" s="2" t="s">
        <v>235</v>
      </c>
      <c r="IC1" s="2" t="s">
        <v>236</v>
      </c>
      <c r="ID1" s="2" t="s">
        <v>237</v>
      </c>
      <c r="IE1" s="2" t="s">
        <v>238</v>
      </c>
      <c r="IF1" s="2" t="s">
        <v>239</v>
      </c>
      <c r="IG1" s="2" t="s">
        <v>240</v>
      </c>
      <c r="IH1" s="2" t="s">
        <v>241</v>
      </c>
      <c r="II1" s="2" t="s">
        <v>242</v>
      </c>
      <c r="IJ1" s="2" t="s">
        <v>243</v>
      </c>
      <c r="IK1" s="2" t="s">
        <v>244</v>
      </c>
      <c r="IL1" s="2" t="s">
        <v>245</v>
      </c>
      <c r="IM1" s="2" t="s">
        <v>246</v>
      </c>
      <c r="IN1" s="2" t="s">
        <v>247</v>
      </c>
      <c r="IO1" s="2" t="s">
        <v>248</v>
      </c>
      <c r="IP1" s="2" t="s">
        <v>249</v>
      </c>
      <c r="IQ1" s="2" t="s">
        <v>250</v>
      </c>
      <c r="IR1" s="2" t="s">
        <v>251</v>
      </c>
      <c r="IS1" s="2" t="s">
        <v>252</v>
      </c>
      <c r="IT1" s="2" t="s">
        <v>253</v>
      </c>
      <c r="IU1" s="2" t="s">
        <v>254</v>
      </c>
      <c r="IV1" s="2" t="s">
        <v>255</v>
      </c>
      <c r="IW1" s="2" t="s">
        <v>256</v>
      </c>
      <c r="IX1" s="2" t="s">
        <v>257</v>
      </c>
      <c r="IY1" s="2" t="s">
        <v>258</v>
      </c>
      <c r="IZ1" s="2" t="s">
        <v>259</v>
      </c>
      <c r="JA1" s="2" t="s">
        <v>260</v>
      </c>
      <c r="JB1" s="2" t="s">
        <v>261</v>
      </c>
      <c r="JC1" s="2" t="s">
        <v>262</v>
      </c>
      <c r="JD1" s="2" t="s">
        <v>263</v>
      </c>
      <c r="JE1" s="2" t="s">
        <v>264</v>
      </c>
      <c r="JF1" s="2" t="s">
        <v>265</v>
      </c>
      <c r="JG1" s="2" t="s">
        <v>266</v>
      </c>
      <c r="JH1" s="2" t="s">
        <v>267</v>
      </c>
      <c r="JI1" s="2" t="s">
        <v>268</v>
      </c>
      <c r="JJ1" s="2" t="s">
        <v>269</v>
      </c>
      <c r="JK1" s="2" t="s">
        <v>270</v>
      </c>
      <c r="JL1" s="2" t="s">
        <v>271</v>
      </c>
      <c r="JM1" s="2" t="s">
        <v>272</v>
      </c>
      <c r="JN1" s="2" t="s">
        <v>273</v>
      </c>
      <c r="JO1" s="2" t="s">
        <v>274</v>
      </c>
      <c r="JP1" s="2" t="s">
        <v>275</v>
      </c>
      <c r="JQ1" s="2" t="s">
        <v>276</v>
      </c>
      <c r="JR1" s="2" t="s">
        <v>277</v>
      </c>
      <c r="JS1" s="2" t="s">
        <v>278</v>
      </c>
      <c r="JT1" s="2" t="s">
        <v>279</v>
      </c>
      <c r="JU1" s="2" t="s">
        <v>280</v>
      </c>
      <c r="JV1" s="2" t="s">
        <v>281</v>
      </c>
      <c r="JW1" s="2" t="s">
        <v>282</v>
      </c>
      <c r="JX1" s="2" t="s">
        <v>283</v>
      </c>
      <c r="JY1" s="2" t="s">
        <v>284</v>
      </c>
      <c r="JZ1" s="2" t="s">
        <v>285</v>
      </c>
      <c r="KA1" s="2" t="s">
        <v>286</v>
      </c>
      <c r="KB1" s="2" t="s">
        <v>287</v>
      </c>
      <c r="KC1" s="2" t="s">
        <v>288</v>
      </c>
      <c r="KD1" s="2" t="s">
        <v>289</v>
      </c>
      <c r="KE1" s="2" t="s">
        <v>290</v>
      </c>
      <c r="KF1" s="2" t="s">
        <v>291</v>
      </c>
      <c r="KG1" s="2" t="s">
        <v>292</v>
      </c>
      <c r="KH1" s="2" t="s">
        <v>293</v>
      </c>
      <c r="KI1" s="2" t="s">
        <v>294</v>
      </c>
      <c r="KJ1" s="2" t="s">
        <v>295</v>
      </c>
      <c r="KK1" s="2" t="s">
        <v>296</v>
      </c>
      <c r="KL1" s="2" t="s">
        <v>297</v>
      </c>
      <c r="KM1" s="2" t="s">
        <v>298</v>
      </c>
      <c r="KN1" s="2" t="s">
        <v>299</v>
      </c>
      <c r="KO1" s="2" t="s">
        <v>300</v>
      </c>
      <c r="KP1" s="2" t="s">
        <v>301</v>
      </c>
      <c r="KQ1" s="2" t="s">
        <v>302</v>
      </c>
      <c r="KR1" s="2" t="s">
        <v>303</v>
      </c>
      <c r="KS1" s="2" t="s">
        <v>304</v>
      </c>
      <c r="KT1" s="2" t="s">
        <v>305</v>
      </c>
      <c r="KU1" s="2" t="s">
        <v>306</v>
      </c>
      <c r="KV1" s="2" t="s">
        <v>307</v>
      </c>
      <c r="KW1" s="2" t="s">
        <v>308</v>
      </c>
      <c r="KX1" s="3" t="s">
        <v>309</v>
      </c>
      <c r="KY1" s="3" t="s">
        <v>310</v>
      </c>
      <c r="KZ1" s="2" t="s">
        <v>311</v>
      </c>
      <c r="LA1" s="3" t="s">
        <v>312</v>
      </c>
      <c r="LB1" s="3" t="s">
        <v>313</v>
      </c>
      <c r="LC1" s="3" t="s">
        <v>314</v>
      </c>
      <c r="LD1" s="3" t="s">
        <v>315</v>
      </c>
      <c r="LE1" s="3" t="s">
        <v>316</v>
      </c>
      <c r="LF1" s="3" t="s">
        <v>317</v>
      </c>
      <c r="LG1" s="3" t="s">
        <v>318</v>
      </c>
      <c r="LH1" s="3" t="s">
        <v>319</v>
      </c>
      <c r="LI1" s="3" t="s">
        <v>320</v>
      </c>
      <c r="LJ1" s="3" t="s">
        <v>321</v>
      </c>
      <c r="LK1" s="4" t="s">
        <v>322</v>
      </c>
      <c r="LL1" s="4" t="s">
        <v>323</v>
      </c>
      <c r="LM1" s="4" t="s">
        <v>324</v>
      </c>
      <c r="LN1" s="4" t="s">
        <v>325</v>
      </c>
      <c r="LO1" s="4" t="s">
        <v>326</v>
      </c>
      <c r="LP1" s="4" t="s">
        <v>327</v>
      </c>
      <c r="LQ1" s="4" t="s">
        <v>328</v>
      </c>
      <c r="LR1" s="4" t="s">
        <v>329</v>
      </c>
      <c r="LS1" s="4" t="s">
        <v>330</v>
      </c>
      <c r="LT1" s="4" t="s">
        <v>331</v>
      </c>
      <c r="LU1" s="4" t="s">
        <v>332</v>
      </c>
      <c r="LV1" s="4" t="s">
        <v>333</v>
      </c>
      <c r="LW1" s="4" t="s">
        <v>334</v>
      </c>
      <c r="LX1" s="4" t="s">
        <v>335</v>
      </c>
      <c r="LY1" s="4" t="s">
        <v>336</v>
      </c>
      <c r="LZ1" s="4" t="s">
        <v>337</v>
      </c>
      <c r="MA1" s="4" t="s">
        <v>338</v>
      </c>
      <c r="MB1" s="4" t="s">
        <v>339</v>
      </c>
      <c r="MC1" s="5" t="s">
        <v>340</v>
      </c>
      <c r="MD1" s="5" t="s">
        <v>341</v>
      </c>
      <c r="ME1" s="5" t="s">
        <v>342</v>
      </c>
      <c r="MF1" s="5" t="s">
        <v>343</v>
      </c>
      <c r="MG1" s="4" t="s">
        <v>344</v>
      </c>
      <c r="MH1" s="4" t="s">
        <v>345</v>
      </c>
      <c r="MI1" s="4" t="s">
        <v>346</v>
      </c>
      <c r="MJ1" s="4" t="s">
        <v>347</v>
      </c>
      <c r="MK1" s="4" t="s">
        <v>348</v>
      </c>
      <c r="ML1" s="4" t="s">
        <v>349</v>
      </c>
      <c r="MM1" s="4" t="s">
        <v>350</v>
      </c>
      <c r="MN1" s="4" t="s">
        <v>351</v>
      </c>
      <c r="MO1" s="4" t="s">
        <v>352</v>
      </c>
      <c r="MP1" s="4" t="s">
        <v>353</v>
      </c>
      <c r="MQ1" s="4" t="s">
        <v>354</v>
      </c>
      <c r="MR1" s="4" t="s">
        <v>355</v>
      </c>
      <c r="MS1" s="4" t="s">
        <v>356</v>
      </c>
      <c r="MT1" s="4" t="s">
        <v>357</v>
      </c>
      <c r="MU1" s="4" t="s">
        <v>358</v>
      </c>
      <c r="MV1" s="4" t="s">
        <v>359</v>
      </c>
      <c r="MW1" s="4" t="s">
        <v>360</v>
      </c>
      <c r="MX1" s="4" t="s">
        <v>361</v>
      </c>
      <c r="MY1" s="4" t="s">
        <v>362</v>
      </c>
      <c r="MZ1" s="4" t="s">
        <v>363</v>
      </c>
      <c r="NA1" s="6" t="s">
        <v>364</v>
      </c>
      <c r="NB1" s="6" t="s">
        <v>365</v>
      </c>
      <c r="NC1" s="4" t="s">
        <v>366</v>
      </c>
      <c r="ND1" s="2" t="s">
        <v>367</v>
      </c>
      <c r="NE1" s="2" t="s">
        <v>368</v>
      </c>
      <c r="NF1" s="2" t="s">
        <v>369</v>
      </c>
      <c r="NG1" s="2" t="s">
        <v>370</v>
      </c>
      <c r="NH1" s="2" t="s">
        <v>371</v>
      </c>
      <c r="NI1" s="2" t="s">
        <v>372</v>
      </c>
      <c r="NJ1" s="3" t="s">
        <v>373</v>
      </c>
      <c r="NK1" s="2" t="s">
        <v>374</v>
      </c>
      <c r="NL1" s="3" t="s">
        <v>375</v>
      </c>
      <c r="NM1" s="2" t="s">
        <v>376</v>
      </c>
      <c r="NN1" s="2" t="s">
        <v>377</v>
      </c>
      <c r="NO1" s="2" t="s">
        <v>378</v>
      </c>
      <c r="NP1" s="2" t="s">
        <v>379</v>
      </c>
      <c r="NQ1" s="2" t="s">
        <v>380</v>
      </c>
      <c r="NR1" s="2" t="s">
        <v>381</v>
      </c>
      <c r="NS1" s="2" t="s">
        <v>382</v>
      </c>
      <c r="NT1" s="2" t="s">
        <v>383</v>
      </c>
      <c r="NU1" s="2" t="s">
        <v>384</v>
      </c>
      <c r="NV1" s="2" t="s">
        <v>385</v>
      </c>
      <c r="NW1" s="2" t="s">
        <v>386</v>
      </c>
      <c r="NX1" s="2" t="s">
        <v>387</v>
      </c>
      <c r="NY1" s="2" t="s">
        <v>388</v>
      </c>
      <c r="NZ1" s="2" t="s">
        <v>389</v>
      </c>
      <c r="OA1" s="2" t="s">
        <v>390</v>
      </c>
      <c r="OB1" s="2" t="s">
        <v>391</v>
      </c>
      <c r="OC1" s="2" t="s">
        <v>392</v>
      </c>
      <c r="OD1" s="2" t="s">
        <v>393</v>
      </c>
      <c r="OE1" s="2" t="s">
        <v>394</v>
      </c>
      <c r="OF1" s="2" t="s">
        <v>395</v>
      </c>
      <c r="OG1" s="2" t="s">
        <v>396</v>
      </c>
      <c r="OH1" s="2" t="s">
        <v>397</v>
      </c>
      <c r="OI1" s="2" t="s">
        <v>398</v>
      </c>
      <c r="OJ1" s="2" t="s">
        <v>399</v>
      </c>
      <c r="OK1" s="2" t="s">
        <v>400</v>
      </c>
      <c r="OL1" s="2" t="s">
        <v>401</v>
      </c>
      <c r="OM1" s="2" t="s">
        <v>402</v>
      </c>
      <c r="ON1" s="2" t="s">
        <v>403</v>
      </c>
      <c r="OO1" s="2" t="s">
        <v>404</v>
      </c>
      <c r="OP1" s="2" t="s">
        <v>405</v>
      </c>
      <c r="OQ1" s="2" t="s">
        <v>406</v>
      </c>
      <c r="OR1" s="2" t="s">
        <v>407</v>
      </c>
      <c r="OS1" s="2" t="s">
        <v>408</v>
      </c>
      <c r="OT1" s="2" t="s">
        <v>409</v>
      </c>
      <c r="OU1" s="2" t="s">
        <v>410</v>
      </c>
      <c r="OV1" s="2" t="s">
        <v>411</v>
      </c>
      <c r="OW1" s="2" t="s">
        <v>412</v>
      </c>
      <c r="OX1" s="2" t="s">
        <v>413</v>
      </c>
      <c r="OY1" s="2" t="s">
        <v>414</v>
      </c>
      <c r="OZ1" s="2" t="s">
        <v>415</v>
      </c>
      <c r="PA1" s="2" t="s">
        <v>416</v>
      </c>
      <c r="PB1" s="2" t="s">
        <v>417</v>
      </c>
      <c r="PC1" s="2" t="s">
        <v>418</v>
      </c>
      <c r="PD1" s="2" t="s">
        <v>419</v>
      </c>
      <c r="PE1" s="2" t="s">
        <v>420</v>
      </c>
      <c r="PF1" s="2" t="s">
        <v>421</v>
      </c>
      <c r="PG1" s="2" t="s">
        <v>422</v>
      </c>
      <c r="PH1" s="2" t="s">
        <v>423</v>
      </c>
      <c r="PI1" s="2" t="s">
        <v>424</v>
      </c>
      <c r="PJ1" s="2" t="s">
        <v>425</v>
      </c>
      <c r="PK1" s="2" t="s">
        <v>426</v>
      </c>
      <c r="PL1" s="2" t="s">
        <v>427</v>
      </c>
      <c r="PM1" s="2" t="s">
        <v>428</v>
      </c>
      <c r="PN1" s="2" t="s">
        <v>429</v>
      </c>
      <c r="PO1" s="2" t="s">
        <v>430</v>
      </c>
      <c r="PP1" s="2" t="s">
        <v>431</v>
      </c>
      <c r="PQ1" s="2" t="s">
        <v>432</v>
      </c>
      <c r="PR1" s="2" t="s">
        <v>433</v>
      </c>
      <c r="PS1" s="2" t="s">
        <v>434</v>
      </c>
      <c r="PT1" s="2" t="s">
        <v>435</v>
      </c>
      <c r="PU1" s="2" t="s">
        <v>436</v>
      </c>
      <c r="PV1" s="2" t="s">
        <v>437</v>
      </c>
      <c r="PW1" s="2" t="s">
        <v>438</v>
      </c>
      <c r="PX1" s="2" t="s">
        <v>439</v>
      </c>
      <c r="PY1" s="2" t="s">
        <v>440</v>
      </c>
      <c r="PZ1" s="2" t="s">
        <v>441</v>
      </c>
      <c r="QA1" s="2" t="s">
        <v>442</v>
      </c>
      <c r="QB1" s="2" t="s">
        <v>443</v>
      </c>
      <c r="QC1" s="2" t="s">
        <v>444</v>
      </c>
      <c r="QD1" s="2" t="s">
        <v>445</v>
      </c>
      <c r="QE1" s="2" t="s">
        <v>446</v>
      </c>
      <c r="QF1" s="2" t="s">
        <v>447</v>
      </c>
      <c r="QG1" s="2" t="s">
        <v>448</v>
      </c>
      <c r="QH1" s="2" t="s">
        <v>449</v>
      </c>
      <c r="QI1" s="2" t="s">
        <v>450</v>
      </c>
      <c r="QJ1" s="2" t="s">
        <v>451</v>
      </c>
      <c r="QK1" s="2" t="s">
        <v>452</v>
      </c>
      <c r="QL1" s="2" t="s">
        <v>453</v>
      </c>
      <c r="QM1" s="2" t="s">
        <v>454</v>
      </c>
      <c r="QN1" s="2" t="s">
        <v>455</v>
      </c>
      <c r="QO1" s="2" t="s">
        <v>456</v>
      </c>
      <c r="QP1" s="2" t="s">
        <v>457</v>
      </c>
      <c r="QQ1" s="2" t="s">
        <v>458</v>
      </c>
      <c r="QR1" s="2" t="s">
        <v>459</v>
      </c>
      <c r="QS1" s="2" t="s">
        <v>460</v>
      </c>
      <c r="QT1" s="2" t="s">
        <v>461</v>
      </c>
      <c r="QU1" s="2" t="s">
        <v>462</v>
      </c>
      <c r="QV1" s="2" t="s">
        <v>463</v>
      </c>
      <c r="QW1" s="2" t="s">
        <v>464</v>
      </c>
      <c r="QX1" s="2" t="s">
        <v>465</v>
      </c>
      <c r="QY1" s="2" t="s">
        <v>466</v>
      </c>
      <c r="QZ1" s="2" t="s">
        <v>467</v>
      </c>
      <c r="RA1" s="2" t="s">
        <v>468</v>
      </c>
      <c r="RB1" s="2" t="s">
        <v>469</v>
      </c>
      <c r="RC1" s="2" t="s">
        <v>470</v>
      </c>
      <c r="RD1" s="2" t="s">
        <v>471</v>
      </c>
      <c r="RE1" s="2" t="s">
        <v>472</v>
      </c>
      <c r="RF1" s="2" t="s">
        <v>473</v>
      </c>
      <c r="RG1" s="2" t="s">
        <v>474</v>
      </c>
      <c r="RH1" s="2" t="s">
        <v>475</v>
      </c>
      <c r="RI1" s="2" t="s">
        <v>476</v>
      </c>
      <c r="RJ1" s="2" t="s">
        <v>477</v>
      </c>
      <c r="RK1" s="2" t="s">
        <v>478</v>
      </c>
      <c r="RL1" s="2" t="s">
        <v>479</v>
      </c>
      <c r="RM1" s="2" t="s">
        <v>480</v>
      </c>
      <c r="RN1" s="2" t="s">
        <v>481</v>
      </c>
      <c r="RO1" s="2" t="s">
        <v>482</v>
      </c>
      <c r="RP1" s="2" t="s">
        <v>483</v>
      </c>
      <c r="RQ1" s="2" t="s">
        <v>484</v>
      </c>
      <c r="RR1" s="2" t="s">
        <v>485</v>
      </c>
      <c r="RS1" s="2" t="s">
        <v>486</v>
      </c>
      <c r="RT1" s="2" t="s">
        <v>487</v>
      </c>
      <c r="RU1" s="2" t="s">
        <v>488</v>
      </c>
      <c r="RV1" s="2" t="s">
        <v>489</v>
      </c>
      <c r="RW1" s="2" t="s">
        <v>490</v>
      </c>
      <c r="RX1" s="2" t="s">
        <v>491</v>
      </c>
      <c r="RY1" s="2" t="s">
        <v>492</v>
      </c>
      <c r="RZ1" s="2" t="s">
        <v>493</v>
      </c>
      <c r="SA1" s="2" t="s">
        <v>494</v>
      </c>
      <c r="SB1" s="2" t="s">
        <v>495</v>
      </c>
      <c r="SC1" s="2" t="s">
        <v>496</v>
      </c>
      <c r="SD1" s="2" t="s">
        <v>497</v>
      </c>
      <c r="SE1" s="2" t="s">
        <v>498</v>
      </c>
      <c r="SF1" s="2" t="s">
        <v>499</v>
      </c>
      <c r="SG1" s="2" t="s">
        <v>500</v>
      </c>
      <c r="SH1" s="2" t="s">
        <v>501</v>
      </c>
      <c r="SI1" s="2" t="s">
        <v>502</v>
      </c>
      <c r="SJ1" s="2" t="s">
        <v>503</v>
      </c>
      <c r="SK1" s="2"/>
    </row>
    <row r="2" ht="14.25" customHeight="1">
      <c r="A2" s="7" t="s">
        <v>504</v>
      </c>
      <c r="B2" s="7" t="s">
        <v>505</v>
      </c>
      <c r="C2" s="7" t="s">
        <v>506</v>
      </c>
      <c r="D2" s="7" t="s">
        <v>507</v>
      </c>
      <c r="E2" s="7" t="s">
        <v>508</v>
      </c>
      <c r="F2" s="8" t="s">
        <v>509</v>
      </c>
      <c r="G2" s="7" t="s">
        <v>510</v>
      </c>
      <c r="H2" s="7" t="s">
        <v>506</v>
      </c>
      <c r="I2" s="7" t="s">
        <v>511</v>
      </c>
      <c r="J2" s="7" t="s">
        <v>512</v>
      </c>
      <c r="K2" s="7" t="s">
        <v>513</v>
      </c>
      <c r="L2" s="7" t="s">
        <v>514</v>
      </c>
      <c r="M2" s="7" t="s">
        <v>515</v>
      </c>
      <c r="N2" s="7" t="s">
        <v>516</v>
      </c>
      <c r="O2" s="7" t="s">
        <v>517</v>
      </c>
      <c r="P2" s="7" t="s">
        <v>518</v>
      </c>
      <c r="Q2" s="7" t="s">
        <v>519</v>
      </c>
      <c r="R2" s="7" t="s">
        <v>520</v>
      </c>
      <c r="S2" s="7" t="s">
        <v>521</v>
      </c>
      <c r="T2" s="7" t="s">
        <v>522</v>
      </c>
      <c r="U2" s="7" t="s">
        <v>523</v>
      </c>
      <c r="V2" s="7" t="s">
        <v>524</v>
      </c>
      <c r="W2" s="7" t="s">
        <v>525</v>
      </c>
      <c r="X2" s="7" t="s">
        <v>526</v>
      </c>
      <c r="Y2" s="7" t="s">
        <v>527</v>
      </c>
      <c r="Z2" s="7" t="s">
        <v>528</v>
      </c>
      <c r="AA2" s="7" t="s">
        <v>529</v>
      </c>
      <c r="AB2" s="7" t="s">
        <v>530</v>
      </c>
      <c r="AC2" s="7" t="s">
        <v>531</v>
      </c>
      <c r="AD2" s="7" t="s">
        <v>532</v>
      </c>
      <c r="AE2" s="7" t="s">
        <v>533</v>
      </c>
      <c r="AF2" s="7" t="s">
        <v>534</v>
      </c>
      <c r="AG2" s="7" t="s">
        <v>535</v>
      </c>
      <c r="AH2" s="7" t="s">
        <v>536</v>
      </c>
      <c r="AI2" s="7" t="s">
        <v>537</v>
      </c>
      <c r="AJ2" s="7" t="s">
        <v>538</v>
      </c>
      <c r="AK2" s="7" t="s">
        <v>539</v>
      </c>
      <c r="AL2" s="7" t="s">
        <v>540</v>
      </c>
      <c r="AM2" s="8" t="s">
        <v>541</v>
      </c>
      <c r="AN2" s="7" t="s">
        <v>542</v>
      </c>
      <c r="AO2" s="7" t="s">
        <v>543</v>
      </c>
      <c r="AP2" s="7" t="s">
        <v>544</v>
      </c>
      <c r="AQ2" s="7" t="s">
        <v>545</v>
      </c>
      <c r="AR2" s="7" t="s">
        <v>546</v>
      </c>
      <c r="AS2" s="7" t="s">
        <v>547</v>
      </c>
      <c r="AT2" s="7" t="s">
        <v>548</v>
      </c>
      <c r="AU2" s="7" t="s">
        <v>549</v>
      </c>
      <c r="AV2" s="7" t="s">
        <v>550</v>
      </c>
      <c r="AW2" s="7" t="s">
        <v>551</v>
      </c>
      <c r="AX2" s="7" t="s">
        <v>552</v>
      </c>
      <c r="AY2" s="7" t="s">
        <v>553</v>
      </c>
      <c r="AZ2" s="7" t="s">
        <v>554</v>
      </c>
      <c r="BA2" s="7" t="s">
        <v>555</v>
      </c>
      <c r="BB2" s="7" t="s">
        <v>556</v>
      </c>
      <c r="BC2" s="7" t="s">
        <v>557</v>
      </c>
      <c r="BD2" s="7" t="s">
        <v>558</v>
      </c>
      <c r="BE2" s="7" t="s">
        <v>559</v>
      </c>
      <c r="BF2" s="7" t="s">
        <v>560</v>
      </c>
      <c r="BG2" s="7" t="s">
        <v>561</v>
      </c>
      <c r="BH2" s="7" t="s">
        <v>562</v>
      </c>
      <c r="BI2" s="7" t="s">
        <v>563</v>
      </c>
      <c r="BJ2" s="7" t="s">
        <v>564</v>
      </c>
      <c r="BK2" s="7" t="s">
        <v>565</v>
      </c>
      <c r="BL2" s="7" t="s">
        <v>566</v>
      </c>
      <c r="BM2" s="7" t="s">
        <v>567</v>
      </c>
      <c r="BN2" s="7" t="s">
        <v>568</v>
      </c>
      <c r="BO2" s="7" t="s">
        <v>548</v>
      </c>
      <c r="BP2" s="7" t="s">
        <v>569</v>
      </c>
      <c r="BQ2" s="7" t="s">
        <v>570</v>
      </c>
      <c r="BR2" s="7" t="s">
        <v>571</v>
      </c>
      <c r="BS2" s="7" t="s">
        <v>572</v>
      </c>
      <c r="BT2" s="7" t="s">
        <v>573</v>
      </c>
      <c r="BU2" s="7" t="s">
        <v>574</v>
      </c>
      <c r="BV2" s="7" t="s">
        <v>575</v>
      </c>
      <c r="BW2" s="7" t="s">
        <v>576</v>
      </c>
      <c r="BX2" s="7" t="s">
        <v>577</v>
      </c>
      <c r="BY2" s="7" t="s">
        <v>578</v>
      </c>
      <c r="BZ2" s="7" t="s">
        <v>579</v>
      </c>
      <c r="CA2" s="7" t="s">
        <v>580</v>
      </c>
      <c r="CB2" s="7">
        <v>-9.9999999E7</v>
      </c>
      <c r="CC2" s="7" t="s">
        <v>581</v>
      </c>
      <c r="CD2" s="7" t="s">
        <v>582</v>
      </c>
      <c r="CE2" s="7" t="s">
        <v>583</v>
      </c>
      <c r="CF2" s="7" t="s">
        <v>584</v>
      </c>
      <c r="CG2" s="7" t="s">
        <v>585</v>
      </c>
      <c r="CH2" s="7" t="s">
        <v>570</v>
      </c>
      <c r="CI2" s="7" t="s">
        <v>586</v>
      </c>
      <c r="CJ2" s="7" t="s">
        <v>587</v>
      </c>
      <c r="CK2" s="7" t="s">
        <v>588</v>
      </c>
      <c r="CL2" s="7" t="s">
        <v>589</v>
      </c>
      <c r="CM2" s="7" t="s">
        <v>570</v>
      </c>
      <c r="CN2" s="7" t="s">
        <v>590</v>
      </c>
      <c r="CO2" s="7" t="s">
        <v>591</v>
      </c>
      <c r="CP2" s="8" t="s">
        <v>592</v>
      </c>
      <c r="CQ2" s="8" t="s">
        <v>593</v>
      </c>
      <c r="CR2" s="8" t="s">
        <v>594</v>
      </c>
      <c r="CS2" s="8" t="s">
        <v>595</v>
      </c>
      <c r="CT2" s="8" t="s">
        <v>596</v>
      </c>
      <c r="CU2" s="8" t="s">
        <v>597</v>
      </c>
      <c r="CV2" s="8" t="s">
        <v>598</v>
      </c>
      <c r="CW2" s="8" t="s">
        <v>599</v>
      </c>
      <c r="CX2" s="8" t="s">
        <v>600</v>
      </c>
      <c r="CY2" s="8" t="s">
        <v>601</v>
      </c>
      <c r="CZ2" s="8" t="s">
        <v>602</v>
      </c>
      <c r="DA2" s="8" t="s">
        <v>592</v>
      </c>
      <c r="DB2" s="8" t="s">
        <v>593</v>
      </c>
      <c r="DC2" s="8" t="s">
        <v>594</v>
      </c>
      <c r="DD2" s="8" t="s">
        <v>599</v>
      </c>
      <c r="DE2" s="8" t="s">
        <v>603</v>
      </c>
      <c r="DF2" s="8" t="s">
        <v>604</v>
      </c>
      <c r="DG2" s="8" t="s">
        <v>605</v>
      </c>
      <c r="DH2" s="8" t="s">
        <v>606</v>
      </c>
      <c r="DI2" s="8" t="s">
        <v>607</v>
      </c>
      <c r="DJ2" s="8" t="s">
        <v>608</v>
      </c>
      <c r="DK2" s="8" t="s">
        <v>609</v>
      </c>
      <c r="DL2" s="8" t="s">
        <v>610</v>
      </c>
      <c r="DM2" s="8" t="s">
        <v>611</v>
      </c>
      <c r="DN2" s="8" t="s">
        <v>612</v>
      </c>
      <c r="DO2" s="8" t="s">
        <v>613</v>
      </c>
      <c r="DP2" s="8" t="s">
        <v>614</v>
      </c>
      <c r="DQ2" s="8" t="s">
        <v>604</v>
      </c>
      <c r="DR2" s="8" t="s">
        <v>615</v>
      </c>
      <c r="DS2" s="8" t="s">
        <v>616</v>
      </c>
      <c r="DT2" s="8" t="s">
        <v>617</v>
      </c>
      <c r="DU2" s="8" t="s">
        <v>618</v>
      </c>
      <c r="DV2" s="8" t="s">
        <v>619</v>
      </c>
      <c r="DW2" s="7" t="s">
        <v>620</v>
      </c>
      <c r="DX2" s="8" t="s">
        <v>621</v>
      </c>
      <c r="DY2" s="8" t="s">
        <v>622</v>
      </c>
      <c r="DZ2" s="8" t="s">
        <v>623</v>
      </c>
      <c r="EA2" s="8" t="s">
        <v>624</v>
      </c>
      <c r="EB2" s="8" t="s">
        <v>625</v>
      </c>
      <c r="EC2" s="8" t="s">
        <v>626</v>
      </c>
      <c r="ED2" s="8" t="s">
        <v>627</v>
      </c>
      <c r="EE2" s="8" t="s">
        <v>628</v>
      </c>
      <c r="EF2" s="8" t="s">
        <v>629</v>
      </c>
      <c r="EG2" s="8" t="s">
        <v>630</v>
      </c>
      <c r="EH2" s="8" t="s">
        <v>631</v>
      </c>
      <c r="EI2" s="8" t="s">
        <v>632</v>
      </c>
      <c r="EJ2" s="8" t="s">
        <v>633</v>
      </c>
      <c r="EK2" s="8" t="s">
        <v>634</v>
      </c>
      <c r="EL2" s="8" t="s">
        <v>635</v>
      </c>
      <c r="EM2" s="8" t="s">
        <v>636</v>
      </c>
      <c r="EN2" s="8" t="s">
        <v>637</v>
      </c>
      <c r="EO2" s="8" t="s">
        <v>638</v>
      </c>
      <c r="EP2" s="8" t="s">
        <v>639</v>
      </c>
      <c r="EQ2" s="8" t="s">
        <v>640</v>
      </c>
      <c r="ER2" s="8" t="s">
        <v>641</v>
      </c>
      <c r="ES2" s="8" t="s">
        <v>642</v>
      </c>
      <c r="ET2" s="8" t="s">
        <v>643</v>
      </c>
      <c r="EU2" s="8" t="s">
        <v>644</v>
      </c>
      <c r="EV2" s="8" t="s">
        <v>645</v>
      </c>
      <c r="EW2" s="8" t="s">
        <v>646</v>
      </c>
      <c r="EX2" s="8" t="s">
        <v>647</v>
      </c>
      <c r="EY2" s="8" t="s">
        <v>648</v>
      </c>
      <c r="EZ2" s="8" t="s">
        <v>649</v>
      </c>
      <c r="FA2" s="8" t="s">
        <v>650</v>
      </c>
      <c r="FB2" s="8" t="s">
        <v>651</v>
      </c>
      <c r="FC2" s="8" t="s">
        <v>652</v>
      </c>
      <c r="FD2" s="8" t="s">
        <v>653</v>
      </c>
      <c r="FE2" s="8" t="s">
        <v>654</v>
      </c>
      <c r="FF2" s="8" t="s">
        <v>655</v>
      </c>
      <c r="FG2" s="8" t="s">
        <v>656</v>
      </c>
      <c r="FH2" s="8" t="s">
        <v>657</v>
      </c>
      <c r="FI2" s="8" t="s">
        <v>658</v>
      </c>
      <c r="FJ2" s="8" t="s">
        <v>659</v>
      </c>
      <c r="FK2" s="8" t="s">
        <v>660</v>
      </c>
      <c r="FL2" s="8" t="s">
        <v>661</v>
      </c>
      <c r="FM2" s="8" t="s">
        <v>662</v>
      </c>
      <c r="FN2" s="8" t="s">
        <v>663</v>
      </c>
      <c r="FO2" s="8" t="s">
        <v>664</v>
      </c>
      <c r="FP2" s="8" t="s">
        <v>665</v>
      </c>
      <c r="FQ2" s="8" t="s">
        <v>666</v>
      </c>
      <c r="FR2" s="8" t="s">
        <v>667</v>
      </c>
      <c r="FS2" s="8" t="s">
        <v>668</v>
      </c>
      <c r="FT2" s="8" t="s">
        <v>669</v>
      </c>
      <c r="FU2" s="8" t="s">
        <v>670</v>
      </c>
      <c r="FV2" s="8" t="s">
        <v>671</v>
      </c>
      <c r="FW2" s="8" t="s">
        <v>672</v>
      </c>
      <c r="FX2" s="8" t="s">
        <v>673</v>
      </c>
      <c r="FY2" s="8" t="s">
        <v>674</v>
      </c>
      <c r="FZ2" s="8" t="s">
        <v>675</v>
      </c>
      <c r="GA2" s="8" t="s">
        <v>676</v>
      </c>
      <c r="GB2" s="8" t="s">
        <v>677</v>
      </c>
      <c r="GC2" s="8" t="s">
        <v>678</v>
      </c>
      <c r="GD2" s="8" t="s">
        <v>679</v>
      </c>
      <c r="GE2" s="8" t="s">
        <v>680</v>
      </c>
      <c r="GF2" s="8" t="s">
        <v>681</v>
      </c>
      <c r="GG2" s="8" t="s">
        <v>682</v>
      </c>
      <c r="GH2" s="8" t="s">
        <v>683</v>
      </c>
      <c r="GI2" s="8" t="s">
        <v>684</v>
      </c>
      <c r="GJ2" s="8" t="s">
        <v>685</v>
      </c>
      <c r="GK2" s="8" t="s">
        <v>686</v>
      </c>
      <c r="GL2" s="8" t="s">
        <v>687</v>
      </c>
      <c r="GM2" s="8" t="s">
        <v>688</v>
      </c>
      <c r="GN2" s="8" t="s">
        <v>689</v>
      </c>
      <c r="GO2" s="8" t="s">
        <v>690</v>
      </c>
      <c r="GP2" s="8" t="s">
        <v>691</v>
      </c>
      <c r="GQ2" s="8" t="s">
        <v>692</v>
      </c>
      <c r="GR2" s="8" t="s">
        <v>693</v>
      </c>
      <c r="GS2" s="8" t="s">
        <v>694</v>
      </c>
      <c r="GT2" s="8" t="s">
        <v>695</v>
      </c>
      <c r="GU2" s="8" t="s">
        <v>696</v>
      </c>
      <c r="GV2" s="8" t="s">
        <v>697</v>
      </c>
      <c r="GW2" s="8" t="s">
        <v>698</v>
      </c>
      <c r="GX2" s="8" t="s">
        <v>699</v>
      </c>
      <c r="GY2" s="8" t="s">
        <v>700</v>
      </c>
      <c r="GZ2" s="8" t="s">
        <v>701</v>
      </c>
      <c r="HA2" s="8" t="s">
        <v>702</v>
      </c>
      <c r="HB2" s="9" t="s">
        <v>703</v>
      </c>
      <c r="HC2" s="8" t="s">
        <v>704</v>
      </c>
      <c r="HD2" s="8" t="s">
        <v>705</v>
      </c>
      <c r="HE2" s="8" t="s">
        <v>706</v>
      </c>
      <c r="HF2" s="8" t="s">
        <v>707</v>
      </c>
      <c r="HG2" s="8" t="s">
        <v>708</v>
      </c>
      <c r="HH2" s="8" t="s">
        <v>709</v>
      </c>
      <c r="HI2" s="8" t="s">
        <v>710</v>
      </c>
      <c r="HJ2" s="8" t="s">
        <v>711</v>
      </c>
      <c r="HK2" s="8" t="s">
        <v>712</v>
      </c>
      <c r="HL2" s="8" t="s">
        <v>713</v>
      </c>
      <c r="HM2" s="8" t="s">
        <v>714</v>
      </c>
      <c r="HN2" s="8" t="s">
        <v>715</v>
      </c>
      <c r="HO2" s="8" t="s">
        <v>716</v>
      </c>
      <c r="HP2" s="8" t="s">
        <v>717</v>
      </c>
      <c r="HQ2" s="8" t="s">
        <v>718</v>
      </c>
      <c r="HR2" s="8" t="s">
        <v>719</v>
      </c>
      <c r="HS2" s="8" t="s">
        <v>720</v>
      </c>
      <c r="HT2" s="8" t="s">
        <v>721</v>
      </c>
      <c r="HU2" s="8" t="s">
        <v>722</v>
      </c>
      <c r="HV2" s="8" t="s">
        <v>723</v>
      </c>
      <c r="HW2" s="8" t="s">
        <v>724</v>
      </c>
      <c r="HX2" s="8" t="s">
        <v>725</v>
      </c>
      <c r="HY2" s="8" t="s">
        <v>726</v>
      </c>
      <c r="HZ2" s="8" t="s">
        <v>727</v>
      </c>
      <c r="IA2" s="8" t="s">
        <v>728</v>
      </c>
      <c r="IB2" s="8" t="s">
        <v>729</v>
      </c>
      <c r="IC2" s="8" t="s">
        <v>730</v>
      </c>
      <c r="ID2" s="8" t="s">
        <v>731</v>
      </c>
      <c r="IE2" s="8" t="s">
        <v>732</v>
      </c>
      <c r="IF2" s="8" t="s">
        <v>733</v>
      </c>
      <c r="IG2" s="8" t="s">
        <v>734</v>
      </c>
      <c r="IH2" s="8" t="s">
        <v>735</v>
      </c>
      <c r="II2" s="8" t="s">
        <v>736</v>
      </c>
      <c r="IJ2" s="8" t="s">
        <v>737</v>
      </c>
      <c r="IK2" s="8" t="s">
        <v>738</v>
      </c>
      <c r="IL2" s="8" t="s">
        <v>739</v>
      </c>
      <c r="IM2" s="8" t="s">
        <v>740</v>
      </c>
      <c r="IN2" s="8" t="s">
        <v>741</v>
      </c>
      <c r="IO2" s="8" t="s">
        <v>742</v>
      </c>
      <c r="IP2" s="8" t="s">
        <v>743</v>
      </c>
      <c r="IQ2" s="8" t="s">
        <v>744</v>
      </c>
      <c r="IR2" s="8" t="s">
        <v>622</v>
      </c>
      <c r="IS2" s="8" t="s">
        <v>745</v>
      </c>
      <c r="IT2" s="8" t="s">
        <v>746</v>
      </c>
      <c r="IU2" s="8" t="s">
        <v>691</v>
      </c>
      <c r="IV2" s="8" t="s">
        <v>747</v>
      </c>
      <c r="IW2" s="8" t="s">
        <v>748</v>
      </c>
      <c r="IX2" s="8" t="s">
        <v>749</v>
      </c>
      <c r="IY2" s="8" t="s">
        <v>750</v>
      </c>
      <c r="IZ2" s="8" t="s">
        <v>751</v>
      </c>
      <c r="JA2" s="8" t="s">
        <v>751</v>
      </c>
      <c r="JB2" s="8" t="s">
        <v>752</v>
      </c>
      <c r="JC2" s="8" t="s">
        <v>753</v>
      </c>
      <c r="JD2" s="8" t="s">
        <v>754</v>
      </c>
      <c r="JE2" s="8" t="s">
        <v>755</v>
      </c>
      <c r="JF2" s="8" t="s">
        <v>756</v>
      </c>
      <c r="JG2" s="8" t="s">
        <v>757</v>
      </c>
      <c r="JH2" s="8" t="s">
        <v>758</v>
      </c>
      <c r="JI2" s="8" t="s">
        <v>759</v>
      </c>
      <c r="JJ2" s="8" t="s">
        <v>760</v>
      </c>
      <c r="JK2" s="8" t="s">
        <v>761</v>
      </c>
      <c r="JL2" s="8" t="s">
        <v>762</v>
      </c>
      <c r="JM2" s="8" t="s">
        <v>763</v>
      </c>
      <c r="JN2" s="8" t="s">
        <v>764</v>
      </c>
      <c r="JO2" s="8" t="s">
        <v>765</v>
      </c>
      <c r="JP2" s="8" t="s">
        <v>766</v>
      </c>
      <c r="JQ2" s="8" t="s">
        <v>767</v>
      </c>
      <c r="JR2" s="10" t="s">
        <v>768</v>
      </c>
      <c r="JS2" s="8" t="s">
        <v>769</v>
      </c>
      <c r="JT2" s="8" t="s">
        <v>770</v>
      </c>
      <c r="JU2" s="10" t="s">
        <v>771</v>
      </c>
      <c r="JV2" s="10" t="s">
        <v>772</v>
      </c>
      <c r="JW2" s="10" t="s">
        <v>773</v>
      </c>
      <c r="JX2" s="10" t="s">
        <v>774</v>
      </c>
      <c r="JY2" s="10" t="s">
        <v>775</v>
      </c>
      <c r="JZ2" s="10" t="s">
        <v>776</v>
      </c>
      <c r="KA2" s="10" t="s">
        <v>777</v>
      </c>
      <c r="KB2" s="10" t="s">
        <v>691</v>
      </c>
      <c r="KC2" s="10" t="s">
        <v>770</v>
      </c>
      <c r="KD2" s="10" t="s">
        <v>778</v>
      </c>
      <c r="KE2" s="10" t="s">
        <v>779</v>
      </c>
      <c r="KF2" s="10" t="s">
        <v>780</v>
      </c>
      <c r="KG2" s="10" t="s">
        <v>657</v>
      </c>
      <c r="KH2" s="10" t="s">
        <v>781</v>
      </c>
      <c r="KI2" s="10" t="s">
        <v>782</v>
      </c>
      <c r="KJ2" s="10" t="s">
        <v>661</v>
      </c>
      <c r="KK2" s="10" t="s">
        <v>783</v>
      </c>
      <c r="KL2" s="10" t="s">
        <v>784</v>
      </c>
      <c r="KM2" s="10" t="s">
        <v>785</v>
      </c>
      <c r="KN2" s="10" t="s">
        <v>786</v>
      </c>
      <c r="KO2" s="10" t="s">
        <v>787</v>
      </c>
      <c r="KP2" s="10" t="s">
        <v>788</v>
      </c>
      <c r="KQ2" s="10" t="s">
        <v>789</v>
      </c>
      <c r="KR2" s="10" t="s">
        <v>790</v>
      </c>
      <c r="KS2" s="10" t="s">
        <v>791</v>
      </c>
      <c r="KT2" s="10" t="s">
        <v>792</v>
      </c>
      <c r="KU2" s="10" t="s">
        <v>793</v>
      </c>
      <c r="KV2" s="10" t="s">
        <v>794</v>
      </c>
      <c r="KW2" s="10" t="s">
        <v>795</v>
      </c>
      <c r="KX2" s="10" t="s">
        <v>796</v>
      </c>
      <c r="KY2" s="10" t="s">
        <v>797</v>
      </c>
      <c r="KZ2" s="10" t="s">
        <v>798</v>
      </c>
      <c r="LA2" s="10" t="s">
        <v>799</v>
      </c>
      <c r="LB2" s="10" t="s">
        <v>800</v>
      </c>
      <c r="LC2" s="10" t="s">
        <v>801</v>
      </c>
      <c r="LD2" s="10" t="s">
        <v>802</v>
      </c>
      <c r="LE2" s="10" t="s">
        <v>803</v>
      </c>
      <c r="LF2" s="10" t="s">
        <v>804</v>
      </c>
      <c r="LG2" s="10" t="s">
        <v>805</v>
      </c>
      <c r="LH2" s="10" t="s">
        <v>806</v>
      </c>
      <c r="LI2" s="10" t="s">
        <v>807</v>
      </c>
      <c r="LJ2" s="10" t="s">
        <v>808</v>
      </c>
      <c r="LK2" s="5" t="s">
        <v>809</v>
      </c>
      <c r="LL2" s="5" t="s">
        <v>810</v>
      </c>
      <c r="LM2" s="5" t="s">
        <v>807</v>
      </c>
      <c r="LN2" s="5" t="s">
        <v>811</v>
      </c>
      <c r="LO2" s="5" t="s">
        <v>741</v>
      </c>
      <c r="LP2" s="5" t="s">
        <v>812</v>
      </c>
      <c r="LQ2" s="5" t="s">
        <v>813</v>
      </c>
      <c r="LR2" s="5" t="s">
        <v>814</v>
      </c>
      <c r="LS2" s="5" t="s">
        <v>815</v>
      </c>
      <c r="LT2" s="5" t="s">
        <v>816</v>
      </c>
      <c r="LU2" s="5" t="s">
        <v>817</v>
      </c>
      <c r="LV2" s="5" t="s">
        <v>818</v>
      </c>
      <c r="LW2" s="5" t="s">
        <v>819</v>
      </c>
      <c r="LX2" s="5" t="s">
        <v>820</v>
      </c>
      <c r="LY2" s="5" t="s">
        <v>821</v>
      </c>
      <c r="LZ2" s="5" t="s">
        <v>822</v>
      </c>
      <c r="MA2" s="5" t="s">
        <v>823</v>
      </c>
      <c r="MB2" s="5" t="s">
        <v>824</v>
      </c>
      <c r="MC2" s="5" t="s">
        <v>825</v>
      </c>
      <c r="MD2" s="5" t="s">
        <v>826</v>
      </c>
      <c r="ME2" s="5" t="s">
        <v>827</v>
      </c>
      <c r="MF2" s="5" t="s">
        <v>703</v>
      </c>
      <c r="MG2" s="5" t="s">
        <v>828</v>
      </c>
      <c r="MH2" s="5" t="s">
        <v>829</v>
      </c>
      <c r="MI2" s="5" t="s">
        <v>830</v>
      </c>
      <c r="MJ2" s="5" t="s">
        <v>831</v>
      </c>
      <c r="MK2" s="5" t="s">
        <v>832</v>
      </c>
      <c r="ML2" s="5" t="s">
        <v>833</v>
      </c>
      <c r="MM2" s="5" t="s">
        <v>834</v>
      </c>
      <c r="MN2" s="5" t="s">
        <v>835</v>
      </c>
      <c r="MO2" s="5" t="s">
        <v>836</v>
      </c>
      <c r="MP2" s="5" t="s">
        <v>837</v>
      </c>
      <c r="MQ2" s="5" t="s">
        <v>838</v>
      </c>
      <c r="MR2" s="5" t="s">
        <v>839</v>
      </c>
      <c r="MS2" s="5" t="s">
        <v>840</v>
      </c>
      <c r="MT2" s="8" t="s">
        <v>841</v>
      </c>
      <c r="MU2" s="5" t="s">
        <v>842</v>
      </c>
      <c r="MV2" s="5" t="s">
        <v>843</v>
      </c>
      <c r="MW2" s="5" t="s">
        <v>844</v>
      </c>
      <c r="MX2" s="5" t="s">
        <v>845</v>
      </c>
      <c r="MY2" s="5" t="s">
        <v>846</v>
      </c>
      <c r="MZ2" s="5" t="s">
        <v>847</v>
      </c>
      <c r="NA2" s="8" t="s">
        <v>848</v>
      </c>
      <c r="NB2" s="5" t="s">
        <v>849</v>
      </c>
      <c r="NC2" s="5" t="s">
        <v>850</v>
      </c>
      <c r="ND2" s="8" t="s">
        <v>851</v>
      </c>
      <c r="NE2" s="8" t="s">
        <v>852</v>
      </c>
      <c r="NF2" s="8" t="s">
        <v>853</v>
      </c>
      <c r="NG2" s="8" t="s">
        <v>854</v>
      </c>
      <c r="NH2" s="8" t="s">
        <v>855</v>
      </c>
      <c r="NI2" s="8" t="s">
        <v>703</v>
      </c>
      <c r="NJ2" s="8" t="s">
        <v>856</v>
      </c>
      <c r="NK2" s="8" t="s">
        <v>827</v>
      </c>
      <c r="NL2" s="8" t="s">
        <v>826</v>
      </c>
      <c r="NM2" s="8" t="s">
        <v>825</v>
      </c>
      <c r="NN2" s="8" t="s">
        <v>824</v>
      </c>
      <c r="NO2" s="8" t="s">
        <v>857</v>
      </c>
      <c r="NP2" s="8" t="s">
        <v>858</v>
      </c>
      <c r="NQ2" s="8" t="s">
        <v>859</v>
      </c>
      <c r="NR2" s="8" t="s">
        <v>847</v>
      </c>
      <c r="NS2" s="8" t="s">
        <v>848</v>
      </c>
      <c r="NT2" s="5" t="s">
        <v>850</v>
      </c>
      <c r="NU2" s="8" t="s">
        <v>860</v>
      </c>
      <c r="NV2" s="8" t="s">
        <v>861</v>
      </c>
      <c r="NW2" s="8" t="s">
        <v>862</v>
      </c>
      <c r="NX2" s="8" t="s">
        <v>863</v>
      </c>
      <c r="NY2" s="8" t="s">
        <v>864</v>
      </c>
      <c r="NZ2" s="8" t="s">
        <v>847</v>
      </c>
      <c r="OA2" s="8" t="s">
        <v>865</v>
      </c>
      <c r="OB2" s="8" t="s">
        <v>866</v>
      </c>
      <c r="OC2" s="8" t="s">
        <v>867</v>
      </c>
      <c r="OD2" s="8" t="s">
        <v>868</v>
      </c>
      <c r="OE2" s="8" t="s">
        <v>869</v>
      </c>
      <c r="OF2" s="8" t="s">
        <v>870</v>
      </c>
      <c r="OG2" s="8" t="s">
        <v>871</v>
      </c>
      <c r="OH2" s="8" t="s">
        <v>872</v>
      </c>
      <c r="OI2" s="8" t="s">
        <v>873</v>
      </c>
      <c r="OJ2" s="8" t="s">
        <v>874</v>
      </c>
      <c r="OK2" s="8" t="s">
        <v>869</v>
      </c>
      <c r="OL2" s="8" t="s">
        <v>875</v>
      </c>
      <c r="OM2" s="8" t="s">
        <v>876</v>
      </c>
      <c r="ON2" s="8" t="s">
        <v>877</v>
      </c>
      <c r="OO2" s="8" t="s">
        <v>878</v>
      </c>
      <c r="OP2" s="8" t="s">
        <v>879</v>
      </c>
      <c r="OQ2" s="8" t="s">
        <v>869</v>
      </c>
      <c r="OR2" s="8" t="s">
        <v>880</v>
      </c>
      <c r="OS2" s="8" t="s">
        <v>880</v>
      </c>
      <c r="OT2" s="8" t="s">
        <v>880</v>
      </c>
      <c r="OU2" s="8" t="s">
        <v>881</v>
      </c>
      <c r="OV2" s="8" t="s">
        <v>882</v>
      </c>
      <c r="OW2" s="8" t="s">
        <v>883</v>
      </c>
      <c r="OX2" s="8" t="s">
        <v>884</v>
      </c>
      <c r="OY2" s="8" t="s">
        <v>881</v>
      </c>
      <c r="OZ2" s="8" t="s">
        <v>885</v>
      </c>
      <c r="PA2" s="8" t="s">
        <v>886</v>
      </c>
      <c r="PB2" s="8" t="s">
        <v>887</v>
      </c>
      <c r="PC2" s="8" t="s">
        <v>888</v>
      </c>
      <c r="PD2" s="8" t="s">
        <v>525</v>
      </c>
      <c r="PE2" s="8" t="s">
        <v>889</v>
      </c>
      <c r="PF2" s="8" t="s">
        <v>890</v>
      </c>
      <c r="PG2" s="8" t="s">
        <v>891</v>
      </c>
      <c r="PH2" s="8" t="s">
        <v>892</v>
      </c>
      <c r="PI2" s="8" t="s">
        <v>893</v>
      </c>
      <c r="PJ2" s="8" t="s">
        <v>894</v>
      </c>
      <c r="PK2" s="8" t="s">
        <v>895</v>
      </c>
      <c r="PL2" s="8" t="s">
        <v>896</v>
      </c>
      <c r="PM2" s="8" t="s">
        <v>897</v>
      </c>
      <c r="PN2" s="8" t="s">
        <v>877</v>
      </c>
      <c r="PO2" s="8" t="s">
        <v>635</v>
      </c>
      <c r="PP2" s="8" t="s">
        <v>898</v>
      </c>
      <c r="PQ2" s="8" t="s">
        <v>886</v>
      </c>
      <c r="PR2" s="8" t="s">
        <v>882</v>
      </c>
      <c r="PS2" s="8" t="s">
        <v>899</v>
      </c>
      <c r="PT2" s="8" t="s">
        <v>900</v>
      </c>
      <c r="PU2" s="8" t="s">
        <v>901</v>
      </c>
      <c r="PV2" s="8" t="s">
        <v>902</v>
      </c>
      <c r="PW2" s="8" t="s">
        <v>903</v>
      </c>
      <c r="PX2" s="8" t="s">
        <v>904</v>
      </c>
      <c r="PY2" s="8" t="s">
        <v>905</v>
      </c>
      <c r="PZ2" s="8" t="s">
        <v>906</v>
      </c>
      <c r="QA2" s="8" t="s">
        <v>907</v>
      </c>
      <c r="QB2" s="8" t="s">
        <v>908</v>
      </c>
      <c r="QC2" s="8" t="s">
        <v>909</v>
      </c>
      <c r="QD2" s="8" t="s">
        <v>910</v>
      </c>
      <c r="QE2" s="8" t="s">
        <v>911</v>
      </c>
      <c r="QF2" s="10" t="s">
        <v>912</v>
      </c>
      <c r="QG2" s="8" t="s">
        <v>913</v>
      </c>
      <c r="QH2" s="8" t="s">
        <v>914</v>
      </c>
      <c r="QI2" s="8" t="s">
        <v>915</v>
      </c>
      <c r="QJ2" s="8" t="s">
        <v>916</v>
      </c>
      <c r="QK2" s="8" t="s">
        <v>917</v>
      </c>
      <c r="QL2" s="8" t="s">
        <v>830</v>
      </c>
      <c r="QM2" s="8" t="s">
        <v>918</v>
      </c>
      <c r="QN2" s="8" t="s">
        <v>919</v>
      </c>
      <c r="QO2" s="8" t="s">
        <v>920</v>
      </c>
      <c r="QP2" s="8" t="s">
        <v>921</v>
      </c>
      <c r="QQ2" s="8" t="s">
        <v>922</v>
      </c>
      <c r="QR2" s="8" t="s">
        <v>923</v>
      </c>
      <c r="QS2" s="8" t="s">
        <v>924</v>
      </c>
      <c r="QT2" s="8" t="s">
        <v>925</v>
      </c>
      <c r="QU2" s="8" t="s">
        <v>926</v>
      </c>
      <c r="QV2" s="8" t="s">
        <v>927</v>
      </c>
      <c r="QW2" s="8" t="s">
        <v>928</v>
      </c>
      <c r="QX2" s="8" t="s">
        <v>929</v>
      </c>
      <c r="QY2" s="8" t="s">
        <v>930</v>
      </c>
      <c r="QZ2" s="8" t="s">
        <v>931</v>
      </c>
      <c r="RA2" s="8" t="s">
        <v>932</v>
      </c>
      <c r="RB2" s="8" t="s">
        <v>933</v>
      </c>
      <c r="RC2" s="8" t="s">
        <v>934</v>
      </c>
      <c r="RD2" s="8" t="s">
        <v>935</v>
      </c>
      <c r="RE2" s="8" t="s">
        <v>936</v>
      </c>
      <c r="RF2" s="8" t="s">
        <v>937</v>
      </c>
      <c r="RG2" s="8" t="s">
        <v>938</v>
      </c>
      <c r="RH2" s="8" t="s">
        <v>939</v>
      </c>
      <c r="RI2" s="8" t="s">
        <v>940</v>
      </c>
      <c r="RJ2" s="8" t="s">
        <v>941</v>
      </c>
      <c r="RK2" s="8" t="s">
        <v>942</v>
      </c>
      <c r="RL2" s="8" t="s">
        <v>943</v>
      </c>
      <c r="RM2" s="8" t="s">
        <v>944</v>
      </c>
      <c r="RN2" s="8" t="s">
        <v>945</v>
      </c>
      <c r="RO2" s="8" t="s">
        <v>946</v>
      </c>
      <c r="RP2" s="8" t="s">
        <v>947</v>
      </c>
      <c r="RQ2" s="8" t="s">
        <v>948</v>
      </c>
      <c r="RR2" s="8" t="s">
        <v>949</v>
      </c>
      <c r="RS2" s="8" t="s">
        <v>950</v>
      </c>
      <c r="RT2" s="8" t="s">
        <v>951</v>
      </c>
      <c r="RU2" s="8" t="s">
        <v>952</v>
      </c>
      <c r="RV2" s="8" t="s">
        <v>953</v>
      </c>
      <c r="RW2" s="8" t="s">
        <v>954</v>
      </c>
      <c r="RX2" s="8" t="s">
        <v>955</v>
      </c>
      <c r="RY2" s="8" t="s">
        <v>956</v>
      </c>
      <c r="RZ2" s="8" t="s">
        <v>957</v>
      </c>
      <c r="SA2" s="8" t="s">
        <v>958</v>
      </c>
      <c r="SB2" s="8" t="s">
        <v>959</v>
      </c>
      <c r="SC2" s="8" t="s">
        <v>960</v>
      </c>
      <c r="SD2" s="8" t="s">
        <v>961</v>
      </c>
      <c r="SE2" s="8" t="s">
        <v>962</v>
      </c>
      <c r="SF2" s="8" t="s">
        <v>963</v>
      </c>
      <c r="SG2" s="8" t="s">
        <v>964</v>
      </c>
      <c r="SH2" s="8" t="s">
        <v>965</v>
      </c>
      <c r="SI2" s="8" t="s">
        <v>966</v>
      </c>
      <c r="SJ2" s="8" t="s">
        <v>967</v>
      </c>
      <c r="SK2" s="8"/>
    </row>
    <row r="3" ht="14.25" customHeight="1">
      <c r="A3" s="7" t="s">
        <v>968</v>
      </c>
      <c r="B3" s="8" t="str">
        <f>IFERROR(__xludf.DUMMYFUNCTION("GOOGLETRANSLATE(B2,""en"",""fr"")"),"Changer de langue")</f>
        <v>Changer de langue</v>
      </c>
      <c r="C3" s="8" t="str">
        <f>IFERROR(__xludf.DUMMYFUNCTION("GOOGLETRANSLATE(C2,""en"",""fr"")"),"Téléverser un fichier")</f>
        <v>Téléverser un fichier</v>
      </c>
      <c r="D3" s="8" t="str">
        <f>IFERROR(__xludf.DUMMYFUNCTION("GOOGLETRANSLATE(D2,""en"",""fr"")"),"Sélectionner la source de données")</f>
        <v>Sélectionner la source de données</v>
      </c>
      <c r="E3" s="8" t="str">
        <f>IFERROR(__xludf.DUMMYFUNCTION("GOOGLETRANSLATE(E2,""en"",""fr"")"),"Cochez la case pour afficher un résumé des jeux de données téléchargés.")</f>
        <v>Cochez la case pour afficher un résumé des jeux de données téléchargés.</v>
      </c>
      <c r="F3" s="8" t="str">
        <f>IFERROR(__xludf.DUMMYFUNCTION("GOOGLETRANSLATE(F2,""en"",""fr"")"),"Connexion à la base de données")</f>
        <v>Connexion à la base de données</v>
      </c>
      <c r="G3" s="8" t="str">
        <f>IFERROR(__xludf.DUMMYFUNCTION("GOOGLETRANSLATE(G2,""en"",""fr"")"),"Jeux de données téléchargés")</f>
        <v>Jeux de données téléchargés</v>
      </c>
      <c r="H3" s="8" t="str">
        <f>IFERROR(__xludf.DUMMYFUNCTION("GOOGLETRANSLATE(H2,""en"",""fr"")"),"Téléverser un fichier")</f>
        <v>Téléverser un fichier</v>
      </c>
      <c r="I3" s="8" t="str">
        <f>IFERROR(__xludf.DUMMYFUNCTION("GOOGLETRANSLATE(I2,""en"",""fr"")"),"Parcourir les fichiers")</f>
        <v>Parcourir les fichiers</v>
      </c>
      <c r="J3" s="8" t="str">
        <f>IFERROR(__xludf.DUMMYFUNCTION("GOOGLETRANSLATE(J2,""en"",""fr"")"),"Déposer des fichiers")</f>
        <v>Déposer des fichiers</v>
      </c>
      <c r="K3" s="8" t="str">
        <f>IFERROR(__xludf.DUMMYFUNCTION("GOOGLETRANSLATE(K2,""en"",""fr"")"),"Veuillez télécharger le fichier pris en charge")</f>
        <v>Veuillez télécharger le fichier pris en charge</v>
      </c>
      <c r="L3" s="8" t="str">
        <f>IFERROR(__xludf.DUMMYFUNCTION("GOOGLETRANSLATE(L2,""en"",""fr"")"),"Collez les liens vers des fichiers de type")</f>
        <v>Collez les liens vers des fichiers de type</v>
      </c>
      <c r="M3" s="8" t="str">
        <f>IFERROR(__xludf.DUMMYFUNCTION("GOOGLETRANSLATE(M2,""en"",""fr"")"),"Nom de l'étude")</f>
        <v>Nom de l'étude</v>
      </c>
      <c r="N3" s="8" t="str">
        <f>IFERROR(__xludf.DUMMYFUNCTION("GOOGLETRANSLATE(N2,""en"",""fr"")"),"pays d'études")</f>
        <v>pays d'études</v>
      </c>
      <c r="O3" s="8" t="str">
        <f>IFERROR(__xludf.DUMMYFUNCTION("GOOGLETRANSLATE(O2,""en"",""fr"")"),"Informations Complémentaires")</f>
        <v>Informations Complémentaires</v>
      </c>
      <c r="P3" s="8" t="str">
        <f>IFERROR(__xludf.DUMMYFUNCTION("GOOGLETRANSLATE(P2,""en"",""fr"")"),"Fournir le contexte de l'étude, sa conception, etc., afin de contextualiser l'IA")</f>
        <v>Fournir le contexte de l'étude, sa conception, etc., afin de contextualiser l'IA</v>
      </c>
      <c r="Q3" s="8" t="str">
        <f>IFERROR(__xludf.DUMMYFUNCTION("GOOGLETRANSLATE(Q2,""en"",""fr"")"),"Télécharger des données")</f>
        <v>Télécharger des données</v>
      </c>
      <c r="R3" s="8" t="str">
        <f>IFERROR(__xludf.DUMMYFUNCTION("GOOGLETRANSLATE(R2,""en"",""fr"")"),"Pas encore implémenté. En cours de développement ! Sélectionnez Local ou URL…")</f>
        <v>Pas encore implémenté. En cours de développement ! Sélectionnez Local ou URL…</v>
      </c>
      <c r="S3" s="8" t="str">
        <f>IFERROR(__xludf.DUMMYFUNCTION("GOOGLETRANSLATE(S2,""en"",""fr"")"),"L'utilisation d'URL pour les fichiers .xls n'est actuellement pas prise en charge. Veuillez télécharger et importer le fichier en utilisant l'option locale.")</f>
        <v>L'utilisation d'URL pour les fichiers .xls n'est actuellement pas prise en charge. Veuillez télécharger et importer le fichier en utilisant l'option locale.</v>
      </c>
      <c r="T3" s="8" t="str">
        <f>IFERROR(__xludf.DUMMYFUNCTION("GOOGLETRANSLATE(T2,""en"",""fr"")"),"Impossible de convertir le jeu de données téléchargé en data.frame. Veuillez vérifier !")</f>
        <v>Impossible de convertir le jeu de données téléchargé en data.frame. Veuillez vérifier !</v>
      </c>
      <c r="U3" s="8" t="str">
        <f>IFERROR(__xludf.DUMMYFUNCTION("GOOGLETRANSLATE(U2,""en"",""fr"")"),"Données soumises avec succès !")</f>
        <v>Données soumises avec succès !</v>
      </c>
      <c r="V3" s="8" t="str">
        <f>IFERROR(__xludf.DUMMYFUNCTION("GOOGLETRANSLATE(V2,""en"",""fr"")"),"Aucune donnée n'a encore été téléchargée ! Veuillez d'abord télécharger vos données !")</f>
        <v>Aucune donnée n'a encore été téléchargée ! Veuillez d'abord télécharger vos données !</v>
      </c>
      <c r="W3" s="8" t="str">
        <f>IFERROR(__xludf.DUMMYFUNCTION("GOOGLETRANSLATE(W2,""en"",""fr"")"),"Appliquer la sélection")</f>
        <v>Appliquer la sélection</v>
      </c>
      <c r="X3" s="8" t="str">
        <f>IFERROR(__xludf.DUMMYFUNCTION("GOOGLETRANSLATE(X2,""en"",""fr"")"),"Sélectionner les données")</f>
        <v>Sélectionner les données</v>
      </c>
      <c r="Y3" s="8" t="str">
        <f>IFERROR(__xludf.DUMMYFUNCTION("GOOGLETRANSLATE(Y2,""en"",""fr"")"),"Aucun jeu de données n'a encore été téléchargé ! Téléchargez les données depuis")</f>
        <v>Aucun jeu de données n'a encore été téléchargé ! Téléchargez les données depuis</v>
      </c>
      <c r="Z3" s="8" t="str">
        <f>IFERROR(__xludf.DUMMYFUNCTION("GOOGLETRANSLATE(Z2,""en"",""fr"")"),"Résumé des données")</f>
        <v>Résumé des données</v>
      </c>
      <c r="AA3" s="8" t="str">
        <f>IFERROR(__xludf.DUMMYFUNCTION("GOOGLETRANSLATE(AA2,""en"",""fr"")"),"Heure de chargement")</f>
        <v>Heure de chargement</v>
      </c>
      <c r="AB3" s="8" t="str">
        <f>IFERROR(__xludf.DUMMYFUNCTION("GOOGLETRANSLATE(AB2,""en"",""fr"")"),"Générer des statistiques récapitulatives")</f>
        <v>Générer des statistiques récapitulatives</v>
      </c>
      <c r="AC3" s="8" t="str">
        <f>IFERROR(__xludf.DUMMYFUNCTION("GOOGLETRANSLATE(AC2,""en"",""fr"")"),"Vous avez sélectionné")</f>
        <v>Vous avez sélectionné</v>
      </c>
      <c r="AD3" s="8" t="str">
        <f>IFERROR(__xludf.DUMMYFUNCTION("GOOGLETRANSLATE(AD2,""en"",""fr"")"),"Vous pouvez sélectionner un autre ensemble de données à partir de")</f>
        <v>Vous pouvez sélectionner un autre ensemble de données à partir de</v>
      </c>
      <c r="AE3" s="8" t="str">
        <f>IFERROR(__xludf.DUMMYFUNCTION("GOOGLETRANSLATE(AE2,""en"",""fr"")"),"Basculer les actions à effectuer")</f>
        <v>Basculer les actions à effectuer</v>
      </c>
      <c r="AF3" s="8" t="str">
        <f>IFERROR(__xludf.DUMMYFUNCTION("GOOGLETRANSLATE(AF2,""en"",""fr"")"),"Disparition")</f>
        <v>Disparition</v>
      </c>
      <c r="AG3" s="8" t="str">
        <f>IFERROR(__xludf.DUMMYFUNCTION("GOOGLETRANSLATE(AG2,""en"",""fr"")"),"Filtre")</f>
        <v>Filtre</v>
      </c>
      <c r="AH3" s="8" t="str">
        <f>IFERROR(__xludf.DUMMYFUNCTION("GOOGLETRANSLATE(AH2,""en"",""fr"")"),"Afficher les données")</f>
        <v>Afficher les données</v>
      </c>
      <c r="AI3" s="8" t="str">
        <f>IFERROR(__xludf.DUMMYFUNCTION("GOOGLETRANSLATE(AI2,""en"",""fr"")"),"Sélectionnez les variables")</f>
        <v>Sélectionnez les variables</v>
      </c>
      <c r="AJ3" s="8" t="str">
        <f>IFERROR(__xludf.DUMMYFUNCTION("GOOGLETRANSLATE(AJ2,""en"",""fr"")"),"Utilisez les commandes de filtrage R telles que :")</f>
        <v>Utilisez les commandes de filtrage R telles que :</v>
      </c>
      <c r="AK3" s="8" t="str">
        <f>IFERROR(__xludf.DUMMYFUNCTION("GOOGLETRANSLATE(AK2,""en"",""fr"")"),"Aucune donnée sélectionnée. Vous pouvez sélectionner des données dans")</f>
        <v>Aucune donnée sélectionnée. Vous pouvez sélectionner des données dans</v>
      </c>
      <c r="AL3" s="8" t="str">
        <f>IFERROR(__xludf.DUMMYFUNCTION("GOOGLETRANSLATE(AL2,""en"",""fr"")"),"Appliquer le filtre")</f>
        <v>Appliquer le filtre</v>
      </c>
      <c r="AM3" s="8" t="str">
        <f>IFERROR(__xludf.DUMMYFUNCTION("GOOGLETRANSLATE(AM2,""en"",""fr"")"),"Choisissez le thème ggplot2 :")</f>
        <v>Choisissez le thème ggplot2 :</v>
      </c>
      <c r="AN3" s="8" t="str">
        <f>IFERROR(__xludf.DUMMYFUNCTION("GOOGLETRANSLATE(AN2,""en"",""fr"")"),"Réinitialiser le filtre")</f>
        <v>Réinitialiser le filtre</v>
      </c>
      <c r="AO3" s="8" t="str">
        <f>IFERROR(__xludf.DUMMYFUNCTION("GOOGLETRANSLATE(AO2,""en"",""fr"")"),"Sélectionnez la variable à afficher")</f>
        <v>Sélectionnez la variable à afficher</v>
      </c>
      <c r="AP3" s="8" t="str">
        <f>IFERROR(__xludf.DUMMYFUNCTION("GOOGLETRANSLATE(AP2,""en"",""fr"")"),"Utilisez Ctrl + Variable pour sélectionner plusieurs éléments.")</f>
        <v>Utilisez Ctrl + Variable pour sélectionner plusieurs éléments.</v>
      </c>
      <c r="AQ3" s="8" t="str">
        <f>IFERROR(__xludf.DUMMYFUNCTION("GOOGLETRANSLATE(AQ2,""en"",""fr"")"),"Erreur dans la règle de filtrage fournie. Vérifiez si vous avez correctement spécifié le nom de la variable ou la condition. Vous avez fourni :")</f>
        <v>Erreur dans la règle de filtrage fournie. Vérifiez si vous avez correctement spécifié le nom de la variable ou la condition. Vous avez fourni :</v>
      </c>
      <c r="AR3" s="8" t="str">
        <f>IFERROR(__xludf.DUMMYFUNCTION("GOOGLETRANSLATE(AR2,""en"",""fr"")"),"Filtres actuels")</f>
        <v>Filtres actuels</v>
      </c>
      <c r="AS3" s="8" t="str">
        <f>IFERROR(__xludf.DUMMYFUNCTION("GOOGLETRANSLATE(AS2,""en"",""fr"")"),"Ensemble de données actuel")</f>
        <v>Ensemble de données actuel</v>
      </c>
      <c r="AT3" s="8" t="str">
        <f>IFERROR(__xludf.DUMMYFUNCTION("GOOGLETRANSLATE(AT2,""en"",""fr"")"),"Valeurs manquantes (%)")</f>
        <v>Valeurs manquantes (%)</v>
      </c>
      <c r="AU3" s="8" t="str">
        <f>IFERROR(__xludf.DUMMYFUNCTION("GOOGLETRANSLATE(AU2,""en"",""fr"")"),"Exploration rapide")</f>
        <v>Exploration rapide</v>
      </c>
      <c r="AV3" s="8" t="str">
        <f>IFERROR(__xludf.DUMMYFUNCTION("GOOGLETRANSLATE(AV2,""en"",""fr"")"),"Exploration rapide des données")</f>
        <v>Exploration rapide des données</v>
      </c>
      <c r="AW3" s="8" t="str">
        <f>IFERROR(__xludf.DUMMYFUNCTION("GOOGLETRANSLATE(AW2,""en"",""fr"")"),"Mise à jour et remplacement des données")</f>
        <v>Mise à jour et remplacement des données</v>
      </c>
      <c r="AX3" s="8" t="str">
        <f>IFERROR(__xludf.DUMMYFUNCTION("GOOGLETRANSLATE(AX2,""en"",""fr"")"),"Écrase les données téléchargées en fonction des filtres et des sélections, localement et en aval !")</f>
        <v>Écrase les données téléchargées en fonction des filtres et des sélections, localement et en aval !</v>
      </c>
      <c r="AY3" s="8" t="str">
        <f>IFERROR(__xludf.DUMMYFUNCTION("GOOGLETRANSLATE(AY2,""en"",""fr"")"),"Données mises à jour et écrasées avec succès")</f>
        <v>Données mises à jour et écrasées avec succès</v>
      </c>
      <c r="AZ3" s="8" t="str">
        <f>IFERROR(__xludf.DUMMYFUNCTION("GOOGLETRANSLATE(AZ2,""en"",""fr"")"),"Sélectionnez la variable à transformer")</f>
        <v>Sélectionnez la variable à transformer</v>
      </c>
      <c r="BA3" s="8" t="str">
        <f>IFERROR(__xludf.DUMMYFUNCTION("GOOGLETRANSLATE(BA2,""en"",""fr"")"),"Changer de type")</f>
        <v>Changer de type</v>
      </c>
      <c r="BB3" s="8" t="str">
        <f>IFERROR(__xludf.DUMMYFUNCTION("GOOGLETRANSLATE(BB2,""en"",""fr"")"),"Type de variable")</f>
        <v>Type de variable</v>
      </c>
      <c r="BC3" s="8" t="str">
        <f>IFERROR(__xludf.DUMMYFUNCTION("GOOGLETRANSLATE(BC2,""en"",""fr"")"),"Appliquer la transformation")</f>
        <v>Appliquer la transformation</v>
      </c>
      <c r="BD3" s="8" t="str">
        <f>IFERROR(__xludf.DUMMYFUNCTION("GOOGLETRANSLATE(BD2,""en"",""fr"")"),"journaux de modifications de type variable")</f>
        <v>journaux de modifications de type variable</v>
      </c>
      <c r="BE3" s="8" t="str">
        <f>IFERROR(__xludf.DUMMYFUNCTION("GOOGLETRANSLATE(BE2,""en"",""fr"")"),"Renommer la variable")</f>
        <v>Renommer la variable</v>
      </c>
      <c r="BF3" s="8" t="str">
        <f>IFERROR(__xludf.DUMMYFUNCTION("GOOGLETRANSLATE(BF2,""en"",""fr"")"),"URL de l'hôte de la base de données")</f>
        <v>URL de l'hôte de la base de données</v>
      </c>
      <c r="BG3" s="8" t="str">
        <f>IFERROR(__xludf.DUMMYFUNCTION("GOOGLETRANSLATE(BG2,""en"",""fr"")"),"Collez l'URL de la base de données, le nom d'hôte ou l'adresse IP.")</f>
        <v>Collez l'URL de la base de données, le nom d'hôte ou l'adresse IP.</v>
      </c>
      <c r="BH3" s="8" t="str">
        <f>IFERROR(__xludf.DUMMYFUNCTION("GOOGLETRANSLATE(BH2,""en"",""fr"")"),"journaux de renommage des variables")</f>
        <v>journaux de renommage des variables</v>
      </c>
      <c r="BI3" s="8" t="str">
        <f>IFERROR(__xludf.DUMMYFUNCTION("GOOGLETRANSLATE(BI2,""en"",""fr"")"),"Recoder les valeurs")</f>
        <v>Recoder les valeurs</v>
      </c>
      <c r="BJ3" s="8" t="str">
        <f>IFERROR(__xludf.DUMMYFUNCTION("GOOGLETRANSLATE(BJ2,""en"",""fr"")"),"Sélectionner l'ancienne étiquette")</f>
        <v>Sélectionner l'ancienne étiquette</v>
      </c>
      <c r="BK3" s="8" t="str">
        <f>IFERROR(__xludf.DUMMYFUNCTION("GOOGLETRANSLATE(BK2,""en"",""fr"")"),"Saisissez la nouvelle étiquette")</f>
        <v>Saisissez la nouvelle étiquette</v>
      </c>
      <c r="BL3" s="8" t="str">
        <f>IFERROR(__xludf.DUMMYFUNCTION("GOOGLETRANSLATE(BL2,""en"",""fr"")"),"Saisissez les nouvelles étiquettes. Pour plusieurs étiquettes, séparez-les par une virgule ou un point-virgule.")</f>
        <v>Saisissez les nouvelles étiquettes. Pour plusieurs étiquettes, séparez-les par une virgule ou un point-virgule.</v>
      </c>
      <c r="BM3" s="8" t="str">
        <f>IFERROR(__xludf.DUMMYFUNCTION("GOOGLETRANSLATE(BM2,""en"",""fr"")"),"Étiquettes de variables recodées")</f>
        <v>Étiquettes de variables recodées</v>
      </c>
      <c r="BN3" s="8" t="str">
        <f>IFERROR(__xludf.DUMMYFUNCTION("GOOGLETRANSLATE(BN2,""en"",""fr"")"),"Gérer les valeurs manquantes")</f>
        <v>Gérer les valeurs manquantes</v>
      </c>
      <c r="BO3" s="8" t="str">
        <f>IFERROR(__xludf.DUMMYFUNCTION("GOOGLETRANSLATE(BO2,""en"",""fr"")"),"Valeurs manquantes (%)")</f>
        <v>Valeurs manquantes (%)</v>
      </c>
      <c r="BP3" s="8" t="str">
        <f>IFERROR(__xludf.DUMMYFUNCTION("GOOGLETRANSLATE(BP2,""en"",""fr"")"),"Recoder les valeurs manquantes")</f>
        <v>Recoder les valeurs manquantes</v>
      </c>
      <c r="BQ3" s="8" t="str">
        <f>IFERROR(__xludf.DUMMYFUNCTION("GOOGLETRANSLATE(BQ2,""en"",""fr"")"),"Sélectionnez une option :")</f>
        <v>Sélectionnez une option :</v>
      </c>
      <c r="BR3" s="8" t="str">
        <f>IFERROR(__xludf.DUMMYFUNCTION("GOOGLETRANSLATE(BR2,""en"",""fr"")"),"Comment attribuer des valeurs manquantes")</f>
        <v>Comment attribuer des valeurs manquantes</v>
      </c>
      <c r="BS3" s="8" t="str">
        <f>IFERROR(__xludf.DUMMYFUNCTION("GOOGLETRANSLATE(BS2,""en"",""fr"")"),"Saisir des modèles basés sur R (par défaut """"), par exemple ^\\ | Autres | label$")</f>
        <v>Saisir des modèles basés sur R (par défaut ""), par exemple ^\\ | Autres | label$</v>
      </c>
      <c r="BT3" s="8" t="str">
        <f>IFERROR(__xludf.DUMMYFUNCTION("GOOGLETRANSLATE(BT2,""en"",""fr"")"),"Sélectionnez une ou plusieurs valeurs")</f>
        <v>Sélectionnez une ou plusieurs valeurs</v>
      </c>
      <c r="BU3" s="8" t="str">
        <f>IFERROR(__xludf.DUMMYFUNCTION("GOOGLETRANSLATE(BU2,""en"",""fr"")"),"Valeurs catégorielles")</f>
        <v>Valeurs catégorielles</v>
      </c>
      <c r="BV3" s="8" t="str">
        <f>IFERROR(__xludf.DUMMYFUNCTION("GOOGLETRANSLATE(BV2,""en"",""fr"")"),"Valeurs numériques")</f>
        <v>Valeurs numériques</v>
      </c>
      <c r="BW3" s="8" t="str">
        <f>IFERROR(__xludf.DUMMYFUNCTION("GOOGLETRANSLATE(BW2,""en"",""fr"")"),"Séparez les valeurs multiples par une virgule ou un point-virgule. Pour une plage, saisissez deux valeurs séparées par une virgule ou un point-virgule.")</f>
        <v>Séparez les valeurs multiples par une virgule ou un point-virgule. Pour une plage, saisissez deux valeurs séparées par une virgule ou un point-virgule.</v>
      </c>
      <c r="BX3" s="8" t="str">
        <f>IFERROR(__xludf.DUMMYFUNCTION("GOOGLETRANSLATE(BX2,""en"",""fr"")"),"Journal des valeurs manquantes créé")</f>
        <v>Journal des valeurs manquantes créé</v>
      </c>
      <c r="BY3" s="8" t="str">
        <f>IFERROR(__xludf.DUMMYFUNCTION("GOOGLETRANSLATE(BY2,""en"",""fr"")"),"valeurs manquantes corrigées")</f>
        <v>valeurs manquantes corrigées</v>
      </c>
      <c r="BZ3" s="8" t="str">
        <f>IFERROR(__xludf.DUMMYFUNCTION("GOOGLETRANSLATE(BZ2,""en"",""fr"")"),"Comment les données manquantes sont-elles identifiées ?")</f>
        <v>Comment les données manquantes sont-elles identifiées ?</v>
      </c>
      <c r="CA3" s="8" t="str">
        <f>IFERROR(__xludf.DUMMYFUNCTION("GOOGLETRANSLATE(CA2,""en"",""fr"")"),"Par exemple, inconnu ou manquant")</f>
        <v>Par exemple, inconnu ou manquant</v>
      </c>
      <c r="CB3" s="8" t="str">
        <f>IFERROR(__xludf.DUMMYFUNCTION("GOOGLETRANSLATE(CB2,""en"",""fr"")"),"-99999999")</f>
        <v>-99999999</v>
      </c>
      <c r="CC3" s="8" t="str">
        <f>IFERROR(__xludf.DUMMYFUNCTION("GOOGLETRANSLATE(CC2,""en"",""fr"")"),"valeur numérique")</f>
        <v>valeur numérique</v>
      </c>
      <c r="CD3" s="8" t="str">
        <f>IFERROR(__xludf.DUMMYFUNCTION("GOOGLETRANSLATE(CD2,""en"",""fr"")"),"Valeur catégorielle")</f>
        <v>Valeur catégorielle</v>
      </c>
      <c r="CE3" s="8" t="str">
        <f>IFERROR(__xludf.DUMMYFUNCTION("GOOGLETRANSLATE(CE2,""en"",""fr"")"),"Vérifier si la plage (max, min)")</f>
        <v>Vérifier si la plage (max, min)</v>
      </c>
      <c r="CF3" s="8" t="str">
        <f>IFERROR(__xludf.DUMMYFUNCTION("GOOGLETRANSLATE(CF2,""en"",""fr"")"),"Séparez les catégories multiples par ; ou ,. Les catégories spécifiées doivent figurer dans les données.")</f>
        <v>Séparez les catégories multiples par ; ou ,. Les catégories spécifiées doivent figurer dans les données.</v>
      </c>
      <c r="CG3" s="8" t="str">
        <f>IFERROR(__xludf.DUMMYFUNCTION("GOOGLETRANSLATE(CG2,""en"",""fr"")"),"Identifier les valeurs aberrantes")</f>
        <v>Identifier les valeurs aberrantes</v>
      </c>
      <c r="CH3" s="8" t="str">
        <f>IFERROR(__xludf.DUMMYFUNCTION("GOOGLETRANSLATE(CH2,""en"",""fr"")"),"Sélectionnez une option :")</f>
        <v>Sélectionnez une option :</v>
      </c>
      <c r="CI3" s="8" t="str">
        <f>IFERROR(__xludf.DUMMYFUNCTION("GOOGLETRANSLATE(CI2,""en"",""fr"")"),"Valeur(s) aberrante(s)")</f>
        <v>Valeur(s) aberrante(s)</v>
      </c>
      <c r="CJ3" s="8" t="str">
        <f>IFERROR(__xludf.DUMMYFUNCTION("GOOGLETRANSLATE(CJ2,""en"",""fr"")"),"Aucun")</f>
        <v>Aucun</v>
      </c>
      <c r="CK3" s="8" t="str">
        <f>IFERROR(__xludf.DUMMYFUNCTION("GOOGLETRANSLATE(CK2,""en"",""fr"")"),"Méthode de correction")</f>
        <v>Méthode de correction</v>
      </c>
      <c r="CL3" s="8" t="str">
        <f>IFERROR(__xludf.DUMMYFUNCTION("GOOGLETRANSLATE(CL2,""en"",""fr"")"),"Saisissez le numéro")</f>
        <v>Saisissez le numéro</v>
      </c>
      <c r="CM3" s="8" t="str">
        <f>IFERROR(__xludf.DUMMYFUNCTION("GOOGLETRANSLATE(CM2,""en"",""fr"")"),"Sélectionnez une option :")</f>
        <v>Sélectionnez une option :</v>
      </c>
      <c r="CN3" s="8" t="str">
        <f>IFERROR(__xludf.DUMMYFUNCTION("GOOGLETRANSLATE(CN2,""en"",""fr"")"),"Valeurs aberrantes corrigées")</f>
        <v>Valeurs aberrantes corrigées</v>
      </c>
      <c r="CO3" s="8" t="str">
        <f>IFERROR(__xludf.DUMMYFUNCTION("GOOGLETRANSLATE(CO2,""en"",""fr"")"),"Graphique pour les données manquantes")</f>
        <v>Graphique pour les données manquantes</v>
      </c>
      <c r="CP3" s="8" t="str">
        <f>IFERROR(__xludf.DUMMYFUNCTION("GOOGLETRANSLATE(CP2,""en"",""fr"")"),"Gérer les données")</f>
        <v>Gérer les données</v>
      </c>
      <c r="CQ3" s="8" t="str">
        <f>IFERROR(__xludf.DUMMYFUNCTION("GOOGLETRANSLATE(CQ2,""en"",""fr"")"),"Aperçu")</f>
        <v>Aperçu</v>
      </c>
      <c r="CR3" s="8" t="str">
        <f>IFERROR(__xludf.DUMMYFUNCTION("GOOGLETRANSLATE(CR2,""en"",""fr"")"),"Explorer")</f>
        <v>Explorer</v>
      </c>
      <c r="CS3" s="8" t="str">
        <f>IFERROR(__xludf.DUMMYFUNCTION("GOOGLETRANSLATE(CS2,""en"",""fr"")"),"Centre africain de recherche sur la population et la santé")</f>
        <v>Centre africain de recherche sur la population et la santé</v>
      </c>
      <c r="CT3" s="8" t="str">
        <f>IFERROR(__xludf.DUMMYFUNCTION("GOOGLETRANSLATE(CT2,""en"",""fr"")"),"Tous droits réservés")</f>
        <v>Tous droits réservés</v>
      </c>
      <c r="CU3" s="8" t="str">
        <f>IFERROR(__xludf.DUMMYFUNCTION("GOOGLETRANSLATE(CU2,""en"",""fr"")"),"droits d'auteur")</f>
        <v>droits d'auteur</v>
      </c>
      <c r="CV3" s="8" t="str">
        <f>IFERROR(__xludf.DUMMYFUNCTION("GOOGLETRANSLATE(CV2,""en"",""fr"")"),"Contactez-nous")</f>
        <v>Contactez-nous</v>
      </c>
      <c r="CW3" s="8" t="str">
        <f>IFERROR(__xludf.DUMMYFUNCTION("GOOGLETRANSLATE(CW2,""en"",""fr"")"),"Transformer")</f>
        <v>Transformer</v>
      </c>
      <c r="CX3" s="8" t="str">
        <f>IFERROR(__xludf.DUMMYFUNCTION("GOOGLETRANSLATE(CX2,""en"",""fr"")"),"PLATEFORME SANS CODE AUTOML APHRC")</f>
        <v>PLATEFORME SANS CODE AUTOML APHRC</v>
      </c>
      <c r="CY3" s="8" t="str">
        <f>IFERROR(__xludf.DUMMYFUNCTION("GOOGLETRANSLATE(CY2,""en"",""fr"")"),"Maison")</f>
        <v>Maison</v>
      </c>
      <c r="CZ3" s="8" t="str">
        <f>IFERROR(__xludf.DUMMYFUNCTION("GOOGLETRANSLATE(CZ2,""en"",""fr"")"),"Données sources")</f>
        <v>Données sources</v>
      </c>
      <c r="DA3" s="8" t="str">
        <f>IFERROR(__xludf.DUMMYFUNCTION("GOOGLETRANSLATE(DA2,""en"",""fr"")"),"Gérer les données")</f>
        <v>Gérer les données</v>
      </c>
      <c r="DB3" s="8" t="str">
        <f>IFERROR(__xludf.DUMMYFUNCTION("GOOGLETRANSLATE(DB2,""en"",""fr"")"),"Aperçu")</f>
        <v>Aperçu</v>
      </c>
      <c r="DC3" s="8" t="str">
        <f>IFERROR(__xludf.DUMMYFUNCTION("GOOGLETRANSLATE(DC2,""en"",""fr"")"),"Explorer")</f>
        <v>Explorer</v>
      </c>
      <c r="DD3" s="8" t="str">
        <f>IFERROR(__xludf.DUMMYFUNCTION("GOOGLETRANSLATE(DD2,""en"",""fr"")"),"Transformer")</f>
        <v>Transformer</v>
      </c>
      <c r="DE3" s="8" t="str">
        <f>IFERROR(__xludf.DUMMYFUNCTION("GOOGLETRANSLATE(DE2,""en"",""fr"")"),"Temporaire")</f>
        <v>Temporaire</v>
      </c>
      <c r="DF3" s="8" t="str">
        <f>IFERROR(__xludf.DUMMYFUNCTION("GOOGLETRANSLATE(DF2,""en"",""fr"")"),"Constructeur de cohorte")</f>
        <v>Constructeur de cohorte</v>
      </c>
      <c r="DG3" s="8" t="str">
        <f>IFERROR(__xludf.DUMMYFUNCTION("GOOGLETRANSLATE(DG2,""en"",""fr"")"),"Combiner les données")</f>
        <v>Combiner les données</v>
      </c>
      <c r="DH3" s="8" t="str">
        <f>IFERROR(__xludf.DUMMYFUNCTION("GOOGLETRANSLATE(DH2,""en"",""fr"")"),"Ajouter des lignes")</f>
        <v>Ajouter des lignes</v>
      </c>
      <c r="DI3" s="8" t="str">
        <f>IFERROR(__xludf.DUMMYFUNCTION("GOOGLETRANSLATE(DI2,""en"",""fr"")"),"Ajouter des colonnes")</f>
        <v>Ajouter des colonnes</v>
      </c>
      <c r="DJ3" s="8" t="str">
        <f>IFERROR(__xludf.DUMMYFUNCTION("GOOGLETRANSLATE(DJ2,""en"",""fr"")"),"Visualiser les données")</f>
        <v>Visualiser les données</v>
      </c>
      <c r="DK3" s="8" t="str">
        <f>IFERROR(__xludf.DUMMYFUNCTION("GOOGLETRANSLATE(DK2,""en"",""fr"")"),"Automatique")</f>
        <v>Automatique</v>
      </c>
      <c r="DL3" s="8" t="str">
        <f>IFERROR(__xludf.DUMMYFUNCTION("GOOGLETRANSLATE(DL2,""en"",""fr"")"),"Coutume")</f>
        <v>Coutume</v>
      </c>
      <c r="DM3" s="8" t="str">
        <f>IFERROR(__xludf.DUMMYFUNCTION("GOOGLETRANSLATE(DM2,""en"",""fr"")"),"Numérique")</f>
        <v>Numérique</v>
      </c>
      <c r="DN3" s="8" t="str">
        <f>IFERROR(__xludf.DUMMYFUNCTION("GOOGLETRANSLATE(DN2,""en"",""fr"")"),"Catégorique")</f>
        <v>Catégorique</v>
      </c>
      <c r="DO3" s="8" t="str">
        <f>IFERROR(__xludf.DUMMYFUNCTION("GOOGLETRANSLATE(DO2,""en"",""fr"")"),"apprentissage automatique")</f>
        <v>apprentissage automatique</v>
      </c>
      <c r="DP3" s="8" t="str">
        <f>IFERROR(__xludf.DUMMYFUNCTION("GOOGLETRANSLATE(DP2,""en"",""fr"")"),"Initialiser")</f>
        <v>Initialiser</v>
      </c>
      <c r="DQ3" s="8" t="str">
        <f>IFERROR(__xludf.DUMMYFUNCTION("GOOGLETRANSLATE(DQ2,""en"",""fr"")"),"Constructeur de cohorte")</f>
        <v>Constructeur de cohorte</v>
      </c>
      <c r="DR3" s="8" t="str">
        <f>IFERROR(__xludf.DUMMYFUNCTION("GOOGLETRANSLATE(DR2,""en"",""fr"")"),"Ingénierie des fonctionnalités")</f>
        <v>Ingénierie des fonctionnalités</v>
      </c>
      <c r="DS3" s="8" t="str">
        <f>IFERROR(__xludf.DUMMYFUNCTION("GOOGLETRANSLATE(DS2,""en"",""fr"")"),"Modèle de train")</f>
        <v>Modèle de train</v>
      </c>
      <c r="DT3" s="8" t="str">
        <f>IFERROR(__xludf.DUMMYFUNCTION("GOOGLETRANSLATE(DT2,""en"",""fr"")"),"Valider et déployer le modèle")</f>
        <v>Valider et déployer le modèle</v>
      </c>
      <c r="DU3" s="8" t="str">
        <f>IFERROR(__xludf.DUMMYFUNCTION("GOOGLETRANSLATE(DU2,""en"",""fr"")"),"Prédire/classer")</f>
        <v>Prédire/classer</v>
      </c>
      <c r="DV3" s="8" t="str">
        <f>IFERROR(__xludf.DUMMYFUNCTION("GOOGLETRANSLATE(DV2,""en"",""fr"")"),"Ressources supplémentaires")</f>
        <v>Ressources supplémentaires</v>
      </c>
      <c r="DW3" s="8" t="str">
        <f>IFERROR(__xludf.DUMMYFUNCTION("GOOGLETRANSLATE(DW2,""en"",""fr"")"),"Connexion à la base de données réussie")</f>
        <v>Connexion à la base de données réussie</v>
      </c>
      <c r="DX3" s="8" t="str">
        <f>IFERROR(__xludf.DUMMYFUNCTION("GOOGLETRANSLATE(DX2,""en"",""fr"")"),"Source des données")</f>
        <v>Source des données</v>
      </c>
      <c r="DY3" s="8" t="str">
        <f>IFERROR(__xludf.DUMMYFUNCTION("GOOGLETRANSLATE(DY2,""en"",""fr"")"),"Sélectionnez une option.")</f>
        <v>Sélectionnez une option.</v>
      </c>
      <c r="DZ3" s="8" t="str">
        <f>IFERROR(__xludf.DUMMYFUNCTION("GOOGLETRANSLATE(DZ2,""en"",""fr"")"),"Nouvelles données")</f>
        <v>Nouvelles données</v>
      </c>
      <c r="EA3" s="8" t="str">
        <f>IFERROR(__xludf.DUMMYFUNCTION("GOOGLETRANSLATE(EA2,""en"",""fr"")"),"Sélectionnez les données")</f>
        <v>Sélectionnez les données</v>
      </c>
      <c r="EB3" s="8" t="str">
        <f>IFERROR(__xludf.DUMMYFUNCTION("GOOGLETRANSLATE(EB2,""en"",""fr"")"),"Ajouter un deuxième ensemble de données à partir de")</f>
        <v>Ajouter un deuxième ensemble de données à partir de</v>
      </c>
      <c r="EC3" s="8" t="str">
        <f>IFERROR(__xludf.DUMMYFUNCTION("GOOGLETRANSLATE(EC2,""en"",""fr"")"),"Variables correspondantes")</f>
        <v>Variables correspondantes</v>
      </c>
      <c r="ED3" s="8" t="s">
        <v>969</v>
      </c>
      <c r="EE3" s="8" t="str">
        <f>IFERROR(__xludf.DUMMYFUNCTION("GOOGLETRANSLATE(EE2,""en"",""fr"")"),"Procédez à la combinaison des lignes/colonnes")</f>
        <v>Procédez à la combinaison des lignes/colonnes</v>
      </c>
      <c r="EF3" s="8" t="str">
        <f>IFERROR(__xludf.DUMMYFUNCTION("GOOGLETRANSLATE(EF2,""en"",""fr"")"),"Aucune variable correspondante. La valeur NA sera utilisée pour les valeurs manquantes. Vous pouvez associer manuellement les variables.")</f>
        <v>Aucune variable correspondante. La valeur NA sera utilisée pour les valeurs manquantes. Vous pouvez associer manuellement les variables.</v>
      </c>
      <c r="EG3" s="8" t="str">
        <f>IFERROR(__xludf.DUMMYFUNCTION("GOOGLETRANSLATE(EG2,""en"",""fr"")"),"Correspondance des variables")</f>
        <v>Correspondance des variables</v>
      </c>
      <c r="EH3" s="8" t="str">
        <f>IFERROR(__xludf.DUMMYFUNCTION("GOOGLETRANSLATE(EH2,""en"",""fr"")"),"Comment combiner les nouvelles données avec celles déjà sélectionnées…")</f>
        <v>Comment combiner les nouvelles données avec celles déjà sélectionnées…</v>
      </c>
      <c r="EI3" s="8" t="str">
        <f>IFERROR(__xludf.DUMMYFUNCTION("GOOGLETRANSLATE(EI2,""en"",""fr"")"),"Variables de données de base")</f>
        <v>Variables de données de base</v>
      </c>
      <c r="EJ3" s="8" t="str">
        <f>IFERROR(__xludf.DUMMYFUNCTION("GOOGLETRANSLATE(EJ2,""en"",""fr"")"),"Nouvelles variables de données")</f>
        <v>Nouvelles variables de données</v>
      </c>
      <c r="EK3" s="8" t="str">
        <f>IFERROR(__xludf.DUMMYFUNCTION("GOOGLETRANSLATE(EK2,""en"",""fr"")"),"Structure")</f>
        <v>Structure</v>
      </c>
      <c r="EL3" s="8" t="str">
        <f>IFERROR(__xludf.DUMMYFUNCTION("GOOGLETRANSLATE(EL2,""en"",""fr"")"),"Résumé")</f>
        <v>Résumé</v>
      </c>
      <c r="EM3" s="8" t="str">
        <f>IFERROR(__xludf.DUMMYFUNCTION("GOOGLETRANSLATE(EM2,""en"",""fr"")"),"Parcourir")</f>
        <v>Parcourir</v>
      </c>
      <c r="EN3" s="8" t="str">
        <f>IFERROR(__xludf.DUMMYFUNCTION("GOOGLETRANSLATE(EN2,""en"",""fr"")"),"Cette section permet à l'utilisateur de générer les résultats souhaités à partir des variables sélectionnées.")</f>
        <v>Cette section permet à l'utilisateur de générer les résultats souhaités à partir des variables sélectionnées.</v>
      </c>
      <c r="EO3" s="8" t="str">
        <f>IFERROR(__xludf.DUMMYFUNCTION("GOOGLETRANSLATE(EO2,""en"",""fr"")"),"Type visuel")</f>
        <v>Type visuel</v>
      </c>
      <c r="EP3" s="8" t="str">
        <f>IFERROR(__xludf.DUMMYFUNCTION("GOOGLETRANSLATE(EP2,""en"",""fr"")"),"Options de table")</f>
        <v>Options de table</v>
      </c>
      <c r="EQ3" s="8" t="str">
        <f>IFERROR(__xludf.DUMMYFUNCTION("GOOGLETRANSLATE(EQ2,""en"",""fr"")"),"Sélectionner la variable de mesure/calcul")</f>
        <v>Sélectionner la variable de mesure/calcul</v>
      </c>
      <c r="ER3" s="8" t="str">
        <f>IFERROR(__xludf.DUMMYFUNCTION("GOOGLETRANSLATE(ER2,""en"",""fr"")"),"Sélectionner la variable Strata")</f>
        <v>Sélectionner la variable Strata</v>
      </c>
      <c r="ES3" s="8" t="str">
        <f>IFERROR(__xludf.DUMMYFUNCTION("GOOGLETRANSLATE(ES2,""en"",""fr"")"),"Sélectionner la variable de colonne")</f>
        <v>Sélectionner la variable de colonne</v>
      </c>
      <c r="ET3" s="8" t="str">
        <f>IFERROR(__xludf.DUMMYFUNCTION("GOOGLETRANSLATE(ET2,""en"",""fr"")"),"Créer un tableau croisé dynamique")</f>
        <v>Créer un tableau croisé dynamique</v>
      </c>
      <c r="EU3" s="8" t="str">
        <f>IFERROR(__xludf.DUMMYFUNCTION("GOOGLETRANSLATE(EU2,""en"",""fr"")"),"Télécharger le tableau")</f>
        <v>Télécharger le tableau</v>
      </c>
      <c r="EV3" s="8" t="str">
        <f>IFERROR(__xludf.DUMMYFUNCTION("GOOGLETRANSLATE(EV2,""en"",""fr"")"),"Plus d'options de table")</f>
        <v>Plus d'options de table</v>
      </c>
      <c r="EW3" s="8" t="str">
        <f>IFERROR(__xludf.DUMMYFUNCTION("GOOGLETRANSLATE(EW2,""en"",""fr"")"),"Rapport numérique")</f>
        <v>Rapport numérique</v>
      </c>
      <c r="EX3" s="8" t="str">
        <f>IFERROR(__xludf.DUMMYFUNCTION("GOOGLETRANSLATE(EX2,""en"",""fr"")"),"Résumé numérique")</f>
        <v>Résumé numérique</v>
      </c>
      <c r="EY3" s="8" t="str">
        <f>IFERROR(__xludf.DUMMYFUNCTION("GOOGLETRANSLATE(EY2,""en"",""fr"")"),"Ajouter la valeur p")</f>
        <v>Ajouter la valeur p</v>
      </c>
      <c r="EZ3" s="8" t="str">
        <f>IFERROR(__xludf.DUMMYFUNCTION("GOOGLETRANSLATE(EZ2,""en"",""fr"")"),"Ajouter un intervalle de confiance")</f>
        <v>Ajouter un intervalle de confiance</v>
      </c>
      <c r="FA3" s="8" t="str">
        <f>IFERROR(__xludf.DUMMYFUNCTION("GOOGLETRANSLATE(FA2,""en"",""fr"")"),"Supprimer les valeurs manquantes")</f>
        <v>Supprimer les valeurs manquantes</v>
      </c>
      <c r="FB3" s="8" t="str">
        <f>IFERROR(__xludf.DUMMYFUNCTION("GOOGLETRANSLATE(FB2,""en"",""fr"")"),"Légende du tableau")</f>
        <v>Légende du tableau</v>
      </c>
      <c r="FC3" s="8" t="str">
        <f>IFERROR(__xludf.DUMMYFUNCTION("GOOGLETRANSLATE(FC2,""en"",""fr"")"),"Options de données")</f>
        <v>Options de données</v>
      </c>
      <c r="FD3" s="8" t="str">
        <f>IFERROR(__xludf.DUMMYFUNCTION("GOOGLETRANSLATE(FD2,""en"",""fr"")"),"Sélectionner l'ensemble de données")</f>
        <v>Sélectionner l'ensemble de données</v>
      </c>
      <c r="FE3" s="8" t="str">
        <f>IFERROR(__xludf.DUMMYFUNCTION("GOOGLETRANSLATE(FE2,""en"",""fr"")"),"Options de l'intrigue")</f>
        <v>Options de l'intrigue</v>
      </c>
      <c r="FF3" s="8" t="str">
        <f>IFERROR(__xludf.DUMMYFUNCTION("GOOGLETRANSLATE(FF2,""en"",""fr"")"),"Sélectionnez la variable sur l'axe des x")</f>
        <v>Sélectionnez la variable sur l'axe des x</v>
      </c>
      <c r="FG3" s="8" t="str">
        <f>IFERROR(__xludf.DUMMYFUNCTION("GOOGLETRANSLATE(FG2,""en"",""fr"")"),"Sélectionnez la variable sur l'axe des y")</f>
        <v>Sélectionnez la variable sur l'axe des y</v>
      </c>
      <c r="FH3" s="8" t="str">
        <f>IFERROR(__xludf.DUMMYFUNCTION("GOOGLETRANSLATE(FH2,""en"",""fr"")"),"Titre de l'intrigue")</f>
        <v>Titre de l'intrigue</v>
      </c>
      <c r="FI3" s="8" t="str">
        <f>IFERROR(__xludf.DUMMYFUNCTION("GOOGLETRANSLATE(FI2,""en"",""fr"")"),"Étiquette de l'axe X")</f>
        <v>Étiquette de l'axe X</v>
      </c>
      <c r="FJ3" s="8" t="str">
        <f>IFERROR(__xludf.DUMMYFUNCTION("GOOGLETRANSLATE(FJ2,""en"",""fr"")"),"Étiquette de l'axe Y")</f>
        <v>Étiquette de l'axe Y</v>
      </c>
      <c r="FK3" s="8" t="str">
        <f>IFERROR(__xludf.DUMMYFUNCTION("GOOGLETRANSLATE(FK2,""en"",""fr"")"),"Créer un tracé")</f>
        <v>Créer un tracé</v>
      </c>
      <c r="FL3" s="8" t="str">
        <f>IFERROR(__xludf.DUMMYFUNCTION("GOOGLETRANSLATE(FL2,""en"",""fr"")"),"Télécharger")</f>
        <v>Télécharger</v>
      </c>
      <c r="FM3" s="8" t="str">
        <f>IFERROR(__xludf.DUMMYFUNCTION("GOOGLETRANSLATE(FM2,""en"",""fr"")"),"Plus d'options d'intrigue")</f>
        <v>Plus d'options d'intrigue</v>
      </c>
      <c r="FN3" s="8" t="str">
        <f>IFERROR(__xludf.DUMMYFUNCTION("GOOGLETRANSLATE(FN2,""en"",""fr"")"),"Transformer en beignet")</f>
        <v>Transformer en beignet</v>
      </c>
      <c r="FO3" s="8" t="str">
        <f>IFERROR(__xludf.DUMMYFUNCTION("GOOGLETRANSLATE(FO2,""en"",""fr"")"),"Sélectionner la variable de couleur")</f>
        <v>Sélectionner la variable de couleur</v>
      </c>
      <c r="FP3" s="8" t="str">
        <f>IFERROR(__xludf.DUMMYFUNCTION("GOOGLETRANSLATE(FP2,""en"",""fr"")"),"Sélectionner la variable de groupe")</f>
        <v>Sélectionner la variable de groupe</v>
      </c>
      <c r="FQ3" s="8" t="str">
        <f>IFERROR(__xludf.DUMMYFUNCTION("GOOGLETRANSLATE(FQ2,""en"",""fr"")"),"Orientation visuelle")</f>
        <v>Orientation visuelle</v>
      </c>
      <c r="FR3" s="8" t="str">
        <f>IFERROR(__xludf.DUMMYFUNCTION("GOOGLETRANSLATE(FR2,""en"",""fr"")"),"Afficher l'intervalle de confiance")</f>
        <v>Afficher l'intervalle de confiance</v>
      </c>
      <c r="FS3" s="8" t="str">
        <f>IFERROR(__xludf.DUMMYFUNCTION("GOOGLETRANSLATE(FS2,""en"",""fr"")"),"Niveau de l'intervalle de confiance")</f>
        <v>Niveau de l'intervalle de confiance</v>
      </c>
      <c r="FT3" s="8" t="str">
        <f>IFERROR(__xludf.DUMMYFUNCTION("GOOGLETRANSLATE(FT2,""en"",""fr"")"),"Sélectionner la jointure de ligne")</f>
        <v>Sélectionner la jointure de ligne</v>
      </c>
      <c r="FU3" s="8" t="str">
        <f>IFERROR(__xludf.DUMMYFUNCTION("GOOGLETRANSLATE(FU2,""en"",""fr"")"),"Ajouter un type de ligne")</f>
        <v>Ajouter un type de ligne</v>
      </c>
      <c r="FV3" s="8" t="str">
        <f>IFERROR(__xludf.DUMMYFUNCTION("GOOGLETRANSLATE(FV2,""en"",""fr"")"),"Ajouter des points")</f>
        <v>Ajouter des points</v>
      </c>
      <c r="FW3" s="8" t="str">
        <f>IFERROR(__xludf.DUMMYFUNCTION("GOOGLETRANSLATE(FW2,""en"",""fr"")"),"Type de résumé de la variable Y")</f>
        <v>Type de résumé de la variable Y</v>
      </c>
      <c r="FX3" s="8" t="str">
        <f>IFERROR(__xludf.DUMMYFUNCTION("GOOGLETRANSLATE(FX2,""en"",""fr"")"),"Poste titulaire")</f>
        <v>Poste titulaire</v>
      </c>
      <c r="FY3" s="8" t="str">
        <f>IFERROR(__xludf.DUMMYFUNCTION("GOOGLETRANSLATE(FY2,""en"",""fr"")"),"Taille du titre de l'axe")</f>
        <v>Taille du titre de l'axe</v>
      </c>
      <c r="FZ3" s="8" t="str">
        <f>IFERROR(__xludf.DUMMYFUNCTION("GOOGLETRANSLATE(FZ2,""en"",""fr"")"),"Taille du titre de facette")</f>
        <v>Taille du titre de facette</v>
      </c>
      <c r="GA3" s="8" t="str">
        <f>IFERROR(__xludf.DUMMYFUNCTION("GOOGLETRANSLATE(GA2,""en"",""fr"")"),"Taille du texte de l'axe")</f>
        <v>Taille du texte de l'axe</v>
      </c>
      <c r="GB3" s="8" t="str">
        <f>IFERROR(__xludf.DUMMYFUNCTION("GOOGLETRANSLATE(GB2,""en"",""fr"")"),"taille de l'étiquette de données")</f>
        <v>taille de l'étiquette de données</v>
      </c>
      <c r="GC3" s="8" t="str">
        <f>IFERROR(__xludf.DUMMYFUNCTION("GOOGLETRANSLATE(GC2,""en"",""fr"")"),"angle du texte sur l'axe X")</f>
        <v>angle du texte sur l'axe X</v>
      </c>
      <c r="GD3" s="8" t="str">
        <f>IFERROR(__xludf.DUMMYFUNCTION("GOOGLETRANSLATE(GD2,""en"",""fr"")"),"Titre légendaire")</f>
        <v>Titre légendaire</v>
      </c>
      <c r="GE3" s="8" t="str">
        <f>IFERROR(__xludf.DUMMYFUNCTION("GOOGLETRANSLATE(GE2,""en"",""fr"")"),"Empilé")</f>
        <v>Empilé</v>
      </c>
      <c r="GF3" s="8" t="str">
        <f>IFERROR(__xludf.DUMMYFUNCTION("GOOGLETRANSLATE(GF2,""en"",""fr"")"),"Ajouter de la densité")</f>
        <v>Ajouter de la densité</v>
      </c>
      <c r="GG3" s="8" t="str">
        <f>IFERROR(__xludf.DUMMYFUNCTION("GOOGLETRANSLATE(GG2,""en"",""fr"")"),"Taille du titre de l'intrigue")</f>
        <v>Taille du titre de l'intrigue</v>
      </c>
      <c r="GH3" s="8" t="str">
        <f>IFERROR(__xludf.DUMMYFUNCTION("GOOGLETRANSLATE(GH2,""en"",""fr"")"),"Largeur de la barre")</f>
        <v>Largeur de la barre</v>
      </c>
      <c r="GI3" s="8" t="str">
        <f>IFERROR(__xludf.DUMMYFUNCTION("GOOGLETRANSLATE(GI2,""en"",""fr"")"),"Largeur de la boîte")</f>
        <v>Largeur de la boîte</v>
      </c>
      <c r="GJ3" s="8" t="str">
        <f>IFERROR(__xludf.DUMMYFUNCTION("GOOGLETRANSLATE(GJ2,""en"",""fr"")"),"Taille de la ligne")</f>
        <v>Taille de la ligne</v>
      </c>
      <c r="GK3" s="8" t="str">
        <f>IFERROR(__xludf.DUMMYFUNCTION("GOOGLETRANSLATE(GK2,""en"",""fr"")"),"Sélectionnez le type de ligne")</f>
        <v>Sélectionnez le type de ligne</v>
      </c>
      <c r="GL3" s="8" t="str">
        <f>IFERROR(__xludf.DUMMYFUNCTION("GOOGLETRANSLATE(GL2,""en"",""fr"")"),"Ajouter des formes")</f>
        <v>Ajouter des formes</v>
      </c>
      <c r="GM3" s="8" t="str">
        <f>IFERROR(__xludf.DUMMYFUNCTION("GOOGLETRANSLATE(GM2,""en"",""fr"")"),"Sélectionnez la forme")</f>
        <v>Sélectionnez la forme</v>
      </c>
      <c r="GN3" s="8" t="str">
        <f>IFERROR(__xludf.DUMMYFUNCTION("GOOGLETRANSLATE(GN2,""en"",""fr"")"),"Ajoutez une texture lisse")</f>
        <v>Ajoutez une texture lisse</v>
      </c>
      <c r="GO3" s="8" t="str">
        <f>IFERROR(__xludf.DUMMYFUNCTION("GOOGLETRANSLATE(GO2,""en"",""fr"")"),"Supprimer l'histogramme")</f>
        <v>Supprimer l'histogramme</v>
      </c>
      <c r="GP3" s="8" t="str">
        <f>IFERROR(__xludf.DUMMYFUNCTION("GOOGLETRANSLATE(GP2,""en"",""fr"")"),"Sélectionnez une couleur")</f>
        <v>Sélectionnez une couleur</v>
      </c>
      <c r="GQ3" s="8" t="str">
        <f>IFERROR(__xludf.DUMMYFUNCTION("GOOGLETRANSLATE(GQ2,""en"",""fr"")"),"Sélectionnez la couleur parlet")</f>
        <v>Sélectionnez la couleur parlet</v>
      </c>
      <c r="GR3" s="8" t="str">
        <f>IFERROR(__xludf.DUMMYFUNCTION("GOOGLETRANSLATE(GR2,""en"",""fr"")"),"Diagramme à barres")</f>
        <v>Diagramme à barres</v>
      </c>
      <c r="GS3" s="8" t="str">
        <f>IFERROR(__xludf.DUMMYFUNCTION("GOOGLETRANSLATE(GS2,""en"",""fr"")"),"Résumé détaillé")</f>
        <v>Résumé détaillé</v>
      </c>
      <c r="GT3" s="8" t="str">
        <f>IFERROR(__xludf.DUMMYFUNCTION("GOOGLETRANSLATE(GT2,""en"",""fr"")"),"Ajouter des lignes")</f>
        <v>Ajouter des lignes</v>
      </c>
      <c r="GU3" s="8" t="str">
        <f>IFERROR(__xludf.DUMMYFUNCTION("GOOGLETRANSLATE(GU2,""en"",""fr"")"),"Créer une variable ID")</f>
        <v>Créer une variable ID</v>
      </c>
      <c r="GV3" s="8" t="str">
        <f>IFERROR(__xludf.DUMMYFUNCTION("GOOGLETRANSLATE(GV2,""en"",""fr"")"),"Visualisation de données personnalisée")</f>
        <v>Visualisation de données personnalisée</v>
      </c>
      <c r="GW3" s="8" t="str">
        <f>IFERROR(__xludf.DUMMYFUNCTION("GOOGLETRANSLATE(GW2,""en"",""fr"")"),"Ajout de lignes et de colonnes")</f>
        <v>Ajout de lignes et de colonnes</v>
      </c>
      <c r="GX3" s="8" t="str">
        <f>IFERROR(__xludf.DUMMYFUNCTION("GOOGLETRANSLATE(GX2,""en"",""fr"")"),"Sélectionner la variable à partir des ensembles de données de base et des nouveaux ensembles de données")</f>
        <v>Sélectionner la variable à partir des ensembles de données de base et des nouveaux ensembles de données</v>
      </c>
      <c r="GY3" s="8" t="str">
        <f>IFERROR(__xludf.DUMMYFUNCTION("GOOGLETRANSLATE(GY2,""en"",""fr"")"),"Sélectionnez pour correspondre")</f>
        <v>Sélectionnez pour correspondre</v>
      </c>
      <c r="GZ3" s="8" t="str">
        <f>IFERROR(__xludf.DUMMYFUNCTION("GOOGLETRANSLATE(GZ2,""en"",""fr"")"),"Correspondance des variables sélectionnées")</f>
        <v>Correspondance des variables sélectionnées</v>
      </c>
      <c r="HA3" s="8" t="str">
        <f>IFERROR(__xludf.DUMMYFUNCTION("GOOGLETRANSLATE(HA2,""en"",""fr"")"),"Combiner les ensembles de données")</f>
        <v>Combiner les ensembles de données</v>
      </c>
      <c r="HB3" s="11" t="s">
        <v>970</v>
      </c>
      <c r="HC3" s="11" t="s">
        <v>971</v>
      </c>
      <c r="HD3" s="8" t="s">
        <v>972</v>
      </c>
      <c r="HE3" s="8" t="s">
        <v>973</v>
      </c>
      <c r="HF3" s="8" t="s">
        <v>974</v>
      </c>
      <c r="HG3" s="8" t="s">
        <v>975</v>
      </c>
      <c r="HH3" s="8" t="s">
        <v>976</v>
      </c>
      <c r="HI3" s="8" t="s">
        <v>977</v>
      </c>
      <c r="HJ3" s="8" t="s">
        <v>978</v>
      </c>
      <c r="HK3" s="8" t="s">
        <v>979</v>
      </c>
      <c r="HL3" s="8" t="s">
        <v>980</v>
      </c>
      <c r="HM3" s="8" t="s">
        <v>981</v>
      </c>
      <c r="HN3" s="8" t="s">
        <v>982</v>
      </c>
      <c r="HO3" s="8" t="s">
        <v>983</v>
      </c>
      <c r="HP3" s="8" t="s">
        <v>984</v>
      </c>
      <c r="HQ3" s="8" t="s">
        <v>985</v>
      </c>
      <c r="HR3" s="8" t="s">
        <v>986</v>
      </c>
      <c r="HS3" s="8" t="s">
        <v>987</v>
      </c>
      <c r="HT3" s="8" t="s">
        <v>988</v>
      </c>
      <c r="HU3" s="8" t="s">
        <v>989</v>
      </c>
      <c r="HV3" s="8" t="s">
        <v>990</v>
      </c>
      <c r="HW3" s="8" t="s">
        <v>991</v>
      </c>
      <c r="HX3" s="8" t="s">
        <v>992</v>
      </c>
      <c r="HY3" s="8" t="s">
        <v>993</v>
      </c>
      <c r="HZ3" s="8" t="s">
        <v>994</v>
      </c>
      <c r="IA3" s="8" t="s">
        <v>995</v>
      </c>
      <c r="IB3" s="8" t="str">
        <f>IFERROR(__xludf.DUMMYFUNCTION("GOOGLETRANSLATE(IB2,""en"",""fr"")"),"Clé API enregistrée détectée. Passez à la génération de la question de recherche.")</f>
        <v>Clé API enregistrée détectée. Passez à la génération de la question de recherche.</v>
      </c>
      <c r="IC3" s="8" t="str">
        <f>IFERROR(__xludf.DUMMYFUNCTION("GOOGLETRANSLATE(IC2,""en"",""fr"")"),"Ajouter une clé API Gemini")</f>
        <v>Ajouter une clé API Gemini</v>
      </c>
      <c r="ID3" s="8" t="str">
        <f>IFERROR(__xludf.DUMMYFUNCTION("GOOGLETRANSLATE(ID2,""en"",""fr"")"),"Collez la clé API")</f>
        <v>Collez la clé API</v>
      </c>
      <c r="IE3" s="8" t="str">
        <f>IFERROR(__xludf.DUMMYFUNCTION("GOOGLETRANSLATE(IE2,""en"",""fr"")"),"Soumettre une API")</f>
        <v>Soumettre une API</v>
      </c>
      <c r="IF3" s="8" t="str">
        <f>IFERROR(__xludf.DUMMYFUNCTION("GOOGLETRANSLATE(IF2,""en"",""fr"")"),"Pas d'API ? Générez à partir de")</f>
        <v>Pas d'API ? Générez à partir de</v>
      </c>
      <c r="IG3" s="8" t="str">
        <f>IFERROR(__xludf.DUMMYFUNCTION("GOOGLETRANSLATE(IG2,""en"",""fr"")"),"Ici")</f>
        <v>Ici</v>
      </c>
      <c r="IH3" s="8" t="str">
        <f>IFERROR(__xludf.DUMMYFUNCTION("GOOGLETRANSLATE(IH2,""en"",""fr"")"),"API enregistrée avec succès")</f>
        <v>API enregistrée avec succès</v>
      </c>
      <c r="II3" s="8" t="str">
        <f>IFERROR(__xludf.DUMMYFUNCTION("GOOGLETRANSLATE(II2,""en"",""fr"")"),"Afficher/masquer les invites supplémentaires")</f>
        <v>Afficher/masquer les invites supplémentaires</v>
      </c>
      <c r="IJ3" s="8" t="str">
        <f>IFERROR(__xludf.DUMMYFUNCTION("GOOGLETRANSLATE(IJ2,""en"",""fr"")"),"Ajouter un titre")</f>
        <v>Ajouter un titre</v>
      </c>
      <c r="IK3" s="8" t="str">
        <f>IFERROR(__xludf.DUMMYFUNCTION("GOOGLETRANSLATE(IK2,""en"",""fr"")"),"Ajouter des informations générales")</f>
        <v>Ajouter des informations générales</v>
      </c>
      <c r="IL3" s="8" t="str">
        <f>IFERROR(__xludf.DUMMYFUNCTION("GOOGLETRANSLATE(IL2,""en"",""fr"")"),"Ajouter des objectifs")</f>
        <v>Ajouter des objectifs</v>
      </c>
      <c r="IM3" s="8" t="str">
        <f>IFERROR(__xludf.DUMMYFUNCTION("GOOGLETRANSLATE(IM2,""en"",""fr"")"),"Suggérer une analyse")</f>
        <v>Suggérer une analyse</v>
      </c>
      <c r="IN3" s="8" t="str">
        <f>IFERROR(__xludf.DUMMYFUNCTION("GOOGLETRANSLATE(IN2,""en"",""fr"")"),"Générer")</f>
        <v>Générer</v>
      </c>
      <c r="IO3" s="8" t="str">
        <f>IFERROR(__xludf.DUMMYFUNCTION("GOOGLETRANSLATE(IO2,""en"",""fr"")"),"Questions de recherche possibles")</f>
        <v>Questions de recherche possibles</v>
      </c>
      <c r="IP3" s="8" t="str">
        <f>IFERROR(__xludf.DUMMYFUNCTION("GOOGLETRANSLATE(IP2,""en"",""fr"")"),"Une erreur s'est produite lors de la génération des questions de recherche. Veuillez vérifier votre connexion Internet ou réessayer plus tard.")</f>
        <v>Une erreur s'est produite lors de la génération des questions de recherche. Veuillez vérifier votre connexion Internet ou réessayer plus tard.</v>
      </c>
      <c r="IQ3" s="8" t="str">
        <f>IFERROR(__xludf.DUMMYFUNCTION("GOOGLETRANSLATE(IQ2,""en"",""fr"")"),"Les données ont-elles un résultat intéressant ?")</f>
        <v>Les données ont-elles un résultat intéressant ?</v>
      </c>
      <c r="IR3" s="8" t="str">
        <f>IFERROR(__xludf.DUMMYFUNCTION("GOOGLETRANSLATE(IR2,""en"",""fr"")"),"Sélectionnez une option.")</f>
        <v>Sélectionnez une option.</v>
      </c>
      <c r="IS3" s="8" t="str">
        <f>IFERROR(__xludf.DUMMYFUNCTION("GOOGLETRANSLATE(IS2,""en"",""fr"")"),"Sélectionnez le résultat qui vous intéresse")</f>
        <v>Sélectionnez le résultat qui vous intéresse</v>
      </c>
      <c r="IT3" s="8" t="str">
        <f>IFERROR(__xludf.DUMMYFUNCTION("GOOGLETRANSLATE(IT2,""en"",""fr"")"),"Méthodes d'analyse suggérées")</f>
        <v>Méthodes d'analyse suggérées</v>
      </c>
      <c r="IU3" s="8" t="str">
        <f>IFERROR(__xludf.DUMMYFUNCTION("GOOGLETRANSLATE(IU2,""en"",""fr"")"),"Sélectionnez une couleur")</f>
        <v>Sélectionnez une couleur</v>
      </c>
      <c r="IV3" s="8" t="str">
        <f>IFERROR(__xludf.DUMMYFUNCTION("GOOGLETRANSLATE(IV2,""en"",""fr"")"),"Sélectionnez une option")</f>
        <v>Sélectionnez une option</v>
      </c>
      <c r="IW3" s="8" t="str">
        <f>IFERROR(__xludf.DUMMYFUNCTION("GOOGLETRANSLATE(IW2,""en"",""fr"")"),"Type d'analyse")</f>
        <v>Type d'analyse</v>
      </c>
      <c r="IX3" s="8" t="str">
        <f>IFERROR(__xludf.DUMMYFUNCTION("GOOGLETRANSLATE(IX2,""en"",""fr"")"),"Tâche supervisée")</f>
        <v>Tâche supervisée</v>
      </c>
      <c r="IY3" s="8" t="str">
        <f>IFERROR(__xludf.DUMMYFUNCTION("GOOGLETRANSLATE(IY2,""en"",""fr"")"),"Sans surveillance")</f>
        <v>Sans surveillance</v>
      </c>
      <c r="IZ3" s="8" t="str">
        <f>IFERROR(__xludf.DUMMYFUNCTION("GOOGLETRANSLATE(IZ2,""en"",""fr"")"),"Travaux en cours")</f>
        <v>Travaux en cours</v>
      </c>
      <c r="JA3" s="8" t="str">
        <f>IFERROR(__xludf.DUMMYFUNCTION("GOOGLETRANSLATE(JA2,""en"",""fr"")"),"Travaux en cours")</f>
        <v>Travaux en cours</v>
      </c>
      <c r="JB3" s="8" t="str">
        <f>IFERROR(__xludf.DUMMYFUNCTION("GOOGLETRANSLATE(JB2,""en"",""fr"")"),"Aucune variable numérique dans les données. Changez de type ou sélectionnez une autre tâche.")</f>
        <v>Aucune variable numérique dans les données. Changez de type ou sélectionnez une autre tâche.</v>
      </c>
      <c r="JC3" s="8" t="str">
        <f>IFERROR(__xludf.DUMMYFUNCTION("GOOGLETRANSLATE(JC2,""en"",""fr"")"),"Sélectionner la variable cible")</f>
        <v>Sélectionner la variable cible</v>
      </c>
      <c r="JD3" s="8" t="str">
        <f>IFERROR(__xludf.DUMMYFUNCTION("GOOGLETRANSLATE(JD2,""en"",""fr"")"),"Objectif/Résultat")</f>
        <v>Objectif/Résultat</v>
      </c>
      <c r="JE3" s="8" t="str">
        <f>IFERROR(__xludf.DUMMYFUNCTION("GOOGLETRANSLATE(JE2,""en"",""fr"")"),"Rapport train/test")</f>
        <v>Rapport train/test</v>
      </c>
      <c r="JF3" s="8" t="str">
        <f>IFERROR(__xludf.DUMMYFUNCTION("GOOGLETRANSLATE(JF2,""en"",""fr"")"),"ID de session")</f>
        <v>ID de session</v>
      </c>
      <c r="JG3" s="8" t="str">
        <f>IFERROR(__xludf.DUMMYFUNCTION("GOOGLETRANSLATE(JG2,""en"",""fr"")"),"Saisissez l'identifiant de session")</f>
        <v>Saisissez l'identifiant de session</v>
      </c>
      <c r="JH3" s="8" t="str">
        <f>IFERROR(__xludf.DUMMYFUNCTION("GOOGLETRANSLATE(JH2,""en"",""fr"")"),"S'il vous plaît, attendez!!!")</f>
        <v>S'il vous plaît, attendez!!!</v>
      </c>
      <c r="JI3" s="8" t="str">
        <f>IFERROR(__xludf.DUMMYFUNCTION("GOOGLETRANSLATE(JI2,""en"",""fr"")"),"Un tableau croisé dynamique est en cours de préparation. Il sera affiché très prochainement.")</f>
        <v>Un tableau croisé dynamique est en cours de préparation. Il sera affiché très prochainement.</v>
      </c>
      <c r="JJ3" s="8" t="str">
        <f>IFERROR(__xludf.DUMMYFUNCTION("GOOGLETRANSLATE(JJ2,""en"",""fr"")"),"Initialiser")</f>
        <v>Initialiser</v>
      </c>
      <c r="JK3" s="8" t="str">
        <f>IFERROR(__xludf.DUMMYFUNCTION("GOOGLETRANSLATE(JK2,""en"",""fr"")"),"L'intrigue est en cours d'élaboration. Elle sera bientôt dévoilée.")</f>
        <v>L'intrigue est en cours d'élaboration. Elle sera bientôt dévoilée.</v>
      </c>
      <c r="JL3" s="8" t="str">
        <f>IFERROR(__xludf.DUMMYFUNCTION("GOOGLETRANSLATE(JL2,""en"",""fr"")"),"Variables exclues")</f>
        <v>Variables exclues</v>
      </c>
      <c r="JM3" s="8" t="str">
        <f>IFERROR(__xludf.DUMMYFUNCTION("GOOGLETRANSLATE(JM2,""en"",""fr"")"),"Sélectionnez les variables à exclure")</f>
        <v>Sélectionnez les variables à exclure</v>
      </c>
      <c r="JN3" s="8" t="str">
        <f>IFERROR(__xludf.DUMMYFUNCTION("GOOGLETRANSLATE(JN2,""en"",""fr"")"),"Mise à jour du tracé")</f>
        <v>Mise à jour du tracé</v>
      </c>
      <c r="JO3" s="8" t="str">
        <f>IFERROR(__xludf.DUMMYFUNCTION("GOOGLETRANSLATE(JO2,""en"",""fr"")"),"Mise à jour du tableau croisé")</f>
        <v>Mise à jour du tableau croisé</v>
      </c>
      <c r="JP3" s="8" t="str">
        <f>IFERROR(__xludf.DUMMYFUNCTION("GOOGLETRANSLATE(JP2,""en"",""fr"")"),"Définir les paramètres du graphique de corrélation")</f>
        <v>Définir les paramètres du graphique de corrélation</v>
      </c>
      <c r="JQ3" s="8" t="str">
        <f>IFERROR(__xludf.DUMMYFUNCTION("GOOGLETRANSLATE(JQ2,""en"",""fr"")"),"Définir les paramètres du graphique bivarié")</f>
        <v>Définir les paramètres du graphique bivarié</v>
      </c>
      <c r="JR3" s="8" t="str">
        <f>IFERROR(__xludf.DUMMYFUNCTION("GOOGLETRANSLATE(JR2,""en"",""fr"")"),"Sélectionner la variable de résultat")</f>
        <v>Sélectionner la variable de résultat</v>
      </c>
      <c r="JS3" s="8" t="str">
        <f>IFERROR(__xludf.DUMMYFUNCTION("GOOGLETRANSLATE(JS2,""en"",""fr"")"),"Sélectionner la variable explicative")</f>
        <v>Sélectionner la variable explicative</v>
      </c>
      <c r="JT3" s="8" t="str">
        <f>IFERROR(__xludf.DUMMYFUNCTION("GOOGLETRANSLATE(JT2,""en"",""fr"")"),"Sélectionnez les variables numériques")</f>
        <v>Sélectionnez les variables numériques</v>
      </c>
      <c r="JU3" s="8" t="str">
        <f>IFERROR(__xludf.DUMMYFUNCTION("GOOGLETRANSLATE(JU2,""en"",""fr"")"),"La colonne comporte des catégories en excès")</f>
        <v>La colonne comporte des catégories en excès</v>
      </c>
      <c r="JV3" s="8" t="str">
        <f>IFERROR(__xludf.DUMMYFUNCTION("GOOGLETRANSLATE(JV2,""en"",""fr"")"),"Sélectionnez une colonne comportant 20 catégories ou moins et réessayez !")</f>
        <v>Sélectionnez une colonne comportant 20 catégories ou moins et réessayez !</v>
      </c>
      <c r="JW3" s="8" t="str">
        <f>IFERROR(__xludf.DUMMYFUNCTION("GOOGLETRANSLATE(JW2,""en"",""fr"")"),"Limite maximale de variable dépassée !")</f>
        <v>Limite maximale de variable dépassée !</v>
      </c>
      <c r="JX3" s="8" t="str">
        <f>IFERROR(__xludf.DUMMYFUNCTION("GOOGLETRANSLATE(JX2,""en"",""fr"")"),"Sélectionnez 5 variables ou moins et réessayez.")</f>
        <v>Sélectionnez 5 variables ou moins et réessayez.</v>
      </c>
      <c r="JY3" s="8" t="str">
        <f>IFERROR(__xludf.DUMMYFUNCTION("GOOGLETRANSLATE(JY2,""en"",""fr"")"),"Méthode d'imputation des données manquantes")</f>
        <v>Méthode d'imputation des données manquantes</v>
      </c>
      <c r="JZ3" s="8" t="str">
        <f>IFERROR(__xludf.DUMMYFUNCTION("GOOGLETRANSLATE(JZ2,""en"",""fr"")"),"Sélectionnez une méthode")</f>
        <v>Sélectionnez une méthode</v>
      </c>
      <c r="KA3" s="8" t="str">
        <f>IFERROR(__xludf.DUMMYFUNCTION("GOOGLETRANSLATE(KA2,""en"",""fr"")"),"Sélectionnez la variable de sortie")</f>
        <v>Sélectionnez la variable de sortie</v>
      </c>
      <c r="KB3" s="8" t="str">
        <f>IFERROR(__xludf.DUMMYFUNCTION("GOOGLETRANSLATE(KB2,""en"",""fr"")"),"Sélectionnez une couleur")</f>
        <v>Sélectionnez une couleur</v>
      </c>
      <c r="KC3" s="8" t="str">
        <f>IFERROR(__xludf.DUMMYFUNCTION("GOOGLETRANSLATE(KC2,""en"",""fr"")"),"Sélectionnez les variables numériques")</f>
        <v>Sélectionnez les variables numériques</v>
      </c>
      <c r="KD3" s="8" t="str">
        <f>IFERROR(__xludf.DUMMYFUNCTION("GOOGLETRANSLATE(KD2,""en"",""fr"")"),"Le rapport est en cours de préparation et sera bientôt disponible au téléchargement.")</f>
        <v>Le rapport est en cours de préparation et sera bientôt disponible au téléchargement.</v>
      </c>
      <c r="KE3" s="8" t="str">
        <f>IFERROR(__xludf.DUMMYFUNCTION("GOOGLETRANSLATE(KE2,""en"",""fr"")"),"Personnalisation de Corrplot")</f>
        <v>Personnalisation de Corrplot</v>
      </c>
      <c r="KF3" s="8" t="str">
        <f>IFERROR(__xludf.DUMMYFUNCTION("GOOGLETRANSLATE(KF2,""en"",""fr"")"),"Personnalisation des graphiques bivariés")</f>
        <v>Personnalisation des graphiques bivariés</v>
      </c>
      <c r="KG3" s="8" t="str">
        <f>IFERROR(__xludf.DUMMYFUNCTION("GOOGLETRANSLATE(KG2,""en"",""fr"")"),"Titre de l'intrigue")</f>
        <v>Titre de l'intrigue</v>
      </c>
      <c r="KH3" s="8" t="str">
        <f>IFERROR(__xludf.DUMMYFUNCTION("GOOGLETRANSLATE(KH2,""en"",""fr"")"),"Sélectionner les variables explicatives")</f>
        <v>Sélectionner les variables explicatives</v>
      </c>
      <c r="KI3" s="8" t="str">
        <f>IFERROR(__xludf.DUMMYFUNCTION("GOOGLETRANSLATE(KI2,""en"",""fr"")"),"valeur des semences")</f>
        <v>valeur des semences</v>
      </c>
      <c r="KJ3" s="8" t="str">
        <f>IFERROR(__xludf.DUMMYFUNCTION("GOOGLETRANSLATE(KJ2,""en"",""fr"")"),"Télécharger")</f>
        <v>Télécharger</v>
      </c>
      <c r="KK3" s="8" t="str">
        <f>IFERROR(__xludf.DUMMYFUNCTION("GOOGLETRANSLATE(KK2,""en"",""fr"")"),"Variable de résultat/cible")</f>
        <v>Variable de résultat/cible</v>
      </c>
      <c r="KL3" s="8" t="str">
        <f>IFERROR(__xludf.DUMMYFUNCTION("GOOGLETRANSLATE(KL2,""en"",""fr"")"),"Sélectionner la catégorie du modèle")</f>
        <v>Sélectionner la catégorie du modèle</v>
      </c>
      <c r="KM3" s="8" t="str">
        <f>IFERROR(__xludf.DUMMYFUNCTION("GOOGLETRANSLATE(KM2,""en"",""fr"")"),"Régression")</f>
        <v>Régression</v>
      </c>
      <c r="KN3" s="8" t="str">
        <f>IFERROR(__xludf.DUMMYFUNCTION("GOOGLETRANSLATE(KN2,""en"",""fr"")"),"Classification")</f>
        <v>Classification</v>
      </c>
      <c r="KO3" s="8" t="str">
        <f>IFERROR(__xludf.DUMMYFUNCTION("GOOGLETRANSLATE(KO2,""en"",""fr"")"),"Sélectionner le cadre de modélisation")</f>
        <v>Sélectionner le cadre de modélisation</v>
      </c>
      <c r="KP3" s="8" t="str">
        <f>IFERROR(__xludf.DUMMYFUNCTION("GOOGLETRANSLATE(KP2,""en"",""fr"")"),"Qualité des preuves")</f>
        <v>Qualité des preuves</v>
      </c>
      <c r="KQ3" s="8" t="str">
        <f>IFERROR(__xludf.DUMMYFUNCTION("GOOGLETRANSLATE(KQ2,""en"",""fr"")"),"Télécharger le rapport")</f>
        <v>Télécharger le rapport</v>
      </c>
      <c r="KR3" s="8" t="str">
        <f>IFERROR(__xludf.DUMMYFUNCTION("GOOGLETRANSLATE(KR2,""en"",""fr"")"),"Analyse OMOP")</f>
        <v>Analyse OMOP</v>
      </c>
      <c r="KS3" s="8" t="str">
        <f>IFERROR(__xludf.DUMMYFUNCTION("GOOGLETRANSLATE(KS2,""en"",""fr"")"),"Prétraitement")</f>
        <v>Prétraitement</v>
      </c>
      <c r="KT3" s="8" t="str">
        <f>IFERROR(__xludf.DUMMYFUNCTION("GOOGLETRANSLATE(KT2,""en"",""fr"")"),"Ingénierie des fonctionnalités")</f>
        <v>Ingénierie des fonctionnalités</v>
      </c>
      <c r="KU3" s="8" t="str">
        <f>IFERROR(__xludf.DUMMYFUNCTION("GOOGLETRANSLATE(KU2,""en"",""fr"")"),"Imputer les valeurs manquantes")</f>
        <v>Imputer les valeurs manquantes</v>
      </c>
      <c r="KV3" s="8" t="str">
        <f>IFERROR(__xludf.DUMMYFUNCTION("GOOGLETRANSLATE(KV2,""en"",""fr"")"),"Effectuer les étapes FE")</f>
        <v>Effectuer les étapes FE</v>
      </c>
      <c r="KW3" s="8" t="str">
        <f>IFERROR(__xludf.DUMMYFUNCTION("GOOGLETRANSLATE(KW2,""en"",""fr"")"),"Performance PCA")</f>
        <v>Performance PCA</v>
      </c>
      <c r="KX3" s="8" t="str">
        <f>IFERROR(__xludf.DUMMYFUNCTION("GOOGLETRANSLATE(KX2,""en"",""fr"")"),"Analyse du tendon d'Achille")</f>
        <v>Analyse du tendon d'Achille</v>
      </c>
      <c r="KY3" s="8" t="str">
        <f>IFERROR(__xludf.DUMMYFUNCTION("GOOGLETRANSLATE(KY2,""en"",""fr"")"),"Classe d'exemple Up")</f>
        <v>Classe d'exemple Up</v>
      </c>
      <c r="KZ3" s="8" t="str">
        <f>IFERROR(__xludf.DUMMYFUNCTION("GOOGLETRANSLATE(KZ2,""en"",""fr"")"),"Créer les détails de la connexion")</f>
        <v>Créer les détails de la connexion</v>
      </c>
      <c r="LA3" s="8" t="str">
        <f>IFERROR(__xludf.DUMMYFUNCTION("GOOGLETRANSLATE(LA2,""en"",""fr"")"),"Sélection de cohortes")</f>
        <v>Sélection de cohortes</v>
      </c>
      <c r="LB3" s="8" t="str">
        <f>IFERROR(__xludf.DUMMYFUNCTION("GOOGLETRANSLATE(LB2,""en"",""fr"")"),"Appliquer la sélection")</f>
        <v>Appliquer la sélection</v>
      </c>
      <c r="LC3" s="8" t="str">
        <f>IFERROR(__xludf.DUMMYFUNCTION("GOOGLETRANSLATE(LC2,""en"",""fr"")"),"Filtre de corrélation")</f>
        <v>Filtre de corrélation</v>
      </c>
      <c r="LD3" s="8" t="str">
        <f>IFERROR(__xludf.DUMMYFUNCTION("GOOGLETRANSLATE(LD2,""en"",""fr"")"),"Méthode de partitionnement des données")</f>
        <v>Méthode de partitionnement des données</v>
      </c>
      <c r="LE3" s="8" t="str">
        <f>IFERROR(__xludf.DUMMYFUNCTION("GOOGLETRANSLATE(LE2,""en"",""fr"")"),"Utilisation des identifiants de concept")</f>
        <v>Utilisation des identifiants de concept</v>
      </c>
      <c r="LF3" s="8" t="str">
        <f>IFERROR(__xludf.DUMMYFUNCTION("GOOGLETRANSLATE(LF2,""en"",""fr"")"),"Phénotypage d'Aphrodite")</f>
        <v>Phénotypage d'Aphrodite</v>
      </c>
      <c r="LG3" s="8" t="str">
        <f>IFERROR(__xludf.DUMMYFUNCTION("GOOGLETRANSLATE(LG2,""en"",""fr"")"),"Nombre de plis de validation croisée")</f>
        <v>Nombre de plis de validation croisée</v>
      </c>
      <c r="LH3" s="8" t="str">
        <f>IFERROR(__xludf.DUMMYFUNCTION("GOOGLETRANSLATE(LH2,""en"",""fr"")"),"Sélectionner la métrique d'évaluation")</f>
        <v>Sélectionner la métrique d'évaluation</v>
      </c>
      <c r="LI3" s="8" t="str">
        <f>IFERROR(__xludf.DUMMYFUNCTION("GOOGLETRANSLATE(LI2,""en"",""fr"")"),"Méthode de validation croisée")</f>
        <v>Méthode de validation croisée</v>
      </c>
      <c r="LJ3" s="8" t="str">
        <f>IFERROR(__xludf.DUMMYFUNCTION("GOOGLETRANSLATE(LJ2,""en"",""fr"")"),"Nombre de répétitions")</f>
        <v>Nombre de répétitions</v>
      </c>
      <c r="LK3" s="8" t="str">
        <f>IFERROR(__xludf.DUMMYFUNCTION("GOOGLETRANSLATE(LK2,""en"",""fr"")"),"Nombre de plis ou d'itérations de rééchantillonnage")</f>
        <v>Nombre de plis ou d'itérations de rééchantillonnage</v>
      </c>
      <c r="LL3" s="8" t="str">
        <f>IFERROR(__xludf.DUMMYFUNCTION("GOOGLETRANSLATE(LL2,""en"",""fr"")"),"Résumé du prétraitement")</f>
        <v>Résumé du prétraitement</v>
      </c>
      <c r="LM3" s="8" t="str">
        <f>IFERROR(__xludf.DUMMYFUNCTION("GOOGLETRANSLATE(LM2,""en"",""fr"")"),"Méthode de validation croisée")</f>
        <v>Méthode de validation croisée</v>
      </c>
      <c r="LN3" s="8" t="str">
        <f>IFERROR(__xludf.DUMMYFUNCTION("GOOGLETRANSLATE(LN2,""en"",""fr"")"),"Méthode de recherche")</f>
        <v>Méthode de recherche</v>
      </c>
      <c r="LO3" s="8" t="str">
        <f>IFERROR(__xludf.DUMMYFUNCTION("GOOGLETRANSLATE(LO2,""en"",""fr"")"),"Générer")</f>
        <v>Générer</v>
      </c>
      <c r="LP3" s="8" t="str">
        <f>IFERROR(__xludf.DUMMYFUNCTION("GOOGLETRANSLATE(LP2,""en"",""fr"")"),"date de début de l'événement")</f>
        <v>date de début de l'événement</v>
      </c>
      <c r="LQ3" s="8" t="str">
        <f>IFERROR(__xludf.DUMMYFUNCTION("GOOGLETRANSLATE(LQ2,""en"",""fr"")"),"Nom de la cohorte")</f>
        <v>Nom de la cohorte</v>
      </c>
      <c r="LR3" s="8" t="str">
        <f>IFERROR(__xludf.DUMMYFUNCTION("GOOGLETRANSLATE(LR2,""en"",""fr"")"),"Mot-clé")</f>
        <v>Mot-clé</v>
      </c>
      <c r="LS3" s="8" t="str">
        <f>IFERROR(__xludf.DUMMYFUNCTION("GOOGLETRANSLATE(LS2,""en"",""fr"")"),"Entrée du MDP")</f>
        <v>Entrée du MDP</v>
      </c>
      <c r="LT3" s="8" t="str">
        <f>IFERROR(__xludf.DUMMYFUNCTION("GOOGLETRANSLATE(LT2,""en"",""fr"")"),"Créer un CDM")</f>
        <v>Créer un CDM</v>
      </c>
      <c r="LU3" s="8" t="str">
        <f>IFERROR(__xludf.DUMMYFUNCTION("GOOGLETRANSLATE(LU2,""en"",""fr"")"),"Nom du schéma d'Achille")</f>
        <v>Nom du schéma d'Achille</v>
      </c>
      <c r="LV3" s="8" t="str">
        <f>IFERROR(__xludf.DUMMYFUNCTION("GOOGLETRANSLATE(LV2,""en"",""fr"")"),"Nom du schéma de résultat")</f>
        <v>Nom du schéma de résultat</v>
      </c>
      <c r="LW3" s="8" t="str">
        <f>IFERROR(__xludf.DUMMYFUNCTION("GOOGLETRANSLATE(LW2,""en"",""fr"")"),"Nom du schéma CDM")</f>
        <v>Nom du schéma CDM</v>
      </c>
      <c r="LX3" s="8" t="str">
        <f>IFERROR(__xludf.DUMMYFUNCTION("GOOGLETRANSLATE(LX2,""en"",""fr"")"),"Nom de connexion CDM")</f>
        <v>Nom de connexion CDM</v>
      </c>
      <c r="LY3" s="8" t="str">
        <f>IFERROR(__xludf.DUMMYFUNCTION("GOOGLETRANSLATE(LY2,""en"",""fr"")"),"Connexion CDM")</f>
        <v>Connexion CDM</v>
      </c>
      <c r="LZ3" s="8" t="str">
        <f>IFERROR(__xludf.DUMMYFUNCTION("GOOGLETRANSLATE(LZ2,""en"",""fr"")"),"Connecter la base de données")</f>
        <v>Connecter la base de données</v>
      </c>
      <c r="MA3" s="8" t="str">
        <f>IFERROR(__xludf.DUMMYFUNCTION("GOOGLETRANSLATE(MA2,""en"",""fr"")"),"Port ")</f>
        <v>Port </v>
      </c>
      <c r="MB3" s="8" t="str">
        <f>IFERROR(__xludf.DUMMYFUNCTION("GOOGLETRANSLATE(MB2,""en"",""fr"")"),"Mot de passe")</f>
        <v>Mot de passe</v>
      </c>
      <c r="MC3" s="8" t="str">
        <f>IFERROR(__xludf.DUMMYFUNCTION("GOOGLETRANSLATE(MC2,""en"",""fr"")"),"Utilisateur")</f>
        <v>Utilisateur</v>
      </c>
      <c r="MD3" s="8" t="str">
        <f>IFERROR(__xludf.DUMMYFUNCTION("GOOGLETRANSLATE(MD2,""en"",""fr"")"),"Nom de la base de données")</f>
        <v>Nom de la base de données</v>
      </c>
      <c r="ME3" s="8" t="str">
        <f>IFERROR(__xludf.DUMMYFUNCTION("GOOGLETRANSLATE(ME2,""en"",""fr"")"),"Hôte")</f>
        <v>Hôte</v>
      </c>
      <c r="MF3" s="8" t="str">
        <f>IFERROR(__xludf.DUMMYFUNCTION("GOOGLETRANSLATE(MF2,""en"",""fr"")"),"Type de base de données")</f>
        <v>Type de base de données</v>
      </c>
      <c r="MG3" s="8" t="str">
        <f>IFERROR(__xludf.DUMMYFUNCTION("GOOGLETRANSLATE(MG2,""en"",""fr"")"),"Personnaliser les commandes d'entraînement")</f>
        <v>Personnaliser les commandes d'entraînement</v>
      </c>
      <c r="MH3" s="8" t="str">
        <f>IFERROR(__xludf.DUMMYFUNCTION("GOOGLETRANSLATE(MH2,""en"",""fr"")"),"Enregistrer les paramètres")</f>
        <v>Enregistrer les paramètres</v>
      </c>
      <c r="MI3" s="8" t="str">
        <f>IFERROR(__xludf.DUMMYFUNCTION("GOOGLETRANSLATE(MI2,""en"",""fr"")"),"Annuler")</f>
        <v>Annuler</v>
      </c>
      <c r="MJ3" s="8" t="str">
        <f>IFERROR(__xludf.DUMMYFUNCTION("GOOGLETRANSLATE(MJ2,""en"",""fr"")"),"Itération verbeuse")</f>
        <v>Itération verbeuse</v>
      </c>
      <c r="MK3" s="8" t="str">
        <f>IFERROR(__xludf.DUMMYFUNCTION("GOOGLETRANSLATE(MK2,""en"",""fr"")"),"Enregistrer les prédictions")</f>
        <v>Enregistrer les prédictions</v>
      </c>
      <c r="ML3" s="8" t="str">
        <f>IFERROR(__xludf.DUMMYFUNCTION("GOOGLETRANSLATE(ML2,""en"",""fr"")"),"Calculer les probabilités de classe")</f>
        <v>Calculer les probabilités de classe</v>
      </c>
      <c r="MM3" s="8" t="str">
        <f>IFERROR(__xludf.DUMMYFUNCTION("GOOGLETRANSLATE(MM2,""en"",""fr"")"),"Construction de cohortes")</f>
        <v>Construction de cohortes</v>
      </c>
      <c r="MN3" s="8" t="str">
        <f>IFERROR(__xludf.DUMMYFUNCTION("GOOGLETRANSLATE(MN2,""en"",""fr"")"),"Les graphiques sont en cours de génération. Ils seront affichés sous peu.")</f>
        <v>Les graphiques sont en cours de génération. Ils seront affichés sous peu.</v>
      </c>
      <c r="MO3" s="8" t="str">
        <f>IFERROR(__xludf.DUMMYFUNCTION("GOOGLETRANSLATE(MO2,""en"",""fr"")"),"Sélectionnez le(s) modèle(s) à entraîner")</f>
        <v>Sélectionnez le(s) modèle(s) à entraîner</v>
      </c>
      <c r="MP3" s="8" t="str">
        <f>IFERROR(__xludf.DUMMYFUNCTION("GOOGLETRANSLATE(MP2,""en"",""fr"")"),"Avance")</f>
        <v>Avance</v>
      </c>
      <c r="MQ3" s="8" t="str">
        <f>IFERROR(__xludf.DUMMYFUNCTION("GOOGLETRANSLATE(MQ2,""en"",""fr"")"),"Inclure l'interception")</f>
        <v>Inclure l'interception</v>
      </c>
      <c r="MR3" s="8" t="str">
        <f>IFERROR(__xludf.DUMMYFUNCTION("GOOGLETRANSLATE(MR2,""en"",""fr"")"),"Options avancées")</f>
        <v>Options avancées</v>
      </c>
      <c r="MS3" s="8" t="str">
        <f>IFERROR(__xludf.DUMMYFUNCTION("GOOGLETRANSLATE(MS2,""en"",""fr"")"),"Modèles de trains")</f>
        <v>Modèles de trains</v>
      </c>
      <c r="MT3" s="8" t="s">
        <v>841</v>
      </c>
      <c r="MU3" s="8" t="str">
        <f>IFERROR(__xludf.DUMMYFUNCTION("GOOGLETRANSLATE(MU2,""en"",""fr"")"),"Forêt aléatoire")</f>
        <v>Forêt aléatoire</v>
      </c>
      <c r="MV3" s="8" t="str">
        <f>IFERROR(__xludf.DUMMYFUNCTION("GOOGLETRANSLATE(MV2,""en"",""fr"")"),"# Prédicteurs à chaque division")</f>
        <v># Prédicteurs à chaque division</v>
      </c>
      <c r="MW3" s="8" t="str">
        <f>IFERROR(__xludf.DUMMYFUNCTION("GOOGLETRANSLATE(MW2,""en"",""fr"")"),"Traitement parallèle")</f>
        <v>Traitement parallèle</v>
      </c>
      <c r="MX3" s="8" t="str">
        <f>IFERROR(__xludf.DUMMYFUNCTION("GOOGLETRANSLATE(MX2,""en"",""fr"")"),"Inclure l'ensemble")</f>
        <v>Inclure l'ensemble</v>
      </c>
      <c r="MY3" s="8" t="str">
        <f>IFERROR(__xludf.DUMMYFUNCTION("GOOGLETRANSLATE(MY2,""en"",""fr"")"),"configuration d'entraînement du modèle")</f>
        <v>configuration d'entraînement du modèle</v>
      </c>
      <c r="MZ3" s="8" t="str">
        <f>IFERROR(__xludf.DUMMYFUNCTION("GOOGLETRANSLATE(MZ2,""en"",""fr"")"),"# Boosting Iterations")</f>
        <v># Boosting Iterations</v>
      </c>
      <c r="NA3" s="8" t="str">
        <f>IFERROR(__xludf.DUMMYFUNCTION("GOOGLETRANSLATE(NA2,""en"",""fr"")"),"Profondeur maximale de l'arbre")</f>
        <v>Profondeur maximale de l'arbre</v>
      </c>
      <c r="NB3" s="8" t="str">
        <f>IFERROR(__xludf.DUMMYFUNCTION("GOOGLETRANSLATE(NB2,""en"",""fr"")"),"taille du nœud terminal")</f>
        <v>taille du nœud terminal</v>
      </c>
      <c r="NC3" s="8" t="str">
        <f>IFERROR(__xludf.DUMMYFUNCTION("GOOGLETRANSLATE(NC2,""en"",""fr"")"),"Rétrécissement (taux d'apprentissage)")</f>
        <v>Rétrécissement (taux d'apprentissage)</v>
      </c>
      <c r="ND3" s="8" t="str">
        <f>IFERROR(__xludf.DUMMYFUNCTION("GOOGLETRANSLATE(ND2,""en"",""fr"")"),"AutoML")</f>
        <v>AutoML</v>
      </c>
      <c r="NE3" s="8" t="str">
        <f>IFERROR(__xludf.DUMMYFUNCTION("GOOGLETRANSLATE(NE2,""en"",""fr"")"),"Schéma CDM")</f>
        <v>Schéma CDM</v>
      </c>
      <c r="NF3" s="8" t="str">
        <f>IFERROR(__xludf.DUMMYFUNCTION("GOOGLETRANSLATE(NF2,""en"",""fr"")"),"Schéma de vocabulaire")</f>
        <v>Schéma de vocabulaire</v>
      </c>
      <c r="NG3" s="8" t="str">
        <f>IFERROR(__xludf.DUMMYFUNCTION("GOOGLETRANSLATE(NG2,""en"",""fr"")"),"Schéma des résultats")</f>
        <v>Schéma des résultats</v>
      </c>
      <c r="NH3" s="8" t="str">
        <f>IFERROR(__xludf.DUMMYFUNCTION("GOOGLETRANSLATE(NH2,""en"",""fr"")"),"Version CDM")</f>
        <v>Version CDM</v>
      </c>
      <c r="NI3" s="8" t="str">
        <f>IFERROR(__xludf.DUMMYFUNCTION("GOOGLETRANSLATE(NI2,""en"",""fr"")"),"Type de base de données")</f>
        <v>Type de base de données</v>
      </c>
      <c r="NJ3" s="8" t="str">
        <f>IFERROR(__xludf.DUMMYFUNCTION("GOOGLETRANSLATE(NJ2,""en"",""fr"")"),"Port")</f>
        <v>Port</v>
      </c>
      <c r="NK3" s="8" t="str">
        <f>IFERROR(__xludf.DUMMYFUNCTION("GOOGLETRANSLATE(NK2,""en"",""fr"")"),"Hôte")</f>
        <v>Hôte</v>
      </c>
      <c r="NL3" s="8" t="str">
        <f>IFERROR(__xludf.DUMMYFUNCTION("GOOGLETRANSLATE(NL2,""en"",""fr"")"),"Nom de la base de données")</f>
        <v>Nom de la base de données</v>
      </c>
      <c r="NM3" s="8" t="str">
        <f>IFERROR(__xludf.DUMMYFUNCTION("GOOGLETRANSLATE(NM2,""en"",""fr"")"),"Utilisateur")</f>
        <v>Utilisateur</v>
      </c>
      <c r="NN3" s="8" t="str">
        <f>IFERROR(__xludf.DUMMYFUNCTION("GOOGLETRANSLATE(NN2,""en"",""fr"")"),"Mot de passe")</f>
        <v>Mot de passe</v>
      </c>
      <c r="NO3" s="8" t="str">
        <f>IFERROR(__xludf.DUMMYFUNCTION("GOOGLETRANSLATE(NO2,""en"",""fr"")"),"Courir Achille")</f>
        <v>Courir Achille</v>
      </c>
      <c r="NP3" s="8" t="str">
        <f>IFERROR(__xludf.DUMMYFUNCTION("GOOGLETRANSLATE(NP2,""en"",""fr"")"),"Extraction de caractéristiques")</f>
        <v>Extraction de caractéristiques</v>
      </c>
      <c r="NQ3" s="8" t="str">
        <f>IFERROR(__xludf.DUMMYFUNCTION("GOOGLETRANSLATE(NQ2,""en"",""fr"")"),"Analyse OHDSI")</f>
        <v>Analyse OHDSI</v>
      </c>
      <c r="NR3" s="8" t="str">
        <f>IFERROR(__xludf.DUMMYFUNCTION("GOOGLETRANSLATE(NR2,""en"",""fr"")"),"# Boosting Iterations")</f>
        <v># Boosting Iterations</v>
      </c>
      <c r="NS3" s="8" t="str">
        <f>IFERROR(__xludf.DUMMYFUNCTION("GOOGLETRANSLATE(NS2,""en"",""fr"")"),"Profondeur maximale de l'arbre")</f>
        <v>Profondeur maximale de l'arbre</v>
      </c>
      <c r="NT3" s="8" t="str">
        <f>IFERROR(__xludf.DUMMYFUNCTION("GOOGLETRANSLATE(NT2,""en"",""fr"")"),"Rétrécissement (taux d'apprentissage)")</f>
        <v>Rétrécissement (taux d'apprentissage)</v>
      </c>
      <c r="NU3" s="8" t="str">
        <f>IFERROR(__xludf.DUMMYFUNCTION("GOOGLETRANSLATE(NU2,""en"",""fr"")"),"Réduction minimale des pertes")</f>
        <v>Réduction minimale des pertes</v>
      </c>
      <c r="NV3" s="8" t="str">
        <f>IFERROR(__xludf.DUMMYFUNCTION("GOOGLETRANSLATE(NV2,""en"",""fr"")"),"Rapport de sous-échantillonnage des colonnes")</f>
        <v>Rapport de sous-échantillonnage des colonnes</v>
      </c>
      <c r="NW3" s="8" t="str">
        <f>IFERROR(__xludf.DUMMYFUNCTION("GOOGLETRANSLATE(NW2,""en"",""fr"")"),"Somme minimale des poids des instances")</f>
        <v>Somme minimale des poids des instances</v>
      </c>
      <c r="NX3" s="8" t="str">
        <f>IFERROR(__xludf.DUMMYFUNCTION("GOOGLETRANSLATE(NX2,""en"",""fr"")"),"Pourcentage du sous-échantillon")</f>
        <v>Pourcentage du sous-échantillon</v>
      </c>
      <c r="NY3" s="8" t="str">
        <f>IFERROR(__xludf.DUMMYFUNCTION("GOOGLETRANSLATE(NY2,""en"",""fr"")"),"Indicateurs de performance")</f>
        <v>Indicateurs de performance</v>
      </c>
      <c r="NZ3" s="8" t="str">
        <f>IFERROR(__xludf.DUMMYFUNCTION("GOOGLETRANSLATE(NZ2,""en"",""fr"")"),"# Boosting Iterations")</f>
        <v># Boosting Iterations</v>
      </c>
      <c r="OA3" s="8" t="str">
        <f>IFERROR(__xludf.DUMMYFUNCTION("GOOGLETRANSLATE(OA2,""en"",""fr"")"),"Régularisation L2")</f>
        <v>Régularisation L2</v>
      </c>
      <c r="OB3" s="8" t="str">
        <f>IFERROR(__xludf.DUMMYFUNCTION("GOOGLETRANSLATE(OB2,""en"",""fr"")"),"Régularisation L1")</f>
        <v>Régularisation L1</v>
      </c>
      <c r="OC3" s="8" t="str">
        <f>IFERROR(__xludf.DUMMYFUNCTION("GOOGLETRANSLATE(OC2,""en"",""fr"")"),"taux d'apprentissage")</f>
        <v>taux d'apprentissage</v>
      </c>
      <c r="OD3" s="8" t="str">
        <f>IFERROR(__xludf.DUMMYFUNCTION("GOOGLETRANSLATE(OD2,""en"",""fr"")"),"Sigma")</f>
        <v>Sigma</v>
      </c>
      <c r="OE3" s="8" t="str">
        <f>IFERROR(__xludf.DUMMYFUNCTION("GOOGLETRANSLATE(OE2,""en"",""fr"")"),"Coût")</f>
        <v>Coût</v>
      </c>
      <c r="OF3" s="8" t="str">
        <f>IFERROR(__xludf.DUMMYFUNCTION("GOOGLETRANSLATE(OF2,""en"",""fr"")"),"Générer un tracé")</f>
        <v>Générer un tracé</v>
      </c>
      <c r="OG3" s="8" t="str">
        <f>IFERROR(__xludf.DUMMYFUNCTION("GOOGLETRANSLATE(OG2,""en"",""fr"")"),"se déconnecter")</f>
        <v>se déconnecter</v>
      </c>
      <c r="OH3" s="8" t="str">
        <f>IFERROR(__xludf.DUMMYFUNCTION("GOOGLETRANSLATE(OH2,""en"",""fr"")"),"Apprentissage profond")</f>
        <v>Apprentissage profond</v>
      </c>
      <c r="OI3" s="8" t="str">
        <f>IFERROR(__xludf.DUMMYFUNCTION("GOOGLETRANSLATE(OI2,""en"",""fr"")"),"Accueillir")</f>
        <v>Accueillir</v>
      </c>
      <c r="OJ3" s="8" t="str">
        <f>IFERROR(__xludf.DUMMYFUNCTION("GOOGLETRANSLATE(OJ2,""en"",""fr"")"),"Automatisation de l'ML avec Pycaret")</f>
        <v>Automatisation de l'ML avec Pycaret</v>
      </c>
      <c r="OK3" s="8" t="str">
        <f>IFERROR(__xludf.DUMMYFUNCTION("GOOGLETRANSLATE(OK2,""en"",""fr"")"),"Coût")</f>
        <v>Coût</v>
      </c>
      <c r="OL3" s="8" t="str">
        <f>IFERROR(__xludf.DUMMYFUNCTION("GOOGLETRANSLATE(OL2,""en"",""fr"")"),"Entraînement")</f>
        <v>Entraînement</v>
      </c>
      <c r="OM3" s="8" t="str">
        <f>IFERROR(__xludf.DUMMYFUNCTION("GOOGLETRANSLATE(OM2,""en"",""fr"")"),"Test")</f>
        <v>Test</v>
      </c>
      <c r="ON3" s="8" t="str">
        <f>IFERROR(__xludf.DUMMYFUNCTION("GOOGLETRANSLATE(ON2,""en"",""fr"")"),"Déploiement du modèle")</f>
        <v>Déploiement du modèle</v>
      </c>
      <c r="OO3" s="8" t="str">
        <f>IFERROR(__xludf.DUMMYFUNCTION("GOOGLETRANSLATE(OO2,""en"",""fr"")"),"Degré polynomial")</f>
        <v>Degré polynomial</v>
      </c>
      <c r="OP3" s="8" t="str">
        <f>IFERROR(__xludf.DUMMYFUNCTION("GOOGLETRANSLATE(OP2,""en"",""fr"")"),"Échelle")</f>
        <v>Échelle</v>
      </c>
      <c r="OQ3" s="8" t="str">
        <f>IFERROR(__xludf.DUMMYFUNCTION("GOOGLETRANSLATE(OQ2,""en"",""fr"")"),"Coût")</f>
        <v>Coût</v>
      </c>
      <c r="OR3" s="8" t="str">
        <f>IFERROR(__xludf.DUMMYFUNCTION("GOOGLETRANSLATE(OR2,""en"",""fr"")"),"Alpha")</f>
        <v>Alpha</v>
      </c>
      <c r="OS3" s="8" t="str">
        <f>IFERROR(__xludf.DUMMYFUNCTION("GOOGLETRANSLATE(OS2,""en"",""fr"")"),"Alpha")</f>
        <v>Alpha</v>
      </c>
      <c r="OT3" s="8" t="str">
        <f>IFERROR(__xludf.DUMMYFUNCTION("GOOGLETRANSLATE(OT2,""en"",""fr"")"),"Alpha")</f>
        <v>Alpha</v>
      </c>
      <c r="OU3" s="8" t="str">
        <f>IFERROR(__xludf.DUMMYFUNCTION("GOOGLETRANSLATE(OU2,""en"",""fr"")"),"Explorez les modèles entraînés")</f>
        <v>Explorez les modèles entraînés</v>
      </c>
      <c r="OV3" s="8" t="str">
        <f>IFERROR(__xludf.DUMMYFUNCTION("GOOGLETRANSLATE(OV2,""en"",""fr"")"),"Sélectionnez le(s) modèle(s)")</f>
        <v>Sélectionnez le(s) modèle(s)</v>
      </c>
      <c r="OW3" s="8" t="str">
        <f>IFERROR(__xludf.DUMMYFUNCTION("GOOGLETRANSLATE(OW2,""en"",""fr"")"),"Plus d'intrigues")</f>
        <v>Plus d'intrigues</v>
      </c>
      <c r="OX3" s="8" t="str">
        <f>IFERROR(__xludf.DUMMYFUNCTION("GOOGLETRANSLATE(OX2,""en"",""fr"")"),"Plus de métriques")</f>
        <v>Plus de métriques</v>
      </c>
      <c r="OY3" s="8" t="str">
        <f>IFERROR(__xludf.DUMMYFUNCTION("GOOGLETRANSLATE(OY2,""en"",""fr"")"),"Explorez les modèles entraînés")</f>
        <v>Explorez les modèles entraînés</v>
      </c>
      <c r="OZ3" s="8" t="str">
        <f>IFERROR(__xludf.DUMMYFUNCTION("GOOGLETRANSLATE(OZ2,""en"",""fr"")"),"Matrice de confusion")</f>
        <v>Matrice de confusion</v>
      </c>
      <c r="PA3" s="8" t="str">
        <f>IFERROR(__xludf.DUMMYFUNCTION("GOOGLETRANSLATE(PA2,""en"",""fr"")"),"Sélectionner la métrique")</f>
        <v>Sélectionner la métrique</v>
      </c>
      <c r="PB3" s="8" t="str">
        <f>IFERROR(__xludf.DUMMYFUNCTION("GOOGLETRANSLATE(PB2,""en"",""fr"")"),"Générer des valeurs SHAP")</f>
        <v>Générer des valeurs SHAP</v>
      </c>
      <c r="PC3" s="8" t="str">
        <f>IFERROR(__xludf.DUMMYFUNCTION("GOOGLETRANSLATE(PC2,""en"",""fr"")"),"Importance variable")</f>
        <v>Importance variable</v>
      </c>
      <c r="PD3" s="8" t="str">
        <f>IFERROR(__xludf.DUMMYFUNCTION("GOOGLETRANSLATE(PD2,""en"",""fr"")"),"Appliquer la sélection")</f>
        <v>Appliquer la sélection</v>
      </c>
      <c r="PE3" s="8" t="str">
        <f>IFERROR(__xludf.DUMMYFUNCTION("GOOGLETRANSLATE(PE2,""en"",""fr"")"),"Tableau des métriques")</f>
        <v>Tableau des métriques</v>
      </c>
      <c r="PF3" s="8" t="str">
        <f>IFERROR(__xludf.DUMMYFUNCTION("GOOGLETRANSLATE(PF2,""en"",""fr"")"),"Graphique des métriques")</f>
        <v>Graphique des métriques</v>
      </c>
      <c r="PG3" s="8" t="str">
        <f>IFERROR(__xludf.DUMMYFUNCTION("GOOGLETRANSLATE(PG2,""en"",""fr"")"),"Courbe ROC/de prédiction")</f>
        <v>Courbe ROC/de prédiction</v>
      </c>
      <c r="PH3" s="8" t="str">
        <f>IFERROR(__xludf.DUMMYFUNCTION("GOOGLETRANSLATE(PH2,""en"",""fr"")"),"Importance des variables basée sur la forme")</f>
        <v>Importance des variables basée sur la forme</v>
      </c>
      <c r="PI3" s="8" t="str">
        <f>IFERROR(__xludf.DUMMYFUNCTION("GOOGLETRANSLATE(PI2,""en"",""fr"")"),"Classement de l'importance des variables")</f>
        <v>Classement de l'importance des variables</v>
      </c>
      <c r="PJ3" s="8" t="str">
        <f>IFERROR(__xludf.DUMMYFUNCTION("GOOGLETRANSLATE(PJ2,""en"",""fr"")"),"Diagramme de dépendance")</f>
        <v>Diagramme de dépendance</v>
      </c>
      <c r="PK3" s="8" t="str">
        <f>IFERROR(__xludf.DUMMYFUNCTION("GOOGLETRANSLATE(PK2,""en"",""fr"")"),"parcelle d'essaim d'abeilles")</f>
        <v>parcelle d'essaim d'abeilles</v>
      </c>
      <c r="PL3" s="8" t="str">
        <f>IFERROR(__xludf.DUMMYFUNCTION("GOOGLETRANSLATE(PL2,""en"",""fr"")"),"Diagramme en cascade")</f>
        <v>Diagramme en cascade</v>
      </c>
      <c r="PM3" s="8" t="str">
        <f>IFERROR(__xludf.DUMMYFUNCTION("GOOGLETRANSLATE(PM2,""en"",""fr"")"),"Diagramme de force")</f>
        <v>Diagramme de force</v>
      </c>
      <c r="PN3" s="8" t="str">
        <f>IFERROR(__xludf.DUMMYFUNCTION("GOOGLETRANSLATE(PN2,""en"",""fr"")"),"Déploiement du modèle")</f>
        <v>Déploiement du modèle</v>
      </c>
      <c r="PO3" s="8" t="str">
        <f>IFERROR(__xludf.DUMMYFUNCTION("GOOGLETRANSLATE(PO2,""en"",""fr"")"),"Résumé")</f>
        <v>Résumé</v>
      </c>
      <c r="PP3" s="8" t="str">
        <f>IFERROR(__xludf.DUMMYFUNCTION("GOOGLETRANSLATE(PP2,""en"",""fr"")"),"Télécharger les tracés")</f>
        <v>Télécharger les tracés</v>
      </c>
      <c r="PQ3" s="8" t="str">
        <f>IFERROR(__xludf.DUMMYFUNCTION("GOOGLETRANSLATE(PQ2,""en"",""fr"")"),"Sélectionner la métrique")</f>
        <v>Sélectionner la métrique</v>
      </c>
      <c r="PR3" s="8" t="str">
        <f>IFERROR(__xludf.DUMMYFUNCTION("GOOGLETRANSLATE(PR2,""en"",""fr"")"),"Sélectionnez le(s) modèle(s)")</f>
        <v>Sélectionnez le(s) modèle(s)</v>
      </c>
      <c r="PS3" s="8" t="str">
        <f>IFERROR(__xludf.DUMMYFUNCTION("GOOGLETRANSLATE(PS2,""en"",""fr"")"),"Sélectionner une ou plusieurs sessions")</f>
        <v>Sélectionner une ou plusieurs sessions</v>
      </c>
      <c r="PT3" s="8" t="str">
        <f>IFERROR(__xludf.DUMMYFUNCTION("GOOGLETRANSLATE(PT2,""en"",""fr"")"),"Déployer le(s) modèle(s) sélectionné(s)")</f>
        <v>Déployer le(s) modèle(s) sélectionné(s)</v>
      </c>
      <c r="PU3" s="8" t="str">
        <f>IFERROR(__xludf.DUMMYFUNCTION("GOOGLETRANSLATE(PU2,""en"",""fr"")"),"Déployer")</f>
        <v>Déployer</v>
      </c>
      <c r="PV3" s="8" t="str">
        <f>IFERROR(__xludf.DUMMYFUNCTION("GOOGLETRANSLATE(PV2,""en"",""fr"")"),"Cliquez d'abord sur la page Source pour vous connecter à une base de données.")</f>
        <v>Cliquez d'abord sur la page Source pour vous connecter à une base de données.</v>
      </c>
      <c r="PW3" s="8" t="str">
        <f>IFERROR(__xludf.DUMMYFUNCTION("GOOGLETRANSLATE(PW2,""en"",""fr"")"),"Filtrer par genre")</f>
        <v>Filtrer par genre</v>
      </c>
      <c r="PX3" s="8" t="str">
        <f>IFERROR(__xludf.DUMMYFUNCTION("GOOGLETRANSLATE(PX2,""en"",""fr"")"),"Modèles de prédiction")</f>
        <v>Modèles de prédiction</v>
      </c>
      <c r="PY3" s="8" t="str">
        <f>IFERROR(__xludf.DUMMYFUNCTION("GOOGLETRANSLATE(PY2,""en"",""fr"")"),"Sélectionnez le(s) modèle(s) pour la prédiction")</f>
        <v>Sélectionnez le(s) modèle(s) pour la prédiction</v>
      </c>
      <c r="PZ3" s="8" t="str">
        <f>IFERROR(__xludf.DUMMYFUNCTION("GOOGLETRANSLATE(PZ2,""en"",""fr"")"),"Données de prédiction saisies")</f>
        <v>Données de prédiction saisies</v>
      </c>
      <c r="QA3" s="8" t="str">
        <f>IFERROR(__xludf.DUMMYFUNCTION("GOOGLETRANSLATE(QA2,""en"",""fr"")"),"Télécharger le modèle de prédiction")</f>
        <v>Télécharger le modèle de prédiction</v>
      </c>
      <c r="QB3" s="8" t="str">
        <f>IFERROR(__xludf.DUMMYFUNCTION("GOOGLETRANSLATE(QB2,""en"",""fr"")"),"Télécharger les données de prédiction")</f>
        <v>Télécharger les données de prédiction</v>
      </c>
      <c r="QC3" s="8" t="str">
        <f>IFERROR(__xludf.DUMMYFUNCTION("GOOGLETRANSLATE(QC2,""en"",""fr"")"),"Télécharger")</f>
        <v>Télécharger</v>
      </c>
      <c r="QD3" s="8" t="str">
        <f>IFERROR(__xludf.DUMMYFUNCTION("GOOGLETRANSLATE(QD2,""en"",""fr"")"),"Prédire")</f>
        <v>Prédire</v>
      </c>
      <c r="QE3" s="8" t="str">
        <f>IFERROR(__xludf.DUMMYFUNCTION("GOOGLETRANSLATE(QE2,""en"",""fr"")"),"Réseau neuronal convolutif")</f>
        <v>Réseau neuronal convolutif</v>
      </c>
      <c r="QF3" s="8" t="str">
        <f>IFERROR(__xludf.DUMMYFUNCTION("GOOGLETRANSLATE(QF2,""en"",""fr"")"),"Transformers")</f>
        <v>Transformers</v>
      </c>
      <c r="QG3" s="8" t="str">
        <f>IFERROR(__xludf.DUMMYFUNCTION("GOOGLETRANSLATE(QG2,""en"",""fr"")"),"Performance et évaluation des trains")</f>
        <v>Performance et évaluation des trains</v>
      </c>
      <c r="QH3" s="8" t="str">
        <f>IFERROR(__xludf.DUMMYFUNCTION("GOOGLETRANSLATE(QH2,""en"",""fr"")"),"Ouvrir le formulaire de saisie de données")</f>
        <v>Ouvrir le formulaire de saisie de données</v>
      </c>
      <c r="QI3" s="8" t="str">
        <f>IFERROR(__xludf.DUMMYFUNCTION("GOOGLETRANSLATE(QI2,""en"",""fr"")"),"Données d'entrée non appariées. Télécharger le modèle de prédiction.")</f>
        <v>Données d'entrée non appariées. Télécharger le modèle de prédiction.</v>
      </c>
      <c r="QJ3" s="8" t="str">
        <f>IFERROR(__xludf.DUMMYFUNCTION("GOOGLETRANSLATE(QJ2,""en"",""fr"")"),"Enregistrer l'entrée")</f>
        <v>Enregistrer l'entrée</v>
      </c>
      <c r="QK3" s="8" t="str">
        <f>IFERROR(__xludf.DUMMYFUNCTION("GOOGLETRANSLATE(QK2,""en"",""fr"")"),"Finition")</f>
        <v>Finition</v>
      </c>
      <c r="QL3" s="8" t="str">
        <f>IFERROR(__xludf.DUMMYFUNCTION("GOOGLETRANSLATE(QL2,""en"",""fr"")"),"Annuler")</f>
        <v>Annuler</v>
      </c>
      <c r="QM3" s="8" t="str">
        <f>IFERROR(__xludf.DUMMYFUNCTION("GOOGLETRANSLATE(QM2,""en"",""fr"")"),"Saisir les données pour la prédiction")</f>
        <v>Saisir les données pour la prédiction</v>
      </c>
      <c r="QN3" s="8" t="str">
        <f>IFERROR(__xludf.DUMMYFUNCTION("GOOGLETRANSLATE(QN2,""en"",""fr"")"),"Ajouter une autre entrée")</f>
        <v>Ajouter une autre entrée</v>
      </c>
      <c r="QO3" s="8" t="str">
        <f>IFERROR(__xludf.DUMMYFUNCTION("GOOGLETRANSLATE(QO2,""en"",""fr"")"),"Erreur de l'API de prédiction. Veuillez réessayer.")</f>
        <v>Erreur de l'API de prédiction. Veuillez réessayer.</v>
      </c>
      <c r="QP3" s="8" t="str">
        <f>IFERROR(__xludf.DUMMYFUNCTION("GOOGLETRANSLATE(QP2,""en"",""fr"")"),"Formation du modèle…")</f>
        <v>Formation du modèle…</v>
      </c>
      <c r="QQ3" s="8" t="str">
        <f>IFERROR(__xludf.DUMMYFUNCTION("GOOGLETRANSLATE(QQ2,""en"",""fr"")"),"Erreur dans l'entraînement du modèle")</f>
        <v>Erreur dans l'entraînement du modèle</v>
      </c>
      <c r="QR3" s="8" t="str">
        <f>IFERROR(__xludf.DUMMYFUNCTION("GOOGLETRANSLATE(QR2,""en"",""fr"")"),"Erreur des métriques du modèle")</f>
        <v>Erreur des métriques du modèle</v>
      </c>
      <c r="QS3" s="8" t="str">
        <f>IFERROR(__xludf.DUMMYFUNCTION("GOOGLETRANSLATE(QS2,""en"",""fr"")"),"Métriques d'entraînement")</f>
        <v>Métriques d'entraînement</v>
      </c>
      <c r="QT3" s="8" t="str">
        <f>IFERROR(__xludf.DUMMYFUNCTION("GOOGLETRANSLATE(QT2,""en"",""fr"")"),"Métriques de test")</f>
        <v>Métriques de test</v>
      </c>
      <c r="QU3" s="8" t="str">
        <f>IFERROR(__xludf.DUMMYFUNCTION("GOOGLETRANSLATE(QU2,""en"",""fr"")"),"Statistiques de publication")</f>
        <v>Statistiques de publication</v>
      </c>
      <c r="QV3" s="8" t="str">
        <f>IFERROR(__xludf.DUMMYFUNCTION("GOOGLETRANSLATE(QV2,""en"",""fr"")"),"Valeurs de forme")</f>
        <v>Valeurs de forme</v>
      </c>
      <c r="QW3" s="8" t="str">
        <f>IFERROR(__xludf.DUMMYFUNCTION("GOOGLETRANSLATE(QW2,""en"",""fr"")"),"Générer des valeurs SHAP")</f>
        <v>Générer des valeurs SHAP</v>
      </c>
      <c r="QX3" s="8" t="str">
        <f>IFERROR(__xludf.DUMMYFUNCTION("GOOGLETRANSLATE(QX2,""en"",""fr"")"),"Téléchargement de données sur la plateforme Nocode")</f>
        <v>Téléchargement de données sur la plateforme Nocode</v>
      </c>
      <c r="QY3" s="8" t="str">
        <f>IFERROR(__xludf.DUMMYFUNCTION("GOOGLETRANSLATE(QY2,""en"",""fr"")"),"Déploiement de modèles")</f>
        <v>Déploiement de modèles</v>
      </c>
      <c r="QZ3" s="8" t="str">
        <f>IFERROR(__xludf.DUMMYFUNCTION("GOOGLETRANSLATE(QZ2,""en"",""fr"")"),"Les modèles n'ont pas pu être déployés, veuillez réessayer :")</f>
        <v>Les modèles n'ont pas pu être déployés, veuillez réessayer :</v>
      </c>
      <c r="RA3" s="8" t="str">
        <f>IFERROR(__xludf.DUMMYFUNCTION("GOOGLETRANSLATE(RA2,""en"",""fr"")"),"Modèles déployés")</f>
        <v>Modèles déployés</v>
      </c>
      <c r="RB3" s="8" t="str">
        <f>IFERROR(__xludf.DUMMYFUNCTION("GOOGLETRANSLATE(RB2,""en"",""fr"")"),"Délai d'accès au point de terminaison expiré. Veuillez réessayer.")</f>
        <v>Délai d'accès au point de terminaison expiré. Veuillez réessayer.</v>
      </c>
      <c r="RC3" s="8" t="str">
        <f>IFERROR(__xludf.DUMMYFUNCTION("GOOGLETRANSLATE(RC2,""en"",""fr"")"),"Tableau de bord")</f>
        <v>Tableau de bord</v>
      </c>
      <c r="RD3" s="8" t="str">
        <f>IFERROR(__xludf.DUMMYFUNCTION("GOOGLETRANSLATE(RD2,""en"",""fr"")"),"Créer un pipeline")</f>
        <v>Créer un pipeline</v>
      </c>
      <c r="RE3" s="8" t="str">
        <f>IFERROR(__xludf.DUMMYFUNCTION("GOOGLETRANSLATE(RE2,""en"",""fr"")"),"Modèle de train")</f>
        <v>Modèle de train</v>
      </c>
      <c r="RF3" s="8" t="str">
        <f>IFERROR(__xludf.DUMMYFUNCTION("GOOGLETRANSLATE(RF2,""en"",""fr"")"),"Faire des prédictions")</f>
        <v>Faire des prédictions</v>
      </c>
      <c r="RG3" s="8" t="str">
        <f>IFERROR(__xludf.DUMMYFUNCTION("GOOGLETRANSLATE(RG2,""en"",""fr"")"),"Voir les offres d'emploi")</f>
        <v>Voir les offres d'emploi</v>
      </c>
      <c r="RH3" s="8" t="str">
        <f>IFERROR(__xludf.DUMMYFUNCTION("GOOGLETRANSLATE(RH2,""en"",""fr"")"),"Afficher les ensembles de données")</f>
        <v>Afficher les ensembles de données</v>
      </c>
      <c r="RI3" s="8" t="str">
        <f>IFERROR(__xludf.DUMMYFUNCTION("GOOGLETRANSLATE(RI2,""en"",""fr"")"),"Supprimer la tâche")</f>
        <v>Supprimer la tâche</v>
      </c>
      <c r="RJ3" s="8" t="str">
        <f>IFERROR(__xludf.DUMMYFUNCTION("GOOGLETRANSLATE(RJ2,""en"",""fr"")"),"Le nombre de niveaux uniques du résultat sélectionné est inférieur à 2. Essayez une autre variable comme résultat.")</f>
        <v>Le nombre de niveaux uniques du résultat sélectionné est inférieur à 2. Essayez une autre variable comme résultat.</v>
      </c>
      <c r="RK3" s="8" t="str">
        <f>IFERROR(__xludf.DUMMYFUNCTION("GOOGLETRANSLATE(RK2,""en"",""fr"")"),"Le résultat binaire a été transformé en problème de classification")</f>
        <v>Le résultat binaire a été transformé en problème de classification</v>
      </c>
      <c r="RL3" s="8" t="str">
        <f>IFERROR(__xludf.DUMMYFUNCTION("GOOGLETRANSLATE(RL2,""en"",""fr"")"),"Erreur de renommage de variable")</f>
        <v>Erreur de renommage de variable</v>
      </c>
      <c r="RM3" s="8" t="str">
        <f>IFERROR(__xludf.DUMMYFUNCTION("GOOGLETRANSLATE(RM2,""en"",""fr"")"),"Erreur de la variable de recodage")</f>
        <v>Erreur de la variable de recodage</v>
      </c>
      <c r="RN3" s="8" t="str">
        <f>IFERROR(__xludf.DUMMYFUNCTION("GOOGLETRANSLATE(RN2,""en"",""fr"")"),"Vérifiez et réessayez :")</f>
        <v>Vérifiez et réessayez :</v>
      </c>
      <c r="RO3" s="8" t="str">
        <f>IFERROR(__xludf.DUMMYFUNCTION("GOOGLETRANSLATE(RO2,""en"",""fr"")"),"Génération des réponses…")</f>
        <v>Génération des réponses…</v>
      </c>
      <c r="RP3" s="8" t="str">
        <f>IFERROR(__xludf.DUMMYFUNCTION("GOOGLETRANSLATE(RP2,""en"",""fr"")"),"Générer des réponses…")</f>
        <v>Générer des réponses…</v>
      </c>
      <c r="RQ3" s="8" t="str">
        <f>IFERROR(__xludf.DUMMYFUNCTION("GOOGLETRANSLATE(RQ2,""en"",""fr"")"),"Erreur de fractionnement des données :")</f>
        <v>Erreur de fractionnement des données :</v>
      </c>
      <c r="RR3" s="8" t="str">
        <f>IFERROR(__xludf.DUMMYFUNCTION("GOOGLETRANSLATE(RR2,""en"",""fr"")"),"Erreur de traitement :")</f>
        <v>Erreur de traitement :</v>
      </c>
      <c r="RS3" s="8" t="str">
        <f>IFERROR(__xludf.DUMMYFUNCTION("GOOGLETRANSLATE(RS2,""en"",""fr"")"),"k")</f>
        <v>k</v>
      </c>
      <c r="RT3" s="8" t="str">
        <f>IFERROR(__xludf.DUMMYFUNCTION("GOOGLETRANSLATE(RT2,""en"",""fr"")"),"taille")</f>
        <v>taille</v>
      </c>
      <c r="RU3" s="8" t="str">
        <f>IFERROR(__xludf.DUMMYFUNCTION("GOOGLETRANSLATE(RU2,""en"",""fr"")"),"pourriture")</f>
        <v>pourriture</v>
      </c>
      <c r="RV3" s="8" t="str">
        <f>IFERROR(__xludf.DUMMYFUNCTION("GOOGLETRANSLATE(RV2,""en"",""fr"")"),"Dégradation du poids")</f>
        <v>Dégradation du poids</v>
      </c>
      <c r="RW3" s="8" t="str">
        <f>IFERROR(__xludf.DUMMYFUNCTION("GOOGLETRANSLATE(RW2,""en"",""fr"")"),"Configuration du modèle terminée")</f>
        <v>Configuration du modèle terminée</v>
      </c>
      <c r="RX3" s="8" t="str">
        <f>IFERROR(__xludf.DUMMYFUNCTION("GOOGLETRANSLATE(RX2,""en"",""fr"")"),"Ingénierie des fonctionnalités terminée")</f>
        <v>Ingénierie des fonctionnalités terminée</v>
      </c>
      <c r="RY3" s="8" t="str">
        <f>IFERROR(__xludf.DUMMYFUNCTION("GOOGLETRANSLATE(RY2,""en"",""fr"")"),"Prétraitement…")</f>
        <v>Prétraitement…</v>
      </c>
      <c r="RZ3" s="8" t="str">
        <f>IFERROR(__xludf.DUMMYFUNCTION("GOOGLETRANSLATE(RZ2,""en"",""fr"")"),"Sac")</f>
        <v>Sac</v>
      </c>
      <c r="SA3" s="8" t="str">
        <f>IFERROR(__xludf.DUMMYFUNCTION("GOOGLETRANSLATE(SA2,""en"",""fr"")"),"Taille")</f>
        <v>Taille</v>
      </c>
      <c r="SB3" s="8" t="str">
        <f>IFERROR(__xludf.DUMMYFUNCTION("GOOGLETRANSLATE(SB2,""en"",""fr"")"),"Pourriture")</f>
        <v>Pourriture</v>
      </c>
      <c r="SC3" s="8" t="str">
        <f>IFERROR(__xludf.DUMMYFUNCTION("GOOGLETRANSLATE(SC2,""en"",""fr"")"),"#Composants")</f>
        <v>#Composants</v>
      </c>
      <c r="SD3" s="8" t="str">
        <f>IFERROR(__xludf.DUMMYFUNCTION("GOOGLETRANSLATE(SD2,""en"",""fr"")"),"Paramètres de contrôle")</f>
        <v>Paramètres de contrôle</v>
      </c>
      <c r="SE3" s="8" t="str">
        <f>IFERROR(__xludf.DUMMYFUNCTION("GOOGLETRANSLATE(SE2,""en"",""fr"")"),"Paramètres ajustés")</f>
        <v>Paramètres ajustés</v>
      </c>
      <c r="SF3" s="8" t="str">
        <f>IFERROR(__xludf.DUMMYFUNCTION("GOOGLETRANSLATE(SF2,""en"",""fr"")"),"Paramètres")</f>
        <v>Paramètres</v>
      </c>
      <c r="SG3" s="8" t="str">
        <f>IFERROR(__xludf.DUMMYFUNCTION("GOOGLETRANSLATE(SG2,""en"",""fr"")"),"Résultats du téléchargement")</f>
        <v>Résultats du téléchargement</v>
      </c>
      <c r="SH3" s="8" t="str">
        <f>IFERROR(__xludf.DUMMYFUNCTION("GOOGLETRANSLATE(SH2,""en"",""fr"")"),"Sélectionner un dossier")</f>
        <v>Sélectionner un dossier</v>
      </c>
      <c r="SI3" s="8" t="str">
        <f>IFERROR(__xludf.DUMMYFUNCTION("GOOGLETRANSLATE(SI2,""en"",""fr"")"),"Dossier de téléchargement")</f>
        <v>Dossier de téléchargement</v>
      </c>
      <c r="SJ3" s="8" t="str">
        <f>IFERROR(__xludf.DUMMYFUNCTION("GOOGLETRANSLATE(SJ2,""en"",""fr"")"),"Télécharger le dossier au format ZIP")</f>
        <v>Télécharger le dossier au format ZIP</v>
      </c>
      <c r="SK3" s="8"/>
    </row>
    <row r="4" ht="14.25" customHeight="1">
      <c r="A4" s="8" t="s">
        <v>996</v>
      </c>
      <c r="B4" s="7" t="str">
        <f>IFERROR(__xludf.DUMMYFUNCTION("GOOGLETRANSLATE(B2, ""en"", ""sw"")"),"Badilisha lugha")</f>
        <v>Badilisha lugha</v>
      </c>
      <c r="C4" s="7" t="str">
        <f>IFERROR(__xludf.DUMMYFUNCTION("GOOGLETRANSLATE(C2, ""en"", ""sw"")"),"Pakia faili")</f>
        <v>Pakia faili</v>
      </c>
      <c r="D4" s="7" t="str">
        <f>IFERROR(__xludf.DUMMYFUNCTION("GOOGLETRANSLATE(D2, ""en"", ""sw"")"),"Chagua chanzo cha data")</f>
        <v>Chagua chanzo cha data</v>
      </c>
      <c r="E4" s="7" t="str">
        <f>IFERROR(__xludf.DUMMYFUNCTION("GOOGLETRANSLATE(E2, ""en"", ""sw"")"),"Teua kisanduku ili kuona muhtasari wa seti za data zilizopakiwa")</f>
        <v>Teua kisanduku ili kuona muhtasari wa seti za data zilizopakiwa</v>
      </c>
      <c r="F4" s="7" t="str">
        <f>IFERROR(__xludf.DUMMYFUNCTION("GOOGLETRANSLATE(F2, ""en"", ""sw"")"),"Muunganisho wa hifadhidata")</f>
        <v>Muunganisho wa hifadhidata</v>
      </c>
      <c r="G4" s="7" t="str">
        <f>IFERROR(__xludf.DUMMYFUNCTION("GOOGLETRANSLATE(G2, ""en"", ""sw"")"),"Seti za data zilizopakiwa")</f>
        <v>Seti za data zilizopakiwa</v>
      </c>
      <c r="H4" s="7" t="str">
        <f>IFERROR(__xludf.DUMMYFUNCTION("GOOGLETRANSLATE(H2, ""en"", ""sw"")"),"Pakia faili")</f>
        <v>Pakia faili</v>
      </c>
      <c r="I4" s="7" t="str">
        <f>IFERROR(__xludf.DUMMYFUNCTION("GOOGLETRANSLATE(I2, ""en"", ""sw"")"),"Vinjari faili")</f>
        <v>Vinjari faili</v>
      </c>
      <c r="J4" s="7" t="str">
        <f>IFERROR(__xludf.DUMMYFUNCTION("GOOGLETRANSLATE(J2, ""en"", ""sw"")"),"Dondosha faili")</f>
        <v>Dondosha faili</v>
      </c>
      <c r="K4" s="7" t="str">
        <f>IFERROR(__xludf.DUMMYFUNCTION("GOOGLETRANSLATE(K2, ""en"", ""sw"")"),"Tafadhali pakia faili inayotumika")</f>
        <v>Tafadhali pakia faili inayotumika</v>
      </c>
      <c r="L4" s="7" t="str">
        <f>IFERROR(__xludf.DUMMYFUNCTION("GOOGLETRANSLATE(L2, ""en"", ""sw"")"),"Bandika viungo kwa faili za aina")</f>
        <v>Bandika viungo kwa faili za aina</v>
      </c>
      <c r="M4" s="7" t="str">
        <f>IFERROR(__xludf.DUMMYFUNCTION("GOOGLETRANSLATE(M2, ""en"", ""sw"")"),"Jina la masomo")</f>
        <v>Jina la masomo</v>
      </c>
      <c r="N4" s="7" t="str">
        <f>IFERROR(__xludf.DUMMYFUNCTION("GOOGLETRANSLATE(N2, ""en"", ""sw"")"),"Nchi ya kusoma")</f>
        <v>Nchi ya kusoma</v>
      </c>
      <c r="O4" s="7" t="str">
        <f>IFERROR(__xludf.DUMMYFUNCTION("GOOGLETRANSLATE(O2, ""en"", ""sw"")"),"Maelezo ya ziada")</f>
        <v>Maelezo ya ziada</v>
      </c>
      <c r="P4" s="7" t="str">
        <f>IFERROR(__xludf.DUMMYFUNCTION("GOOGLETRANSLATE(P2, ""en"", ""sw"")"),"Toa muktadha wa masomo, muundo, n.k, ili kutoa muktadha kwa AI")</f>
        <v>Toa muktadha wa masomo, muundo, n.k, ili kutoa muktadha kwa AI</v>
      </c>
      <c r="Q4" s="7" t="str">
        <f>IFERROR(__xludf.DUMMYFUNCTION("GOOGLETRANSLATE(Q2, ""en"", ""sw"")"),"Pakia data")</f>
        <v>Pakia data</v>
      </c>
      <c r="R4" s="7" t="str">
        <f>IFERROR(__xludf.DUMMYFUNCTION("GOOGLETRANSLATE(R2, ""en"", ""sw"")"),"Bado haijatekelezwa. Kazi inaendelea!!! Chagua Karibu Nawe au URL ...")</f>
        <v>Bado haijatekelezwa. Kazi inaendelea!!! Chagua Karibu Nawe au URL ...</v>
      </c>
      <c r="S4" s="7" t="str">
        <f>IFERROR(__xludf.DUMMYFUNCTION("GOOGLETRANSLATE(S2, ""en"", ""sw"")"),"Kutumia URL kwa faili za .xls hazitumiki kwa sasa. Tafadhali pakua na upakie kwa kutumia chaguo la ndani")</f>
        <v>Kutumia URL kwa faili za .xls hazitumiki kwa sasa. Tafadhali pakua na upakie kwa kutumia chaguo la ndani</v>
      </c>
      <c r="T4" s="7" t="str">
        <f>IFERROR(__xludf.DUMMYFUNCTION("GOOGLETRANSLATE(T2, ""en"", ""sw"")"),"Seti ya data ya upakiaji haikuweza kubadilishwa kuwa data.frame. Tafadhali angalia!")</f>
        <v>Seti ya data ya upakiaji haikuweza kubadilishwa kuwa data.frame. Tafadhali angalia!</v>
      </c>
      <c r="U4" s="7" t="str">
        <f>IFERROR(__xludf.DUMMYFUNCTION("GOOGLETRANSLATE(U2, ""en"", ""sw"")"),"Data imewasilishwa!")</f>
        <v>Data imewasilishwa!</v>
      </c>
      <c r="V4" s="7" t="str">
        <f>IFERROR(__xludf.DUMMYFUNCTION("GOOGLETRANSLATE(V2, ""en"", ""sw"")"),"Bado hakuna seti ya data iliyopakiwa! Tafadhali pakia data kwanza!!!")</f>
        <v>Bado hakuna seti ya data iliyopakiwa! Tafadhali pakia data kwanza!!!</v>
      </c>
      <c r="W4" s="7" t="str">
        <f>IFERROR(__xludf.DUMMYFUNCTION("GOOGLETRANSLATE(W2, ""en"", ""sw"")"),"Tumia uteuzi")</f>
        <v>Tumia uteuzi</v>
      </c>
      <c r="X4" s="7" t="str">
        <f>IFERROR(__xludf.DUMMYFUNCTION("GOOGLETRANSLATE(X2, ""en"", ""sw"")"),"Chagua data")</f>
        <v>Chagua data</v>
      </c>
      <c r="Y4" s="7" t="str">
        <f>IFERROR(__xludf.DUMMYFUNCTION("GOOGLETRANSLATE(Y2, ""en"", ""sw"")"),"Bado hakuna seti ya data iliyopakiwa! Pakia data kutoka")</f>
        <v>Bado hakuna seti ya data iliyopakiwa! Pakia data kutoka</v>
      </c>
      <c r="Z4" s="7" t="str">
        <f>IFERROR(__xludf.DUMMYFUNCTION("GOOGLETRANSLATE(Z2, ""en"", ""sw"")"),"Muhtasari wa data")</f>
        <v>Muhtasari wa data</v>
      </c>
      <c r="AA4" s="7" t="str">
        <f>IFERROR(__xludf.DUMMYFUNCTION("GOOGLETRANSLATE(AA2, ""en"", ""sw"")"),"Muda wa kupakia")</f>
        <v>Muda wa kupakia</v>
      </c>
      <c r="AB4" s="7" t="str">
        <f>IFERROR(__xludf.DUMMYFUNCTION("GOOGLETRANSLATE(AB2, ""en"", ""sw"")"),"Inazalisha takwimu za muhtasari")</f>
        <v>Inazalisha takwimu za muhtasari</v>
      </c>
      <c r="AC4" s="7" t="str">
        <f>IFERROR(__xludf.DUMMYFUNCTION("GOOGLETRANSLATE(AC2, ""en"", ""sw"")"),"Umechagua")</f>
        <v>Umechagua</v>
      </c>
      <c r="AD4" s="7" t="str">
        <f>IFERROR(__xludf.DUMMYFUNCTION("GOOGLETRANSLATE(AD2, ""en"", ""sw"")"),"Unaweza kuchagua seti tofauti ya data kutoka")</f>
        <v>Unaweza kuchagua seti tofauti ya data kutoka</v>
      </c>
      <c r="AE4" s="7" t="str">
        <f>IFERROR(__xludf.DUMMYFUNCTION("GOOGLETRANSLATE(AE2, ""en"", ""sw"")"),"Geuza vitendo vya kufanya")</f>
        <v>Geuza vitendo vya kufanya</v>
      </c>
      <c r="AF4" s="7" t="str">
        <f>IFERROR(__xludf.DUMMYFUNCTION("GOOGLETRANSLATE(AF2, ""en"", ""sw"")"),"Kutokuwepo")</f>
        <v>Kutokuwepo</v>
      </c>
      <c r="AG4" s="7" t="str">
        <f>IFERROR(__xludf.DUMMYFUNCTION("GOOGLETRANSLATE(AG2, ""en"", ""sw"")"),"Chuja")</f>
        <v>Chuja</v>
      </c>
      <c r="AH4" s="7" t="str">
        <f>IFERROR(__xludf.DUMMYFUNCTION("GOOGLETRANSLATE(AH2, ""en"", ""sw"")"),"Onyesha data")</f>
        <v>Onyesha data</v>
      </c>
      <c r="AI4" s="7" t="str">
        <f>IFERROR(__xludf.DUMMYFUNCTION("GOOGLETRANSLATE(AI2, ""en"", ""sw"")"),"Chagua vigezo")</f>
        <v>Chagua vigezo</v>
      </c>
      <c r="AJ4" s="7" t="str">
        <f>IFERROR(__xludf.DUMMYFUNCTION("GOOGLETRANSLATE(AJ2, ""en"", ""sw"")"),"Tumia amri za kichungi cha R kama vile")</f>
        <v>Tumia amri za kichungi cha R kama vile</v>
      </c>
      <c r="AK4" s="7" t="str">
        <f>IFERROR(__xludf.DUMMYFUNCTION("GOOGLETRANSLATE(AK2, ""en"", ""sw"")"),"Hakuna data iliyochaguliwa. Unaweza kuchagua data kutoka")</f>
        <v>Hakuna data iliyochaguliwa. Unaweza kuchagua data kutoka</v>
      </c>
      <c r="AL4" s="7" t="str">
        <f>IFERROR(__xludf.DUMMYFUNCTION("GOOGLETRANSLATE(AL2, ""en"", ""sw"")"),"Tumia kichujio")</f>
        <v>Tumia kichujio</v>
      </c>
      <c r="AM4" s="7" t="str">
        <f>IFERROR(__xludf.DUMMYFUNCTION("GOOGLETRANSLATE(AM2, ""en"", ""sw"")"),"Chagua mandhari ya ggplot2:")</f>
        <v>Chagua mandhari ya ggplot2:</v>
      </c>
      <c r="AN4" s="7" t="str">
        <f>IFERROR(__xludf.DUMMYFUNCTION("GOOGLETRANSLATE(AN2, ""en"", ""sw"")"),"Weka upya kichujio")</f>
        <v>Weka upya kichujio</v>
      </c>
      <c r="AO4" s="7" t="str">
        <f>IFERROR(__xludf.DUMMYFUNCTION("GOOGLETRANSLATE(AO2, ""en"", ""sw"")"),"Chagua kigeu cha kuonyesha")</f>
        <v>Chagua kigeu cha kuonyesha</v>
      </c>
      <c r="AP4" s="7" t="str">
        <f>IFERROR(__xludf.DUMMYFUNCTION("GOOGLETRANSLATE(AP2, ""en"", ""sw"")"),"Tumia CTL + Variable kuchagua nyingi")</f>
        <v>Tumia CTL + Variable kuchagua nyingi</v>
      </c>
      <c r="AQ4" s="7" t="str">
        <f>IFERROR(__xludf.DUMMYFUNCTION("GOOGLETRANSLATE(AQ2, ""en"", ""sw"")"),"Hitilafu katika sheria ya kichujio imetolewa. Angalia ikiwa umetaja kwa usahihi jina la kutofautisha au hali. Umetoa:")</f>
        <v>Hitilafu katika sheria ya kichujio imetolewa. Angalia ikiwa umetaja kwa usahihi jina la kutofautisha au hali. Umetoa:</v>
      </c>
      <c r="AR4" s="7" t="str">
        <f>IFERROR(__xludf.DUMMYFUNCTION("GOOGLETRANSLATE(AR2, ""en"", ""sw"")"),"Vichujio vya sasa")</f>
        <v>Vichujio vya sasa</v>
      </c>
      <c r="AS4" s="7" t="str">
        <f>IFERROR(__xludf.DUMMYFUNCTION("GOOGLETRANSLATE(AS2, ""en"", ""sw"")"),"Seti ya data ya sasa")</f>
        <v>Seti ya data ya sasa</v>
      </c>
      <c r="AT4" s="7" t="str">
        <f>IFERROR(__xludf.DUMMYFUNCTION("GOOGLETRANSLATE(AT2, ""en"", ""sw"")"),"Thamani zinazokosekana (%)")</f>
        <v>Thamani zinazokosekana (%)</v>
      </c>
      <c r="AU4" s="7" t="str">
        <f>IFERROR(__xludf.DUMMYFUNCTION("GOOGLETRANSLATE(AU2, ""en"", ""sw"")"),"Chunguza haraka")</f>
        <v>Chunguza haraka</v>
      </c>
      <c r="AV4" s="7" t="str">
        <f>IFERROR(__xludf.DUMMYFUNCTION("GOOGLETRANSLATE(AV2, ""en"", ""sw"")"),"Utafutaji wa data wa haraka")</f>
        <v>Utafutaji wa data wa haraka</v>
      </c>
      <c r="AW4" s="7" t="str">
        <f>IFERROR(__xludf.DUMMYFUNCTION("GOOGLETRANSLATE(AW2, ""en"", ""sw"")"),"Sasisha na Batilisha data")</f>
        <v>Sasisha na Batilisha data</v>
      </c>
      <c r="AX4" s="7" t="str">
        <f>IFERROR(__xludf.DUMMYFUNCTION("GOOGLETRANSLATE(AX2, ""en"", ""sw"")"),"Inabatilisha data iliyopakiwa kulingana na vichujio na chaguo, ndani na chini!")</f>
        <v>Inabatilisha data iliyopakiwa kulingana na vichujio na chaguo, ndani na chini!</v>
      </c>
      <c r="AY4" s="7" t="str">
        <f>IFERROR(__xludf.DUMMYFUNCTION("GOOGLETRANSLATE(AY2, ""en"", ""sw"")"),"Data imesasishwa na kuandikwa upya")</f>
        <v>Data imesasishwa na kuandikwa upya</v>
      </c>
      <c r="AZ4" s="7" t="str">
        <f>IFERROR(__xludf.DUMMYFUNCTION("GOOGLETRANSLATE(AZ2, ""en"", ""sw"")"),"Chagua kigezo cha kubadilisha")</f>
        <v>Chagua kigezo cha kubadilisha</v>
      </c>
      <c r="BA4" s="7" t="str">
        <f>IFERROR(__xludf.DUMMYFUNCTION("GOOGLETRANSLATE(BA2, ""en"", ""sw"")"),"Badilisha aina")</f>
        <v>Badilisha aina</v>
      </c>
      <c r="BB4" s="7" t="str">
        <f>IFERROR(__xludf.DUMMYFUNCTION("GOOGLETRANSLATE(BB2, ""en"", ""sw"")"),"Aina inayobadilika")</f>
        <v>Aina inayobadilika</v>
      </c>
      <c r="BC4" s="7" t="str">
        <f>IFERROR(__xludf.DUMMYFUNCTION("GOOGLETRANSLATE(BC2, ""en"", ""sw"")"),"Tumia mabadiliko")</f>
        <v>Tumia mabadiliko</v>
      </c>
      <c r="BD4" s="7" t="str">
        <f>IFERROR(__xludf.DUMMYFUNCTION("GOOGLETRANSLATE(BD2, ""en"", ""sw"")"),"Kumbukumbu za mabadiliko ya aina zinazobadilika")</f>
        <v>Kumbukumbu za mabadiliko ya aina zinazobadilika</v>
      </c>
      <c r="BE4" s="7" t="str">
        <f>IFERROR(__xludf.DUMMYFUNCTION("GOOGLETRANSLATE(BE2, ""en"", ""sw"")"),"Badilisha jina la kutofautisha")</f>
        <v>Badilisha jina la kutofautisha</v>
      </c>
      <c r="BF4" s="7" t="str">
        <f>IFERROR(__xludf.DUMMYFUNCTION("GOOGLETRANSLATE(BF2, ""en"", ""sw"")"),"URL ya Seva Database")</f>
        <v>URL ya Seva Database</v>
      </c>
      <c r="BG4" s="7" t="str">
        <f>IFERROR(__xludf.DUMMYFUNCTION("GOOGLETRANSLATE(BG2, ""en"", ""sw"")"),"Bandika URL ya Hifadhidata, Jina la Mpangishi au anwani ya IP")</f>
        <v>Bandika URL ya Hifadhidata, Jina la Mpangishi au anwani ya IP</v>
      </c>
      <c r="BH4" s="7" t="str">
        <f>IFERROR(__xludf.DUMMYFUNCTION("GOOGLETRANSLATE(BH2, ""en"", ""sw"")"),"Kumbukumbu za kubadilisha jina")</f>
        <v>Kumbukumbu za kubadilisha jina</v>
      </c>
      <c r="BI4" s="7" t="str">
        <f>IFERROR(__xludf.DUMMYFUNCTION("GOOGLETRANSLATE(BI2, ""en"", ""sw"")"),"Rekodi maadili")</f>
        <v>Rekodi maadili</v>
      </c>
      <c r="BJ4" s="7" t="str">
        <f>IFERROR(__xludf.DUMMYFUNCTION("GOOGLETRANSLATE(BJ2, ""en"", ""sw"")"),"Chagua lebo ya zamani")</f>
        <v>Chagua lebo ya zamani</v>
      </c>
      <c r="BK4" s="7" t="str">
        <f>IFERROR(__xludf.DUMMYFUNCTION("GOOGLETRANSLATE(BK2, ""en"", ""sw"")"),"Ingiza lebo mpya")</f>
        <v>Ingiza lebo mpya</v>
      </c>
      <c r="BL4" s="7" t="str">
        <f>IFERROR(__xludf.DUMMYFUNCTION("GOOGLETRANSLATE(BL2, ""en"", ""sw"")"),"Andika lebo mpya. Kwa lebo nyingi, tenganisha na , au ;")</f>
        <v>Andika lebo mpya. Kwa lebo nyingi, tenganisha na , au ;</v>
      </c>
      <c r="BM4" s="7" t="str">
        <f>IFERROR(__xludf.DUMMYFUNCTION("GOOGLETRANSLATE(BM2, ""en"", ""sw"")"),"Lebo za kutofautisha zilizowekwa upya")</f>
        <v>Lebo za kutofautisha zilizowekwa upya</v>
      </c>
      <c r="BN4" s="7" t="str">
        <f>IFERROR(__xludf.DUMMYFUNCTION("GOOGLETRANSLATE(BN2, ""en"", ""sw"")"),"Hushughulikia maadili yanayokosekana")</f>
        <v>Hushughulikia maadili yanayokosekana</v>
      </c>
      <c r="BO4" s="7" t="str">
        <f>IFERROR(__xludf.DUMMYFUNCTION("GOOGLETRANSLATE(BO2, ""en"", ""sw"")"),"Thamani zinazokosekana (%)")</f>
        <v>Thamani zinazokosekana (%)</v>
      </c>
      <c r="BP4" s="7" t="str">
        <f>IFERROR(__xludf.DUMMYFUNCTION("GOOGLETRANSLATE(BP2, ""en"", ""sw"")"),"Rekodi maadili ili kukosa")</f>
        <v>Rekodi maadili ili kukosa</v>
      </c>
      <c r="BQ4" s="7" t="str">
        <f>IFERROR(__xludf.DUMMYFUNCTION("GOOGLETRANSLATE(BQ2, ""en"", ""sw"")"),"Chagua chaguo moja:")</f>
        <v>Chagua chaguo moja:</v>
      </c>
      <c r="BR4" s="7" t="str">
        <f>IFERROR(__xludf.DUMMYFUNCTION("GOOGLETRANSLATE(BR2, ""en"", ""sw"")"),"Jinsi ya kugawa maadili yaliyokosekana")</f>
        <v>Jinsi ya kugawa maadili yaliyokosekana</v>
      </c>
      <c r="BS4" s="7" t="str">
        <f>IFERROR(__xludf.DUMMYFUNCTION("GOOGLETRANSLATE(BS2, ""en"", ""sw"")"),"Ingizo R kulingana na ruwaza (chaguo-msingi """") k.m ^\\ | Wengine | lebo$")</f>
        <v>Ingizo R kulingana na ruwaza (chaguo-msingi "") k.m ^\\ | Wengine | lebo$</v>
      </c>
      <c r="BT4" s="7" t="str">
        <f>IFERROR(__xludf.DUMMYFUNCTION("GOOGLETRANSLATE(BT2, ""en"", ""sw"")"),"Chagua thamani moja au zaidi")</f>
        <v>Chagua thamani moja au zaidi</v>
      </c>
      <c r="BU4" s="7" t="str">
        <f>IFERROR(__xludf.DUMMYFUNCTION("GOOGLETRANSLATE(BU2, ""en"", ""sw"")"),"Maadili ya kategoria")</f>
        <v>Maadili ya kategoria</v>
      </c>
      <c r="BV4" s="7" t="str">
        <f>IFERROR(__xludf.DUMMYFUNCTION("GOOGLETRANSLATE(BV2, ""en"", ""sw"")"),"Maadili ya nambari")</f>
        <v>Maadili ya nambari</v>
      </c>
      <c r="BW4" s="7" t="str">
        <f>IFERROR(__xludf.DUMMYFUNCTION("GOOGLETRANSLATE(BW2, ""en"", ""sw"")"),"Tenganisha thamani nyingi kwa kutumia , au ;. Kwa masafa, ingiza thamani mbili, zilizotenganishwa, au ;")</f>
        <v>Tenganisha thamani nyingi kwa kutumia , au ;. Kwa masafa, ingiza thamani mbili, zilizotenganishwa, au ;</v>
      </c>
      <c r="BX4" s="7" t="str">
        <f>IFERROR(__xludf.DUMMYFUNCTION("GOOGLETRANSLATE(BX2, ""en"", ""sw"")"),"Imeunda kumbukumbu ya thamani zinazokosekana")</f>
        <v>Imeunda kumbukumbu ya thamani zinazokosekana</v>
      </c>
      <c r="BY4" s="7" t="str">
        <f>IFERROR(__xludf.DUMMYFUNCTION("GOOGLETRANSLATE(BY2, ""en"", ""sw"")"),"Thamani zinazokosekana zimerekebishwa")</f>
        <v>Thamani zinazokosekana zimerekebishwa</v>
      </c>
      <c r="BZ4" s="7" t="str">
        <f>IFERROR(__xludf.DUMMYFUNCTION("GOOGLETRANSLATE(BZ2, ""en"", ""sw"")"),"Je, data inayokosekana inatambuliwaje?")</f>
        <v>Je, data inayokosekana inatambuliwaje?</v>
      </c>
      <c r="CA4" s="7" t="str">
        <f>IFERROR(__xludf.DUMMYFUNCTION("GOOGLETRANSLATE(CA2, ""en"", ""sw"")"),"K.m., Haijulikani au Haipo")</f>
        <v>K.m., Haijulikani au Haipo</v>
      </c>
      <c r="CB4" s="7" t="str">
        <f>IFERROR(__xludf.DUMMYFUNCTION("GOOGLETRANSLATE(CB2, ""en"", ""sw"")"),"-99999999")</f>
        <v>-99999999</v>
      </c>
      <c r="CC4" s="7" t="str">
        <f>IFERROR(__xludf.DUMMYFUNCTION("GOOGLETRANSLATE(CC2, ""en"", ""sw"")"),"Thamani ya nambari")</f>
        <v>Thamani ya nambari</v>
      </c>
      <c r="CD4" s="7" t="str">
        <f>IFERROR(__xludf.DUMMYFUNCTION("GOOGLETRANSLATE(CD2, ""en"", ""sw"")"),"Thamani ya kitengo")</f>
        <v>Thamani ya kitengo</v>
      </c>
      <c r="CE4" s="7" t="str">
        <f>IFERROR(__xludf.DUMMYFUNCTION("GOOGLETRANSLATE(CE2, ""en"", ""sw"")"),"Angalia ikiwa masafa (kiwango cha juu, chini)")</f>
        <v>Angalia ikiwa masafa (kiwango cha juu, chini)</v>
      </c>
      <c r="CF4" s="7" t="str">
        <f>IFERROR(__xludf.DUMMYFUNCTION("GOOGLETRANSLATE(CF2, ""en"", ""sw"")"),"Tenganisha kategoria nyingi na ; au,. Kategoria zilizobainishwa lazima ziwe kwenye data")</f>
        <v>Tenganisha kategoria nyingi na ; au,. Kategoria zilizobainishwa lazima ziwe kwenye data</v>
      </c>
      <c r="CG4" s="7" t="str">
        <f>IFERROR(__xludf.DUMMYFUNCTION("GOOGLETRANSLATE(CG2, ""en"", ""sw"")"),"Tambua vitu vya nje")</f>
        <v>Tambua vitu vya nje</v>
      </c>
      <c r="CH4" s="7" t="str">
        <f>IFERROR(__xludf.DUMMYFUNCTION("GOOGLETRANSLATE(CH2, ""en"", ""sw"")"),"Chagua chaguo moja:")</f>
        <v>Chagua chaguo moja:</v>
      </c>
      <c r="CI4" s="7" t="str">
        <f>IFERROR(__xludf.DUMMYFUNCTION("GOOGLETRANSLATE(CI2, ""en"", ""sw"")"),"Nje")</f>
        <v>Nje</v>
      </c>
      <c r="CJ4" s="7" t="str">
        <f>IFERROR(__xludf.DUMMYFUNCTION("GOOGLETRANSLATE(CJ2, ""en"", ""sw"")"),"Hakuna")</f>
        <v>Hakuna</v>
      </c>
      <c r="CK4" s="7" t="str">
        <f>IFERROR(__xludf.DUMMYFUNCTION("GOOGLETRANSLATE(CK2, ""en"", ""sw"")"),"Mbinu ya kusahihisha")</f>
        <v>Mbinu ya kusahihisha</v>
      </c>
      <c r="CL4" s="7" t="str">
        <f>IFERROR(__xludf.DUMMYFUNCTION("GOOGLETRANSLATE(CL2, ""en"", ""sw"")"),"Weka nambari")</f>
        <v>Weka nambari</v>
      </c>
      <c r="CM4" s="7" t="str">
        <f>IFERROR(__xludf.DUMMYFUNCTION("GOOGLETRANSLATE(CM2, ""en"", ""sw"")"),"Chagua chaguo moja:")</f>
        <v>Chagua chaguo moja:</v>
      </c>
      <c r="CN4" s="7" t="str">
        <f>IFERROR(__xludf.DUMMYFUNCTION("GOOGLETRANSLATE(CN2, ""en"", ""sw"")"),"Vifaa vya nje vilivyosahihishwa")</f>
        <v>Vifaa vya nje vilivyosahihishwa</v>
      </c>
      <c r="CO4" s="7" t="str">
        <f>IFERROR(__xludf.DUMMYFUNCTION("GOOGLETRANSLATE(CO2, ""en"", ""sw"")"),"Plot kwa kukosa data")</f>
        <v>Plot kwa kukosa data</v>
      </c>
      <c r="CP4" s="7" t="str">
        <f>IFERROR(__xludf.DUMMYFUNCTION("GOOGLETRANSLATE(CP2, ""en"", ""sw"")"),"Dhibiti data")</f>
        <v>Dhibiti data</v>
      </c>
      <c r="CQ4" s="7" t="str">
        <f>IFERROR(__xludf.DUMMYFUNCTION("GOOGLETRANSLATE(CQ2, ""en"", ""sw"")"),"Muhtasari")</f>
        <v>Muhtasari</v>
      </c>
      <c r="CR4" s="7" t="str">
        <f>IFERROR(__xludf.DUMMYFUNCTION("GOOGLETRANSLATE(CR2, ""en"", ""sw"")"),"Chunguza")</f>
        <v>Chunguza</v>
      </c>
      <c r="CS4" s="7" t="str">
        <f>IFERROR(__xludf.DUMMYFUNCTION("GOOGLETRANSLATE(CS2, ""en"", ""sw"")"),"Kituo cha Utafiti wa Idadi ya Watu na Afya barani Afrika")</f>
        <v>Kituo cha Utafiti wa Idadi ya Watu na Afya barani Afrika</v>
      </c>
      <c r="CT4" s="7" t="str">
        <f>IFERROR(__xludf.DUMMYFUNCTION("GOOGLETRANSLATE(CT2, ""en"", ""sw"")"),"Haki zote zimehifadhiwa")</f>
        <v>Haki zote zimehifadhiwa</v>
      </c>
      <c r="CU4" s="7" t="str">
        <f>IFERROR(__xludf.DUMMYFUNCTION("GOOGLETRANSLATE(CU2, ""en"", ""sw"")"),"hakimiliki")</f>
        <v>hakimiliki</v>
      </c>
      <c r="CV4" s="7" t="str">
        <f>IFERROR(__xludf.DUMMYFUNCTION("GOOGLETRANSLATE(CV2, ""en"", ""sw"")"),"Wasiliana Nasi")</f>
        <v>Wasiliana Nasi</v>
      </c>
      <c r="CW4" s="7" t="str">
        <f>IFERROR(__xludf.DUMMYFUNCTION("GOOGLETRANSLATE(CW2, ""en"", ""sw"")"),"Badilisha")</f>
        <v>Badilisha</v>
      </c>
      <c r="CX4" s="7" t="str">
        <f>IFERROR(__xludf.DUMMYFUNCTION("GOOGLETRANSLATE(CX2, ""en"", ""sw"")"),"APHRC AUTOML HAKUNA JUKWAA LA MSIMBO")</f>
        <v>APHRC AUTOML HAKUNA JUKWAA LA MSIMBO</v>
      </c>
      <c r="CY4" s="7" t="str">
        <f>IFERROR(__xludf.DUMMYFUNCTION("GOOGLETRANSLATE(CY2, ""en"", ""sw"")"),"Nyumbani")</f>
        <v>Nyumbani</v>
      </c>
      <c r="CZ4" s="7" t="str">
        <f>IFERROR(__xludf.DUMMYFUNCTION("GOOGLETRANSLATE(CZ2, ""en"", ""sw"")"),"Data chanzo")</f>
        <v>Data chanzo</v>
      </c>
      <c r="DA4" s="7" t="str">
        <f>IFERROR(__xludf.DUMMYFUNCTION("GOOGLETRANSLATE(DA2, ""en"", ""sw"")"),"Dhibiti data")</f>
        <v>Dhibiti data</v>
      </c>
      <c r="DB4" s="7" t="str">
        <f>IFERROR(__xludf.DUMMYFUNCTION("GOOGLETRANSLATE(DB2, ""en"", ""sw"")"),"Muhtasari")</f>
        <v>Muhtasari</v>
      </c>
      <c r="DC4" s="7" t="str">
        <f>IFERROR(__xludf.DUMMYFUNCTION("GOOGLETRANSLATE(DC2, ""en"", ""sw"")"),"Chunguza")</f>
        <v>Chunguza</v>
      </c>
      <c r="DD4" s="7" t="str">
        <f>IFERROR(__xludf.DUMMYFUNCTION("GOOGLETRANSLATE(DD2, ""en"", ""sw"")"),"Badilisha")</f>
        <v>Badilisha</v>
      </c>
      <c r="DE4" s="7" t="str">
        <f>IFERROR(__xludf.DUMMYFUNCTION("GOOGLETRANSLATE(DE2, ""en"", ""sw"")"),"Muda")</f>
        <v>Muda</v>
      </c>
      <c r="DF4" s="7" t="str">
        <f>IFERROR(__xludf.DUMMYFUNCTION("GOOGLETRANSLATE(DF2, ""en"", ""sw"")"),"Mjenzi wa Kundi")</f>
        <v>Mjenzi wa Kundi</v>
      </c>
      <c r="DG4" s="7" t="str">
        <f>IFERROR(__xludf.DUMMYFUNCTION("GOOGLETRANSLATE(DG2, ""en"", ""sw"")"),"Kuchanganya data")</f>
        <v>Kuchanganya data</v>
      </c>
      <c r="DH4" s="7" t="str">
        <f>IFERROR(__xludf.DUMMYFUNCTION("GOOGLETRANSLATE(DH2, ""en"", ""sw"")"),"Ongeza safu")</f>
        <v>Ongeza safu</v>
      </c>
      <c r="DI4" s="7" t="str">
        <f>IFERROR(__xludf.DUMMYFUNCTION("GOOGLETRANSLATE(DI2, ""en"", ""sw"")"),"Ongeza safuwima")</f>
        <v>Ongeza safuwima</v>
      </c>
      <c r="DJ4" s="7" t="str">
        <f>IFERROR(__xludf.DUMMYFUNCTION("GOOGLETRANSLATE(DJ2, ""en"", ""sw"")"),"Taswira ya data")</f>
        <v>Taswira ya data</v>
      </c>
      <c r="DK4" s="7" t="str">
        <f>IFERROR(__xludf.DUMMYFUNCTION("GOOGLETRANSLATE(DK2, ""en"", ""sw"")"),"Otomatiki")</f>
        <v>Otomatiki</v>
      </c>
      <c r="DL4" s="7" t="str">
        <f>IFERROR(__xludf.DUMMYFUNCTION("GOOGLETRANSLATE(DL2, ""en"", ""sw"")"),"Desturi")</f>
        <v>Desturi</v>
      </c>
      <c r="DM4" s="7" t="str">
        <f>IFERROR(__xludf.DUMMYFUNCTION("GOOGLETRANSLATE(DM2, ""en"", ""sw"")"),"Nambari")</f>
        <v>Nambari</v>
      </c>
      <c r="DN4" s="7" t="str">
        <f>IFERROR(__xludf.DUMMYFUNCTION("GOOGLETRANSLATE(DN2, ""en"", ""sw"")"),"Kategoria")</f>
        <v>Kategoria</v>
      </c>
      <c r="DO4" s="7" t="str">
        <f>IFERROR(__xludf.DUMMYFUNCTION("GOOGLETRANSLATE(DO2, ""en"", ""sw"")"),"Kujifunza kwa mashine")</f>
        <v>Kujifunza kwa mashine</v>
      </c>
      <c r="DP4" s="7" t="str">
        <f>IFERROR(__xludf.DUMMYFUNCTION("GOOGLETRANSLATE(DP2, ""en"", ""sw"")"),"Anzisha")</f>
        <v>Anzisha</v>
      </c>
      <c r="DQ4" s="7" t="str">
        <f>IFERROR(__xludf.DUMMYFUNCTION("GOOGLETRANSLATE(DQ2, ""en"", ""sw"")"),"Mjenzi wa Kundi")</f>
        <v>Mjenzi wa Kundi</v>
      </c>
      <c r="DR4" s="7" t="str">
        <f>IFERROR(__xludf.DUMMYFUNCTION("GOOGLETRANSLATE(DR2, ""en"", ""sw"")"),"Vipengele vya uhandisi")</f>
        <v>Vipengele vya uhandisi</v>
      </c>
      <c r="DS4" s="7" t="str">
        <f>IFERROR(__xludf.DUMMYFUNCTION("GOOGLETRANSLATE(DS2, ""en"", ""sw"")"),"Mfano wa treni")</f>
        <v>Mfano wa treni</v>
      </c>
      <c r="DT4" s="7" t="str">
        <f>IFERROR(__xludf.DUMMYFUNCTION("GOOGLETRANSLATE(DT2, ""en"", ""sw"")"),"Thibitisha na upeleke muundo")</f>
        <v>Thibitisha na upeleke muundo</v>
      </c>
      <c r="DU4" s="7" t="str">
        <f>IFERROR(__xludf.DUMMYFUNCTION("GOOGLETRANSLATE(DU2, ""en"", ""sw"")"),"Bashiri/ainisha")</f>
        <v>Bashiri/ainisha</v>
      </c>
      <c r="DV4" s="7" t="str">
        <f>IFERROR(__xludf.DUMMYFUNCTION("GOOGLETRANSLATE(DV2, ""en"", ""sw"")"),"Rasilimali za ziada")</f>
        <v>Rasilimali za ziada</v>
      </c>
      <c r="DW4" s="7" t="str">
        <f>IFERROR(__xludf.DUMMYFUNCTION("GOOGLETRANSLATE(DW2, ""en"", ""sw"")"),"Muunganisho wa hifadhidata umefaulu")</f>
        <v>Muunganisho wa hifadhidata umefaulu</v>
      </c>
      <c r="DX4" s="7" t="str">
        <f>IFERROR(__xludf.DUMMYFUNCTION("GOOGLETRANSLATE(DX2, ""en"", ""sw"")"),"Chanzo cha data")</f>
        <v>Chanzo cha data</v>
      </c>
      <c r="DY4" s="7" t="str">
        <f>IFERROR(__xludf.DUMMYFUNCTION("GOOGLETRANSLATE(DY2, ""en"", ""sw"")"),"Chagua moja")</f>
        <v>Chagua moja</v>
      </c>
      <c r="DZ4" s="7" t="str">
        <f>IFERROR(__xludf.DUMMYFUNCTION("GOOGLETRANSLATE(DZ2, ""en"", ""sw"")"),"Data mpya")</f>
        <v>Data mpya</v>
      </c>
      <c r="EA4" s="7" t="str">
        <f>IFERROR(__xludf.DUMMYFUNCTION("GOOGLETRANSLATE(EA2, ""en"", ""sw"")"),"Chagua data")</f>
        <v>Chagua data</v>
      </c>
      <c r="EB4" s="7" t="str">
        <f>IFERROR(__xludf.DUMMYFUNCTION("GOOGLETRANSLATE(EB2, ""en"", ""sw"")"),"Ongeza seti ya pili ya data kutoka ")</f>
        <v>Ongeza seti ya pili ya data kutoka </v>
      </c>
      <c r="EC4" s="7" t="str">
        <f>IFERROR(__xludf.DUMMYFUNCTION("GOOGLETRANSLATE(EC2, ""en"", ""sw"")"),"Vigezo vinavyolingana")</f>
        <v>Vigezo vinavyolingana</v>
      </c>
      <c r="ED4" s="7" t="str">
        <f>IFERROR(__xludf.DUMMYFUNCTION("GOOGLETRANSLATE(ED2, ""en"", ""sw"")"),"Vigezo vinavyolingana (ID).")</f>
        <v>Vigezo vinavyolingana (ID).</v>
      </c>
      <c r="EE4" s="7" t="str">
        <f>IFERROR(__xludf.DUMMYFUNCTION("GOOGLETRANSLATE(EE2, ""en"", ""sw"")"),"Endelea kuchanganya safu/safu")</f>
        <v>Endelea kuchanganya safu/safu</v>
      </c>
      <c r="EF4" s="7" t="str">
        <f>IFERROR(__xludf.DUMMYFUNCTION("GOOGLETRANSLATE(EF2, ""en"", ""sw"")"),"Hakuna vigeu vilivyolingana. NA itatumika kujaza isiyolingana. Unaweza kulinganisha vigeu wewe mwenyewe")</f>
        <v>Hakuna vigeu vilivyolingana. NA itatumika kujaza isiyolingana. Unaweza kulinganisha vigeu wewe mwenyewe</v>
      </c>
      <c r="EG4" s="7" t="str">
        <f>IFERROR(__xludf.DUMMYFUNCTION("GOOGLETRANSLATE(EG2, ""en"", ""sw"")"),"Ulinganishaji unaobadilika")</f>
        <v>Ulinganishaji unaobadilika</v>
      </c>
      <c r="EH4" s="7" t="str">
        <f>IFERROR(__xludf.DUMMYFUNCTION("GOOGLETRANSLATE(EH2, ""en"", ""sw"")"),"Jinsi ya kuchanganya data mpya kwa ile iliyochaguliwa tayari ...")</f>
        <v>Jinsi ya kuchanganya data mpya kwa ile iliyochaguliwa tayari ...</v>
      </c>
      <c r="EI4" s="7" t="str">
        <f>IFERROR(__xludf.DUMMYFUNCTION("GOOGLETRANSLATE(EI2, ""en"", ""sw"")"),"Vigezo vya data ya msingi")</f>
        <v>Vigezo vya data ya msingi</v>
      </c>
      <c r="EJ4" s="7" t="str">
        <f>IFERROR(__xludf.DUMMYFUNCTION("GOOGLETRANSLATE(EJ2, ""en"", ""sw"")"),"Vigezo vipya vya data")</f>
        <v>Vigezo vipya vya data</v>
      </c>
      <c r="EK4" s="7" t="str">
        <f>IFERROR(__xludf.DUMMYFUNCTION("GOOGLETRANSLATE(EK2, ""en"", ""sw"")"),"Muundo")</f>
        <v>Muundo</v>
      </c>
      <c r="EL4" s="7" t="str">
        <f>IFERROR(__xludf.DUMMYFUNCTION("GOOGLETRANSLATE(EL2, ""en"", ""sw"")"),"Muhtasari")</f>
        <v>Muhtasari</v>
      </c>
      <c r="EM4" s="7" t="str">
        <f>IFERROR(__xludf.DUMMYFUNCTION("GOOGLETRANSLATE(EM2, ""en"", ""sw"")"),"Skim")</f>
        <v>Skim</v>
      </c>
      <c r="EN4" s="7" t="str">
        <f>IFERROR(__xludf.DUMMYFUNCTION("GOOGLETRANSLATE(EN2, ""en"", ""sw"")"),"Sehemu Hii Huruhusu Mtumiaji Kuzalisha Toleo Unalotaka kutoka kwa Vigeu Vilivyochaguliwa")</f>
        <v>Sehemu Hii Huruhusu Mtumiaji Kuzalisha Toleo Unalotaka kutoka kwa Vigeu Vilivyochaguliwa</v>
      </c>
      <c r="EO4" s="7" t="str">
        <f>IFERROR(__xludf.DUMMYFUNCTION("GOOGLETRANSLATE(EO2, ""en"", ""sw"")"),"Aina ya Visual")</f>
        <v>Aina ya Visual</v>
      </c>
      <c r="EP4" s="7" t="str">
        <f>IFERROR(__xludf.DUMMYFUNCTION("GOOGLETRANSLATE(EP2, ""en"", ""sw"")"),"Chaguzi za meza")</f>
        <v>Chaguzi za meza</v>
      </c>
      <c r="EQ4" s="7" t="str">
        <f>IFERROR(__xludf.DUMMYFUNCTION("GOOGLETRANSLATE(EQ2, ""en"", ""sw"")"),"Chagua kipimo/kigeu cha hesabu")</f>
        <v>Chagua kipimo/kigeu cha hesabu</v>
      </c>
      <c r="ER4" s="7" t="str">
        <f>IFERROR(__xludf.DUMMYFUNCTION("GOOGLETRANSLATE(ER2, ""en"", ""sw"")"),"Chagua muundo wa Strata")</f>
        <v>Chagua muundo wa Strata</v>
      </c>
      <c r="ES4" s="7" t="str">
        <f>IFERROR(__xludf.DUMMYFUNCTION("GOOGLETRANSLATE(ES2, ""en"", ""sw"")"),"Chagua mabadiliko ya safu")</f>
        <v>Chagua mabadiliko ya safu</v>
      </c>
      <c r="ET4" s="7" t="str">
        <f>IFERROR(__xludf.DUMMYFUNCTION("GOOGLETRANSLATE(ET2, ""en"", ""sw"")"),"Unda kichupo cha msalaba")</f>
        <v>Unda kichupo cha msalaba</v>
      </c>
      <c r="EU4" s="7" t="str">
        <f>IFERROR(__xludf.DUMMYFUNCTION("GOOGLETRANSLATE(EU2, ""en"", ""sw"")"),"Pakua meza")</f>
        <v>Pakua meza</v>
      </c>
      <c r="EV4" s="7" t="str">
        <f>IFERROR(__xludf.DUMMYFUNCTION("GOOGLETRANSLATE(EV2, ""en"", ""sw"")"),"Chaguzi zaidi za meza")</f>
        <v>Chaguzi zaidi za meza</v>
      </c>
      <c r="EW4" s="7" t="str">
        <f>IFERROR(__xludf.DUMMYFUNCTION("GOOGLETRANSLATE(EW2, ""en"", ""sw"")"),"Ripoti nambari")</f>
        <v>Ripoti nambari</v>
      </c>
      <c r="EX4" s="7" t="str">
        <f>IFERROR(__xludf.DUMMYFUNCTION("GOOGLETRANSLATE(EX2, ""en"", ""sw"")"),"Muhtasari wa nambari")</f>
        <v>Muhtasari wa nambari</v>
      </c>
      <c r="EY4" s="7" t="str">
        <f>IFERROR(__xludf.DUMMYFUNCTION("GOOGLETRANSLATE(EY2, ""en"", ""sw"")"),"Ongeza thamani ya p")</f>
        <v>Ongeza thamani ya p</v>
      </c>
      <c r="EZ4" s="7" t="str">
        <f>IFERROR(__xludf.DUMMYFUNCTION("GOOGLETRANSLATE(EZ2, ""en"", ""sw"")"),"Ongeza muda wa kujiamini")</f>
        <v>Ongeza muda wa kujiamini</v>
      </c>
      <c r="FA4" s="7" t="str">
        <f>IFERROR(__xludf.DUMMYFUNCTION("GOOGLETRANSLATE(FA2, ""en"", ""sw"")"),"Ondoa thamani zinazokosekana")</f>
        <v>Ondoa thamani zinazokosekana</v>
      </c>
      <c r="FB4" s="7" t="str">
        <f>IFERROR(__xludf.DUMMYFUNCTION("GOOGLETRANSLATE(FB2, ""en"", ""sw"")"),"Maelezo ya jedwali")</f>
        <v>Maelezo ya jedwali</v>
      </c>
      <c r="FC4" s="7" t="str">
        <f>IFERROR(__xludf.DUMMYFUNCTION("GOOGLETRANSLATE(FC2, ""en"", ""sw"")"),"Chaguzi za data")</f>
        <v>Chaguzi za data</v>
      </c>
      <c r="FD4" s="7" t="str">
        <f>IFERROR(__xludf.DUMMYFUNCTION("GOOGLETRANSLATE(FD2, ""en"", ""sw"")"),"Chagua mkusanyiko wa data")</f>
        <v>Chagua mkusanyiko wa data</v>
      </c>
      <c r="FE4" s="7" t="str">
        <f>IFERROR(__xludf.DUMMYFUNCTION("GOOGLETRANSLATE(FE2, ""en"", ""sw"")"),"Chaguzi za njama")</f>
        <v>Chaguzi za njama</v>
      </c>
      <c r="FF4" s="7" t="str">
        <f>IFERROR(__xludf.DUMMYFUNCTION("GOOGLETRANSLATE(FF2, ""en"", ""sw"")"),"Chagua kutofautisha kwenye mhimili wa x")</f>
        <v>Chagua kutofautisha kwenye mhimili wa x</v>
      </c>
      <c r="FG4" s="7" t="str">
        <f>IFERROR(__xludf.DUMMYFUNCTION("GOOGLETRANSLATE(FG2, ""en"", ""sw"")"),"Chagua tofauti kwenye mhimili y")</f>
        <v>Chagua tofauti kwenye mhimili y</v>
      </c>
      <c r="FH4" s="7" t="str">
        <f>IFERROR(__xludf.DUMMYFUNCTION("GOOGLETRANSLATE(FH2, ""en"", ""sw"")"),"Kichwa cha njama")</f>
        <v>Kichwa cha njama</v>
      </c>
      <c r="FI4" s="7" t="str">
        <f>IFERROR(__xludf.DUMMYFUNCTION("GOOGLETRANSLATE(FI2, ""en"", ""sw"")"),"Lebo ya mhimili wa X")</f>
        <v>Lebo ya mhimili wa X</v>
      </c>
      <c r="FJ4" s="7" t="str">
        <f>IFERROR(__xludf.DUMMYFUNCTION("GOOGLETRANSLATE(FJ2, ""en"", ""sw"")"),"Lebo ya mhimili wa Y")</f>
        <v>Lebo ya mhimili wa Y</v>
      </c>
      <c r="FK4" s="7" t="str">
        <f>IFERROR(__xludf.DUMMYFUNCTION("GOOGLETRANSLATE(FK2, ""en"", ""sw"")"),"Unda njama")</f>
        <v>Unda njama</v>
      </c>
      <c r="FL4" s="7" t="str">
        <f>IFERROR(__xludf.DUMMYFUNCTION("GOOGLETRANSLATE(FL2, ""en"", ""sw"")"),"Pakua")</f>
        <v>Pakua</v>
      </c>
      <c r="FM4" s="7" t="str">
        <f>IFERROR(__xludf.DUMMYFUNCTION("GOOGLETRANSLATE(FM2, ""en"", ""sw"")"),"Chaguzi zaidi za njama")</f>
        <v>Chaguzi zaidi za njama</v>
      </c>
      <c r="FN4" s="7" t="str">
        <f>IFERROR(__xludf.DUMMYFUNCTION("GOOGLETRANSLATE(FN2, ""en"", ""sw"")"),"Badilisha kuwa donut")</f>
        <v>Badilisha kuwa donut</v>
      </c>
      <c r="FO4" s="7" t="str">
        <f>IFERROR(__xludf.DUMMYFUNCTION("GOOGLETRANSLATE(FO2, ""en"", ""sw"")"),"Chagua tofauti ya rangi")</f>
        <v>Chagua tofauti ya rangi</v>
      </c>
      <c r="FP4" s="7" t="str">
        <f>IFERROR(__xludf.DUMMYFUNCTION("GOOGLETRANSLATE(FP2, ""en"", ""sw"")"),"Chagua mabadiliko ya kikundi")</f>
        <v>Chagua mabadiliko ya kikundi</v>
      </c>
      <c r="FQ4" s="7" t="str">
        <f>IFERROR(__xludf.DUMMYFUNCTION("GOOGLETRANSLATE(FQ2, ""en"", ""sw"")"),"Mwelekeo wa kuona")</f>
        <v>Mwelekeo wa kuona</v>
      </c>
      <c r="FR4" s="7" t="str">
        <f>IFERROR(__xludf.DUMMYFUNCTION("GOOGLETRANSLATE(FR2, ""en"", ""sw"")"),"Onyesha muda wa kujiamini")</f>
        <v>Onyesha muda wa kujiamini</v>
      </c>
      <c r="FS4" s="7" t="str">
        <f>IFERROR(__xludf.DUMMYFUNCTION("GOOGLETRANSLATE(FS2, ""en"", ""sw"")"),"Kiwango cha muda wa kujiamini")</f>
        <v>Kiwango cha muda wa kujiamini</v>
      </c>
      <c r="FT4" s="7" t="str">
        <f>IFERROR(__xludf.DUMMYFUNCTION("GOOGLETRANSLATE(FT2, ""en"", ""sw"")"),"Chagua uunganisho wa mstari")</f>
        <v>Chagua uunganisho wa mstari</v>
      </c>
      <c r="FU4" s="7" t="str">
        <f>IFERROR(__xludf.DUMMYFUNCTION("GOOGLETRANSLATE(FU2, ""en"", ""sw"")"),"Ongeza aina ya mstari")</f>
        <v>Ongeza aina ya mstari</v>
      </c>
      <c r="FV4" s="7" t="str">
        <f>IFERROR(__xludf.DUMMYFUNCTION("GOOGLETRANSLATE(FV2, ""en"", ""sw"")"),"Ongeza pointi")</f>
        <v>Ongeza pointi</v>
      </c>
      <c r="FW4" s="7" t="str">
        <f>IFERROR(__xludf.DUMMYFUNCTION("GOOGLETRANSLATE(FW2, ""en"", ""sw"")"),"Y aina ya muhtasari wa kutofautiana")</f>
        <v>Y aina ya muhtasari wa kutofautiana</v>
      </c>
      <c r="FX4" s="7" t="str">
        <f>IFERROR(__xludf.DUMMYFUNCTION("GOOGLETRANSLATE(FX2, ""en"", ""sw"")"),"Nafasi ya kichwa")</f>
        <v>Nafasi ya kichwa</v>
      </c>
      <c r="FY4" s="7" t="str">
        <f>IFERROR(__xludf.DUMMYFUNCTION("GOOGLETRANSLATE(FY2, ""en"", ""sw"")"),"Ukubwa wa kichwa cha mhimili")</f>
        <v>Ukubwa wa kichwa cha mhimili</v>
      </c>
      <c r="FZ4" s="7" t="str">
        <f>IFERROR(__xludf.DUMMYFUNCTION("GOOGLETRANSLATE(FZ2, ""en"", ""sw"")"),"Ukubwa wa kichwa cha sura")</f>
        <v>Ukubwa wa kichwa cha sura</v>
      </c>
      <c r="GA4" s="7" t="str">
        <f>IFERROR(__xludf.DUMMYFUNCTION("GOOGLETRANSLATE(GA2, ""en"", ""sw"")"),"Ukubwa wa maandishi wa mhimili")</f>
        <v>Ukubwa wa maandishi wa mhimili</v>
      </c>
      <c r="GB4" s="7" t="str">
        <f>IFERROR(__xludf.DUMMYFUNCTION("GOOGLETRANSLATE(GB2, ""en"", ""sw"")"),"Ukubwa wa lebo ya data")</f>
        <v>Ukubwa wa lebo ya data</v>
      </c>
      <c r="GC4" s="7" t="str">
        <f>IFERROR(__xludf.DUMMYFUNCTION("GOOGLETRANSLATE(GC2, ""en"", ""sw"")"),"Pembe ya maandishi ya mhimili wa X")</f>
        <v>Pembe ya maandishi ya mhimili wa X</v>
      </c>
      <c r="GD4" s="7" t="str">
        <f>IFERROR(__xludf.DUMMYFUNCTION("GOOGLETRANSLATE(GD2, ""en"", ""sw"")"),"Jina la hadithi")</f>
        <v>Jina la hadithi</v>
      </c>
      <c r="GE4" s="7" t="str">
        <f>IFERROR(__xludf.DUMMYFUNCTION("GOOGLETRANSLATE(GE2, ""en"", ""sw"")"),"Imepangwa kwa rafu")</f>
        <v>Imepangwa kwa rafu</v>
      </c>
      <c r="GF4" s="7" t="str">
        <f>IFERROR(__xludf.DUMMYFUNCTION("GOOGLETRANSLATE(GF2, ""en"", ""sw"")"),"Ongeza msongamano")</f>
        <v>Ongeza msongamano</v>
      </c>
      <c r="GG4" s="7" t="str">
        <f>IFERROR(__xludf.DUMMYFUNCTION("GOOGLETRANSLATE(GG2, ""en"", ""sw"")"),"Ukubwa wa kichwa cha njama")</f>
        <v>Ukubwa wa kichwa cha njama</v>
      </c>
      <c r="GH4" s="7" t="str">
        <f>IFERROR(__xludf.DUMMYFUNCTION("GOOGLETRANSLATE(GH2, ""en"", ""sw"")"),"Upana wa bar")</f>
        <v>Upana wa bar</v>
      </c>
      <c r="GI4" s="7" t="str">
        <f>IFERROR(__xludf.DUMMYFUNCTION("GOOGLETRANSLATE(GI2, ""en"", ""sw"")"),"Upana wa pipa")</f>
        <v>Upana wa pipa</v>
      </c>
      <c r="GJ4" s="7" t="str">
        <f>IFERROR(__xludf.DUMMYFUNCTION("GOOGLETRANSLATE(GJ2, ""en"", ""sw"")"),"Ukubwa wa mstari")</f>
        <v>Ukubwa wa mstari</v>
      </c>
      <c r="GK4" s="7" t="str">
        <f>IFERROR(__xludf.DUMMYFUNCTION("GOOGLETRANSLATE(GK2, ""en"", ""sw"")"),"Chagua aina ya mstari")</f>
        <v>Chagua aina ya mstari</v>
      </c>
      <c r="GL4" s="7" t="str">
        <f>IFERROR(__xludf.DUMMYFUNCTION("GOOGLETRANSLATE(GL2, ""en"", ""sw"")"),"Ongeza maumbo")</f>
        <v>Ongeza maumbo</v>
      </c>
      <c r="GM4" s="7" t="str">
        <f>IFERROR(__xludf.DUMMYFUNCTION("GOOGLETRANSLATE(GM2, ""en"", ""sw"")"),"Chagua sura")</f>
        <v>Chagua sura</v>
      </c>
      <c r="GN4" s="7" t="str">
        <f>IFERROR(__xludf.DUMMYFUNCTION("GOOGLETRANSLATE(GN2, ""en"", ""sw"")"),"Ongeza laini")</f>
        <v>Ongeza laini</v>
      </c>
      <c r="GO4" s="7" t="str">
        <f>IFERROR(__xludf.DUMMYFUNCTION("GOOGLETRANSLATE(GO2, ""en"", ""sw"")"),"Ondoa histogram")</f>
        <v>Ondoa histogram</v>
      </c>
      <c r="GP4" s="7" t="str">
        <f>IFERROR(__xludf.DUMMYFUNCTION("GOOGLETRANSLATE(GP2, ""en"", ""sw"")"),"Chagua rangi")</f>
        <v>Chagua rangi</v>
      </c>
      <c r="GQ4" s="7" t="str">
        <f>IFERROR(__xludf.DUMMYFUNCTION("GOOGLETRANSLATE(GQ2, ""en"", ""sw"")"),"Chagua pale ya rangi")</f>
        <v>Chagua pale ya rangi</v>
      </c>
      <c r="GR4" s="7" t="str">
        <f>IFERROR(__xludf.DUMMYFUNCTION("GOOGLETRANSLATE(GR2, ""en"", ""sw"")"),"Mpango wa bar")</f>
        <v>Mpango wa bar</v>
      </c>
      <c r="GS4" s="7" t="str">
        <f>IFERROR(__xludf.DUMMYFUNCTION("GOOGLETRANSLATE(GS2, ""en"", ""sw"")"),"Muhtasari wa Kina")</f>
        <v>Muhtasari wa Kina</v>
      </c>
      <c r="GT4" s="7" t="str">
        <f>IFERROR(__xludf.DUMMYFUNCTION("GOOGLETRANSLATE(GT2, ""en"", ""sw"")"),"Ongeza safu")</f>
        <v>Ongeza safu</v>
      </c>
      <c r="GU4" s="7" t="str">
        <f>IFERROR(__xludf.DUMMYFUNCTION("GOOGLETRANSLATE(GU2, ""en"", ""sw"")"),"Unda tofauti ya kitambulisho")</f>
        <v>Unda tofauti ya kitambulisho</v>
      </c>
      <c r="GV4" s="7" t="str">
        <f>IFERROR(__xludf.DUMMYFUNCTION("GOOGLETRANSLATE(GV2, ""en"", ""sw"")"),"Taswira maalum ya data")</f>
        <v>Taswira maalum ya data</v>
      </c>
      <c r="GW4" s="7" t="str">
        <f>IFERROR(__xludf.DUMMYFUNCTION("GOOGLETRANSLATE(GW2, ""en"", ""sw"")"),"Safu na safu wima zilizoongezwa")</f>
        <v>Safu na safu wima zilizoongezwa</v>
      </c>
      <c r="GX4" s="7" t="str">
        <f>IFERROR(__xludf.DUMMYFUNCTION("GOOGLETRANSLATE(GX2, ""en"", ""sw"")"),"Chagua kutofautisha kutoka kwa msingi na hifadhidata mpya")</f>
        <v>Chagua kutofautisha kutoka kwa msingi na hifadhidata mpya</v>
      </c>
      <c r="GY4" s="7" t="str">
        <f>IFERROR(__xludf.DUMMYFUNCTION("GOOGLETRANSLATE(GY2, ""en"", ""sw"")"),"Chagua ili kuendana")</f>
        <v>Chagua ili kuendana</v>
      </c>
      <c r="GZ4" s="7" t="str">
        <f>IFERROR(__xludf.DUMMYFUNCTION("GOOGLETRANSLATE(GZ2, ""en"", ""sw"")"),"Linganisha vigeu vilivyochaguliwa")</f>
        <v>Linganisha vigeu vilivyochaguliwa</v>
      </c>
      <c r="HA4" s="7" t="str">
        <f>IFERROR(__xludf.DUMMYFUNCTION("GOOGLETRANSLATE(HA2, ""en"", ""sw"")"),"Unganisha seti za data")</f>
        <v>Unganisha seti za data</v>
      </c>
      <c r="HB4" s="7" t="str">
        <f>IFERROR(__xludf.DUMMYFUNCTION("GOOGLETRANSLATE(HB2, ""en"", ""sw"")"),"Aina ya Hifadhidata")</f>
        <v>Aina ya Hifadhidata</v>
      </c>
      <c r="HC4" s="7" t="str">
        <f>IFERROR(__xludf.DUMMYFUNCTION("GOOGLETRANSLATE(HC2, ""en"", ""sw"")"),"Mpangishi wa Hifadhidata")</f>
        <v>Mpangishi wa Hifadhidata</v>
      </c>
      <c r="HD4" s="7" t="str">
        <f>IFERROR(__xludf.DUMMYFUNCTION("GOOGLETRANSLATE(HD2, ""en"", ""sw"")"),"Jina la hifadhidata")</f>
        <v>Jina la hifadhidata</v>
      </c>
      <c r="HE4" s="7" t="str">
        <f>IFERROR(__xludf.DUMMYFUNCTION("GOOGLETRANSLATE(HE2, ""en"", ""sw"")"),"Mtumiaji wa Hifadhidata")</f>
        <v>Mtumiaji wa Hifadhidata</v>
      </c>
      <c r="HF4" s="7" t="str">
        <f>IFERROR(__xludf.DUMMYFUNCTION("GOOGLETRANSLATE(HF2, ""en"", ""sw"")"),"Nenosiri la hifadhidata")</f>
        <v>Nenosiri la hifadhidata</v>
      </c>
      <c r="HG4" s="7" t="str">
        <f>IFERROR(__xludf.DUMMYFUNCTION("GOOGLETRANSLATE(HG2, ""en"", ""sw"")"),"Hifadhidata ya bandari")</f>
        <v>Hifadhidata ya bandari</v>
      </c>
      <c r="HH4" s="7" t="str">
        <f>IFERROR(__xludf.DUMMYFUNCTION("GOOGLETRANSLATE(HH2, ""en"", ""sw"")"),"Weka hifadhidata yako mwenyeji/anwani ya IP")</f>
        <v>Weka hifadhidata yako mwenyeji/anwani ya IP</v>
      </c>
      <c r="HI4" s="7" t="str">
        <f>IFERROR(__xludf.DUMMYFUNCTION("GOOGLETRANSLATE(HI2, ""en"", ""sw"")"),"Ingiza jina lako la hifadhidata")</f>
        <v>Ingiza jina lako la hifadhidata</v>
      </c>
      <c r="HJ4" s="7" t="str">
        <f>IFERROR(__xludf.DUMMYFUNCTION("GOOGLETRANSLATE(HJ2, ""en"", ""sw"")"),"Ingiza Mtumiaji wako wa hifadhidata")</f>
        <v>Ingiza Mtumiaji wako wa hifadhidata</v>
      </c>
      <c r="HK4" s="7" t="str">
        <f>IFERROR(__xludf.DUMMYFUNCTION("GOOGLETRANSLATE(HK2, ""en"", ""sw"")"),"Ingiza nenosiri lako la hifadhidata")</f>
        <v>Ingiza nenosiri lako la hifadhidata</v>
      </c>
      <c r="HL4" s="7" t="str">
        <f>IFERROR(__xludf.DUMMYFUNCTION("GOOGLETRANSLATE(HL2, ""en"", ""sw"")"),"Ingiza bandari yako ya hifadhidata")</f>
        <v>Ingiza bandari yako ya hifadhidata</v>
      </c>
      <c r="HM4" s="7" t="str">
        <f>IFERROR(__xludf.DUMMYFUNCTION("GOOGLETRANSLATE(HM2, ""en"", ""sw"")"),"Andika Swali Hapa")</f>
        <v>Andika Swali Hapa</v>
      </c>
      <c r="HN4" s="7" t="str">
        <f>IFERROR(__xludf.DUMMYFUNCTION("GOOGLETRANSLATE(HN2, ""en"", ""sw"")"),"Hoja Maalum")</f>
        <v>Hoja Maalum</v>
      </c>
      <c r="HO4" s="7" t="str">
        <f>IFERROR(__xludf.DUMMYFUNCTION("GOOGLETRANSLATE(HO2, ""en"", ""sw"")"),"Endesha Swala")</f>
        <v>Endesha Swala</v>
      </c>
      <c r="HP4" s="7" t="str">
        <f>IFERROR(__xludf.DUMMYFUNCTION("GOOGLETRANSLATE(HP2, ""en"", ""sw"")"),"Orodha ya Schemas")</f>
        <v>Orodha ya Schemas</v>
      </c>
      <c r="HQ4" s="7" t="str">
        <f>IFERROR(__xludf.DUMMYFUNCTION("GOOGLETRANSLATE(HQ2, ""en"", ""sw"")"),"Orodha ya Majedwali")</f>
        <v>Orodha ya Majedwali</v>
      </c>
      <c r="HR4" s="7" t="str">
        <f>IFERROR(__xludf.DUMMYFUNCTION("GOOGLETRANSLATE(HR2, ""en"", ""sw"")"),"Unganisha")</f>
        <v>Unganisha</v>
      </c>
      <c r="HS4" s="7" t="str">
        <f>IFERROR(__xludf.DUMMYFUNCTION("GOOGLETRANSLATE(HS2, ""en"", ""sw"")"),"Tenganisha")</f>
        <v>Tenganisha</v>
      </c>
      <c r="HT4" s="7" t="str">
        <f>IFERROR(__xludf.DUMMYFUNCTION("GOOGLETRANSLATE(HT2, ""en"", ""sw"")"),"Pakia rekodi za hifadhidata")</f>
        <v>Pakia rekodi za hifadhidata</v>
      </c>
      <c r="HU4" s="7" t="str">
        <f>IFERROR(__xludf.DUMMYFUNCTION("GOOGLETRANSLATE(HU2, ""en"", ""sw"")"),"Chapa utambulisho wa kutofautiana")</f>
        <v>Chapa utambulisho wa kutofautiana</v>
      </c>
      <c r="HV4" s="7" t="str">
        <f>IFERROR(__xludf.DUMMYFUNCTION("GOOGLETRANSLATE(HV2, ""en"", ""sw"")"),"muunganisho wa hifadhidata haukufaulu, Thibitisha Mpangishi, Jina la mtumiaji na Nenosiri ni sahihi")</f>
        <v>muunganisho wa hifadhidata haukufaulu, Thibitisha Mpangishi, Jina la mtumiaji na Nenosiri ni sahihi</v>
      </c>
      <c r="HW4" s="7" t="str">
        <f>IFERROR(__xludf.DUMMYFUNCTION("GOOGLETRANSLATE(HW2, ""en"", ""sw"")"),"Ujumuishaji wa hifadhidata ya MySQL bado haujatekelezwa")</f>
        <v>Ujumuishaji wa hifadhidata ya MySQL bado haujatekelezwa</v>
      </c>
      <c r="HX4" s="7" t="str">
        <f>IFERROR(__xludf.DUMMYFUNCTION("GOOGLETRANSLATE(HX2, ""en"", ""sw"")"),"Tafadhali anzisha muunganisho wa hifadhidata kabla ya kutekeleza hoja")</f>
        <v>Tafadhali anzisha muunganisho wa hifadhidata kabla ya kutekeleza hoja</v>
      </c>
      <c r="HY4" s="7" t="str">
        <f>IFERROR(__xludf.DUMMYFUNCTION("GOOGLETRANSLATE(HY2, ""en"", ""sw"")"),"Angalia Syntax yako ya SQL")</f>
        <v>Angalia Syntax yako ya SQL</v>
      </c>
      <c r="HZ4" s="7" t="str">
        <f>IFERROR(__xludf.DUMMYFUNCTION("GOOGLETRANSLATE(HZ2, ""en"", ""sw"")"),"Maswali ya Utafiti")</f>
        <v>Maswali ya Utafiti</v>
      </c>
      <c r="IA4" s="7" t="str">
        <f>IFERROR(__xludf.DUMMYFUNCTION("GOOGLETRANSLATE(IA2, ""en"", ""sw"")"),"Tengeneza maswali ya utafiti yanayowezekana")</f>
        <v>Tengeneza maswali ya utafiti yanayowezekana</v>
      </c>
      <c r="IB4" s="7" t="str">
        <f>IFERROR(__xludf.DUMMYFUNCTION("GOOGLETRANSLATE(IB2, ""en"", ""sw"")"),"Ufunguo wa API uliohifadhiwa umegunduliwa. Endelea na uundaji wa maswali ya utafiti")</f>
        <v>Ufunguo wa API uliohifadhiwa umegunduliwa. Endelea na uundaji wa maswali ya utafiti</v>
      </c>
      <c r="IC4" s="7" t="str">
        <f>IFERROR(__xludf.DUMMYFUNCTION("GOOGLETRANSLATE(IC2, ""en"", ""sw"")"),"Ongeza Kitufe cha API cha Gemini")</f>
        <v>Ongeza Kitufe cha API cha Gemini</v>
      </c>
      <c r="ID4" s="7" t="str">
        <f>IFERROR(__xludf.DUMMYFUNCTION("GOOGLETRANSLATE(ID2, ""en"", ""sw"")"),"Bandika ufunguo wa API")</f>
        <v>Bandika ufunguo wa API</v>
      </c>
      <c r="IE4" s="7" t="str">
        <f>IFERROR(__xludf.DUMMYFUNCTION("GOOGLETRANSLATE(IE2, ""en"", ""sw"")"),"Wasilisha API")</f>
        <v>Wasilisha API</v>
      </c>
      <c r="IF4" s="7" t="str">
        <f>IFERROR(__xludf.DUMMYFUNCTION("GOOGLETRANSLATE(IF2, ""en"", ""sw"")"),"Je, hakuna API? Tengeneza kutoka")</f>
        <v>Je, hakuna API? Tengeneza kutoka</v>
      </c>
      <c r="IG4" s="7" t="str">
        <f>IFERROR(__xludf.DUMMYFUNCTION("GOOGLETRANSLATE(IG2, ""en"", ""sw"")"),"Hapa")</f>
        <v>Hapa</v>
      </c>
      <c r="IH4" s="7" t="str">
        <f>IFERROR(__xludf.DUMMYFUNCTION("GOOGLETRANSLATE(IH2, ""en"", ""sw"")"),"API imehifadhiwa kwa ufanisi")</f>
        <v>API imehifadhiwa kwa ufanisi</v>
      </c>
      <c r="II4" s="7" t="str">
        <f>IFERROR(__xludf.DUMMYFUNCTION("GOOGLETRANSLATE(II2, ""en"", ""sw"")"),"Geuza vidokezo vya nyongeza")</f>
        <v>Geuza vidokezo vya nyongeza</v>
      </c>
      <c r="IJ4" s="7" t="str">
        <f>IFERROR(__xludf.DUMMYFUNCTION("GOOGLETRANSLATE(IJ2, ""en"", ""sw"")"),"Ongeza kichwa")</f>
        <v>Ongeza kichwa</v>
      </c>
      <c r="IK4" s="7" t="str">
        <f>IFERROR(__xludf.DUMMYFUNCTION("GOOGLETRANSLATE(IK2, ""en"", ""sw"")"),"Ongeza maelezo ya usuli")</f>
        <v>Ongeza maelezo ya usuli</v>
      </c>
      <c r="IL4" s="7" t="str">
        <f>IFERROR(__xludf.DUMMYFUNCTION("GOOGLETRANSLATE(IL2, ""en"", ""sw"")"),"Ongeza malengo")</f>
        <v>Ongeza malengo</v>
      </c>
      <c r="IM4" s="7" t="str">
        <f>IFERROR(__xludf.DUMMYFUNCTION("GOOGLETRANSLATE(IM2, ""en"", ""sw"")"),"Pendekeza uchanganuzi")</f>
        <v>Pendekeza uchanganuzi</v>
      </c>
      <c r="IN4" s="7" t="str">
        <f>IFERROR(__xludf.DUMMYFUNCTION("GOOGLETRANSLATE(IN2, ""en"", ""sw"")"),"Tengeneza")</f>
        <v>Tengeneza</v>
      </c>
      <c r="IO4" s="7" t="str">
        <f>IFERROR(__xludf.DUMMYFUNCTION("GOOGLETRANSLATE(IO2, ""en"", ""sw"")"),"Maswali ya utafiti yanayowezekana")</f>
        <v>Maswali ya utafiti yanayowezekana</v>
      </c>
      <c r="IP4" s="7" t="str">
        <f>IFERROR(__xludf.DUMMYFUNCTION("GOOGLETRANSLATE(IP2, ""en"", ""sw"")"),"Hitilafu ilitokea wakati wa kuunda maswali ya utafiti. Angalia muunganisho wako wa intaneti au ujaribu baadaye")</f>
        <v>Hitilafu ilitokea wakati wa kuunda maswali ya utafiti. Angalia muunganisho wako wa intaneti au ujaribu baadaye</v>
      </c>
      <c r="IQ4" s="7" t="str">
        <f>IFERROR(__xludf.DUMMYFUNCTION("GOOGLETRANSLATE(IQ2, ""en"", ""sw"")"),"Je, data ina matokeo ya manufaa?")</f>
        <v>Je, data ina matokeo ya manufaa?</v>
      </c>
      <c r="IR4" s="7" t="str">
        <f>IFERROR(__xludf.DUMMYFUNCTION("GOOGLETRANSLATE(IR2, ""en"", ""sw"")"),"Chagua moja")</f>
        <v>Chagua moja</v>
      </c>
      <c r="IS4" s="7" t="str">
        <f>IFERROR(__xludf.DUMMYFUNCTION("GOOGLETRANSLATE(IS2, ""en"", ""sw"")"),"Chagua matokeo ya maslahi")</f>
        <v>Chagua matokeo ya maslahi</v>
      </c>
      <c r="IT4" s="7" t="str">
        <f>IFERROR(__xludf.DUMMYFUNCTION("GOOGLETRANSLATE(IT2, ""en"", ""sw"")"),"Njia za uchambuzi zilizopendekezwa")</f>
        <v>Njia za uchambuzi zilizopendekezwa</v>
      </c>
      <c r="IU4" s="7" t="str">
        <f>IFERROR(__xludf.DUMMYFUNCTION("GOOGLETRANSLATE(IU2, ""en"", ""sw"")"),"Chagua rangi")</f>
        <v>Chagua rangi</v>
      </c>
      <c r="IV4" s="7" t="str">
        <f>IFERROR(__xludf.DUMMYFUNCTION("GOOGLETRANSLATE(IV2, ""en"", ""sw"")"),"Chagua chaguo moja")</f>
        <v>Chagua chaguo moja</v>
      </c>
      <c r="IW4" s="7" t="str">
        <f>IFERROR(__xludf.DUMMYFUNCTION("GOOGLETRANSLATE(IW2, ""en"", ""sw"")"),"Aina ya uchambuzi")</f>
        <v>Aina ya uchambuzi</v>
      </c>
      <c r="IX4" s="7" t="str">
        <f>IFERROR(__xludf.DUMMYFUNCTION("GOOGLETRANSLATE(IX2, ""en"", ""sw"")"),"Kazi Inayosimamiwa")</f>
        <v>Kazi Inayosimamiwa</v>
      </c>
      <c r="IY4" s="7" t="str">
        <f>IFERROR(__xludf.DUMMYFUNCTION("GOOGLETRANSLATE(IY2, ""en"", ""sw"")"),"Bila kusimamiwa")</f>
        <v>Bila kusimamiwa</v>
      </c>
      <c r="IZ4" s="7" t="str">
        <f>IFERROR(__xludf.DUMMYFUNCTION("GOOGLETRANSLATE(IZ2, ""en"", ""sw"")"),"Kazi inaendelea")</f>
        <v>Kazi inaendelea</v>
      </c>
      <c r="JA4" s="7" t="str">
        <f>IFERROR(__xludf.DUMMYFUNCTION("GOOGLETRANSLATE(JA2, ""en"", ""sw"")"),"Kazi inaendelea")</f>
        <v>Kazi inaendelea</v>
      </c>
      <c r="JB4" s="7" t="str">
        <f>IFERROR(__xludf.DUMMYFUNCTION("GOOGLETRANSLATE(JB2, ""en"", ""sw"")"),"Hakuna utofauti wa nambari katika data. Badilisha aina au chagua kazi nyingine")</f>
        <v>Hakuna utofauti wa nambari katika data. Badilisha aina au chagua kazi nyingine</v>
      </c>
      <c r="JC4" s="7" t="str">
        <f>IFERROR(__xludf.DUMMYFUNCTION("GOOGLETRANSLATE(JC2, ""en"", ""sw"")"),"Chagua tofauti inayolengwa")</f>
        <v>Chagua tofauti inayolengwa</v>
      </c>
      <c r="JD4" s="7" t="str">
        <f>IFERROR(__xludf.DUMMYFUNCTION("GOOGLETRANSLATE(JD2, ""en"", ""sw"")"),"Lengo/Matokeo")</f>
        <v>Lengo/Matokeo</v>
      </c>
      <c r="JE4" s="7" t="str">
        <f>IFERROR(__xludf.DUMMYFUNCTION("GOOGLETRANSLATE(JE2, ""en"", ""sw"")"),"Uwiano wa Treni/Jaribio")</f>
        <v>Uwiano wa Treni/Jaribio</v>
      </c>
      <c r="JF4" s="7" t="str">
        <f>IFERROR(__xludf.DUMMYFUNCTION("GOOGLETRANSLATE(JF2, ""en"", ""sw"")"),"Kitambulisho cha Kipindi")</f>
        <v>Kitambulisho cha Kipindi</v>
      </c>
      <c r="JG4" s="7" t="str">
        <f>IFERROR(__xludf.DUMMYFUNCTION("GOOGLETRANSLATE(JG2, ""en"", ""sw"")"),"Weka kitambulisho cha kipindi")</f>
        <v>Weka kitambulisho cha kipindi</v>
      </c>
      <c r="JH4" s="7" t="str">
        <f>IFERROR(__xludf.DUMMYFUNCTION("GOOGLETRANSLATE(JH2, ""en"", ""sw"")"),"Tafadhali Subiri!!!")</f>
        <v>Tafadhali Subiri!!!</v>
      </c>
      <c r="JI4" s="7" t="str">
        <f>IFERROR(__xludf.DUMMYFUNCTION("GOOGLETRANSLATE(JI2, ""en"", ""sw"")"),"Kichupo cha Cross kinatayarishwa. Itaonyeshwa hivi karibuni.")</f>
        <v>Kichupo cha Cross kinatayarishwa. Itaonyeshwa hivi karibuni.</v>
      </c>
      <c r="JJ4" s="7" t="str">
        <f>IFERROR(__xludf.DUMMYFUNCTION("GOOGLETRANSLATE(JJ2, ""en"", ""sw"")"),"Anzisha")</f>
        <v>Anzisha</v>
      </c>
      <c r="JK4" s="7" t="str">
        <f>IFERROR(__xludf.DUMMYFUNCTION("GOOGLETRANSLATE(JK2, ""en"", ""sw"")"),"njama inaandaliwa. Itaonyeshwa hivi karibuni.")</f>
        <v>njama inaandaliwa. Itaonyeshwa hivi karibuni.</v>
      </c>
      <c r="JL4" s="7" t="str">
        <f>IFERROR(__xludf.DUMMYFUNCTION("GOOGLETRANSLATE(JL2, ""en"", ""sw"")"),"Vigezo vilivyotengwa")</f>
        <v>Vigezo vilivyotengwa</v>
      </c>
      <c r="JM4" s="7" t="str">
        <f>IFERROR(__xludf.DUMMYFUNCTION("GOOGLETRANSLATE(JM2, ""en"", ""sw"")"),"Chagua vigeu vya kutenga")</f>
        <v>Chagua vigeu vya kutenga</v>
      </c>
      <c r="JN4" s="7" t="str">
        <f>IFERROR(__xludf.DUMMYFUNCTION("GOOGLETRANSLATE(JN2, ""en"", ""sw"")"),"Sasisha njama")</f>
        <v>Sasisha njama</v>
      </c>
      <c r="JO4" s="7" t="str">
        <f>IFERROR(__xludf.DUMMYFUNCTION("GOOGLETRANSLATE(JO2, ""en"", ""sw"")"),"Sasisha jedwali la msalaba")</f>
        <v>Sasisha jedwali la msalaba</v>
      </c>
      <c r="JP4" s="7" t="str">
        <f>IFERROR(__xludf.DUMMYFUNCTION("GOOGLETRANSLATE(JP2, ""en"", ""sw"")"),"Weka vigezo vya njama ya msingi")</f>
        <v>Weka vigezo vya njama ya msingi</v>
      </c>
      <c r="JQ4" s="7" t="str">
        <f>IFERROR(__xludf.DUMMYFUNCTION("GOOGLETRANSLATE(JQ2, ""en"", ""sw"")"),"Weka vigezo vya njama mbili")</f>
        <v>Weka vigezo vya njama mbili</v>
      </c>
      <c r="JR4" s="7" t="str">
        <f>IFERROR(__xludf.DUMMYFUNCTION("GOOGLETRANSLATE(JR2, ""en"", ""sw"")"),"Chagua mabadiliko ya matokeo")</f>
        <v>Chagua mabadiliko ya matokeo</v>
      </c>
      <c r="JS4" s="7" t="str">
        <f>IFERROR(__xludf.DUMMYFUNCTION("GOOGLETRANSLATE(JS2, ""en"", ""sw"")"),"Chagua tofauti ya maelezo")</f>
        <v>Chagua tofauti ya maelezo</v>
      </c>
      <c r="JT4" s="7" t="str">
        <f>IFERROR(__xludf.DUMMYFUNCTION("GOOGLETRANSLATE(JT2, ""en"", ""sw"")"),"Chagua vigezo vya nambari")</f>
        <v>Chagua vigezo vya nambari</v>
      </c>
      <c r="JU4" s="7" t="str">
        <f>IFERROR(__xludf.DUMMYFUNCTION("GOOGLETRANSLATE(JU2, ""en"", ""sw"")"),"Safu wima ina kategoria za ziada")</f>
        <v>Safu wima ina kategoria za ziada</v>
      </c>
      <c r="JV4" s="7" t="str">
        <f>IFERROR(__xludf.DUMMYFUNCTION("GOOGLETRANSLATE(JV2, ""en"", ""sw"")"),"Chagua safu iliyo na kategoria 20 au chini ya hapo na ujaribu tena!!!")</f>
        <v>Chagua safu iliyo na kategoria 20 au chini ya hapo na ujaribu tena!!!</v>
      </c>
      <c r="JW4" s="7" t="str">
        <f>IFERROR(__xludf.DUMMYFUNCTION("GOOGLETRANSLATE(JW2, ""en"", ""sw"")"),"Upeo wa upeo wa kutofautisha umepitwa!!!")</f>
        <v>Upeo wa upeo wa kutofautisha umepitwa!!!</v>
      </c>
      <c r="JX4" s="7" t="str">
        <f>IFERROR(__xludf.DUMMYFUNCTION("GOOGLETRANSLATE(JX2, ""en"", ""sw"")"),"Chagua vigeu 5 au chache na ujaribu tena")</f>
        <v>Chagua vigeu 5 au chache na ujaribu tena</v>
      </c>
      <c r="JY4" s="7" t="str">
        <f>IFERROR(__xludf.DUMMYFUNCTION("GOOGLETRANSLATE(JY2, ""en"", ""sw"")"),"Mbinu ya uwekaji data haipo")</f>
        <v>Mbinu ya uwekaji data haipo</v>
      </c>
      <c r="JZ4" s="7" t="str">
        <f>IFERROR(__xludf.DUMMYFUNCTION("GOOGLETRANSLATE(JZ2, ""en"", ""sw"")"),"Chagua mbinu")</f>
        <v>Chagua mbinu</v>
      </c>
      <c r="KA4" s="7" t="str">
        <f>IFERROR(__xludf.DUMMYFUNCTION("GOOGLETRANSLATE(KA2, ""en"", ""sw"")"),"Chagua tofauti ya octome")</f>
        <v>Chagua tofauti ya octome</v>
      </c>
      <c r="KB4" s="7" t="str">
        <f>IFERROR(__xludf.DUMMYFUNCTION("GOOGLETRANSLATE(KB2, ""en"", ""sw"")"),"Chagua rangi")</f>
        <v>Chagua rangi</v>
      </c>
      <c r="KC4" s="7" t="str">
        <f>IFERROR(__xludf.DUMMYFUNCTION("GOOGLETRANSLATE(KC2, ""en"", ""sw"")"),"Chagua vigezo vya nambari")</f>
        <v>Chagua vigezo vya nambari</v>
      </c>
      <c r="KD4" s="7" t="str">
        <f>IFERROR(__xludf.DUMMYFUNCTION("GOOGLETRANSLATE(KD2, ""en"", ""sw"")"),"Ripoti hiyo inatayarishwa kwa ajili ya kushushwa. Itashushwa hivi punde")</f>
        <v>Ripoti hiyo inatayarishwa kwa ajili ya kushushwa. Itashushwa hivi punde</v>
      </c>
      <c r="KE4" s="7" t="str">
        <f>IFERROR(__xludf.DUMMYFUNCTION("GOOGLETRANSLATE(KE2, ""en"", ""sw"")"),"Ubinafsishaji wa ufisadi")</f>
        <v>Ubinafsishaji wa ufisadi</v>
      </c>
      <c r="KF4" s="7" t="str">
        <f>IFERROR(__xludf.DUMMYFUNCTION("GOOGLETRANSLATE(KF2, ""en"", ""sw"")"),"Ubinafsishaji wa njama ya Bivariate")</f>
        <v>Ubinafsishaji wa njama ya Bivariate</v>
      </c>
      <c r="KG4" s="7" t="str">
        <f>IFERROR(__xludf.DUMMYFUNCTION("GOOGLETRANSLATE(KG2, ""en"", ""sw"")"),"Kichwa cha njama")</f>
        <v>Kichwa cha njama</v>
      </c>
      <c r="KH4" s="7" t="str">
        <f>IFERROR(__xludf.DUMMYFUNCTION("GOOGLETRANSLATE(KH2, ""en"", ""sw"")"),"Chagua vigezo vya maelezo")</f>
        <v>Chagua vigezo vya maelezo</v>
      </c>
      <c r="KI4" s="7" t="str">
        <f>IFERROR(__xludf.DUMMYFUNCTION("GOOGLETRANSLATE(KI2, ""en"", ""sw"")"),"Thamani ya mbegu")</f>
        <v>Thamani ya mbegu</v>
      </c>
      <c r="KJ4" s="7" t="str">
        <f>IFERROR(__xludf.DUMMYFUNCTION("GOOGLETRANSLATE(KJ2, ""en"", ""sw"")"),"Pakua")</f>
        <v>Pakua</v>
      </c>
      <c r="KK4" s="7" t="str">
        <f>IFERROR(__xludf.DUMMYFUNCTION("GOOGLETRANSLATE(KK2, ""en"", ""sw"")"),"Ina mabadiliko ya matokeo/legi")</f>
        <v>Ina mabadiliko ya matokeo/legi</v>
      </c>
      <c r="KL4" s="7" t="str">
        <f>IFERROR(__xludf.DUMMYFUNCTION("GOOGLETRANSLATE(KL2, ""en"", ""sw"")"),"Chagua kategoria ya mfano")</f>
        <v>Chagua kategoria ya mfano</v>
      </c>
      <c r="KM4" s="7" t="str">
        <f>IFERROR(__xludf.DUMMYFUNCTION("GOOGLETRANSLATE(KM2, ""en"", ""sw"")"),"Kurudi nyuma")</f>
        <v>Kurudi nyuma</v>
      </c>
      <c r="KN4" s="7" t="str">
        <f>IFERROR(__xludf.DUMMYFUNCTION("GOOGLETRANSLATE(KN2, ""en"", ""sw"")"),"Uainishaji")</f>
        <v>Uainishaji</v>
      </c>
      <c r="KO4" s="7" t="str">
        <f>IFERROR(__xludf.DUMMYFUNCTION("GOOGLETRANSLATE(KO2, ""en"", ""sw"")"),"Chagua mfumo wa modeli")</f>
        <v>Chagua mfumo wa modeli</v>
      </c>
      <c r="KP4" s="7" t="str">
        <f>IFERROR(__xludf.DUMMYFUNCTION("GOOGLETRANSLATE(KP2, ""en"", ""sw"")"),"Ubora wa Ushahidi")</f>
        <v>Ubora wa Ushahidi</v>
      </c>
      <c r="KQ4" s="7" t="str">
        <f>IFERROR(__xludf.DUMMYFUNCTION("GOOGLETRANSLATE(KQ2, ""en"", ""sw"")"),"Pakua ripoti")</f>
        <v>Pakua ripoti</v>
      </c>
      <c r="KR4" s="7" t="str">
        <f>IFERROR(__xludf.DUMMYFUNCTION("GOOGLETRANSLATE(KR2, ""en"", ""sw"")"),"Uchambuzi wa OMOP")</f>
        <v>Uchambuzi wa OMOP</v>
      </c>
      <c r="KS4" s="7" t="str">
        <f>IFERROR(__xludf.DUMMYFUNCTION("GOOGLETRANSLATE(KS2, ""en"", ""sw"")"),"Usindikaji wa awali")</f>
        <v>Usindikaji wa awali</v>
      </c>
      <c r="KT4" s="7" t="str">
        <f>IFERROR(__xludf.DUMMYFUNCTION("GOOGLETRANSLATE(KT2, ""en"", ""sw"")"),"Uhandisi wa kipengele")</f>
        <v>Uhandisi wa kipengele</v>
      </c>
      <c r="KU4" s="7" t="str">
        <f>IFERROR(__xludf.DUMMYFUNCTION("GOOGLETRANSLATE(KU2, ""en"", ""sw"")"),"Ingiza thamani zinazokosekana")</f>
        <v>Ingiza thamani zinazokosekana</v>
      </c>
      <c r="KV4" s="7" t="str">
        <f>IFERROR(__xludf.DUMMYFUNCTION("GOOGLETRANSLATE(KV2, ""en"", ""sw"")"),"Fanya Hatua za FE")</f>
        <v>Fanya Hatua za FE</v>
      </c>
      <c r="KW4" s="7" t="str">
        <f>IFERROR(__xludf.DUMMYFUNCTION("GOOGLETRANSLATE(KW2, ""en"", ""sw"")"),"Kutoka kwa PCA")</f>
        <v>Kutoka kwa PCA</v>
      </c>
      <c r="KX4" s="7" t="str">
        <f>IFERROR(__xludf.DUMMYFUNCTION("GOOGLETRANSLATE(KX2, ""en"", ""sw"")"),"Uchambuzi wa Achilles")</f>
        <v>Uchambuzi wa Achilles</v>
      </c>
      <c r="KY4" s="7" t="str">
        <f>IFERROR(__xludf.DUMMYFUNCTION("GOOGLETRANSLATE(KY2, ""en"", ""sw"")"),"Sampuli ya darasa")</f>
        <v>Sampuli ya darasa</v>
      </c>
      <c r="KZ4" s="7" t="str">
        <f>IFERROR(__xludf.DUMMYFUNCTION("GOOGLETRANSLATE(KZ2, ""en"", ""sw"")"),"Unda maelezo ya Muunganisho")</f>
        <v>Unda maelezo ya Muunganisho</v>
      </c>
      <c r="LA4" s="7" t="str">
        <f>IFERROR(__xludf.DUMMYFUNCTION("GOOGLETRANSLATE(LA2, ""en"", ""sw"")"),"Chagua kundi")</f>
        <v>Chagua kundi</v>
      </c>
      <c r="LB4" s="7" t="str">
        <f>IFERROR(__xludf.DUMMYFUNCTION("GOOGLETRANSLATE(LB2, ""en"", ""sw"")"),"Tekeleza Uteuzi")</f>
        <v>Tekeleza Uteuzi</v>
      </c>
      <c r="LC4" s="7" t="str">
        <f>IFERROR(__xludf.DUMMYFUNCTION("GOOGLETRANSLATE(LC2, ""en"", ""sw"")"),"Kichujio cha uwiano")</f>
        <v>Kichujio cha uwiano</v>
      </c>
      <c r="LD4" s="7" t="str">
        <f>IFERROR(__xludf.DUMMYFUNCTION("GOOGLETRANSLATE(LD2, ""en"", ""sw"")"),"Mbinu ya kugawa data")</f>
        <v>Mbinu ya kugawa data</v>
      </c>
      <c r="LE4" s="7" t="str">
        <f>IFERROR(__xludf.DUMMYFUNCTION("GOOGLETRANSLATE(LE2, ""en"", ""sw"")"),"Kutumia Vitambulisho vya Dhana")</f>
        <v>Kutumia Vitambulisho vya Dhana</v>
      </c>
      <c r="LF4" s="7" t="str">
        <f>IFERROR(__xludf.DUMMYFUNCTION("GOOGLETRANSLATE(LF2, ""en"", ""sw"")"),"Aphrodite Phenotyping")</f>
        <v>Aphrodite Phenotyping</v>
      </c>
      <c r="LG4" s="7" t="str">
        <f>IFERROR(__xludf.DUMMYFUNCTION("GOOGLETRANSLATE(LG2, ""en"", ""sw"")"),"Idadi ya mikunjo ya uthibitishaji mtambuka")</f>
        <v>Idadi ya mikunjo ya uthibitishaji mtambuka</v>
      </c>
      <c r="LH4" s="7" t="str">
        <f>IFERROR(__xludf.DUMMYFUNCTION("GOOGLETRANSLATE(LH2, ""en"", ""sw"")"),"Chagua kipimo cha tathmini")</f>
        <v>Chagua kipimo cha tathmini</v>
      </c>
      <c r="LI4" s="7" t="str">
        <f>IFERROR(__xludf.DUMMYFUNCTION("GOOGLETRANSLATE(LI2, ""en"", ""sw"")"),"Mbinu ya uthibitishaji mtambuka")</f>
        <v>Mbinu ya uthibitishaji mtambuka</v>
      </c>
      <c r="LJ4" s="7" t="str">
        <f>IFERROR(__xludf.DUMMYFUNCTION("GOOGLETRANSLATE(LJ2, ""en"", ""sw"")"),"Idadi ya marudio")</f>
        <v>Idadi ya marudio</v>
      </c>
      <c r="LK4" s="7" t="str">
        <f>IFERROR(__xludf.DUMMYFUNCTION("GOOGLETRANSLATE(LK2, ""en"", ""sw"")"),"Idadi ya mikunjo au sampuli za marudio")</f>
        <v>Idadi ya mikunjo au sampuli za marudio</v>
      </c>
      <c r="LL4" s="7" t="str">
        <f>IFERROR(__xludf.DUMMYFUNCTION("GOOGLETRANSLATE(LL2, ""en"", ""sw"")"),"Inachakata muhtasari")</f>
        <v>Inachakata muhtasari</v>
      </c>
      <c r="LM4" s="7" t="str">
        <f>IFERROR(__xludf.DUMMYFUNCTION("GOOGLETRANSLATE(LM2, ""en"", ""sw"")"),"Mbinu ya uthibitishaji mtambuka")</f>
        <v>Mbinu ya uthibitishaji mtambuka</v>
      </c>
      <c r="LN4" s="7" t="str">
        <f>IFERROR(__xludf.DUMMYFUNCTION("GOOGLETRANSLATE(LN2, ""en"", ""sw"")"),"Mbinu ya utafutaji")</f>
        <v>Mbinu ya utafutaji</v>
      </c>
      <c r="LO4" s="7" t="str">
        <f>IFERROR(__xludf.DUMMYFUNCTION("GOOGLETRANSLATE(LO2, ""en"", ""sw"")"),"Tengeneza")</f>
        <v>Tengeneza</v>
      </c>
      <c r="LP4" s="7" t="str">
        <f>IFERROR(__xludf.DUMMYFUNCTION("GOOGLETRANSLATE(LP2, ""en"", ""sw"")"),"Tarehe ya kuanza kwa tukio")</f>
        <v>Tarehe ya kuanza kwa tukio</v>
      </c>
      <c r="LQ4" s="7" t="str">
        <f>IFERROR(__xludf.DUMMYFUNCTION("GOOGLETRANSLATE(LQ2, ""en"", ""sw"")"),"Jina la Kundi")</f>
        <v>Jina la Kundi</v>
      </c>
      <c r="LR4" s="7" t="str">
        <f>IFERROR(__xludf.DUMMYFUNCTION("GOOGLETRANSLATE(LR2, ""en"", ""sw"")"),"Neno muhimu")</f>
        <v>Neno muhimu</v>
      </c>
      <c r="LS4" s="7" t="str">
        <f>IFERROR(__xludf.DUMMYFUNCTION("GOOGLETRANSLATE(LS2, ""en"", ""sw"")"),"Ingizo la CDM")</f>
        <v>Ingizo la CDM</v>
      </c>
      <c r="LT4" s="7" t="str">
        <f>IFERROR(__xludf.DUMMYFUNCTION("GOOGLETRANSLATE(LT2, ""en"", ""sw"")"),"Unda CDM")</f>
        <v>Unda CDM</v>
      </c>
      <c r="LU4" s="7" t="str">
        <f>IFERROR(__xludf.DUMMYFUNCTION("GOOGLETRANSLATE(LU2, ""en"", ""sw"")"),"Achilles Schema jina")</f>
        <v>Achilles Schema jina</v>
      </c>
      <c r="LV4" s="7" t="str">
        <f>IFERROR(__xludf.DUMMYFUNCTION("GOOGLETRANSLATE(LV2, ""en"", ""sw"")"),"Jina la Schema ya Matokeo")</f>
        <v>Jina la Schema ya Matokeo</v>
      </c>
      <c r="LW4" s="7" t="str">
        <f>IFERROR(__xludf.DUMMYFUNCTION("GOOGLETRANSLATE(LW2, ""en"", ""sw"")"),"Jina la Mpango wa CDM")</f>
        <v>Jina la Mpango wa CDM</v>
      </c>
      <c r="LX4" s="7" t="str">
        <f>IFERROR(__xludf.DUMMYFUNCTION("GOOGLETRANSLATE(LX2, ""en"", ""sw"")"),"Jina la muunganisho wa CDM")</f>
        <v>Jina la muunganisho wa CDM</v>
      </c>
      <c r="LY4" s="7" t="str">
        <f>IFERROR(__xludf.DUMMYFUNCTION("GOOGLETRANSLATE(LY2, ""en"", ""sw"")"),"Muunganisho wa CDM")</f>
        <v>Muunganisho wa CDM</v>
      </c>
      <c r="LZ4" s="7" t="str">
        <f>IFERROR(__xludf.DUMMYFUNCTION("GOOGLETRANSLATE(LZ2, ""en"", ""sw"")"),"Unganisha DB")</f>
        <v>Unganisha DB</v>
      </c>
      <c r="MA4" s="7" t="str">
        <f>IFERROR(__xludf.DUMMYFUNCTION("GOOGLETRANSLATE(MA2, ""en"", ""sw"")"),"Bandari ")</f>
        <v>Bandari </v>
      </c>
      <c r="MB4" s="7" t="str">
        <f>IFERROR(__xludf.DUMMYFUNCTION("GOOGLETRANSLATE(MB2, ""en"", ""sw"")"),"Nenosiri")</f>
        <v>Nenosiri</v>
      </c>
      <c r="MC4" s="7" t="str">
        <f>IFERROR(__xludf.DUMMYFUNCTION("GOOGLETRANSLATE(MC2, ""en"", ""sw"")"),"Mtumiaji")</f>
        <v>Mtumiaji</v>
      </c>
      <c r="MD4" s="7" t="str">
        <f>IFERROR(__xludf.DUMMYFUNCTION("GOOGLETRANSLATE(MD2, ""en"", ""sw"")"),"Jina la Hifadhidata")</f>
        <v>Jina la Hifadhidata</v>
      </c>
      <c r="ME4" s="7" t="str">
        <f>IFERROR(__xludf.DUMMYFUNCTION("GOOGLETRANSLATE(ME2, ""en"", ""sw"")"),"Mwenyeji")</f>
        <v>Mwenyeji</v>
      </c>
      <c r="MF4" s="7" t="str">
        <f>IFERROR(__xludf.DUMMYFUNCTION("GOOGLETRANSLATE(MF2, ""en"", ""sw"")"),"Aina ya Hifadhidata")</f>
        <v>Aina ya Hifadhidata</v>
      </c>
      <c r="MG4" s="7" t="str">
        <f>IFERROR(__xludf.DUMMYFUNCTION("GOOGLETRANSLATE(MG2, ""en"", ""sw"")"),"Geuza vidhibiti vya mafunzo kukufaa")</f>
        <v>Geuza vidhibiti vya mafunzo kukufaa</v>
      </c>
      <c r="MH4" s="7" t="str">
        <f>IFERROR(__xludf.DUMMYFUNCTION("GOOGLETRANSLATE(MH2, ""en"", ""sw"")"),"Hifadhi mipangilio")</f>
        <v>Hifadhi mipangilio</v>
      </c>
      <c r="MI4" s="7" t="str">
        <f>IFERROR(__xludf.DUMMYFUNCTION("GOOGLETRANSLATE(MI2, ""en"", ""sw"")"),"Ghairi")</f>
        <v>Ghairi</v>
      </c>
      <c r="MJ4" s="7" t="str">
        <f>IFERROR(__xludf.DUMMYFUNCTION("GOOGLETRANSLATE(MJ2, ""en"", ""sw"")"),"Marudio ya kitenzi")</f>
        <v>Marudio ya kitenzi</v>
      </c>
      <c r="MK4" s="7" t="str">
        <f>IFERROR(__xludf.DUMMYFUNCTION("GOOGLETRANSLATE(MK2, ""en"", ""sw"")"),"Hifadhi utabiri")</f>
        <v>Hifadhi utabiri</v>
      </c>
      <c r="ML4" s="7" t="str">
        <f>IFERROR(__xludf.DUMMYFUNCTION("GOOGLETRANSLATE(ML2, ""en"", ""sw"")"),"Kuhesabu uwezekano wa darasa")</f>
        <v>Kuhesabu uwezekano wa darasa</v>
      </c>
      <c r="MM4" s="7" t="str">
        <f>IFERROR(__xludf.DUMMYFUNCTION("GOOGLETRANSLATE(MM2, ""en"", ""sw"")"),"Ujenzi wa Kikundi")</f>
        <v>Ujenzi wa Kikundi</v>
      </c>
      <c r="MN4" s="7" t="str">
        <f>IFERROR(__xludf.DUMMYFUNCTION("GOOGLETRANSLATE(MN2, ""en"", ""sw"")"),"Viwanja vinatengenezwa. Wataonyeshwa hivi karibuni")</f>
        <v>Viwanja vinatengenezwa. Wataonyeshwa hivi karibuni</v>
      </c>
      <c r="MO4" s="7" t="str">
        <f>IFERROR(__xludf.DUMMYFUNCTION("GOOGLETRANSLATE(MO2, ""en"", ""sw"")"),"Chagua miundo ya kutoa mafunzo")</f>
        <v>Chagua miundo ya kutoa mafunzo</v>
      </c>
      <c r="MP4" s="7" t="str">
        <f>IFERROR(__xludf.DUMMYFUNCTION("GOOGLETRANSLATE(MP2, ""en"", ""sw"")"),"Mapema")</f>
        <v>Mapema</v>
      </c>
      <c r="MQ4" s="7" t="str">
        <f>IFERROR(__xludf.DUMMYFUNCTION("GOOGLETRANSLATE(MQ2, ""en"", ""sw"")"),"Jumuisha kukatiza")</f>
        <v>Jumuisha kukatiza</v>
      </c>
      <c r="MR4" s="7" t="str">
        <f>IFERROR(__xludf.DUMMYFUNCTION("GOOGLETRANSLATE(MR2, ""en"", ""sw"")"),"Chaguzi za mapema")</f>
        <v>Chaguzi za mapema</v>
      </c>
      <c r="MS4" s="7" t="str">
        <f>IFERROR(__xludf.DUMMYFUNCTION("GOOGLETRANSLATE(MS2, ""en"", ""sw"")"),"Mifano ya treni")</f>
        <v>Mifano ya treni</v>
      </c>
      <c r="MT4" s="7" t="str">
        <f>IFERROR(__xludf.DUMMYFUNCTION("GOOGLETRANSLATE(MT2, ""en"", ""sw"")"),"Taswira ya OMOP")</f>
        <v>Taswira ya OMOP</v>
      </c>
      <c r="MU4" s="7" t="str">
        <f>IFERROR(__xludf.DUMMYFUNCTION("GOOGLETRANSLATE(MU2, ""en"", ""sw"")"),"Msitu wa nasibu")</f>
        <v>Msitu wa nasibu</v>
      </c>
      <c r="MV4" s="7" t="str">
        <f>IFERROR(__xludf.DUMMYFUNCTION("GOOGLETRANSLATE(MV2, ""en"", ""sw"")"),"# Watabiri katika kila mgawanyiko")</f>
        <v># Watabiri katika kila mgawanyiko</v>
      </c>
      <c r="MW4" s="7" t="str">
        <f>IFERROR(__xludf.DUMMYFUNCTION("GOOGLETRANSLATE(MW2, ""en"", ""sw"")"),"Usindikaji sambamba")</f>
        <v>Usindikaji sambamba</v>
      </c>
      <c r="MX4" s="7" t="str">
        <f>IFERROR(__xludf.DUMMYFUNCTION("GOOGLETRANSLATE(MX2, ""en"", ""sw"")"),"Jumuisha mkusanyiko")</f>
        <v>Jumuisha mkusanyiko</v>
      </c>
      <c r="MY4" s="7" t="str">
        <f>IFERROR(__xludf.DUMMYFUNCTION("GOOGLETRANSLATE(MY2, ""en"", ""sw"")"),"Mpangilio wa mafunzo ya mfano")</f>
        <v>Mpangilio wa mafunzo ya mfano</v>
      </c>
      <c r="MZ4" s="7" t="str">
        <f>IFERROR(__xludf.DUMMYFUNCTION("GOOGLETRANSLATE(MZ2, ""en"", ""sw"")"),"# Kuongeza Marudio")</f>
        <v># Kuongeza Marudio</v>
      </c>
      <c r="NA4" s="7" t="str">
        <f>IFERROR(__xludf.DUMMYFUNCTION("GOOGLETRANSLATE(NA2, ""en"", ""sw"")"),"Kina cha Juu cha Mti")</f>
        <v>Kina cha Juu cha Mti</v>
      </c>
      <c r="NB4" s="7" t="str">
        <f>IFERROR(__xludf.DUMMYFUNCTION("GOOGLETRANSLATE(NB2, ""en"", ""sw"")"),"in. Ukubwa wa Njia ya Kituo")</f>
        <v>in. Ukubwa wa Njia ya Kituo</v>
      </c>
      <c r="NC4" s="7" t="str">
        <f>IFERROR(__xludf.DUMMYFUNCTION("GOOGLETRANSLATE(NC2, ""en"", ""sw"")"),"Kupungua (Kiwango cha kujifunza)")</f>
        <v>Kupungua (Kiwango cha kujifunza)</v>
      </c>
      <c r="ND4" s="7" t="str">
        <f>IFERROR(__xludf.DUMMYFUNCTION("GOOGLETRANSLATE(ND2, ""en"", ""sw"")"),"AutoML")</f>
        <v>AutoML</v>
      </c>
      <c r="NE4" s="7" t="str">
        <f>IFERROR(__xludf.DUMMYFUNCTION("GOOGLETRANSLATE(NE2, ""en"", ""sw"")"),"Mpango wa CDM")</f>
        <v>Mpango wa CDM</v>
      </c>
      <c r="NF4" s="7" t="str">
        <f>IFERROR(__xludf.DUMMYFUNCTION("GOOGLETRANSLATE(NF2, ""en"", ""sw"")"),"Schema ya Msamiati")</f>
        <v>Schema ya Msamiati</v>
      </c>
      <c r="NG4" s="7" t="str">
        <f>IFERROR(__xludf.DUMMYFUNCTION("GOOGLETRANSLATE(NG2, ""en"", ""sw"")"),"Matokeo Schema")</f>
        <v>Matokeo Schema</v>
      </c>
      <c r="NH4" s="7" t="str">
        <f>IFERROR(__xludf.DUMMYFUNCTION("GOOGLETRANSLATE(NH2, ""en"", ""sw"")"),"Toleo la CDM")</f>
        <v>Toleo la CDM</v>
      </c>
      <c r="NI4" s="7" t="str">
        <f>IFERROR(__xludf.DUMMYFUNCTION("GOOGLETRANSLATE(NI2, ""en"", ""sw"")"),"Aina ya Hifadhidata")</f>
        <v>Aina ya Hifadhidata</v>
      </c>
      <c r="NJ4" s="7" t="str">
        <f>IFERROR(__xludf.DUMMYFUNCTION("GOOGLETRANSLATE(NJ2, ""en"", ""sw"")"),"Bandari")</f>
        <v>Bandari</v>
      </c>
      <c r="NK4" s="7" t="str">
        <f>IFERROR(__xludf.DUMMYFUNCTION("GOOGLETRANSLATE(NK2, ""en"", ""sw"")"),"Mwenyeji")</f>
        <v>Mwenyeji</v>
      </c>
      <c r="NL4" s="7" t="str">
        <f>IFERROR(__xludf.DUMMYFUNCTION("GOOGLETRANSLATE(NL2, ""en"", ""sw"")"),"Jina la Hifadhidata")</f>
        <v>Jina la Hifadhidata</v>
      </c>
      <c r="NM4" s="7" t="str">
        <f>IFERROR(__xludf.DUMMYFUNCTION("GOOGLETRANSLATE(NM2, ""en"", ""sw"")"),"Mtumiaji")</f>
        <v>Mtumiaji</v>
      </c>
      <c r="NN4" s="7" t="str">
        <f>IFERROR(__xludf.DUMMYFUNCTION("GOOGLETRANSLATE(NN2, ""en"", ""sw"")"),"Nenosiri")</f>
        <v>Nenosiri</v>
      </c>
      <c r="NO4" s="7" t="str">
        <f>IFERROR(__xludf.DUMMYFUNCTION("GOOGLETRANSLATE(NO2, ""en"", ""sw"")"),"Kukimbia Achilles")</f>
        <v>Kukimbia Achilles</v>
      </c>
      <c r="NP4" s="7" t="str">
        <f>IFERROR(__xludf.DUMMYFUNCTION("GOOGLETRANSLATE(NP2, ""en"", ""sw"")"),"Uchimbaji wa kipengele")</f>
        <v>Uchimbaji wa kipengele</v>
      </c>
      <c r="NQ4" s="7" t="str">
        <f>IFERROR(__xludf.DUMMYFUNCTION("GOOGLETRANSLATE(NQ2, ""en"", ""sw"")"),"Uchambuzi wa OHDSI")</f>
        <v>Uchambuzi wa OHDSI</v>
      </c>
      <c r="NR4" s="7" t="str">
        <f>IFERROR(__xludf.DUMMYFUNCTION("GOOGLETRANSLATE(NR2, ""en"", ""sw"")"),"# Kuongeza Marudio")</f>
        <v># Kuongeza Marudio</v>
      </c>
      <c r="NS4" s="7" t="str">
        <f>IFERROR(__xludf.DUMMYFUNCTION("GOOGLETRANSLATE(NS2, ""en"", ""sw"")"),"Kina cha Juu cha Mti")</f>
        <v>Kina cha Juu cha Mti</v>
      </c>
      <c r="NT4" s="7" t="str">
        <f>IFERROR(__xludf.DUMMYFUNCTION("GOOGLETRANSLATE(NT2, ""en"", ""sw"")"),"Kupungua (Kiwango cha kujifunza)")</f>
        <v>Kupungua (Kiwango cha kujifunza)</v>
      </c>
      <c r="NU4" s="7" t="str">
        <f>IFERROR(__xludf.DUMMYFUNCTION("GOOGLETRANSLATE(NU2, ""en"", ""sw"")"),"Kima cha chini cha Kupunguza Hasara")</f>
        <v>Kima cha chini cha Kupunguza Hasara</v>
      </c>
      <c r="NV4" s="7" t="str">
        <f>IFERROR(__xludf.DUMMYFUNCTION("GOOGLETRANSLATE(NV2, ""en"", ""sw"")"),"Uwiano wa Sampuli Ndogo za Safu")</f>
        <v>Uwiano wa Sampuli Ndogo za Safu</v>
      </c>
      <c r="NW4" s="7" t="str">
        <f>IFERROR(__xludf.DUMMYFUNCTION("GOOGLETRANSLATE(NW2, ""en"", ""sw"")"),"Kiwango cha Chini cha Uzito wa Mfano")</f>
        <v>Kiwango cha Chini cha Uzito wa Mfano</v>
      </c>
      <c r="NX4" s="7" t="str">
        <f>IFERROR(__xludf.DUMMYFUNCTION("GOOGLETRANSLATE(NX2, ""en"", ""sw"")"),"Asilimia ya Sampuli ndogo")</f>
        <v>Asilimia ya Sampuli ndogo</v>
      </c>
      <c r="NY4" s="7" t="str">
        <f>IFERROR(__xludf.DUMMYFUNCTION("GOOGLETRANSLATE(NY2, ""en"", ""sw"")"),"Vipimo vya utendaji")</f>
        <v>Vipimo vya utendaji</v>
      </c>
      <c r="NZ4" s="7" t="str">
        <f>IFERROR(__xludf.DUMMYFUNCTION("GOOGLETRANSLATE(NZ2, ""en"", ""sw"")"),"# Kuongeza Marudio")</f>
        <v># Kuongeza Marudio</v>
      </c>
      <c r="OA4" s="7" t="str">
        <f>IFERROR(__xludf.DUMMYFUNCTION("GOOGLETRANSLATE(OA2, ""en"", ""sw"")"),"Udhibiti wa L2")</f>
        <v>Udhibiti wa L2</v>
      </c>
      <c r="OB4" s="7" t="str">
        <f>IFERROR(__xludf.DUMMYFUNCTION("GOOGLETRANSLATE(OB2, ""en"", ""sw"")"),"Udhibiti wa L1")</f>
        <v>Udhibiti wa L1</v>
      </c>
      <c r="OC4" s="7" t="str">
        <f>IFERROR(__xludf.DUMMYFUNCTION("GOOGLETRANSLATE(OC2, ""en"", ""sw"")"),"Kiwango cha kujifunza")</f>
        <v>Kiwango cha kujifunza</v>
      </c>
      <c r="OD4" s="7" t="str">
        <f>IFERROR(__xludf.DUMMYFUNCTION("GOOGLETRANSLATE(OD2, ""en"", ""sw"")"),"Sigma")</f>
        <v>Sigma</v>
      </c>
      <c r="OE4" s="7" t="str">
        <f>IFERROR(__xludf.DUMMYFUNCTION("GOOGLETRANSLATE(OE2, ""en"", ""sw"")"),"Gharama")</f>
        <v>Gharama</v>
      </c>
      <c r="OF4" s="7" t="str">
        <f>IFERROR(__xludf.DUMMYFUNCTION("GOOGLETRANSLATE(OF2, ""en"", ""sw"")"),"Tengeneza njama")</f>
        <v>Tengeneza njama</v>
      </c>
      <c r="OG4" s="7" t="str">
        <f>IFERROR(__xludf.DUMMYFUNCTION("GOOGLETRANSLATE(OG2, ""en"", ""sw"")"),"Ondoka")</f>
        <v>Ondoka</v>
      </c>
      <c r="OH4" s="7" t="str">
        <f>IFERROR(__xludf.DUMMYFUNCTION("GOOGLETRANSLATE(OH2, ""en"", ""sw"")"),"Kujifunza kwa kina")</f>
        <v>Kujifunza kwa kina</v>
      </c>
      <c r="OI4" s="7" t="str">
        <f>IFERROR(__xludf.DUMMYFUNCTION("GOOGLETRANSLATE(OI2, ""en"", ""sw"")"),"Karibu")</f>
        <v>Karibu</v>
      </c>
      <c r="OJ4" s="7" t="str">
        <f>IFERROR(__xludf.DUMMYFUNCTION("GOOGLETRANSLATE(OJ2, ""en"", ""sw"")"),"Automl na Pycaret")</f>
        <v>Automl na Pycaret</v>
      </c>
      <c r="OK4" s="7" t="str">
        <f>IFERROR(__xludf.DUMMYFUNCTION("GOOGLETRANSLATE(OK2, ""en"", ""sw"")"),"Gharama")</f>
        <v>Gharama</v>
      </c>
      <c r="OL4" s="7" t="str">
        <f>IFERROR(__xludf.DUMMYFUNCTION("GOOGLETRANSLATE(OL2, ""en"", ""sw"")"),"Mafunzo")</f>
        <v>Mafunzo</v>
      </c>
      <c r="OM4" s="7" t="str">
        <f>IFERROR(__xludf.DUMMYFUNCTION("GOOGLETRANSLATE(OM2, ""en"", ""sw"")"),"Mtihani")</f>
        <v>Mtihani</v>
      </c>
      <c r="ON4" s="7" t="str">
        <f>IFERROR(__xludf.DUMMYFUNCTION("GOOGLETRANSLATE(ON2, ""en"", ""sw"")"),"Usambazaji wa mfano")</f>
        <v>Usambazaji wa mfano</v>
      </c>
      <c r="OO4" s="7" t="str">
        <f>IFERROR(__xludf.DUMMYFUNCTION("GOOGLETRANSLATE(OO2, ""en"", ""sw"")"),"Digrii ya Polynomial")</f>
        <v>Digrii ya Polynomial</v>
      </c>
      <c r="OP4" s="7" t="str">
        <f>IFERROR(__xludf.DUMMYFUNCTION("GOOGLETRANSLATE(OP2, ""en"", ""sw"")"),"Mizani")</f>
        <v>Mizani</v>
      </c>
      <c r="OQ4" s="7" t="str">
        <f>IFERROR(__xludf.DUMMYFUNCTION("GOOGLETRANSLATE(OQ2, ""en"", ""sw"")"),"Gharama")</f>
        <v>Gharama</v>
      </c>
      <c r="OR4" s="8" t="str">
        <f>IFERROR(__xludf.DUMMYFUNCTION("GOOGLETRANSLATE(OR3,""en"",""fr"")"),"Alpha")</f>
        <v>Alpha</v>
      </c>
      <c r="OS4" s="8" t="str">
        <f>IFERROR(__xludf.DUMMYFUNCTION("GOOGLETRANSLATE(OS3,""en"",""fr"")"),"Alpha")</f>
        <v>Alpha</v>
      </c>
      <c r="OT4" s="7" t="str">
        <f>IFERROR(__xludf.DUMMYFUNCTION("GOOGLETRANSLATE(OT2, ""en"", ""sw"")"),"Alfa")</f>
        <v>Alfa</v>
      </c>
      <c r="OU4" s="7" t="str">
        <f>IFERROR(__xludf.DUMMYFUNCTION("GOOGLETRANSLATE(OU2, ""en"", ""sw"")"),"Chunguza miundo iliyofunzwa")</f>
        <v>Chunguza miundo iliyofunzwa</v>
      </c>
      <c r="OV4" s="7" t="str">
        <f>IFERROR(__xludf.DUMMYFUNCTION("GOOGLETRANSLATE(OV2, ""en"", ""sw"")"),"Chagua miundo")</f>
        <v>Chagua miundo</v>
      </c>
      <c r="OW4" s="7" t="str">
        <f>IFERROR(__xludf.DUMMYFUNCTION("GOOGLETRANSLATE(OW2, ""en"", ""sw"")"),"Viwanja zaidi")</f>
        <v>Viwanja zaidi</v>
      </c>
      <c r="OX4" s="7" t="str">
        <f>IFERROR(__xludf.DUMMYFUNCTION("GOOGLETRANSLATE(OX2, ""en"", ""sw"")"),"Vipimo zaidi")</f>
        <v>Vipimo zaidi</v>
      </c>
      <c r="OY4" s="7" t="str">
        <f>IFERROR(__xludf.DUMMYFUNCTION("GOOGLETRANSLATE(OY2, ""en"", ""sw"")"),"Chunguza miundo iliyofunzwa")</f>
        <v>Chunguza miundo iliyofunzwa</v>
      </c>
      <c r="OZ4" s="7" t="str">
        <f>IFERROR(__xludf.DUMMYFUNCTION("GOOGLETRANSLATE(OZ2, ""en"", ""sw"")"),"Matrix ya kuchanganyikiwa")</f>
        <v>Matrix ya kuchanganyikiwa</v>
      </c>
      <c r="PA4" s="7" t="str">
        <f>IFERROR(__xludf.DUMMYFUNCTION("GOOGLETRANSLATE(PA2, ""en"", ""sw"")"),"Chagua kipimo")</f>
        <v>Chagua kipimo</v>
      </c>
      <c r="PB4" s="7" t="str">
        <f>IFERROR(__xludf.DUMMYFUNCTION("GOOGLETRANSLATE(PB2, ""en"", ""sw"")"),"Tengeneza thamani za SHAP")</f>
        <v>Tengeneza thamani za SHAP</v>
      </c>
      <c r="PC4" s="7" t="str">
        <f>IFERROR(__xludf.DUMMYFUNCTION("GOOGLETRANSLATE(PC2, ""en"", ""sw"")"),"Umuhimu unaobadilika")</f>
        <v>Umuhimu unaobadilika</v>
      </c>
      <c r="PD4" s="7" t="str">
        <f>IFERROR(__xludf.DUMMYFUNCTION("GOOGLETRANSLATE(PD2, ""en"", ""sw"")"),"Tumia uteuzi")</f>
        <v>Tumia uteuzi</v>
      </c>
      <c r="PE4" s="7" t="str">
        <f>IFERROR(__xludf.DUMMYFUNCTION("GOOGLETRANSLATE(PE2, ""en"", ""sw"")"),"Jedwali la vipimo")</f>
        <v>Jedwali la vipimo</v>
      </c>
      <c r="PF4" s="7" t="str">
        <f>IFERROR(__xludf.DUMMYFUNCTION("GOOGLETRANSLATE(PF2, ""en"", ""sw"")"),"Mpango wa vipimo")</f>
        <v>Mpango wa vipimo</v>
      </c>
      <c r="PG4" s="7" t="str">
        <f>IFERROR(__xludf.DUMMYFUNCTION("GOOGLETRANSLATE(PG2, ""en"", ""sw"")"),"ROC/Njama ya Utabiri")</f>
        <v>ROC/Njama ya Utabiri</v>
      </c>
      <c r="PH4" s="7" t="str">
        <f>IFERROR(__xludf.DUMMYFUNCTION("GOOGLETRANSLATE(PH2, ""en"", ""sw"")"),"Umuhimu wa kutofautisha kwa msingi wa Shap")</f>
        <v>Umuhimu wa kutofautisha kwa msingi wa Shap</v>
      </c>
      <c r="PI4" s="7" t="str">
        <f>IFERROR(__xludf.DUMMYFUNCTION("GOOGLETRANSLATE(PI2, ""en"", ""sw"")"),"Ukadiriaji wa umuhimu unaobadilika")</f>
        <v>Ukadiriaji wa umuhimu unaobadilika</v>
      </c>
      <c r="PJ4" s="7" t="str">
        <f>IFERROR(__xludf.DUMMYFUNCTION("GOOGLETRANSLATE(PJ2, ""en"", ""sw"")"),"Mpango wa utegemezi")</f>
        <v>Mpango wa utegemezi</v>
      </c>
      <c r="PK4" s="7" t="str">
        <f>IFERROR(__xludf.DUMMYFUNCTION("GOOGLETRANSLATE(PK2, ""en"", ""sw"")"),"Njama ya nyuki")</f>
        <v>Njama ya nyuki</v>
      </c>
      <c r="PL4" s="7" t="str">
        <f>IFERROR(__xludf.DUMMYFUNCTION("GOOGLETRANSLATE(PL2, ""en"", ""sw"")"),"Kiwanja cha maporomoko ya maji")</f>
        <v>Kiwanja cha maporomoko ya maji</v>
      </c>
      <c r="PM4" s="7" t="str">
        <f>IFERROR(__xludf.DUMMYFUNCTION("GOOGLETRANSLATE(PM2, ""en"", ""sw"")"),"Lazimisha njama")</f>
        <v>Lazimisha njama</v>
      </c>
      <c r="PN4" s="7" t="str">
        <f>IFERROR(__xludf.DUMMYFUNCTION("GOOGLETRANSLATE(PN2, ""en"", ""sw"")"),"Usambazaji wa mfano")</f>
        <v>Usambazaji wa mfano</v>
      </c>
      <c r="PO4" s="7" t="str">
        <f>IFERROR(__xludf.DUMMYFUNCTION("GOOGLETRANSLATE(PO2, ""en"", ""sw"")"),"Muhtasari")</f>
        <v>Muhtasari</v>
      </c>
      <c r="PP4" s="7"/>
      <c r="PQ4" s="7" t="str">
        <f>IFERROR(__xludf.DUMMYFUNCTION("GOOGLETRANSLATE(PQ2, ""en"", ""sw"")"),"Chagua kipimo")</f>
        <v>Chagua kipimo</v>
      </c>
      <c r="PR4" s="7" t="str">
        <f>IFERROR(__xludf.DUMMYFUNCTION("GOOGLETRANSLATE(PR2, ""en"", ""sw"")"),"Chagua miundo")</f>
        <v>Chagua miundo</v>
      </c>
      <c r="PS4" s="7" t="str">
        <f>IFERROR(__xludf.DUMMYFUNCTION("GOOGLETRANSLATE(PS2, ""en"", ""sw"")"),"Chagua vipindi")</f>
        <v>Chagua vipindi</v>
      </c>
      <c r="PT4" s="7" t="str">
        <f>IFERROR(__xludf.DUMMYFUNCTION("GOOGLETRANSLATE(PT2, ""en"", ""sw"")"),"Tumia miundo iliyochaguliwa")</f>
        <v>Tumia miundo iliyochaguliwa</v>
      </c>
      <c r="PU4" s="7" t="str">
        <f>IFERROR(__xludf.DUMMYFUNCTION("GOOGLETRANSLATE(PU2, ""en"", ""sw"")"),"Weka")</f>
        <v>Weka</v>
      </c>
      <c r="PV4" s="7" t="str">
        <f>IFERROR(__xludf.DUMMYFUNCTION("GOOGLETRANSLATE(PV2, ""en"", ""sw"")"),"Bofya ili kuunganisha kwenye hifadhidata katika ukurasa wa Chanzo kwanza")</f>
        <v>Bofya ili kuunganisha kwenye hifadhidata katika ukurasa wa Chanzo kwanza</v>
      </c>
      <c r="PW4" s="7" t="str">
        <f>IFERROR(__xludf.DUMMYFUNCTION("GOOGLETRANSLATE(PW2, ""en"", ""sw"")"),"Chuja kwa Jinsia")</f>
        <v>Chuja kwa Jinsia</v>
      </c>
      <c r="PX4" s="7" t="str">
        <f>IFERROR(__xludf.DUMMYFUNCTION("GOOGLETRANSLATE(PX2, ""en"", ""sw"")"),"Mifano ya utabiri")</f>
        <v>Mifano ya utabiri</v>
      </c>
      <c r="PY4" s="7" t="str">
        <f>IFERROR(__xludf.DUMMYFUNCTION("GOOGLETRANSLATE(PY2, ""en"", ""sw"")"),"Chagua miundo ya utabiri")</f>
        <v>Chagua miundo ya utabiri</v>
      </c>
      <c r="PZ4" s="7" t="str">
        <f>IFERROR(__xludf.DUMMYFUNCTION("GOOGLETRANSLATE(PZ2, ""en"", ""sw"")"),"Ingizo la data ya utangulizi")</f>
        <v>Ingizo la data ya utangulizi</v>
      </c>
      <c r="QA4" s="7" t="str">
        <f>IFERROR(__xludf.DUMMYFUNCTION("GOOGLETRANSLATE(QA2, ""en"", ""sw"")"),"Pakua kiolezo cha ubashiri")</f>
        <v>Pakua kiolezo cha ubashiri</v>
      </c>
      <c r="QB4" s="7" t="str">
        <f>IFERROR(__xludf.DUMMYFUNCTION("GOOGLETRANSLATE(QB2, ""en"", ""sw"")"),"Pakia data ya utabiri")</f>
        <v>Pakia data ya utabiri</v>
      </c>
      <c r="QC4" s="7" t="str">
        <f>IFERROR(__xludf.DUMMYFUNCTION("GOOGLETRANSLATE(QC2, ""en"", ""sw"")"),"Pakia")</f>
        <v>Pakia</v>
      </c>
      <c r="QD4" s="7" t="str">
        <f>IFERROR(__xludf.DUMMYFUNCTION("GOOGLETRANSLATE(QD2, ""en"", ""sw"")"),"Bashiri")</f>
        <v>Bashiri</v>
      </c>
      <c r="QE4" s="7" t="str">
        <f>IFERROR(__xludf.DUMMYFUNCTION("GOOGLETRANSLATE(QE2, ""en"", ""sw"")"),"Convolutional Neural Network")</f>
        <v>Convolutional Neural Network</v>
      </c>
      <c r="QF4" s="7" t="str">
        <f>IFERROR(__xludf.DUMMYFUNCTION("GOOGLETRANSLATE(QF2, ""en"", ""sw"")"),"Transfoma")</f>
        <v>Transfoma</v>
      </c>
      <c r="QG4" s="7" t="str">
        <f>IFERROR(__xludf.DUMMYFUNCTION("GOOGLETRANSLATE(QG2, ""en"", ""sw"")"),"Utendaji na Tathmini ya treni")</f>
        <v>Utendaji na Tathmini ya treni</v>
      </c>
      <c r="QH4" s="7" t="str">
        <f>IFERROR(__xludf.DUMMYFUNCTION("GOOGLETRANSLATE(QH2, ""en"", ""sw"")"),"Fungua Fomu ya Kuingiza Data")</f>
        <v>Fungua Fomu ya Kuingiza Data</v>
      </c>
      <c r="QI4" s="7" t="str">
        <f>IFERROR(__xludf.DUMMYFUNCTION("GOOGLETRANSLATE(QI2, ""en"", ""sw"")"),"Data ya ingizo isiyolingana. Pakua kiolezo cha ubashiri.")</f>
        <v>Data ya ingizo isiyolingana. Pakua kiolezo cha ubashiri.</v>
      </c>
      <c r="QJ4" s="7" t="str">
        <f>IFERROR(__xludf.DUMMYFUNCTION("GOOGLETRANSLATE(QJ2, ""en"", ""sw"")"),"Hifadhi Ingizo")</f>
        <v>Hifadhi Ingizo</v>
      </c>
      <c r="QK4" s="7" t="str">
        <f>IFERROR(__xludf.DUMMYFUNCTION("GOOGLETRANSLATE(QK2, ""en"", ""sw"")"),"Maliza")</f>
        <v>Maliza</v>
      </c>
      <c r="QL4" s="7" t="str">
        <f>IFERROR(__xludf.DUMMYFUNCTION("GOOGLETRANSLATE(QL2, ""en"", ""sw"")"),"Ghairi")</f>
        <v>Ghairi</v>
      </c>
      <c r="QM4" s="7" t="str">
        <f>IFERROR(__xludf.DUMMYFUNCTION("GOOGLETRANSLATE(QM2, ""en"", ""sw"")"),"Weka Data kwa Utabiri")</f>
        <v>Weka Data kwa Utabiri</v>
      </c>
      <c r="QN4" s="7" t="str">
        <f>IFERROR(__xludf.DUMMYFUNCTION("GOOGLETRANSLATE(QN2, ""en"", ""sw"")"),"Ongeza kiingilio kingine")</f>
        <v>Ongeza kiingilio kingine</v>
      </c>
      <c r="QO4" s="7" t="str">
        <f>IFERROR(__xludf.DUMMYFUNCTION("GOOGLETRANSLATE(QO2, ""en"", ""sw"")"),"Hitilafu ya API ya Utabiri. Jaribu tena: ")</f>
        <v>Hitilafu ya API ya Utabiri. Jaribu tena: </v>
      </c>
      <c r="QP4" s="7" t="str">
        <f>IFERROR(__xludf.DUMMYFUNCTION("GOOGLETRANSLATE(QP2, ""en"", ""sw"")"),"Mafunzo ya mfano ...")</f>
        <v>Mafunzo ya mfano ...</v>
      </c>
      <c r="QQ4" s="7" t="str">
        <f>IFERROR(__xludf.DUMMYFUNCTION("GOOGLETRANSLATE(QQ2, ""en"", ""sw"")"),"Hitilafu katika mafunzo ya mfano")</f>
        <v>Hitilafu katika mafunzo ya mfano</v>
      </c>
      <c r="QR4" s="7" t="str">
        <f>IFERROR(__xludf.DUMMYFUNCTION("GOOGLETRANSLATE(QR2, ""en"", ""sw"")"),"Hitilafu ya vipimo vya mfano")</f>
        <v>Hitilafu ya vipimo vya mfano</v>
      </c>
      <c r="QS4" s="7" t="str">
        <f>IFERROR(__xludf.DUMMYFUNCTION("GOOGLETRANSLATE(QS2, ""en"", ""sw"")"),"Vipimo vya treni")</f>
        <v>Vipimo vya treni</v>
      </c>
      <c r="QT4" s="7" t="str">
        <f>IFERROR(__xludf.DUMMYFUNCTION("GOOGLETRANSLATE(QT2, ""en"", ""sw"")"),"Vipimo vya majaribio")</f>
        <v>Vipimo vya majaribio</v>
      </c>
      <c r="QU4" s="7" t="str">
        <f>IFERROR(__xludf.DUMMYFUNCTION("GOOGLETRANSLATE(QU2, ""en"", ""sw"")"),"Vipimo vya chapisho")</f>
        <v>Vipimo vya chapisho</v>
      </c>
      <c r="QV4" s="7" t="str">
        <f>IFERROR(__xludf.DUMMYFUNCTION("GOOGLETRANSLATE(QV2, ""en"", ""sw"")"),"Shap maadili")</f>
        <v>Shap maadili</v>
      </c>
      <c r="QW4" s="7" t="str">
        <f>IFERROR(__xludf.DUMMYFUNCTION("GOOGLETRANSLATE(QW2, ""en"", ""sw"")"),"Inazalisha thamani za SHAP")</f>
        <v>Inazalisha thamani za SHAP</v>
      </c>
      <c r="QX4" s="7" t="str">
        <f>IFERROR(__xludf.DUMMYFUNCTION("GOOGLETRANSLATE(QX2, ""en"", ""sw"")"),"Inapakia data kwenye Nocode Platform")</f>
        <v>Inapakia data kwenye Nocode Platform</v>
      </c>
      <c r="QY4" s="7" t="str">
        <f>IFERROR(__xludf.DUMMYFUNCTION("GOOGLETRANSLATE(QY2, ""en"", ""sw"")"),"Kupeleka mifano")</f>
        <v>Kupeleka mifano</v>
      </c>
      <c r="QZ4" s="7" t="str">
        <f>IFERROR(__xludf.DUMMYFUNCTION("GOOGLETRANSLATE(QZ2, ""en"", ""sw"")"),"Miundo haikuweza kutumwa, jaribu tena:")</f>
        <v>Miundo haikuweza kutumwa, jaribu tena:</v>
      </c>
      <c r="RA4" s="7" t="str">
        <f>IFERROR(__xludf.DUMMYFUNCTION("GOOGLETRANSLATE(RA2, ""en"", ""sw"")"),"Mifano zilizowekwa")</f>
        <v>Mifano zilizowekwa</v>
      </c>
      <c r="RB4" s="7" t="str">
        <f>IFERROR(__xludf.DUMMYFUNCTION("GOOGLETRANSLATE(RB2, ""en"", ""sw"")"),"Muda wa ufikiaji wa sehemu ya mwisho umeisha. Jaribu tena")</f>
        <v>Muda wa ufikiaji wa sehemu ya mwisho umeisha. Jaribu tena</v>
      </c>
      <c r="RC4" s="7" t="str">
        <f>IFERROR(__xludf.DUMMYFUNCTION("GOOGLETRANSLATE(RC2, ""en"", ""sw"")"),"Dashibodi")</f>
        <v>Dashibodi</v>
      </c>
      <c r="RD4" s="7" t="str">
        <f>IFERROR(__xludf.DUMMYFUNCTION("GOOGLETRANSLATE(RD2, ""en"", ""sw"")"),"Tengeneza Bomba")</f>
        <v>Tengeneza Bomba</v>
      </c>
      <c r="RE4" s="7" t="str">
        <f>IFERROR(__xludf.DUMMYFUNCTION("GOOGLETRANSLATE(RE2, ""en"", ""sw"")"),"Mfano wa Treni")</f>
        <v>Mfano wa Treni</v>
      </c>
      <c r="RF4" s="7" t="str">
        <f>IFERROR(__xludf.DUMMYFUNCTION("GOOGLETRANSLATE(RF2, ""en"", ""sw"")"),"Fanya Utabiri")</f>
        <v>Fanya Utabiri</v>
      </c>
      <c r="RG4" s="7" t="str">
        <f>IFERROR(__xludf.DUMMYFUNCTION("GOOGLETRANSLATE(RG2, ""en"", ""sw"")"),"Tazama Kazi")</f>
        <v>Tazama Kazi</v>
      </c>
      <c r="RH4" s="7" t="str">
        <f>IFERROR(__xludf.DUMMYFUNCTION("GOOGLETRANSLATE(RH2, ""en"", ""sw"")"),"Tazama Seti za Data")</f>
        <v>Tazama Seti za Data</v>
      </c>
      <c r="RI4" s="7" t="str">
        <f>IFERROR(__xludf.DUMMYFUNCTION("GOOGLETRANSLATE(RI2, ""en"", ""sw"")"),"Futa Kazi")</f>
        <v>Futa Kazi</v>
      </c>
      <c r="RJ4" s="7" t="str">
        <f>IFERROR(__xludf.DUMMYFUNCTION("GOOGLETRANSLATE(RJ2, ""en"", ""sw"")"),"Viwango vya kipekee vya matokeo yaliyochaguliwa ni chini ya 2. Jaribu kigezo kingine kama tokeo")</f>
        <v>Viwango vya kipekee vya matokeo yaliyochaguliwa ni chini ya 2. Jaribu kigezo kingine kama tokeo</v>
      </c>
      <c r="RK4" s="7" t="str">
        <f>IFERROR(__xludf.DUMMYFUNCTION("GOOGLETRANSLATE(RK2, ""en"", ""sw"")"),"Matokeo ya jozi yamebadilika hadi tatizo la uainishaji")</f>
        <v>Matokeo ya jozi yamebadilika hadi tatizo la uainishaji</v>
      </c>
      <c r="RL4" s="7" t="str">
        <f>IFERROR(__xludf.DUMMYFUNCTION("GOOGLETRANSLATE(RL2, ""en"", ""sw"")"),"Hitilafu ya kubadilisha jina upya")</f>
        <v>Hitilafu ya kubadilisha jina upya</v>
      </c>
      <c r="RM4" s="7" t="str">
        <f>IFERROR(__xludf.DUMMYFUNCTION("GOOGLETRANSLATE(RM2, ""en"", ""sw"")"),"Rekodi upya hitilafu ya kutofautiana")</f>
        <v>Rekodi upya hitilafu ya kutofautiana</v>
      </c>
      <c r="RN4" s="7" t="str">
        <f>IFERROR(__xludf.DUMMYFUNCTION("GOOGLETRANSLATE(RN2, ""en"", ""sw"")"),"Angalia na ujaribu tena:")</f>
        <v>Angalia na ujaribu tena:</v>
      </c>
      <c r="RO4" s="7" t="str">
        <f>IFERROR(__xludf.DUMMYFUNCTION("GOOGLETRANSLATE(RO2, ""en"", ""sw"")"),"Inazalisha majibu..")</f>
        <v>Inazalisha majibu..</v>
      </c>
      <c r="RP4" s="7" t="str">
        <f>IFERROR(__xludf.DUMMYFUNCTION("GOOGLETRANSLATE(RP2, ""en"", ""sw"")"),"Inazalisha majibu...")</f>
        <v>Inazalisha majibu...</v>
      </c>
      <c r="RQ4" s="7" t="str">
        <f>IFERROR(__xludf.DUMMYFUNCTION("GOOGLETRANSLATE(RQ2, ""en"", ""sw"")"),"Hitilafu ya kugawanya data:")</f>
        <v>Hitilafu ya kugawanya data:</v>
      </c>
      <c r="RR4" s="7" t="str">
        <f>IFERROR(__xludf.DUMMYFUNCTION("GOOGLETRANSLATE(RR2, ""en"", ""sw"")"),"Hitilafu ya kuchakata:")</f>
        <v>Hitilafu ya kuchakata:</v>
      </c>
      <c r="RS4" s="7" t="str">
        <f>IFERROR(__xludf.DUMMYFUNCTION("GOOGLETRANSLATE(RS2, ""en"", ""sw"")"),"k")</f>
        <v>k</v>
      </c>
      <c r="RT4" s="7" t="str">
        <f>IFERROR(__xludf.DUMMYFUNCTION("GOOGLETRANSLATE(RT2, ""en"", ""sw"")"),"ukubwa")</f>
        <v>ukubwa</v>
      </c>
      <c r="RU4" s="7" t="str">
        <f>IFERROR(__xludf.DUMMYFUNCTION("GOOGLETRANSLATE(RU2, ""en"", ""sw"")"),"kuoza")</f>
        <v>kuoza</v>
      </c>
      <c r="RV4" s="7" t="str">
        <f>IFERROR(__xludf.DUMMYFUNCTION("GOOGLETRANSLATE(RV2, ""en"", ""sw"")"),"Kupungua kwa uzito")</f>
        <v>Kupungua kwa uzito</v>
      </c>
      <c r="RW4" s="7" t="str">
        <f>IFERROR(__xludf.DUMMYFUNCTION("GOOGLETRANSLATE(RW2, ""en"", ""sw"")"),"Usanidi wa muundo umekamilika")</f>
        <v>Usanidi wa muundo umekamilika</v>
      </c>
      <c r="RX4" s="7" t="str">
        <f>IFERROR(__xludf.DUMMYFUNCTION("GOOGLETRANSLATE(RX2, ""en"", ""sw"")"),"Uhandisi wa kipengele umekamilika")</f>
        <v>Uhandisi wa kipengele umekamilika</v>
      </c>
      <c r="RY4" s="7" t="str">
        <f>IFERROR(__xludf.DUMMYFUNCTION("GOOGLETRANSLATE(RY2, ""en"", ""sw"")"),"Inachakata ...")</f>
        <v>Inachakata ...</v>
      </c>
      <c r="RZ4" s="7" t="str">
        <f>IFERROR(__xludf.DUMMYFUNCTION("GOOGLETRANSLATE(RZ2, ""en"", ""sw"")"),"Mfuko")</f>
        <v>Mfuko</v>
      </c>
      <c r="SA4" s="7" t="str">
        <f>IFERROR(__xludf.DUMMYFUNCTION("GOOGLETRANSLATE(SA2, ""en"", ""sw"")"),"Ukubwa")</f>
        <v>Ukubwa</v>
      </c>
      <c r="SB4" s="7" t="str">
        <f>IFERROR(__xludf.DUMMYFUNCTION("GOOGLETRANSLATE(SB2, ""en"", ""sw"")"),"Kuoza")</f>
        <v>Kuoza</v>
      </c>
      <c r="SC4" s="7" t="str">
        <f>IFERROR(__xludf.DUMMYFUNCTION("GOOGLETRANSLATE(SC2, ""en"", ""sw"")"),"#Vipengele")</f>
        <v>#Vipengele</v>
      </c>
      <c r="SD4" s="7" t="str">
        <f>IFERROR(__xludf.DUMMYFUNCTION("GOOGLETRANSLATE(SD2, ""en"", ""sw"")"),"Vigezo vya kudhibiti")</f>
        <v>Vigezo vya kudhibiti</v>
      </c>
      <c r="SE4" s="7" t="str">
        <f>IFERROR(__xludf.DUMMYFUNCTION("GOOGLETRANSLATE(SE2, ""en"", ""sw"")"),"Vigezo vilivyowekwa")</f>
        <v>Vigezo vilivyowekwa</v>
      </c>
      <c r="SF4" s="7" t="str">
        <f>IFERROR(__xludf.DUMMYFUNCTION("GOOGLETRANSLATE(SF2, ""en"", ""sw"")"),"Vigezo")</f>
        <v>Vigezo</v>
      </c>
      <c r="SG4" s="7" t="str">
        <f>IFERROR(__xludf.DUMMYFUNCTION("GOOGLETRANSLATE(SG2, ""en"", ""sw"")"),"Pakua matokeo")</f>
        <v>Pakua matokeo</v>
      </c>
      <c r="SH4" s="7" t="str">
        <f>IFERROR(__xludf.DUMMYFUNCTION("GOOGLETRANSLATE(SH2, ""en"", ""sw"")"),"Chagua folda")</f>
        <v>Chagua folda</v>
      </c>
      <c r="SI4" s="7" t="str">
        <f>IFERROR(__xludf.DUMMYFUNCTION("GOOGLETRANSLATE(SI2, ""en"", ""sw"")"),"Inapakua folda")</f>
        <v>Inapakua folda</v>
      </c>
      <c r="SJ4" s="7" t="str">
        <f>IFERROR(__xludf.DUMMYFUNCTION("GOOGLETRANSLATE(SJ2, ""en"", ""sw"")"),"Pakua folda kama ZIP")</f>
        <v>Pakua folda kama ZIP</v>
      </c>
      <c r="SK4" s="7"/>
    </row>
    <row r="5" ht="14.25" customHeight="1">
      <c r="A5" s="8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  <c r="DV5" s="7"/>
      <c r="DW5" s="7"/>
      <c r="DX5" s="7"/>
      <c r="DY5" s="7"/>
      <c r="DZ5" s="7"/>
      <c r="EA5" s="7"/>
      <c r="EB5" s="7"/>
      <c r="EC5" s="7"/>
      <c r="ED5" s="7"/>
      <c r="EE5" s="7"/>
      <c r="EF5" s="7"/>
      <c r="EG5" s="7"/>
      <c r="EH5" s="7"/>
      <c r="EI5" s="7"/>
      <c r="EJ5" s="7"/>
      <c r="EK5" s="7"/>
      <c r="EL5" s="7"/>
      <c r="EM5" s="7"/>
      <c r="EN5" s="7"/>
      <c r="EO5" s="7"/>
      <c r="EP5" s="7"/>
      <c r="EQ5" s="7"/>
      <c r="ER5" s="7"/>
      <c r="ES5" s="7"/>
      <c r="ET5" s="7"/>
      <c r="EU5" s="7"/>
      <c r="EV5" s="7"/>
      <c r="EW5" s="7"/>
      <c r="EX5" s="7"/>
      <c r="EY5" s="7"/>
      <c r="EZ5" s="7"/>
      <c r="FA5" s="7"/>
      <c r="FB5" s="7"/>
      <c r="FC5" s="7"/>
      <c r="FD5" s="7"/>
      <c r="FE5" s="7"/>
      <c r="FF5" s="7"/>
      <c r="FG5" s="7"/>
      <c r="FH5" s="7"/>
      <c r="FI5" s="7"/>
      <c r="FJ5" s="7"/>
      <c r="FK5" s="7"/>
      <c r="FL5" s="7"/>
      <c r="FM5" s="7"/>
      <c r="FN5" s="7"/>
      <c r="FO5" s="7"/>
      <c r="FP5" s="7"/>
      <c r="FQ5" s="7"/>
      <c r="FR5" s="7"/>
      <c r="FS5" s="7"/>
      <c r="FT5" s="7"/>
      <c r="FU5" s="7"/>
      <c r="FV5" s="7"/>
      <c r="FW5" s="7"/>
      <c r="FX5" s="7"/>
      <c r="FY5" s="7"/>
      <c r="FZ5" s="7"/>
      <c r="GA5" s="7"/>
      <c r="GB5" s="7"/>
      <c r="GC5" s="7"/>
      <c r="GD5" s="7"/>
      <c r="GE5" s="7"/>
      <c r="GF5" s="7"/>
      <c r="GG5" s="7"/>
      <c r="GH5" s="7"/>
      <c r="GI5" s="7"/>
      <c r="GJ5" s="7"/>
      <c r="GK5" s="7"/>
      <c r="GL5" s="7"/>
      <c r="GM5" s="7"/>
      <c r="GN5" s="7"/>
      <c r="GO5" s="7"/>
      <c r="GP5" s="7"/>
      <c r="GQ5" s="7"/>
      <c r="GR5" s="7"/>
      <c r="GS5" s="7"/>
      <c r="GT5" s="7"/>
      <c r="GU5" s="7"/>
      <c r="GV5" s="7"/>
      <c r="GW5" s="7"/>
      <c r="GX5" s="7"/>
      <c r="GY5" s="7"/>
      <c r="GZ5" s="7"/>
      <c r="HA5" s="7"/>
      <c r="HB5" s="7"/>
      <c r="HC5" s="7"/>
      <c r="HD5" s="7"/>
      <c r="HE5" s="7"/>
      <c r="HF5" s="7"/>
      <c r="HG5" s="7"/>
      <c r="HH5" s="7"/>
      <c r="HI5" s="7"/>
      <c r="HJ5" s="7"/>
      <c r="HK5" s="7"/>
      <c r="HL5" s="7"/>
      <c r="HM5" s="7"/>
      <c r="HN5" s="7"/>
      <c r="HO5" s="7"/>
      <c r="HP5" s="7"/>
      <c r="HQ5" s="7"/>
      <c r="HR5" s="7"/>
      <c r="HS5" s="7"/>
      <c r="HT5" s="7"/>
      <c r="HU5" s="7"/>
      <c r="HV5" s="7"/>
      <c r="HW5" s="7"/>
      <c r="HX5" s="7"/>
      <c r="HY5" s="7"/>
      <c r="HZ5" s="7"/>
      <c r="IA5" s="7"/>
      <c r="IB5" s="7"/>
      <c r="IC5" s="7"/>
      <c r="ID5" s="7"/>
      <c r="IE5" s="7"/>
      <c r="IF5" s="7"/>
      <c r="IG5" s="7"/>
      <c r="IH5" s="7"/>
      <c r="II5" s="7"/>
      <c r="IJ5" s="7"/>
      <c r="IK5" s="7"/>
      <c r="IL5" s="7"/>
      <c r="IM5" s="7"/>
      <c r="IN5" s="7"/>
      <c r="IO5" s="7"/>
      <c r="IP5" s="7"/>
      <c r="IQ5" s="7"/>
      <c r="IR5" s="7"/>
      <c r="IS5" s="7"/>
      <c r="IT5" s="7"/>
      <c r="IU5" s="7"/>
      <c r="IV5" s="7"/>
      <c r="IW5" s="7"/>
      <c r="IX5" s="7"/>
      <c r="IY5" s="7"/>
      <c r="IZ5" s="7"/>
      <c r="JA5" s="7"/>
      <c r="JB5" s="7"/>
      <c r="JC5" s="7"/>
      <c r="JD5" s="7"/>
      <c r="JE5" s="7"/>
      <c r="JF5" s="7"/>
      <c r="JG5" s="7"/>
      <c r="JH5" s="7"/>
      <c r="JI5" s="7"/>
      <c r="JJ5" s="7"/>
      <c r="JK5" s="7"/>
      <c r="JL5" s="7"/>
      <c r="JM5" s="7"/>
      <c r="JN5" s="7"/>
      <c r="JO5" s="7"/>
      <c r="JP5" s="7"/>
      <c r="JQ5" s="7"/>
      <c r="JR5" s="7"/>
      <c r="JS5" s="7"/>
      <c r="JT5" s="7"/>
      <c r="JU5" s="7"/>
      <c r="JV5" s="7"/>
      <c r="JW5" s="7"/>
      <c r="JX5" s="7"/>
      <c r="JY5" s="7"/>
      <c r="JZ5" s="7"/>
      <c r="KA5" s="7"/>
      <c r="KB5" s="7"/>
      <c r="KC5" s="7"/>
      <c r="KD5" s="7"/>
      <c r="KE5" s="7"/>
      <c r="KF5" s="7"/>
      <c r="KG5" s="7"/>
      <c r="KH5" s="7"/>
      <c r="KI5" s="7"/>
      <c r="KJ5" s="7"/>
      <c r="KK5" s="7"/>
      <c r="KL5" s="7"/>
      <c r="KM5" s="7"/>
      <c r="KN5" s="7"/>
      <c r="KO5" s="7"/>
      <c r="KP5" s="7"/>
      <c r="KQ5" s="7"/>
      <c r="KR5" s="7"/>
      <c r="KS5" s="7"/>
      <c r="KT5" s="7"/>
      <c r="KU5" s="7"/>
      <c r="KV5" s="7"/>
      <c r="KW5" s="7"/>
      <c r="KX5" s="7"/>
      <c r="KY5" s="7"/>
      <c r="KZ5" s="7"/>
      <c r="LA5" s="7"/>
      <c r="LB5" s="7"/>
      <c r="LC5" s="7"/>
      <c r="LD5" s="7"/>
      <c r="LE5" s="7"/>
      <c r="LF5" s="7"/>
      <c r="LG5" s="7"/>
      <c r="LH5" s="7"/>
      <c r="LI5" s="7"/>
      <c r="LJ5" s="7"/>
      <c r="LK5" s="7"/>
      <c r="LL5" s="7"/>
      <c r="LM5" s="7"/>
      <c r="LN5" s="7"/>
      <c r="LO5" s="7"/>
      <c r="LP5" s="7"/>
      <c r="LQ5" s="7"/>
      <c r="LR5" s="7"/>
      <c r="LS5" s="7"/>
      <c r="LT5" s="7"/>
      <c r="LU5" s="7"/>
      <c r="LV5" s="7"/>
      <c r="LW5" s="7"/>
      <c r="LX5" s="7"/>
      <c r="LY5" s="7"/>
      <c r="LZ5" s="7"/>
      <c r="MA5" s="7"/>
      <c r="MB5" s="7"/>
      <c r="MC5" s="7"/>
      <c r="MD5" s="7"/>
      <c r="ME5" s="7"/>
      <c r="MF5" s="7"/>
      <c r="MG5" s="7"/>
      <c r="MH5" s="7"/>
      <c r="MI5" s="7"/>
      <c r="MJ5" s="7"/>
      <c r="MK5" s="7"/>
      <c r="ML5" s="7"/>
      <c r="MM5" s="7"/>
      <c r="MN5" s="7"/>
      <c r="MO5" s="7"/>
      <c r="MP5" s="7"/>
      <c r="MQ5" s="7"/>
      <c r="MR5" s="7"/>
      <c r="MS5" s="7"/>
      <c r="MT5" s="7"/>
      <c r="MU5" s="7"/>
      <c r="MV5" s="7"/>
      <c r="MW5" s="7"/>
      <c r="MX5" s="7"/>
      <c r="MY5" s="7"/>
      <c r="MZ5" s="7"/>
      <c r="NA5" s="7"/>
      <c r="NB5" s="7"/>
      <c r="NC5" s="7"/>
      <c r="ND5" s="7"/>
      <c r="NE5" s="7"/>
      <c r="NF5" s="7"/>
      <c r="NG5" s="7"/>
      <c r="NH5" s="7"/>
      <c r="NI5" s="7"/>
      <c r="NJ5" s="7"/>
      <c r="NK5" s="7"/>
      <c r="NL5" s="7"/>
      <c r="NM5" s="7"/>
      <c r="NN5" s="7"/>
      <c r="NO5" s="7"/>
      <c r="NP5" s="7"/>
      <c r="NQ5" s="7"/>
      <c r="NR5" s="7"/>
      <c r="NS5" s="7"/>
      <c r="NT5" s="7"/>
      <c r="NU5" s="7"/>
      <c r="NV5" s="7"/>
      <c r="NW5" s="7"/>
      <c r="NX5" s="7"/>
      <c r="NY5" s="7"/>
      <c r="NZ5" s="7"/>
      <c r="OA5" s="7"/>
      <c r="OB5" s="7"/>
      <c r="OC5" s="7"/>
      <c r="OD5" s="7"/>
      <c r="OE5" s="7"/>
      <c r="OF5" s="7"/>
      <c r="OG5" s="7"/>
      <c r="OH5" s="7"/>
      <c r="OI5" s="7"/>
      <c r="OJ5" s="7"/>
      <c r="OK5" s="7"/>
      <c r="OL5" s="7"/>
      <c r="OM5" s="7"/>
      <c r="ON5" s="7"/>
      <c r="OO5" s="7"/>
      <c r="OP5" s="7"/>
      <c r="OQ5" s="7"/>
      <c r="OR5" s="7"/>
      <c r="OS5" s="7"/>
      <c r="OT5" s="7"/>
      <c r="OU5" s="7"/>
      <c r="OV5" s="7"/>
      <c r="OW5" s="7"/>
      <c r="OX5" s="7"/>
      <c r="OY5" s="7"/>
      <c r="OZ5" s="7"/>
      <c r="PA5" s="7"/>
      <c r="PB5" s="7"/>
      <c r="PC5" s="7"/>
      <c r="PD5" s="7"/>
      <c r="PE5" s="7"/>
      <c r="PF5" s="7"/>
      <c r="PG5" s="7"/>
      <c r="PH5" s="7"/>
      <c r="PI5" s="7"/>
      <c r="PJ5" s="7"/>
      <c r="PK5" s="7"/>
      <c r="PL5" s="7"/>
      <c r="PM5" s="7"/>
      <c r="PN5" s="7"/>
      <c r="PO5" s="7"/>
      <c r="PP5" s="7"/>
      <c r="PQ5" s="7"/>
      <c r="PR5" s="7"/>
      <c r="PS5" s="7"/>
      <c r="PT5" s="7"/>
      <c r="PU5" s="7"/>
      <c r="PV5" s="7"/>
      <c r="PW5" s="7"/>
      <c r="PX5" s="7"/>
      <c r="PY5" s="7"/>
      <c r="PZ5" s="7"/>
      <c r="QA5" s="7"/>
      <c r="QB5" s="7"/>
      <c r="QC5" s="7"/>
      <c r="QD5" s="7"/>
      <c r="QE5" s="7"/>
      <c r="QF5" s="7"/>
      <c r="QG5" s="7"/>
      <c r="QH5" s="7"/>
      <c r="QI5" s="7"/>
      <c r="QJ5" s="7"/>
      <c r="QK5" s="7"/>
      <c r="QL5" s="7"/>
      <c r="QM5" s="7"/>
      <c r="QN5" s="7"/>
      <c r="QO5" s="7"/>
      <c r="QP5" s="7"/>
      <c r="QQ5" s="7"/>
      <c r="QR5" s="7"/>
      <c r="QS5" s="7"/>
      <c r="QT5" s="7"/>
      <c r="QU5" s="7"/>
      <c r="QV5" s="7"/>
      <c r="QW5" s="7"/>
      <c r="QX5" s="7"/>
      <c r="QY5" s="7"/>
      <c r="QZ5" s="7"/>
      <c r="RA5" s="7"/>
      <c r="RB5" s="7"/>
      <c r="RC5" s="7"/>
      <c r="RD5" s="7"/>
      <c r="RE5" s="7"/>
      <c r="RF5" s="7"/>
      <c r="RG5" s="7"/>
      <c r="RH5" s="7"/>
      <c r="RI5" s="7"/>
      <c r="RJ5" s="7"/>
      <c r="RK5" s="7"/>
      <c r="RL5" s="7"/>
      <c r="RM5" s="7"/>
      <c r="RN5" s="7"/>
      <c r="RO5" s="7"/>
      <c r="RP5" s="7"/>
      <c r="RQ5" s="7"/>
      <c r="RR5" s="7"/>
      <c r="RS5" s="7"/>
      <c r="RT5" s="7"/>
      <c r="RU5" s="7"/>
      <c r="RV5" s="7"/>
      <c r="RW5" s="7"/>
      <c r="RX5" s="7"/>
      <c r="RY5" s="7"/>
      <c r="RZ5" s="7"/>
      <c r="SA5" s="7"/>
      <c r="SB5" s="7"/>
      <c r="SC5" s="7"/>
      <c r="SD5" s="7"/>
      <c r="SE5" s="7"/>
      <c r="SF5" s="7"/>
      <c r="SG5" s="7"/>
      <c r="SH5" s="7"/>
      <c r="SI5" s="7"/>
      <c r="SJ5" s="7"/>
      <c r="SK5" s="7"/>
    </row>
    <row r="6" ht="14.25" customHeight="1">
      <c r="A6" s="8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R6" s="7"/>
      <c r="DS6" s="7"/>
      <c r="DT6" s="7"/>
      <c r="DU6" s="7"/>
      <c r="DV6" s="7"/>
      <c r="DW6" s="7"/>
      <c r="DX6" s="7"/>
      <c r="DY6" s="7"/>
      <c r="DZ6" s="7"/>
      <c r="EA6" s="7"/>
      <c r="EB6" s="7"/>
      <c r="EC6" s="7"/>
      <c r="ED6" s="7"/>
      <c r="EE6" s="7"/>
      <c r="EF6" s="7"/>
      <c r="EG6" s="7"/>
      <c r="EH6" s="7"/>
      <c r="EI6" s="7"/>
      <c r="EJ6" s="7"/>
      <c r="EK6" s="7"/>
      <c r="EL6" s="7"/>
      <c r="EM6" s="7"/>
      <c r="EN6" s="7"/>
      <c r="EO6" s="7"/>
      <c r="EP6" s="7"/>
      <c r="EQ6" s="7"/>
      <c r="ER6" s="7"/>
      <c r="ES6" s="7"/>
      <c r="ET6" s="7"/>
      <c r="EU6" s="7"/>
      <c r="EV6" s="7"/>
      <c r="EW6" s="7"/>
      <c r="EX6" s="7"/>
      <c r="EY6" s="7"/>
      <c r="EZ6" s="7"/>
      <c r="FA6" s="7"/>
      <c r="FB6" s="7"/>
      <c r="FC6" s="7"/>
      <c r="FD6" s="7"/>
      <c r="FE6" s="7"/>
      <c r="FF6" s="7"/>
      <c r="FG6" s="7"/>
      <c r="FH6" s="7"/>
      <c r="FI6" s="7"/>
      <c r="FJ6" s="7"/>
      <c r="FK6" s="7"/>
      <c r="FL6" s="7"/>
      <c r="FM6" s="7"/>
      <c r="FN6" s="7"/>
      <c r="FO6" s="7"/>
      <c r="FP6" s="7"/>
      <c r="FQ6" s="7"/>
      <c r="FR6" s="7"/>
      <c r="FS6" s="7"/>
      <c r="FT6" s="7"/>
      <c r="FU6" s="7"/>
      <c r="FV6" s="7"/>
      <c r="FW6" s="7"/>
      <c r="FX6" s="7"/>
      <c r="FY6" s="7"/>
      <c r="FZ6" s="7"/>
      <c r="GA6" s="7"/>
      <c r="GB6" s="7"/>
      <c r="GC6" s="7"/>
      <c r="GD6" s="7"/>
      <c r="GE6" s="7"/>
      <c r="GF6" s="7"/>
      <c r="GG6" s="7"/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GU6" s="7"/>
      <c r="GV6" s="7"/>
      <c r="GW6" s="7"/>
      <c r="GX6" s="7"/>
      <c r="GY6" s="7"/>
      <c r="GZ6" s="7"/>
      <c r="HA6" s="7"/>
      <c r="HB6" s="7"/>
      <c r="HC6" s="7"/>
      <c r="HD6" s="7"/>
      <c r="HE6" s="7"/>
      <c r="HF6" s="7"/>
      <c r="HG6" s="7"/>
      <c r="HH6" s="7"/>
      <c r="HI6" s="7"/>
      <c r="HJ6" s="7"/>
      <c r="HK6" s="7"/>
      <c r="HL6" s="7"/>
      <c r="HM6" s="7"/>
      <c r="HN6" s="7"/>
      <c r="HO6" s="7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  <c r="IV6" s="7"/>
      <c r="IW6" s="7"/>
      <c r="IX6" s="7"/>
      <c r="IY6" s="7"/>
      <c r="IZ6" s="7"/>
      <c r="JA6" s="7"/>
      <c r="JB6" s="7"/>
      <c r="JC6" s="7"/>
      <c r="JD6" s="7"/>
      <c r="JE6" s="7"/>
      <c r="JF6" s="7"/>
      <c r="JG6" s="7"/>
      <c r="JH6" s="7"/>
      <c r="JI6" s="7"/>
      <c r="JJ6" s="7"/>
      <c r="JK6" s="7"/>
      <c r="JL6" s="7"/>
      <c r="JM6" s="7"/>
      <c r="JN6" s="7"/>
      <c r="JO6" s="7"/>
      <c r="JP6" s="7"/>
      <c r="JQ6" s="7"/>
      <c r="JR6" s="7"/>
      <c r="JS6" s="7"/>
      <c r="JT6" s="7"/>
      <c r="JU6" s="7"/>
      <c r="JV6" s="7"/>
      <c r="JW6" s="7"/>
      <c r="JX6" s="7"/>
      <c r="JY6" s="7"/>
      <c r="JZ6" s="7"/>
      <c r="KA6" s="7"/>
      <c r="KB6" s="7"/>
      <c r="KC6" s="7"/>
      <c r="KD6" s="7"/>
      <c r="KE6" s="7"/>
      <c r="KF6" s="7"/>
      <c r="KG6" s="7"/>
      <c r="KH6" s="7"/>
      <c r="KI6" s="7"/>
      <c r="KJ6" s="7"/>
      <c r="KK6" s="7"/>
      <c r="KL6" s="7"/>
      <c r="KM6" s="7"/>
      <c r="KN6" s="7"/>
      <c r="KO6" s="7"/>
      <c r="KP6" s="7"/>
      <c r="KQ6" s="7"/>
      <c r="KR6" s="7"/>
      <c r="KS6" s="7"/>
      <c r="KT6" s="7"/>
      <c r="KU6" s="7"/>
      <c r="KV6" s="7"/>
      <c r="KW6" s="7"/>
      <c r="KX6" s="7"/>
      <c r="KY6" s="7"/>
      <c r="KZ6" s="7"/>
      <c r="LA6" s="7"/>
      <c r="LB6" s="7"/>
      <c r="LC6" s="7"/>
      <c r="LD6" s="7"/>
      <c r="LE6" s="7"/>
      <c r="LF6" s="7"/>
      <c r="LG6" s="7"/>
      <c r="LH6" s="7"/>
      <c r="LI6" s="7"/>
      <c r="LJ6" s="7"/>
      <c r="LK6" s="7"/>
      <c r="LL6" s="7"/>
      <c r="LM6" s="7"/>
      <c r="LN6" s="7"/>
      <c r="LO6" s="7"/>
      <c r="LP6" s="7"/>
      <c r="LQ6" s="7"/>
      <c r="LR6" s="7"/>
      <c r="LS6" s="7"/>
      <c r="LT6" s="7"/>
      <c r="LU6" s="7"/>
      <c r="LV6" s="7"/>
      <c r="LW6" s="7"/>
      <c r="LX6" s="7"/>
      <c r="LY6" s="7"/>
      <c r="LZ6" s="7"/>
      <c r="MA6" s="7"/>
      <c r="MB6" s="7"/>
      <c r="MC6" s="7"/>
      <c r="MD6" s="7"/>
      <c r="ME6" s="7"/>
      <c r="MF6" s="7"/>
      <c r="MG6" s="7"/>
      <c r="MH6" s="7"/>
      <c r="MI6" s="7"/>
      <c r="MJ6" s="7"/>
      <c r="MK6" s="7"/>
      <c r="ML6" s="7"/>
      <c r="MM6" s="7"/>
      <c r="MN6" s="7"/>
      <c r="MO6" s="7"/>
      <c r="MP6" s="7"/>
      <c r="MQ6" s="7"/>
      <c r="MR6" s="7"/>
      <c r="MS6" s="7"/>
      <c r="MT6" s="7"/>
      <c r="MU6" s="7"/>
      <c r="MV6" s="7"/>
      <c r="MW6" s="7"/>
      <c r="MX6" s="7"/>
      <c r="MY6" s="7"/>
      <c r="MZ6" s="7"/>
      <c r="NA6" s="7"/>
      <c r="NB6" s="7"/>
      <c r="NC6" s="7"/>
      <c r="ND6" s="7"/>
      <c r="NE6" s="7"/>
      <c r="NF6" s="7"/>
      <c r="NG6" s="7"/>
      <c r="NH6" s="7"/>
      <c r="NI6" s="7"/>
      <c r="NJ6" s="7"/>
      <c r="NK6" s="7"/>
      <c r="NL6" s="7"/>
      <c r="NM6" s="7"/>
      <c r="NN6" s="7"/>
      <c r="NO6" s="7"/>
      <c r="NP6" s="7"/>
      <c r="NQ6" s="7"/>
      <c r="NR6" s="7"/>
      <c r="NS6" s="7"/>
      <c r="NT6" s="7"/>
      <c r="NU6" s="7"/>
      <c r="NV6" s="7"/>
      <c r="NW6" s="7"/>
      <c r="NX6" s="7"/>
      <c r="NY6" s="7"/>
      <c r="NZ6" s="7"/>
      <c r="OA6" s="7"/>
      <c r="OB6" s="7"/>
      <c r="OC6" s="7"/>
      <c r="OD6" s="7"/>
      <c r="OE6" s="7"/>
      <c r="OF6" s="7"/>
      <c r="OG6" s="7"/>
      <c r="OH6" s="7"/>
      <c r="OI6" s="7"/>
      <c r="OJ6" s="7"/>
      <c r="OK6" s="7"/>
      <c r="OL6" s="7"/>
      <c r="OM6" s="7"/>
      <c r="ON6" s="7"/>
      <c r="OO6" s="7"/>
      <c r="OP6" s="7"/>
      <c r="OQ6" s="7"/>
      <c r="OR6" s="7"/>
      <c r="OS6" s="7"/>
      <c r="OT6" s="7"/>
      <c r="OU6" s="7"/>
      <c r="OV6" s="7"/>
      <c r="OW6" s="7"/>
      <c r="OX6" s="7"/>
      <c r="OY6" s="7"/>
      <c r="OZ6" s="7"/>
      <c r="PA6" s="7"/>
      <c r="PB6" s="7"/>
      <c r="PC6" s="7"/>
      <c r="PD6" s="7"/>
      <c r="PE6" s="7"/>
      <c r="PF6" s="7"/>
      <c r="PG6" s="7"/>
      <c r="PH6" s="7"/>
      <c r="PI6" s="7"/>
      <c r="PJ6" s="7"/>
      <c r="PK6" s="7"/>
      <c r="PL6" s="7"/>
      <c r="PM6" s="7"/>
      <c r="PN6" s="7"/>
      <c r="PO6" s="7"/>
      <c r="PP6" s="7"/>
      <c r="PQ6" s="7"/>
      <c r="PR6" s="7"/>
      <c r="PS6" s="7"/>
      <c r="PT6" s="7"/>
      <c r="PU6" s="7"/>
      <c r="PV6" s="7"/>
      <c r="PW6" s="7"/>
      <c r="PX6" s="7"/>
      <c r="PY6" s="7"/>
      <c r="PZ6" s="7"/>
      <c r="QA6" s="7"/>
      <c r="QB6" s="7"/>
      <c r="QC6" s="7"/>
      <c r="QD6" s="7"/>
      <c r="QE6" s="7"/>
      <c r="QF6" s="7"/>
      <c r="QG6" s="7"/>
      <c r="QH6" s="7"/>
      <c r="QI6" s="7"/>
      <c r="QJ6" s="7"/>
      <c r="QK6" s="7"/>
      <c r="QL6" s="7"/>
      <c r="QM6" s="7"/>
      <c r="QN6" s="7"/>
      <c r="QO6" s="7"/>
      <c r="QP6" s="7"/>
      <c r="QQ6" s="7"/>
      <c r="QR6" s="7"/>
      <c r="QS6" s="7"/>
      <c r="QT6" s="7"/>
      <c r="QU6" s="7"/>
      <c r="QV6" s="7"/>
      <c r="QW6" s="7"/>
      <c r="QX6" s="7"/>
      <c r="QY6" s="7"/>
      <c r="QZ6" s="7"/>
      <c r="RA6" s="7"/>
      <c r="RB6" s="7"/>
      <c r="RC6" s="7"/>
      <c r="RD6" s="7"/>
      <c r="RE6" s="7"/>
      <c r="RF6" s="7"/>
      <c r="RG6" s="7"/>
      <c r="RH6" s="7"/>
      <c r="RI6" s="7"/>
      <c r="RJ6" s="7"/>
      <c r="RK6" s="7"/>
      <c r="RL6" s="7"/>
      <c r="RM6" s="7"/>
      <c r="RN6" s="7"/>
      <c r="RO6" s="7"/>
      <c r="RP6" s="7"/>
      <c r="RQ6" s="7"/>
      <c r="RR6" s="7"/>
      <c r="RS6" s="7"/>
      <c r="RT6" s="7"/>
      <c r="RU6" s="7"/>
      <c r="RV6" s="7"/>
      <c r="RW6" s="7"/>
      <c r="RX6" s="7"/>
      <c r="RY6" s="7"/>
      <c r="RZ6" s="7"/>
      <c r="SA6" s="7"/>
      <c r="SB6" s="7"/>
      <c r="SC6" s="7"/>
      <c r="SD6" s="7"/>
      <c r="SE6" s="7"/>
      <c r="SF6" s="7"/>
      <c r="SG6" s="7"/>
      <c r="SH6" s="7"/>
      <c r="SI6" s="7"/>
      <c r="SJ6" s="7"/>
      <c r="SK6" s="7"/>
    </row>
    <row r="7" ht="14.25" customHeight="1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  <c r="DV7" s="7"/>
      <c r="DW7" s="7"/>
      <c r="DX7" s="7"/>
      <c r="DY7" s="7"/>
      <c r="DZ7" s="7"/>
      <c r="EA7" s="7"/>
      <c r="EB7" s="7"/>
      <c r="EC7" s="7"/>
      <c r="ED7" s="7"/>
      <c r="EE7" s="7"/>
      <c r="EF7" s="7"/>
      <c r="EG7" s="7"/>
      <c r="EH7" s="7"/>
      <c r="EI7" s="7"/>
      <c r="EJ7" s="7"/>
      <c r="EK7" s="7"/>
      <c r="EL7" s="7"/>
      <c r="EM7" s="7"/>
      <c r="EN7" s="7"/>
      <c r="EO7" s="7"/>
      <c r="EP7" s="7"/>
      <c r="EQ7" s="7"/>
      <c r="ER7" s="7"/>
      <c r="ES7" s="7"/>
      <c r="ET7" s="7"/>
      <c r="EU7" s="7"/>
      <c r="EV7" s="7"/>
      <c r="EW7" s="7"/>
      <c r="EX7" s="7"/>
      <c r="EY7" s="7"/>
      <c r="EZ7" s="7"/>
      <c r="FA7" s="7"/>
      <c r="FB7" s="7"/>
      <c r="FC7" s="7"/>
      <c r="FD7" s="7"/>
      <c r="FE7" s="7"/>
      <c r="FF7" s="7"/>
      <c r="FG7" s="7"/>
      <c r="FH7" s="7"/>
      <c r="FI7" s="7"/>
      <c r="FJ7" s="7"/>
      <c r="FK7" s="7"/>
      <c r="FL7" s="7"/>
      <c r="FM7" s="7"/>
      <c r="FN7" s="7"/>
      <c r="FO7" s="7"/>
      <c r="FP7" s="7"/>
      <c r="FQ7" s="7"/>
      <c r="FR7" s="7"/>
      <c r="FS7" s="7"/>
      <c r="FT7" s="7"/>
      <c r="FU7" s="7"/>
      <c r="FV7" s="7"/>
      <c r="FW7" s="7"/>
      <c r="FX7" s="7"/>
      <c r="FY7" s="7"/>
      <c r="FZ7" s="7"/>
      <c r="GA7" s="7"/>
      <c r="GB7" s="7"/>
      <c r="GC7" s="7"/>
      <c r="GD7" s="7"/>
      <c r="GE7" s="7"/>
      <c r="GF7" s="7"/>
      <c r="GG7" s="7"/>
      <c r="GH7" s="7"/>
      <c r="GI7" s="7"/>
      <c r="GJ7" s="7"/>
      <c r="GK7" s="7"/>
      <c r="GL7" s="7"/>
      <c r="GM7" s="7"/>
      <c r="GN7" s="7"/>
      <c r="GO7" s="7"/>
      <c r="GP7" s="7"/>
      <c r="GQ7" s="7"/>
      <c r="GR7" s="7"/>
      <c r="GS7" s="7"/>
      <c r="GT7" s="7"/>
      <c r="GU7" s="7"/>
      <c r="GV7" s="7"/>
      <c r="GW7" s="7"/>
      <c r="GX7" s="7"/>
      <c r="GY7" s="7"/>
      <c r="GZ7" s="7"/>
      <c r="HA7" s="7"/>
      <c r="HB7" s="7"/>
      <c r="HC7" s="7"/>
      <c r="HD7" s="7"/>
      <c r="HE7" s="7"/>
      <c r="HF7" s="7"/>
      <c r="HG7" s="7"/>
      <c r="HH7" s="7"/>
      <c r="HI7" s="7"/>
      <c r="HJ7" s="7"/>
      <c r="HK7" s="7"/>
      <c r="HL7" s="7"/>
      <c r="HM7" s="7"/>
      <c r="HN7" s="7"/>
      <c r="HO7" s="7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7"/>
      <c r="JD7" s="7"/>
      <c r="JE7" s="7"/>
      <c r="JF7" s="7"/>
      <c r="JG7" s="7"/>
      <c r="JH7" s="7"/>
      <c r="JI7" s="7"/>
      <c r="JJ7" s="7"/>
      <c r="JK7" s="7"/>
      <c r="JL7" s="7"/>
      <c r="JM7" s="7"/>
      <c r="JN7" s="7"/>
      <c r="JO7" s="7"/>
      <c r="JP7" s="7"/>
      <c r="JQ7" s="7"/>
      <c r="JR7" s="7"/>
      <c r="JS7" s="7"/>
      <c r="JT7" s="7"/>
      <c r="JU7" s="7"/>
      <c r="JV7" s="7"/>
      <c r="JW7" s="7"/>
      <c r="JX7" s="7"/>
      <c r="JY7" s="7"/>
      <c r="JZ7" s="7"/>
      <c r="KA7" s="7"/>
      <c r="KB7" s="7"/>
      <c r="KC7" s="7"/>
      <c r="KD7" s="7"/>
      <c r="KE7" s="7"/>
      <c r="KF7" s="7"/>
      <c r="KG7" s="7"/>
      <c r="KH7" s="7"/>
      <c r="KI7" s="7"/>
      <c r="KJ7" s="7"/>
      <c r="KK7" s="7"/>
      <c r="KL7" s="7"/>
      <c r="KM7" s="7"/>
      <c r="KN7" s="7"/>
      <c r="KO7" s="7"/>
      <c r="KP7" s="7"/>
      <c r="KQ7" s="7"/>
      <c r="KR7" s="7"/>
      <c r="KS7" s="7"/>
      <c r="KT7" s="7"/>
      <c r="KU7" s="7"/>
      <c r="KV7" s="7"/>
      <c r="KW7" s="7"/>
      <c r="KX7" s="7"/>
      <c r="KY7" s="7"/>
      <c r="KZ7" s="7"/>
      <c r="LA7" s="7"/>
      <c r="LB7" s="7"/>
      <c r="LC7" s="7"/>
      <c r="LD7" s="7"/>
      <c r="LE7" s="7"/>
      <c r="LF7" s="7"/>
      <c r="LG7" s="7"/>
      <c r="LH7" s="7"/>
      <c r="LI7" s="7"/>
      <c r="LJ7" s="7"/>
      <c r="LK7" s="7"/>
      <c r="LL7" s="7"/>
      <c r="LM7" s="7"/>
      <c r="LN7" s="7"/>
      <c r="LO7" s="7"/>
      <c r="LP7" s="7"/>
      <c r="LQ7" s="7"/>
      <c r="LR7" s="7"/>
      <c r="LS7" s="7"/>
      <c r="LT7" s="7"/>
      <c r="LU7" s="7"/>
      <c r="LV7" s="7"/>
      <c r="LW7" s="7"/>
      <c r="LX7" s="7"/>
      <c r="LY7" s="7"/>
      <c r="LZ7" s="7"/>
      <c r="MA7" s="7"/>
      <c r="MB7" s="7"/>
      <c r="MC7" s="7"/>
      <c r="MD7" s="7"/>
      <c r="ME7" s="7"/>
      <c r="MF7" s="7"/>
      <c r="MG7" s="7"/>
      <c r="MH7" s="7"/>
      <c r="MI7" s="7"/>
      <c r="MJ7" s="7"/>
      <c r="MK7" s="7"/>
      <c r="ML7" s="7"/>
      <c r="MM7" s="7"/>
      <c r="MN7" s="7"/>
      <c r="MO7" s="7"/>
      <c r="MP7" s="7"/>
      <c r="MQ7" s="7"/>
      <c r="MR7" s="7"/>
      <c r="MS7" s="7"/>
      <c r="MT7" s="7"/>
      <c r="MU7" s="7"/>
      <c r="MV7" s="7"/>
      <c r="MW7" s="7"/>
      <c r="MX7" s="7"/>
      <c r="MY7" s="7"/>
      <c r="MZ7" s="7"/>
      <c r="NA7" s="7"/>
      <c r="NB7" s="7"/>
      <c r="NC7" s="7"/>
      <c r="ND7" s="7"/>
      <c r="NE7" s="7"/>
      <c r="NF7" s="7"/>
      <c r="NG7" s="7"/>
      <c r="NH7" s="7"/>
      <c r="NI7" s="7"/>
      <c r="NJ7" s="7"/>
      <c r="NK7" s="7"/>
      <c r="NL7" s="7"/>
      <c r="NM7" s="7"/>
      <c r="NN7" s="7"/>
      <c r="NO7" s="7"/>
      <c r="NP7" s="7"/>
      <c r="NQ7" s="7"/>
      <c r="NR7" s="7"/>
      <c r="NS7" s="7"/>
      <c r="NT7" s="7"/>
      <c r="NU7" s="7"/>
      <c r="NV7" s="7"/>
      <c r="NW7" s="7"/>
      <c r="NX7" s="7"/>
      <c r="NY7" s="7"/>
      <c r="NZ7" s="7"/>
      <c r="OA7" s="7"/>
      <c r="OB7" s="7"/>
      <c r="OC7" s="7"/>
      <c r="OD7" s="7"/>
      <c r="OE7" s="7"/>
      <c r="OF7" s="7"/>
      <c r="OG7" s="7"/>
      <c r="OH7" s="7"/>
      <c r="OI7" s="7"/>
      <c r="OJ7" s="7"/>
      <c r="OK7" s="7"/>
      <c r="OL7" s="7"/>
      <c r="OM7" s="7"/>
      <c r="ON7" s="7"/>
      <c r="OO7" s="7"/>
      <c r="OP7" s="7"/>
      <c r="OQ7" s="7"/>
      <c r="OR7" s="7"/>
      <c r="OS7" s="7"/>
      <c r="OT7" s="7"/>
      <c r="OU7" s="7"/>
      <c r="OV7" s="7"/>
      <c r="OW7" s="7"/>
      <c r="OX7" s="7"/>
      <c r="OY7" s="7"/>
      <c r="OZ7" s="7"/>
      <c r="PA7" s="7"/>
      <c r="PB7" s="7"/>
      <c r="PC7" s="7"/>
      <c r="PD7" s="7"/>
      <c r="PE7" s="7"/>
      <c r="PF7" s="7"/>
      <c r="PG7" s="7"/>
      <c r="PH7" s="7"/>
      <c r="PI7" s="7"/>
      <c r="PJ7" s="7"/>
      <c r="PK7" s="7"/>
      <c r="PL7" s="7"/>
      <c r="PM7" s="7"/>
      <c r="PN7" s="7"/>
      <c r="PO7" s="7"/>
      <c r="PP7" s="7"/>
      <c r="PQ7" s="7"/>
      <c r="PR7" s="7"/>
      <c r="PS7" s="7"/>
      <c r="PT7" s="7"/>
      <c r="PU7" s="7"/>
      <c r="PV7" s="7"/>
      <c r="PW7" s="7"/>
      <c r="PX7" s="7"/>
      <c r="PY7" s="7"/>
      <c r="PZ7" s="7"/>
      <c r="QA7" s="7"/>
      <c r="QB7" s="7"/>
      <c r="QC7" s="7"/>
      <c r="QD7" s="7"/>
      <c r="QE7" s="7"/>
      <c r="QF7" s="7"/>
      <c r="QG7" s="7"/>
      <c r="QH7" s="7"/>
      <c r="QI7" s="7"/>
      <c r="QJ7" s="7"/>
      <c r="QK7" s="7"/>
      <c r="QL7" s="7"/>
      <c r="QM7" s="7"/>
      <c r="QN7" s="7"/>
      <c r="QO7" s="7"/>
      <c r="QP7" s="7"/>
      <c r="QQ7" s="7"/>
      <c r="QR7" s="7"/>
      <c r="QS7" s="7"/>
      <c r="QT7" s="7"/>
      <c r="QU7" s="7"/>
      <c r="QV7" s="7"/>
      <c r="QW7" s="7"/>
      <c r="QX7" s="7"/>
      <c r="QY7" s="7"/>
      <c r="QZ7" s="7"/>
      <c r="RA7" s="7"/>
      <c r="RB7" s="7"/>
      <c r="RC7" s="7"/>
      <c r="RD7" s="7"/>
      <c r="RE7" s="7"/>
      <c r="RF7" s="7"/>
      <c r="RG7" s="7"/>
      <c r="RH7" s="7"/>
      <c r="RI7" s="7"/>
      <c r="RJ7" s="7"/>
      <c r="RK7" s="7"/>
      <c r="RL7" s="7"/>
      <c r="RM7" s="7"/>
      <c r="RN7" s="7"/>
      <c r="RO7" s="7"/>
      <c r="RP7" s="7"/>
      <c r="RQ7" s="7"/>
      <c r="RR7" s="7"/>
      <c r="RS7" s="7"/>
      <c r="RT7" s="7"/>
      <c r="RU7" s="7"/>
      <c r="RV7" s="7"/>
      <c r="RW7" s="7"/>
      <c r="RX7" s="7"/>
      <c r="RY7" s="7"/>
      <c r="RZ7" s="7"/>
      <c r="SA7" s="7"/>
      <c r="SB7" s="7"/>
      <c r="SC7" s="7"/>
      <c r="SD7" s="7"/>
      <c r="SE7" s="7"/>
      <c r="SF7" s="7"/>
      <c r="SG7" s="7"/>
      <c r="SH7" s="7"/>
      <c r="SI7" s="7"/>
      <c r="SJ7" s="7"/>
      <c r="SK7" s="7"/>
    </row>
    <row r="8" ht="14.25" customHeight="1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  <c r="DV8" s="7"/>
      <c r="DW8" s="7"/>
      <c r="DX8" s="7"/>
      <c r="DY8" s="7"/>
      <c r="DZ8" s="7"/>
      <c r="EA8" s="7"/>
      <c r="EB8" s="7"/>
      <c r="EC8" s="7"/>
      <c r="ED8" s="7"/>
      <c r="EE8" s="7"/>
      <c r="EF8" s="7"/>
      <c r="EG8" s="7"/>
      <c r="EH8" s="7"/>
      <c r="EI8" s="7"/>
      <c r="EJ8" s="7"/>
      <c r="EK8" s="7"/>
      <c r="EL8" s="7"/>
      <c r="EM8" s="7"/>
      <c r="EN8" s="7"/>
      <c r="EO8" s="7"/>
      <c r="EP8" s="7"/>
      <c r="EQ8" s="7"/>
      <c r="ER8" s="7"/>
      <c r="ES8" s="7"/>
      <c r="ET8" s="7"/>
      <c r="EU8" s="7"/>
      <c r="EV8" s="7"/>
      <c r="EW8" s="7"/>
      <c r="EX8" s="7"/>
      <c r="EY8" s="7"/>
      <c r="EZ8" s="7"/>
      <c r="FA8" s="7"/>
      <c r="FB8" s="7"/>
      <c r="FC8" s="7"/>
      <c r="FD8" s="7"/>
      <c r="FE8" s="7"/>
      <c r="FF8" s="7"/>
      <c r="FG8" s="7"/>
      <c r="FH8" s="7"/>
      <c r="FI8" s="7"/>
      <c r="FJ8" s="7"/>
      <c r="FK8" s="7"/>
      <c r="FL8" s="7"/>
      <c r="FM8" s="7"/>
      <c r="FN8" s="7"/>
      <c r="FO8" s="7"/>
      <c r="FP8" s="7"/>
      <c r="FQ8" s="7"/>
      <c r="FR8" s="7"/>
      <c r="FS8" s="7"/>
      <c r="FT8" s="7"/>
      <c r="FU8" s="7"/>
      <c r="FV8" s="7"/>
      <c r="FW8" s="7"/>
      <c r="FX8" s="7"/>
      <c r="FY8" s="7"/>
      <c r="FZ8" s="7"/>
      <c r="GA8" s="7"/>
      <c r="GB8" s="7"/>
      <c r="GC8" s="7"/>
      <c r="GD8" s="7"/>
      <c r="GE8" s="7"/>
      <c r="GF8" s="7"/>
      <c r="GG8" s="7"/>
      <c r="GH8" s="7"/>
      <c r="GI8" s="7"/>
      <c r="GJ8" s="7"/>
      <c r="GK8" s="7"/>
      <c r="GL8" s="7"/>
      <c r="GM8" s="7"/>
      <c r="GN8" s="7"/>
      <c r="GO8" s="7"/>
      <c r="GP8" s="7"/>
      <c r="GQ8" s="7"/>
      <c r="GR8" s="7"/>
      <c r="GS8" s="7"/>
      <c r="GT8" s="7"/>
      <c r="GU8" s="7"/>
      <c r="GV8" s="7"/>
      <c r="GW8" s="7"/>
      <c r="GX8" s="7"/>
      <c r="GY8" s="7"/>
      <c r="GZ8" s="7"/>
      <c r="HA8" s="7"/>
      <c r="HB8" s="7"/>
      <c r="HC8" s="7"/>
      <c r="HD8" s="7"/>
      <c r="HE8" s="7"/>
      <c r="HF8" s="7"/>
      <c r="HG8" s="7"/>
      <c r="HH8" s="7"/>
      <c r="HI8" s="7"/>
      <c r="HJ8" s="7"/>
      <c r="HK8" s="7"/>
      <c r="HL8" s="7"/>
      <c r="HM8" s="7"/>
      <c r="HN8" s="7"/>
      <c r="HO8" s="7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7"/>
      <c r="JD8" s="7"/>
      <c r="JE8" s="7"/>
      <c r="JF8" s="7"/>
      <c r="JG8" s="7"/>
      <c r="JH8" s="7"/>
      <c r="JI8" s="7"/>
      <c r="JJ8" s="7"/>
      <c r="JK8" s="7"/>
      <c r="JL8" s="7"/>
      <c r="JM8" s="7"/>
      <c r="JN8" s="7"/>
      <c r="JO8" s="7"/>
      <c r="JP8" s="7"/>
      <c r="JQ8" s="7"/>
      <c r="JR8" s="7"/>
      <c r="JS8" s="7"/>
      <c r="JT8" s="7"/>
      <c r="JU8" s="7"/>
      <c r="JV8" s="7"/>
      <c r="JW8" s="7"/>
      <c r="JX8" s="7"/>
      <c r="JY8" s="7"/>
      <c r="JZ8" s="7"/>
      <c r="KA8" s="7"/>
      <c r="KB8" s="7"/>
      <c r="KC8" s="7"/>
      <c r="KD8" s="7"/>
      <c r="KE8" s="7"/>
      <c r="KF8" s="7"/>
      <c r="KG8" s="7"/>
      <c r="KH8" s="7"/>
      <c r="KI8" s="7"/>
      <c r="KJ8" s="7"/>
      <c r="KK8" s="7"/>
      <c r="KL8" s="7"/>
      <c r="KM8" s="7"/>
      <c r="KN8" s="7"/>
      <c r="KO8" s="7"/>
      <c r="KP8" s="7"/>
      <c r="KQ8" s="7"/>
      <c r="KR8" s="7"/>
      <c r="KS8" s="7"/>
      <c r="KT8" s="7"/>
      <c r="KU8" s="7"/>
      <c r="KV8" s="7"/>
      <c r="KW8" s="7"/>
      <c r="KX8" s="7"/>
      <c r="KY8" s="7"/>
      <c r="KZ8" s="7"/>
      <c r="LA8" s="7"/>
      <c r="LB8" s="7"/>
      <c r="LC8" s="7"/>
      <c r="LD8" s="7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C8" s="7"/>
      <c r="MD8" s="7"/>
      <c r="ME8" s="7"/>
      <c r="MF8" s="7"/>
      <c r="MG8" s="7"/>
      <c r="MH8" s="7"/>
      <c r="MI8" s="7"/>
      <c r="MJ8" s="7"/>
      <c r="MK8" s="7"/>
      <c r="ML8" s="7"/>
      <c r="MM8" s="7"/>
      <c r="MN8" s="7"/>
      <c r="MO8" s="7"/>
      <c r="MP8" s="7"/>
      <c r="MQ8" s="7"/>
      <c r="MR8" s="7"/>
      <c r="MS8" s="7"/>
      <c r="MT8" s="7"/>
      <c r="MU8" s="7"/>
      <c r="MV8" s="7"/>
      <c r="MW8" s="7"/>
      <c r="MX8" s="7"/>
      <c r="MY8" s="7"/>
      <c r="MZ8" s="7"/>
      <c r="NA8" s="7"/>
      <c r="NB8" s="7"/>
      <c r="NC8" s="7"/>
      <c r="ND8" s="7"/>
      <c r="NE8" s="7"/>
      <c r="NF8" s="7"/>
      <c r="NG8" s="7"/>
      <c r="NH8" s="7"/>
      <c r="NI8" s="7"/>
      <c r="NJ8" s="7"/>
      <c r="NK8" s="7"/>
      <c r="NL8" s="7"/>
      <c r="NM8" s="7"/>
      <c r="NN8" s="7"/>
      <c r="NO8" s="7"/>
      <c r="NP8" s="7"/>
      <c r="NQ8" s="7"/>
      <c r="NR8" s="7"/>
      <c r="NS8" s="7"/>
      <c r="NT8" s="7"/>
      <c r="NU8" s="7"/>
      <c r="NV8" s="7"/>
      <c r="NW8" s="7"/>
      <c r="NX8" s="7"/>
      <c r="NY8" s="7"/>
      <c r="NZ8" s="7"/>
      <c r="OA8" s="7"/>
      <c r="OB8" s="7"/>
      <c r="OC8" s="7"/>
      <c r="OD8" s="7"/>
      <c r="OE8" s="7"/>
      <c r="OF8" s="7"/>
      <c r="OG8" s="7"/>
      <c r="OH8" s="7"/>
      <c r="OI8" s="7"/>
      <c r="OJ8" s="7"/>
      <c r="OK8" s="7"/>
      <c r="OL8" s="7"/>
      <c r="OM8" s="7"/>
      <c r="ON8" s="7"/>
      <c r="OO8" s="7"/>
      <c r="OP8" s="7"/>
      <c r="OQ8" s="7"/>
      <c r="OR8" s="7"/>
      <c r="OS8" s="7"/>
      <c r="OT8" s="7"/>
      <c r="OU8" s="7"/>
      <c r="OV8" s="7"/>
      <c r="OW8" s="7"/>
      <c r="OX8" s="7"/>
      <c r="OY8" s="7"/>
      <c r="OZ8" s="7"/>
      <c r="PA8" s="7"/>
      <c r="PB8" s="7"/>
      <c r="PC8" s="7"/>
      <c r="PD8" s="7"/>
      <c r="PE8" s="7"/>
      <c r="PF8" s="7"/>
      <c r="PG8" s="7"/>
      <c r="PH8" s="7"/>
      <c r="PI8" s="7"/>
      <c r="PJ8" s="7"/>
      <c r="PK8" s="7"/>
      <c r="PL8" s="7"/>
      <c r="PM8" s="7"/>
      <c r="PN8" s="7"/>
      <c r="PO8" s="7"/>
      <c r="PP8" s="7"/>
      <c r="PQ8" s="7"/>
      <c r="PR8" s="7"/>
      <c r="PS8" s="7"/>
      <c r="PT8" s="7"/>
      <c r="PU8" s="7"/>
      <c r="PV8" s="7"/>
      <c r="PW8" s="7"/>
      <c r="PX8" s="7"/>
      <c r="PY8" s="7"/>
      <c r="PZ8" s="7"/>
      <c r="QA8" s="7"/>
      <c r="QB8" s="7"/>
      <c r="QC8" s="7"/>
      <c r="QD8" s="7"/>
      <c r="QE8" s="7"/>
      <c r="QF8" s="7"/>
      <c r="QG8" s="7"/>
      <c r="QH8" s="7"/>
      <c r="QI8" s="7"/>
      <c r="QJ8" s="7"/>
      <c r="QK8" s="7"/>
      <c r="QL8" s="7"/>
      <c r="QM8" s="7"/>
      <c r="QN8" s="7"/>
      <c r="QO8" s="7"/>
      <c r="QP8" s="7"/>
      <c r="QQ8" s="7"/>
      <c r="QR8" s="7"/>
      <c r="QS8" s="7"/>
      <c r="QT8" s="7"/>
      <c r="QU8" s="7"/>
      <c r="QV8" s="7"/>
      <c r="QW8" s="7"/>
      <c r="QX8" s="7"/>
      <c r="QY8" s="7"/>
      <c r="QZ8" s="7"/>
      <c r="RA8" s="7"/>
      <c r="RB8" s="7"/>
      <c r="RC8" s="7"/>
      <c r="RD8" s="7"/>
      <c r="RE8" s="7"/>
      <c r="RF8" s="7"/>
      <c r="RG8" s="7"/>
      <c r="RH8" s="7"/>
      <c r="RI8" s="7"/>
      <c r="RJ8" s="7"/>
      <c r="RK8" s="7"/>
      <c r="RL8" s="7"/>
      <c r="RM8" s="7"/>
      <c r="RN8" s="7"/>
      <c r="RO8" s="7"/>
      <c r="RP8" s="7"/>
      <c r="RQ8" s="7"/>
      <c r="RR8" s="7"/>
      <c r="RS8" s="7"/>
      <c r="RT8" s="7"/>
      <c r="RU8" s="7"/>
      <c r="RV8" s="7"/>
      <c r="RW8" s="7"/>
      <c r="RX8" s="7"/>
      <c r="RY8" s="7"/>
      <c r="RZ8" s="7"/>
      <c r="SA8" s="7"/>
      <c r="SB8" s="7"/>
      <c r="SC8" s="7"/>
      <c r="SD8" s="7"/>
      <c r="SE8" s="7"/>
      <c r="SF8" s="7"/>
      <c r="SG8" s="7"/>
      <c r="SH8" s="7"/>
      <c r="SI8" s="7"/>
      <c r="SJ8" s="7"/>
      <c r="SK8" s="7"/>
    </row>
    <row r="9" ht="14.25" customHeight="1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  <c r="DV9" s="7"/>
      <c r="DW9" s="7"/>
      <c r="DX9" s="7"/>
      <c r="DY9" s="7"/>
      <c r="DZ9" s="7"/>
      <c r="EA9" s="7"/>
      <c r="EB9" s="7"/>
      <c r="EC9" s="7"/>
      <c r="ED9" s="7"/>
      <c r="EE9" s="7"/>
      <c r="EF9" s="7"/>
      <c r="EG9" s="7"/>
      <c r="EH9" s="7"/>
      <c r="EI9" s="7"/>
      <c r="EJ9" s="7"/>
      <c r="EK9" s="7"/>
      <c r="EL9" s="7"/>
      <c r="EM9" s="7"/>
      <c r="EN9" s="7"/>
      <c r="EO9" s="7"/>
      <c r="EP9" s="7"/>
      <c r="EQ9" s="7"/>
      <c r="ER9" s="7"/>
      <c r="ES9" s="7"/>
      <c r="ET9" s="7"/>
      <c r="EU9" s="7"/>
      <c r="EV9" s="7"/>
      <c r="EW9" s="7"/>
      <c r="EX9" s="7"/>
      <c r="EY9" s="7"/>
      <c r="EZ9" s="7"/>
      <c r="FA9" s="7"/>
      <c r="FB9" s="7"/>
      <c r="FC9" s="7"/>
      <c r="FD9" s="7"/>
      <c r="FE9" s="7"/>
      <c r="FF9" s="7"/>
      <c r="FG9" s="7"/>
      <c r="FH9" s="7"/>
      <c r="FI9" s="7"/>
      <c r="FJ9" s="7"/>
      <c r="FK9" s="7"/>
      <c r="FL9" s="7"/>
      <c r="FM9" s="7"/>
      <c r="FN9" s="7"/>
      <c r="FO9" s="7"/>
      <c r="FP9" s="7"/>
      <c r="FQ9" s="7"/>
      <c r="FR9" s="7"/>
      <c r="FS9" s="7"/>
      <c r="FT9" s="7"/>
      <c r="FU9" s="7"/>
      <c r="FV9" s="7"/>
      <c r="FW9" s="7"/>
      <c r="FX9" s="7"/>
      <c r="FY9" s="7"/>
      <c r="FZ9" s="7"/>
      <c r="GA9" s="7"/>
      <c r="GB9" s="7"/>
      <c r="GC9" s="7"/>
      <c r="GD9" s="7"/>
      <c r="GE9" s="7"/>
      <c r="GF9" s="7"/>
      <c r="GG9" s="7"/>
      <c r="GH9" s="7"/>
      <c r="GI9" s="7"/>
      <c r="GJ9" s="7"/>
      <c r="GK9" s="7"/>
      <c r="GL9" s="7"/>
      <c r="GM9" s="7"/>
      <c r="GN9" s="7"/>
      <c r="GO9" s="7"/>
      <c r="GP9" s="7"/>
      <c r="GQ9" s="7"/>
      <c r="GR9" s="7"/>
      <c r="GS9" s="7"/>
      <c r="GT9" s="7"/>
      <c r="GU9" s="7"/>
      <c r="GV9" s="7"/>
      <c r="GW9" s="7"/>
      <c r="GX9" s="7"/>
      <c r="GY9" s="7"/>
      <c r="GZ9" s="7"/>
      <c r="HA9" s="7"/>
      <c r="HB9" s="7"/>
      <c r="HC9" s="7"/>
      <c r="HD9" s="7"/>
      <c r="HE9" s="7"/>
      <c r="HF9" s="7"/>
      <c r="HG9" s="7"/>
      <c r="HH9" s="7"/>
      <c r="HI9" s="7"/>
      <c r="HJ9" s="7"/>
      <c r="HK9" s="7"/>
      <c r="HL9" s="7"/>
      <c r="HM9" s="7"/>
      <c r="HN9" s="7"/>
      <c r="HO9" s="7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7"/>
      <c r="JD9" s="7"/>
      <c r="JE9" s="7"/>
      <c r="JF9" s="7"/>
      <c r="JG9" s="7"/>
      <c r="JH9" s="7"/>
      <c r="JI9" s="7"/>
      <c r="JJ9" s="7"/>
      <c r="JK9" s="7"/>
      <c r="JL9" s="7"/>
      <c r="JM9" s="7"/>
      <c r="JN9" s="7"/>
      <c r="JO9" s="7"/>
      <c r="JP9" s="7"/>
      <c r="JQ9" s="7"/>
      <c r="JR9" s="7"/>
      <c r="JS9" s="7"/>
      <c r="JT9" s="7"/>
      <c r="JU9" s="7"/>
      <c r="JV9" s="7"/>
      <c r="JW9" s="7"/>
      <c r="JX9" s="7"/>
      <c r="JY9" s="7"/>
      <c r="JZ9" s="7"/>
      <c r="KA9" s="7"/>
      <c r="KB9" s="7"/>
      <c r="KC9" s="7"/>
      <c r="KD9" s="7"/>
      <c r="KE9" s="7"/>
      <c r="KF9" s="7"/>
      <c r="KG9" s="7"/>
      <c r="KH9" s="7"/>
      <c r="KI9" s="7"/>
      <c r="KJ9" s="7"/>
      <c r="KK9" s="7"/>
      <c r="KL9" s="7"/>
      <c r="KM9" s="7"/>
      <c r="KN9" s="7"/>
      <c r="KO9" s="7"/>
      <c r="KP9" s="7"/>
      <c r="KQ9" s="7"/>
      <c r="KR9" s="7"/>
      <c r="KS9" s="7"/>
      <c r="KT9" s="7"/>
      <c r="KU9" s="7"/>
      <c r="KV9" s="7"/>
      <c r="KW9" s="7"/>
      <c r="KX9" s="7"/>
      <c r="KY9" s="7"/>
      <c r="KZ9" s="7"/>
      <c r="LA9" s="7"/>
      <c r="LB9" s="7"/>
      <c r="LC9" s="7"/>
      <c r="LD9" s="7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/>
      <c r="MC9" s="7"/>
      <c r="MD9" s="7"/>
      <c r="ME9" s="7"/>
      <c r="MF9" s="7"/>
      <c r="MG9" s="7"/>
      <c r="MH9" s="7"/>
      <c r="MI9" s="7"/>
      <c r="MJ9" s="7"/>
      <c r="MK9" s="7"/>
      <c r="ML9" s="7"/>
      <c r="MM9" s="7"/>
      <c r="MN9" s="7"/>
      <c r="MO9" s="7"/>
      <c r="MP9" s="7"/>
      <c r="MQ9" s="7"/>
      <c r="MR9" s="7"/>
      <c r="MS9" s="7"/>
      <c r="MT9" s="7"/>
      <c r="MU9" s="7"/>
      <c r="MV9" s="7"/>
      <c r="MW9" s="7"/>
      <c r="MX9" s="7"/>
      <c r="MY9" s="7"/>
      <c r="MZ9" s="7"/>
      <c r="NA9" s="7"/>
      <c r="NB9" s="7"/>
      <c r="NC9" s="7"/>
      <c r="ND9" s="7"/>
      <c r="NE9" s="7"/>
      <c r="NF9" s="7"/>
      <c r="NG9" s="7"/>
      <c r="NH9" s="7"/>
      <c r="NI9" s="7"/>
      <c r="NJ9" s="7"/>
      <c r="NK9" s="7"/>
      <c r="NL9" s="7"/>
      <c r="NM9" s="7"/>
      <c r="NN9" s="7"/>
      <c r="NO9" s="7"/>
      <c r="NP9" s="7"/>
      <c r="NQ9" s="7"/>
      <c r="NR9" s="7"/>
      <c r="NS9" s="7"/>
      <c r="NT9" s="7"/>
      <c r="NU9" s="7"/>
      <c r="NV9" s="7"/>
      <c r="NW9" s="7"/>
      <c r="NX9" s="7"/>
      <c r="NY9" s="7"/>
      <c r="NZ9" s="7"/>
      <c r="OA9" s="7"/>
      <c r="OB9" s="7"/>
      <c r="OC9" s="7"/>
      <c r="OD9" s="7"/>
      <c r="OE9" s="7"/>
      <c r="OF9" s="7"/>
      <c r="OG9" s="7"/>
      <c r="OH9" s="7"/>
      <c r="OI9" s="7"/>
      <c r="OJ9" s="7"/>
      <c r="OK9" s="7"/>
      <c r="OL9" s="7"/>
      <c r="OM9" s="7"/>
      <c r="ON9" s="7"/>
      <c r="OO9" s="7"/>
      <c r="OP9" s="7"/>
      <c r="OQ9" s="7"/>
      <c r="OR9" s="7"/>
      <c r="OS9" s="7"/>
      <c r="OT9" s="7"/>
      <c r="OU9" s="7"/>
      <c r="OV9" s="7"/>
      <c r="OW9" s="7"/>
      <c r="OX9" s="7"/>
      <c r="OY9" s="7"/>
      <c r="OZ9" s="7"/>
      <c r="PA9" s="7"/>
      <c r="PB9" s="7"/>
      <c r="PC9" s="7"/>
      <c r="PD9" s="7"/>
      <c r="PE9" s="7"/>
      <c r="PF9" s="7"/>
      <c r="PG9" s="7"/>
      <c r="PH9" s="7"/>
      <c r="PI9" s="7"/>
      <c r="PJ9" s="7"/>
      <c r="PK9" s="7"/>
      <c r="PL9" s="7"/>
      <c r="PM9" s="7"/>
      <c r="PN9" s="7"/>
      <c r="PO9" s="7"/>
      <c r="PP9" s="7"/>
      <c r="PQ9" s="7"/>
      <c r="PR9" s="7"/>
      <c r="PS9" s="7"/>
      <c r="PT9" s="7"/>
      <c r="PU9" s="7"/>
      <c r="PV9" s="7"/>
      <c r="PW9" s="7"/>
      <c r="PX9" s="7"/>
      <c r="PY9" s="7"/>
      <c r="PZ9" s="7"/>
      <c r="QA9" s="7"/>
      <c r="QB9" s="7"/>
      <c r="QC9" s="7"/>
      <c r="QD9" s="7"/>
      <c r="QE9" s="7"/>
      <c r="QF9" s="7"/>
      <c r="QG9" s="7"/>
      <c r="QH9" s="7"/>
      <c r="QI9" s="7"/>
      <c r="QJ9" s="7"/>
      <c r="QK9" s="7"/>
      <c r="QL9" s="7"/>
      <c r="QM9" s="7"/>
      <c r="QN9" s="7"/>
      <c r="QO9" s="7"/>
      <c r="QP9" s="7"/>
      <c r="QQ9" s="7"/>
      <c r="QR9" s="7"/>
      <c r="QS9" s="7"/>
      <c r="QT9" s="7"/>
      <c r="QU9" s="7"/>
      <c r="QV9" s="7"/>
      <c r="QW9" s="7"/>
      <c r="QX9" s="7"/>
      <c r="QY9" s="7"/>
      <c r="QZ9" s="7"/>
      <c r="RA9" s="7"/>
      <c r="RB9" s="7"/>
      <c r="RC9" s="7"/>
      <c r="RD9" s="7"/>
      <c r="RE9" s="7"/>
      <c r="RF9" s="7"/>
      <c r="RG9" s="7"/>
      <c r="RH9" s="7"/>
      <c r="RI9" s="7"/>
      <c r="RJ9" s="7"/>
      <c r="RK9" s="7"/>
      <c r="RL9" s="7"/>
      <c r="RM9" s="7"/>
      <c r="RN9" s="7"/>
      <c r="RO9" s="7"/>
      <c r="RP9" s="7"/>
      <c r="RQ9" s="7"/>
      <c r="RR9" s="7"/>
      <c r="RS9" s="7"/>
      <c r="RT9" s="7"/>
      <c r="RU9" s="7"/>
      <c r="RV9" s="7"/>
      <c r="RW9" s="7"/>
      <c r="RX9" s="7"/>
      <c r="RY9" s="7"/>
      <c r="RZ9" s="7"/>
      <c r="SA9" s="7"/>
      <c r="SB9" s="7"/>
      <c r="SC9" s="7"/>
      <c r="SD9" s="7"/>
      <c r="SE9" s="7"/>
      <c r="SF9" s="7"/>
      <c r="SG9" s="7"/>
      <c r="SH9" s="7"/>
      <c r="SI9" s="7"/>
      <c r="SJ9" s="7"/>
      <c r="SK9" s="7"/>
    </row>
    <row r="10" ht="14.25" customHeight="1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  <c r="DV10" s="7"/>
      <c r="DW10" s="7"/>
      <c r="DX10" s="7"/>
      <c r="DY10" s="7"/>
      <c r="DZ10" s="7"/>
      <c r="EA10" s="7"/>
      <c r="EB10" s="7"/>
      <c r="EC10" s="7"/>
      <c r="ED10" s="7"/>
      <c r="EE10" s="7"/>
      <c r="EF10" s="7"/>
      <c r="EG10" s="7"/>
      <c r="EH10" s="7"/>
      <c r="EI10" s="7"/>
      <c r="EJ10" s="7"/>
      <c r="EK10" s="7"/>
      <c r="EL10" s="7"/>
      <c r="EM10" s="7"/>
      <c r="EN10" s="7"/>
      <c r="EO10" s="7"/>
      <c r="EP10" s="7"/>
      <c r="EQ10" s="7"/>
      <c r="ER10" s="7"/>
      <c r="ES10" s="7"/>
      <c r="ET10" s="7"/>
      <c r="EU10" s="7"/>
      <c r="EV10" s="7"/>
      <c r="EW10" s="7"/>
      <c r="EX10" s="7"/>
      <c r="EY10" s="7"/>
      <c r="EZ10" s="7"/>
      <c r="FA10" s="7"/>
      <c r="FB10" s="7"/>
      <c r="FC10" s="7"/>
      <c r="FD10" s="7"/>
      <c r="FE10" s="7"/>
      <c r="FF10" s="7"/>
      <c r="FG10" s="7"/>
      <c r="FH10" s="7"/>
      <c r="FI10" s="7"/>
      <c r="FJ10" s="7"/>
      <c r="FK10" s="7"/>
      <c r="FL10" s="7"/>
      <c r="FM10" s="7"/>
      <c r="FN10" s="7"/>
      <c r="FO10" s="7"/>
      <c r="FP10" s="7"/>
      <c r="FQ10" s="7"/>
      <c r="FR10" s="7"/>
      <c r="FS10" s="7"/>
      <c r="FT10" s="7"/>
      <c r="FU10" s="7"/>
      <c r="FV10" s="7"/>
      <c r="FW10" s="7"/>
      <c r="FX10" s="7"/>
      <c r="FY10" s="7"/>
      <c r="FZ10" s="7"/>
      <c r="GA10" s="7"/>
      <c r="GB10" s="7"/>
      <c r="GC10" s="7"/>
      <c r="GD10" s="7"/>
      <c r="GE10" s="7"/>
      <c r="GF10" s="7"/>
      <c r="GG10" s="7"/>
      <c r="GH10" s="7"/>
      <c r="GI10" s="7"/>
      <c r="GJ10" s="7"/>
      <c r="GK10" s="7"/>
      <c r="GL10" s="7"/>
      <c r="GM10" s="7"/>
      <c r="GN10" s="7"/>
      <c r="GO10" s="7"/>
      <c r="GP10" s="7"/>
      <c r="GQ10" s="7"/>
      <c r="GR10" s="7"/>
      <c r="GS10" s="7"/>
      <c r="GT10" s="7"/>
      <c r="GU10" s="7"/>
      <c r="GV10" s="7"/>
      <c r="GW10" s="7"/>
      <c r="GX10" s="7"/>
      <c r="GY10" s="7"/>
      <c r="GZ10" s="7"/>
      <c r="HA10" s="7"/>
      <c r="HB10" s="7"/>
      <c r="HC10" s="7"/>
      <c r="HD10" s="7"/>
      <c r="HE10" s="7"/>
      <c r="HF10" s="7"/>
      <c r="HG10" s="7"/>
      <c r="HH10" s="7"/>
      <c r="HI10" s="7"/>
      <c r="HJ10" s="7"/>
      <c r="HK10" s="7"/>
      <c r="HL10" s="7"/>
      <c r="HM10" s="7"/>
      <c r="HN10" s="7"/>
      <c r="HO10" s="7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7"/>
      <c r="JD10" s="7"/>
      <c r="JE10" s="7"/>
      <c r="JF10" s="7"/>
      <c r="JG10" s="7"/>
      <c r="JH10" s="7"/>
      <c r="JI10" s="7"/>
      <c r="JJ10" s="7"/>
      <c r="JK10" s="7"/>
      <c r="JL10" s="7"/>
      <c r="JM10" s="7"/>
      <c r="JN10" s="7"/>
      <c r="JO10" s="7"/>
      <c r="JP10" s="7"/>
      <c r="JQ10" s="7"/>
      <c r="JR10" s="7"/>
      <c r="JS10" s="7"/>
      <c r="JT10" s="7"/>
      <c r="JU10" s="7"/>
      <c r="JV10" s="7"/>
      <c r="JW10" s="7"/>
      <c r="JX10" s="7"/>
      <c r="JY10" s="7"/>
      <c r="JZ10" s="7"/>
      <c r="KA10" s="7"/>
      <c r="KB10" s="7"/>
      <c r="KC10" s="7"/>
      <c r="KD10" s="7"/>
      <c r="KE10" s="7"/>
      <c r="KF10" s="7"/>
      <c r="KG10" s="7"/>
      <c r="KH10" s="7"/>
      <c r="KI10" s="7"/>
      <c r="KJ10" s="7"/>
      <c r="KK10" s="7"/>
      <c r="KL10" s="7"/>
      <c r="KM10" s="7"/>
      <c r="KN10" s="7"/>
      <c r="KO10" s="7"/>
      <c r="KP10" s="7"/>
      <c r="KQ10" s="7"/>
      <c r="KR10" s="7"/>
      <c r="KS10" s="7"/>
      <c r="KT10" s="7"/>
      <c r="KU10" s="7"/>
      <c r="KV10" s="7"/>
      <c r="KW10" s="7"/>
      <c r="KX10" s="7"/>
      <c r="KY10" s="7"/>
      <c r="KZ10" s="7"/>
      <c r="LA10" s="7"/>
      <c r="LB10" s="7"/>
      <c r="LC10" s="7"/>
      <c r="LD10" s="7"/>
      <c r="LE10" s="7"/>
      <c r="LF10" s="7"/>
      <c r="LG10" s="7"/>
      <c r="LH10" s="7"/>
      <c r="LI10" s="7"/>
      <c r="LJ10" s="7"/>
      <c r="LK10" s="7"/>
      <c r="LL10" s="7"/>
      <c r="LM10" s="7"/>
      <c r="LN10" s="7"/>
      <c r="LO10" s="7"/>
      <c r="LP10" s="7"/>
      <c r="LQ10" s="7"/>
      <c r="LR10" s="7"/>
      <c r="LS10" s="7"/>
      <c r="LT10" s="7"/>
      <c r="LU10" s="7"/>
      <c r="LV10" s="7"/>
      <c r="LW10" s="7"/>
      <c r="LX10" s="7"/>
      <c r="LY10" s="7"/>
      <c r="LZ10" s="7"/>
      <c r="MA10" s="7"/>
      <c r="MB10" s="7"/>
      <c r="MC10" s="7"/>
      <c r="MD10" s="7"/>
      <c r="ME10" s="7"/>
      <c r="MF10" s="7"/>
      <c r="MG10" s="7"/>
      <c r="MH10" s="7"/>
      <c r="MI10" s="7"/>
      <c r="MJ10" s="7"/>
      <c r="MK10" s="7"/>
      <c r="ML10" s="7"/>
      <c r="MM10" s="7"/>
      <c r="MN10" s="7"/>
      <c r="MO10" s="7"/>
      <c r="MP10" s="7"/>
      <c r="MQ10" s="7"/>
      <c r="MR10" s="7"/>
      <c r="MS10" s="7"/>
      <c r="MT10" s="7"/>
      <c r="MU10" s="7"/>
      <c r="MV10" s="7"/>
      <c r="MW10" s="7"/>
      <c r="MX10" s="7"/>
      <c r="MY10" s="7"/>
      <c r="MZ10" s="7"/>
      <c r="NA10" s="7"/>
      <c r="NB10" s="7"/>
      <c r="NC10" s="7"/>
      <c r="ND10" s="7"/>
      <c r="NE10" s="7"/>
      <c r="NF10" s="7"/>
      <c r="NG10" s="7"/>
      <c r="NH10" s="7"/>
      <c r="NI10" s="7"/>
      <c r="NJ10" s="7"/>
      <c r="NK10" s="7"/>
      <c r="NL10" s="7"/>
      <c r="NM10" s="7"/>
      <c r="NN10" s="7"/>
      <c r="NO10" s="7"/>
      <c r="NP10" s="7"/>
      <c r="NQ10" s="7"/>
      <c r="NR10" s="7"/>
      <c r="NS10" s="7"/>
      <c r="NT10" s="7"/>
      <c r="NU10" s="7"/>
      <c r="NV10" s="7"/>
      <c r="NW10" s="7"/>
      <c r="NX10" s="7"/>
      <c r="NY10" s="7"/>
      <c r="NZ10" s="7"/>
      <c r="OA10" s="7"/>
      <c r="OB10" s="7"/>
      <c r="OC10" s="7"/>
      <c r="OD10" s="7"/>
      <c r="OE10" s="7"/>
      <c r="OF10" s="7"/>
      <c r="OG10" s="7"/>
      <c r="OH10" s="7"/>
      <c r="OI10" s="7"/>
      <c r="OJ10" s="7"/>
      <c r="OK10" s="7"/>
      <c r="OL10" s="7"/>
      <c r="OM10" s="7"/>
      <c r="ON10" s="7"/>
      <c r="OO10" s="7"/>
      <c r="OP10" s="7"/>
      <c r="OQ10" s="7"/>
      <c r="OR10" s="7"/>
      <c r="OS10" s="7"/>
      <c r="OT10" s="7"/>
      <c r="OU10" s="7"/>
      <c r="OV10" s="7"/>
      <c r="OW10" s="7"/>
      <c r="OX10" s="7"/>
      <c r="OY10" s="7"/>
      <c r="OZ10" s="7"/>
      <c r="PA10" s="7"/>
      <c r="PB10" s="7"/>
      <c r="PC10" s="7"/>
      <c r="PD10" s="7"/>
      <c r="PE10" s="7"/>
      <c r="PF10" s="7"/>
      <c r="PG10" s="7"/>
      <c r="PH10" s="7"/>
      <c r="PI10" s="7"/>
      <c r="PJ10" s="7"/>
      <c r="PK10" s="7"/>
      <c r="PL10" s="7"/>
      <c r="PM10" s="7"/>
      <c r="PN10" s="7"/>
      <c r="PO10" s="7"/>
      <c r="PP10" s="7"/>
      <c r="PQ10" s="7"/>
      <c r="PR10" s="7"/>
      <c r="PS10" s="7"/>
      <c r="PT10" s="7"/>
      <c r="PU10" s="7"/>
      <c r="PV10" s="7"/>
      <c r="PW10" s="7"/>
      <c r="PX10" s="7"/>
      <c r="PY10" s="7"/>
      <c r="PZ10" s="7"/>
      <c r="QA10" s="7"/>
      <c r="QB10" s="7"/>
      <c r="QC10" s="7"/>
      <c r="QD10" s="7"/>
      <c r="QE10" s="7"/>
      <c r="QF10" s="7"/>
      <c r="QG10" s="7"/>
      <c r="QH10" s="7"/>
      <c r="QI10" s="7"/>
      <c r="QJ10" s="7"/>
      <c r="QK10" s="7"/>
      <c r="QL10" s="7"/>
      <c r="QM10" s="7"/>
      <c r="QN10" s="7"/>
      <c r="QO10" s="7"/>
      <c r="QP10" s="7"/>
      <c r="QQ10" s="7"/>
      <c r="QR10" s="7"/>
      <c r="QS10" s="7"/>
      <c r="QT10" s="7"/>
      <c r="QU10" s="7"/>
      <c r="QV10" s="7"/>
      <c r="QW10" s="7"/>
      <c r="QX10" s="7"/>
      <c r="QY10" s="7"/>
      <c r="QZ10" s="7"/>
      <c r="RA10" s="7"/>
      <c r="RB10" s="7"/>
      <c r="RC10" s="7"/>
      <c r="RD10" s="7"/>
      <c r="RE10" s="7"/>
      <c r="RF10" s="7"/>
      <c r="RG10" s="7"/>
      <c r="RH10" s="7"/>
      <c r="RI10" s="7"/>
      <c r="RJ10" s="7"/>
      <c r="RK10" s="7"/>
      <c r="RL10" s="7"/>
      <c r="RM10" s="7"/>
      <c r="RN10" s="7"/>
      <c r="RO10" s="7"/>
      <c r="RP10" s="7"/>
      <c r="RQ10" s="7"/>
      <c r="RR10" s="7"/>
      <c r="RS10" s="7"/>
      <c r="RT10" s="7"/>
      <c r="RU10" s="7"/>
      <c r="RV10" s="7"/>
      <c r="RW10" s="7"/>
      <c r="RX10" s="7"/>
      <c r="RY10" s="7"/>
      <c r="RZ10" s="7"/>
      <c r="SA10" s="7"/>
      <c r="SB10" s="7"/>
      <c r="SC10" s="7"/>
      <c r="SD10" s="7"/>
      <c r="SE10" s="7"/>
      <c r="SF10" s="7"/>
      <c r="SG10" s="7"/>
      <c r="SH10" s="7"/>
      <c r="SI10" s="7"/>
      <c r="SJ10" s="7"/>
      <c r="SK10" s="7"/>
    </row>
    <row r="11" ht="14.25" customHeight="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  <c r="DV11" s="7"/>
      <c r="DW11" s="7"/>
      <c r="DX11" s="7"/>
      <c r="DY11" s="7"/>
      <c r="DZ11" s="7"/>
      <c r="EA11" s="7"/>
      <c r="EB11" s="7"/>
      <c r="EC11" s="7"/>
      <c r="ED11" s="7"/>
      <c r="EE11" s="7"/>
      <c r="EF11" s="7"/>
      <c r="EG11" s="7"/>
      <c r="EH11" s="7"/>
      <c r="EI11" s="7"/>
      <c r="EJ11" s="7"/>
      <c r="EK11" s="7"/>
      <c r="EL11" s="7"/>
      <c r="EM11" s="7"/>
      <c r="EN11" s="7"/>
      <c r="EO11" s="7"/>
      <c r="EP11" s="7"/>
      <c r="EQ11" s="7"/>
      <c r="ER11" s="7"/>
      <c r="ES11" s="7"/>
      <c r="ET11" s="7"/>
      <c r="EU11" s="7"/>
      <c r="EV11" s="7"/>
      <c r="EW11" s="7"/>
      <c r="EX11" s="7"/>
      <c r="EY11" s="7"/>
      <c r="EZ11" s="7"/>
      <c r="FA11" s="7"/>
      <c r="FB11" s="7"/>
      <c r="FC11" s="7"/>
      <c r="FD11" s="7"/>
      <c r="FE11" s="7"/>
      <c r="FF11" s="7"/>
      <c r="FG11" s="7"/>
      <c r="FH11" s="7"/>
      <c r="FI11" s="7"/>
      <c r="FJ11" s="7"/>
      <c r="FK11" s="7"/>
      <c r="FL11" s="7"/>
      <c r="FM11" s="7"/>
      <c r="FN11" s="7"/>
      <c r="FO11" s="7"/>
      <c r="FP11" s="7"/>
      <c r="FQ11" s="7"/>
      <c r="FR11" s="7"/>
      <c r="FS11" s="7"/>
      <c r="FT11" s="7"/>
      <c r="FU11" s="7"/>
      <c r="FV11" s="7"/>
      <c r="FW11" s="7"/>
      <c r="FX11" s="7"/>
      <c r="FY11" s="7"/>
      <c r="FZ11" s="7"/>
      <c r="GA11" s="7"/>
      <c r="GB11" s="7"/>
      <c r="GC11" s="7"/>
      <c r="GD11" s="7"/>
      <c r="GE11" s="7"/>
      <c r="GF11" s="7"/>
      <c r="GG11" s="7"/>
      <c r="GH11" s="7"/>
      <c r="GI11" s="7"/>
      <c r="GJ11" s="7"/>
      <c r="GK11" s="7"/>
      <c r="GL11" s="7"/>
      <c r="GM11" s="7"/>
      <c r="GN11" s="7"/>
      <c r="GO11" s="7"/>
      <c r="GP11" s="7"/>
      <c r="GQ11" s="7"/>
      <c r="GR11" s="7"/>
      <c r="GS11" s="7"/>
      <c r="GT11" s="7"/>
      <c r="GU11" s="7"/>
      <c r="GV11" s="7"/>
      <c r="GW11" s="7"/>
      <c r="GX11" s="7"/>
      <c r="GY11" s="7"/>
      <c r="GZ11" s="7"/>
      <c r="HA11" s="7"/>
      <c r="HB11" s="7"/>
      <c r="HC11" s="7"/>
      <c r="HD11" s="7"/>
      <c r="HE11" s="7"/>
      <c r="HF11" s="7"/>
      <c r="HG11" s="7"/>
      <c r="HH11" s="7"/>
      <c r="HI11" s="7"/>
      <c r="HJ11" s="7"/>
      <c r="HK11" s="7"/>
      <c r="HL11" s="7"/>
      <c r="HM11" s="7"/>
      <c r="HN11" s="7"/>
      <c r="HO11" s="7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7"/>
      <c r="JD11" s="7"/>
      <c r="JE11" s="7"/>
      <c r="JF11" s="7"/>
      <c r="JG11" s="7"/>
      <c r="JH11" s="7"/>
      <c r="JI11" s="7"/>
      <c r="JJ11" s="7"/>
      <c r="JK11" s="7"/>
      <c r="JL11" s="7"/>
      <c r="JM11" s="7"/>
      <c r="JN11" s="7"/>
      <c r="JO11" s="7"/>
      <c r="JP11" s="7"/>
      <c r="JQ11" s="7"/>
      <c r="JR11" s="7"/>
      <c r="JS11" s="7"/>
      <c r="JT11" s="7"/>
      <c r="JU11" s="7"/>
      <c r="JV11" s="7"/>
      <c r="JW11" s="7"/>
      <c r="JX11" s="7"/>
      <c r="JY11" s="7"/>
      <c r="JZ11" s="7"/>
      <c r="KA11" s="7"/>
      <c r="KB11" s="7"/>
      <c r="KC11" s="7"/>
      <c r="KD11" s="7"/>
      <c r="KE11" s="7"/>
      <c r="KF11" s="7"/>
      <c r="KG11" s="7"/>
      <c r="KH11" s="7"/>
      <c r="KI11" s="7"/>
      <c r="KJ11" s="7"/>
      <c r="KK11" s="7"/>
      <c r="KL11" s="7"/>
      <c r="KM11" s="7"/>
      <c r="KN11" s="7"/>
      <c r="KO11" s="7"/>
      <c r="KP11" s="7"/>
      <c r="KQ11" s="7"/>
      <c r="KR11" s="7"/>
      <c r="KS11" s="7"/>
      <c r="KT11" s="7"/>
      <c r="KU11" s="7"/>
      <c r="KV11" s="7"/>
      <c r="KW11" s="7"/>
      <c r="KX11" s="7"/>
      <c r="KY11" s="7"/>
      <c r="KZ11" s="7"/>
      <c r="LA11" s="7"/>
      <c r="LB11" s="7"/>
      <c r="LC11" s="7"/>
      <c r="LD11" s="7"/>
      <c r="LE11" s="7"/>
      <c r="LF11" s="7"/>
      <c r="LG11" s="7"/>
      <c r="LH11" s="7"/>
      <c r="LI11" s="7"/>
      <c r="LJ11" s="7"/>
      <c r="LK11" s="7"/>
      <c r="LL11" s="7"/>
      <c r="LM11" s="7"/>
      <c r="LN11" s="7"/>
      <c r="LO11" s="7"/>
      <c r="LP11" s="7"/>
      <c r="LQ11" s="7"/>
      <c r="LR11" s="7"/>
      <c r="LS11" s="7"/>
      <c r="LT11" s="7"/>
      <c r="LU11" s="7"/>
      <c r="LV11" s="7"/>
      <c r="LW11" s="7"/>
      <c r="LX11" s="7"/>
      <c r="LY11" s="7"/>
      <c r="LZ11" s="7"/>
      <c r="MA11" s="7"/>
      <c r="MB11" s="7"/>
      <c r="MC11" s="7"/>
      <c r="MD11" s="7"/>
      <c r="ME11" s="7"/>
      <c r="MF11" s="7"/>
      <c r="MG11" s="7"/>
      <c r="MH11" s="7"/>
      <c r="MI11" s="7"/>
      <c r="MJ11" s="7"/>
      <c r="MK11" s="7"/>
      <c r="ML11" s="7"/>
      <c r="MM11" s="7"/>
      <c r="MN11" s="7"/>
      <c r="MO11" s="7"/>
      <c r="MP11" s="7"/>
      <c r="MQ11" s="7"/>
      <c r="MR11" s="7"/>
      <c r="MS11" s="7"/>
      <c r="MT11" s="7"/>
      <c r="MU11" s="7"/>
      <c r="MV11" s="7"/>
      <c r="MW11" s="7"/>
      <c r="MX11" s="7"/>
      <c r="MY11" s="7"/>
      <c r="MZ11" s="7"/>
      <c r="NA11" s="7"/>
      <c r="NB11" s="7"/>
      <c r="NC11" s="7"/>
      <c r="ND11" s="7"/>
      <c r="NE11" s="7"/>
      <c r="NF11" s="7"/>
      <c r="NG11" s="7"/>
      <c r="NH11" s="7"/>
      <c r="NI11" s="7"/>
      <c r="NJ11" s="7"/>
      <c r="NK11" s="7"/>
      <c r="NL11" s="7"/>
      <c r="NM11" s="7"/>
      <c r="NN11" s="7"/>
      <c r="NO11" s="7"/>
      <c r="NP11" s="7"/>
      <c r="NQ11" s="7"/>
      <c r="NR11" s="7"/>
      <c r="NS11" s="7"/>
      <c r="NT11" s="7"/>
      <c r="NU11" s="7"/>
      <c r="NV11" s="7"/>
      <c r="NW11" s="7"/>
      <c r="NX11" s="7"/>
      <c r="NY11" s="7"/>
      <c r="NZ11" s="7"/>
      <c r="OA11" s="7"/>
      <c r="OB11" s="7"/>
      <c r="OC11" s="7"/>
      <c r="OD11" s="7"/>
      <c r="OE11" s="7"/>
      <c r="OF11" s="7"/>
      <c r="OG11" s="7"/>
      <c r="OH11" s="7"/>
      <c r="OI11" s="7"/>
      <c r="OJ11" s="7"/>
      <c r="OK11" s="7"/>
      <c r="OL11" s="7"/>
      <c r="OM11" s="7"/>
      <c r="ON11" s="7"/>
      <c r="OO11" s="7"/>
      <c r="OP11" s="7"/>
      <c r="OQ11" s="7"/>
      <c r="OR11" s="7"/>
      <c r="OS11" s="7"/>
      <c r="OT11" s="7"/>
      <c r="OU11" s="7"/>
      <c r="OV11" s="7"/>
      <c r="OW11" s="7"/>
      <c r="OX11" s="7"/>
      <c r="OY11" s="7"/>
      <c r="OZ11" s="7"/>
      <c r="PA11" s="7"/>
      <c r="PB11" s="7"/>
      <c r="PC11" s="7"/>
      <c r="PD11" s="7"/>
      <c r="PE11" s="7"/>
      <c r="PF11" s="7"/>
      <c r="PG11" s="7"/>
      <c r="PH11" s="7"/>
      <c r="PI11" s="7"/>
      <c r="PJ11" s="7"/>
      <c r="PK11" s="7"/>
      <c r="PL11" s="7"/>
      <c r="PM11" s="7"/>
      <c r="PN11" s="7"/>
      <c r="PO11" s="7"/>
      <c r="PP11" s="7"/>
      <c r="PQ11" s="7"/>
      <c r="PR11" s="7"/>
      <c r="PS11" s="7"/>
      <c r="PT11" s="7"/>
      <c r="PU11" s="7"/>
      <c r="PV11" s="7"/>
      <c r="PW11" s="7"/>
      <c r="PX11" s="7"/>
      <c r="PY11" s="7"/>
      <c r="PZ11" s="7"/>
      <c r="QA11" s="7"/>
      <c r="QB11" s="7"/>
      <c r="QC11" s="7"/>
      <c r="QD11" s="7"/>
      <c r="QE11" s="7"/>
      <c r="QF11" s="7"/>
      <c r="QG11" s="7"/>
      <c r="QH11" s="7"/>
      <c r="QI11" s="7"/>
      <c r="QJ11" s="7"/>
      <c r="QK11" s="7"/>
      <c r="QL11" s="7"/>
      <c r="QM11" s="7"/>
      <c r="QN11" s="7"/>
      <c r="QO11" s="7"/>
      <c r="QP11" s="7"/>
      <c r="QQ11" s="7"/>
      <c r="QR11" s="7"/>
      <c r="QS11" s="7"/>
      <c r="QT11" s="7"/>
      <c r="QU11" s="7"/>
      <c r="QV11" s="7"/>
      <c r="QW11" s="7"/>
      <c r="QX11" s="7"/>
      <c r="QY11" s="7"/>
      <c r="QZ11" s="7"/>
      <c r="RA11" s="7"/>
      <c r="RB11" s="7"/>
      <c r="RC11" s="7"/>
      <c r="RD11" s="7"/>
      <c r="RE11" s="7"/>
      <c r="RF11" s="7"/>
      <c r="RG11" s="7"/>
      <c r="RH11" s="7"/>
      <c r="RI11" s="7"/>
      <c r="RJ11" s="7"/>
      <c r="RK11" s="7"/>
      <c r="RL11" s="7"/>
      <c r="RM11" s="7"/>
      <c r="RN11" s="7"/>
      <c r="RO11" s="7"/>
      <c r="RP11" s="7"/>
      <c r="RQ11" s="7"/>
      <c r="RR11" s="7"/>
      <c r="RS11" s="7"/>
      <c r="RT11" s="7"/>
      <c r="RU11" s="7"/>
      <c r="RV11" s="7"/>
      <c r="RW11" s="7"/>
      <c r="RX11" s="7"/>
      <c r="RY11" s="7"/>
      <c r="RZ11" s="7"/>
      <c r="SA11" s="7"/>
      <c r="SB11" s="7"/>
      <c r="SC11" s="7"/>
      <c r="SD11" s="7"/>
      <c r="SE11" s="7"/>
      <c r="SF11" s="7"/>
      <c r="SG11" s="7"/>
      <c r="SH11" s="7"/>
      <c r="SI11" s="7"/>
      <c r="SJ11" s="7"/>
      <c r="SK11" s="7"/>
    </row>
    <row r="12" ht="14.25" customHeight="1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  <c r="DV12" s="7"/>
      <c r="DW12" s="7"/>
      <c r="DX12" s="7"/>
      <c r="DY12" s="7"/>
      <c r="DZ12" s="7"/>
      <c r="EA12" s="7"/>
      <c r="EB12" s="7"/>
      <c r="EC12" s="7"/>
      <c r="ED12" s="7"/>
      <c r="EE12" s="7"/>
      <c r="EF12" s="7"/>
      <c r="EG12" s="7"/>
      <c r="EH12" s="7"/>
      <c r="EI12" s="7"/>
      <c r="EJ12" s="7"/>
      <c r="EK12" s="7"/>
      <c r="EL12" s="7"/>
      <c r="EM12" s="7"/>
      <c r="EN12" s="7"/>
      <c r="EO12" s="7"/>
      <c r="EP12" s="7"/>
      <c r="EQ12" s="7"/>
      <c r="ER12" s="7"/>
      <c r="ES12" s="7"/>
      <c r="ET12" s="7"/>
      <c r="EU12" s="7"/>
      <c r="EV12" s="7"/>
      <c r="EW12" s="7"/>
      <c r="EX12" s="7"/>
      <c r="EY12" s="7"/>
      <c r="EZ12" s="7"/>
      <c r="FA12" s="7"/>
      <c r="FB12" s="7"/>
      <c r="FC12" s="7"/>
      <c r="FD12" s="7"/>
      <c r="FE12" s="7"/>
      <c r="FF12" s="7"/>
      <c r="FG12" s="7"/>
      <c r="FH12" s="7"/>
      <c r="FI12" s="7"/>
      <c r="FJ12" s="7"/>
      <c r="FK12" s="7"/>
      <c r="FL12" s="7"/>
      <c r="FM12" s="7"/>
      <c r="FN12" s="7"/>
      <c r="FO12" s="7"/>
      <c r="FP12" s="7"/>
      <c r="FQ12" s="7"/>
      <c r="FR12" s="7"/>
      <c r="FS12" s="7"/>
      <c r="FT12" s="7"/>
      <c r="FU12" s="7"/>
      <c r="FV12" s="7"/>
      <c r="FW12" s="7"/>
      <c r="FX12" s="7"/>
      <c r="FY12" s="7"/>
      <c r="FZ12" s="7"/>
      <c r="GA12" s="7"/>
      <c r="GB12" s="7"/>
      <c r="GC12" s="7"/>
      <c r="GD12" s="7"/>
      <c r="GE12" s="7"/>
      <c r="GF12" s="7"/>
      <c r="GG12" s="7"/>
      <c r="GH12" s="7"/>
      <c r="GI12" s="7"/>
      <c r="GJ12" s="7"/>
      <c r="GK12" s="7"/>
      <c r="GL12" s="7"/>
      <c r="GM12" s="7"/>
      <c r="GN12" s="7"/>
      <c r="GO12" s="7"/>
      <c r="GP12" s="7"/>
      <c r="GQ12" s="7"/>
      <c r="GR12" s="7"/>
      <c r="GS12" s="7"/>
      <c r="GT12" s="7"/>
      <c r="GU12" s="7"/>
      <c r="GV12" s="7"/>
      <c r="GW12" s="7"/>
      <c r="GX12" s="7"/>
      <c r="GY12" s="7"/>
      <c r="GZ12" s="7"/>
      <c r="HA12" s="7"/>
      <c r="HB12" s="7"/>
      <c r="HC12" s="7"/>
      <c r="HD12" s="7"/>
      <c r="HE12" s="7"/>
      <c r="HF12" s="7"/>
      <c r="HG12" s="7"/>
      <c r="HH12" s="7"/>
      <c r="HI12" s="7"/>
      <c r="HJ12" s="7"/>
      <c r="HK12" s="7"/>
      <c r="HL12" s="7"/>
      <c r="HM12" s="7"/>
      <c r="HN12" s="7"/>
      <c r="HO12" s="7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7"/>
      <c r="JD12" s="7"/>
      <c r="JE12" s="7"/>
      <c r="JF12" s="7"/>
      <c r="JG12" s="7"/>
      <c r="JH12" s="7"/>
      <c r="JI12" s="7"/>
      <c r="JJ12" s="7"/>
      <c r="JK12" s="7"/>
      <c r="JL12" s="7"/>
      <c r="JM12" s="7"/>
      <c r="JN12" s="7"/>
      <c r="JO12" s="7"/>
      <c r="JP12" s="7"/>
      <c r="JQ12" s="7"/>
      <c r="JR12" s="7"/>
      <c r="JS12" s="7"/>
      <c r="JT12" s="7"/>
      <c r="JU12" s="7"/>
      <c r="JV12" s="7"/>
      <c r="JW12" s="7"/>
      <c r="JX12" s="7"/>
      <c r="JY12" s="7"/>
      <c r="JZ12" s="7"/>
      <c r="KA12" s="7"/>
      <c r="KB12" s="7"/>
      <c r="KC12" s="7"/>
      <c r="KD12" s="7"/>
      <c r="KE12" s="7"/>
      <c r="KF12" s="7"/>
      <c r="KG12" s="7"/>
      <c r="KH12" s="7"/>
      <c r="KI12" s="7"/>
      <c r="KJ12" s="7"/>
      <c r="KK12" s="7"/>
      <c r="KL12" s="7"/>
      <c r="KM12" s="7"/>
      <c r="KN12" s="7"/>
      <c r="KO12" s="7"/>
      <c r="KP12" s="7"/>
      <c r="KQ12" s="7"/>
      <c r="KR12" s="7"/>
      <c r="KS12" s="7"/>
      <c r="KT12" s="7"/>
      <c r="KU12" s="7"/>
      <c r="KV12" s="7"/>
      <c r="KW12" s="7"/>
      <c r="KX12" s="7"/>
      <c r="KY12" s="7"/>
      <c r="KZ12" s="7"/>
      <c r="LA12" s="7"/>
      <c r="LB12" s="7"/>
      <c r="LC12" s="7"/>
      <c r="LD12" s="7"/>
      <c r="LE12" s="7"/>
      <c r="LF12" s="7"/>
      <c r="LG12" s="7"/>
      <c r="LH12" s="7"/>
      <c r="LI12" s="7"/>
      <c r="LJ12" s="7"/>
      <c r="LK12" s="7"/>
      <c r="LL12" s="7"/>
      <c r="LM12" s="7"/>
      <c r="LN12" s="7"/>
      <c r="LO12" s="7"/>
      <c r="LP12" s="7"/>
      <c r="LQ12" s="7"/>
      <c r="LR12" s="7"/>
      <c r="LS12" s="7"/>
      <c r="LT12" s="7"/>
      <c r="LU12" s="7"/>
      <c r="LV12" s="7"/>
      <c r="LW12" s="7"/>
      <c r="LX12" s="7"/>
      <c r="LY12" s="7"/>
      <c r="LZ12" s="7"/>
      <c r="MA12" s="7"/>
      <c r="MB12" s="7"/>
      <c r="MC12" s="7"/>
      <c r="MD12" s="7"/>
      <c r="ME12" s="7"/>
      <c r="MF12" s="7"/>
      <c r="MG12" s="7"/>
      <c r="MH12" s="7"/>
      <c r="MI12" s="7"/>
      <c r="MJ12" s="7"/>
      <c r="MK12" s="7"/>
      <c r="ML12" s="7"/>
      <c r="MM12" s="7"/>
      <c r="MN12" s="7"/>
      <c r="MO12" s="7"/>
      <c r="MP12" s="7"/>
      <c r="MQ12" s="7"/>
      <c r="MR12" s="7"/>
      <c r="MS12" s="7"/>
      <c r="MT12" s="7"/>
      <c r="MU12" s="7"/>
      <c r="MV12" s="7"/>
      <c r="MW12" s="7"/>
      <c r="MX12" s="7"/>
      <c r="MY12" s="7"/>
      <c r="MZ12" s="7"/>
      <c r="NA12" s="7"/>
      <c r="NB12" s="7"/>
      <c r="NC12" s="7"/>
      <c r="ND12" s="7"/>
      <c r="NE12" s="7"/>
      <c r="NF12" s="7"/>
      <c r="NG12" s="7"/>
      <c r="NH12" s="7"/>
      <c r="NI12" s="7"/>
      <c r="NJ12" s="7"/>
      <c r="NK12" s="7"/>
      <c r="NL12" s="7"/>
      <c r="NM12" s="7"/>
      <c r="NN12" s="7"/>
      <c r="NO12" s="7"/>
      <c r="NP12" s="7"/>
      <c r="NQ12" s="7"/>
      <c r="NR12" s="7"/>
      <c r="NS12" s="7"/>
      <c r="NT12" s="7"/>
      <c r="NU12" s="7"/>
      <c r="NV12" s="7"/>
      <c r="NW12" s="7"/>
      <c r="NX12" s="7"/>
      <c r="NY12" s="7"/>
      <c r="NZ12" s="7"/>
      <c r="OA12" s="7"/>
      <c r="OB12" s="7"/>
      <c r="OC12" s="7"/>
      <c r="OD12" s="7"/>
      <c r="OE12" s="7"/>
      <c r="OF12" s="7"/>
      <c r="OG12" s="7"/>
      <c r="OH12" s="7"/>
      <c r="OI12" s="7"/>
      <c r="OJ12" s="7"/>
      <c r="OK12" s="7"/>
      <c r="OL12" s="7"/>
      <c r="OM12" s="7"/>
      <c r="ON12" s="7"/>
      <c r="OO12" s="7"/>
      <c r="OP12" s="7"/>
      <c r="OQ12" s="7"/>
      <c r="OR12" s="7"/>
      <c r="OS12" s="7"/>
      <c r="OT12" s="7"/>
      <c r="OU12" s="7"/>
      <c r="OV12" s="7"/>
      <c r="OW12" s="7"/>
      <c r="OX12" s="7"/>
      <c r="OY12" s="7"/>
      <c r="OZ12" s="7"/>
      <c r="PA12" s="7"/>
      <c r="PB12" s="7"/>
      <c r="PC12" s="7"/>
      <c r="PD12" s="7"/>
      <c r="PE12" s="7"/>
      <c r="PF12" s="7"/>
      <c r="PG12" s="7"/>
      <c r="PH12" s="7"/>
      <c r="PI12" s="7"/>
      <c r="PJ12" s="7"/>
      <c r="PK12" s="7"/>
      <c r="PL12" s="7"/>
      <c r="PM12" s="7"/>
      <c r="PN12" s="7"/>
      <c r="PO12" s="7"/>
      <c r="PP12" s="7"/>
      <c r="PQ12" s="7"/>
      <c r="PR12" s="7"/>
      <c r="PS12" s="7"/>
      <c r="PT12" s="7"/>
      <c r="PU12" s="7"/>
      <c r="PV12" s="7"/>
      <c r="PW12" s="7"/>
      <c r="PX12" s="7"/>
      <c r="PY12" s="7"/>
      <c r="PZ12" s="7"/>
      <c r="QA12" s="7"/>
      <c r="QB12" s="7"/>
      <c r="QC12" s="7"/>
      <c r="QD12" s="7"/>
      <c r="QE12" s="7"/>
      <c r="QF12" s="7"/>
      <c r="QG12" s="7"/>
      <c r="QH12" s="7"/>
      <c r="QI12" s="7"/>
      <c r="QJ12" s="7"/>
      <c r="QK12" s="7"/>
      <c r="QL12" s="7"/>
      <c r="QM12" s="7"/>
      <c r="QN12" s="7"/>
      <c r="QO12" s="7"/>
      <c r="QP12" s="7"/>
      <c r="QQ12" s="7"/>
      <c r="QR12" s="7"/>
      <c r="QS12" s="7"/>
      <c r="QT12" s="7"/>
      <c r="QU12" s="7"/>
      <c r="QV12" s="7"/>
      <c r="QW12" s="7"/>
      <c r="QX12" s="7"/>
      <c r="QY12" s="7"/>
      <c r="QZ12" s="7"/>
      <c r="RA12" s="7"/>
      <c r="RB12" s="7"/>
      <c r="RC12" s="7"/>
      <c r="RD12" s="7"/>
      <c r="RE12" s="7"/>
      <c r="RF12" s="7"/>
      <c r="RG12" s="7"/>
      <c r="RH12" s="7"/>
      <c r="RI12" s="7"/>
      <c r="RJ12" s="7"/>
      <c r="RK12" s="7"/>
      <c r="RL12" s="7"/>
      <c r="RM12" s="7"/>
      <c r="RN12" s="7"/>
      <c r="RO12" s="7"/>
      <c r="RP12" s="7"/>
      <c r="RQ12" s="7"/>
      <c r="RR12" s="7"/>
      <c r="RS12" s="7"/>
      <c r="RT12" s="7"/>
      <c r="RU12" s="7"/>
      <c r="RV12" s="7"/>
      <c r="RW12" s="7"/>
      <c r="RX12" s="7"/>
      <c r="RY12" s="7"/>
      <c r="RZ12" s="7"/>
      <c r="SA12" s="7"/>
      <c r="SB12" s="7"/>
      <c r="SC12" s="7"/>
      <c r="SD12" s="7"/>
      <c r="SE12" s="7"/>
      <c r="SF12" s="7"/>
      <c r="SG12" s="7"/>
      <c r="SH12" s="7"/>
      <c r="SI12" s="7"/>
      <c r="SJ12" s="7"/>
      <c r="SK12" s="7"/>
    </row>
    <row r="13" ht="14.25" customHeight="1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  <c r="DV13" s="7"/>
      <c r="DW13" s="7"/>
      <c r="DX13" s="7"/>
      <c r="DY13" s="7"/>
      <c r="DZ13" s="7"/>
      <c r="EA13" s="7"/>
      <c r="EB13" s="7"/>
      <c r="EC13" s="7"/>
      <c r="ED13" s="7"/>
      <c r="EE13" s="7"/>
      <c r="EF13" s="7"/>
      <c r="EG13" s="7"/>
      <c r="EH13" s="7"/>
      <c r="EI13" s="7"/>
      <c r="EJ13" s="7"/>
      <c r="EK13" s="7"/>
      <c r="EL13" s="7"/>
      <c r="EM13" s="7"/>
      <c r="EN13" s="7"/>
      <c r="EO13" s="7"/>
      <c r="EP13" s="7"/>
      <c r="EQ13" s="7"/>
      <c r="ER13" s="7"/>
      <c r="ES13" s="7"/>
      <c r="ET13" s="7"/>
      <c r="EU13" s="7"/>
      <c r="EV13" s="7"/>
      <c r="EW13" s="7"/>
      <c r="EX13" s="7"/>
      <c r="EY13" s="7"/>
      <c r="EZ13" s="7"/>
      <c r="FA13" s="7"/>
      <c r="FB13" s="7"/>
      <c r="FC13" s="7"/>
      <c r="FD13" s="7"/>
      <c r="FE13" s="7"/>
      <c r="FF13" s="7"/>
      <c r="FG13" s="7"/>
      <c r="FH13" s="7"/>
      <c r="FI13" s="7"/>
      <c r="FJ13" s="7"/>
      <c r="FK13" s="7"/>
      <c r="FL13" s="7"/>
      <c r="FM13" s="7"/>
      <c r="FN13" s="7"/>
      <c r="FO13" s="7"/>
      <c r="FP13" s="7"/>
      <c r="FQ13" s="7"/>
      <c r="FR13" s="7"/>
      <c r="FS13" s="7"/>
      <c r="FT13" s="7"/>
      <c r="FU13" s="7"/>
      <c r="FV13" s="7"/>
      <c r="FW13" s="7"/>
      <c r="FX13" s="7"/>
      <c r="FY13" s="7"/>
      <c r="FZ13" s="7"/>
      <c r="GA13" s="7"/>
      <c r="GB13" s="7"/>
      <c r="GC13" s="7"/>
      <c r="GD13" s="7"/>
      <c r="GE13" s="7"/>
      <c r="GF13" s="7"/>
      <c r="GG13" s="7"/>
      <c r="GH13" s="7"/>
      <c r="GI13" s="7"/>
      <c r="GJ13" s="7"/>
      <c r="GK13" s="7"/>
      <c r="GL13" s="7"/>
      <c r="GM13" s="7"/>
      <c r="GN13" s="7"/>
      <c r="GO13" s="7"/>
      <c r="GP13" s="7"/>
      <c r="GQ13" s="7"/>
      <c r="GR13" s="7"/>
      <c r="GS13" s="7"/>
      <c r="GT13" s="7"/>
      <c r="GU13" s="7"/>
      <c r="GV13" s="7"/>
      <c r="GW13" s="7"/>
      <c r="GX13" s="7"/>
      <c r="GY13" s="7"/>
      <c r="GZ13" s="7"/>
      <c r="HA13" s="7"/>
      <c r="HB13" s="7"/>
      <c r="HC13" s="7"/>
      <c r="HD13" s="7"/>
      <c r="HE13" s="7"/>
      <c r="HF13" s="7"/>
      <c r="HG13" s="7"/>
      <c r="HH13" s="7"/>
      <c r="HI13" s="7"/>
      <c r="HJ13" s="7"/>
      <c r="HK13" s="7"/>
      <c r="HL13" s="7"/>
      <c r="HM13" s="7"/>
      <c r="HN13" s="7"/>
      <c r="HO13" s="7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7"/>
      <c r="JD13" s="7"/>
      <c r="JE13" s="7"/>
      <c r="JF13" s="7"/>
      <c r="JG13" s="7"/>
      <c r="JH13" s="7"/>
      <c r="JI13" s="7"/>
      <c r="JJ13" s="7"/>
      <c r="JK13" s="7"/>
      <c r="JL13" s="7"/>
      <c r="JM13" s="7"/>
      <c r="JN13" s="7"/>
      <c r="JO13" s="7"/>
      <c r="JP13" s="7"/>
      <c r="JQ13" s="7"/>
      <c r="JR13" s="7"/>
      <c r="JS13" s="7"/>
      <c r="JT13" s="7"/>
      <c r="JU13" s="7"/>
      <c r="JV13" s="7"/>
      <c r="JW13" s="7"/>
      <c r="JX13" s="7"/>
      <c r="JY13" s="7"/>
      <c r="JZ13" s="7"/>
      <c r="KA13" s="7"/>
      <c r="KB13" s="7"/>
      <c r="KC13" s="7"/>
      <c r="KD13" s="7"/>
      <c r="KE13" s="7"/>
      <c r="KF13" s="7"/>
      <c r="KG13" s="7"/>
      <c r="KH13" s="7"/>
      <c r="KI13" s="7"/>
      <c r="KJ13" s="7"/>
      <c r="KK13" s="7"/>
      <c r="KL13" s="7"/>
      <c r="KM13" s="7"/>
      <c r="KN13" s="7"/>
      <c r="KO13" s="7"/>
      <c r="KP13" s="7"/>
      <c r="KQ13" s="7"/>
      <c r="KR13" s="7"/>
      <c r="KS13" s="7"/>
      <c r="KT13" s="7"/>
      <c r="KU13" s="7"/>
      <c r="KV13" s="7"/>
      <c r="KW13" s="7"/>
      <c r="KX13" s="7"/>
      <c r="KY13" s="7"/>
      <c r="KZ13" s="7"/>
      <c r="LA13" s="7"/>
      <c r="LB13" s="7"/>
      <c r="LC13" s="7"/>
      <c r="LD13" s="7"/>
      <c r="LE13" s="7"/>
      <c r="LF13" s="7"/>
      <c r="LG13" s="7"/>
      <c r="LH13" s="7"/>
      <c r="LI13" s="7"/>
      <c r="LJ13" s="7"/>
      <c r="LK13" s="7"/>
      <c r="LL13" s="7"/>
      <c r="LM13" s="7"/>
      <c r="LN13" s="7"/>
      <c r="LO13" s="7"/>
      <c r="LP13" s="7"/>
      <c r="LQ13" s="7"/>
      <c r="LR13" s="7"/>
      <c r="LS13" s="7"/>
      <c r="LT13" s="7"/>
      <c r="LU13" s="7"/>
      <c r="LV13" s="7"/>
      <c r="LW13" s="7"/>
      <c r="LX13" s="7"/>
      <c r="LY13" s="7"/>
      <c r="LZ13" s="7"/>
      <c r="MA13" s="7"/>
      <c r="MB13" s="7"/>
      <c r="MC13" s="7"/>
      <c r="MD13" s="7"/>
      <c r="ME13" s="7"/>
      <c r="MF13" s="7"/>
      <c r="MG13" s="7"/>
      <c r="MH13" s="7"/>
      <c r="MI13" s="7"/>
      <c r="MJ13" s="7"/>
      <c r="MK13" s="7"/>
      <c r="ML13" s="7"/>
      <c r="MM13" s="7"/>
      <c r="MN13" s="7"/>
      <c r="MO13" s="7"/>
      <c r="MP13" s="7"/>
      <c r="MQ13" s="7"/>
      <c r="MR13" s="7"/>
      <c r="MS13" s="7"/>
      <c r="MT13" s="7"/>
      <c r="MU13" s="7"/>
      <c r="MV13" s="7"/>
      <c r="MW13" s="7"/>
      <c r="MX13" s="7"/>
      <c r="MY13" s="7"/>
      <c r="MZ13" s="7"/>
      <c r="NA13" s="7"/>
      <c r="NB13" s="7"/>
      <c r="NC13" s="7"/>
      <c r="ND13" s="7"/>
      <c r="NE13" s="7"/>
      <c r="NF13" s="7"/>
      <c r="NG13" s="7"/>
      <c r="NH13" s="7"/>
      <c r="NI13" s="7"/>
      <c r="NJ13" s="7"/>
      <c r="NK13" s="7"/>
      <c r="NL13" s="7"/>
      <c r="NM13" s="7"/>
      <c r="NN13" s="7"/>
      <c r="NO13" s="7"/>
      <c r="NP13" s="7"/>
      <c r="NQ13" s="7"/>
      <c r="NR13" s="7"/>
      <c r="NS13" s="7"/>
      <c r="NT13" s="7"/>
      <c r="NU13" s="7"/>
      <c r="NV13" s="7"/>
      <c r="NW13" s="7"/>
      <c r="NX13" s="7"/>
      <c r="NY13" s="7"/>
      <c r="NZ13" s="7"/>
      <c r="OA13" s="7"/>
      <c r="OB13" s="7"/>
      <c r="OC13" s="7"/>
      <c r="OD13" s="7"/>
      <c r="OE13" s="7"/>
      <c r="OF13" s="7"/>
      <c r="OG13" s="7"/>
      <c r="OH13" s="7"/>
      <c r="OI13" s="7"/>
      <c r="OJ13" s="7"/>
      <c r="OK13" s="7"/>
      <c r="OL13" s="7"/>
      <c r="OM13" s="7"/>
      <c r="ON13" s="7"/>
      <c r="OO13" s="7"/>
      <c r="OP13" s="7"/>
      <c r="OQ13" s="7"/>
      <c r="OR13" s="7"/>
      <c r="OS13" s="7"/>
      <c r="OT13" s="7"/>
      <c r="OU13" s="7"/>
      <c r="OV13" s="7"/>
      <c r="OW13" s="7"/>
      <c r="OX13" s="7"/>
      <c r="OY13" s="7"/>
      <c r="OZ13" s="7"/>
      <c r="PA13" s="7"/>
      <c r="PB13" s="7"/>
      <c r="PC13" s="7"/>
      <c r="PD13" s="7"/>
      <c r="PE13" s="7"/>
      <c r="PF13" s="7"/>
      <c r="PG13" s="7"/>
      <c r="PH13" s="7"/>
      <c r="PI13" s="7"/>
      <c r="PJ13" s="7"/>
      <c r="PK13" s="7"/>
      <c r="PL13" s="7"/>
      <c r="PM13" s="7"/>
      <c r="PN13" s="7"/>
      <c r="PO13" s="7"/>
      <c r="PP13" s="7"/>
      <c r="PQ13" s="7"/>
      <c r="PR13" s="7"/>
      <c r="PS13" s="7"/>
      <c r="PT13" s="7"/>
      <c r="PU13" s="7"/>
      <c r="PV13" s="7"/>
      <c r="PW13" s="7"/>
      <c r="PX13" s="7"/>
      <c r="PY13" s="7"/>
      <c r="PZ13" s="7"/>
      <c r="QA13" s="7"/>
      <c r="QB13" s="7"/>
      <c r="QC13" s="7"/>
      <c r="QD13" s="7"/>
      <c r="QE13" s="7"/>
      <c r="QF13" s="7"/>
      <c r="QG13" s="7"/>
      <c r="QH13" s="7"/>
      <c r="QI13" s="7"/>
      <c r="QJ13" s="7"/>
      <c r="QK13" s="7"/>
      <c r="QL13" s="7"/>
      <c r="QM13" s="7"/>
      <c r="QN13" s="7"/>
      <c r="QO13" s="7"/>
      <c r="QP13" s="7"/>
      <c r="QQ13" s="7"/>
      <c r="QR13" s="7"/>
      <c r="QS13" s="7"/>
      <c r="QT13" s="7"/>
      <c r="QU13" s="7"/>
      <c r="QV13" s="7"/>
      <c r="QW13" s="7"/>
      <c r="QX13" s="7"/>
      <c r="QY13" s="7"/>
      <c r="QZ13" s="7"/>
      <c r="RA13" s="7"/>
      <c r="RB13" s="7"/>
      <c r="RC13" s="7"/>
      <c r="RD13" s="7"/>
      <c r="RE13" s="7"/>
      <c r="RF13" s="7"/>
      <c r="RG13" s="7"/>
      <c r="RH13" s="7"/>
      <c r="RI13" s="7"/>
      <c r="RJ13" s="7"/>
      <c r="RK13" s="7"/>
      <c r="RL13" s="7"/>
      <c r="RM13" s="7"/>
      <c r="RN13" s="7"/>
      <c r="RO13" s="7"/>
      <c r="RP13" s="7"/>
      <c r="RQ13" s="7"/>
      <c r="RR13" s="7"/>
      <c r="RS13" s="7"/>
      <c r="RT13" s="7"/>
      <c r="RU13" s="7"/>
      <c r="RV13" s="7"/>
      <c r="RW13" s="7"/>
      <c r="RX13" s="7"/>
      <c r="RY13" s="7"/>
      <c r="RZ13" s="7"/>
      <c r="SA13" s="7"/>
      <c r="SB13" s="7"/>
      <c r="SC13" s="7"/>
      <c r="SD13" s="7"/>
      <c r="SE13" s="7"/>
      <c r="SF13" s="7"/>
      <c r="SG13" s="7"/>
      <c r="SH13" s="7"/>
      <c r="SI13" s="7"/>
      <c r="SJ13" s="7"/>
      <c r="SK13" s="7"/>
    </row>
    <row r="14" ht="14.25" customHeight="1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  <c r="DV14" s="7"/>
      <c r="DW14" s="7"/>
      <c r="DX14" s="7"/>
      <c r="DY14" s="7"/>
      <c r="DZ14" s="7"/>
      <c r="EA14" s="7"/>
      <c r="EB14" s="7"/>
      <c r="EC14" s="7"/>
      <c r="ED14" s="7"/>
      <c r="EE14" s="7"/>
      <c r="EF14" s="7"/>
      <c r="EG14" s="7"/>
      <c r="EH14" s="7"/>
      <c r="EI14" s="7"/>
      <c r="EJ14" s="7"/>
      <c r="EK14" s="7"/>
      <c r="EL14" s="7"/>
      <c r="EM14" s="7"/>
      <c r="EN14" s="7"/>
      <c r="EO14" s="7"/>
      <c r="EP14" s="7"/>
      <c r="EQ14" s="7"/>
      <c r="ER14" s="7"/>
      <c r="ES14" s="7"/>
      <c r="ET14" s="7"/>
      <c r="EU14" s="7"/>
      <c r="EV14" s="7"/>
      <c r="EW14" s="7"/>
      <c r="EX14" s="7"/>
      <c r="EY14" s="7"/>
      <c r="EZ14" s="7"/>
      <c r="FA14" s="7"/>
      <c r="FB14" s="7"/>
      <c r="FC14" s="7"/>
      <c r="FD14" s="7"/>
      <c r="FE14" s="7"/>
      <c r="FF14" s="7"/>
      <c r="FG14" s="7"/>
      <c r="FH14" s="7"/>
      <c r="FI14" s="7"/>
      <c r="FJ14" s="7"/>
      <c r="FK14" s="7"/>
      <c r="FL14" s="7"/>
      <c r="FM14" s="7"/>
      <c r="FN14" s="7"/>
      <c r="FO14" s="7"/>
      <c r="FP14" s="7"/>
      <c r="FQ14" s="7"/>
      <c r="FR14" s="7"/>
      <c r="FS14" s="7"/>
      <c r="FT14" s="7"/>
      <c r="FU14" s="7"/>
      <c r="FV14" s="7"/>
      <c r="FW14" s="7"/>
      <c r="FX14" s="7"/>
      <c r="FY14" s="7"/>
      <c r="FZ14" s="7"/>
      <c r="GA14" s="7"/>
      <c r="GB14" s="7"/>
      <c r="GC14" s="7"/>
      <c r="GD14" s="7"/>
      <c r="GE14" s="7"/>
      <c r="GF14" s="7"/>
      <c r="GG14" s="7"/>
      <c r="GH14" s="7"/>
      <c r="GI14" s="7"/>
      <c r="GJ14" s="7"/>
      <c r="GK14" s="7"/>
      <c r="GL14" s="7"/>
      <c r="GM14" s="7"/>
      <c r="GN14" s="7"/>
      <c r="GO14" s="7"/>
      <c r="GP14" s="7"/>
      <c r="GQ14" s="7"/>
      <c r="GR14" s="7"/>
      <c r="GS14" s="7"/>
      <c r="GT14" s="7"/>
      <c r="GU14" s="7"/>
      <c r="GV14" s="7"/>
      <c r="GW14" s="7"/>
      <c r="GX14" s="7"/>
      <c r="GY14" s="7"/>
      <c r="GZ14" s="7"/>
      <c r="HA14" s="7"/>
      <c r="HB14" s="7"/>
      <c r="HC14" s="7"/>
      <c r="HD14" s="7"/>
      <c r="HE14" s="7"/>
      <c r="HF14" s="7"/>
      <c r="HG14" s="7"/>
      <c r="HH14" s="7"/>
      <c r="HI14" s="7"/>
      <c r="HJ14" s="7"/>
      <c r="HK14" s="7"/>
      <c r="HL14" s="7"/>
      <c r="HM14" s="7"/>
      <c r="HN14" s="7"/>
      <c r="HO14" s="7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  <c r="IZ14" s="7"/>
      <c r="JA14" s="7"/>
      <c r="JB14" s="7"/>
      <c r="JC14" s="7"/>
      <c r="JD14" s="7"/>
      <c r="JE14" s="7"/>
      <c r="JF14" s="7"/>
      <c r="JG14" s="7"/>
      <c r="JH14" s="7"/>
      <c r="JI14" s="7"/>
      <c r="JJ14" s="7"/>
      <c r="JK14" s="7"/>
      <c r="JL14" s="7"/>
      <c r="JM14" s="7"/>
      <c r="JN14" s="7"/>
      <c r="JO14" s="7"/>
      <c r="JP14" s="7"/>
      <c r="JQ14" s="7"/>
      <c r="JR14" s="7"/>
      <c r="JS14" s="7"/>
      <c r="JT14" s="7"/>
      <c r="JU14" s="7"/>
      <c r="JV14" s="7"/>
      <c r="JW14" s="7"/>
      <c r="JX14" s="7"/>
      <c r="JY14" s="7"/>
      <c r="JZ14" s="7"/>
      <c r="KA14" s="7"/>
      <c r="KB14" s="7"/>
      <c r="KC14" s="7"/>
      <c r="KD14" s="7"/>
      <c r="KE14" s="7"/>
      <c r="KF14" s="7"/>
      <c r="KG14" s="7"/>
      <c r="KH14" s="7"/>
      <c r="KI14" s="7"/>
      <c r="KJ14" s="7"/>
      <c r="KK14" s="7"/>
      <c r="KL14" s="7"/>
      <c r="KM14" s="7"/>
      <c r="KN14" s="7"/>
      <c r="KO14" s="7"/>
      <c r="KP14" s="7"/>
      <c r="KQ14" s="7"/>
      <c r="KR14" s="7"/>
      <c r="KS14" s="7"/>
      <c r="KT14" s="7"/>
      <c r="KU14" s="7"/>
      <c r="KV14" s="7"/>
      <c r="KW14" s="7"/>
      <c r="KX14" s="7"/>
      <c r="KY14" s="7"/>
      <c r="KZ14" s="7"/>
      <c r="LA14" s="7"/>
      <c r="LB14" s="7"/>
      <c r="LC14" s="7"/>
      <c r="LD14" s="7"/>
      <c r="LE14" s="7"/>
      <c r="LF14" s="7"/>
      <c r="LG14" s="7"/>
      <c r="LH14" s="7"/>
      <c r="LI14" s="7"/>
      <c r="LJ14" s="7"/>
      <c r="LK14" s="7"/>
      <c r="LL14" s="7"/>
      <c r="LM14" s="7"/>
      <c r="LN14" s="7"/>
      <c r="LO14" s="7"/>
      <c r="LP14" s="7"/>
      <c r="LQ14" s="7"/>
      <c r="LR14" s="7"/>
      <c r="LS14" s="7"/>
      <c r="LT14" s="7"/>
      <c r="LU14" s="7"/>
      <c r="LV14" s="7"/>
      <c r="LW14" s="7"/>
      <c r="LX14" s="7"/>
      <c r="LY14" s="7"/>
      <c r="LZ14" s="7"/>
      <c r="MA14" s="7"/>
      <c r="MB14" s="7"/>
      <c r="MC14" s="7"/>
      <c r="MD14" s="7"/>
      <c r="ME14" s="7"/>
      <c r="MF14" s="7"/>
      <c r="MG14" s="7"/>
      <c r="MH14" s="7"/>
      <c r="MI14" s="7"/>
      <c r="MJ14" s="7"/>
      <c r="MK14" s="7"/>
      <c r="ML14" s="7"/>
      <c r="MM14" s="7"/>
      <c r="MN14" s="7"/>
      <c r="MO14" s="7"/>
      <c r="MP14" s="7"/>
      <c r="MQ14" s="7"/>
      <c r="MR14" s="7"/>
      <c r="MS14" s="7"/>
      <c r="MT14" s="7"/>
      <c r="MU14" s="7"/>
      <c r="MV14" s="7"/>
      <c r="MW14" s="7"/>
      <c r="MX14" s="7"/>
      <c r="MY14" s="7"/>
      <c r="MZ14" s="7"/>
      <c r="NA14" s="7"/>
      <c r="NB14" s="7"/>
      <c r="NC14" s="7"/>
      <c r="ND14" s="7"/>
      <c r="NE14" s="7"/>
      <c r="NF14" s="7"/>
      <c r="NG14" s="7"/>
      <c r="NH14" s="7"/>
      <c r="NI14" s="7"/>
      <c r="NJ14" s="7"/>
      <c r="NK14" s="7"/>
      <c r="NL14" s="7"/>
      <c r="NM14" s="7"/>
      <c r="NN14" s="7"/>
      <c r="NO14" s="7"/>
      <c r="NP14" s="7"/>
      <c r="NQ14" s="7"/>
      <c r="NR14" s="7"/>
      <c r="NS14" s="7"/>
      <c r="NT14" s="7"/>
      <c r="NU14" s="7"/>
      <c r="NV14" s="7"/>
      <c r="NW14" s="7"/>
      <c r="NX14" s="7"/>
      <c r="NY14" s="7"/>
      <c r="NZ14" s="7"/>
      <c r="OA14" s="7"/>
      <c r="OB14" s="7"/>
      <c r="OC14" s="7"/>
      <c r="OD14" s="7"/>
      <c r="OE14" s="7"/>
      <c r="OF14" s="7"/>
      <c r="OG14" s="7"/>
      <c r="OH14" s="7"/>
      <c r="OI14" s="7"/>
      <c r="OJ14" s="7"/>
      <c r="OK14" s="7"/>
      <c r="OL14" s="7"/>
      <c r="OM14" s="7"/>
      <c r="ON14" s="7"/>
      <c r="OO14" s="7"/>
      <c r="OP14" s="7"/>
      <c r="OQ14" s="7"/>
      <c r="OR14" s="7"/>
      <c r="OS14" s="7"/>
      <c r="OT14" s="7"/>
      <c r="OU14" s="7"/>
      <c r="OV14" s="7"/>
      <c r="OW14" s="7"/>
      <c r="OX14" s="7"/>
      <c r="OY14" s="7"/>
      <c r="OZ14" s="7"/>
      <c r="PA14" s="7"/>
      <c r="PB14" s="7"/>
      <c r="PC14" s="7"/>
      <c r="PD14" s="7"/>
      <c r="PE14" s="7"/>
      <c r="PF14" s="7"/>
      <c r="PG14" s="7"/>
      <c r="PH14" s="7"/>
      <c r="PI14" s="7"/>
      <c r="PJ14" s="7"/>
      <c r="PK14" s="7"/>
      <c r="PL14" s="7"/>
      <c r="PM14" s="7"/>
      <c r="PN14" s="7"/>
      <c r="PO14" s="7"/>
      <c r="PP14" s="7"/>
      <c r="PQ14" s="7"/>
      <c r="PR14" s="7"/>
      <c r="PS14" s="7"/>
      <c r="PT14" s="7"/>
      <c r="PU14" s="7"/>
      <c r="PV14" s="7"/>
      <c r="PW14" s="7"/>
      <c r="PX14" s="7"/>
      <c r="PY14" s="7"/>
      <c r="PZ14" s="7"/>
      <c r="QA14" s="7"/>
      <c r="QB14" s="7"/>
      <c r="QC14" s="7"/>
      <c r="QD14" s="7"/>
      <c r="QE14" s="7"/>
      <c r="QF14" s="7"/>
      <c r="QG14" s="7"/>
      <c r="QH14" s="7"/>
      <c r="QI14" s="7"/>
      <c r="QJ14" s="7"/>
      <c r="QK14" s="7"/>
      <c r="QL14" s="7"/>
      <c r="QM14" s="7"/>
      <c r="QN14" s="7"/>
      <c r="QO14" s="7"/>
      <c r="QP14" s="7"/>
      <c r="QQ14" s="7"/>
      <c r="QR14" s="7"/>
      <c r="QS14" s="7"/>
      <c r="QT14" s="7"/>
      <c r="QU14" s="7"/>
      <c r="QV14" s="7"/>
      <c r="QW14" s="7"/>
      <c r="QX14" s="7"/>
      <c r="QY14" s="7"/>
      <c r="QZ14" s="7"/>
      <c r="RA14" s="7"/>
      <c r="RB14" s="7"/>
      <c r="RC14" s="7"/>
      <c r="RD14" s="7"/>
      <c r="RE14" s="7"/>
      <c r="RF14" s="7"/>
      <c r="RG14" s="7"/>
      <c r="RH14" s="7"/>
      <c r="RI14" s="7"/>
      <c r="RJ14" s="7"/>
      <c r="RK14" s="7"/>
      <c r="RL14" s="7"/>
      <c r="RM14" s="7"/>
      <c r="RN14" s="7"/>
      <c r="RO14" s="7"/>
      <c r="RP14" s="7"/>
      <c r="RQ14" s="7"/>
      <c r="RR14" s="7"/>
      <c r="RS14" s="7"/>
      <c r="RT14" s="7"/>
      <c r="RU14" s="7"/>
      <c r="RV14" s="7"/>
      <c r="RW14" s="7"/>
      <c r="RX14" s="7"/>
      <c r="RY14" s="7"/>
      <c r="RZ14" s="7"/>
      <c r="SA14" s="7"/>
      <c r="SB14" s="7"/>
      <c r="SC14" s="7"/>
      <c r="SD14" s="7"/>
      <c r="SE14" s="7"/>
      <c r="SF14" s="7"/>
      <c r="SG14" s="7"/>
      <c r="SH14" s="7"/>
      <c r="SI14" s="7"/>
      <c r="SJ14" s="7"/>
      <c r="SK14" s="7"/>
    </row>
    <row r="15" ht="14.25" customHeight="1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  <c r="DV15" s="7"/>
      <c r="DW15" s="7"/>
      <c r="DX15" s="7"/>
      <c r="DY15" s="7"/>
      <c r="DZ15" s="7"/>
      <c r="EA15" s="7"/>
      <c r="EB15" s="7"/>
      <c r="EC15" s="7"/>
      <c r="ED15" s="7"/>
      <c r="EE15" s="7"/>
      <c r="EF15" s="7"/>
      <c r="EG15" s="7"/>
      <c r="EH15" s="7"/>
      <c r="EI15" s="7"/>
      <c r="EJ15" s="7"/>
      <c r="EK15" s="7"/>
      <c r="EL15" s="7"/>
      <c r="EM15" s="7"/>
      <c r="EN15" s="7"/>
      <c r="EO15" s="7"/>
      <c r="EP15" s="7"/>
      <c r="EQ15" s="7"/>
      <c r="ER15" s="7"/>
      <c r="ES15" s="7"/>
      <c r="ET15" s="7"/>
      <c r="EU15" s="7"/>
      <c r="EV15" s="7"/>
      <c r="EW15" s="7"/>
      <c r="EX15" s="7"/>
      <c r="EY15" s="7"/>
      <c r="EZ15" s="7"/>
      <c r="FA15" s="7"/>
      <c r="FB15" s="7"/>
      <c r="FC15" s="7"/>
      <c r="FD15" s="7"/>
      <c r="FE15" s="7"/>
      <c r="FF15" s="7"/>
      <c r="FG15" s="7"/>
      <c r="FH15" s="7"/>
      <c r="FI15" s="7"/>
      <c r="FJ15" s="7"/>
      <c r="FK15" s="7"/>
      <c r="FL15" s="7"/>
      <c r="FM15" s="7"/>
      <c r="FN15" s="7"/>
      <c r="FO15" s="7"/>
      <c r="FP15" s="7"/>
      <c r="FQ15" s="7"/>
      <c r="FR15" s="7"/>
      <c r="FS15" s="7"/>
      <c r="FT15" s="7"/>
      <c r="FU15" s="7"/>
      <c r="FV15" s="7"/>
      <c r="FW15" s="7"/>
      <c r="FX15" s="7"/>
      <c r="FY15" s="7"/>
      <c r="FZ15" s="7"/>
      <c r="GA15" s="7"/>
      <c r="GB15" s="7"/>
      <c r="GC15" s="7"/>
      <c r="GD15" s="7"/>
      <c r="GE15" s="7"/>
      <c r="GF15" s="7"/>
      <c r="GG15" s="7"/>
      <c r="GH15" s="7"/>
      <c r="GI15" s="7"/>
      <c r="GJ15" s="7"/>
      <c r="GK15" s="7"/>
      <c r="GL15" s="7"/>
      <c r="GM15" s="7"/>
      <c r="GN15" s="7"/>
      <c r="GO15" s="7"/>
      <c r="GP15" s="7"/>
      <c r="GQ15" s="7"/>
      <c r="GR15" s="7"/>
      <c r="GS15" s="7"/>
      <c r="GT15" s="7"/>
      <c r="GU15" s="7"/>
      <c r="GV15" s="7"/>
      <c r="GW15" s="7"/>
      <c r="GX15" s="7"/>
      <c r="GY15" s="7"/>
      <c r="GZ15" s="7"/>
      <c r="HA15" s="7"/>
      <c r="HB15" s="7"/>
      <c r="HC15" s="7"/>
      <c r="HD15" s="7"/>
      <c r="HE15" s="7"/>
      <c r="HF15" s="7"/>
      <c r="HG15" s="7"/>
      <c r="HH15" s="7"/>
      <c r="HI15" s="7"/>
      <c r="HJ15" s="7"/>
      <c r="HK15" s="7"/>
      <c r="HL15" s="7"/>
      <c r="HM15" s="7"/>
      <c r="HN15" s="7"/>
      <c r="HO15" s="7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  <c r="IV15" s="7"/>
      <c r="IW15" s="7"/>
      <c r="IX15" s="7"/>
      <c r="IY15" s="7"/>
      <c r="IZ15" s="7"/>
      <c r="JA15" s="7"/>
      <c r="JB15" s="7"/>
      <c r="JC15" s="7"/>
      <c r="JD15" s="7"/>
      <c r="JE15" s="7"/>
      <c r="JF15" s="7"/>
      <c r="JG15" s="7"/>
      <c r="JH15" s="7"/>
      <c r="JI15" s="7"/>
      <c r="JJ15" s="7"/>
      <c r="JK15" s="7"/>
      <c r="JL15" s="7"/>
      <c r="JM15" s="7"/>
      <c r="JN15" s="7"/>
      <c r="JO15" s="7"/>
      <c r="JP15" s="7"/>
      <c r="JQ15" s="7"/>
      <c r="JR15" s="7"/>
      <c r="JS15" s="7"/>
      <c r="JT15" s="7"/>
      <c r="JU15" s="7"/>
      <c r="JV15" s="7"/>
      <c r="JW15" s="7"/>
      <c r="JX15" s="7"/>
      <c r="JY15" s="7"/>
      <c r="JZ15" s="7"/>
      <c r="KA15" s="7"/>
      <c r="KB15" s="7"/>
      <c r="KC15" s="7"/>
      <c r="KD15" s="7"/>
      <c r="KE15" s="7"/>
      <c r="KF15" s="7"/>
      <c r="KG15" s="7"/>
      <c r="KH15" s="7"/>
      <c r="KI15" s="7"/>
      <c r="KJ15" s="7"/>
      <c r="KK15" s="7"/>
      <c r="KL15" s="7"/>
      <c r="KM15" s="7"/>
      <c r="KN15" s="7"/>
      <c r="KO15" s="7"/>
      <c r="KP15" s="7"/>
      <c r="KQ15" s="7"/>
      <c r="KR15" s="7"/>
      <c r="KS15" s="7"/>
      <c r="KT15" s="7"/>
      <c r="KU15" s="7"/>
      <c r="KV15" s="7"/>
      <c r="KW15" s="7"/>
      <c r="KX15" s="7"/>
      <c r="KY15" s="7"/>
      <c r="KZ15" s="7"/>
      <c r="LA15" s="7"/>
      <c r="LB15" s="7"/>
      <c r="LC15" s="7"/>
      <c r="LD15" s="7"/>
      <c r="LE15" s="7"/>
      <c r="LF15" s="7"/>
      <c r="LG15" s="7"/>
      <c r="LH15" s="7"/>
      <c r="LI15" s="7"/>
      <c r="LJ15" s="7"/>
      <c r="LK15" s="7"/>
      <c r="LL15" s="7"/>
      <c r="LM15" s="7"/>
      <c r="LN15" s="7"/>
      <c r="LO15" s="7"/>
      <c r="LP15" s="7"/>
      <c r="LQ15" s="7"/>
      <c r="LR15" s="7"/>
      <c r="LS15" s="7"/>
      <c r="LT15" s="7"/>
      <c r="LU15" s="7"/>
      <c r="LV15" s="7"/>
      <c r="LW15" s="7"/>
      <c r="LX15" s="7"/>
      <c r="LY15" s="7"/>
      <c r="LZ15" s="7"/>
      <c r="MA15" s="7"/>
      <c r="MB15" s="7"/>
      <c r="MC15" s="7"/>
      <c r="MD15" s="7"/>
      <c r="ME15" s="7"/>
      <c r="MF15" s="7"/>
      <c r="MG15" s="7"/>
      <c r="MH15" s="7"/>
      <c r="MI15" s="7"/>
      <c r="MJ15" s="7"/>
      <c r="MK15" s="7"/>
      <c r="ML15" s="7"/>
      <c r="MM15" s="7"/>
      <c r="MN15" s="7"/>
      <c r="MO15" s="7"/>
      <c r="MP15" s="7"/>
      <c r="MQ15" s="7"/>
      <c r="MR15" s="7"/>
      <c r="MS15" s="7"/>
      <c r="MT15" s="7"/>
      <c r="MU15" s="7"/>
      <c r="MV15" s="7"/>
      <c r="MW15" s="7"/>
      <c r="MX15" s="7"/>
      <c r="MY15" s="7"/>
      <c r="MZ15" s="7"/>
      <c r="NA15" s="7"/>
      <c r="NB15" s="7"/>
      <c r="NC15" s="7"/>
      <c r="ND15" s="7"/>
      <c r="NE15" s="7"/>
      <c r="NF15" s="7"/>
      <c r="NG15" s="7"/>
      <c r="NH15" s="7"/>
      <c r="NI15" s="7"/>
      <c r="NJ15" s="7"/>
      <c r="NK15" s="7"/>
      <c r="NL15" s="7"/>
      <c r="NM15" s="7"/>
      <c r="NN15" s="7"/>
      <c r="NO15" s="7"/>
      <c r="NP15" s="7"/>
      <c r="NQ15" s="7"/>
      <c r="NR15" s="7"/>
      <c r="NS15" s="7"/>
      <c r="NT15" s="7"/>
      <c r="NU15" s="7"/>
      <c r="NV15" s="7"/>
      <c r="NW15" s="7"/>
      <c r="NX15" s="7"/>
      <c r="NY15" s="7"/>
      <c r="NZ15" s="7"/>
      <c r="OA15" s="7"/>
      <c r="OB15" s="7"/>
      <c r="OC15" s="7"/>
      <c r="OD15" s="7"/>
      <c r="OE15" s="7"/>
      <c r="OF15" s="7"/>
      <c r="OG15" s="7"/>
      <c r="OH15" s="7"/>
      <c r="OI15" s="7"/>
      <c r="OJ15" s="7"/>
      <c r="OK15" s="7"/>
      <c r="OL15" s="7"/>
      <c r="OM15" s="7"/>
      <c r="ON15" s="7"/>
      <c r="OO15" s="7"/>
      <c r="OP15" s="7"/>
      <c r="OQ15" s="7"/>
      <c r="OR15" s="7"/>
      <c r="OS15" s="7"/>
      <c r="OT15" s="7"/>
      <c r="OU15" s="7"/>
      <c r="OV15" s="7"/>
      <c r="OW15" s="7"/>
      <c r="OX15" s="7"/>
      <c r="OY15" s="7"/>
      <c r="OZ15" s="7"/>
      <c r="PA15" s="7"/>
      <c r="PB15" s="7"/>
      <c r="PC15" s="7"/>
      <c r="PD15" s="7"/>
      <c r="PE15" s="7"/>
      <c r="PF15" s="7"/>
      <c r="PG15" s="7"/>
      <c r="PH15" s="7"/>
      <c r="PI15" s="7"/>
      <c r="PJ15" s="7"/>
      <c r="PK15" s="7"/>
      <c r="PL15" s="7"/>
      <c r="PM15" s="7"/>
      <c r="PN15" s="7"/>
      <c r="PO15" s="7"/>
      <c r="PP15" s="7"/>
      <c r="PQ15" s="7"/>
      <c r="PR15" s="7"/>
      <c r="PS15" s="7"/>
      <c r="PT15" s="7"/>
      <c r="PU15" s="7"/>
      <c r="PV15" s="7"/>
      <c r="PW15" s="7"/>
      <c r="PX15" s="7"/>
      <c r="PY15" s="7"/>
      <c r="PZ15" s="7"/>
      <c r="QA15" s="7"/>
      <c r="QB15" s="7"/>
      <c r="QC15" s="7"/>
      <c r="QD15" s="7"/>
      <c r="QE15" s="7"/>
      <c r="QF15" s="7"/>
      <c r="QG15" s="7"/>
      <c r="QH15" s="7"/>
      <c r="QI15" s="7"/>
      <c r="QJ15" s="7"/>
      <c r="QK15" s="7"/>
      <c r="QL15" s="7"/>
      <c r="QM15" s="7"/>
      <c r="QN15" s="7"/>
      <c r="QO15" s="7"/>
      <c r="QP15" s="7"/>
      <c r="QQ15" s="7"/>
      <c r="QR15" s="7"/>
      <c r="QS15" s="7"/>
      <c r="QT15" s="7"/>
      <c r="QU15" s="7"/>
      <c r="QV15" s="7"/>
      <c r="QW15" s="7"/>
      <c r="QX15" s="7"/>
      <c r="QY15" s="7"/>
      <c r="QZ15" s="7"/>
      <c r="RA15" s="7"/>
      <c r="RB15" s="7"/>
      <c r="RC15" s="7"/>
      <c r="RD15" s="7"/>
      <c r="RE15" s="7"/>
      <c r="RF15" s="7"/>
      <c r="RG15" s="7"/>
      <c r="RH15" s="7"/>
      <c r="RI15" s="7"/>
      <c r="RJ15" s="7"/>
      <c r="RK15" s="7"/>
      <c r="RL15" s="7"/>
      <c r="RM15" s="7"/>
      <c r="RN15" s="7"/>
      <c r="RO15" s="7"/>
      <c r="RP15" s="7"/>
      <c r="RQ15" s="7"/>
      <c r="RR15" s="7"/>
      <c r="RS15" s="7"/>
      <c r="RT15" s="7"/>
      <c r="RU15" s="7"/>
      <c r="RV15" s="7"/>
      <c r="RW15" s="7"/>
      <c r="RX15" s="7"/>
      <c r="RY15" s="7"/>
      <c r="RZ15" s="7"/>
      <c r="SA15" s="7"/>
      <c r="SB15" s="7"/>
      <c r="SC15" s="7"/>
      <c r="SD15" s="7"/>
      <c r="SE15" s="7"/>
      <c r="SF15" s="7"/>
      <c r="SG15" s="7"/>
      <c r="SH15" s="7"/>
      <c r="SI15" s="7"/>
      <c r="SJ15" s="7"/>
      <c r="SK15" s="7"/>
    </row>
    <row r="16" ht="14.25" customHeight="1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  <c r="DV16" s="7"/>
      <c r="DW16" s="7"/>
      <c r="DX16" s="7"/>
      <c r="DY16" s="7"/>
      <c r="DZ16" s="7"/>
      <c r="EA16" s="7"/>
      <c r="EB16" s="7"/>
      <c r="EC16" s="7"/>
      <c r="ED16" s="7"/>
      <c r="EE16" s="7"/>
      <c r="EF16" s="7"/>
      <c r="EG16" s="7"/>
      <c r="EH16" s="7"/>
      <c r="EI16" s="7"/>
      <c r="EJ16" s="7"/>
      <c r="EK16" s="7"/>
      <c r="EL16" s="7"/>
      <c r="EM16" s="7"/>
      <c r="EN16" s="7"/>
      <c r="EO16" s="7"/>
      <c r="EP16" s="7"/>
      <c r="EQ16" s="7"/>
      <c r="ER16" s="7"/>
      <c r="ES16" s="7"/>
      <c r="ET16" s="7"/>
      <c r="EU16" s="7"/>
      <c r="EV16" s="7"/>
      <c r="EW16" s="7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7"/>
      <c r="FO16" s="7"/>
      <c r="FP16" s="7"/>
      <c r="FQ16" s="7"/>
      <c r="FR16" s="7"/>
      <c r="FS16" s="7"/>
      <c r="FT16" s="7"/>
      <c r="FU16" s="7"/>
      <c r="FV16" s="7"/>
      <c r="FW16" s="7"/>
      <c r="FX16" s="7"/>
      <c r="FY16" s="7"/>
      <c r="FZ16" s="7"/>
      <c r="GA16" s="7"/>
      <c r="GB16" s="7"/>
      <c r="GC16" s="7"/>
      <c r="GD16" s="7"/>
      <c r="GE16" s="7"/>
      <c r="GF16" s="7"/>
      <c r="GG16" s="7"/>
      <c r="GH16" s="7"/>
      <c r="GI16" s="7"/>
      <c r="GJ16" s="7"/>
      <c r="GK16" s="7"/>
      <c r="GL16" s="7"/>
      <c r="GM16" s="7"/>
      <c r="GN16" s="7"/>
      <c r="GO16" s="7"/>
      <c r="GP16" s="7"/>
      <c r="GQ16" s="7"/>
      <c r="GR16" s="7"/>
      <c r="GS16" s="7"/>
      <c r="GT16" s="7"/>
      <c r="GU16" s="7"/>
      <c r="GV16" s="7"/>
      <c r="GW16" s="7"/>
      <c r="GX16" s="7"/>
      <c r="GY16" s="7"/>
      <c r="GZ16" s="7"/>
      <c r="HA16" s="7"/>
      <c r="HB16" s="7"/>
      <c r="HC16" s="7"/>
      <c r="HD16" s="7"/>
      <c r="HE16" s="7"/>
      <c r="HF16" s="7"/>
      <c r="HG16" s="7"/>
      <c r="HH16" s="7"/>
      <c r="HI16" s="7"/>
      <c r="HJ16" s="7"/>
      <c r="HK16" s="7"/>
      <c r="HL16" s="7"/>
      <c r="HM16" s="7"/>
      <c r="HN16" s="7"/>
      <c r="HO16" s="7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  <c r="IV16" s="7"/>
      <c r="IW16" s="7"/>
      <c r="IX16" s="7"/>
      <c r="IY16" s="7"/>
      <c r="IZ16" s="7"/>
      <c r="JA16" s="7"/>
      <c r="JB16" s="7"/>
      <c r="JC16" s="7"/>
      <c r="JD16" s="7"/>
      <c r="JE16" s="7"/>
      <c r="JF16" s="7"/>
      <c r="JG16" s="7"/>
      <c r="JH16" s="7"/>
      <c r="JI16" s="7"/>
      <c r="JJ16" s="7"/>
      <c r="JK16" s="7"/>
      <c r="JL16" s="7"/>
      <c r="JM16" s="7"/>
      <c r="JN16" s="7"/>
      <c r="JO16" s="7"/>
      <c r="JP16" s="7"/>
      <c r="JQ16" s="7"/>
      <c r="JR16" s="7"/>
      <c r="JS16" s="7"/>
      <c r="JT16" s="7"/>
      <c r="JU16" s="7"/>
      <c r="JV16" s="7"/>
      <c r="JW16" s="7"/>
      <c r="JX16" s="7"/>
      <c r="JY16" s="7"/>
      <c r="JZ16" s="7"/>
      <c r="KA16" s="7"/>
      <c r="KB16" s="7"/>
      <c r="KC16" s="7"/>
      <c r="KD16" s="7"/>
      <c r="KE16" s="7"/>
      <c r="KF16" s="7"/>
      <c r="KG16" s="7"/>
      <c r="KH16" s="7"/>
      <c r="KI16" s="7"/>
      <c r="KJ16" s="7"/>
      <c r="KK16" s="7"/>
      <c r="KL16" s="7"/>
      <c r="KM16" s="7"/>
      <c r="KN16" s="7"/>
      <c r="KO16" s="7"/>
      <c r="KP16" s="7"/>
      <c r="KQ16" s="7"/>
      <c r="KR16" s="7"/>
      <c r="KS16" s="7"/>
      <c r="KT16" s="7"/>
      <c r="KU16" s="7"/>
      <c r="KV16" s="7"/>
      <c r="KW16" s="7"/>
      <c r="KX16" s="7"/>
      <c r="KY16" s="7"/>
      <c r="KZ16" s="7"/>
      <c r="LA16" s="7"/>
      <c r="LB16" s="7"/>
      <c r="LC16" s="7"/>
      <c r="LD16" s="7"/>
      <c r="LE16" s="7"/>
      <c r="LF16" s="7"/>
      <c r="LG16" s="7"/>
      <c r="LH16" s="7"/>
      <c r="LI16" s="7"/>
      <c r="LJ16" s="7"/>
      <c r="LK16" s="7"/>
      <c r="LL16" s="7"/>
      <c r="LM16" s="7"/>
      <c r="LN16" s="7"/>
      <c r="LO16" s="7"/>
      <c r="LP16" s="7"/>
      <c r="LQ16" s="7"/>
      <c r="LR16" s="7"/>
      <c r="LS16" s="7"/>
      <c r="LT16" s="7"/>
      <c r="LU16" s="7"/>
      <c r="LV16" s="7"/>
      <c r="LW16" s="7"/>
      <c r="LX16" s="7"/>
      <c r="LY16" s="7"/>
      <c r="LZ16" s="7"/>
      <c r="MA16" s="7"/>
      <c r="MB16" s="7"/>
      <c r="MC16" s="7"/>
      <c r="MD16" s="7"/>
      <c r="ME16" s="7"/>
      <c r="MF16" s="7"/>
      <c r="MG16" s="7"/>
      <c r="MH16" s="7"/>
      <c r="MI16" s="7"/>
      <c r="MJ16" s="7"/>
      <c r="MK16" s="7"/>
      <c r="ML16" s="7"/>
      <c r="MM16" s="7"/>
      <c r="MN16" s="7"/>
      <c r="MO16" s="7"/>
      <c r="MP16" s="7"/>
      <c r="MQ16" s="7"/>
      <c r="MR16" s="7"/>
      <c r="MS16" s="7"/>
      <c r="MT16" s="7"/>
      <c r="MU16" s="7"/>
      <c r="MV16" s="7"/>
      <c r="MW16" s="7"/>
      <c r="MX16" s="7"/>
      <c r="MY16" s="7"/>
      <c r="MZ16" s="7"/>
      <c r="NA16" s="7"/>
      <c r="NB16" s="7"/>
      <c r="NC16" s="7"/>
      <c r="ND16" s="7"/>
      <c r="NE16" s="7"/>
      <c r="NF16" s="7"/>
      <c r="NG16" s="7"/>
      <c r="NH16" s="7"/>
      <c r="NI16" s="7"/>
      <c r="NJ16" s="7"/>
      <c r="NK16" s="7"/>
      <c r="NL16" s="7"/>
      <c r="NM16" s="7"/>
      <c r="NN16" s="7"/>
      <c r="NO16" s="7"/>
      <c r="NP16" s="7"/>
      <c r="NQ16" s="7"/>
      <c r="NR16" s="7"/>
      <c r="NS16" s="7"/>
      <c r="NT16" s="7"/>
      <c r="NU16" s="7"/>
      <c r="NV16" s="7"/>
      <c r="NW16" s="7"/>
      <c r="NX16" s="7"/>
      <c r="NY16" s="7"/>
      <c r="NZ16" s="7"/>
      <c r="OA16" s="7"/>
      <c r="OB16" s="7"/>
      <c r="OC16" s="7"/>
      <c r="OD16" s="7"/>
      <c r="OE16" s="7"/>
      <c r="OF16" s="7"/>
      <c r="OG16" s="7"/>
      <c r="OH16" s="7"/>
      <c r="OI16" s="7"/>
      <c r="OJ16" s="7"/>
      <c r="OK16" s="7"/>
      <c r="OL16" s="7"/>
      <c r="OM16" s="7"/>
      <c r="ON16" s="7"/>
      <c r="OO16" s="7"/>
      <c r="OP16" s="7"/>
      <c r="OQ16" s="7"/>
      <c r="OR16" s="7"/>
      <c r="OS16" s="7"/>
      <c r="OT16" s="7"/>
      <c r="OU16" s="7"/>
      <c r="OV16" s="7"/>
      <c r="OW16" s="7"/>
      <c r="OX16" s="7"/>
      <c r="OY16" s="7"/>
      <c r="OZ16" s="7"/>
      <c r="PA16" s="7"/>
      <c r="PB16" s="7"/>
      <c r="PC16" s="7"/>
      <c r="PD16" s="7"/>
      <c r="PE16" s="7"/>
      <c r="PF16" s="7"/>
      <c r="PG16" s="7"/>
      <c r="PH16" s="7"/>
      <c r="PI16" s="7"/>
      <c r="PJ16" s="7"/>
      <c r="PK16" s="7"/>
      <c r="PL16" s="7"/>
      <c r="PM16" s="7"/>
      <c r="PN16" s="7"/>
      <c r="PO16" s="7"/>
      <c r="PP16" s="7"/>
      <c r="PQ16" s="7"/>
      <c r="PR16" s="7"/>
      <c r="PS16" s="7"/>
      <c r="PT16" s="7"/>
      <c r="PU16" s="7"/>
      <c r="PV16" s="7"/>
      <c r="PW16" s="7"/>
      <c r="PX16" s="7"/>
      <c r="PY16" s="7"/>
      <c r="PZ16" s="7"/>
      <c r="QA16" s="7"/>
      <c r="QB16" s="7"/>
      <c r="QC16" s="7"/>
      <c r="QD16" s="7"/>
      <c r="QE16" s="7"/>
      <c r="QF16" s="7"/>
      <c r="QG16" s="7"/>
      <c r="QH16" s="7"/>
      <c r="QI16" s="7"/>
      <c r="QJ16" s="7"/>
      <c r="QK16" s="7"/>
      <c r="QL16" s="7"/>
      <c r="QM16" s="7"/>
      <c r="QN16" s="7"/>
      <c r="QO16" s="7"/>
      <c r="QP16" s="7"/>
      <c r="QQ16" s="7"/>
      <c r="QR16" s="7"/>
      <c r="QS16" s="7"/>
      <c r="QT16" s="7"/>
      <c r="QU16" s="7"/>
      <c r="QV16" s="7"/>
      <c r="QW16" s="7"/>
      <c r="QX16" s="7"/>
      <c r="QY16" s="7"/>
      <c r="QZ16" s="7"/>
      <c r="RA16" s="7"/>
      <c r="RB16" s="7"/>
      <c r="RC16" s="7"/>
      <c r="RD16" s="7"/>
      <c r="RE16" s="7"/>
      <c r="RF16" s="7"/>
      <c r="RG16" s="7"/>
      <c r="RH16" s="7"/>
      <c r="RI16" s="7"/>
      <c r="RJ16" s="7"/>
      <c r="RK16" s="7"/>
      <c r="RL16" s="7"/>
      <c r="RM16" s="7"/>
      <c r="RN16" s="7"/>
      <c r="RO16" s="7"/>
      <c r="RP16" s="7"/>
      <c r="RQ16" s="7"/>
      <c r="RR16" s="7"/>
      <c r="RS16" s="7"/>
      <c r="RT16" s="7"/>
      <c r="RU16" s="7"/>
      <c r="RV16" s="7"/>
      <c r="RW16" s="7"/>
      <c r="RX16" s="7"/>
      <c r="RY16" s="7"/>
      <c r="RZ16" s="7"/>
      <c r="SA16" s="7"/>
      <c r="SB16" s="7"/>
      <c r="SC16" s="7"/>
      <c r="SD16" s="7"/>
      <c r="SE16" s="7"/>
      <c r="SF16" s="7"/>
      <c r="SG16" s="7"/>
      <c r="SH16" s="7"/>
      <c r="SI16" s="7"/>
      <c r="SJ16" s="7"/>
      <c r="SK16" s="7"/>
    </row>
    <row r="17" ht="14.25" customHeight="1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  <c r="DV17" s="7"/>
      <c r="DW17" s="7"/>
      <c r="DX17" s="7"/>
      <c r="DY17" s="7"/>
      <c r="DZ17" s="7"/>
      <c r="EA17" s="7"/>
      <c r="EB17" s="7"/>
      <c r="EC17" s="7"/>
      <c r="ED17" s="7"/>
      <c r="EE17" s="7"/>
      <c r="EF17" s="7"/>
      <c r="EG17" s="7"/>
      <c r="EH17" s="7"/>
      <c r="EI17" s="7"/>
      <c r="EJ17" s="7"/>
      <c r="EK17" s="7"/>
      <c r="EL17" s="7"/>
      <c r="EM17" s="7"/>
      <c r="EN17" s="7"/>
      <c r="EO17" s="7"/>
      <c r="EP17" s="7"/>
      <c r="EQ17" s="7"/>
      <c r="ER17" s="7"/>
      <c r="ES17" s="7"/>
      <c r="ET17" s="7"/>
      <c r="EU17" s="7"/>
      <c r="EV17" s="7"/>
      <c r="EW17" s="7"/>
      <c r="EX17" s="7"/>
      <c r="EY17" s="7"/>
      <c r="EZ17" s="7"/>
      <c r="FA17" s="7"/>
      <c r="FB17" s="7"/>
      <c r="FC17" s="7"/>
      <c r="FD17" s="7"/>
      <c r="FE17" s="7"/>
      <c r="FF17" s="7"/>
      <c r="FG17" s="7"/>
      <c r="FH17" s="7"/>
      <c r="FI17" s="7"/>
      <c r="FJ17" s="7"/>
      <c r="FK17" s="7"/>
      <c r="FL17" s="7"/>
      <c r="FM17" s="7"/>
      <c r="FN17" s="7"/>
      <c r="FO17" s="7"/>
      <c r="FP17" s="7"/>
      <c r="FQ17" s="7"/>
      <c r="FR17" s="7"/>
      <c r="FS17" s="7"/>
      <c r="FT17" s="7"/>
      <c r="FU17" s="7"/>
      <c r="FV17" s="7"/>
      <c r="FW17" s="7"/>
      <c r="FX17" s="7"/>
      <c r="FY17" s="7"/>
      <c r="FZ17" s="7"/>
      <c r="GA17" s="7"/>
      <c r="GB17" s="7"/>
      <c r="GC17" s="7"/>
      <c r="GD17" s="7"/>
      <c r="GE17" s="7"/>
      <c r="GF17" s="7"/>
      <c r="GG17" s="7"/>
      <c r="GH17" s="7"/>
      <c r="GI17" s="7"/>
      <c r="GJ17" s="7"/>
      <c r="GK17" s="7"/>
      <c r="GL17" s="7"/>
      <c r="GM17" s="7"/>
      <c r="GN17" s="7"/>
      <c r="GO17" s="7"/>
      <c r="GP17" s="7"/>
      <c r="GQ17" s="7"/>
      <c r="GR17" s="7"/>
      <c r="GS17" s="7"/>
      <c r="GT17" s="7"/>
      <c r="GU17" s="7"/>
      <c r="GV17" s="7"/>
      <c r="GW17" s="7"/>
      <c r="GX17" s="7"/>
      <c r="GY17" s="7"/>
      <c r="GZ17" s="7"/>
      <c r="HA17" s="7"/>
      <c r="HB17" s="7"/>
      <c r="HC17" s="7"/>
      <c r="HD17" s="7"/>
      <c r="HE17" s="7"/>
      <c r="HF17" s="7"/>
      <c r="HG17" s="7"/>
      <c r="HH17" s="7"/>
      <c r="HI17" s="7"/>
      <c r="HJ17" s="7"/>
      <c r="HK17" s="7"/>
      <c r="HL17" s="7"/>
      <c r="HM17" s="7"/>
      <c r="HN17" s="7"/>
      <c r="HO17" s="7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  <c r="IZ17" s="7"/>
      <c r="JA17" s="7"/>
      <c r="JB17" s="7"/>
      <c r="JC17" s="7"/>
      <c r="JD17" s="7"/>
      <c r="JE17" s="7"/>
      <c r="JF17" s="7"/>
      <c r="JG17" s="7"/>
      <c r="JH17" s="7"/>
      <c r="JI17" s="7"/>
      <c r="JJ17" s="7"/>
      <c r="JK17" s="7"/>
      <c r="JL17" s="7"/>
      <c r="JM17" s="7"/>
      <c r="JN17" s="7"/>
      <c r="JO17" s="7"/>
      <c r="JP17" s="7"/>
      <c r="JQ17" s="7"/>
      <c r="JR17" s="7"/>
      <c r="JS17" s="7"/>
      <c r="JT17" s="7"/>
      <c r="JU17" s="7"/>
      <c r="JV17" s="7"/>
      <c r="JW17" s="7"/>
      <c r="JX17" s="7"/>
      <c r="JY17" s="7"/>
      <c r="JZ17" s="7"/>
      <c r="KA17" s="7"/>
      <c r="KB17" s="7"/>
      <c r="KC17" s="7"/>
      <c r="KD17" s="7"/>
      <c r="KE17" s="7"/>
      <c r="KF17" s="7"/>
      <c r="KG17" s="7"/>
      <c r="KH17" s="7"/>
      <c r="KI17" s="7"/>
      <c r="KJ17" s="7"/>
      <c r="KK17" s="7"/>
      <c r="KL17" s="7"/>
      <c r="KM17" s="7"/>
      <c r="KN17" s="7"/>
      <c r="KO17" s="7"/>
      <c r="KP17" s="7"/>
      <c r="KQ17" s="7"/>
      <c r="KR17" s="7"/>
      <c r="KS17" s="7"/>
      <c r="KT17" s="7"/>
      <c r="KU17" s="7"/>
      <c r="KV17" s="7"/>
      <c r="KW17" s="7"/>
      <c r="KX17" s="7"/>
      <c r="KY17" s="7"/>
      <c r="KZ17" s="7"/>
      <c r="LA17" s="7"/>
      <c r="LB17" s="7"/>
      <c r="LC17" s="7"/>
      <c r="LD17" s="7"/>
      <c r="LE17" s="7"/>
      <c r="LF17" s="7"/>
      <c r="LG17" s="7"/>
      <c r="LH17" s="7"/>
      <c r="LI17" s="7"/>
      <c r="LJ17" s="7"/>
      <c r="LK17" s="7"/>
      <c r="LL17" s="7"/>
      <c r="LM17" s="7"/>
      <c r="LN17" s="7"/>
      <c r="LO17" s="7"/>
      <c r="LP17" s="7"/>
      <c r="LQ17" s="7"/>
      <c r="LR17" s="7"/>
      <c r="LS17" s="7"/>
      <c r="LT17" s="7"/>
      <c r="LU17" s="7"/>
      <c r="LV17" s="7"/>
      <c r="LW17" s="7"/>
      <c r="LX17" s="7"/>
      <c r="LY17" s="7"/>
      <c r="LZ17" s="7"/>
      <c r="MA17" s="7"/>
      <c r="MB17" s="7"/>
      <c r="MC17" s="7"/>
      <c r="MD17" s="7"/>
      <c r="ME17" s="7"/>
      <c r="MF17" s="7"/>
      <c r="MG17" s="7"/>
      <c r="MH17" s="7"/>
      <c r="MI17" s="7"/>
      <c r="MJ17" s="7"/>
      <c r="MK17" s="7"/>
      <c r="ML17" s="7"/>
      <c r="MM17" s="7"/>
      <c r="MN17" s="7"/>
      <c r="MO17" s="7"/>
      <c r="MP17" s="7"/>
      <c r="MQ17" s="7"/>
      <c r="MR17" s="7"/>
      <c r="MS17" s="7"/>
      <c r="MT17" s="7"/>
      <c r="MU17" s="7"/>
      <c r="MV17" s="7"/>
      <c r="MW17" s="7"/>
      <c r="MX17" s="7"/>
      <c r="MY17" s="7"/>
      <c r="MZ17" s="7"/>
      <c r="NA17" s="7"/>
      <c r="NB17" s="7"/>
      <c r="NC17" s="7"/>
      <c r="ND17" s="7"/>
      <c r="NE17" s="7"/>
      <c r="NF17" s="7"/>
      <c r="NG17" s="7"/>
      <c r="NH17" s="7"/>
      <c r="NI17" s="7"/>
      <c r="NJ17" s="7"/>
      <c r="NK17" s="7"/>
      <c r="NL17" s="7"/>
      <c r="NM17" s="7"/>
      <c r="NN17" s="7"/>
      <c r="NO17" s="7"/>
      <c r="NP17" s="7"/>
      <c r="NQ17" s="7"/>
      <c r="NR17" s="7"/>
      <c r="NS17" s="7"/>
      <c r="NT17" s="7"/>
      <c r="NU17" s="7"/>
      <c r="NV17" s="7"/>
      <c r="NW17" s="7"/>
      <c r="NX17" s="7"/>
      <c r="NY17" s="7"/>
      <c r="NZ17" s="7"/>
      <c r="OA17" s="7"/>
      <c r="OB17" s="7"/>
      <c r="OC17" s="7"/>
      <c r="OD17" s="7"/>
      <c r="OE17" s="7"/>
      <c r="OF17" s="7"/>
      <c r="OG17" s="7"/>
      <c r="OH17" s="7"/>
      <c r="OI17" s="7"/>
      <c r="OJ17" s="7"/>
      <c r="OK17" s="7"/>
      <c r="OL17" s="7"/>
      <c r="OM17" s="7"/>
      <c r="ON17" s="7"/>
      <c r="OO17" s="7"/>
      <c r="OP17" s="7"/>
      <c r="OQ17" s="7"/>
      <c r="OR17" s="7"/>
      <c r="OS17" s="7"/>
      <c r="OT17" s="7"/>
      <c r="OU17" s="7"/>
      <c r="OV17" s="7"/>
      <c r="OW17" s="7"/>
      <c r="OX17" s="7"/>
      <c r="OY17" s="7"/>
      <c r="OZ17" s="7"/>
      <c r="PA17" s="7"/>
      <c r="PB17" s="7"/>
      <c r="PC17" s="7"/>
      <c r="PD17" s="7"/>
      <c r="PE17" s="7"/>
      <c r="PF17" s="7"/>
      <c r="PG17" s="7"/>
      <c r="PH17" s="7"/>
      <c r="PI17" s="7"/>
      <c r="PJ17" s="7"/>
      <c r="PK17" s="7"/>
      <c r="PL17" s="7"/>
      <c r="PM17" s="7"/>
      <c r="PN17" s="7"/>
      <c r="PO17" s="7"/>
      <c r="PP17" s="7"/>
      <c r="PQ17" s="7"/>
      <c r="PR17" s="7"/>
      <c r="PS17" s="7"/>
      <c r="PT17" s="7"/>
      <c r="PU17" s="7"/>
      <c r="PV17" s="7"/>
      <c r="PW17" s="7"/>
      <c r="PX17" s="7"/>
      <c r="PY17" s="7"/>
      <c r="PZ17" s="7"/>
      <c r="QA17" s="7"/>
      <c r="QB17" s="7"/>
      <c r="QC17" s="7"/>
      <c r="QD17" s="7"/>
      <c r="QE17" s="7"/>
      <c r="QF17" s="7"/>
      <c r="QG17" s="7"/>
      <c r="QH17" s="7"/>
      <c r="QI17" s="7"/>
      <c r="QJ17" s="7"/>
      <c r="QK17" s="7"/>
      <c r="QL17" s="7"/>
      <c r="QM17" s="7"/>
      <c r="QN17" s="7"/>
      <c r="QO17" s="7"/>
      <c r="QP17" s="7"/>
      <c r="QQ17" s="7"/>
      <c r="QR17" s="7"/>
      <c r="QS17" s="7"/>
      <c r="QT17" s="7"/>
      <c r="QU17" s="7"/>
      <c r="QV17" s="7"/>
      <c r="QW17" s="7"/>
      <c r="QX17" s="7"/>
      <c r="QY17" s="7"/>
      <c r="QZ17" s="7"/>
      <c r="RA17" s="7"/>
      <c r="RB17" s="7"/>
      <c r="RC17" s="7"/>
      <c r="RD17" s="7"/>
      <c r="RE17" s="7"/>
      <c r="RF17" s="7"/>
      <c r="RG17" s="7"/>
      <c r="RH17" s="7"/>
      <c r="RI17" s="7"/>
      <c r="RJ17" s="7"/>
      <c r="RK17" s="7"/>
      <c r="RL17" s="7"/>
      <c r="RM17" s="7"/>
      <c r="RN17" s="7"/>
      <c r="RO17" s="7"/>
      <c r="RP17" s="7"/>
      <c r="RQ17" s="7"/>
      <c r="RR17" s="7"/>
      <c r="RS17" s="7"/>
      <c r="RT17" s="7"/>
      <c r="RU17" s="7"/>
      <c r="RV17" s="7"/>
      <c r="RW17" s="7"/>
      <c r="RX17" s="7"/>
      <c r="RY17" s="7"/>
      <c r="RZ17" s="7"/>
      <c r="SA17" s="7"/>
      <c r="SB17" s="7"/>
      <c r="SC17" s="7"/>
      <c r="SD17" s="7"/>
      <c r="SE17" s="7"/>
      <c r="SF17" s="7"/>
      <c r="SG17" s="7"/>
      <c r="SH17" s="7"/>
      <c r="SI17" s="7"/>
      <c r="SJ17" s="7"/>
      <c r="SK17" s="7"/>
    </row>
    <row r="18" ht="14.25" customHeight="1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  <c r="DV18" s="7"/>
      <c r="DW18" s="7"/>
      <c r="DX18" s="7"/>
      <c r="DY18" s="7"/>
      <c r="DZ18" s="7"/>
      <c r="EA18" s="7"/>
      <c r="EB18" s="7"/>
      <c r="EC18" s="7"/>
      <c r="ED18" s="7"/>
      <c r="EE18" s="7"/>
      <c r="EF18" s="7"/>
      <c r="EG18" s="7"/>
      <c r="EH18" s="7"/>
      <c r="EI18" s="7"/>
      <c r="EJ18" s="7"/>
      <c r="EK18" s="7"/>
      <c r="EL18" s="7"/>
      <c r="EM18" s="7"/>
      <c r="EN18" s="7"/>
      <c r="EO18" s="7"/>
      <c r="EP18" s="7"/>
      <c r="EQ18" s="7"/>
      <c r="ER18" s="7"/>
      <c r="ES18" s="7"/>
      <c r="ET18" s="7"/>
      <c r="EU18" s="7"/>
      <c r="EV18" s="7"/>
      <c r="EW18" s="7"/>
      <c r="EX18" s="7"/>
      <c r="EY18" s="7"/>
      <c r="EZ18" s="7"/>
      <c r="FA18" s="7"/>
      <c r="FB18" s="7"/>
      <c r="FC18" s="7"/>
      <c r="FD18" s="7"/>
      <c r="FE18" s="7"/>
      <c r="FF18" s="7"/>
      <c r="FG18" s="7"/>
      <c r="FH18" s="7"/>
      <c r="FI18" s="7"/>
      <c r="FJ18" s="7"/>
      <c r="FK18" s="7"/>
      <c r="FL18" s="7"/>
      <c r="FM18" s="7"/>
      <c r="FN18" s="7"/>
      <c r="FO18" s="7"/>
      <c r="FP18" s="7"/>
      <c r="FQ18" s="7"/>
      <c r="FR18" s="7"/>
      <c r="FS18" s="7"/>
      <c r="FT18" s="7"/>
      <c r="FU18" s="7"/>
      <c r="FV18" s="7"/>
      <c r="FW18" s="7"/>
      <c r="FX18" s="7"/>
      <c r="FY18" s="7"/>
      <c r="FZ18" s="7"/>
      <c r="GA18" s="7"/>
      <c r="GB18" s="7"/>
      <c r="GC18" s="7"/>
      <c r="GD18" s="7"/>
      <c r="GE18" s="7"/>
      <c r="GF18" s="7"/>
      <c r="GG18" s="7"/>
      <c r="GH18" s="7"/>
      <c r="GI18" s="7"/>
      <c r="GJ18" s="7"/>
      <c r="GK18" s="7"/>
      <c r="GL18" s="7"/>
      <c r="GM18" s="7"/>
      <c r="GN18" s="7"/>
      <c r="GO18" s="7"/>
      <c r="GP18" s="7"/>
      <c r="GQ18" s="7"/>
      <c r="GR18" s="7"/>
      <c r="GS18" s="7"/>
      <c r="GT18" s="7"/>
      <c r="GU18" s="7"/>
      <c r="GV18" s="7"/>
      <c r="GW18" s="7"/>
      <c r="GX18" s="7"/>
      <c r="GY18" s="7"/>
      <c r="GZ18" s="7"/>
      <c r="HA18" s="7"/>
      <c r="HB18" s="7"/>
      <c r="HC18" s="7"/>
      <c r="HD18" s="7"/>
      <c r="HE18" s="7"/>
      <c r="HF18" s="7"/>
      <c r="HG18" s="7"/>
      <c r="HH18" s="7"/>
      <c r="HI18" s="7"/>
      <c r="HJ18" s="7"/>
      <c r="HK18" s="7"/>
      <c r="HL18" s="7"/>
      <c r="HM18" s="7"/>
      <c r="HN18" s="7"/>
      <c r="HO18" s="7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  <c r="IV18" s="7"/>
      <c r="IW18" s="7"/>
      <c r="IX18" s="7"/>
      <c r="IY18" s="7"/>
      <c r="IZ18" s="7"/>
      <c r="JA18" s="7"/>
      <c r="JB18" s="7"/>
      <c r="JC18" s="7"/>
      <c r="JD18" s="7"/>
      <c r="JE18" s="7"/>
      <c r="JF18" s="7"/>
      <c r="JG18" s="7"/>
      <c r="JH18" s="7"/>
      <c r="JI18" s="7"/>
      <c r="JJ18" s="7"/>
      <c r="JK18" s="7"/>
      <c r="JL18" s="7"/>
      <c r="JM18" s="7"/>
      <c r="JN18" s="7"/>
      <c r="JO18" s="7"/>
      <c r="JP18" s="7"/>
      <c r="JQ18" s="7"/>
      <c r="JR18" s="7"/>
      <c r="JS18" s="7"/>
      <c r="JT18" s="7"/>
      <c r="JU18" s="7"/>
      <c r="JV18" s="7"/>
      <c r="JW18" s="7"/>
      <c r="JX18" s="7"/>
      <c r="JY18" s="7"/>
      <c r="JZ18" s="7"/>
      <c r="KA18" s="7"/>
      <c r="KB18" s="7"/>
      <c r="KC18" s="7"/>
      <c r="KD18" s="7"/>
      <c r="KE18" s="7"/>
      <c r="KF18" s="7"/>
      <c r="KG18" s="7"/>
      <c r="KH18" s="7"/>
      <c r="KI18" s="7"/>
      <c r="KJ18" s="7"/>
      <c r="KK18" s="7"/>
      <c r="KL18" s="7"/>
      <c r="KM18" s="7"/>
      <c r="KN18" s="7"/>
      <c r="KO18" s="7"/>
      <c r="KP18" s="7"/>
      <c r="KQ18" s="7"/>
      <c r="KR18" s="7"/>
      <c r="KS18" s="7"/>
      <c r="KT18" s="7"/>
      <c r="KU18" s="7"/>
      <c r="KV18" s="7"/>
      <c r="KW18" s="7"/>
      <c r="KX18" s="7"/>
      <c r="KY18" s="7"/>
      <c r="KZ18" s="7"/>
      <c r="LA18" s="7"/>
      <c r="LB18" s="7"/>
      <c r="LC18" s="7"/>
      <c r="LD18" s="7"/>
      <c r="LE18" s="7"/>
      <c r="LF18" s="7"/>
      <c r="LG18" s="7"/>
      <c r="LH18" s="7"/>
      <c r="LI18" s="7"/>
      <c r="LJ18" s="7"/>
      <c r="LK18" s="7"/>
      <c r="LL18" s="7"/>
      <c r="LM18" s="7"/>
      <c r="LN18" s="7"/>
      <c r="LO18" s="7"/>
      <c r="LP18" s="7"/>
      <c r="LQ18" s="7"/>
      <c r="LR18" s="7"/>
      <c r="LS18" s="7"/>
      <c r="LT18" s="7"/>
      <c r="LU18" s="7"/>
      <c r="LV18" s="7"/>
      <c r="LW18" s="7"/>
      <c r="LX18" s="7"/>
      <c r="LY18" s="7"/>
      <c r="LZ18" s="7"/>
      <c r="MA18" s="7"/>
      <c r="MB18" s="7"/>
      <c r="MC18" s="7"/>
      <c r="MD18" s="7"/>
      <c r="ME18" s="7"/>
      <c r="MF18" s="7"/>
      <c r="MG18" s="7"/>
      <c r="MH18" s="7"/>
      <c r="MI18" s="7"/>
      <c r="MJ18" s="7"/>
      <c r="MK18" s="7"/>
      <c r="ML18" s="7"/>
      <c r="MM18" s="7"/>
      <c r="MN18" s="7"/>
      <c r="MO18" s="7"/>
      <c r="MP18" s="7"/>
      <c r="MQ18" s="7"/>
      <c r="MR18" s="7"/>
      <c r="MS18" s="7"/>
      <c r="MT18" s="7"/>
      <c r="MU18" s="7"/>
      <c r="MV18" s="7"/>
      <c r="MW18" s="7"/>
      <c r="MX18" s="7"/>
      <c r="MY18" s="7"/>
      <c r="MZ18" s="7"/>
      <c r="NA18" s="7"/>
      <c r="NB18" s="7"/>
      <c r="NC18" s="7"/>
      <c r="ND18" s="7"/>
      <c r="NE18" s="7"/>
      <c r="NF18" s="7"/>
      <c r="NG18" s="7"/>
      <c r="NH18" s="7"/>
      <c r="NI18" s="7"/>
      <c r="NJ18" s="7"/>
      <c r="NK18" s="7"/>
      <c r="NL18" s="7"/>
      <c r="NM18" s="7"/>
      <c r="NN18" s="7"/>
      <c r="NO18" s="7"/>
      <c r="NP18" s="7"/>
      <c r="NQ18" s="7"/>
      <c r="NR18" s="7"/>
      <c r="NS18" s="7"/>
      <c r="NT18" s="7"/>
      <c r="NU18" s="7"/>
      <c r="NV18" s="7"/>
      <c r="NW18" s="7"/>
      <c r="NX18" s="7"/>
      <c r="NY18" s="7"/>
      <c r="NZ18" s="7"/>
      <c r="OA18" s="7"/>
      <c r="OB18" s="7"/>
      <c r="OC18" s="7"/>
      <c r="OD18" s="7"/>
      <c r="OE18" s="7"/>
      <c r="OF18" s="7"/>
      <c r="OG18" s="7"/>
      <c r="OH18" s="7"/>
      <c r="OI18" s="7"/>
      <c r="OJ18" s="7"/>
      <c r="OK18" s="7"/>
      <c r="OL18" s="7"/>
      <c r="OM18" s="7"/>
      <c r="ON18" s="7"/>
      <c r="OO18" s="7"/>
      <c r="OP18" s="7"/>
      <c r="OQ18" s="7"/>
      <c r="OR18" s="7"/>
      <c r="OS18" s="7"/>
      <c r="OT18" s="7"/>
      <c r="OU18" s="7"/>
      <c r="OV18" s="7"/>
      <c r="OW18" s="7"/>
      <c r="OX18" s="7"/>
      <c r="OY18" s="7"/>
      <c r="OZ18" s="7"/>
      <c r="PA18" s="7"/>
      <c r="PB18" s="7"/>
      <c r="PC18" s="7"/>
      <c r="PD18" s="7"/>
      <c r="PE18" s="7"/>
      <c r="PF18" s="7"/>
      <c r="PG18" s="7"/>
      <c r="PH18" s="7"/>
      <c r="PI18" s="7"/>
      <c r="PJ18" s="7"/>
      <c r="PK18" s="7"/>
      <c r="PL18" s="7"/>
      <c r="PM18" s="7"/>
      <c r="PN18" s="7"/>
      <c r="PO18" s="7"/>
      <c r="PP18" s="7"/>
      <c r="PQ18" s="7"/>
      <c r="PR18" s="7"/>
      <c r="PS18" s="7"/>
      <c r="PT18" s="7"/>
      <c r="PU18" s="7"/>
      <c r="PV18" s="7"/>
      <c r="PW18" s="7"/>
      <c r="PX18" s="7"/>
      <c r="PY18" s="7"/>
      <c r="PZ18" s="7"/>
      <c r="QA18" s="7"/>
      <c r="QB18" s="7"/>
      <c r="QC18" s="7"/>
      <c r="QD18" s="7"/>
      <c r="QE18" s="7"/>
      <c r="QF18" s="7"/>
      <c r="QG18" s="7"/>
      <c r="QH18" s="7"/>
      <c r="QI18" s="7"/>
      <c r="QJ18" s="7"/>
      <c r="QK18" s="7"/>
      <c r="QL18" s="7"/>
      <c r="QM18" s="7"/>
      <c r="QN18" s="7"/>
      <c r="QO18" s="7"/>
      <c r="QP18" s="7"/>
      <c r="QQ18" s="7"/>
      <c r="QR18" s="7"/>
      <c r="QS18" s="7"/>
      <c r="QT18" s="7"/>
      <c r="QU18" s="7"/>
      <c r="QV18" s="7"/>
      <c r="QW18" s="7"/>
      <c r="QX18" s="7"/>
      <c r="QY18" s="7"/>
      <c r="QZ18" s="7"/>
      <c r="RA18" s="7"/>
      <c r="RB18" s="7"/>
      <c r="RC18" s="7"/>
      <c r="RD18" s="7"/>
      <c r="RE18" s="7"/>
      <c r="RF18" s="7"/>
      <c r="RG18" s="7"/>
      <c r="RH18" s="7"/>
      <c r="RI18" s="7"/>
      <c r="RJ18" s="7"/>
      <c r="RK18" s="7"/>
      <c r="RL18" s="7"/>
      <c r="RM18" s="7"/>
      <c r="RN18" s="7"/>
      <c r="RO18" s="7"/>
      <c r="RP18" s="7"/>
      <c r="RQ18" s="7"/>
      <c r="RR18" s="7"/>
      <c r="RS18" s="7"/>
      <c r="RT18" s="7"/>
      <c r="RU18" s="7"/>
      <c r="RV18" s="7"/>
      <c r="RW18" s="7"/>
      <c r="RX18" s="7"/>
      <c r="RY18" s="7"/>
      <c r="RZ18" s="7"/>
      <c r="SA18" s="7"/>
      <c r="SB18" s="7"/>
      <c r="SC18" s="7"/>
      <c r="SD18" s="7"/>
      <c r="SE18" s="7"/>
      <c r="SF18" s="7"/>
      <c r="SG18" s="7"/>
      <c r="SH18" s="7"/>
      <c r="SI18" s="7"/>
      <c r="SJ18" s="7"/>
      <c r="SK18" s="7"/>
    </row>
    <row r="19" ht="14.25" customHeight="1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  <c r="DV19" s="7"/>
      <c r="DW19" s="7"/>
      <c r="DX19" s="7"/>
      <c r="DY19" s="7"/>
      <c r="DZ19" s="7"/>
      <c r="EA19" s="7"/>
      <c r="EB19" s="7"/>
      <c r="EC19" s="7"/>
      <c r="ED19" s="7"/>
      <c r="EE19" s="7"/>
      <c r="EF19" s="7"/>
      <c r="EG19" s="7"/>
      <c r="EH19" s="7"/>
      <c r="EI19" s="7"/>
      <c r="EJ19" s="7"/>
      <c r="EK19" s="7"/>
      <c r="EL19" s="7"/>
      <c r="EM19" s="7"/>
      <c r="EN19" s="7"/>
      <c r="EO19" s="7"/>
      <c r="EP19" s="7"/>
      <c r="EQ19" s="7"/>
      <c r="ER19" s="7"/>
      <c r="ES19" s="7"/>
      <c r="ET19" s="7"/>
      <c r="EU19" s="7"/>
      <c r="EV19" s="7"/>
      <c r="EW19" s="7"/>
      <c r="EX19" s="7"/>
      <c r="EY19" s="7"/>
      <c r="EZ19" s="7"/>
      <c r="FA19" s="7"/>
      <c r="FB19" s="7"/>
      <c r="FC19" s="7"/>
      <c r="FD19" s="7"/>
      <c r="FE19" s="7"/>
      <c r="FF19" s="7"/>
      <c r="FG19" s="7"/>
      <c r="FH19" s="7"/>
      <c r="FI19" s="7"/>
      <c r="FJ19" s="7"/>
      <c r="FK19" s="7"/>
      <c r="FL19" s="7"/>
      <c r="FM19" s="7"/>
      <c r="FN19" s="7"/>
      <c r="FO19" s="7"/>
      <c r="FP19" s="7"/>
      <c r="FQ19" s="7"/>
      <c r="FR19" s="7"/>
      <c r="FS19" s="7"/>
      <c r="FT19" s="7"/>
      <c r="FU19" s="7"/>
      <c r="FV19" s="7"/>
      <c r="FW19" s="7"/>
      <c r="FX19" s="7"/>
      <c r="FY19" s="7"/>
      <c r="FZ19" s="7"/>
      <c r="GA19" s="7"/>
      <c r="GB19" s="7"/>
      <c r="GC19" s="7"/>
      <c r="GD19" s="7"/>
      <c r="GE19" s="7"/>
      <c r="GF19" s="7"/>
      <c r="GG19" s="7"/>
      <c r="GH19" s="7"/>
      <c r="GI19" s="7"/>
      <c r="GJ19" s="7"/>
      <c r="GK19" s="7"/>
      <c r="GL19" s="7"/>
      <c r="GM19" s="7"/>
      <c r="GN19" s="7"/>
      <c r="GO19" s="7"/>
      <c r="GP19" s="7"/>
      <c r="GQ19" s="7"/>
      <c r="GR19" s="7"/>
      <c r="GS19" s="7"/>
      <c r="GT19" s="7"/>
      <c r="GU19" s="7"/>
      <c r="GV19" s="7"/>
      <c r="GW19" s="7"/>
      <c r="GX19" s="7"/>
      <c r="GY19" s="7"/>
      <c r="GZ19" s="7"/>
      <c r="HA19" s="7"/>
      <c r="HB19" s="7"/>
      <c r="HC19" s="7"/>
      <c r="HD19" s="7"/>
      <c r="HE19" s="7"/>
      <c r="HF19" s="7"/>
      <c r="HG19" s="7"/>
      <c r="HH19" s="7"/>
      <c r="HI19" s="7"/>
      <c r="HJ19" s="7"/>
      <c r="HK19" s="7"/>
      <c r="HL19" s="7"/>
      <c r="HM19" s="7"/>
      <c r="HN19" s="7"/>
      <c r="HO19" s="7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  <c r="IV19" s="7"/>
      <c r="IW19" s="7"/>
      <c r="IX19" s="7"/>
      <c r="IY19" s="7"/>
      <c r="IZ19" s="7"/>
      <c r="JA19" s="7"/>
      <c r="JB19" s="7"/>
      <c r="JC19" s="7"/>
      <c r="JD19" s="7"/>
      <c r="JE19" s="7"/>
      <c r="JF19" s="7"/>
      <c r="JG19" s="7"/>
      <c r="JH19" s="7"/>
      <c r="JI19" s="7"/>
      <c r="JJ19" s="7"/>
      <c r="JK19" s="7"/>
      <c r="JL19" s="7"/>
      <c r="JM19" s="7"/>
      <c r="JN19" s="7"/>
      <c r="JO19" s="7"/>
      <c r="JP19" s="7"/>
      <c r="JQ19" s="7"/>
      <c r="JR19" s="7"/>
      <c r="JS19" s="7"/>
      <c r="JT19" s="7"/>
      <c r="JU19" s="7"/>
      <c r="JV19" s="7"/>
      <c r="JW19" s="7"/>
      <c r="JX19" s="7"/>
      <c r="JY19" s="7"/>
      <c r="JZ19" s="7"/>
      <c r="KA19" s="7"/>
      <c r="KB19" s="7"/>
      <c r="KC19" s="7"/>
      <c r="KD19" s="7"/>
      <c r="KE19" s="7"/>
      <c r="KF19" s="7"/>
      <c r="KG19" s="7"/>
      <c r="KH19" s="7"/>
      <c r="KI19" s="7"/>
      <c r="KJ19" s="7"/>
      <c r="KK19" s="7"/>
      <c r="KL19" s="7"/>
      <c r="KM19" s="7"/>
      <c r="KN19" s="7"/>
      <c r="KO19" s="7"/>
      <c r="KP19" s="7"/>
      <c r="KQ19" s="7"/>
      <c r="KR19" s="7"/>
      <c r="KS19" s="7"/>
      <c r="KT19" s="7"/>
      <c r="KU19" s="7"/>
      <c r="KV19" s="7"/>
      <c r="KW19" s="7"/>
      <c r="KX19" s="7"/>
      <c r="KY19" s="7"/>
      <c r="KZ19" s="7"/>
      <c r="LA19" s="7"/>
      <c r="LB19" s="7"/>
      <c r="LC19" s="7"/>
      <c r="LD19" s="7"/>
      <c r="LE19" s="7"/>
      <c r="LF19" s="7"/>
      <c r="LG19" s="7"/>
      <c r="LH19" s="7"/>
      <c r="LI19" s="7"/>
      <c r="LJ19" s="7"/>
      <c r="LK19" s="7"/>
      <c r="LL19" s="7"/>
      <c r="LM19" s="7"/>
      <c r="LN19" s="7"/>
      <c r="LO19" s="7"/>
      <c r="LP19" s="7"/>
      <c r="LQ19" s="7"/>
      <c r="LR19" s="7"/>
      <c r="LS19" s="7"/>
      <c r="LT19" s="7"/>
      <c r="LU19" s="7"/>
      <c r="LV19" s="7"/>
      <c r="LW19" s="7"/>
      <c r="LX19" s="7"/>
      <c r="LY19" s="7"/>
      <c r="LZ19" s="7"/>
      <c r="MA19" s="7"/>
      <c r="MB19" s="7"/>
      <c r="MC19" s="7"/>
      <c r="MD19" s="7"/>
      <c r="ME19" s="7"/>
      <c r="MF19" s="7"/>
      <c r="MG19" s="7"/>
      <c r="MH19" s="7"/>
      <c r="MI19" s="7"/>
      <c r="MJ19" s="7"/>
      <c r="MK19" s="7"/>
      <c r="ML19" s="7"/>
      <c r="MM19" s="7"/>
      <c r="MN19" s="7"/>
      <c r="MO19" s="7"/>
      <c r="MP19" s="7"/>
      <c r="MQ19" s="7"/>
      <c r="MR19" s="7"/>
      <c r="MS19" s="7"/>
      <c r="MT19" s="7"/>
      <c r="MU19" s="7"/>
      <c r="MV19" s="7"/>
      <c r="MW19" s="7"/>
      <c r="MX19" s="7"/>
      <c r="MY19" s="7"/>
      <c r="MZ19" s="7"/>
      <c r="NA19" s="7"/>
      <c r="NB19" s="7"/>
      <c r="NC19" s="7"/>
      <c r="ND19" s="7"/>
      <c r="NE19" s="7"/>
      <c r="NF19" s="7"/>
      <c r="NG19" s="7"/>
      <c r="NH19" s="7"/>
      <c r="NI19" s="7"/>
      <c r="NJ19" s="7"/>
      <c r="NK19" s="7"/>
      <c r="NL19" s="7"/>
      <c r="NM19" s="7"/>
      <c r="NN19" s="7"/>
      <c r="NO19" s="7"/>
      <c r="NP19" s="7"/>
      <c r="NQ19" s="7"/>
      <c r="NR19" s="7"/>
      <c r="NS19" s="7"/>
      <c r="NT19" s="7"/>
      <c r="NU19" s="7"/>
      <c r="NV19" s="7"/>
      <c r="NW19" s="7"/>
      <c r="NX19" s="7"/>
      <c r="NY19" s="7"/>
      <c r="NZ19" s="7"/>
      <c r="OA19" s="7"/>
      <c r="OB19" s="7"/>
      <c r="OC19" s="7"/>
      <c r="OD19" s="7"/>
      <c r="OE19" s="7"/>
      <c r="OF19" s="7"/>
      <c r="OG19" s="7"/>
      <c r="OH19" s="7"/>
      <c r="OI19" s="7"/>
      <c r="OJ19" s="7"/>
      <c r="OK19" s="7"/>
      <c r="OL19" s="7"/>
      <c r="OM19" s="7"/>
      <c r="ON19" s="7"/>
      <c r="OO19" s="7"/>
      <c r="OP19" s="7"/>
      <c r="OQ19" s="7"/>
      <c r="OR19" s="7"/>
      <c r="OS19" s="7"/>
      <c r="OT19" s="7"/>
      <c r="OU19" s="7"/>
      <c r="OV19" s="7"/>
      <c r="OW19" s="7"/>
      <c r="OX19" s="7"/>
      <c r="OY19" s="7"/>
      <c r="OZ19" s="7"/>
      <c r="PA19" s="7"/>
      <c r="PB19" s="7"/>
      <c r="PC19" s="7"/>
      <c r="PD19" s="7"/>
      <c r="PE19" s="7"/>
      <c r="PF19" s="7"/>
      <c r="PG19" s="7"/>
      <c r="PH19" s="7"/>
      <c r="PI19" s="7"/>
      <c r="PJ19" s="7"/>
      <c r="PK19" s="7"/>
      <c r="PL19" s="7"/>
      <c r="PM19" s="7"/>
      <c r="PN19" s="7"/>
      <c r="PO19" s="7"/>
      <c r="PP19" s="7"/>
      <c r="PQ19" s="7"/>
      <c r="PR19" s="7"/>
      <c r="PS19" s="7"/>
      <c r="PT19" s="7"/>
      <c r="PU19" s="7"/>
      <c r="PV19" s="7"/>
      <c r="PW19" s="7"/>
      <c r="PX19" s="7"/>
      <c r="PY19" s="7"/>
      <c r="PZ19" s="7"/>
      <c r="QA19" s="7"/>
      <c r="QB19" s="7"/>
      <c r="QC19" s="7"/>
      <c r="QD19" s="7"/>
      <c r="QE19" s="7"/>
      <c r="QF19" s="7"/>
      <c r="QG19" s="7"/>
      <c r="QH19" s="7"/>
      <c r="QI19" s="7"/>
      <c r="QJ19" s="7"/>
      <c r="QK19" s="7"/>
      <c r="QL19" s="7"/>
      <c r="QM19" s="7"/>
      <c r="QN19" s="7"/>
      <c r="QO19" s="7"/>
      <c r="QP19" s="7"/>
      <c r="QQ19" s="7"/>
      <c r="QR19" s="7"/>
      <c r="QS19" s="7"/>
      <c r="QT19" s="7"/>
      <c r="QU19" s="7"/>
      <c r="QV19" s="7"/>
      <c r="QW19" s="7"/>
      <c r="QX19" s="7"/>
      <c r="QY19" s="7"/>
      <c r="QZ19" s="7"/>
      <c r="RA19" s="7"/>
      <c r="RB19" s="7"/>
      <c r="RC19" s="7"/>
      <c r="RD19" s="7"/>
      <c r="RE19" s="7"/>
      <c r="RF19" s="7"/>
      <c r="RG19" s="7"/>
      <c r="RH19" s="7"/>
      <c r="RI19" s="7"/>
      <c r="RJ19" s="7"/>
      <c r="RK19" s="7"/>
      <c r="RL19" s="7"/>
      <c r="RM19" s="7"/>
      <c r="RN19" s="7"/>
      <c r="RO19" s="7"/>
      <c r="RP19" s="7"/>
      <c r="RQ19" s="7"/>
      <c r="RR19" s="7"/>
      <c r="RS19" s="7"/>
      <c r="RT19" s="7"/>
      <c r="RU19" s="7"/>
      <c r="RV19" s="7"/>
      <c r="RW19" s="7"/>
      <c r="RX19" s="7"/>
      <c r="RY19" s="7"/>
      <c r="RZ19" s="7"/>
      <c r="SA19" s="7"/>
      <c r="SB19" s="7"/>
      <c r="SC19" s="7"/>
      <c r="SD19" s="7"/>
      <c r="SE19" s="7"/>
      <c r="SF19" s="7"/>
      <c r="SG19" s="7"/>
      <c r="SH19" s="7"/>
      <c r="SI19" s="7"/>
      <c r="SJ19" s="7"/>
      <c r="SK19" s="7"/>
    </row>
    <row r="20" ht="14.25" customHeight="1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  <c r="DV20" s="7"/>
      <c r="DW20" s="7"/>
      <c r="DX20" s="7"/>
      <c r="DY20" s="7"/>
      <c r="DZ20" s="7"/>
      <c r="EA20" s="7"/>
      <c r="EB20" s="7"/>
      <c r="EC20" s="7"/>
      <c r="ED20" s="7"/>
      <c r="EE20" s="7"/>
      <c r="EF20" s="7"/>
      <c r="EG20" s="7"/>
      <c r="EH20" s="7"/>
      <c r="EI20" s="7"/>
      <c r="EJ20" s="7"/>
      <c r="EK20" s="7"/>
      <c r="EL20" s="7"/>
      <c r="EM20" s="7"/>
      <c r="EN20" s="7"/>
      <c r="EO20" s="7"/>
      <c r="EP20" s="7"/>
      <c r="EQ20" s="7"/>
      <c r="ER20" s="7"/>
      <c r="ES20" s="7"/>
      <c r="ET20" s="7"/>
      <c r="EU20" s="7"/>
      <c r="EV20" s="7"/>
      <c r="EW20" s="7"/>
      <c r="EX20" s="7"/>
      <c r="EY20" s="7"/>
      <c r="EZ20" s="7"/>
      <c r="FA20" s="7"/>
      <c r="FB20" s="7"/>
      <c r="FC20" s="7"/>
      <c r="FD20" s="7"/>
      <c r="FE20" s="7"/>
      <c r="FF20" s="7"/>
      <c r="FG20" s="7"/>
      <c r="FH20" s="7"/>
      <c r="FI20" s="7"/>
      <c r="FJ20" s="7"/>
      <c r="FK20" s="7"/>
      <c r="FL20" s="7"/>
      <c r="FM20" s="7"/>
      <c r="FN20" s="7"/>
      <c r="FO20" s="7"/>
      <c r="FP20" s="7"/>
      <c r="FQ20" s="7"/>
      <c r="FR20" s="7"/>
      <c r="FS20" s="7"/>
      <c r="FT20" s="7"/>
      <c r="FU20" s="7"/>
      <c r="FV20" s="7"/>
      <c r="FW20" s="7"/>
      <c r="FX20" s="7"/>
      <c r="FY20" s="7"/>
      <c r="FZ20" s="7"/>
      <c r="GA20" s="7"/>
      <c r="GB20" s="7"/>
      <c r="GC20" s="7"/>
      <c r="GD20" s="7"/>
      <c r="GE20" s="7"/>
      <c r="GF20" s="7"/>
      <c r="GG20" s="7"/>
      <c r="GH20" s="7"/>
      <c r="GI20" s="7"/>
      <c r="GJ20" s="7"/>
      <c r="GK20" s="7"/>
      <c r="GL20" s="7"/>
      <c r="GM20" s="7"/>
      <c r="GN20" s="7"/>
      <c r="GO20" s="7"/>
      <c r="GP20" s="7"/>
      <c r="GQ20" s="7"/>
      <c r="GR20" s="7"/>
      <c r="GS20" s="7"/>
      <c r="GT20" s="7"/>
      <c r="GU20" s="7"/>
      <c r="GV20" s="7"/>
      <c r="GW20" s="7"/>
      <c r="GX20" s="7"/>
      <c r="GY20" s="7"/>
      <c r="GZ20" s="7"/>
      <c r="HA20" s="7"/>
      <c r="HB20" s="7"/>
      <c r="HC20" s="7"/>
      <c r="HD20" s="7"/>
      <c r="HE20" s="7"/>
      <c r="HF20" s="7"/>
      <c r="HG20" s="7"/>
      <c r="HH20" s="7"/>
      <c r="HI20" s="7"/>
      <c r="HJ20" s="7"/>
      <c r="HK20" s="7"/>
      <c r="HL20" s="7"/>
      <c r="HM20" s="7"/>
      <c r="HN20" s="7"/>
      <c r="HO20" s="7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  <c r="IV20" s="7"/>
      <c r="IW20" s="7"/>
      <c r="IX20" s="7"/>
      <c r="IY20" s="7"/>
      <c r="IZ20" s="7"/>
      <c r="JA20" s="7"/>
      <c r="JB20" s="7"/>
      <c r="JC20" s="7"/>
      <c r="JD20" s="7"/>
      <c r="JE20" s="7"/>
      <c r="JF20" s="7"/>
      <c r="JG20" s="7"/>
      <c r="JH20" s="7"/>
      <c r="JI20" s="7"/>
      <c r="JJ20" s="7"/>
      <c r="JK20" s="7"/>
      <c r="JL20" s="7"/>
      <c r="JM20" s="7"/>
      <c r="JN20" s="7"/>
      <c r="JO20" s="7"/>
      <c r="JP20" s="7"/>
      <c r="JQ20" s="7"/>
      <c r="JR20" s="7"/>
      <c r="JS20" s="7"/>
      <c r="JT20" s="7"/>
      <c r="JU20" s="7"/>
      <c r="JV20" s="7"/>
      <c r="JW20" s="7"/>
      <c r="JX20" s="7"/>
      <c r="JY20" s="7"/>
      <c r="JZ20" s="7"/>
      <c r="KA20" s="7"/>
      <c r="KB20" s="7"/>
      <c r="KC20" s="7"/>
      <c r="KD20" s="7"/>
      <c r="KE20" s="7"/>
      <c r="KF20" s="7"/>
      <c r="KG20" s="7"/>
      <c r="KH20" s="7"/>
      <c r="KI20" s="7"/>
      <c r="KJ20" s="7"/>
      <c r="KK20" s="7"/>
      <c r="KL20" s="7"/>
      <c r="KM20" s="7"/>
      <c r="KN20" s="7"/>
      <c r="KO20" s="7"/>
      <c r="KP20" s="7"/>
      <c r="KQ20" s="7"/>
      <c r="KR20" s="7"/>
      <c r="KS20" s="7"/>
      <c r="KT20" s="7"/>
      <c r="KU20" s="7"/>
      <c r="KV20" s="7"/>
      <c r="KW20" s="7"/>
      <c r="KX20" s="7"/>
      <c r="KY20" s="7"/>
      <c r="KZ20" s="7"/>
      <c r="LA20" s="7"/>
      <c r="LB20" s="7"/>
      <c r="LC20" s="7"/>
      <c r="LD20" s="7"/>
      <c r="LE20" s="7"/>
      <c r="LF20" s="7"/>
      <c r="LG20" s="7"/>
      <c r="LH20" s="7"/>
      <c r="LI20" s="7"/>
      <c r="LJ20" s="7"/>
      <c r="LK20" s="7"/>
      <c r="LL20" s="7"/>
      <c r="LM20" s="7"/>
      <c r="LN20" s="7"/>
      <c r="LO20" s="7"/>
      <c r="LP20" s="7"/>
      <c r="LQ20" s="7"/>
      <c r="LR20" s="7"/>
      <c r="LS20" s="7"/>
      <c r="LT20" s="7"/>
      <c r="LU20" s="7"/>
      <c r="LV20" s="7"/>
      <c r="LW20" s="7"/>
      <c r="LX20" s="7"/>
      <c r="LY20" s="7"/>
      <c r="LZ20" s="7"/>
      <c r="MA20" s="7"/>
      <c r="MB20" s="7"/>
      <c r="MC20" s="7"/>
      <c r="MD20" s="7"/>
      <c r="ME20" s="7"/>
      <c r="MF20" s="7"/>
      <c r="MG20" s="7"/>
      <c r="MH20" s="7"/>
      <c r="MI20" s="7"/>
      <c r="MJ20" s="7"/>
      <c r="MK20" s="7"/>
      <c r="ML20" s="7"/>
      <c r="MM20" s="7"/>
      <c r="MN20" s="7"/>
      <c r="MO20" s="7"/>
      <c r="MP20" s="7"/>
      <c r="MQ20" s="7"/>
      <c r="MR20" s="7"/>
      <c r="MS20" s="7"/>
      <c r="MT20" s="7"/>
      <c r="MU20" s="7"/>
      <c r="MV20" s="7"/>
      <c r="MW20" s="7"/>
      <c r="MX20" s="7"/>
      <c r="MY20" s="7"/>
      <c r="MZ20" s="7"/>
      <c r="NA20" s="7"/>
      <c r="NB20" s="7"/>
      <c r="NC20" s="7"/>
      <c r="ND20" s="7"/>
      <c r="NE20" s="7"/>
      <c r="NF20" s="7"/>
      <c r="NG20" s="7"/>
      <c r="NH20" s="7"/>
      <c r="NI20" s="7"/>
      <c r="NJ20" s="7"/>
      <c r="NK20" s="7"/>
      <c r="NL20" s="7"/>
      <c r="NM20" s="7"/>
      <c r="NN20" s="7"/>
      <c r="NO20" s="7"/>
      <c r="NP20" s="7"/>
      <c r="NQ20" s="7"/>
      <c r="NR20" s="7"/>
      <c r="NS20" s="7"/>
      <c r="NT20" s="7"/>
      <c r="NU20" s="7"/>
      <c r="NV20" s="7"/>
      <c r="NW20" s="7"/>
      <c r="NX20" s="7"/>
      <c r="NY20" s="7"/>
      <c r="NZ20" s="7"/>
      <c r="OA20" s="7"/>
      <c r="OB20" s="7"/>
      <c r="OC20" s="7"/>
      <c r="OD20" s="7"/>
      <c r="OE20" s="7"/>
      <c r="OF20" s="7"/>
      <c r="OG20" s="7"/>
      <c r="OH20" s="7"/>
      <c r="OI20" s="7"/>
      <c r="OJ20" s="7"/>
      <c r="OK20" s="7"/>
      <c r="OL20" s="7"/>
      <c r="OM20" s="7"/>
      <c r="ON20" s="7"/>
      <c r="OO20" s="7"/>
      <c r="OP20" s="7"/>
      <c r="OQ20" s="7"/>
      <c r="OR20" s="7"/>
      <c r="OS20" s="7"/>
      <c r="OT20" s="7"/>
      <c r="OU20" s="7"/>
      <c r="OV20" s="7"/>
      <c r="OW20" s="7"/>
      <c r="OX20" s="7"/>
      <c r="OY20" s="7"/>
      <c r="OZ20" s="7"/>
      <c r="PA20" s="7"/>
      <c r="PB20" s="7"/>
      <c r="PC20" s="7"/>
      <c r="PD20" s="7"/>
      <c r="PE20" s="7"/>
      <c r="PF20" s="7"/>
      <c r="PG20" s="7"/>
      <c r="PH20" s="7"/>
      <c r="PI20" s="7"/>
      <c r="PJ20" s="7"/>
      <c r="PK20" s="7"/>
      <c r="PL20" s="7"/>
      <c r="PM20" s="7"/>
      <c r="PN20" s="7"/>
      <c r="PO20" s="7"/>
      <c r="PP20" s="7"/>
      <c r="PQ20" s="7"/>
      <c r="PR20" s="7"/>
      <c r="PS20" s="7"/>
      <c r="PT20" s="7"/>
      <c r="PU20" s="7"/>
      <c r="PV20" s="7"/>
      <c r="PW20" s="7"/>
      <c r="PX20" s="7"/>
      <c r="PY20" s="7"/>
      <c r="PZ20" s="7"/>
      <c r="QA20" s="7"/>
      <c r="QB20" s="7"/>
      <c r="QC20" s="7"/>
      <c r="QD20" s="7"/>
      <c r="QE20" s="7"/>
      <c r="QF20" s="7"/>
      <c r="QG20" s="7"/>
      <c r="QH20" s="7"/>
      <c r="QI20" s="7"/>
      <c r="QJ20" s="7"/>
      <c r="QK20" s="7"/>
      <c r="QL20" s="7"/>
      <c r="QM20" s="7"/>
      <c r="QN20" s="7"/>
      <c r="QO20" s="7"/>
      <c r="QP20" s="7"/>
      <c r="QQ20" s="7"/>
      <c r="QR20" s="7"/>
      <c r="QS20" s="7"/>
      <c r="QT20" s="7"/>
      <c r="QU20" s="7"/>
      <c r="QV20" s="7"/>
      <c r="QW20" s="7"/>
      <c r="QX20" s="7"/>
      <c r="QY20" s="7"/>
      <c r="QZ20" s="7"/>
      <c r="RA20" s="7"/>
      <c r="RB20" s="7"/>
      <c r="RC20" s="7"/>
      <c r="RD20" s="7"/>
      <c r="RE20" s="7"/>
      <c r="RF20" s="7"/>
      <c r="RG20" s="7"/>
      <c r="RH20" s="7"/>
      <c r="RI20" s="7"/>
      <c r="RJ20" s="7"/>
      <c r="RK20" s="7"/>
      <c r="RL20" s="7"/>
      <c r="RM20" s="7"/>
      <c r="RN20" s="7"/>
      <c r="RO20" s="7"/>
      <c r="RP20" s="7"/>
      <c r="RQ20" s="7"/>
      <c r="RR20" s="7"/>
      <c r="RS20" s="7"/>
      <c r="RT20" s="7"/>
      <c r="RU20" s="7"/>
      <c r="RV20" s="7"/>
      <c r="RW20" s="7"/>
      <c r="RX20" s="7"/>
      <c r="RY20" s="7"/>
      <c r="RZ20" s="7"/>
      <c r="SA20" s="7"/>
      <c r="SB20" s="7"/>
      <c r="SC20" s="7"/>
      <c r="SD20" s="7"/>
      <c r="SE20" s="7"/>
      <c r="SF20" s="7"/>
      <c r="SG20" s="7"/>
      <c r="SH20" s="7"/>
      <c r="SI20" s="7"/>
      <c r="SJ20" s="7"/>
      <c r="SK20" s="7"/>
    </row>
    <row r="21" ht="14.2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  <c r="DV21" s="7"/>
      <c r="DW21" s="7"/>
      <c r="DX21" s="7"/>
      <c r="DY21" s="7"/>
      <c r="DZ21" s="7"/>
      <c r="EA21" s="7"/>
      <c r="EB21" s="7"/>
      <c r="EC21" s="7"/>
      <c r="ED21" s="7"/>
      <c r="EE21" s="7"/>
      <c r="EF21" s="7"/>
      <c r="EG21" s="7"/>
      <c r="EH21" s="7"/>
      <c r="EI21" s="7"/>
      <c r="EJ21" s="7"/>
      <c r="EK21" s="7"/>
      <c r="EL21" s="7"/>
      <c r="EM21" s="7"/>
      <c r="EN21" s="7"/>
      <c r="EO21" s="7"/>
      <c r="EP21" s="7"/>
      <c r="EQ21" s="7"/>
      <c r="ER21" s="7"/>
      <c r="ES21" s="7"/>
      <c r="ET21" s="7"/>
      <c r="EU21" s="7"/>
      <c r="EV21" s="7"/>
      <c r="EW21" s="7"/>
      <c r="EX21" s="7"/>
      <c r="EY21" s="7"/>
      <c r="EZ21" s="7"/>
      <c r="FA21" s="7"/>
      <c r="FB21" s="7"/>
      <c r="FC21" s="7"/>
      <c r="FD21" s="7"/>
      <c r="FE21" s="7"/>
      <c r="FF21" s="7"/>
      <c r="FG21" s="7"/>
      <c r="FH21" s="7"/>
      <c r="FI21" s="7"/>
      <c r="FJ21" s="7"/>
      <c r="FK21" s="7"/>
      <c r="FL21" s="7"/>
      <c r="FM21" s="7"/>
      <c r="FN21" s="7"/>
      <c r="FO21" s="7"/>
      <c r="FP21" s="7"/>
      <c r="FQ21" s="7"/>
      <c r="FR21" s="7"/>
      <c r="FS21" s="7"/>
      <c r="FT21" s="7"/>
      <c r="FU21" s="7"/>
      <c r="FV21" s="7"/>
      <c r="FW21" s="7"/>
      <c r="FX21" s="7"/>
      <c r="FY21" s="7"/>
      <c r="FZ21" s="7"/>
      <c r="GA21" s="7"/>
      <c r="GB21" s="7"/>
      <c r="GC21" s="7"/>
      <c r="GD21" s="7"/>
      <c r="GE21" s="7"/>
      <c r="GF21" s="7"/>
      <c r="GG21" s="7"/>
      <c r="GH21" s="7"/>
      <c r="GI21" s="7"/>
      <c r="GJ21" s="7"/>
      <c r="GK21" s="7"/>
      <c r="GL21" s="7"/>
      <c r="GM21" s="7"/>
      <c r="GN21" s="7"/>
      <c r="GO21" s="7"/>
      <c r="GP21" s="7"/>
      <c r="GQ21" s="7"/>
      <c r="GR21" s="7"/>
      <c r="GS21" s="7"/>
      <c r="GT21" s="7"/>
      <c r="GU21" s="7"/>
      <c r="GV21" s="7"/>
      <c r="GW21" s="7"/>
      <c r="GX21" s="7"/>
      <c r="GY21" s="7"/>
      <c r="GZ21" s="7"/>
      <c r="HA21" s="7"/>
      <c r="HB21" s="7"/>
      <c r="HC21" s="7"/>
      <c r="HD21" s="7"/>
      <c r="HE21" s="7"/>
      <c r="HF21" s="7"/>
      <c r="HG21" s="7"/>
      <c r="HH21" s="7"/>
      <c r="HI21" s="7"/>
      <c r="HJ21" s="7"/>
      <c r="HK21" s="7"/>
      <c r="HL21" s="7"/>
      <c r="HM21" s="7"/>
      <c r="HN21" s="7"/>
      <c r="HO21" s="7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  <c r="IZ21" s="7"/>
      <c r="JA21" s="7"/>
      <c r="JB21" s="7"/>
      <c r="JC21" s="7"/>
      <c r="JD21" s="7"/>
      <c r="JE21" s="7"/>
      <c r="JF21" s="7"/>
      <c r="JG21" s="7"/>
      <c r="JH21" s="7"/>
      <c r="JI21" s="7"/>
      <c r="JJ21" s="7"/>
      <c r="JK21" s="7"/>
      <c r="JL21" s="7"/>
      <c r="JM21" s="7"/>
      <c r="JN21" s="7"/>
      <c r="JO21" s="7"/>
      <c r="JP21" s="7"/>
      <c r="JQ21" s="7"/>
      <c r="JR21" s="7"/>
      <c r="JS21" s="7"/>
      <c r="JT21" s="7"/>
      <c r="JU21" s="7"/>
      <c r="JV21" s="7"/>
      <c r="JW21" s="7"/>
      <c r="JX21" s="7"/>
      <c r="JY21" s="7"/>
      <c r="JZ21" s="7"/>
      <c r="KA21" s="7"/>
      <c r="KB21" s="7"/>
      <c r="KC21" s="7"/>
      <c r="KD21" s="7"/>
      <c r="KE21" s="7"/>
      <c r="KF21" s="7"/>
      <c r="KG21" s="7"/>
      <c r="KH21" s="7"/>
      <c r="KI21" s="7"/>
      <c r="KJ21" s="7"/>
      <c r="KK21" s="7"/>
      <c r="KL21" s="7"/>
      <c r="KM21" s="7"/>
      <c r="KN21" s="7"/>
      <c r="KO21" s="7"/>
      <c r="KP21" s="7"/>
      <c r="KQ21" s="7"/>
      <c r="KR21" s="7"/>
      <c r="KS21" s="7"/>
      <c r="KT21" s="7"/>
      <c r="KU21" s="7"/>
      <c r="KV21" s="7"/>
      <c r="KW21" s="7"/>
      <c r="KX21" s="7"/>
      <c r="KY21" s="7"/>
      <c r="KZ21" s="7"/>
      <c r="LA21" s="7"/>
      <c r="LB21" s="7"/>
      <c r="LC21" s="7"/>
      <c r="LD21" s="7"/>
      <c r="LE21" s="7"/>
      <c r="LF21" s="7"/>
      <c r="LG21" s="7"/>
      <c r="LH21" s="7"/>
      <c r="LI21" s="7"/>
      <c r="LJ21" s="7"/>
      <c r="LK21" s="7"/>
      <c r="LL21" s="7"/>
      <c r="LM21" s="7"/>
      <c r="LN21" s="7"/>
      <c r="LO21" s="7"/>
      <c r="LP21" s="7"/>
      <c r="LQ21" s="7"/>
      <c r="LR21" s="7"/>
      <c r="LS21" s="7"/>
      <c r="LT21" s="7"/>
      <c r="LU21" s="7"/>
      <c r="LV21" s="7"/>
      <c r="LW21" s="7"/>
      <c r="LX21" s="7"/>
      <c r="LY21" s="7"/>
      <c r="LZ21" s="7"/>
      <c r="MA21" s="7"/>
      <c r="MB21" s="7"/>
      <c r="MC21" s="7"/>
      <c r="MD21" s="7"/>
      <c r="ME21" s="7"/>
      <c r="MF21" s="7"/>
      <c r="MG21" s="7"/>
      <c r="MH21" s="7"/>
      <c r="MI21" s="7"/>
      <c r="MJ21" s="7"/>
      <c r="MK21" s="7"/>
      <c r="ML21" s="7"/>
      <c r="MM21" s="7"/>
      <c r="MN21" s="7"/>
      <c r="MO21" s="7"/>
      <c r="MP21" s="7"/>
      <c r="MQ21" s="7"/>
      <c r="MR21" s="7"/>
      <c r="MS21" s="7"/>
      <c r="MT21" s="7"/>
      <c r="MU21" s="7"/>
      <c r="MV21" s="7"/>
      <c r="MW21" s="7"/>
      <c r="MX21" s="7"/>
      <c r="MY21" s="7"/>
      <c r="MZ21" s="7"/>
      <c r="NA21" s="7"/>
      <c r="NB21" s="7"/>
      <c r="NC21" s="7"/>
      <c r="ND21" s="7"/>
      <c r="NE21" s="7"/>
      <c r="NF21" s="7"/>
      <c r="NG21" s="7"/>
      <c r="NH21" s="7"/>
      <c r="NI21" s="7"/>
      <c r="NJ21" s="7"/>
      <c r="NK21" s="7"/>
      <c r="NL21" s="7"/>
      <c r="NM21" s="7"/>
      <c r="NN21" s="7"/>
      <c r="NO21" s="7"/>
      <c r="NP21" s="7"/>
      <c r="NQ21" s="7"/>
      <c r="NR21" s="7"/>
      <c r="NS21" s="7"/>
      <c r="NT21" s="7"/>
      <c r="NU21" s="7"/>
      <c r="NV21" s="7"/>
      <c r="NW21" s="7"/>
      <c r="NX21" s="7"/>
      <c r="NY21" s="7"/>
      <c r="NZ21" s="7"/>
      <c r="OA21" s="7"/>
      <c r="OB21" s="7"/>
      <c r="OC21" s="7"/>
      <c r="OD21" s="7"/>
      <c r="OE21" s="7"/>
      <c r="OF21" s="7"/>
      <c r="OG21" s="7"/>
      <c r="OH21" s="7"/>
      <c r="OI21" s="7"/>
      <c r="OJ21" s="7"/>
      <c r="OK21" s="7"/>
      <c r="OL21" s="7"/>
      <c r="OM21" s="7"/>
      <c r="ON21" s="7"/>
      <c r="OO21" s="7"/>
      <c r="OP21" s="7"/>
      <c r="OQ21" s="7"/>
      <c r="OR21" s="7"/>
      <c r="OS21" s="7"/>
      <c r="OT21" s="7"/>
      <c r="OU21" s="7"/>
      <c r="OV21" s="7"/>
      <c r="OW21" s="7"/>
      <c r="OX21" s="7"/>
      <c r="OY21" s="7"/>
      <c r="OZ21" s="7"/>
      <c r="PA21" s="7"/>
      <c r="PB21" s="7"/>
      <c r="PC21" s="7"/>
      <c r="PD21" s="7"/>
      <c r="PE21" s="7"/>
      <c r="PF21" s="7"/>
      <c r="PG21" s="7"/>
      <c r="PH21" s="7"/>
      <c r="PI21" s="7"/>
      <c r="PJ21" s="7"/>
      <c r="PK21" s="7"/>
      <c r="PL21" s="7"/>
      <c r="PM21" s="7"/>
      <c r="PN21" s="7"/>
      <c r="PO21" s="7"/>
      <c r="PP21" s="7"/>
      <c r="PQ21" s="7"/>
      <c r="PR21" s="7"/>
      <c r="PS21" s="7"/>
      <c r="PT21" s="7"/>
      <c r="PU21" s="7"/>
      <c r="PV21" s="7"/>
      <c r="PW21" s="7"/>
      <c r="PX21" s="7"/>
      <c r="PY21" s="7"/>
      <c r="PZ21" s="7"/>
      <c r="QA21" s="7"/>
      <c r="QB21" s="7"/>
      <c r="QC21" s="7"/>
      <c r="QD21" s="7"/>
      <c r="QE21" s="7"/>
      <c r="QF21" s="7"/>
      <c r="QG21" s="7"/>
      <c r="QH21" s="7"/>
      <c r="QI21" s="7"/>
      <c r="QJ21" s="7"/>
      <c r="QK21" s="7"/>
      <c r="QL21" s="7"/>
      <c r="QM21" s="7"/>
      <c r="QN21" s="7"/>
      <c r="QO21" s="7"/>
      <c r="QP21" s="7"/>
      <c r="QQ21" s="7"/>
      <c r="QR21" s="7"/>
      <c r="QS21" s="7"/>
      <c r="QT21" s="7"/>
      <c r="QU21" s="7"/>
      <c r="QV21" s="7"/>
      <c r="QW21" s="7"/>
      <c r="QX21" s="7"/>
      <c r="QY21" s="7"/>
      <c r="QZ21" s="7"/>
      <c r="RA21" s="7"/>
      <c r="RB21" s="7"/>
      <c r="RC21" s="7"/>
      <c r="RD21" s="7"/>
      <c r="RE21" s="7"/>
      <c r="RF21" s="7"/>
      <c r="RG21" s="7"/>
      <c r="RH21" s="7"/>
      <c r="RI21" s="7"/>
      <c r="RJ21" s="7"/>
      <c r="RK21" s="7"/>
      <c r="RL21" s="7"/>
      <c r="RM21" s="7"/>
      <c r="RN21" s="7"/>
      <c r="RO21" s="7"/>
      <c r="RP21" s="7"/>
      <c r="RQ21" s="7"/>
      <c r="RR21" s="7"/>
      <c r="RS21" s="7"/>
      <c r="RT21" s="7"/>
      <c r="RU21" s="7"/>
      <c r="RV21" s="7"/>
      <c r="RW21" s="7"/>
      <c r="RX21" s="7"/>
      <c r="RY21" s="7"/>
      <c r="RZ21" s="7"/>
      <c r="SA21" s="7"/>
      <c r="SB21" s="7"/>
      <c r="SC21" s="7"/>
      <c r="SD21" s="7"/>
      <c r="SE21" s="7"/>
      <c r="SF21" s="7"/>
      <c r="SG21" s="7"/>
      <c r="SH21" s="7"/>
      <c r="SI21" s="7"/>
      <c r="SJ21" s="7"/>
      <c r="SK21" s="7"/>
    </row>
    <row r="22" ht="14.2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  <c r="DV22" s="7"/>
      <c r="DW22" s="7"/>
      <c r="DX22" s="7"/>
      <c r="DY22" s="7"/>
      <c r="DZ22" s="7"/>
      <c r="EA22" s="7"/>
      <c r="EB22" s="7"/>
      <c r="EC22" s="7"/>
      <c r="ED22" s="7"/>
      <c r="EE22" s="7"/>
      <c r="EF22" s="7"/>
      <c r="EG22" s="7"/>
      <c r="EH22" s="7"/>
      <c r="EI22" s="7"/>
      <c r="EJ22" s="7"/>
      <c r="EK22" s="7"/>
      <c r="EL22" s="7"/>
      <c r="EM22" s="7"/>
      <c r="EN22" s="7"/>
      <c r="EO22" s="7"/>
      <c r="EP22" s="7"/>
      <c r="EQ22" s="7"/>
      <c r="ER22" s="7"/>
      <c r="ES22" s="7"/>
      <c r="ET22" s="7"/>
      <c r="EU22" s="7"/>
      <c r="EV22" s="7"/>
      <c r="EW22" s="7"/>
      <c r="EX22" s="7"/>
      <c r="EY22" s="7"/>
      <c r="EZ22" s="7"/>
      <c r="FA22" s="7"/>
      <c r="FB22" s="7"/>
      <c r="FC22" s="7"/>
      <c r="FD22" s="7"/>
      <c r="FE22" s="7"/>
      <c r="FF22" s="7"/>
      <c r="FG22" s="7"/>
      <c r="FH22" s="7"/>
      <c r="FI22" s="7"/>
      <c r="FJ22" s="7"/>
      <c r="FK22" s="7"/>
      <c r="FL22" s="7"/>
      <c r="FM22" s="7"/>
      <c r="FN22" s="7"/>
      <c r="FO22" s="7"/>
      <c r="FP22" s="7"/>
      <c r="FQ22" s="7"/>
      <c r="FR22" s="7"/>
      <c r="FS22" s="7"/>
      <c r="FT22" s="7"/>
      <c r="FU22" s="7"/>
      <c r="FV22" s="7"/>
      <c r="FW22" s="7"/>
      <c r="FX22" s="7"/>
      <c r="FY22" s="7"/>
      <c r="FZ22" s="7"/>
      <c r="GA22" s="7"/>
      <c r="GB22" s="7"/>
      <c r="GC22" s="7"/>
      <c r="GD22" s="7"/>
      <c r="GE22" s="7"/>
      <c r="GF22" s="7"/>
      <c r="GG22" s="7"/>
      <c r="GH22" s="7"/>
      <c r="GI22" s="7"/>
      <c r="GJ22" s="7"/>
      <c r="GK22" s="7"/>
      <c r="GL22" s="7"/>
      <c r="GM22" s="7"/>
      <c r="GN22" s="7"/>
      <c r="GO22" s="7"/>
      <c r="GP22" s="7"/>
      <c r="GQ22" s="7"/>
      <c r="GR22" s="7"/>
      <c r="GS22" s="7"/>
      <c r="GT22" s="7"/>
      <c r="GU22" s="7"/>
      <c r="GV22" s="7"/>
      <c r="GW22" s="7"/>
      <c r="GX22" s="7"/>
      <c r="GY22" s="7"/>
      <c r="GZ22" s="7"/>
      <c r="HA22" s="7"/>
      <c r="HB22" s="7"/>
      <c r="HC22" s="7"/>
      <c r="HD22" s="7"/>
      <c r="HE22" s="7"/>
      <c r="HF22" s="7"/>
      <c r="HG22" s="7"/>
      <c r="HH22" s="7"/>
      <c r="HI22" s="7"/>
      <c r="HJ22" s="7"/>
      <c r="HK22" s="7"/>
      <c r="HL22" s="7"/>
      <c r="HM22" s="7"/>
      <c r="HN22" s="7"/>
      <c r="HO22" s="7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7"/>
      <c r="JD22" s="7"/>
      <c r="JE22" s="7"/>
      <c r="JF22" s="7"/>
      <c r="JG22" s="7"/>
      <c r="JH22" s="7"/>
      <c r="JI22" s="7"/>
      <c r="JJ22" s="7"/>
      <c r="JK22" s="7"/>
      <c r="JL22" s="7"/>
      <c r="JM22" s="7"/>
      <c r="JN22" s="7"/>
      <c r="JO22" s="7"/>
      <c r="JP22" s="7"/>
      <c r="JQ22" s="7"/>
      <c r="JR22" s="7"/>
      <c r="JS22" s="7"/>
      <c r="JT22" s="7"/>
      <c r="JU22" s="7"/>
      <c r="JV22" s="7"/>
      <c r="JW22" s="7"/>
      <c r="JX22" s="7"/>
      <c r="JY22" s="7"/>
      <c r="JZ22" s="7"/>
      <c r="KA22" s="7"/>
      <c r="KB22" s="7"/>
      <c r="KC22" s="7"/>
      <c r="KD22" s="7"/>
      <c r="KE22" s="7"/>
      <c r="KF22" s="7"/>
      <c r="KG22" s="7"/>
      <c r="KH22" s="7"/>
      <c r="KI22" s="7"/>
      <c r="KJ22" s="7"/>
      <c r="KK22" s="7"/>
      <c r="KL22" s="7"/>
      <c r="KM22" s="7"/>
      <c r="KN22" s="7"/>
      <c r="KO22" s="7"/>
      <c r="KP22" s="7"/>
      <c r="KQ22" s="7"/>
      <c r="KR22" s="7"/>
      <c r="KS22" s="7"/>
      <c r="KT22" s="7"/>
      <c r="KU22" s="7"/>
      <c r="KV22" s="7"/>
      <c r="KW22" s="7"/>
      <c r="KX22" s="7"/>
      <c r="KY22" s="7"/>
      <c r="KZ22" s="7"/>
      <c r="LA22" s="7"/>
      <c r="LB22" s="7"/>
      <c r="LC22" s="7"/>
      <c r="LD22" s="7"/>
      <c r="LE22" s="7"/>
      <c r="LF22" s="7"/>
      <c r="LG22" s="7"/>
      <c r="LH22" s="7"/>
      <c r="LI22" s="7"/>
      <c r="LJ22" s="7"/>
      <c r="LK22" s="7"/>
      <c r="LL22" s="7"/>
      <c r="LM22" s="7"/>
      <c r="LN22" s="7"/>
      <c r="LO22" s="7"/>
      <c r="LP22" s="7"/>
      <c r="LQ22" s="7"/>
      <c r="LR22" s="7"/>
      <c r="LS22" s="7"/>
      <c r="LT22" s="7"/>
      <c r="LU22" s="7"/>
      <c r="LV22" s="7"/>
      <c r="LW22" s="7"/>
      <c r="LX22" s="7"/>
      <c r="LY22" s="7"/>
      <c r="LZ22" s="7"/>
      <c r="MA22" s="7"/>
      <c r="MB22" s="7"/>
      <c r="MC22" s="7"/>
      <c r="MD22" s="7"/>
      <c r="ME22" s="7"/>
      <c r="MF22" s="7"/>
      <c r="MG22" s="7"/>
      <c r="MH22" s="7"/>
      <c r="MI22" s="7"/>
      <c r="MJ22" s="7"/>
      <c r="MK22" s="7"/>
      <c r="ML22" s="7"/>
      <c r="MM22" s="7"/>
      <c r="MN22" s="7"/>
      <c r="MO22" s="7"/>
      <c r="MP22" s="7"/>
      <c r="MQ22" s="7"/>
      <c r="MR22" s="7"/>
      <c r="MS22" s="7"/>
      <c r="MT22" s="7"/>
      <c r="MU22" s="7"/>
      <c r="MV22" s="7"/>
      <c r="MW22" s="7"/>
      <c r="MX22" s="7"/>
      <c r="MY22" s="7"/>
      <c r="MZ22" s="7"/>
      <c r="NA22" s="7"/>
      <c r="NB22" s="7"/>
      <c r="NC22" s="7"/>
      <c r="ND22" s="7"/>
      <c r="NE22" s="7"/>
      <c r="NF22" s="7"/>
      <c r="NG22" s="7"/>
      <c r="NH22" s="7"/>
      <c r="NI22" s="7"/>
      <c r="NJ22" s="7"/>
      <c r="NK22" s="7"/>
      <c r="NL22" s="7"/>
      <c r="NM22" s="7"/>
      <c r="NN22" s="7"/>
      <c r="NO22" s="7"/>
      <c r="NP22" s="7"/>
      <c r="NQ22" s="7"/>
      <c r="NR22" s="7"/>
      <c r="NS22" s="7"/>
      <c r="NT22" s="7"/>
      <c r="NU22" s="7"/>
      <c r="NV22" s="7"/>
      <c r="NW22" s="7"/>
      <c r="NX22" s="7"/>
      <c r="NY22" s="7"/>
      <c r="NZ22" s="7"/>
      <c r="OA22" s="7"/>
      <c r="OB22" s="7"/>
      <c r="OC22" s="7"/>
      <c r="OD22" s="7"/>
      <c r="OE22" s="7"/>
      <c r="OF22" s="7"/>
      <c r="OG22" s="7"/>
      <c r="OH22" s="7"/>
      <c r="OI22" s="7"/>
      <c r="OJ22" s="7"/>
      <c r="OK22" s="7"/>
      <c r="OL22" s="7"/>
      <c r="OM22" s="7"/>
      <c r="ON22" s="7"/>
      <c r="OO22" s="7"/>
      <c r="OP22" s="7"/>
      <c r="OQ22" s="7"/>
      <c r="OR22" s="7"/>
      <c r="OS22" s="7"/>
      <c r="OT22" s="7"/>
      <c r="OU22" s="7"/>
      <c r="OV22" s="7"/>
      <c r="OW22" s="7"/>
      <c r="OX22" s="7"/>
      <c r="OY22" s="7"/>
      <c r="OZ22" s="7"/>
      <c r="PA22" s="7"/>
      <c r="PB22" s="7"/>
      <c r="PC22" s="7"/>
      <c r="PD22" s="7"/>
      <c r="PE22" s="7"/>
      <c r="PF22" s="7"/>
      <c r="PG22" s="7"/>
      <c r="PH22" s="7"/>
      <c r="PI22" s="7"/>
      <c r="PJ22" s="7"/>
      <c r="PK22" s="7"/>
      <c r="PL22" s="7"/>
      <c r="PM22" s="7"/>
      <c r="PN22" s="7"/>
      <c r="PO22" s="7"/>
      <c r="PP22" s="7"/>
      <c r="PQ22" s="7"/>
      <c r="PR22" s="7"/>
      <c r="PS22" s="7"/>
      <c r="PT22" s="7"/>
      <c r="PU22" s="7"/>
      <c r="PV22" s="7"/>
      <c r="PW22" s="7"/>
      <c r="PX22" s="7"/>
      <c r="PY22" s="7"/>
      <c r="PZ22" s="7"/>
      <c r="QA22" s="7"/>
      <c r="QB22" s="7"/>
      <c r="QC22" s="7"/>
      <c r="QD22" s="7"/>
      <c r="QE22" s="7"/>
      <c r="QF22" s="7"/>
      <c r="QG22" s="7"/>
      <c r="QH22" s="7"/>
      <c r="QI22" s="7"/>
      <c r="QJ22" s="7"/>
      <c r="QK22" s="7"/>
      <c r="QL22" s="7"/>
      <c r="QM22" s="7"/>
      <c r="QN22" s="7"/>
      <c r="QO22" s="7"/>
      <c r="QP22" s="7"/>
      <c r="QQ22" s="7"/>
      <c r="QR22" s="7"/>
      <c r="QS22" s="7"/>
      <c r="QT22" s="7"/>
      <c r="QU22" s="7"/>
      <c r="QV22" s="7"/>
      <c r="QW22" s="7"/>
      <c r="QX22" s="7"/>
      <c r="QY22" s="7"/>
      <c r="QZ22" s="7"/>
      <c r="RA22" s="7"/>
      <c r="RB22" s="7"/>
      <c r="RC22" s="7"/>
      <c r="RD22" s="7"/>
      <c r="RE22" s="7"/>
      <c r="RF22" s="7"/>
      <c r="RG22" s="7"/>
      <c r="RH22" s="7"/>
      <c r="RI22" s="7"/>
      <c r="RJ22" s="7"/>
      <c r="RK22" s="7"/>
      <c r="RL22" s="7"/>
      <c r="RM22" s="7"/>
      <c r="RN22" s="7"/>
      <c r="RO22" s="7"/>
      <c r="RP22" s="7"/>
      <c r="RQ22" s="7"/>
      <c r="RR22" s="7"/>
      <c r="RS22" s="7"/>
      <c r="RT22" s="7"/>
      <c r="RU22" s="7"/>
      <c r="RV22" s="7"/>
      <c r="RW22" s="7"/>
      <c r="RX22" s="7"/>
      <c r="RY22" s="7"/>
      <c r="RZ22" s="7"/>
      <c r="SA22" s="7"/>
      <c r="SB22" s="7"/>
      <c r="SC22" s="7"/>
      <c r="SD22" s="7"/>
      <c r="SE22" s="7"/>
      <c r="SF22" s="7"/>
      <c r="SG22" s="7"/>
      <c r="SH22" s="7"/>
      <c r="SI22" s="7"/>
      <c r="SJ22" s="7"/>
      <c r="SK22" s="7"/>
    </row>
    <row r="23" ht="14.2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  <c r="QL23" s="7"/>
      <c r="QM23" s="7"/>
      <c r="QN23" s="7"/>
      <c r="QO23" s="7"/>
      <c r="QP23" s="7"/>
      <c r="QQ23" s="7"/>
      <c r="QR23" s="7"/>
      <c r="QS23" s="7"/>
      <c r="QT23" s="7"/>
      <c r="QU23" s="7"/>
      <c r="QV23" s="7"/>
      <c r="QW23" s="7"/>
      <c r="QX23" s="7"/>
      <c r="QY23" s="7"/>
      <c r="QZ23" s="7"/>
      <c r="RA23" s="7"/>
      <c r="RB23" s="7"/>
      <c r="RC23" s="7"/>
      <c r="RD23" s="7"/>
      <c r="RE23" s="7"/>
      <c r="RF23" s="7"/>
      <c r="RG23" s="7"/>
      <c r="RH23" s="7"/>
      <c r="RI23" s="7"/>
      <c r="RJ23" s="7"/>
      <c r="RK23" s="7"/>
      <c r="RL23" s="7"/>
      <c r="RM23" s="7"/>
      <c r="RN23" s="7"/>
      <c r="RO23" s="7"/>
      <c r="RP23" s="7"/>
      <c r="RQ23" s="7"/>
      <c r="RR23" s="7"/>
      <c r="RS23" s="7"/>
      <c r="RT23" s="7"/>
      <c r="RU23" s="7"/>
      <c r="RV23" s="7"/>
      <c r="RW23" s="7"/>
      <c r="RX23" s="7"/>
      <c r="RY23" s="7"/>
      <c r="RZ23" s="7"/>
      <c r="SA23" s="7"/>
      <c r="SB23" s="7"/>
      <c r="SC23" s="7"/>
      <c r="SD23" s="7"/>
      <c r="SE23" s="7"/>
      <c r="SF23" s="7"/>
      <c r="SG23" s="7"/>
      <c r="SH23" s="7"/>
      <c r="SI23" s="7"/>
      <c r="SJ23" s="7"/>
      <c r="SK23" s="7"/>
    </row>
    <row r="24" ht="14.2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  <c r="DV24" s="7"/>
      <c r="DW24" s="7"/>
      <c r="DX24" s="7"/>
      <c r="DY24" s="7"/>
      <c r="DZ24" s="7"/>
      <c r="EA24" s="7"/>
      <c r="EB24" s="7"/>
      <c r="EC24" s="7"/>
      <c r="ED24" s="7"/>
      <c r="EE24" s="7"/>
      <c r="EF24" s="7"/>
      <c r="EG24" s="7"/>
      <c r="EH24" s="7"/>
      <c r="EI24" s="7"/>
      <c r="EJ24" s="7"/>
      <c r="EK24" s="7"/>
      <c r="EL24" s="7"/>
      <c r="EM24" s="7"/>
      <c r="EN24" s="7"/>
      <c r="EO24" s="7"/>
      <c r="EP24" s="7"/>
      <c r="EQ24" s="7"/>
      <c r="ER24" s="7"/>
      <c r="ES24" s="7"/>
      <c r="ET24" s="7"/>
      <c r="EU24" s="7"/>
      <c r="EV24" s="7"/>
      <c r="EW24" s="7"/>
      <c r="EX24" s="7"/>
      <c r="EY24" s="7"/>
      <c r="EZ24" s="7"/>
      <c r="FA24" s="7"/>
      <c r="FB24" s="7"/>
      <c r="FC24" s="7"/>
      <c r="FD24" s="7"/>
      <c r="FE24" s="7"/>
      <c r="FF24" s="7"/>
      <c r="FG24" s="7"/>
      <c r="FH24" s="7"/>
      <c r="FI24" s="7"/>
      <c r="FJ24" s="7"/>
      <c r="FK24" s="7"/>
      <c r="FL24" s="7"/>
      <c r="FM24" s="7"/>
      <c r="FN24" s="7"/>
      <c r="FO24" s="7"/>
      <c r="FP24" s="7"/>
      <c r="FQ24" s="7"/>
      <c r="FR24" s="7"/>
      <c r="FS24" s="7"/>
      <c r="FT24" s="7"/>
      <c r="FU24" s="7"/>
      <c r="FV24" s="7"/>
      <c r="FW24" s="7"/>
      <c r="FX24" s="7"/>
      <c r="FY24" s="7"/>
      <c r="FZ24" s="7"/>
      <c r="GA24" s="7"/>
      <c r="GB24" s="7"/>
      <c r="GC24" s="7"/>
      <c r="GD24" s="7"/>
      <c r="GE24" s="7"/>
      <c r="GF24" s="7"/>
      <c r="GG24" s="7"/>
      <c r="GH24" s="7"/>
      <c r="GI24" s="7"/>
      <c r="GJ24" s="7"/>
      <c r="GK24" s="7"/>
      <c r="GL24" s="7"/>
      <c r="GM24" s="7"/>
      <c r="GN24" s="7"/>
      <c r="GO24" s="7"/>
      <c r="GP24" s="7"/>
      <c r="GQ24" s="7"/>
      <c r="GR24" s="7"/>
      <c r="GS24" s="7"/>
      <c r="GT24" s="7"/>
      <c r="GU24" s="7"/>
      <c r="GV24" s="7"/>
      <c r="GW24" s="7"/>
      <c r="GX24" s="7"/>
      <c r="GY24" s="7"/>
      <c r="GZ24" s="7"/>
      <c r="HA24" s="7"/>
      <c r="HB24" s="7"/>
      <c r="HC24" s="7"/>
      <c r="HD24" s="7"/>
      <c r="HE24" s="7"/>
      <c r="HF24" s="7"/>
      <c r="HG24" s="7"/>
      <c r="HH24" s="7"/>
      <c r="HI24" s="7"/>
      <c r="HJ24" s="7"/>
      <c r="HK24" s="7"/>
      <c r="HL24" s="7"/>
      <c r="HM24" s="7"/>
      <c r="HN24" s="7"/>
      <c r="HO24" s="7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  <c r="IV24" s="7"/>
      <c r="IW24" s="7"/>
      <c r="IX24" s="7"/>
      <c r="IY24" s="7"/>
      <c r="IZ24" s="7"/>
      <c r="JA24" s="7"/>
      <c r="JB24" s="7"/>
      <c r="JC24" s="7"/>
      <c r="JD24" s="7"/>
      <c r="JE24" s="7"/>
      <c r="JF24" s="7"/>
      <c r="JG24" s="7"/>
      <c r="JH24" s="7"/>
      <c r="JI24" s="7"/>
      <c r="JJ24" s="7"/>
      <c r="JK24" s="7"/>
      <c r="JL24" s="7"/>
      <c r="JM24" s="7"/>
      <c r="JN24" s="7"/>
      <c r="JO24" s="7"/>
      <c r="JP24" s="7"/>
      <c r="JQ24" s="7"/>
      <c r="JR24" s="7"/>
      <c r="JS24" s="7"/>
      <c r="JT24" s="7"/>
      <c r="JU24" s="7"/>
      <c r="JV24" s="7"/>
      <c r="JW24" s="7"/>
      <c r="JX24" s="7"/>
      <c r="JY24" s="7"/>
      <c r="JZ24" s="7"/>
      <c r="KA24" s="7"/>
      <c r="KB24" s="7"/>
      <c r="KC24" s="7"/>
      <c r="KD24" s="7"/>
      <c r="KE24" s="7"/>
      <c r="KF24" s="7"/>
      <c r="KG24" s="7"/>
      <c r="KH24" s="7"/>
      <c r="KI24" s="7"/>
      <c r="KJ24" s="7"/>
      <c r="KK24" s="7"/>
      <c r="KL24" s="7"/>
      <c r="KM24" s="7"/>
      <c r="KN24" s="7"/>
      <c r="KO24" s="7"/>
      <c r="KP24" s="7"/>
      <c r="KQ24" s="7"/>
      <c r="KR24" s="7"/>
      <c r="KS24" s="7"/>
      <c r="KT24" s="7"/>
      <c r="KU24" s="7"/>
      <c r="KV24" s="7"/>
      <c r="KW24" s="7"/>
      <c r="KX24" s="7"/>
      <c r="KY24" s="7"/>
      <c r="KZ24" s="7"/>
      <c r="LA24" s="7"/>
      <c r="LB24" s="7"/>
      <c r="LC24" s="7"/>
      <c r="LD24" s="7"/>
      <c r="LE24" s="7"/>
      <c r="LF24" s="7"/>
      <c r="LG24" s="7"/>
      <c r="LH24" s="7"/>
      <c r="LI24" s="7"/>
      <c r="LJ24" s="7"/>
      <c r="LK24" s="7"/>
      <c r="LL24" s="7"/>
      <c r="LM24" s="7"/>
      <c r="LN24" s="7"/>
      <c r="LO24" s="7"/>
      <c r="LP24" s="7"/>
      <c r="LQ24" s="7"/>
      <c r="LR24" s="7"/>
      <c r="LS24" s="7"/>
      <c r="LT24" s="7"/>
      <c r="LU24" s="7"/>
      <c r="LV24" s="7"/>
      <c r="LW24" s="7"/>
      <c r="LX24" s="7"/>
      <c r="LY24" s="7"/>
      <c r="LZ24" s="7"/>
      <c r="MA24" s="7"/>
      <c r="MB24" s="7"/>
      <c r="MC24" s="7"/>
      <c r="MD24" s="7"/>
      <c r="ME24" s="7"/>
      <c r="MF24" s="7"/>
      <c r="MG24" s="7"/>
      <c r="MH24" s="7"/>
      <c r="MI24" s="7"/>
      <c r="MJ24" s="7"/>
      <c r="MK24" s="7"/>
      <c r="ML24" s="7"/>
      <c r="MM24" s="7"/>
      <c r="MN24" s="7"/>
      <c r="MO24" s="7"/>
      <c r="MP24" s="7"/>
      <c r="MQ24" s="7"/>
      <c r="MR24" s="7"/>
      <c r="MS24" s="7"/>
      <c r="MT24" s="7"/>
      <c r="MU24" s="7"/>
      <c r="MV24" s="7"/>
      <c r="MW24" s="7"/>
      <c r="MX24" s="7"/>
      <c r="MY24" s="7"/>
      <c r="MZ24" s="7"/>
      <c r="NA24" s="7"/>
      <c r="NB24" s="7"/>
      <c r="NC24" s="7"/>
      <c r="ND24" s="7"/>
      <c r="NE24" s="7"/>
      <c r="NF24" s="7"/>
      <c r="NG24" s="7"/>
      <c r="NH24" s="7"/>
      <c r="NI24" s="7"/>
      <c r="NJ24" s="7"/>
      <c r="NK24" s="7"/>
      <c r="NL24" s="7"/>
      <c r="NM24" s="7"/>
      <c r="NN24" s="7"/>
      <c r="NO24" s="7"/>
      <c r="NP24" s="7"/>
      <c r="NQ24" s="7"/>
      <c r="NR24" s="7"/>
      <c r="NS24" s="7"/>
      <c r="NT24" s="7"/>
      <c r="NU24" s="7"/>
      <c r="NV24" s="7"/>
      <c r="NW24" s="7"/>
      <c r="NX24" s="7"/>
      <c r="NY24" s="7"/>
      <c r="NZ24" s="7"/>
      <c r="OA24" s="7"/>
      <c r="OB24" s="7"/>
      <c r="OC24" s="7"/>
      <c r="OD24" s="7"/>
      <c r="OE24" s="7"/>
      <c r="OF24" s="7"/>
      <c r="OG24" s="7"/>
      <c r="OH24" s="7"/>
      <c r="OI24" s="7"/>
      <c r="OJ24" s="7"/>
      <c r="OK24" s="7"/>
      <c r="OL24" s="7"/>
      <c r="OM24" s="7"/>
      <c r="ON24" s="7"/>
      <c r="OO24" s="7"/>
      <c r="OP24" s="7"/>
      <c r="OQ24" s="7"/>
      <c r="OR24" s="7"/>
      <c r="OS24" s="7"/>
      <c r="OT24" s="7"/>
      <c r="OU24" s="7"/>
      <c r="OV24" s="7"/>
      <c r="OW24" s="7"/>
      <c r="OX24" s="7"/>
      <c r="OY24" s="7"/>
      <c r="OZ24" s="7"/>
      <c r="PA24" s="7"/>
      <c r="PB24" s="7"/>
      <c r="PC24" s="7"/>
      <c r="PD24" s="7"/>
      <c r="PE24" s="7"/>
      <c r="PF24" s="7"/>
      <c r="PG24" s="7"/>
      <c r="PH24" s="7"/>
      <c r="PI24" s="7"/>
      <c r="PJ24" s="7"/>
      <c r="PK24" s="7"/>
      <c r="PL24" s="7"/>
      <c r="PM24" s="7"/>
      <c r="PN24" s="7"/>
      <c r="PO24" s="7"/>
      <c r="PP24" s="7"/>
      <c r="PQ24" s="7"/>
      <c r="PR24" s="7"/>
      <c r="PS24" s="7"/>
      <c r="PT24" s="7"/>
      <c r="PU24" s="7"/>
      <c r="PV24" s="7"/>
      <c r="PW24" s="7"/>
      <c r="PX24" s="7"/>
      <c r="PY24" s="7"/>
      <c r="PZ24" s="7"/>
      <c r="QA24" s="7"/>
      <c r="QB24" s="7"/>
      <c r="QC24" s="7"/>
      <c r="QD24" s="7"/>
      <c r="QE24" s="7"/>
      <c r="QF24" s="7"/>
      <c r="QG24" s="7"/>
      <c r="QH24" s="7"/>
      <c r="QI24" s="7"/>
      <c r="QJ24" s="7"/>
      <c r="QK24" s="7"/>
      <c r="QL24" s="7"/>
      <c r="QM24" s="7"/>
      <c r="QN24" s="7"/>
      <c r="QO24" s="7"/>
      <c r="QP24" s="7"/>
      <c r="QQ24" s="7"/>
      <c r="QR24" s="7"/>
      <c r="QS24" s="7"/>
      <c r="QT24" s="7"/>
      <c r="QU24" s="7"/>
      <c r="QV24" s="7"/>
      <c r="QW24" s="7"/>
      <c r="QX24" s="7"/>
      <c r="QY24" s="7"/>
      <c r="QZ24" s="7"/>
      <c r="RA24" s="7"/>
      <c r="RB24" s="7"/>
      <c r="RC24" s="7"/>
      <c r="RD24" s="7"/>
      <c r="RE24" s="7"/>
      <c r="RF24" s="7"/>
      <c r="RG24" s="7"/>
      <c r="RH24" s="7"/>
      <c r="RI24" s="7"/>
      <c r="RJ24" s="7"/>
      <c r="RK24" s="7"/>
      <c r="RL24" s="7"/>
      <c r="RM24" s="7"/>
      <c r="RN24" s="7"/>
      <c r="RO24" s="7"/>
      <c r="RP24" s="7"/>
      <c r="RQ24" s="7"/>
      <c r="RR24" s="7"/>
      <c r="RS24" s="7"/>
      <c r="RT24" s="7"/>
      <c r="RU24" s="7"/>
      <c r="RV24" s="7"/>
      <c r="RW24" s="7"/>
      <c r="RX24" s="7"/>
      <c r="RY24" s="7"/>
      <c r="RZ24" s="7"/>
      <c r="SA24" s="7"/>
      <c r="SB24" s="7"/>
      <c r="SC24" s="7"/>
      <c r="SD24" s="7"/>
      <c r="SE24" s="7"/>
      <c r="SF24" s="7"/>
      <c r="SG24" s="7"/>
      <c r="SH24" s="7"/>
      <c r="SI24" s="7"/>
      <c r="SJ24" s="7"/>
      <c r="SK24" s="7"/>
    </row>
    <row r="25" ht="14.2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  <c r="DV25" s="7"/>
      <c r="DW25" s="7"/>
      <c r="DX25" s="7"/>
      <c r="DY25" s="7"/>
      <c r="DZ25" s="7"/>
      <c r="EA25" s="7"/>
      <c r="EB25" s="7"/>
      <c r="EC25" s="7"/>
      <c r="ED25" s="7"/>
      <c r="EE25" s="7"/>
      <c r="EF25" s="7"/>
      <c r="EG25" s="7"/>
      <c r="EH25" s="7"/>
      <c r="EI25" s="7"/>
      <c r="EJ25" s="7"/>
      <c r="EK25" s="7"/>
      <c r="EL25" s="7"/>
      <c r="EM25" s="7"/>
      <c r="EN25" s="7"/>
      <c r="EO25" s="7"/>
      <c r="EP25" s="7"/>
      <c r="EQ25" s="7"/>
      <c r="ER25" s="7"/>
      <c r="ES25" s="7"/>
      <c r="ET25" s="7"/>
      <c r="EU25" s="7"/>
      <c r="EV25" s="7"/>
      <c r="EW25" s="7"/>
      <c r="EX25" s="7"/>
      <c r="EY25" s="7"/>
      <c r="EZ25" s="7"/>
      <c r="FA25" s="7"/>
      <c r="FB25" s="7"/>
      <c r="FC25" s="7"/>
      <c r="FD25" s="7"/>
      <c r="FE25" s="7"/>
      <c r="FF25" s="7"/>
      <c r="FG25" s="7"/>
      <c r="FH25" s="7"/>
      <c r="FI25" s="7"/>
      <c r="FJ25" s="7"/>
      <c r="FK25" s="7"/>
      <c r="FL25" s="7"/>
      <c r="FM25" s="7"/>
      <c r="FN25" s="7"/>
      <c r="FO25" s="7"/>
      <c r="FP25" s="7"/>
      <c r="FQ25" s="7"/>
      <c r="FR25" s="7"/>
      <c r="FS25" s="7"/>
      <c r="FT25" s="7"/>
      <c r="FU25" s="7"/>
      <c r="FV25" s="7"/>
      <c r="FW25" s="7"/>
      <c r="FX25" s="7"/>
      <c r="FY25" s="7"/>
      <c r="FZ25" s="7"/>
      <c r="GA25" s="7"/>
      <c r="GB25" s="7"/>
      <c r="GC25" s="7"/>
      <c r="GD25" s="7"/>
      <c r="GE25" s="7"/>
      <c r="GF25" s="7"/>
      <c r="GG25" s="7"/>
      <c r="GH25" s="7"/>
      <c r="GI25" s="7"/>
      <c r="GJ25" s="7"/>
      <c r="GK25" s="7"/>
      <c r="GL25" s="7"/>
      <c r="GM25" s="7"/>
      <c r="GN25" s="7"/>
      <c r="GO25" s="7"/>
      <c r="GP25" s="7"/>
      <c r="GQ25" s="7"/>
      <c r="GR25" s="7"/>
      <c r="GS25" s="7"/>
      <c r="GT25" s="7"/>
      <c r="GU25" s="7"/>
      <c r="GV25" s="7"/>
      <c r="GW25" s="7"/>
      <c r="GX25" s="7"/>
      <c r="GY25" s="7"/>
      <c r="GZ25" s="7"/>
      <c r="HA25" s="7"/>
      <c r="HB25" s="7"/>
      <c r="HC25" s="7"/>
      <c r="HD25" s="7"/>
      <c r="HE25" s="7"/>
      <c r="HF25" s="7"/>
      <c r="HG25" s="7"/>
      <c r="HH25" s="7"/>
      <c r="HI25" s="7"/>
      <c r="HJ25" s="7"/>
      <c r="HK25" s="7"/>
      <c r="HL25" s="7"/>
      <c r="HM25" s="7"/>
      <c r="HN25" s="7"/>
      <c r="HO25" s="7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  <c r="IV25" s="7"/>
      <c r="IW25" s="7"/>
      <c r="IX25" s="7"/>
      <c r="IY25" s="7"/>
      <c r="IZ25" s="7"/>
      <c r="JA25" s="7"/>
      <c r="JB25" s="7"/>
      <c r="JC25" s="7"/>
      <c r="JD25" s="7"/>
      <c r="JE25" s="7"/>
      <c r="JF25" s="7"/>
      <c r="JG25" s="7"/>
      <c r="JH25" s="7"/>
      <c r="JI25" s="7"/>
      <c r="JJ25" s="7"/>
      <c r="JK25" s="7"/>
      <c r="JL25" s="7"/>
      <c r="JM25" s="7"/>
      <c r="JN25" s="7"/>
      <c r="JO25" s="7"/>
      <c r="JP25" s="7"/>
      <c r="JQ25" s="7"/>
      <c r="JR25" s="7"/>
      <c r="JS25" s="7"/>
      <c r="JT25" s="7"/>
      <c r="JU25" s="7"/>
      <c r="JV25" s="7"/>
      <c r="JW25" s="7"/>
      <c r="JX25" s="7"/>
      <c r="JY25" s="7"/>
      <c r="JZ25" s="7"/>
      <c r="KA25" s="7"/>
      <c r="KB25" s="7"/>
      <c r="KC25" s="7"/>
      <c r="KD25" s="7"/>
      <c r="KE25" s="7"/>
      <c r="KF25" s="7"/>
      <c r="KG25" s="7"/>
      <c r="KH25" s="7"/>
      <c r="KI25" s="7"/>
      <c r="KJ25" s="7"/>
      <c r="KK25" s="7"/>
      <c r="KL25" s="7"/>
      <c r="KM25" s="7"/>
      <c r="KN25" s="7"/>
      <c r="KO25" s="7"/>
      <c r="KP25" s="7"/>
      <c r="KQ25" s="7"/>
      <c r="KR25" s="7"/>
      <c r="KS25" s="7"/>
      <c r="KT25" s="7"/>
      <c r="KU25" s="7"/>
      <c r="KV25" s="7"/>
      <c r="KW25" s="7"/>
      <c r="KX25" s="7"/>
      <c r="KY25" s="7"/>
      <c r="KZ25" s="7"/>
      <c r="LA25" s="7"/>
      <c r="LB25" s="7"/>
      <c r="LC25" s="7"/>
      <c r="LD25" s="7"/>
      <c r="LE25" s="7"/>
      <c r="LF25" s="7"/>
      <c r="LG25" s="7"/>
      <c r="LH25" s="7"/>
      <c r="LI25" s="7"/>
      <c r="LJ25" s="7"/>
      <c r="LK25" s="7"/>
      <c r="LL25" s="7"/>
      <c r="LM25" s="7"/>
      <c r="LN25" s="7"/>
      <c r="LO25" s="7"/>
      <c r="LP25" s="7"/>
      <c r="LQ25" s="7"/>
      <c r="LR25" s="7"/>
      <c r="LS25" s="7"/>
      <c r="LT25" s="7"/>
      <c r="LU25" s="7"/>
      <c r="LV25" s="7"/>
      <c r="LW25" s="7"/>
      <c r="LX25" s="7"/>
      <c r="LY25" s="7"/>
      <c r="LZ25" s="7"/>
      <c r="MA25" s="7"/>
      <c r="MB25" s="7"/>
      <c r="MC25" s="7"/>
      <c r="MD25" s="7"/>
      <c r="ME25" s="7"/>
      <c r="MF25" s="7"/>
      <c r="MG25" s="7"/>
      <c r="MH25" s="7"/>
      <c r="MI25" s="7"/>
      <c r="MJ25" s="7"/>
      <c r="MK25" s="7"/>
      <c r="ML25" s="7"/>
      <c r="MM25" s="7"/>
      <c r="MN25" s="7"/>
      <c r="MO25" s="7"/>
      <c r="MP25" s="7"/>
      <c r="MQ25" s="7"/>
      <c r="MR25" s="7"/>
      <c r="MS25" s="7"/>
      <c r="MT25" s="7"/>
      <c r="MU25" s="7"/>
      <c r="MV25" s="7"/>
      <c r="MW25" s="7"/>
      <c r="MX25" s="7"/>
      <c r="MY25" s="7"/>
      <c r="MZ25" s="7"/>
      <c r="NA25" s="7"/>
      <c r="NB25" s="7"/>
      <c r="NC25" s="7"/>
      <c r="ND25" s="7"/>
      <c r="NE25" s="7"/>
      <c r="NF25" s="7"/>
      <c r="NG25" s="7"/>
      <c r="NH25" s="7"/>
      <c r="NI25" s="7"/>
      <c r="NJ25" s="7"/>
      <c r="NK25" s="7"/>
      <c r="NL25" s="7"/>
      <c r="NM25" s="7"/>
      <c r="NN25" s="7"/>
      <c r="NO25" s="7"/>
      <c r="NP25" s="7"/>
      <c r="NQ25" s="7"/>
      <c r="NR25" s="7"/>
      <c r="NS25" s="7"/>
      <c r="NT25" s="7"/>
      <c r="NU25" s="7"/>
      <c r="NV25" s="7"/>
      <c r="NW25" s="7"/>
      <c r="NX25" s="7"/>
      <c r="NY25" s="7"/>
      <c r="NZ25" s="7"/>
      <c r="OA25" s="7"/>
      <c r="OB25" s="7"/>
      <c r="OC25" s="7"/>
      <c r="OD25" s="7"/>
      <c r="OE25" s="7"/>
      <c r="OF25" s="7"/>
      <c r="OG25" s="7"/>
      <c r="OH25" s="7"/>
      <c r="OI25" s="7"/>
      <c r="OJ25" s="7"/>
      <c r="OK25" s="7"/>
      <c r="OL25" s="7"/>
      <c r="OM25" s="7"/>
      <c r="ON25" s="7"/>
      <c r="OO25" s="7"/>
      <c r="OP25" s="7"/>
      <c r="OQ25" s="7"/>
      <c r="OR25" s="7"/>
      <c r="OS25" s="7"/>
      <c r="OT25" s="7"/>
      <c r="OU25" s="7"/>
      <c r="OV25" s="7"/>
      <c r="OW25" s="7"/>
      <c r="OX25" s="7"/>
      <c r="OY25" s="7"/>
      <c r="OZ25" s="7"/>
      <c r="PA25" s="7"/>
      <c r="PB25" s="7"/>
      <c r="PC25" s="7"/>
      <c r="PD25" s="7"/>
      <c r="PE25" s="7"/>
      <c r="PF25" s="7"/>
      <c r="PG25" s="7"/>
      <c r="PH25" s="7"/>
      <c r="PI25" s="7"/>
      <c r="PJ25" s="7"/>
      <c r="PK25" s="7"/>
      <c r="PL25" s="7"/>
      <c r="PM25" s="7"/>
      <c r="PN25" s="7"/>
      <c r="PO25" s="7"/>
      <c r="PP25" s="7"/>
      <c r="PQ25" s="7"/>
      <c r="PR25" s="7"/>
      <c r="PS25" s="7"/>
      <c r="PT25" s="7"/>
      <c r="PU25" s="7"/>
      <c r="PV25" s="7"/>
      <c r="PW25" s="7"/>
      <c r="PX25" s="7"/>
      <c r="PY25" s="7"/>
      <c r="PZ25" s="7"/>
      <c r="QA25" s="7"/>
      <c r="QB25" s="7"/>
      <c r="QC25" s="7"/>
      <c r="QD25" s="7"/>
      <c r="QE25" s="7"/>
      <c r="QF25" s="7"/>
      <c r="QG25" s="7"/>
      <c r="QH25" s="7"/>
      <c r="QI25" s="7"/>
      <c r="QJ25" s="7"/>
      <c r="QK25" s="7"/>
      <c r="QL25" s="7"/>
      <c r="QM25" s="7"/>
      <c r="QN25" s="7"/>
      <c r="QO25" s="7"/>
      <c r="QP25" s="7"/>
      <c r="QQ25" s="7"/>
      <c r="QR25" s="7"/>
      <c r="QS25" s="7"/>
      <c r="QT25" s="7"/>
      <c r="QU25" s="7"/>
      <c r="QV25" s="7"/>
      <c r="QW25" s="7"/>
      <c r="QX25" s="7"/>
      <c r="QY25" s="7"/>
      <c r="QZ25" s="7"/>
      <c r="RA25" s="7"/>
      <c r="RB25" s="7"/>
      <c r="RC25" s="7"/>
      <c r="RD25" s="7"/>
      <c r="RE25" s="7"/>
      <c r="RF25" s="7"/>
      <c r="RG25" s="7"/>
      <c r="RH25" s="7"/>
      <c r="RI25" s="7"/>
      <c r="RJ25" s="7"/>
      <c r="RK25" s="7"/>
      <c r="RL25" s="7"/>
      <c r="RM25" s="7"/>
      <c r="RN25" s="7"/>
      <c r="RO25" s="7"/>
      <c r="RP25" s="7"/>
      <c r="RQ25" s="7"/>
      <c r="RR25" s="7"/>
      <c r="RS25" s="7"/>
      <c r="RT25" s="7"/>
      <c r="RU25" s="7"/>
      <c r="RV25" s="7"/>
      <c r="RW25" s="7"/>
      <c r="RX25" s="7"/>
      <c r="RY25" s="7"/>
      <c r="RZ25" s="7"/>
      <c r="SA25" s="7"/>
      <c r="SB25" s="7"/>
      <c r="SC25" s="7"/>
      <c r="SD25" s="7"/>
      <c r="SE25" s="7"/>
      <c r="SF25" s="7"/>
      <c r="SG25" s="7"/>
      <c r="SH25" s="7"/>
      <c r="SI25" s="7"/>
      <c r="SJ25" s="7"/>
      <c r="SK25" s="7"/>
    </row>
    <row r="26" ht="14.2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  <c r="DV26" s="7"/>
      <c r="DW26" s="7"/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7"/>
      <c r="EK26" s="7"/>
      <c r="EL26" s="7"/>
      <c r="EM26" s="7"/>
      <c r="EN26" s="7"/>
      <c r="EO26" s="7"/>
      <c r="EP26" s="7"/>
      <c r="EQ26" s="7"/>
      <c r="ER26" s="7"/>
      <c r="ES26" s="7"/>
      <c r="ET26" s="7"/>
      <c r="EU26" s="7"/>
      <c r="EV26" s="7"/>
      <c r="EW26" s="7"/>
      <c r="EX26" s="7"/>
      <c r="EY26" s="7"/>
      <c r="EZ26" s="7"/>
      <c r="FA26" s="7"/>
      <c r="FB26" s="7"/>
      <c r="FC26" s="7"/>
      <c r="FD26" s="7"/>
      <c r="FE26" s="7"/>
      <c r="FF26" s="7"/>
      <c r="FG26" s="7"/>
      <c r="FH26" s="7"/>
      <c r="FI26" s="7"/>
      <c r="FJ26" s="7"/>
      <c r="FK26" s="7"/>
      <c r="FL26" s="7"/>
      <c r="FM26" s="7"/>
      <c r="FN26" s="7"/>
      <c r="FO26" s="7"/>
      <c r="FP26" s="7"/>
      <c r="FQ26" s="7"/>
      <c r="FR26" s="7"/>
      <c r="FS26" s="7"/>
      <c r="FT26" s="7"/>
      <c r="FU26" s="7"/>
      <c r="FV26" s="7"/>
      <c r="FW26" s="7"/>
      <c r="FX26" s="7"/>
      <c r="FY26" s="7"/>
      <c r="FZ26" s="7"/>
      <c r="GA26" s="7"/>
      <c r="GB26" s="7"/>
      <c r="GC26" s="7"/>
      <c r="GD26" s="7"/>
      <c r="GE26" s="7"/>
      <c r="GF26" s="7"/>
      <c r="GG26" s="7"/>
      <c r="GH26" s="7"/>
      <c r="GI26" s="7"/>
      <c r="GJ26" s="7"/>
      <c r="GK26" s="7"/>
      <c r="GL26" s="7"/>
      <c r="GM26" s="7"/>
      <c r="GN26" s="7"/>
      <c r="GO26" s="7"/>
      <c r="GP26" s="7"/>
      <c r="GQ26" s="7"/>
      <c r="GR26" s="7"/>
      <c r="GS26" s="7"/>
      <c r="GT26" s="7"/>
      <c r="GU26" s="7"/>
      <c r="GV26" s="7"/>
      <c r="GW26" s="7"/>
      <c r="GX26" s="7"/>
      <c r="GY26" s="7"/>
      <c r="GZ26" s="7"/>
      <c r="HA26" s="7"/>
      <c r="HB26" s="7"/>
      <c r="HC26" s="7"/>
      <c r="HD26" s="7"/>
      <c r="HE26" s="7"/>
      <c r="HF26" s="7"/>
      <c r="HG26" s="7"/>
      <c r="HH26" s="7"/>
      <c r="HI26" s="7"/>
      <c r="HJ26" s="7"/>
      <c r="HK26" s="7"/>
      <c r="HL26" s="7"/>
      <c r="HM26" s="7"/>
      <c r="HN26" s="7"/>
      <c r="HO26" s="7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  <c r="IV26" s="7"/>
      <c r="IW26" s="7"/>
      <c r="IX26" s="7"/>
      <c r="IY26" s="7"/>
      <c r="IZ26" s="7"/>
      <c r="JA26" s="7"/>
      <c r="JB26" s="7"/>
      <c r="JC26" s="7"/>
      <c r="JD26" s="7"/>
      <c r="JE26" s="7"/>
      <c r="JF26" s="7"/>
      <c r="JG26" s="7"/>
      <c r="JH26" s="7"/>
      <c r="JI26" s="7"/>
      <c r="JJ26" s="7"/>
      <c r="JK26" s="7"/>
      <c r="JL26" s="7"/>
      <c r="JM26" s="7"/>
      <c r="JN26" s="7"/>
      <c r="JO26" s="7"/>
      <c r="JP26" s="7"/>
      <c r="JQ26" s="7"/>
      <c r="JR26" s="7"/>
      <c r="JS26" s="7"/>
      <c r="JT26" s="7"/>
      <c r="JU26" s="7"/>
      <c r="JV26" s="7"/>
      <c r="JW26" s="7"/>
      <c r="JX26" s="7"/>
      <c r="JY26" s="7"/>
      <c r="JZ26" s="7"/>
      <c r="KA26" s="7"/>
      <c r="KB26" s="7"/>
      <c r="KC26" s="7"/>
      <c r="KD26" s="7"/>
      <c r="KE26" s="7"/>
      <c r="KF26" s="7"/>
      <c r="KG26" s="7"/>
      <c r="KH26" s="7"/>
      <c r="KI26" s="7"/>
      <c r="KJ26" s="7"/>
      <c r="KK26" s="7"/>
      <c r="KL26" s="7"/>
      <c r="KM26" s="7"/>
      <c r="KN26" s="7"/>
      <c r="KO26" s="7"/>
      <c r="KP26" s="7"/>
      <c r="KQ26" s="7"/>
      <c r="KR26" s="7"/>
      <c r="KS26" s="7"/>
      <c r="KT26" s="7"/>
      <c r="KU26" s="7"/>
      <c r="KV26" s="7"/>
      <c r="KW26" s="7"/>
      <c r="KX26" s="7"/>
      <c r="KY26" s="7"/>
      <c r="KZ26" s="7"/>
      <c r="LA26" s="7"/>
      <c r="LB26" s="7"/>
      <c r="LC26" s="7"/>
      <c r="LD26" s="7"/>
      <c r="LE26" s="7"/>
      <c r="LF26" s="7"/>
      <c r="LG26" s="7"/>
      <c r="LH26" s="7"/>
      <c r="LI26" s="7"/>
      <c r="LJ26" s="7"/>
      <c r="LK26" s="7"/>
      <c r="LL26" s="7"/>
      <c r="LM26" s="7"/>
      <c r="LN26" s="7"/>
      <c r="LO26" s="7"/>
      <c r="LP26" s="7"/>
      <c r="LQ26" s="7"/>
      <c r="LR26" s="7"/>
      <c r="LS26" s="7"/>
      <c r="LT26" s="7"/>
      <c r="LU26" s="7"/>
      <c r="LV26" s="7"/>
      <c r="LW26" s="7"/>
      <c r="LX26" s="7"/>
      <c r="LY26" s="7"/>
      <c r="LZ26" s="7"/>
      <c r="MA26" s="7"/>
      <c r="MB26" s="7"/>
      <c r="MC26" s="7"/>
      <c r="MD26" s="7"/>
      <c r="ME26" s="7"/>
      <c r="MF26" s="7"/>
      <c r="MG26" s="7"/>
      <c r="MH26" s="7"/>
      <c r="MI26" s="7"/>
      <c r="MJ26" s="7"/>
      <c r="MK26" s="7"/>
      <c r="ML26" s="7"/>
      <c r="MM26" s="7"/>
      <c r="MN26" s="7"/>
      <c r="MO26" s="7"/>
      <c r="MP26" s="7"/>
      <c r="MQ26" s="7"/>
      <c r="MR26" s="7"/>
      <c r="MS26" s="7"/>
      <c r="MT26" s="7"/>
      <c r="MU26" s="7"/>
      <c r="MV26" s="7"/>
      <c r="MW26" s="7"/>
      <c r="MX26" s="7"/>
      <c r="MY26" s="7"/>
      <c r="MZ26" s="7"/>
      <c r="NA26" s="7"/>
      <c r="NB26" s="7"/>
      <c r="NC26" s="7"/>
      <c r="ND26" s="7"/>
      <c r="NE26" s="7"/>
      <c r="NF26" s="7"/>
      <c r="NG26" s="7"/>
      <c r="NH26" s="7"/>
      <c r="NI26" s="7"/>
      <c r="NJ26" s="7"/>
      <c r="NK26" s="7"/>
      <c r="NL26" s="7"/>
      <c r="NM26" s="7"/>
      <c r="NN26" s="7"/>
      <c r="NO26" s="7"/>
      <c r="NP26" s="7"/>
      <c r="NQ26" s="7"/>
      <c r="NR26" s="7"/>
      <c r="NS26" s="7"/>
      <c r="NT26" s="7"/>
      <c r="NU26" s="7"/>
      <c r="NV26" s="7"/>
      <c r="NW26" s="7"/>
      <c r="NX26" s="7"/>
      <c r="NY26" s="7"/>
      <c r="NZ26" s="7"/>
      <c r="OA26" s="7"/>
      <c r="OB26" s="7"/>
      <c r="OC26" s="7"/>
      <c r="OD26" s="7"/>
      <c r="OE26" s="7"/>
      <c r="OF26" s="7"/>
      <c r="OG26" s="7"/>
      <c r="OH26" s="7"/>
      <c r="OI26" s="7"/>
      <c r="OJ26" s="7"/>
      <c r="OK26" s="7"/>
      <c r="OL26" s="7"/>
      <c r="OM26" s="7"/>
      <c r="ON26" s="7"/>
      <c r="OO26" s="7"/>
      <c r="OP26" s="7"/>
      <c r="OQ26" s="7"/>
      <c r="OR26" s="7"/>
      <c r="OS26" s="7"/>
      <c r="OT26" s="7"/>
      <c r="OU26" s="7"/>
      <c r="OV26" s="7"/>
      <c r="OW26" s="7"/>
      <c r="OX26" s="7"/>
      <c r="OY26" s="7"/>
      <c r="OZ26" s="7"/>
      <c r="PA26" s="7"/>
      <c r="PB26" s="7"/>
      <c r="PC26" s="7"/>
      <c r="PD26" s="7"/>
      <c r="PE26" s="7"/>
      <c r="PF26" s="7"/>
      <c r="PG26" s="7"/>
      <c r="PH26" s="7"/>
      <c r="PI26" s="7"/>
      <c r="PJ26" s="7"/>
      <c r="PK26" s="7"/>
      <c r="PL26" s="7"/>
      <c r="PM26" s="7"/>
      <c r="PN26" s="7"/>
      <c r="PO26" s="7"/>
      <c r="PP26" s="7"/>
      <c r="PQ26" s="7"/>
      <c r="PR26" s="7"/>
      <c r="PS26" s="7"/>
      <c r="PT26" s="7"/>
      <c r="PU26" s="7"/>
      <c r="PV26" s="7"/>
      <c r="PW26" s="7"/>
      <c r="PX26" s="7"/>
      <c r="PY26" s="7"/>
      <c r="PZ26" s="7"/>
      <c r="QA26" s="7"/>
      <c r="QB26" s="7"/>
      <c r="QC26" s="7"/>
      <c r="QD26" s="7"/>
      <c r="QE26" s="7"/>
      <c r="QF26" s="7"/>
      <c r="QG26" s="7"/>
      <c r="QH26" s="7"/>
      <c r="QI26" s="7"/>
      <c r="QJ26" s="7"/>
      <c r="QK26" s="7"/>
      <c r="QL26" s="7"/>
      <c r="QM26" s="7"/>
      <c r="QN26" s="7"/>
      <c r="QO26" s="7"/>
      <c r="QP26" s="7"/>
      <c r="QQ26" s="7"/>
      <c r="QR26" s="7"/>
      <c r="QS26" s="7"/>
      <c r="QT26" s="7"/>
      <c r="QU26" s="7"/>
      <c r="QV26" s="7"/>
      <c r="QW26" s="7"/>
      <c r="QX26" s="7"/>
      <c r="QY26" s="7"/>
      <c r="QZ26" s="7"/>
      <c r="RA26" s="7"/>
      <c r="RB26" s="7"/>
      <c r="RC26" s="7"/>
      <c r="RD26" s="7"/>
      <c r="RE26" s="7"/>
      <c r="RF26" s="7"/>
      <c r="RG26" s="7"/>
      <c r="RH26" s="7"/>
      <c r="RI26" s="7"/>
      <c r="RJ26" s="7"/>
      <c r="RK26" s="7"/>
      <c r="RL26" s="7"/>
      <c r="RM26" s="7"/>
      <c r="RN26" s="7"/>
      <c r="RO26" s="7"/>
      <c r="RP26" s="7"/>
      <c r="RQ26" s="7"/>
      <c r="RR26" s="7"/>
      <c r="RS26" s="7"/>
      <c r="RT26" s="7"/>
      <c r="RU26" s="7"/>
      <c r="RV26" s="7"/>
      <c r="RW26" s="7"/>
      <c r="RX26" s="7"/>
      <c r="RY26" s="7"/>
      <c r="RZ26" s="7"/>
      <c r="SA26" s="7"/>
      <c r="SB26" s="7"/>
      <c r="SC26" s="7"/>
      <c r="SD26" s="7"/>
      <c r="SE26" s="7"/>
      <c r="SF26" s="7"/>
      <c r="SG26" s="7"/>
      <c r="SH26" s="7"/>
      <c r="SI26" s="7"/>
      <c r="SJ26" s="7"/>
      <c r="SK26" s="7"/>
    </row>
    <row r="27" ht="14.2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  <c r="DV27" s="7"/>
      <c r="DW27" s="7"/>
      <c r="DX27" s="7"/>
      <c r="DY27" s="7"/>
      <c r="DZ27" s="7"/>
      <c r="EA27" s="7"/>
      <c r="EB27" s="7"/>
      <c r="EC27" s="7"/>
      <c r="ED27" s="7"/>
      <c r="EE27" s="7"/>
      <c r="EF27" s="7"/>
      <c r="EG27" s="7"/>
      <c r="EH27" s="7"/>
      <c r="EI27" s="7"/>
      <c r="EJ27" s="7"/>
      <c r="EK27" s="7"/>
      <c r="EL27" s="7"/>
      <c r="EM27" s="7"/>
      <c r="EN27" s="7"/>
      <c r="EO27" s="7"/>
      <c r="EP27" s="7"/>
      <c r="EQ27" s="7"/>
      <c r="ER27" s="7"/>
      <c r="ES27" s="7"/>
      <c r="ET27" s="7"/>
      <c r="EU27" s="7"/>
      <c r="EV27" s="7"/>
      <c r="EW27" s="7"/>
      <c r="EX27" s="7"/>
      <c r="EY27" s="7"/>
      <c r="EZ27" s="7"/>
      <c r="FA27" s="7"/>
      <c r="FB27" s="7"/>
      <c r="FC27" s="7"/>
      <c r="FD27" s="7"/>
      <c r="FE27" s="7"/>
      <c r="FF27" s="7"/>
      <c r="FG27" s="7"/>
      <c r="FH27" s="7"/>
      <c r="FI27" s="7"/>
      <c r="FJ27" s="7"/>
      <c r="FK27" s="7"/>
      <c r="FL27" s="7"/>
      <c r="FM27" s="7"/>
      <c r="FN27" s="7"/>
      <c r="FO27" s="7"/>
      <c r="FP27" s="7"/>
      <c r="FQ27" s="7"/>
      <c r="FR27" s="7"/>
      <c r="FS27" s="7"/>
      <c r="FT27" s="7"/>
      <c r="FU27" s="7"/>
      <c r="FV27" s="7"/>
      <c r="FW27" s="7"/>
      <c r="FX27" s="7"/>
      <c r="FY27" s="7"/>
      <c r="FZ27" s="7"/>
      <c r="GA27" s="7"/>
      <c r="GB27" s="7"/>
      <c r="GC27" s="7"/>
      <c r="GD27" s="7"/>
      <c r="GE27" s="7"/>
      <c r="GF27" s="7"/>
      <c r="GG27" s="7"/>
      <c r="GH27" s="7"/>
      <c r="GI27" s="7"/>
      <c r="GJ27" s="7"/>
      <c r="GK27" s="7"/>
      <c r="GL27" s="7"/>
      <c r="GM27" s="7"/>
      <c r="GN27" s="7"/>
      <c r="GO27" s="7"/>
      <c r="GP27" s="7"/>
      <c r="GQ27" s="7"/>
      <c r="GR27" s="7"/>
      <c r="GS27" s="7"/>
      <c r="GT27" s="7"/>
      <c r="GU27" s="7"/>
      <c r="GV27" s="7"/>
      <c r="GW27" s="7"/>
      <c r="GX27" s="7"/>
      <c r="GY27" s="7"/>
      <c r="GZ27" s="7"/>
      <c r="HA27" s="7"/>
      <c r="HB27" s="7"/>
      <c r="HC27" s="7"/>
      <c r="HD27" s="7"/>
      <c r="HE27" s="7"/>
      <c r="HF27" s="7"/>
      <c r="HG27" s="7"/>
      <c r="HH27" s="7"/>
      <c r="HI27" s="7"/>
      <c r="HJ27" s="7"/>
      <c r="HK27" s="7"/>
      <c r="HL27" s="7"/>
      <c r="HM27" s="7"/>
      <c r="HN27" s="7"/>
      <c r="HO27" s="7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  <c r="IV27" s="7"/>
      <c r="IW27" s="7"/>
      <c r="IX27" s="7"/>
      <c r="IY27" s="7"/>
      <c r="IZ27" s="7"/>
      <c r="JA27" s="7"/>
      <c r="JB27" s="7"/>
      <c r="JC27" s="7"/>
      <c r="JD27" s="7"/>
      <c r="JE27" s="7"/>
      <c r="JF27" s="7"/>
      <c r="JG27" s="7"/>
      <c r="JH27" s="7"/>
      <c r="JI27" s="7"/>
      <c r="JJ27" s="7"/>
      <c r="JK27" s="7"/>
      <c r="JL27" s="7"/>
      <c r="JM27" s="7"/>
      <c r="JN27" s="7"/>
      <c r="JO27" s="7"/>
      <c r="JP27" s="7"/>
      <c r="JQ27" s="7"/>
      <c r="JR27" s="7"/>
      <c r="JS27" s="7"/>
      <c r="JT27" s="7"/>
      <c r="JU27" s="7"/>
      <c r="JV27" s="7"/>
      <c r="JW27" s="7"/>
      <c r="JX27" s="7"/>
      <c r="JY27" s="7"/>
      <c r="JZ27" s="7"/>
      <c r="KA27" s="7"/>
      <c r="KB27" s="7"/>
      <c r="KC27" s="7"/>
      <c r="KD27" s="7"/>
      <c r="KE27" s="7"/>
      <c r="KF27" s="7"/>
      <c r="KG27" s="7"/>
      <c r="KH27" s="7"/>
      <c r="KI27" s="7"/>
      <c r="KJ27" s="7"/>
      <c r="KK27" s="7"/>
      <c r="KL27" s="7"/>
      <c r="KM27" s="7"/>
      <c r="KN27" s="7"/>
      <c r="KO27" s="7"/>
      <c r="KP27" s="7"/>
      <c r="KQ27" s="7"/>
      <c r="KR27" s="7"/>
      <c r="KS27" s="7"/>
      <c r="KT27" s="7"/>
      <c r="KU27" s="7"/>
      <c r="KV27" s="7"/>
      <c r="KW27" s="7"/>
      <c r="KX27" s="7"/>
      <c r="KY27" s="7"/>
      <c r="KZ27" s="7"/>
      <c r="LA27" s="7"/>
      <c r="LB27" s="7"/>
      <c r="LC27" s="7"/>
      <c r="LD27" s="7"/>
      <c r="LE27" s="7"/>
      <c r="LF27" s="7"/>
      <c r="LG27" s="7"/>
      <c r="LH27" s="7"/>
      <c r="LI27" s="7"/>
      <c r="LJ27" s="7"/>
      <c r="LK27" s="7"/>
      <c r="LL27" s="7"/>
      <c r="LM27" s="7"/>
      <c r="LN27" s="7"/>
      <c r="LO27" s="7"/>
      <c r="LP27" s="7"/>
      <c r="LQ27" s="7"/>
      <c r="LR27" s="7"/>
      <c r="LS27" s="7"/>
      <c r="LT27" s="7"/>
      <c r="LU27" s="7"/>
      <c r="LV27" s="7"/>
      <c r="LW27" s="7"/>
      <c r="LX27" s="7"/>
      <c r="LY27" s="7"/>
      <c r="LZ27" s="7"/>
      <c r="MA27" s="7"/>
      <c r="MB27" s="7"/>
      <c r="MC27" s="7"/>
      <c r="MD27" s="7"/>
      <c r="ME27" s="7"/>
      <c r="MF27" s="7"/>
      <c r="MG27" s="7"/>
      <c r="MH27" s="7"/>
      <c r="MI27" s="7"/>
      <c r="MJ27" s="7"/>
      <c r="MK27" s="7"/>
      <c r="ML27" s="7"/>
      <c r="MM27" s="7"/>
      <c r="MN27" s="7"/>
      <c r="MO27" s="7"/>
      <c r="MP27" s="7"/>
      <c r="MQ27" s="7"/>
      <c r="MR27" s="7"/>
      <c r="MS27" s="7"/>
      <c r="MT27" s="7"/>
      <c r="MU27" s="7"/>
      <c r="MV27" s="7"/>
      <c r="MW27" s="7"/>
      <c r="MX27" s="7"/>
      <c r="MY27" s="7"/>
      <c r="MZ27" s="7"/>
      <c r="NA27" s="7"/>
      <c r="NB27" s="7"/>
      <c r="NC27" s="7"/>
      <c r="ND27" s="7"/>
      <c r="NE27" s="7"/>
      <c r="NF27" s="7"/>
      <c r="NG27" s="7"/>
      <c r="NH27" s="7"/>
      <c r="NI27" s="7"/>
      <c r="NJ27" s="7"/>
      <c r="NK27" s="7"/>
      <c r="NL27" s="7"/>
      <c r="NM27" s="7"/>
      <c r="NN27" s="7"/>
      <c r="NO27" s="7"/>
      <c r="NP27" s="7"/>
      <c r="NQ27" s="7"/>
      <c r="NR27" s="7"/>
      <c r="NS27" s="7"/>
      <c r="NT27" s="7"/>
      <c r="NU27" s="7"/>
      <c r="NV27" s="7"/>
      <c r="NW27" s="7"/>
      <c r="NX27" s="7"/>
      <c r="NY27" s="7"/>
      <c r="NZ27" s="7"/>
      <c r="OA27" s="7"/>
      <c r="OB27" s="7"/>
      <c r="OC27" s="7"/>
      <c r="OD27" s="7"/>
      <c r="OE27" s="7"/>
      <c r="OF27" s="7"/>
      <c r="OG27" s="7"/>
      <c r="OH27" s="7"/>
      <c r="OI27" s="7"/>
      <c r="OJ27" s="7"/>
      <c r="OK27" s="7"/>
      <c r="OL27" s="7"/>
      <c r="OM27" s="7"/>
      <c r="ON27" s="7"/>
      <c r="OO27" s="7"/>
      <c r="OP27" s="7"/>
      <c r="OQ27" s="7"/>
      <c r="OR27" s="7"/>
      <c r="OS27" s="7"/>
      <c r="OT27" s="7"/>
      <c r="OU27" s="7"/>
      <c r="OV27" s="7"/>
      <c r="OW27" s="7"/>
      <c r="OX27" s="7"/>
      <c r="OY27" s="7"/>
      <c r="OZ27" s="7"/>
      <c r="PA27" s="7"/>
      <c r="PB27" s="7"/>
      <c r="PC27" s="7"/>
      <c r="PD27" s="7"/>
      <c r="PE27" s="7"/>
      <c r="PF27" s="7"/>
      <c r="PG27" s="7"/>
      <c r="PH27" s="7"/>
      <c r="PI27" s="7"/>
      <c r="PJ27" s="7"/>
      <c r="PK27" s="7"/>
      <c r="PL27" s="7"/>
      <c r="PM27" s="7"/>
      <c r="PN27" s="7"/>
      <c r="PO27" s="7"/>
      <c r="PP27" s="7"/>
      <c r="PQ27" s="7"/>
      <c r="PR27" s="7"/>
      <c r="PS27" s="7"/>
      <c r="PT27" s="7"/>
      <c r="PU27" s="7"/>
      <c r="PV27" s="7"/>
      <c r="PW27" s="7"/>
      <c r="PX27" s="7"/>
      <c r="PY27" s="7"/>
      <c r="PZ27" s="7"/>
      <c r="QA27" s="7"/>
      <c r="QB27" s="7"/>
      <c r="QC27" s="7"/>
      <c r="QD27" s="7"/>
      <c r="QE27" s="7"/>
      <c r="QF27" s="7"/>
      <c r="QG27" s="7"/>
      <c r="QH27" s="7"/>
      <c r="QI27" s="7"/>
      <c r="QJ27" s="7"/>
      <c r="QK27" s="7"/>
      <c r="QL27" s="7"/>
      <c r="QM27" s="7"/>
      <c r="QN27" s="7"/>
      <c r="QO27" s="7"/>
      <c r="QP27" s="7"/>
      <c r="QQ27" s="7"/>
      <c r="QR27" s="7"/>
      <c r="QS27" s="7"/>
      <c r="QT27" s="7"/>
      <c r="QU27" s="7"/>
      <c r="QV27" s="7"/>
      <c r="QW27" s="7"/>
      <c r="QX27" s="7"/>
      <c r="QY27" s="7"/>
      <c r="QZ27" s="7"/>
      <c r="RA27" s="7"/>
      <c r="RB27" s="7"/>
      <c r="RC27" s="7"/>
      <c r="RD27" s="7"/>
      <c r="RE27" s="7"/>
      <c r="RF27" s="7"/>
      <c r="RG27" s="7"/>
      <c r="RH27" s="7"/>
      <c r="RI27" s="7"/>
      <c r="RJ27" s="7"/>
      <c r="RK27" s="7"/>
      <c r="RL27" s="7"/>
      <c r="RM27" s="7"/>
      <c r="RN27" s="7"/>
      <c r="RO27" s="7"/>
      <c r="RP27" s="7"/>
      <c r="RQ27" s="7"/>
      <c r="RR27" s="7"/>
      <c r="RS27" s="7"/>
      <c r="RT27" s="7"/>
      <c r="RU27" s="7"/>
      <c r="RV27" s="7"/>
      <c r="RW27" s="7"/>
      <c r="RX27" s="7"/>
      <c r="RY27" s="7"/>
      <c r="RZ27" s="7"/>
      <c r="SA27" s="7"/>
      <c r="SB27" s="7"/>
      <c r="SC27" s="7"/>
      <c r="SD27" s="7"/>
      <c r="SE27" s="7"/>
      <c r="SF27" s="7"/>
      <c r="SG27" s="7"/>
      <c r="SH27" s="7"/>
      <c r="SI27" s="7"/>
      <c r="SJ27" s="7"/>
      <c r="SK27" s="7"/>
    </row>
    <row r="28" ht="14.2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  <c r="DV28" s="7"/>
      <c r="DW28" s="7"/>
      <c r="DX28" s="7"/>
      <c r="DY28" s="7"/>
      <c r="DZ28" s="7"/>
      <c r="EA28" s="7"/>
      <c r="EB28" s="7"/>
      <c r="EC28" s="7"/>
      <c r="ED28" s="7"/>
      <c r="EE28" s="7"/>
      <c r="EF28" s="7"/>
      <c r="EG28" s="7"/>
      <c r="EH28" s="7"/>
      <c r="EI28" s="7"/>
      <c r="EJ28" s="7"/>
      <c r="EK28" s="7"/>
      <c r="EL28" s="7"/>
      <c r="EM28" s="7"/>
      <c r="EN28" s="7"/>
      <c r="EO28" s="7"/>
      <c r="EP28" s="7"/>
      <c r="EQ28" s="7"/>
      <c r="ER28" s="7"/>
      <c r="ES28" s="7"/>
      <c r="ET28" s="7"/>
      <c r="EU28" s="7"/>
      <c r="EV28" s="7"/>
      <c r="EW28" s="7"/>
      <c r="EX28" s="7"/>
      <c r="EY28" s="7"/>
      <c r="EZ28" s="7"/>
      <c r="FA28" s="7"/>
      <c r="FB28" s="7"/>
      <c r="FC28" s="7"/>
      <c r="FD28" s="7"/>
      <c r="FE28" s="7"/>
      <c r="FF28" s="7"/>
      <c r="FG28" s="7"/>
      <c r="FH28" s="7"/>
      <c r="FI28" s="7"/>
      <c r="FJ28" s="7"/>
      <c r="FK28" s="7"/>
      <c r="FL28" s="7"/>
      <c r="FM28" s="7"/>
      <c r="FN28" s="7"/>
      <c r="FO28" s="7"/>
      <c r="FP28" s="7"/>
      <c r="FQ28" s="7"/>
      <c r="FR28" s="7"/>
      <c r="FS28" s="7"/>
      <c r="FT28" s="7"/>
      <c r="FU28" s="7"/>
      <c r="FV28" s="7"/>
      <c r="FW28" s="7"/>
      <c r="FX28" s="7"/>
      <c r="FY28" s="7"/>
      <c r="FZ28" s="7"/>
      <c r="GA28" s="7"/>
      <c r="GB28" s="7"/>
      <c r="GC28" s="7"/>
      <c r="GD28" s="7"/>
      <c r="GE28" s="7"/>
      <c r="GF28" s="7"/>
      <c r="GG28" s="7"/>
      <c r="GH28" s="7"/>
      <c r="GI28" s="7"/>
      <c r="GJ28" s="7"/>
      <c r="GK28" s="7"/>
      <c r="GL28" s="7"/>
      <c r="GM28" s="7"/>
      <c r="GN28" s="7"/>
      <c r="GO28" s="7"/>
      <c r="GP28" s="7"/>
      <c r="GQ28" s="7"/>
      <c r="GR28" s="7"/>
      <c r="GS28" s="7"/>
      <c r="GT28" s="7"/>
      <c r="GU28" s="7"/>
      <c r="GV28" s="7"/>
      <c r="GW28" s="7"/>
      <c r="GX28" s="7"/>
      <c r="GY28" s="7"/>
      <c r="GZ28" s="7"/>
      <c r="HA28" s="7"/>
      <c r="HB28" s="7"/>
      <c r="HC28" s="7"/>
      <c r="HD28" s="7"/>
      <c r="HE28" s="7"/>
      <c r="HF28" s="7"/>
      <c r="HG28" s="7"/>
      <c r="HH28" s="7"/>
      <c r="HI28" s="7"/>
      <c r="HJ28" s="7"/>
      <c r="HK28" s="7"/>
      <c r="HL28" s="7"/>
      <c r="HM28" s="7"/>
      <c r="HN28" s="7"/>
      <c r="HO28" s="7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  <c r="IV28" s="7"/>
      <c r="IW28" s="7"/>
      <c r="IX28" s="7"/>
      <c r="IY28" s="7"/>
      <c r="IZ28" s="7"/>
      <c r="JA28" s="7"/>
      <c r="JB28" s="7"/>
      <c r="JC28" s="7"/>
      <c r="JD28" s="7"/>
      <c r="JE28" s="7"/>
      <c r="JF28" s="7"/>
      <c r="JG28" s="7"/>
      <c r="JH28" s="7"/>
      <c r="JI28" s="7"/>
      <c r="JJ28" s="7"/>
      <c r="JK28" s="7"/>
      <c r="JL28" s="7"/>
      <c r="JM28" s="7"/>
      <c r="JN28" s="7"/>
      <c r="JO28" s="7"/>
      <c r="JP28" s="7"/>
      <c r="JQ28" s="7"/>
      <c r="JR28" s="7"/>
      <c r="JS28" s="7"/>
      <c r="JT28" s="7"/>
      <c r="JU28" s="7"/>
      <c r="JV28" s="7"/>
      <c r="JW28" s="7"/>
      <c r="JX28" s="7"/>
      <c r="JY28" s="7"/>
      <c r="JZ28" s="7"/>
      <c r="KA28" s="7"/>
      <c r="KB28" s="7"/>
      <c r="KC28" s="7"/>
      <c r="KD28" s="7"/>
      <c r="KE28" s="7"/>
      <c r="KF28" s="7"/>
      <c r="KG28" s="7"/>
      <c r="KH28" s="7"/>
      <c r="KI28" s="7"/>
      <c r="KJ28" s="7"/>
      <c r="KK28" s="7"/>
      <c r="KL28" s="7"/>
      <c r="KM28" s="7"/>
      <c r="KN28" s="7"/>
      <c r="KO28" s="7"/>
      <c r="KP28" s="7"/>
      <c r="KQ28" s="7"/>
      <c r="KR28" s="7"/>
      <c r="KS28" s="7"/>
      <c r="KT28" s="7"/>
      <c r="KU28" s="7"/>
      <c r="KV28" s="7"/>
      <c r="KW28" s="7"/>
      <c r="KX28" s="7"/>
      <c r="KY28" s="7"/>
      <c r="KZ28" s="7"/>
      <c r="LA28" s="7"/>
      <c r="LB28" s="7"/>
      <c r="LC28" s="7"/>
      <c r="LD28" s="7"/>
      <c r="LE28" s="7"/>
      <c r="LF28" s="7"/>
      <c r="LG28" s="7"/>
      <c r="LH28" s="7"/>
      <c r="LI28" s="7"/>
      <c r="LJ28" s="7"/>
      <c r="LK28" s="7"/>
      <c r="LL28" s="7"/>
      <c r="LM28" s="7"/>
      <c r="LN28" s="7"/>
      <c r="LO28" s="7"/>
      <c r="LP28" s="7"/>
      <c r="LQ28" s="7"/>
      <c r="LR28" s="7"/>
      <c r="LS28" s="7"/>
      <c r="LT28" s="7"/>
      <c r="LU28" s="7"/>
      <c r="LV28" s="7"/>
      <c r="LW28" s="7"/>
      <c r="LX28" s="7"/>
      <c r="LY28" s="7"/>
      <c r="LZ28" s="7"/>
      <c r="MA28" s="7"/>
      <c r="MB28" s="7"/>
      <c r="MC28" s="7"/>
      <c r="MD28" s="7"/>
      <c r="ME28" s="7"/>
      <c r="MF28" s="7"/>
      <c r="MG28" s="7"/>
      <c r="MH28" s="7"/>
      <c r="MI28" s="7"/>
      <c r="MJ28" s="7"/>
      <c r="MK28" s="7"/>
      <c r="ML28" s="7"/>
      <c r="MM28" s="7"/>
      <c r="MN28" s="7"/>
      <c r="MO28" s="7"/>
      <c r="MP28" s="7"/>
      <c r="MQ28" s="7"/>
      <c r="MR28" s="7"/>
      <c r="MS28" s="7"/>
      <c r="MT28" s="7"/>
      <c r="MU28" s="7"/>
      <c r="MV28" s="7"/>
      <c r="MW28" s="7"/>
      <c r="MX28" s="7"/>
      <c r="MY28" s="7"/>
      <c r="MZ28" s="7"/>
      <c r="NA28" s="7"/>
      <c r="NB28" s="7"/>
      <c r="NC28" s="7"/>
      <c r="ND28" s="7"/>
      <c r="NE28" s="7"/>
      <c r="NF28" s="7"/>
      <c r="NG28" s="7"/>
      <c r="NH28" s="7"/>
      <c r="NI28" s="7"/>
      <c r="NJ28" s="7"/>
      <c r="NK28" s="7"/>
      <c r="NL28" s="7"/>
      <c r="NM28" s="7"/>
      <c r="NN28" s="7"/>
      <c r="NO28" s="7"/>
      <c r="NP28" s="7"/>
      <c r="NQ28" s="7"/>
      <c r="NR28" s="7"/>
      <c r="NS28" s="7"/>
      <c r="NT28" s="7"/>
      <c r="NU28" s="7"/>
      <c r="NV28" s="7"/>
      <c r="NW28" s="7"/>
      <c r="NX28" s="7"/>
      <c r="NY28" s="7"/>
      <c r="NZ28" s="7"/>
      <c r="OA28" s="7"/>
      <c r="OB28" s="7"/>
      <c r="OC28" s="7"/>
      <c r="OD28" s="7"/>
      <c r="OE28" s="7"/>
      <c r="OF28" s="7"/>
      <c r="OG28" s="7"/>
      <c r="OH28" s="7"/>
      <c r="OI28" s="7"/>
      <c r="OJ28" s="7"/>
      <c r="OK28" s="7"/>
      <c r="OL28" s="7"/>
      <c r="OM28" s="7"/>
      <c r="ON28" s="7"/>
      <c r="OO28" s="7"/>
      <c r="OP28" s="7"/>
      <c r="OQ28" s="7"/>
      <c r="OR28" s="7"/>
      <c r="OS28" s="7"/>
      <c r="OT28" s="7"/>
      <c r="OU28" s="7"/>
      <c r="OV28" s="7"/>
      <c r="OW28" s="7"/>
      <c r="OX28" s="7"/>
      <c r="OY28" s="7"/>
      <c r="OZ28" s="7"/>
      <c r="PA28" s="7"/>
      <c r="PB28" s="7"/>
      <c r="PC28" s="7"/>
      <c r="PD28" s="7"/>
      <c r="PE28" s="7"/>
      <c r="PF28" s="7"/>
      <c r="PG28" s="7"/>
      <c r="PH28" s="7"/>
      <c r="PI28" s="7"/>
      <c r="PJ28" s="7"/>
      <c r="PK28" s="7"/>
      <c r="PL28" s="7"/>
      <c r="PM28" s="7"/>
      <c r="PN28" s="7"/>
      <c r="PO28" s="7"/>
      <c r="PP28" s="7"/>
      <c r="PQ28" s="7"/>
      <c r="PR28" s="7"/>
      <c r="PS28" s="7"/>
      <c r="PT28" s="7"/>
      <c r="PU28" s="7"/>
      <c r="PV28" s="7"/>
      <c r="PW28" s="7"/>
      <c r="PX28" s="7"/>
      <c r="PY28" s="7"/>
      <c r="PZ28" s="7"/>
      <c r="QA28" s="7"/>
      <c r="QB28" s="7"/>
      <c r="QC28" s="7"/>
      <c r="QD28" s="7"/>
      <c r="QE28" s="7"/>
      <c r="QF28" s="7"/>
      <c r="QG28" s="7"/>
      <c r="QH28" s="7"/>
      <c r="QI28" s="7"/>
      <c r="QJ28" s="7"/>
      <c r="QK28" s="7"/>
      <c r="QL28" s="7"/>
      <c r="QM28" s="7"/>
      <c r="QN28" s="7"/>
      <c r="QO28" s="7"/>
      <c r="QP28" s="7"/>
      <c r="QQ28" s="7"/>
      <c r="QR28" s="7"/>
      <c r="QS28" s="7"/>
      <c r="QT28" s="7"/>
      <c r="QU28" s="7"/>
      <c r="QV28" s="7"/>
      <c r="QW28" s="7"/>
      <c r="QX28" s="7"/>
      <c r="QY28" s="7"/>
      <c r="QZ28" s="7"/>
      <c r="RA28" s="7"/>
      <c r="RB28" s="7"/>
      <c r="RC28" s="7"/>
      <c r="RD28" s="7"/>
      <c r="RE28" s="7"/>
      <c r="RF28" s="7"/>
      <c r="RG28" s="7"/>
      <c r="RH28" s="7"/>
      <c r="RI28" s="7"/>
      <c r="RJ28" s="7"/>
      <c r="RK28" s="7"/>
      <c r="RL28" s="7"/>
      <c r="RM28" s="7"/>
      <c r="RN28" s="7"/>
      <c r="RO28" s="7"/>
      <c r="RP28" s="7"/>
      <c r="RQ28" s="7"/>
      <c r="RR28" s="7"/>
      <c r="RS28" s="7"/>
      <c r="RT28" s="7"/>
      <c r="RU28" s="7"/>
      <c r="RV28" s="7"/>
      <c r="RW28" s="7"/>
      <c r="RX28" s="7"/>
      <c r="RY28" s="7"/>
      <c r="RZ28" s="7"/>
      <c r="SA28" s="7"/>
      <c r="SB28" s="7"/>
      <c r="SC28" s="7"/>
      <c r="SD28" s="7"/>
      <c r="SE28" s="7"/>
      <c r="SF28" s="7"/>
      <c r="SG28" s="7"/>
      <c r="SH28" s="7"/>
      <c r="SI28" s="7"/>
      <c r="SJ28" s="7"/>
      <c r="SK28" s="7"/>
    </row>
    <row r="29" ht="14.2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  <c r="DV29" s="7"/>
      <c r="DW29" s="7"/>
      <c r="DX29" s="7"/>
      <c r="DY29" s="7"/>
      <c r="DZ29" s="7"/>
      <c r="EA29" s="7"/>
      <c r="EB29" s="7"/>
      <c r="EC29" s="7"/>
      <c r="ED29" s="7"/>
      <c r="EE29" s="7"/>
      <c r="EF29" s="7"/>
      <c r="EG29" s="7"/>
      <c r="EH29" s="7"/>
      <c r="EI29" s="7"/>
      <c r="EJ29" s="7"/>
      <c r="EK29" s="7"/>
      <c r="EL29" s="7"/>
      <c r="EM29" s="7"/>
      <c r="EN29" s="7"/>
      <c r="EO29" s="7"/>
      <c r="EP29" s="7"/>
      <c r="EQ29" s="7"/>
      <c r="ER29" s="7"/>
      <c r="ES29" s="7"/>
      <c r="ET29" s="7"/>
      <c r="EU29" s="7"/>
      <c r="EV29" s="7"/>
      <c r="EW29" s="7"/>
      <c r="EX29" s="7"/>
      <c r="EY29" s="7"/>
      <c r="EZ29" s="7"/>
      <c r="FA29" s="7"/>
      <c r="FB29" s="7"/>
      <c r="FC29" s="7"/>
      <c r="FD29" s="7"/>
      <c r="FE29" s="7"/>
      <c r="FF29" s="7"/>
      <c r="FG29" s="7"/>
      <c r="FH29" s="7"/>
      <c r="FI29" s="7"/>
      <c r="FJ29" s="7"/>
      <c r="FK29" s="7"/>
      <c r="FL29" s="7"/>
      <c r="FM29" s="7"/>
      <c r="FN29" s="7"/>
      <c r="FO29" s="7"/>
      <c r="FP29" s="7"/>
      <c r="FQ29" s="7"/>
      <c r="FR29" s="7"/>
      <c r="FS29" s="7"/>
      <c r="FT29" s="7"/>
      <c r="FU29" s="7"/>
      <c r="FV29" s="7"/>
      <c r="FW29" s="7"/>
      <c r="FX29" s="7"/>
      <c r="FY29" s="7"/>
      <c r="FZ29" s="7"/>
      <c r="GA29" s="7"/>
      <c r="GB29" s="7"/>
      <c r="GC29" s="7"/>
      <c r="GD29" s="7"/>
      <c r="GE29" s="7"/>
      <c r="GF29" s="7"/>
      <c r="GG29" s="7"/>
      <c r="GH29" s="7"/>
      <c r="GI29" s="7"/>
      <c r="GJ29" s="7"/>
      <c r="GK29" s="7"/>
      <c r="GL29" s="7"/>
      <c r="GM29" s="7"/>
      <c r="GN29" s="7"/>
      <c r="GO29" s="7"/>
      <c r="GP29" s="7"/>
      <c r="GQ29" s="7"/>
      <c r="GR29" s="7"/>
      <c r="GS29" s="7"/>
      <c r="GT29" s="7"/>
      <c r="GU29" s="7"/>
      <c r="GV29" s="7"/>
      <c r="GW29" s="7"/>
      <c r="GX29" s="7"/>
      <c r="GY29" s="7"/>
      <c r="GZ29" s="7"/>
      <c r="HA29" s="7"/>
      <c r="HB29" s="7"/>
      <c r="HC29" s="7"/>
      <c r="HD29" s="7"/>
      <c r="HE29" s="7"/>
      <c r="HF29" s="7"/>
      <c r="HG29" s="7"/>
      <c r="HH29" s="7"/>
      <c r="HI29" s="7"/>
      <c r="HJ29" s="7"/>
      <c r="HK29" s="7"/>
      <c r="HL29" s="7"/>
      <c r="HM29" s="7"/>
      <c r="HN29" s="7"/>
      <c r="HO29" s="7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  <c r="IV29" s="7"/>
      <c r="IW29" s="7"/>
      <c r="IX29" s="7"/>
      <c r="IY29" s="7"/>
      <c r="IZ29" s="7"/>
      <c r="JA29" s="7"/>
      <c r="JB29" s="7"/>
      <c r="JC29" s="7"/>
      <c r="JD29" s="7"/>
      <c r="JE29" s="7"/>
      <c r="JF29" s="7"/>
      <c r="JG29" s="7"/>
      <c r="JH29" s="7"/>
      <c r="JI29" s="7"/>
      <c r="JJ29" s="7"/>
      <c r="JK29" s="7"/>
      <c r="JL29" s="7"/>
      <c r="JM29" s="7"/>
      <c r="JN29" s="7"/>
      <c r="JO29" s="7"/>
      <c r="JP29" s="7"/>
      <c r="JQ29" s="7"/>
      <c r="JR29" s="7"/>
      <c r="JS29" s="7"/>
      <c r="JT29" s="7"/>
      <c r="JU29" s="7"/>
      <c r="JV29" s="7"/>
      <c r="JW29" s="7"/>
      <c r="JX29" s="7"/>
      <c r="JY29" s="7"/>
      <c r="JZ29" s="7"/>
      <c r="KA29" s="7"/>
      <c r="KB29" s="7"/>
      <c r="KC29" s="7"/>
      <c r="KD29" s="7"/>
      <c r="KE29" s="7"/>
      <c r="KF29" s="7"/>
      <c r="KG29" s="7"/>
      <c r="KH29" s="7"/>
      <c r="KI29" s="7"/>
      <c r="KJ29" s="7"/>
      <c r="KK29" s="7"/>
      <c r="KL29" s="7"/>
      <c r="KM29" s="7"/>
      <c r="KN29" s="7"/>
      <c r="KO29" s="7"/>
      <c r="KP29" s="7"/>
      <c r="KQ29" s="7"/>
      <c r="KR29" s="7"/>
      <c r="KS29" s="7"/>
      <c r="KT29" s="7"/>
      <c r="KU29" s="7"/>
      <c r="KV29" s="7"/>
      <c r="KW29" s="7"/>
      <c r="KX29" s="7"/>
      <c r="KY29" s="7"/>
      <c r="KZ29" s="7"/>
      <c r="LA29" s="7"/>
      <c r="LB29" s="7"/>
      <c r="LC29" s="7"/>
      <c r="LD29" s="7"/>
      <c r="LE29" s="7"/>
      <c r="LF29" s="7"/>
      <c r="LG29" s="7"/>
      <c r="LH29" s="7"/>
      <c r="LI29" s="7"/>
      <c r="LJ29" s="7"/>
      <c r="LK29" s="7"/>
      <c r="LL29" s="7"/>
      <c r="LM29" s="7"/>
      <c r="LN29" s="7"/>
      <c r="LO29" s="7"/>
      <c r="LP29" s="7"/>
      <c r="LQ29" s="7"/>
      <c r="LR29" s="7"/>
      <c r="LS29" s="7"/>
      <c r="LT29" s="7"/>
      <c r="LU29" s="7"/>
      <c r="LV29" s="7"/>
      <c r="LW29" s="7"/>
      <c r="LX29" s="7"/>
      <c r="LY29" s="7"/>
      <c r="LZ29" s="7"/>
      <c r="MA29" s="7"/>
      <c r="MB29" s="7"/>
      <c r="MC29" s="7"/>
      <c r="MD29" s="7"/>
      <c r="ME29" s="7"/>
      <c r="MF29" s="7"/>
      <c r="MG29" s="7"/>
      <c r="MH29" s="7"/>
      <c r="MI29" s="7"/>
      <c r="MJ29" s="7"/>
      <c r="MK29" s="7"/>
      <c r="ML29" s="7"/>
      <c r="MM29" s="7"/>
      <c r="MN29" s="7"/>
      <c r="MO29" s="7"/>
      <c r="MP29" s="7"/>
      <c r="MQ29" s="7"/>
      <c r="MR29" s="7"/>
      <c r="MS29" s="7"/>
      <c r="MT29" s="7"/>
      <c r="MU29" s="7"/>
      <c r="MV29" s="7"/>
      <c r="MW29" s="7"/>
      <c r="MX29" s="7"/>
      <c r="MY29" s="7"/>
      <c r="MZ29" s="7"/>
      <c r="NA29" s="7"/>
      <c r="NB29" s="7"/>
      <c r="NC29" s="7"/>
      <c r="ND29" s="7"/>
      <c r="NE29" s="7"/>
      <c r="NF29" s="7"/>
      <c r="NG29" s="7"/>
      <c r="NH29" s="7"/>
      <c r="NI29" s="7"/>
      <c r="NJ29" s="7"/>
      <c r="NK29" s="7"/>
      <c r="NL29" s="7"/>
      <c r="NM29" s="7"/>
      <c r="NN29" s="7"/>
      <c r="NO29" s="7"/>
      <c r="NP29" s="7"/>
      <c r="NQ29" s="7"/>
      <c r="NR29" s="7"/>
      <c r="NS29" s="7"/>
      <c r="NT29" s="7"/>
      <c r="NU29" s="7"/>
      <c r="NV29" s="7"/>
      <c r="NW29" s="7"/>
      <c r="NX29" s="7"/>
      <c r="NY29" s="7"/>
      <c r="NZ29" s="7"/>
      <c r="OA29" s="7"/>
      <c r="OB29" s="7"/>
      <c r="OC29" s="7"/>
      <c r="OD29" s="7"/>
      <c r="OE29" s="7"/>
      <c r="OF29" s="7"/>
      <c r="OG29" s="7"/>
      <c r="OH29" s="7"/>
      <c r="OI29" s="7"/>
      <c r="OJ29" s="7"/>
      <c r="OK29" s="7"/>
      <c r="OL29" s="7"/>
      <c r="OM29" s="7"/>
      <c r="ON29" s="7"/>
      <c r="OO29" s="7"/>
      <c r="OP29" s="7"/>
      <c r="OQ29" s="7"/>
      <c r="OR29" s="7"/>
      <c r="OS29" s="7"/>
      <c r="OT29" s="7"/>
      <c r="OU29" s="7"/>
      <c r="OV29" s="7"/>
      <c r="OW29" s="7"/>
      <c r="OX29" s="7"/>
      <c r="OY29" s="7"/>
      <c r="OZ29" s="7"/>
      <c r="PA29" s="7"/>
      <c r="PB29" s="7"/>
      <c r="PC29" s="7"/>
      <c r="PD29" s="7"/>
      <c r="PE29" s="7"/>
      <c r="PF29" s="7"/>
      <c r="PG29" s="7"/>
      <c r="PH29" s="7"/>
      <c r="PI29" s="7"/>
      <c r="PJ29" s="7"/>
      <c r="PK29" s="7"/>
      <c r="PL29" s="7"/>
      <c r="PM29" s="7"/>
      <c r="PN29" s="7"/>
      <c r="PO29" s="7"/>
      <c r="PP29" s="7"/>
      <c r="PQ29" s="7"/>
      <c r="PR29" s="7"/>
      <c r="PS29" s="7"/>
      <c r="PT29" s="7"/>
      <c r="PU29" s="7"/>
      <c r="PV29" s="7"/>
      <c r="PW29" s="7"/>
      <c r="PX29" s="7"/>
      <c r="PY29" s="7"/>
      <c r="PZ29" s="7"/>
      <c r="QA29" s="7"/>
      <c r="QB29" s="7"/>
      <c r="QC29" s="7"/>
      <c r="QD29" s="7"/>
      <c r="QE29" s="7"/>
      <c r="QF29" s="7"/>
      <c r="QG29" s="7"/>
      <c r="QH29" s="7"/>
      <c r="QI29" s="7"/>
      <c r="QJ29" s="7"/>
      <c r="QK29" s="7"/>
      <c r="QL29" s="7"/>
      <c r="QM29" s="7"/>
      <c r="QN29" s="7"/>
      <c r="QO29" s="7"/>
      <c r="QP29" s="7"/>
      <c r="QQ29" s="7"/>
      <c r="QR29" s="7"/>
      <c r="QS29" s="7"/>
      <c r="QT29" s="7"/>
      <c r="QU29" s="7"/>
      <c r="QV29" s="7"/>
      <c r="QW29" s="7"/>
      <c r="QX29" s="7"/>
      <c r="QY29" s="7"/>
      <c r="QZ29" s="7"/>
      <c r="RA29" s="7"/>
      <c r="RB29" s="7"/>
      <c r="RC29" s="7"/>
      <c r="RD29" s="7"/>
      <c r="RE29" s="7"/>
      <c r="RF29" s="7"/>
      <c r="RG29" s="7"/>
      <c r="RH29" s="7"/>
      <c r="RI29" s="7"/>
      <c r="RJ29" s="7"/>
      <c r="RK29" s="7"/>
      <c r="RL29" s="7"/>
      <c r="RM29" s="7"/>
      <c r="RN29" s="7"/>
      <c r="RO29" s="7"/>
      <c r="RP29" s="7"/>
      <c r="RQ29" s="7"/>
      <c r="RR29" s="7"/>
      <c r="RS29" s="7"/>
      <c r="RT29" s="7"/>
      <c r="RU29" s="7"/>
      <c r="RV29" s="7"/>
      <c r="RW29" s="7"/>
      <c r="RX29" s="7"/>
      <c r="RY29" s="7"/>
      <c r="RZ29" s="7"/>
      <c r="SA29" s="7"/>
      <c r="SB29" s="7"/>
      <c r="SC29" s="7"/>
      <c r="SD29" s="7"/>
      <c r="SE29" s="7"/>
      <c r="SF29" s="7"/>
      <c r="SG29" s="7"/>
      <c r="SH29" s="7"/>
      <c r="SI29" s="7"/>
      <c r="SJ29" s="7"/>
      <c r="SK29" s="7"/>
    </row>
    <row r="30" ht="14.2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  <c r="DV30" s="7"/>
      <c r="DW30" s="7"/>
      <c r="DX30" s="7"/>
      <c r="DY30" s="7"/>
      <c r="DZ30" s="7"/>
      <c r="EA30" s="7"/>
      <c r="EB30" s="7"/>
      <c r="EC30" s="7"/>
      <c r="ED30" s="7"/>
      <c r="EE30" s="7"/>
      <c r="EF30" s="7"/>
      <c r="EG30" s="7"/>
      <c r="EH30" s="7"/>
      <c r="EI30" s="7"/>
      <c r="EJ30" s="7"/>
      <c r="EK30" s="7"/>
      <c r="EL30" s="7"/>
      <c r="EM30" s="7"/>
      <c r="EN30" s="7"/>
      <c r="EO30" s="7"/>
      <c r="EP30" s="7"/>
      <c r="EQ30" s="7"/>
      <c r="ER30" s="7"/>
      <c r="ES30" s="7"/>
      <c r="ET30" s="7"/>
      <c r="EU30" s="7"/>
      <c r="EV30" s="7"/>
      <c r="EW30" s="7"/>
      <c r="EX30" s="7"/>
      <c r="EY30" s="7"/>
      <c r="EZ30" s="7"/>
      <c r="FA30" s="7"/>
      <c r="FB30" s="7"/>
      <c r="FC30" s="7"/>
      <c r="FD30" s="7"/>
      <c r="FE30" s="7"/>
      <c r="FF30" s="7"/>
      <c r="FG30" s="7"/>
      <c r="FH30" s="7"/>
      <c r="FI30" s="7"/>
      <c r="FJ30" s="7"/>
      <c r="FK30" s="7"/>
      <c r="FL30" s="7"/>
      <c r="FM30" s="7"/>
      <c r="FN30" s="7"/>
      <c r="FO30" s="7"/>
      <c r="FP30" s="7"/>
      <c r="FQ30" s="7"/>
      <c r="FR30" s="7"/>
      <c r="FS30" s="7"/>
      <c r="FT30" s="7"/>
      <c r="FU30" s="7"/>
      <c r="FV30" s="7"/>
      <c r="FW30" s="7"/>
      <c r="FX30" s="7"/>
      <c r="FY30" s="7"/>
      <c r="FZ30" s="7"/>
      <c r="GA30" s="7"/>
      <c r="GB30" s="7"/>
      <c r="GC30" s="7"/>
      <c r="GD30" s="7"/>
      <c r="GE30" s="7"/>
      <c r="GF30" s="7"/>
      <c r="GG30" s="7"/>
      <c r="GH30" s="7"/>
      <c r="GI30" s="7"/>
      <c r="GJ30" s="7"/>
      <c r="GK30" s="7"/>
      <c r="GL30" s="7"/>
      <c r="GM30" s="7"/>
      <c r="GN30" s="7"/>
      <c r="GO30" s="7"/>
      <c r="GP30" s="7"/>
      <c r="GQ30" s="7"/>
      <c r="GR30" s="7"/>
      <c r="GS30" s="7"/>
      <c r="GT30" s="7"/>
      <c r="GU30" s="7"/>
      <c r="GV30" s="7"/>
      <c r="GW30" s="7"/>
      <c r="GX30" s="7"/>
      <c r="GY30" s="7"/>
      <c r="GZ30" s="7"/>
      <c r="HA30" s="7"/>
      <c r="HB30" s="7"/>
      <c r="HC30" s="7"/>
      <c r="HD30" s="7"/>
      <c r="HE30" s="7"/>
      <c r="HF30" s="7"/>
      <c r="HG30" s="7"/>
      <c r="HH30" s="7"/>
      <c r="HI30" s="7"/>
      <c r="HJ30" s="7"/>
      <c r="HK30" s="7"/>
      <c r="HL30" s="7"/>
      <c r="HM30" s="7"/>
      <c r="HN30" s="7"/>
      <c r="HO30" s="7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7"/>
      <c r="JD30" s="7"/>
      <c r="JE30" s="7"/>
      <c r="JF30" s="7"/>
      <c r="JG30" s="7"/>
      <c r="JH30" s="7"/>
      <c r="JI30" s="7"/>
      <c r="JJ30" s="7"/>
      <c r="JK30" s="7"/>
      <c r="JL30" s="7"/>
      <c r="JM30" s="7"/>
      <c r="JN30" s="7"/>
      <c r="JO30" s="7"/>
      <c r="JP30" s="7"/>
      <c r="JQ30" s="7"/>
      <c r="JR30" s="7"/>
      <c r="JS30" s="7"/>
      <c r="JT30" s="7"/>
      <c r="JU30" s="7"/>
      <c r="JV30" s="7"/>
      <c r="JW30" s="7"/>
      <c r="JX30" s="7"/>
      <c r="JY30" s="7"/>
      <c r="JZ30" s="7"/>
      <c r="KA30" s="7"/>
      <c r="KB30" s="7"/>
      <c r="KC30" s="7"/>
      <c r="KD30" s="7"/>
      <c r="KE30" s="7"/>
      <c r="KF30" s="7"/>
      <c r="KG30" s="7"/>
      <c r="KH30" s="7"/>
      <c r="KI30" s="7"/>
      <c r="KJ30" s="7"/>
      <c r="KK30" s="7"/>
      <c r="KL30" s="7"/>
      <c r="KM30" s="7"/>
      <c r="KN30" s="7"/>
      <c r="KO30" s="7"/>
      <c r="KP30" s="7"/>
      <c r="KQ30" s="7"/>
      <c r="KR30" s="7"/>
      <c r="KS30" s="7"/>
      <c r="KT30" s="7"/>
      <c r="KU30" s="7"/>
      <c r="KV30" s="7"/>
      <c r="KW30" s="7"/>
      <c r="KX30" s="7"/>
      <c r="KY30" s="7"/>
      <c r="KZ30" s="7"/>
      <c r="LA30" s="7"/>
      <c r="LB30" s="7"/>
      <c r="LC30" s="7"/>
      <c r="LD30" s="7"/>
      <c r="LE30" s="7"/>
      <c r="LF30" s="7"/>
      <c r="LG30" s="7"/>
      <c r="LH30" s="7"/>
      <c r="LI30" s="7"/>
      <c r="LJ30" s="7"/>
      <c r="LK30" s="7"/>
      <c r="LL30" s="7"/>
      <c r="LM30" s="7"/>
      <c r="LN30" s="7"/>
      <c r="LO30" s="7"/>
      <c r="LP30" s="7"/>
      <c r="LQ30" s="7"/>
      <c r="LR30" s="7"/>
      <c r="LS30" s="7"/>
      <c r="LT30" s="7"/>
      <c r="LU30" s="7"/>
      <c r="LV30" s="7"/>
      <c r="LW30" s="7"/>
      <c r="LX30" s="7"/>
      <c r="LY30" s="7"/>
      <c r="LZ30" s="7"/>
      <c r="MA30" s="7"/>
      <c r="MB30" s="7"/>
      <c r="MC30" s="7"/>
      <c r="MD30" s="7"/>
      <c r="ME30" s="7"/>
      <c r="MF30" s="7"/>
      <c r="MG30" s="7"/>
      <c r="MH30" s="7"/>
      <c r="MI30" s="7"/>
      <c r="MJ30" s="7"/>
      <c r="MK30" s="7"/>
      <c r="ML30" s="7"/>
      <c r="MM30" s="7"/>
      <c r="MN30" s="7"/>
      <c r="MO30" s="7"/>
      <c r="MP30" s="7"/>
      <c r="MQ30" s="7"/>
      <c r="MR30" s="7"/>
      <c r="MS30" s="7"/>
      <c r="MT30" s="7"/>
      <c r="MU30" s="7"/>
      <c r="MV30" s="7"/>
      <c r="MW30" s="7"/>
      <c r="MX30" s="7"/>
      <c r="MY30" s="7"/>
      <c r="MZ30" s="7"/>
      <c r="NA30" s="7"/>
      <c r="NB30" s="7"/>
      <c r="NC30" s="7"/>
      <c r="ND30" s="7"/>
      <c r="NE30" s="7"/>
      <c r="NF30" s="7"/>
      <c r="NG30" s="7"/>
      <c r="NH30" s="7"/>
      <c r="NI30" s="7"/>
      <c r="NJ30" s="7"/>
      <c r="NK30" s="7"/>
      <c r="NL30" s="7"/>
      <c r="NM30" s="7"/>
      <c r="NN30" s="7"/>
      <c r="NO30" s="7"/>
      <c r="NP30" s="7"/>
      <c r="NQ30" s="7"/>
      <c r="NR30" s="7"/>
      <c r="NS30" s="7"/>
      <c r="NT30" s="7"/>
      <c r="NU30" s="7"/>
      <c r="NV30" s="7"/>
      <c r="NW30" s="7"/>
      <c r="NX30" s="7"/>
      <c r="NY30" s="7"/>
      <c r="NZ30" s="7"/>
      <c r="OA30" s="7"/>
      <c r="OB30" s="7"/>
      <c r="OC30" s="7"/>
      <c r="OD30" s="7"/>
      <c r="OE30" s="7"/>
      <c r="OF30" s="7"/>
      <c r="OG30" s="7"/>
      <c r="OH30" s="7"/>
      <c r="OI30" s="7"/>
      <c r="OJ30" s="7"/>
      <c r="OK30" s="7"/>
      <c r="OL30" s="7"/>
      <c r="OM30" s="7"/>
      <c r="ON30" s="7"/>
      <c r="OO30" s="7"/>
      <c r="OP30" s="7"/>
      <c r="OQ30" s="7"/>
      <c r="OR30" s="7"/>
      <c r="OS30" s="7"/>
      <c r="OT30" s="7"/>
      <c r="OU30" s="7"/>
      <c r="OV30" s="7"/>
      <c r="OW30" s="7"/>
      <c r="OX30" s="7"/>
      <c r="OY30" s="7"/>
      <c r="OZ30" s="7"/>
      <c r="PA30" s="7"/>
      <c r="PB30" s="7"/>
      <c r="PC30" s="7"/>
      <c r="PD30" s="7"/>
      <c r="PE30" s="7"/>
      <c r="PF30" s="7"/>
      <c r="PG30" s="7"/>
      <c r="PH30" s="7"/>
      <c r="PI30" s="7"/>
      <c r="PJ30" s="7"/>
      <c r="PK30" s="7"/>
      <c r="PL30" s="7"/>
      <c r="PM30" s="7"/>
      <c r="PN30" s="7"/>
      <c r="PO30" s="7"/>
      <c r="PP30" s="7"/>
      <c r="PQ30" s="7"/>
      <c r="PR30" s="7"/>
      <c r="PS30" s="7"/>
      <c r="PT30" s="7"/>
      <c r="PU30" s="7"/>
      <c r="PV30" s="7"/>
      <c r="PW30" s="7"/>
      <c r="PX30" s="7"/>
      <c r="PY30" s="7"/>
      <c r="PZ30" s="7"/>
      <c r="QA30" s="7"/>
      <c r="QB30" s="7"/>
      <c r="QC30" s="7"/>
      <c r="QD30" s="7"/>
      <c r="QE30" s="7"/>
      <c r="QF30" s="7"/>
      <c r="QG30" s="7"/>
      <c r="QH30" s="7"/>
      <c r="QI30" s="7"/>
      <c r="QJ30" s="7"/>
      <c r="QK30" s="7"/>
      <c r="QL30" s="7"/>
      <c r="QM30" s="7"/>
      <c r="QN30" s="7"/>
      <c r="QO30" s="7"/>
      <c r="QP30" s="7"/>
      <c r="QQ30" s="7"/>
      <c r="QR30" s="7"/>
      <c r="QS30" s="7"/>
      <c r="QT30" s="7"/>
      <c r="QU30" s="7"/>
      <c r="QV30" s="7"/>
      <c r="QW30" s="7"/>
      <c r="QX30" s="7"/>
      <c r="QY30" s="7"/>
      <c r="QZ30" s="7"/>
      <c r="RA30" s="7"/>
      <c r="RB30" s="7"/>
      <c r="RC30" s="7"/>
      <c r="RD30" s="7"/>
      <c r="RE30" s="7"/>
      <c r="RF30" s="7"/>
      <c r="RG30" s="7"/>
      <c r="RH30" s="7"/>
      <c r="RI30" s="7"/>
      <c r="RJ30" s="7"/>
      <c r="RK30" s="7"/>
      <c r="RL30" s="7"/>
      <c r="RM30" s="7"/>
      <c r="RN30" s="7"/>
      <c r="RO30" s="7"/>
      <c r="RP30" s="7"/>
      <c r="RQ30" s="7"/>
      <c r="RR30" s="7"/>
      <c r="RS30" s="7"/>
      <c r="RT30" s="7"/>
      <c r="RU30" s="7"/>
      <c r="RV30" s="7"/>
      <c r="RW30" s="7"/>
      <c r="RX30" s="7"/>
      <c r="RY30" s="7"/>
      <c r="RZ30" s="7"/>
      <c r="SA30" s="7"/>
      <c r="SB30" s="7"/>
      <c r="SC30" s="7"/>
      <c r="SD30" s="7"/>
      <c r="SE30" s="7"/>
      <c r="SF30" s="7"/>
      <c r="SG30" s="7"/>
      <c r="SH30" s="7"/>
      <c r="SI30" s="7"/>
      <c r="SJ30" s="7"/>
      <c r="SK30" s="7"/>
    </row>
    <row r="31" ht="14.2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  <c r="DV31" s="7"/>
      <c r="DW31" s="7"/>
      <c r="DX31" s="7"/>
      <c r="DY31" s="7"/>
      <c r="DZ31" s="7"/>
      <c r="EA31" s="7"/>
      <c r="EB31" s="7"/>
      <c r="EC31" s="7"/>
      <c r="ED31" s="7"/>
      <c r="EE31" s="7"/>
      <c r="EF31" s="7"/>
      <c r="EG31" s="7"/>
      <c r="EH31" s="7"/>
      <c r="EI31" s="7"/>
      <c r="EJ31" s="7"/>
      <c r="EK31" s="7"/>
      <c r="EL31" s="7"/>
      <c r="EM31" s="7"/>
      <c r="EN31" s="7"/>
      <c r="EO31" s="7"/>
      <c r="EP31" s="7"/>
      <c r="EQ31" s="7"/>
      <c r="ER31" s="7"/>
      <c r="ES31" s="7"/>
      <c r="ET31" s="7"/>
      <c r="EU31" s="7"/>
      <c r="EV31" s="7"/>
      <c r="EW31" s="7"/>
      <c r="EX31" s="7"/>
      <c r="EY31" s="7"/>
      <c r="EZ31" s="7"/>
      <c r="FA31" s="7"/>
      <c r="FB31" s="7"/>
      <c r="FC31" s="7"/>
      <c r="FD31" s="7"/>
      <c r="FE31" s="7"/>
      <c r="FF31" s="7"/>
      <c r="FG31" s="7"/>
      <c r="FH31" s="7"/>
      <c r="FI31" s="7"/>
      <c r="FJ31" s="7"/>
      <c r="FK31" s="7"/>
      <c r="FL31" s="7"/>
      <c r="FM31" s="7"/>
      <c r="FN31" s="7"/>
      <c r="FO31" s="7"/>
      <c r="FP31" s="7"/>
      <c r="FQ31" s="7"/>
      <c r="FR31" s="7"/>
      <c r="FS31" s="7"/>
      <c r="FT31" s="7"/>
      <c r="FU31" s="7"/>
      <c r="FV31" s="7"/>
      <c r="FW31" s="7"/>
      <c r="FX31" s="7"/>
      <c r="FY31" s="7"/>
      <c r="FZ31" s="7"/>
      <c r="GA31" s="7"/>
      <c r="GB31" s="7"/>
      <c r="GC31" s="7"/>
      <c r="GD31" s="7"/>
      <c r="GE31" s="7"/>
      <c r="GF31" s="7"/>
      <c r="GG31" s="7"/>
      <c r="GH31" s="7"/>
      <c r="GI31" s="7"/>
      <c r="GJ31" s="7"/>
      <c r="GK31" s="7"/>
      <c r="GL31" s="7"/>
      <c r="GM31" s="7"/>
      <c r="GN31" s="7"/>
      <c r="GO31" s="7"/>
      <c r="GP31" s="7"/>
      <c r="GQ31" s="7"/>
      <c r="GR31" s="7"/>
      <c r="GS31" s="7"/>
      <c r="GT31" s="7"/>
      <c r="GU31" s="7"/>
      <c r="GV31" s="7"/>
      <c r="GW31" s="7"/>
      <c r="GX31" s="7"/>
      <c r="GY31" s="7"/>
      <c r="GZ31" s="7"/>
      <c r="HA31" s="7"/>
      <c r="HB31" s="7"/>
      <c r="HC31" s="7"/>
      <c r="HD31" s="7"/>
      <c r="HE31" s="7"/>
      <c r="HF31" s="7"/>
      <c r="HG31" s="7"/>
      <c r="HH31" s="7"/>
      <c r="HI31" s="7"/>
      <c r="HJ31" s="7"/>
      <c r="HK31" s="7"/>
      <c r="HL31" s="7"/>
      <c r="HM31" s="7"/>
      <c r="HN31" s="7"/>
      <c r="HO31" s="7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7"/>
      <c r="JD31" s="7"/>
      <c r="JE31" s="7"/>
      <c r="JF31" s="7"/>
      <c r="JG31" s="7"/>
      <c r="JH31" s="7"/>
      <c r="JI31" s="7"/>
      <c r="JJ31" s="7"/>
      <c r="JK31" s="7"/>
      <c r="JL31" s="7"/>
      <c r="JM31" s="7"/>
      <c r="JN31" s="7"/>
      <c r="JO31" s="7"/>
      <c r="JP31" s="7"/>
      <c r="JQ31" s="7"/>
      <c r="JR31" s="7"/>
      <c r="JS31" s="7"/>
      <c r="JT31" s="7"/>
      <c r="JU31" s="7"/>
      <c r="JV31" s="7"/>
      <c r="JW31" s="7"/>
      <c r="JX31" s="7"/>
      <c r="JY31" s="7"/>
      <c r="JZ31" s="7"/>
      <c r="KA31" s="7"/>
      <c r="KB31" s="7"/>
      <c r="KC31" s="7"/>
      <c r="KD31" s="7"/>
      <c r="KE31" s="7"/>
      <c r="KF31" s="7"/>
      <c r="KG31" s="7"/>
      <c r="KH31" s="7"/>
      <c r="KI31" s="7"/>
      <c r="KJ31" s="7"/>
      <c r="KK31" s="7"/>
      <c r="KL31" s="7"/>
      <c r="KM31" s="7"/>
      <c r="KN31" s="7"/>
      <c r="KO31" s="7"/>
      <c r="KP31" s="7"/>
      <c r="KQ31" s="7"/>
      <c r="KR31" s="7"/>
      <c r="KS31" s="7"/>
      <c r="KT31" s="7"/>
      <c r="KU31" s="7"/>
      <c r="KV31" s="7"/>
      <c r="KW31" s="7"/>
      <c r="KX31" s="7"/>
      <c r="KY31" s="7"/>
      <c r="KZ31" s="7"/>
      <c r="LA31" s="7"/>
      <c r="LB31" s="7"/>
      <c r="LC31" s="7"/>
      <c r="LD31" s="7"/>
      <c r="LE31" s="7"/>
      <c r="LF31" s="7"/>
      <c r="LG31" s="7"/>
      <c r="LH31" s="7"/>
      <c r="LI31" s="7"/>
      <c r="LJ31" s="7"/>
      <c r="LK31" s="7"/>
      <c r="LL31" s="7"/>
      <c r="LM31" s="7"/>
      <c r="LN31" s="7"/>
      <c r="LO31" s="7"/>
      <c r="LP31" s="7"/>
      <c r="LQ31" s="7"/>
      <c r="LR31" s="7"/>
      <c r="LS31" s="7"/>
      <c r="LT31" s="7"/>
      <c r="LU31" s="7"/>
      <c r="LV31" s="7"/>
      <c r="LW31" s="7"/>
      <c r="LX31" s="7"/>
      <c r="LY31" s="7"/>
      <c r="LZ31" s="7"/>
      <c r="MA31" s="7"/>
      <c r="MB31" s="7"/>
      <c r="MC31" s="7"/>
      <c r="MD31" s="7"/>
      <c r="ME31" s="7"/>
      <c r="MF31" s="7"/>
      <c r="MG31" s="7"/>
      <c r="MH31" s="7"/>
      <c r="MI31" s="7"/>
      <c r="MJ31" s="7"/>
      <c r="MK31" s="7"/>
      <c r="ML31" s="7"/>
      <c r="MM31" s="7"/>
      <c r="MN31" s="7"/>
      <c r="MO31" s="7"/>
      <c r="MP31" s="7"/>
      <c r="MQ31" s="7"/>
      <c r="MR31" s="7"/>
      <c r="MS31" s="7"/>
      <c r="MT31" s="7"/>
      <c r="MU31" s="7"/>
      <c r="MV31" s="7"/>
      <c r="MW31" s="7"/>
      <c r="MX31" s="7"/>
      <c r="MY31" s="7"/>
      <c r="MZ31" s="7"/>
      <c r="NA31" s="7"/>
      <c r="NB31" s="7"/>
      <c r="NC31" s="7"/>
      <c r="ND31" s="7"/>
      <c r="NE31" s="7"/>
      <c r="NF31" s="7"/>
      <c r="NG31" s="7"/>
      <c r="NH31" s="7"/>
      <c r="NI31" s="7"/>
      <c r="NJ31" s="7"/>
      <c r="NK31" s="7"/>
      <c r="NL31" s="7"/>
      <c r="NM31" s="7"/>
      <c r="NN31" s="7"/>
      <c r="NO31" s="7"/>
      <c r="NP31" s="7"/>
      <c r="NQ31" s="7"/>
      <c r="NR31" s="7"/>
      <c r="NS31" s="7"/>
      <c r="NT31" s="7"/>
      <c r="NU31" s="7"/>
      <c r="NV31" s="7"/>
      <c r="NW31" s="7"/>
      <c r="NX31" s="7"/>
      <c r="NY31" s="7"/>
      <c r="NZ31" s="7"/>
      <c r="OA31" s="7"/>
      <c r="OB31" s="7"/>
      <c r="OC31" s="7"/>
      <c r="OD31" s="7"/>
      <c r="OE31" s="7"/>
      <c r="OF31" s="7"/>
      <c r="OG31" s="7"/>
      <c r="OH31" s="7"/>
      <c r="OI31" s="7"/>
      <c r="OJ31" s="7"/>
      <c r="OK31" s="7"/>
      <c r="OL31" s="7"/>
      <c r="OM31" s="7"/>
      <c r="ON31" s="7"/>
      <c r="OO31" s="7"/>
      <c r="OP31" s="7"/>
      <c r="OQ31" s="7"/>
      <c r="OR31" s="7"/>
      <c r="OS31" s="7"/>
      <c r="OT31" s="7"/>
      <c r="OU31" s="7"/>
      <c r="OV31" s="7"/>
      <c r="OW31" s="7"/>
      <c r="OX31" s="7"/>
      <c r="OY31" s="7"/>
      <c r="OZ31" s="7"/>
      <c r="PA31" s="7"/>
      <c r="PB31" s="7"/>
      <c r="PC31" s="7"/>
      <c r="PD31" s="7"/>
      <c r="PE31" s="7"/>
      <c r="PF31" s="7"/>
      <c r="PG31" s="7"/>
      <c r="PH31" s="7"/>
      <c r="PI31" s="7"/>
      <c r="PJ31" s="7"/>
      <c r="PK31" s="7"/>
      <c r="PL31" s="7"/>
      <c r="PM31" s="7"/>
      <c r="PN31" s="7"/>
      <c r="PO31" s="7"/>
      <c r="PP31" s="7"/>
      <c r="PQ31" s="7"/>
      <c r="PR31" s="7"/>
      <c r="PS31" s="7"/>
      <c r="PT31" s="7"/>
      <c r="PU31" s="7"/>
      <c r="PV31" s="7"/>
      <c r="PW31" s="7"/>
      <c r="PX31" s="7"/>
      <c r="PY31" s="7"/>
      <c r="PZ31" s="7"/>
      <c r="QA31" s="7"/>
      <c r="QB31" s="7"/>
      <c r="QC31" s="7"/>
      <c r="QD31" s="7"/>
      <c r="QE31" s="7"/>
      <c r="QF31" s="7"/>
      <c r="QG31" s="7"/>
      <c r="QH31" s="7"/>
      <c r="QI31" s="7"/>
      <c r="QJ31" s="7"/>
      <c r="QK31" s="7"/>
      <c r="QL31" s="7"/>
      <c r="QM31" s="7"/>
      <c r="QN31" s="7"/>
      <c r="QO31" s="7"/>
      <c r="QP31" s="7"/>
      <c r="QQ31" s="7"/>
      <c r="QR31" s="7"/>
      <c r="QS31" s="7"/>
      <c r="QT31" s="7"/>
      <c r="QU31" s="7"/>
      <c r="QV31" s="7"/>
      <c r="QW31" s="7"/>
      <c r="QX31" s="7"/>
      <c r="QY31" s="7"/>
      <c r="QZ31" s="7"/>
      <c r="RA31" s="7"/>
      <c r="RB31" s="7"/>
      <c r="RC31" s="7"/>
      <c r="RD31" s="7"/>
      <c r="RE31" s="7"/>
      <c r="RF31" s="7"/>
      <c r="RG31" s="7"/>
      <c r="RH31" s="7"/>
      <c r="RI31" s="7"/>
      <c r="RJ31" s="7"/>
      <c r="RK31" s="7"/>
      <c r="RL31" s="7"/>
      <c r="RM31" s="7"/>
      <c r="RN31" s="7"/>
      <c r="RO31" s="7"/>
      <c r="RP31" s="7"/>
      <c r="RQ31" s="7"/>
      <c r="RR31" s="7"/>
      <c r="RS31" s="7"/>
      <c r="RT31" s="7"/>
      <c r="RU31" s="7"/>
      <c r="RV31" s="7"/>
      <c r="RW31" s="7"/>
      <c r="RX31" s="7"/>
      <c r="RY31" s="7"/>
      <c r="RZ31" s="7"/>
      <c r="SA31" s="7"/>
      <c r="SB31" s="7"/>
      <c r="SC31" s="7"/>
      <c r="SD31" s="7"/>
      <c r="SE31" s="7"/>
      <c r="SF31" s="7"/>
      <c r="SG31" s="7"/>
      <c r="SH31" s="7"/>
      <c r="SI31" s="7"/>
      <c r="SJ31" s="7"/>
      <c r="SK31" s="7"/>
    </row>
    <row r="32" ht="14.2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  <c r="DV32" s="7"/>
      <c r="DW32" s="7"/>
      <c r="DX32" s="7"/>
      <c r="DY32" s="7"/>
      <c r="DZ32" s="7"/>
      <c r="EA32" s="7"/>
      <c r="EB32" s="7"/>
      <c r="EC32" s="7"/>
      <c r="ED32" s="7"/>
      <c r="EE32" s="7"/>
      <c r="EF32" s="7"/>
      <c r="EG32" s="7"/>
      <c r="EH32" s="7"/>
      <c r="EI32" s="7"/>
      <c r="EJ32" s="7"/>
      <c r="EK32" s="7"/>
      <c r="EL32" s="7"/>
      <c r="EM32" s="7"/>
      <c r="EN32" s="7"/>
      <c r="EO32" s="7"/>
      <c r="EP32" s="7"/>
      <c r="EQ32" s="7"/>
      <c r="ER32" s="7"/>
      <c r="ES32" s="7"/>
      <c r="ET32" s="7"/>
      <c r="EU32" s="7"/>
      <c r="EV32" s="7"/>
      <c r="EW32" s="7"/>
      <c r="EX32" s="7"/>
      <c r="EY32" s="7"/>
      <c r="EZ32" s="7"/>
      <c r="FA32" s="7"/>
      <c r="FB32" s="7"/>
      <c r="FC32" s="7"/>
      <c r="FD32" s="7"/>
      <c r="FE32" s="7"/>
      <c r="FF32" s="7"/>
      <c r="FG32" s="7"/>
      <c r="FH32" s="7"/>
      <c r="FI32" s="7"/>
      <c r="FJ32" s="7"/>
      <c r="FK32" s="7"/>
      <c r="FL32" s="7"/>
      <c r="FM32" s="7"/>
      <c r="FN32" s="7"/>
      <c r="FO32" s="7"/>
      <c r="FP32" s="7"/>
      <c r="FQ32" s="7"/>
      <c r="FR32" s="7"/>
      <c r="FS32" s="7"/>
      <c r="FT32" s="7"/>
      <c r="FU32" s="7"/>
      <c r="FV32" s="7"/>
      <c r="FW32" s="7"/>
      <c r="FX32" s="7"/>
      <c r="FY32" s="7"/>
      <c r="FZ32" s="7"/>
      <c r="GA32" s="7"/>
      <c r="GB32" s="7"/>
      <c r="GC32" s="7"/>
      <c r="GD32" s="7"/>
      <c r="GE32" s="7"/>
      <c r="GF32" s="7"/>
      <c r="GG32" s="7"/>
      <c r="GH32" s="7"/>
      <c r="GI32" s="7"/>
      <c r="GJ32" s="7"/>
      <c r="GK32" s="7"/>
      <c r="GL32" s="7"/>
      <c r="GM32" s="7"/>
      <c r="GN32" s="7"/>
      <c r="GO32" s="7"/>
      <c r="GP32" s="7"/>
      <c r="GQ32" s="7"/>
      <c r="GR32" s="7"/>
      <c r="GS32" s="7"/>
      <c r="GT32" s="7"/>
      <c r="GU32" s="7"/>
      <c r="GV32" s="7"/>
      <c r="GW32" s="7"/>
      <c r="GX32" s="7"/>
      <c r="GY32" s="7"/>
      <c r="GZ32" s="7"/>
      <c r="HA32" s="7"/>
      <c r="HB32" s="7"/>
      <c r="HC32" s="7"/>
      <c r="HD32" s="7"/>
      <c r="HE32" s="7"/>
      <c r="HF32" s="7"/>
      <c r="HG32" s="7"/>
      <c r="HH32" s="7"/>
      <c r="HI32" s="7"/>
      <c r="HJ32" s="7"/>
      <c r="HK32" s="7"/>
      <c r="HL32" s="7"/>
      <c r="HM32" s="7"/>
      <c r="HN32" s="7"/>
      <c r="HO32" s="7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  <c r="IZ32" s="7"/>
      <c r="JA32" s="7"/>
      <c r="JB32" s="7"/>
      <c r="JC32" s="7"/>
      <c r="JD32" s="7"/>
      <c r="JE32" s="7"/>
      <c r="JF32" s="7"/>
      <c r="JG32" s="7"/>
      <c r="JH32" s="7"/>
      <c r="JI32" s="7"/>
      <c r="JJ32" s="7"/>
      <c r="JK32" s="7"/>
      <c r="JL32" s="7"/>
      <c r="JM32" s="7"/>
      <c r="JN32" s="7"/>
      <c r="JO32" s="7"/>
      <c r="JP32" s="7"/>
      <c r="JQ32" s="7"/>
      <c r="JR32" s="7"/>
      <c r="JS32" s="7"/>
      <c r="JT32" s="7"/>
      <c r="JU32" s="7"/>
      <c r="JV32" s="7"/>
      <c r="JW32" s="7"/>
      <c r="JX32" s="7"/>
      <c r="JY32" s="7"/>
      <c r="JZ32" s="7"/>
      <c r="KA32" s="7"/>
      <c r="KB32" s="7"/>
      <c r="KC32" s="7"/>
      <c r="KD32" s="7"/>
      <c r="KE32" s="7"/>
      <c r="KF32" s="7"/>
      <c r="KG32" s="7"/>
      <c r="KH32" s="7"/>
      <c r="KI32" s="7"/>
      <c r="KJ32" s="7"/>
      <c r="KK32" s="7"/>
      <c r="KL32" s="7"/>
      <c r="KM32" s="7"/>
      <c r="KN32" s="7"/>
      <c r="KO32" s="7"/>
      <c r="KP32" s="7"/>
      <c r="KQ32" s="7"/>
      <c r="KR32" s="7"/>
      <c r="KS32" s="7"/>
      <c r="KT32" s="7"/>
      <c r="KU32" s="7"/>
      <c r="KV32" s="7"/>
      <c r="KW32" s="7"/>
      <c r="KX32" s="7"/>
      <c r="KY32" s="7"/>
      <c r="KZ32" s="7"/>
      <c r="LA32" s="7"/>
      <c r="LB32" s="7"/>
      <c r="LC32" s="7"/>
      <c r="LD32" s="7"/>
      <c r="LE32" s="7"/>
      <c r="LF32" s="7"/>
      <c r="LG32" s="7"/>
      <c r="LH32" s="7"/>
      <c r="LI32" s="7"/>
      <c r="LJ32" s="7"/>
      <c r="LK32" s="7"/>
      <c r="LL32" s="7"/>
      <c r="LM32" s="7"/>
      <c r="LN32" s="7"/>
      <c r="LO32" s="7"/>
      <c r="LP32" s="7"/>
      <c r="LQ32" s="7"/>
      <c r="LR32" s="7"/>
      <c r="LS32" s="7"/>
      <c r="LT32" s="7"/>
      <c r="LU32" s="7"/>
      <c r="LV32" s="7"/>
      <c r="LW32" s="7"/>
      <c r="LX32" s="7"/>
      <c r="LY32" s="7"/>
      <c r="LZ32" s="7"/>
      <c r="MA32" s="7"/>
      <c r="MB32" s="7"/>
      <c r="MC32" s="7"/>
      <c r="MD32" s="7"/>
      <c r="ME32" s="7"/>
      <c r="MF32" s="7"/>
      <c r="MG32" s="7"/>
      <c r="MH32" s="7"/>
      <c r="MI32" s="7"/>
      <c r="MJ32" s="7"/>
      <c r="MK32" s="7"/>
      <c r="ML32" s="7"/>
      <c r="MM32" s="7"/>
      <c r="MN32" s="7"/>
      <c r="MO32" s="7"/>
      <c r="MP32" s="7"/>
      <c r="MQ32" s="7"/>
      <c r="MR32" s="7"/>
      <c r="MS32" s="7"/>
      <c r="MT32" s="7"/>
      <c r="MU32" s="7"/>
      <c r="MV32" s="7"/>
      <c r="MW32" s="7"/>
      <c r="MX32" s="7"/>
      <c r="MY32" s="7"/>
      <c r="MZ32" s="7"/>
      <c r="NA32" s="7"/>
      <c r="NB32" s="7"/>
      <c r="NC32" s="7"/>
      <c r="ND32" s="7"/>
      <c r="NE32" s="7"/>
      <c r="NF32" s="7"/>
      <c r="NG32" s="7"/>
      <c r="NH32" s="7"/>
      <c r="NI32" s="7"/>
      <c r="NJ32" s="7"/>
      <c r="NK32" s="7"/>
      <c r="NL32" s="7"/>
      <c r="NM32" s="7"/>
      <c r="NN32" s="7"/>
      <c r="NO32" s="7"/>
      <c r="NP32" s="7"/>
      <c r="NQ32" s="7"/>
      <c r="NR32" s="7"/>
      <c r="NS32" s="7"/>
      <c r="NT32" s="7"/>
      <c r="NU32" s="7"/>
      <c r="NV32" s="7"/>
      <c r="NW32" s="7"/>
      <c r="NX32" s="7"/>
      <c r="NY32" s="7"/>
      <c r="NZ32" s="7"/>
      <c r="OA32" s="7"/>
      <c r="OB32" s="7"/>
      <c r="OC32" s="7"/>
      <c r="OD32" s="7"/>
      <c r="OE32" s="7"/>
      <c r="OF32" s="7"/>
      <c r="OG32" s="7"/>
      <c r="OH32" s="7"/>
      <c r="OI32" s="7"/>
      <c r="OJ32" s="7"/>
      <c r="OK32" s="7"/>
      <c r="OL32" s="7"/>
      <c r="OM32" s="7"/>
      <c r="ON32" s="7"/>
      <c r="OO32" s="7"/>
      <c r="OP32" s="7"/>
      <c r="OQ32" s="7"/>
      <c r="OR32" s="7"/>
      <c r="OS32" s="7"/>
      <c r="OT32" s="7"/>
      <c r="OU32" s="7"/>
      <c r="OV32" s="7"/>
      <c r="OW32" s="7"/>
      <c r="OX32" s="7"/>
      <c r="OY32" s="7"/>
      <c r="OZ32" s="7"/>
      <c r="PA32" s="7"/>
      <c r="PB32" s="7"/>
      <c r="PC32" s="7"/>
      <c r="PD32" s="7"/>
      <c r="PE32" s="7"/>
      <c r="PF32" s="7"/>
      <c r="PG32" s="7"/>
      <c r="PH32" s="7"/>
      <c r="PI32" s="7"/>
      <c r="PJ32" s="7"/>
      <c r="PK32" s="7"/>
      <c r="PL32" s="7"/>
      <c r="PM32" s="7"/>
      <c r="PN32" s="7"/>
      <c r="PO32" s="7"/>
      <c r="PP32" s="7"/>
      <c r="PQ32" s="7"/>
      <c r="PR32" s="7"/>
      <c r="PS32" s="7"/>
      <c r="PT32" s="7"/>
      <c r="PU32" s="7"/>
      <c r="PV32" s="7"/>
      <c r="PW32" s="7"/>
      <c r="PX32" s="7"/>
      <c r="PY32" s="7"/>
      <c r="PZ32" s="7"/>
      <c r="QA32" s="7"/>
      <c r="QB32" s="7"/>
      <c r="QC32" s="7"/>
      <c r="QD32" s="7"/>
      <c r="QE32" s="7"/>
      <c r="QF32" s="7"/>
      <c r="QG32" s="7"/>
      <c r="QH32" s="7"/>
      <c r="QI32" s="7"/>
      <c r="QJ32" s="7"/>
      <c r="QK32" s="7"/>
      <c r="QL32" s="7"/>
      <c r="QM32" s="7"/>
      <c r="QN32" s="7"/>
      <c r="QO32" s="7"/>
      <c r="QP32" s="7"/>
      <c r="QQ32" s="7"/>
      <c r="QR32" s="7"/>
      <c r="QS32" s="7"/>
      <c r="QT32" s="7"/>
      <c r="QU32" s="7"/>
      <c r="QV32" s="7"/>
      <c r="QW32" s="7"/>
      <c r="QX32" s="7"/>
      <c r="QY32" s="7"/>
      <c r="QZ32" s="7"/>
      <c r="RA32" s="7"/>
      <c r="RB32" s="7"/>
      <c r="RC32" s="7"/>
      <c r="RD32" s="7"/>
      <c r="RE32" s="7"/>
      <c r="RF32" s="7"/>
      <c r="RG32" s="7"/>
      <c r="RH32" s="7"/>
      <c r="RI32" s="7"/>
      <c r="RJ32" s="7"/>
      <c r="RK32" s="7"/>
      <c r="RL32" s="7"/>
      <c r="RM32" s="7"/>
      <c r="RN32" s="7"/>
      <c r="RO32" s="7"/>
      <c r="RP32" s="7"/>
      <c r="RQ32" s="7"/>
      <c r="RR32" s="7"/>
      <c r="RS32" s="7"/>
      <c r="RT32" s="7"/>
      <c r="RU32" s="7"/>
      <c r="RV32" s="7"/>
      <c r="RW32" s="7"/>
      <c r="RX32" s="7"/>
      <c r="RY32" s="7"/>
      <c r="RZ32" s="7"/>
      <c r="SA32" s="7"/>
      <c r="SB32" s="7"/>
      <c r="SC32" s="7"/>
      <c r="SD32" s="7"/>
      <c r="SE32" s="7"/>
      <c r="SF32" s="7"/>
      <c r="SG32" s="7"/>
      <c r="SH32" s="7"/>
      <c r="SI32" s="7"/>
      <c r="SJ32" s="7"/>
      <c r="SK32" s="7"/>
    </row>
    <row r="33" ht="14.2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  <c r="DV33" s="7"/>
      <c r="DW33" s="7"/>
      <c r="DX33" s="7"/>
      <c r="DY33" s="7"/>
      <c r="DZ33" s="7"/>
      <c r="EA33" s="7"/>
      <c r="EB33" s="7"/>
      <c r="EC33" s="7"/>
      <c r="ED33" s="7"/>
      <c r="EE33" s="7"/>
      <c r="EF33" s="7"/>
      <c r="EG33" s="7"/>
      <c r="EH33" s="7"/>
      <c r="EI33" s="7"/>
      <c r="EJ33" s="7"/>
      <c r="EK33" s="7"/>
      <c r="EL33" s="7"/>
      <c r="EM33" s="7"/>
      <c r="EN33" s="7"/>
      <c r="EO33" s="7"/>
      <c r="EP33" s="7"/>
      <c r="EQ33" s="7"/>
      <c r="ER33" s="7"/>
      <c r="ES33" s="7"/>
      <c r="ET33" s="7"/>
      <c r="EU33" s="7"/>
      <c r="EV33" s="7"/>
      <c r="EW33" s="7"/>
      <c r="EX33" s="7"/>
      <c r="EY33" s="7"/>
      <c r="EZ33" s="7"/>
      <c r="FA33" s="7"/>
      <c r="FB33" s="7"/>
      <c r="FC33" s="7"/>
      <c r="FD33" s="7"/>
      <c r="FE33" s="7"/>
      <c r="FF33" s="7"/>
      <c r="FG33" s="7"/>
      <c r="FH33" s="7"/>
      <c r="FI33" s="7"/>
      <c r="FJ33" s="7"/>
      <c r="FK33" s="7"/>
      <c r="FL33" s="7"/>
      <c r="FM33" s="7"/>
      <c r="FN33" s="7"/>
      <c r="FO33" s="7"/>
      <c r="FP33" s="7"/>
      <c r="FQ33" s="7"/>
      <c r="FR33" s="7"/>
      <c r="FS33" s="7"/>
      <c r="FT33" s="7"/>
      <c r="FU33" s="7"/>
      <c r="FV33" s="7"/>
      <c r="FW33" s="7"/>
      <c r="FX33" s="7"/>
      <c r="FY33" s="7"/>
      <c r="FZ33" s="7"/>
      <c r="GA33" s="7"/>
      <c r="GB33" s="7"/>
      <c r="GC33" s="7"/>
      <c r="GD33" s="7"/>
      <c r="GE33" s="7"/>
      <c r="GF33" s="7"/>
      <c r="GG33" s="7"/>
      <c r="GH33" s="7"/>
      <c r="GI33" s="7"/>
      <c r="GJ33" s="7"/>
      <c r="GK33" s="7"/>
      <c r="GL33" s="7"/>
      <c r="GM33" s="7"/>
      <c r="GN33" s="7"/>
      <c r="GO33" s="7"/>
      <c r="GP33" s="7"/>
      <c r="GQ33" s="7"/>
      <c r="GR33" s="7"/>
      <c r="GS33" s="7"/>
      <c r="GT33" s="7"/>
      <c r="GU33" s="7"/>
      <c r="GV33" s="7"/>
      <c r="GW33" s="7"/>
      <c r="GX33" s="7"/>
      <c r="GY33" s="7"/>
      <c r="GZ33" s="7"/>
      <c r="HA33" s="7"/>
      <c r="HB33" s="7"/>
      <c r="HC33" s="7"/>
      <c r="HD33" s="7"/>
      <c r="HE33" s="7"/>
      <c r="HF33" s="7"/>
      <c r="HG33" s="7"/>
      <c r="HH33" s="7"/>
      <c r="HI33" s="7"/>
      <c r="HJ33" s="7"/>
      <c r="HK33" s="7"/>
      <c r="HL33" s="7"/>
      <c r="HM33" s="7"/>
      <c r="HN33" s="7"/>
      <c r="HO33" s="7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  <c r="IZ33" s="7"/>
      <c r="JA33" s="7"/>
      <c r="JB33" s="7"/>
      <c r="JC33" s="7"/>
      <c r="JD33" s="7"/>
      <c r="JE33" s="7"/>
      <c r="JF33" s="7"/>
      <c r="JG33" s="7"/>
      <c r="JH33" s="7"/>
      <c r="JI33" s="7"/>
      <c r="JJ33" s="7"/>
      <c r="JK33" s="7"/>
      <c r="JL33" s="7"/>
      <c r="JM33" s="7"/>
      <c r="JN33" s="7"/>
      <c r="JO33" s="7"/>
      <c r="JP33" s="7"/>
      <c r="JQ33" s="7"/>
      <c r="JR33" s="7"/>
      <c r="JS33" s="7"/>
      <c r="JT33" s="7"/>
      <c r="JU33" s="7"/>
      <c r="JV33" s="7"/>
      <c r="JW33" s="7"/>
      <c r="JX33" s="7"/>
      <c r="JY33" s="7"/>
      <c r="JZ33" s="7"/>
      <c r="KA33" s="7"/>
      <c r="KB33" s="7"/>
      <c r="KC33" s="7"/>
      <c r="KD33" s="7"/>
      <c r="KE33" s="7"/>
      <c r="KF33" s="7"/>
      <c r="KG33" s="7"/>
      <c r="KH33" s="7"/>
      <c r="KI33" s="7"/>
      <c r="KJ33" s="7"/>
      <c r="KK33" s="7"/>
      <c r="KL33" s="7"/>
      <c r="KM33" s="7"/>
      <c r="KN33" s="7"/>
      <c r="KO33" s="7"/>
      <c r="KP33" s="7"/>
      <c r="KQ33" s="7"/>
      <c r="KR33" s="7"/>
      <c r="KS33" s="7"/>
      <c r="KT33" s="7"/>
      <c r="KU33" s="7"/>
      <c r="KV33" s="7"/>
      <c r="KW33" s="7"/>
      <c r="KX33" s="7"/>
      <c r="KY33" s="7"/>
      <c r="KZ33" s="7"/>
      <c r="LA33" s="7"/>
      <c r="LB33" s="7"/>
      <c r="LC33" s="7"/>
      <c r="LD33" s="7"/>
      <c r="LE33" s="7"/>
      <c r="LF33" s="7"/>
      <c r="LG33" s="7"/>
      <c r="LH33" s="7"/>
      <c r="LI33" s="7"/>
      <c r="LJ33" s="7"/>
      <c r="LK33" s="7"/>
      <c r="LL33" s="7"/>
      <c r="LM33" s="7"/>
      <c r="LN33" s="7"/>
      <c r="LO33" s="7"/>
      <c r="LP33" s="7"/>
      <c r="LQ33" s="7"/>
      <c r="LR33" s="7"/>
      <c r="LS33" s="7"/>
      <c r="LT33" s="7"/>
      <c r="LU33" s="7"/>
      <c r="LV33" s="7"/>
      <c r="LW33" s="7"/>
      <c r="LX33" s="7"/>
      <c r="LY33" s="7"/>
      <c r="LZ33" s="7"/>
      <c r="MA33" s="7"/>
      <c r="MB33" s="7"/>
      <c r="MC33" s="7"/>
      <c r="MD33" s="7"/>
      <c r="ME33" s="7"/>
      <c r="MF33" s="7"/>
      <c r="MG33" s="7"/>
      <c r="MH33" s="7"/>
      <c r="MI33" s="7"/>
      <c r="MJ33" s="7"/>
      <c r="MK33" s="7"/>
      <c r="ML33" s="7"/>
      <c r="MM33" s="7"/>
      <c r="MN33" s="7"/>
      <c r="MO33" s="7"/>
      <c r="MP33" s="7"/>
      <c r="MQ33" s="7"/>
      <c r="MR33" s="7"/>
      <c r="MS33" s="7"/>
      <c r="MT33" s="7"/>
      <c r="MU33" s="7"/>
      <c r="MV33" s="7"/>
      <c r="MW33" s="7"/>
      <c r="MX33" s="7"/>
      <c r="MY33" s="7"/>
      <c r="MZ33" s="7"/>
      <c r="NA33" s="7"/>
      <c r="NB33" s="7"/>
      <c r="NC33" s="7"/>
      <c r="ND33" s="7"/>
      <c r="NE33" s="7"/>
      <c r="NF33" s="7"/>
      <c r="NG33" s="7"/>
      <c r="NH33" s="7"/>
      <c r="NI33" s="7"/>
      <c r="NJ33" s="7"/>
      <c r="NK33" s="7"/>
      <c r="NL33" s="7"/>
      <c r="NM33" s="7"/>
      <c r="NN33" s="7"/>
      <c r="NO33" s="7"/>
      <c r="NP33" s="7"/>
      <c r="NQ33" s="7"/>
      <c r="NR33" s="7"/>
      <c r="NS33" s="7"/>
      <c r="NT33" s="7"/>
      <c r="NU33" s="7"/>
      <c r="NV33" s="7"/>
      <c r="NW33" s="7"/>
      <c r="NX33" s="7"/>
      <c r="NY33" s="7"/>
      <c r="NZ33" s="7"/>
      <c r="OA33" s="7"/>
      <c r="OB33" s="7"/>
      <c r="OC33" s="7"/>
      <c r="OD33" s="7"/>
      <c r="OE33" s="7"/>
      <c r="OF33" s="7"/>
      <c r="OG33" s="7"/>
      <c r="OH33" s="7"/>
      <c r="OI33" s="7"/>
      <c r="OJ33" s="7"/>
      <c r="OK33" s="7"/>
      <c r="OL33" s="7"/>
      <c r="OM33" s="7"/>
      <c r="ON33" s="7"/>
      <c r="OO33" s="7"/>
      <c r="OP33" s="7"/>
      <c r="OQ33" s="7"/>
      <c r="OR33" s="7"/>
      <c r="OS33" s="7"/>
      <c r="OT33" s="7"/>
      <c r="OU33" s="7"/>
      <c r="OV33" s="7"/>
      <c r="OW33" s="7"/>
      <c r="OX33" s="7"/>
      <c r="OY33" s="7"/>
      <c r="OZ33" s="7"/>
      <c r="PA33" s="7"/>
      <c r="PB33" s="7"/>
      <c r="PC33" s="7"/>
      <c r="PD33" s="7"/>
      <c r="PE33" s="7"/>
      <c r="PF33" s="7"/>
      <c r="PG33" s="7"/>
      <c r="PH33" s="7"/>
      <c r="PI33" s="7"/>
      <c r="PJ33" s="7"/>
      <c r="PK33" s="7"/>
      <c r="PL33" s="7"/>
      <c r="PM33" s="7"/>
      <c r="PN33" s="7"/>
      <c r="PO33" s="7"/>
      <c r="PP33" s="7"/>
      <c r="PQ33" s="7"/>
      <c r="PR33" s="7"/>
      <c r="PS33" s="7"/>
      <c r="PT33" s="7"/>
      <c r="PU33" s="7"/>
      <c r="PV33" s="7"/>
      <c r="PW33" s="7"/>
      <c r="PX33" s="7"/>
      <c r="PY33" s="7"/>
      <c r="PZ33" s="7"/>
      <c r="QA33" s="7"/>
      <c r="QB33" s="7"/>
      <c r="QC33" s="7"/>
      <c r="QD33" s="7"/>
      <c r="QE33" s="7"/>
      <c r="QF33" s="7"/>
      <c r="QG33" s="7"/>
      <c r="QH33" s="7"/>
      <c r="QI33" s="7"/>
      <c r="QJ33" s="7"/>
      <c r="QK33" s="7"/>
      <c r="QL33" s="7"/>
      <c r="QM33" s="7"/>
      <c r="QN33" s="7"/>
      <c r="QO33" s="7"/>
      <c r="QP33" s="7"/>
      <c r="QQ33" s="7"/>
      <c r="QR33" s="7"/>
      <c r="QS33" s="7"/>
      <c r="QT33" s="7"/>
      <c r="QU33" s="7"/>
      <c r="QV33" s="7"/>
      <c r="QW33" s="7"/>
      <c r="QX33" s="7"/>
      <c r="QY33" s="7"/>
      <c r="QZ33" s="7"/>
      <c r="RA33" s="7"/>
      <c r="RB33" s="7"/>
      <c r="RC33" s="7"/>
      <c r="RD33" s="7"/>
      <c r="RE33" s="7"/>
      <c r="RF33" s="7"/>
      <c r="RG33" s="7"/>
      <c r="RH33" s="7"/>
      <c r="RI33" s="7"/>
      <c r="RJ33" s="7"/>
      <c r="RK33" s="7"/>
      <c r="RL33" s="7"/>
      <c r="RM33" s="7"/>
      <c r="RN33" s="7"/>
      <c r="RO33" s="7"/>
      <c r="RP33" s="7"/>
      <c r="RQ33" s="7"/>
      <c r="RR33" s="7"/>
      <c r="RS33" s="7"/>
      <c r="RT33" s="7"/>
      <c r="RU33" s="7"/>
      <c r="RV33" s="7"/>
      <c r="RW33" s="7"/>
      <c r="RX33" s="7"/>
      <c r="RY33" s="7"/>
      <c r="RZ33" s="7"/>
      <c r="SA33" s="7"/>
      <c r="SB33" s="7"/>
      <c r="SC33" s="7"/>
      <c r="SD33" s="7"/>
      <c r="SE33" s="7"/>
      <c r="SF33" s="7"/>
      <c r="SG33" s="7"/>
      <c r="SH33" s="7"/>
      <c r="SI33" s="7"/>
      <c r="SJ33" s="7"/>
      <c r="SK33" s="7"/>
    </row>
    <row r="34" ht="14.2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  <c r="DV34" s="7"/>
      <c r="DW34" s="7"/>
      <c r="DX34" s="7"/>
      <c r="DY34" s="7"/>
      <c r="DZ34" s="7"/>
      <c r="EA34" s="7"/>
      <c r="EB34" s="7"/>
      <c r="EC34" s="7"/>
      <c r="ED34" s="7"/>
      <c r="EE34" s="7"/>
      <c r="EF34" s="7"/>
      <c r="EG34" s="7"/>
      <c r="EH34" s="7"/>
      <c r="EI34" s="7"/>
      <c r="EJ34" s="7"/>
      <c r="EK34" s="7"/>
      <c r="EL34" s="7"/>
      <c r="EM34" s="7"/>
      <c r="EN34" s="7"/>
      <c r="EO34" s="7"/>
      <c r="EP34" s="7"/>
      <c r="EQ34" s="7"/>
      <c r="ER34" s="7"/>
      <c r="ES34" s="7"/>
      <c r="ET34" s="7"/>
      <c r="EU34" s="7"/>
      <c r="EV34" s="7"/>
      <c r="EW34" s="7"/>
      <c r="EX34" s="7"/>
      <c r="EY34" s="7"/>
      <c r="EZ34" s="7"/>
      <c r="FA34" s="7"/>
      <c r="FB34" s="7"/>
      <c r="FC34" s="7"/>
      <c r="FD34" s="7"/>
      <c r="FE34" s="7"/>
      <c r="FF34" s="7"/>
      <c r="FG34" s="7"/>
      <c r="FH34" s="7"/>
      <c r="FI34" s="7"/>
      <c r="FJ34" s="7"/>
      <c r="FK34" s="7"/>
      <c r="FL34" s="7"/>
      <c r="FM34" s="7"/>
      <c r="FN34" s="7"/>
      <c r="FO34" s="7"/>
      <c r="FP34" s="7"/>
      <c r="FQ34" s="7"/>
      <c r="FR34" s="7"/>
      <c r="FS34" s="7"/>
      <c r="FT34" s="7"/>
      <c r="FU34" s="7"/>
      <c r="FV34" s="7"/>
      <c r="FW34" s="7"/>
      <c r="FX34" s="7"/>
      <c r="FY34" s="7"/>
      <c r="FZ34" s="7"/>
      <c r="GA34" s="7"/>
      <c r="GB34" s="7"/>
      <c r="GC34" s="7"/>
      <c r="GD34" s="7"/>
      <c r="GE34" s="7"/>
      <c r="GF34" s="7"/>
      <c r="GG34" s="7"/>
      <c r="GH34" s="7"/>
      <c r="GI34" s="7"/>
      <c r="GJ34" s="7"/>
      <c r="GK34" s="7"/>
      <c r="GL34" s="7"/>
      <c r="GM34" s="7"/>
      <c r="GN34" s="7"/>
      <c r="GO34" s="7"/>
      <c r="GP34" s="7"/>
      <c r="GQ34" s="7"/>
      <c r="GR34" s="7"/>
      <c r="GS34" s="7"/>
      <c r="GT34" s="7"/>
      <c r="GU34" s="7"/>
      <c r="GV34" s="7"/>
      <c r="GW34" s="7"/>
      <c r="GX34" s="7"/>
      <c r="GY34" s="7"/>
      <c r="GZ34" s="7"/>
      <c r="HA34" s="7"/>
      <c r="HB34" s="7"/>
      <c r="HC34" s="7"/>
      <c r="HD34" s="7"/>
      <c r="HE34" s="7"/>
      <c r="HF34" s="7"/>
      <c r="HG34" s="7"/>
      <c r="HH34" s="7"/>
      <c r="HI34" s="7"/>
      <c r="HJ34" s="7"/>
      <c r="HK34" s="7"/>
      <c r="HL34" s="7"/>
      <c r="HM34" s="7"/>
      <c r="HN34" s="7"/>
      <c r="HO34" s="7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  <c r="IZ34" s="7"/>
      <c r="JA34" s="7"/>
      <c r="JB34" s="7"/>
      <c r="JC34" s="7"/>
      <c r="JD34" s="7"/>
      <c r="JE34" s="7"/>
      <c r="JF34" s="7"/>
      <c r="JG34" s="7"/>
      <c r="JH34" s="7"/>
      <c r="JI34" s="7"/>
      <c r="JJ34" s="7"/>
      <c r="JK34" s="7"/>
      <c r="JL34" s="7"/>
      <c r="JM34" s="7"/>
      <c r="JN34" s="7"/>
      <c r="JO34" s="7"/>
      <c r="JP34" s="7"/>
      <c r="JQ34" s="7"/>
      <c r="JR34" s="7"/>
      <c r="JS34" s="7"/>
      <c r="JT34" s="7"/>
      <c r="JU34" s="7"/>
      <c r="JV34" s="7"/>
      <c r="JW34" s="7"/>
      <c r="JX34" s="7"/>
      <c r="JY34" s="7"/>
      <c r="JZ34" s="7"/>
      <c r="KA34" s="7"/>
      <c r="KB34" s="7"/>
      <c r="KC34" s="7"/>
      <c r="KD34" s="7"/>
      <c r="KE34" s="7"/>
      <c r="KF34" s="7"/>
      <c r="KG34" s="7"/>
      <c r="KH34" s="7"/>
      <c r="KI34" s="7"/>
      <c r="KJ34" s="7"/>
      <c r="KK34" s="7"/>
      <c r="KL34" s="7"/>
      <c r="KM34" s="7"/>
      <c r="KN34" s="7"/>
      <c r="KO34" s="7"/>
      <c r="KP34" s="7"/>
      <c r="KQ34" s="7"/>
      <c r="KR34" s="7"/>
      <c r="KS34" s="7"/>
      <c r="KT34" s="7"/>
      <c r="KU34" s="7"/>
      <c r="KV34" s="7"/>
      <c r="KW34" s="7"/>
      <c r="KX34" s="7"/>
      <c r="KY34" s="7"/>
      <c r="KZ34" s="7"/>
      <c r="LA34" s="7"/>
      <c r="LB34" s="7"/>
      <c r="LC34" s="7"/>
      <c r="LD34" s="7"/>
      <c r="LE34" s="7"/>
      <c r="LF34" s="7"/>
      <c r="LG34" s="7"/>
      <c r="LH34" s="7"/>
      <c r="LI34" s="7"/>
      <c r="LJ34" s="7"/>
      <c r="LK34" s="7"/>
      <c r="LL34" s="7"/>
      <c r="LM34" s="7"/>
      <c r="LN34" s="7"/>
      <c r="LO34" s="7"/>
      <c r="LP34" s="7"/>
      <c r="LQ34" s="7"/>
      <c r="LR34" s="7"/>
      <c r="LS34" s="7"/>
      <c r="LT34" s="7"/>
      <c r="LU34" s="7"/>
      <c r="LV34" s="7"/>
      <c r="LW34" s="7"/>
      <c r="LX34" s="7"/>
      <c r="LY34" s="7"/>
      <c r="LZ34" s="7"/>
      <c r="MA34" s="7"/>
      <c r="MB34" s="7"/>
      <c r="MC34" s="7"/>
      <c r="MD34" s="7"/>
      <c r="ME34" s="7"/>
      <c r="MF34" s="7"/>
      <c r="MG34" s="7"/>
      <c r="MH34" s="7"/>
      <c r="MI34" s="7"/>
      <c r="MJ34" s="7"/>
      <c r="MK34" s="7"/>
      <c r="ML34" s="7"/>
      <c r="MM34" s="7"/>
      <c r="MN34" s="7"/>
      <c r="MO34" s="7"/>
      <c r="MP34" s="7"/>
      <c r="MQ34" s="7"/>
      <c r="MR34" s="7"/>
      <c r="MS34" s="7"/>
      <c r="MT34" s="7"/>
      <c r="MU34" s="7"/>
      <c r="MV34" s="7"/>
      <c r="MW34" s="7"/>
      <c r="MX34" s="7"/>
      <c r="MY34" s="7"/>
      <c r="MZ34" s="7"/>
      <c r="NA34" s="7"/>
      <c r="NB34" s="7"/>
      <c r="NC34" s="7"/>
      <c r="ND34" s="7"/>
      <c r="NE34" s="7"/>
      <c r="NF34" s="7"/>
      <c r="NG34" s="7"/>
      <c r="NH34" s="7"/>
      <c r="NI34" s="7"/>
      <c r="NJ34" s="7"/>
      <c r="NK34" s="7"/>
      <c r="NL34" s="7"/>
      <c r="NM34" s="7"/>
      <c r="NN34" s="7"/>
      <c r="NO34" s="7"/>
      <c r="NP34" s="7"/>
      <c r="NQ34" s="7"/>
      <c r="NR34" s="7"/>
      <c r="NS34" s="7"/>
      <c r="NT34" s="7"/>
      <c r="NU34" s="7"/>
      <c r="NV34" s="7"/>
      <c r="NW34" s="7"/>
      <c r="NX34" s="7"/>
      <c r="NY34" s="7"/>
      <c r="NZ34" s="7"/>
      <c r="OA34" s="7"/>
      <c r="OB34" s="7"/>
      <c r="OC34" s="7"/>
      <c r="OD34" s="7"/>
      <c r="OE34" s="7"/>
      <c r="OF34" s="7"/>
      <c r="OG34" s="7"/>
      <c r="OH34" s="7"/>
      <c r="OI34" s="7"/>
      <c r="OJ34" s="7"/>
      <c r="OK34" s="7"/>
      <c r="OL34" s="7"/>
      <c r="OM34" s="7"/>
      <c r="ON34" s="7"/>
      <c r="OO34" s="7"/>
      <c r="OP34" s="7"/>
      <c r="OQ34" s="7"/>
      <c r="OR34" s="7"/>
      <c r="OS34" s="7"/>
      <c r="OT34" s="7"/>
      <c r="OU34" s="7"/>
      <c r="OV34" s="7"/>
      <c r="OW34" s="7"/>
      <c r="OX34" s="7"/>
      <c r="OY34" s="7"/>
      <c r="OZ34" s="7"/>
      <c r="PA34" s="7"/>
      <c r="PB34" s="7"/>
      <c r="PC34" s="7"/>
      <c r="PD34" s="7"/>
      <c r="PE34" s="7"/>
      <c r="PF34" s="7"/>
      <c r="PG34" s="7"/>
      <c r="PH34" s="7"/>
      <c r="PI34" s="7"/>
      <c r="PJ34" s="7"/>
      <c r="PK34" s="7"/>
      <c r="PL34" s="7"/>
      <c r="PM34" s="7"/>
      <c r="PN34" s="7"/>
      <c r="PO34" s="7"/>
      <c r="PP34" s="7"/>
      <c r="PQ34" s="7"/>
      <c r="PR34" s="7"/>
      <c r="PS34" s="7"/>
      <c r="PT34" s="7"/>
      <c r="PU34" s="7"/>
      <c r="PV34" s="7"/>
      <c r="PW34" s="7"/>
      <c r="PX34" s="7"/>
      <c r="PY34" s="7"/>
      <c r="PZ34" s="7"/>
      <c r="QA34" s="7"/>
      <c r="QB34" s="7"/>
      <c r="QC34" s="7"/>
      <c r="QD34" s="7"/>
      <c r="QE34" s="7"/>
      <c r="QF34" s="7"/>
      <c r="QG34" s="7"/>
      <c r="QH34" s="7"/>
      <c r="QI34" s="7"/>
      <c r="QJ34" s="7"/>
      <c r="QK34" s="7"/>
      <c r="QL34" s="7"/>
      <c r="QM34" s="7"/>
      <c r="QN34" s="7"/>
      <c r="QO34" s="7"/>
      <c r="QP34" s="7"/>
      <c r="QQ34" s="7"/>
      <c r="QR34" s="7"/>
      <c r="QS34" s="7"/>
      <c r="QT34" s="7"/>
      <c r="QU34" s="7"/>
      <c r="QV34" s="7"/>
      <c r="QW34" s="7"/>
      <c r="QX34" s="7"/>
      <c r="QY34" s="7"/>
      <c r="QZ34" s="7"/>
      <c r="RA34" s="7"/>
      <c r="RB34" s="7"/>
      <c r="RC34" s="7"/>
      <c r="RD34" s="7"/>
      <c r="RE34" s="7"/>
      <c r="RF34" s="7"/>
      <c r="RG34" s="7"/>
      <c r="RH34" s="7"/>
      <c r="RI34" s="7"/>
      <c r="RJ34" s="7"/>
      <c r="RK34" s="7"/>
      <c r="RL34" s="7"/>
      <c r="RM34" s="7"/>
      <c r="RN34" s="7"/>
      <c r="RO34" s="7"/>
      <c r="RP34" s="7"/>
      <c r="RQ34" s="7"/>
      <c r="RR34" s="7"/>
      <c r="RS34" s="7"/>
      <c r="RT34" s="7"/>
      <c r="RU34" s="7"/>
      <c r="RV34" s="7"/>
      <c r="RW34" s="7"/>
      <c r="RX34" s="7"/>
      <c r="RY34" s="7"/>
      <c r="RZ34" s="7"/>
      <c r="SA34" s="7"/>
      <c r="SB34" s="7"/>
      <c r="SC34" s="7"/>
      <c r="SD34" s="7"/>
      <c r="SE34" s="7"/>
      <c r="SF34" s="7"/>
      <c r="SG34" s="7"/>
      <c r="SH34" s="7"/>
      <c r="SI34" s="7"/>
      <c r="SJ34" s="7"/>
      <c r="SK34" s="7"/>
    </row>
    <row r="35" ht="14.2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  <c r="BP35" s="7"/>
      <c r="BQ35" s="7"/>
      <c r="BR35" s="7"/>
      <c r="BS35" s="7"/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  <c r="DV35" s="7"/>
      <c r="DW35" s="7"/>
      <c r="DX35" s="7"/>
      <c r="DY35" s="7"/>
      <c r="DZ35" s="7"/>
      <c r="EA35" s="7"/>
      <c r="EB35" s="7"/>
      <c r="EC35" s="7"/>
      <c r="ED35" s="7"/>
      <c r="EE35" s="7"/>
      <c r="EF35" s="7"/>
      <c r="EG35" s="7"/>
      <c r="EH35" s="7"/>
      <c r="EI35" s="7"/>
      <c r="EJ35" s="7"/>
      <c r="EK35" s="7"/>
      <c r="EL35" s="7"/>
      <c r="EM35" s="7"/>
      <c r="EN35" s="7"/>
      <c r="EO35" s="7"/>
      <c r="EP35" s="7"/>
      <c r="EQ35" s="7"/>
      <c r="ER35" s="7"/>
      <c r="ES35" s="7"/>
      <c r="ET35" s="7"/>
      <c r="EU35" s="7"/>
      <c r="EV35" s="7"/>
      <c r="EW35" s="7"/>
      <c r="EX35" s="7"/>
      <c r="EY35" s="7"/>
      <c r="EZ35" s="7"/>
      <c r="FA35" s="7"/>
      <c r="FB35" s="7"/>
      <c r="FC35" s="7"/>
      <c r="FD35" s="7"/>
      <c r="FE35" s="7"/>
      <c r="FF35" s="7"/>
      <c r="FG35" s="7"/>
      <c r="FH35" s="7"/>
      <c r="FI35" s="7"/>
      <c r="FJ35" s="7"/>
      <c r="FK35" s="7"/>
      <c r="FL35" s="7"/>
      <c r="FM35" s="7"/>
      <c r="FN35" s="7"/>
      <c r="FO35" s="7"/>
      <c r="FP35" s="7"/>
      <c r="FQ35" s="7"/>
      <c r="FR35" s="7"/>
      <c r="FS35" s="7"/>
      <c r="FT35" s="7"/>
      <c r="FU35" s="7"/>
      <c r="FV35" s="7"/>
      <c r="FW35" s="7"/>
      <c r="FX35" s="7"/>
      <c r="FY35" s="7"/>
      <c r="FZ35" s="7"/>
      <c r="GA35" s="7"/>
      <c r="GB35" s="7"/>
      <c r="GC35" s="7"/>
      <c r="GD35" s="7"/>
      <c r="GE35" s="7"/>
      <c r="GF35" s="7"/>
      <c r="GG35" s="7"/>
      <c r="GH35" s="7"/>
      <c r="GI35" s="7"/>
      <c r="GJ35" s="7"/>
      <c r="GK35" s="7"/>
      <c r="GL35" s="7"/>
      <c r="GM35" s="7"/>
      <c r="GN35" s="7"/>
      <c r="GO35" s="7"/>
      <c r="GP35" s="7"/>
      <c r="GQ35" s="7"/>
      <c r="GR35" s="7"/>
      <c r="GS35" s="7"/>
      <c r="GT35" s="7"/>
      <c r="GU35" s="7"/>
      <c r="GV35" s="7"/>
      <c r="GW35" s="7"/>
      <c r="GX35" s="7"/>
      <c r="GY35" s="7"/>
      <c r="GZ35" s="7"/>
      <c r="HA35" s="7"/>
      <c r="HB35" s="7"/>
      <c r="HC35" s="7"/>
      <c r="HD35" s="7"/>
      <c r="HE35" s="7"/>
      <c r="HF35" s="7"/>
      <c r="HG35" s="7"/>
      <c r="HH35" s="7"/>
      <c r="HI35" s="7"/>
      <c r="HJ35" s="7"/>
      <c r="HK35" s="7"/>
      <c r="HL35" s="7"/>
      <c r="HM35" s="7"/>
      <c r="HN35" s="7"/>
      <c r="HO35" s="7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  <c r="IZ35" s="7"/>
      <c r="JA35" s="7"/>
      <c r="JB35" s="7"/>
      <c r="JC35" s="7"/>
      <c r="JD35" s="7"/>
      <c r="JE35" s="7"/>
      <c r="JF35" s="7"/>
      <c r="JG35" s="7"/>
      <c r="JH35" s="7"/>
      <c r="JI35" s="7"/>
      <c r="JJ35" s="7"/>
      <c r="JK35" s="7"/>
      <c r="JL35" s="7"/>
      <c r="JM35" s="7"/>
      <c r="JN35" s="7"/>
      <c r="JO35" s="7"/>
      <c r="JP35" s="7"/>
      <c r="JQ35" s="7"/>
      <c r="JR35" s="7"/>
      <c r="JS35" s="7"/>
      <c r="JT35" s="7"/>
      <c r="JU35" s="7"/>
      <c r="JV35" s="7"/>
      <c r="JW35" s="7"/>
      <c r="JX35" s="7"/>
      <c r="JY35" s="7"/>
      <c r="JZ35" s="7"/>
      <c r="KA35" s="7"/>
      <c r="KB35" s="7"/>
      <c r="KC35" s="7"/>
      <c r="KD35" s="7"/>
      <c r="KE35" s="7"/>
      <c r="KF35" s="7"/>
      <c r="KG35" s="7"/>
      <c r="KH35" s="7"/>
      <c r="KI35" s="7"/>
      <c r="KJ35" s="7"/>
      <c r="KK35" s="7"/>
      <c r="KL35" s="7"/>
      <c r="KM35" s="7"/>
      <c r="KN35" s="7"/>
      <c r="KO35" s="7"/>
      <c r="KP35" s="7"/>
      <c r="KQ35" s="7"/>
      <c r="KR35" s="7"/>
      <c r="KS35" s="7"/>
      <c r="KT35" s="7"/>
      <c r="KU35" s="7"/>
      <c r="KV35" s="7"/>
      <c r="KW35" s="7"/>
      <c r="KX35" s="7"/>
      <c r="KY35" s="7"/>
      <c r="KZ35" s="7"/>
      <c r="LA35" s="7"/>
      <c r="LB35" s="7"/>
      <c r="LC35" s="7"/>
      <c r="LD35" s="7"/>
      <c r="LE35" s="7"/>
      <c r="LF35" s="7"/>
      <c r="LG35" s="7"/>
      <c r="LH35" s="7"/>
      <c r="LI35" s="7"/>
      <c r="LJ35" s="7"/>
      <c r="LK35" s="7"/>
      <c r="LL35" s="7"/>
      <c r="LM35" s="7"/>
      <c r="LN35" s="7"/>
      <c r="LO35" s="7"/>
      <c r="LP35" s="7"/>
      <c r="LQ35" s="7"/>
      <c r="LR35" s="7"/>
      <c r="LS35" s="7"/>
      <c r="LT35" s="7"/>
      <c r="LU35" s="7"/>
      <c r="LV35" s="7"/>
      <c r="LW35" s="7"/>
      <c r="LX35" s="7"/>
      <c r="LY35" s="7"/>
      <c r="LZ35" s="7"/>
      <c r="MA35" s="7"/>
      <c r="MB35" s="7"/>
      <c r="MC35" s="7"/>
      <c r="MD35" s="7"/>
      <c r="ME35" s="7"/>
      <c r="MF35" s="7"/>
      <c r="MG35" s="7"/>
      <c r="MH35" s="7"/>
      <c r="MI35" s="7"/>
      <c r="MJ35" s="7"/>
      <c r="MK35" s="7"/>
      <c r="ML35" s="7"/>
      <c r="MM35" s="7"/>
      <c r="MN35" s="7"/>
      <c r="MO35" s="7"/>
      <c r="MP35" s="7"/>
      <c r="MQ35" s="7"/>
      <c r="MR35" s="7"/>
      <c r="MS35" s="7"/>
      <c r="MT35" s="7"/>
      <c r="MU35" s="7"/>
      <c r="MV35" s="7"/>
      <c r="MW35" s="7"/>
      <c r="MX35" s="7"/>
      <c r="MY35" s="7"/>
      <c r="MZ35" s="7"/>
      <c r="NA35" s="7"/>
      <c r="NB35" s="7"/>
      <c r="NC35" s="7"/>
      <c r="ND35" s="7"/>
      <c r="NE35" s="7"/>
      <c r="NF35" s="7"/>
      <c r="NG35" s="7"/>
      <c r="NH35" s="7"/>
      <c r="NI35" s="7"/>
      <c r="NJ35" s="7"/>
      <c r="NK35" s="7"/>
      <c r="NL35" s="7"/>
      <c r="NM35" s="7"/>
      <c r="NN35" s="7"/>
      <c r="NO35" s="7"/>
      <c r="NP35" s="7"/>
      <c r="NQ35" s="7"/>
      <c r="NR35" s="7"/>
      <c r="NS35" s="7"/>
      <c r="NT35" s="7"/>
      <c r="NU35" s="7"/>
      <c r="NV35" s="7"/>
      <c r="NW35" s="7"/>
      <c r="NX35" s="7"/>
      <c r="NY35" s="7"/>
      <c r="NZ35" s="7"/>
      <c r="OA35" s="7"/>
      <c r="OB35" s="7"/>
      <c r="OC35" s="7"/>
      <c r="OD35" s="7"/>
      <c r="OE35" s="7"/>
      <c r="OF35" s="7"/>
      <c r="OG35" s="7"/>
      <c r="OH35" s="7"/>
      <c r="OI35" s="7"/>
      <c r="OJ35" s="7"/>
      <c r="OK35" s="7"/>
      <c r="OL35" s="7"/>
      <c r="OM35" s="7"/>
      <c r="ON35" s="7"/>
      <c r="OO35" s="7"/>
      <c r="OP35" s="7"/>
      <c r="OQ35" s="7"/>
      <c r="OR35" s="7"/>
      <c r="OS35" s="7"/>
      <c r="OT35" s="7"/>
      <c r="OU35" s="7"/>
      <c r="OV35" s="7"/>
      <c r="OW35" s="7"/>
      <c r="OX35" s="7"/>
      <c r="OY35" s="7"/>
      <c r="OZ35" s="7"/>
      <c r="PA35" s="7"/>
      <c r="PB35" s="7"/>
      <c r="PC35" s="7"/>
      <c r="PD35" s="7"/>
      <c r="PE35" s="7"/>
      <c r="PF35" s="7"/>
      <c r="PG35" s="7"/>
      <c r="PH35" s="7"/>
      <c r="PI35" s="7"/>
      <c r="PJ35" s="7"/>
      <c r="PK35" s="7"/>
      <c r="PL35" s="7"/>
      <c r="PM35" s="7"/>
      <c r="PN35" s="7"/>
      <c r="PO35" s="7"/>
      <c r="PP35" s="7"/>
      <c r="PQ35" s="7"/>
      <c r="PR35" s="7"/>
      <c r="PS35" s="7"/>
      <c r="PT35" s="7"/>
      <c r="PU35" s="7"/>
      <c r="PV35" s="7"/>
      <c r="PW35" s="7"/>
      <c r="PX35" s="7"/>
      <c r="PY35" s="7"/>
      <c r="PZ35" s="7"/>
      <c r="QA35" s="7"/>
      <c r="QB35" s="7"/>
      <c r="QC35" s="7"/>
      <c r="QD35" s="7"/>
      <c r="QE35" s="7"/>
      <c r="QF35" s="7"/>
      <c r="QG35" s="7"/>
      <c r="QH35" s="7"/>
      <c r="QI35" s="7"/>
      <c r="QJ35" s="7"/>
      <c r="QK35" s="7"/>
      <c r="QL35" s="7"/>
      <c r="QM35" s="7"/>
      <c r="QN35" s="7"/>
      <c r="QO35" s="7"/>
      <c r="QP35" s="7"/>
      <c r="QQ35" s="7"/>
      <c r="QR35" s="7"/>
      <c r="QS35" s="7"/>
      <c r="QT35" s="7"/>
      <c r="QU35" s="7"/>
      <c r="QV35" s="7"/>
      <c r="QW35" s="7"/>
      <c r="QX35" s="7"/>
      <c r="QY35" s="7"/>
      <c r="QZ35" s="7"/>
      <c r="RA35" s="7"/>
      <c r="RB35" s="7"/>
      <c r="RC35" s="7"/>
      <c r="RD35" s="7"/>
      <c r="RE35" s="7"/>
      <c r="RF35" s="7"/>
      <c r="RG35" s="7"/>
      <c r="RH35" s="7"/>
      <c r="RI35" s="7"/>
      <c r="RJ35" s="7"/>
      <c r="RK35" s="7"/>
      <c r="RL35" s="7"/>
      <c r="RM35" s="7"/>
      <c r="RN35" s="7"/>
      <c r="RO35" s="7"/>
      <c r="RP35" s="7"/>
      <c r="RQ35" s="7"/>
      <c r="RR35" s="7"/>
      <c r="RS35" s="7"/>
      <c r="RT35" s="7"/>
      <c r="RU35" s="7"/>
      <c r="RV35" s="7"/>
      <c r="RW35" s="7"/>
      <c r="RX35" s="7"/>
      <c r="RY35" s="7"/>
      <c r="RZ35" s="7"/>
      <c r="SA35" s="7"/>
      <c r="SB35" s="7"/>
      <c r="SC35" s="7"/>
      <c r="SD35" s="7"/>
      <c r="SE35" s="7"/>
      <c r="SF35" s="7"/>
      <c r="SG35" s="7"/>
      <c r="SH35" s="7"/>
      <c r="SI35" s="7"/>
      <c r="SJ35" s="7"/>
      <c r="SK35" s="7"/>
    </row>
    <row r="36" ht="14.2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  <c r="DV36" s="7"/>
      <c r="DW36" s="7"/>
      <c r="DX36" s="7"/>
      <c r="DY36" s="7"/>
      <c r="DZ36" s="7"/>
      <c r="EA36" s="7"/>
      <c r="EB36" s="7"/>
      <c r="EC36" s="7"/>
      <c r="ED36" s="7"/>
      <c r="EE36" s="7"/>
      <c r="EF36" s="7"/>
      <c r="EG36" s="7"/>
      <c r="EH36" s="7"/>
      <c r="EI36" s="7"/>
      <c r="EJ36" s="7"/>
      <c r="EK36" s="7"/>
      <c r="EL36" s="7"/>
      <c r="EM36" s="7"/>
      <c r="EN36" s="7"/>
      <c r="EO36" s="7"/>
      <c r="EP36" s="7"/>
      <c r="EQ36" s="7"/>
      <c r="ER36" s="7"/>
      <c r="ES36" s="7"/>
      <c r="ET36" s="7"/>
      <c r="EU36" s="7"/>
      <c r="EV36" s="7"/>
      <c r="EW36" s="7"/>
      <c r="EX36" s="7"/>
      <c r="EY36" s="7"/>
      <c r="EZ36" s="7"/>
      <c r="FA36" s="7"/>
      <c r="FB36" s="7"/>
      <c r="FC36" s="7"/>
      <c r="FD36" s="7"/>
      <c r="FE36" s="7"/>
      <c r="FF36" s="7"/>
      <c r="FG36" s="7"/>
      <c r="FH36" s="7"/>
      <c r="FI36" s="7"/>
      <c r="FJ36" s="7"/>
      <c r="FK36" s="7"/>
      <c r="FL36" s="7"/>
      <c r="FM36" s="7"/>
      <c r="FN36" s="7"/>
      <c r="FO36" s="7"/>
      <c r="FP36" s="7"/>
      <c r="FQ36" s="7"/>
      <c r="FR36" s="7"/>
      <c r="FS36" s="7"/>
      <c r="FT36" s="7"/>
      <c r="FU36" s="7"/>
      <c r="FV36" s="7"/>
      <c r="FW36" s="7"/>
      <c r="FX36" s="7"/>
      <c r="FY36" s="7"/>
      <c r="FZ36" s="7"/>
      <c r="GA36" s="7"/>
      <c r="GB36" s="7"/>
      <c r="GC36" s="7"/>
      <c r="GD36" s="7"/>
      <c r="GE36" s="7"/>
      <c r="GF36" s="7"/>
      <c r="GG36" s="7"/>
      <c r="GH36" s="7"/>
      <c r="GI36" s="7"/>
      <c r="GJ36" s="7"/>
      <c r="GK36" s="7"/>
      <c r="GL36" s="7"/>
      <c r="GM36" s="7"/>
      <c r="GN36" s="7"/>
      <c r="GO36" s="7"/>
      <c r="GP36" s="7"/>
      <c r="GQ36" s="7"/>
      <c r="GR36" s="7"/>
      <c r="GS36" s="7"/>
      <c r="GT36" s="7"/>
      <c r="GU36" s="7"/>
      <c r="GV36" s="7"/>
      <c r="GW36" s="7"/>
      <c r="GX36" s="7"/>
      <c r="GY36" s="7"/>
      <c r="GZ36" s="7"/>
      <c r="HA36" s="7"/>
      <c r="HB36" s="7"/>
      <c r="HC36" s="7"/>
      <c r="HD36" s="7"/>
      <c r="HE36" s="7"/>
      <c r="HF36" s="7"/>
      <c r="HG36" s="7"/>
      <c r="HH36" s="7"/>
      <c r="HI36" s="7"/>
      <c r="HJ36" s="7"/>
      <c r="HK36" s="7"/>
      <c r="HL36" s="7"/>
      <c r="HM36" s="7"/>
      <c r="HN36" s="7"/>
      <c r="HO36" s="7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  <c r="IZ36" s="7"/>
      <c r="JA36" s="7"/>
      <c r="JB36" s="7"/>
      <c r="JC36" s="7"/>
      <c r="JD36" s="7"/>
      <c r="JE36" s="7"/>
      <c r="JF36" s="7"/>
      <c r="JG36" s="7"/>
      <c r="JH36" s="7"/>
      <c r="JI36" s="7"/>
      <c r="JJ36" s="7"/>
      <c r="JK36" s="7"/>
      <c r="JL36" s="7"/>
      <c r="JM36" s="7"/>
      <c r="JN36" s="7"/>
      <c r="JO36" s="7"/>
      <c r="JP36" s="7"/>
      <c r="JQ36" s="7"/>
      <c r="JR36" s="7"/>
      <c r="JS36" s="7"/>
      <c r="JT36" s="7"/>
      <c r="JU36" s="7"/>
      <c r="JV36" s="7"/>
      <c r="JW36" s="7"/>
      <c r="JX36" s="7"/>
      <c r="JY36" s="7"/>
      <c r="JZ36" s="7"/>
      <c r="KA36" s="7"/>
      <c r="KB36" s="7"/>
      <c r="KC36" s="7"/>
      <c r="KD36" s="7"/>
      <c r="KE36" s="7"/>
      <c r="KF36" s="7"/>
      <c r="KG36" s="7"/>
      <c r="KH36" s="7"/>
      <c r="KI36" s="7"/>
      <c r="KJ36" s="7"/>
      <c r="KK36" s="7"/>
      <c r="KL36" s="7"/>
      <c r="KM36" s="7"/>
      <c r="KN36" s="7"/>
      <c r="KO36" s="7"/>
      <c r="KP36" s="7"/>
      <c r="KQ36" s="7"/>
      <c r="KR36" s="7"/>
      <c r="KS36" s="7"/>
      <c r="KT36" s="7"/>
      <c r="KU36" s="7"/>
      <c r="KV36" s="7"/>
      <c r="KW36" s="7"/>
      <c r="KX36" s="7"/>
      <c r="KY36" s="7"/>
      <c r="KZ36" s="7"/>
      <c r="LA36" s="7"/>
      <c r="LB36" s="7"/>
      <c r="LC36" s="7"/>
      <c r="LD36" s="7"/>
      <c r="LE36" s="7"/>
      <c r="LF36" s="7"/>
      <c r="LG36" s="7"/>
      <c r="LH36" s="7"/>
      <c r="LI36" s="7"/>
      <c r="LJ36" s="7"/>
      <c r="LK36" s="7"/>
      <c r="LL36" s="7"/>
      <c r="LM36" s="7"/>
      <c r="LN36" s="7"/>
      <c r="LO36" s="7"/>
      <c r="LP36" s="7"/>
      <c r="LQ36" s="7"/>
      <c r="LR36" s="7"/>
      <c r="LS36" s="7"/>
      <c r="LT36" s="7"/>
      <c r="LU36" s="7"/>
      <c r="LV36" s="7"/>
      <c r="LW36" s="7"/>
      <c r="LX36" s="7"/>
      <c r="LY36" s="7"/>
      <c r="LZ36" s="7"/>
      <c r="MA36" s="7"/>
      <c r="MB36" s="7"/>
      <c r="MC36" s="7"/>
      <c r="MD36" s="7"/>
      <c r="ME36" s="7"/>
      <c r="MF36" s="7"/>
      <c r="MG36" s="7"/>
      <c r="MH36" s="7"/>
      <c r="MI36" s="7"/>
      <c r="MJ36" s="7"/>
      <c r="MK36" s="7"/>
      <c r="ML36" s="7"/>
      <c r="MM36" s="7"/>
      <c r="MN36" s="7"/>
      <c r="MO36" s="7"/>
      <c r="MP36" s="7"/>
      <c r="MQ36" s="7"/>
      <c r="MR36" s="7"/>
      <c r="MS36" s="7"/>
      <c r="MT36" s="7"/>
      <c r="MU36" s="7"/>
      <c r="MV36" s="7"/>
      <c r="MW36" s="7"/>
      <c r="MX36" s="7"/>
      <c r="MY36" s="7"/>
      <c r="MZ36" s="7"/>
      <c r="NA36" s="7"/>
      <c r="NB36" s="7"/>
      <c r="NC36" s="7"/>
      <c r="ND36" s="7"/>
      <c r="NE36" s="7"/>
      <c r="NF36" s="7"/>
      <c r="NG36" s="7"/>
      <c r="NH36" s="7"/>
      <c r="NI36" s="7"/>
      <c r="NJ36" s="7"/>
      <c r="NK36" s="7"/>
      <c r="NL36" s="7"/>
      <c r="NM36" s="7"/>
      <c r="NN36" s="7"/>
      <c r="NO36" s="7"/>
      <c r="NP36" s="7"/>
      <c r="NQ36" s="7"/>
      <c r="NR36" s="7"/>
      <c r="NS36" s="7"/>
      <c r="NT36" s="7"/>
      <c r="NU36" s="7"/>
      <c r="NV36" s="7"/>
      <c r="NW36" s="7"/>
      <c r="NX36" s="7"/>
      <c r="NY36" s="7"/>
      <c r="NZ36" s="7"/>
      <c r="OA36" s="7"/>
      <c r="OB36" s="7"/>
      <c r="OC36" s="7"/>
      <c r="OD36" s="7"/>
      <c r="OE36" s="7"/>
      <c r="OF36" s="7"/>
      <c r="OG36" s="7"/>
      <c r="OH36" s="7"/>
      <c r="OI36" s="7"/>
      <c r="OJ36" s="7"/>
      <c r="OK36" s="7"/>
      <c r="OL36" s="7"/>
      <c r="OM36" s="7"/>
      <c r="ON36" s="7"/>
      <c r="OO36" s="7"/>
      <c r="OP36" s="7"/>
      <c r="OQ36" s="7"/>
      <c r="OR36" s="7"/>
      <c r="OS36" s="7"/>
      <c r="OT36" s="7"/>
      <c r="OU36" s="7"/>
      <c r="OV36" s="7"/>
      <c r="OW36" s="7"/>
      <c r="OX36" s="7"/>
      <c r="OY36" s="7"/>
      <c r="OZ36" s="7"/>
      <c r="PA36" s="7"/>
      <c r="PB36" s="7"/>
      <c r="PC36" s="7"/>
      <c r="PD36" s="7"/>
      <c r="PE36" s="7"/>
      <c r="PF36" s="7"/>
      <c r="PG36" s="7"/>
      <c r="PH36" s="7"/>
      <c r="PI36" s="7"/>
      <c r="PJ36" s="7"/>
      <c r="PK36" s="7"/>
      <c r="PL36" s="7"/>
      <c r="PM36" s="7"/>
      <c r="PN36" s="7"/>
      <c r="PO36" s="7"/>
      <c r="PP36" s="7"/>
      <c r="PQ36" s="7"/>
      <c r="PR36" s="7"/>
      <c r="PS36" s="7"/>
      <c r="PT36" s="7"/>
      <c r="PU36" s="7"/>
      <c r="PV36" s="7"/>
      <c r="PW36" s="7"/>
      <c r="PX36" s="7"/>
      <c r="PY36" s="7"/>
      <c r="PZ36" s="7"/>
      <c r="QA36" s="7"/>
      <c r="QB36" s="7"/>
      <c r="QC36" s="7"/>
      <c r="QD36" s="7"/>
      <c r="QE36" s="7"/>
      <c r="QF36" s="7"/>
      <c r="QG36" s="7"/>
      <c r="QH36" s="7"/>
      <c r="QI36" s="7"/>
      <c r="QJ36" s="7"/>
      <c r="QK36" s="7"/>
      <c r="QL36" s="7"/>
      <c r="QM36" s="7"/>
      <c r="QN36" s="7"/>
      <c r="QO36" s="7"/>
      <c r="QP36" s="7"/>
      <c r="QQ36" s="7"/>
      <c r="QR36" s="7"/>
      <c r="QS36" s="7"/>
      <c r="QT36" s="7"/>
      <c r="QU36" s="7"/>
      <c r="QV36" s="7"/>
      <c r="QW36" s="7"/>
      <c r="QX36" s="7"/>
      <c r="QY36" s="7"/>
      <c r="QZ36" s="7"/>
      <c r="RA36" s="7"/>
      <c r="RB36" s="7"/>
      <c r="RC36" s="7"/>
      <c r="RD36" s="7"/>
      <c r="RE36" s="7"/>
      <c r="RF36" s="7"/>
      <c r="RG36" s="7"/>
      <c r="RH36" s="7"/>
      <c r="RI36" s="7"/>
      <c r="RJ36" s="7"/>
      <c r="RK36" s="7"/>
      <c r="RL36" s="7"/>
      <c r="RM36" s="7"/>
      <c r="RN36" s="7"/>
      <c r="RO36" s="7"/>
      <c r="RP36" s="7"/>
      <c r="RQ36" s="7"/>
      <c r="RR36" s="7"/>
      <c r="RS36" s="7"/>
      <c r="RT36" s="7"/>
      <c r="RU36" s="7"/>
      <c r="RV36" s="7"/>
      <c r="RW36" s="7"/>
      <c r="RX36" s="7"/>
      <c r="RY36" s="7"/>
      <c r="RZ36" s="7"/>
      <c r="SA36" s="7"/>
      <c r="SB36" s="7"/>
      <c r="SC36" s="7"/>
      <c r="SD36" s="7"/>
      <c r="SE36" s="7"/>
      <c r="SF36" s="7"/>
      <c r="SG36" s="7"/>
      <c r="SH36" s="7"/>
      <c r="SI36" s="7"/>
      <c r="SJ36" s="7"/>
      <c r="SK36" s="7"/>
    </row>
    <row r="37" ht="14.2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  <c r="BP37" s="7"/>
      <c r="BQ37" s="7"/>
      <c r="BR37" s="7"/>
      <c r="BS37" s="7"/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  <c r="DV37" s="7"/>
      <c r="DW37" s="7"/>
      <c r="DX37" s="7"/>
      <c r="DY37" s="7"/>
      <c r="DZ37" s="7"/>
      <c r="EA37" s="7"/>
      <c r="EB37" s="7"/>
      <c r="EC37" s="7"/>
      <c r="ED37" s="7"/>
      <c r="EE37" s="7"/>
      <c r="EF37" s="7"/>
      <c r="EG37" s="7"/>
      <c r="EH37" s="7"/>
      <c r="EI37" s="7"/>
      <c r="EJ37" s="7"/>
      <c r="EK37" s="7"/>
      <c r="EL37" s="7"/>
      <c r="EM37" s="7"/>
      <c r="EN37" s="7"/>
      <c r="EO37" s="7"/>
      <c r="EP37" s="7"/>
      <c r="EQ37" s="7"/>
      <c r="ER37" s="7"/>
      <c r="ES37" s="7"/>
      <c r="ET37" s="7"/>
      <c r="EU37" s="7"/>
      <c r="EV37" s="7"/>
      <c r="EW37" s="7"/>
      <c r="EX37" s="7"/>
      <c r="EY37" s="7"/>
      <c r="EZ37" s="7"/>
      <c r="FA37" s="7"/>
      <c r="FB37" s="7"/>
      <c r="FC37" s="7"/>
      <c r="FD37" s="7"/>
      <c r="FE37" s="7"/>
      <c r="FF37" s="7"/>
      <c r="FG37" s="7"/>
      <c r="FH37" s="7"/>
      <c r="FI37" s="7"/>
      <c r="FJ37" s="7"/>
      <c r="FK37" s="7"/>
      <c r="FL37" s="7"/>
      <c r="FM37" s="7"/>
      <c r="FN37" s="7"/>
      <c r="FO37" s="7"/>
      <c r="FP37" s="7"/>
      <c r="FQ37" s="7"/>
      <c r="FR37" s="7"/>
      <c r="FS37" s="7"/>
      <c r="FT37" s="7"/>
      <c r="FU37" s="7"/>
      <c r="FV37" s="7"/>
      <c r="FW37" s="7"/>
      <c r="FX37" s="7"/>
      <c r="FY37" s="7"/>
      <c r="FZ37" s="7"/>
      <c r="GA37" s="7"/>
      <c r="GB37" s="7"/>
      <c r="GC37" s="7"/>
      <c r="GD37" s="7"/>
      <c r="GE37" s="7"/>
      <c r="GF37" s="7"/>
      <c r="GG37" s="7"/>
      <c r="GH37" s="7"/>
      <c r="GI37" s="7"/>
      <c r="GJ37" s="7"/>
      <c r="GK37" s="7"/>
      <c r="GL37" s="7"/>
      <c r="GM37" s="7"/>
      <c r="GN37" s="7"/>
      <c r="GO37" s="7"/>
      <c r="GP37" s="7"/>
      <c r="GQ37" s="7"/>
      <c r="GR37" s="7"/>
      <c r="GS37" s="7"/>
      <c r="GT37" s="7"/>
      <c r="GU37" s="7"/>
      <c r="GV37" s="7"/>
      <c r="GW37" s="7"/>
      <c r="GX37" s="7"/>
      <c r="GY37" s="7"/>
      <c r="GZ37" s="7"/>
      <c r="HA37" s="7"/>
      <c r="HB37" s="7"/>
      <c r="HC37" s="7"/>
      <c r="HD37" s="7"/>
      <c r="HE37" s="7"/>
      <c r="HF37" s="7"/>
      <c r="HG37" s="7"/>
      <c r="HH37" s="7"/>
      <c r="HI37" s="7"/>
      <c r="HJ37" s="7"/>
      <c r="HK37" s="7"/>
      <c r="HL37" s="7"/>
      <c r="HM37" s="7"/>
      <c r="HN37" s="7"/>
      <c r="HO37" s="7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7"/>
      <c r="JD37" s="7"/>
      <c r="JE37" s="7"/>
      <c r="JF37" s="7"/>
      <c r="JG37" s="7"/>
      <c r="JH37" s="7"/>
      <c r="JI37" s="7"/>
      <c r="JJ37" s="7"/>
      <c r="JK37" s="7"/>
      <c r="JL37" s="7"/>
      <c r="JM37" s="7"/>
      <c r="JN37" s="7"/>
      <c r="JO37" s="7"/>
      <c r="JP37" s="7"/>
      <c r="JQ37" s="7"/>
      <c r="JR37" s="7"/>
      <c r="JS37" s="7"/>
      <c r="JT37" s="7"/>
      <c r="JU37" s="7"/>
      <c r="JV37" s="7"/>
      <c r="JW37" s="7"/>
      <c r="JX37" s="7"/>
      <c r="JY37" s="7"/>
      <c r="JZ37" s="7"/>
      <c r="KA37" s="7"/>
      <c r="KB37" s="7"/>
      <c r="KC37" s="7"/>
      <c r="KD37" s="7"/>
      <c r="KE37" s="7"/>
      <c r="KF37" s="7"/>
      <c r="KG37" s="7"/>
      <c r="KH37" s="7"/>
      <c r="KI37" s="7"/>
      <c r="KJ37" s="7"/>
      <c r="KK37" s="7"/>
      <c r="KL37" s="7"/>
      <c r="KM37" s="7"/>
      <c r="KN37" s="7"/>
      <c r="KO37" s="7"/>
      <c r="KP37" s="7"/>
      <c r="KQ37" s="7"/>
      <c r="KR37" s="7"/>
      <c r="KS37" s="7"/>
      <c r="KT37" s="7"/>
      <c r="KU37" s="7"/>
      <c r="KV37" s="7"/>
      <c r="KW37" s="7"/>
      <c r="KX37" s="7"/>
      <c r="KY37" s="7"/>
      <c r="KZ37" s="7"/>
      <c r="LA37" s="7"/>
      <c r="LB37" s="7"/>
      <c r="LC37" s="7"/>
      <c r="LD37" s="7"/>
      <c r="LE37" s="7"/>
      <c r="LF37" s="7"/>
      <c r="LG37" s="7"/>
      <c r="LH37" s="7"/>
      <c r="LI37" s="7"/>
      <c r="LJ37" s="7"/>
      <c r="LK37" s="7"/>
      <c r="LL37" s="7"/>
      <c r="LM37" s="7"/>
      <c r="LN37" s="7"/>
      <c r="LO37" s="7"/>
      <c r="LP37" s="7"/>
      <c r="LQ37" s="7"/>
      <c r="LR37" s="7"/>
      <c r="LS37" s="7"/>
      <c r="LT37" s="7"/>
      <c r="LU37" s="7"/>
      <c r="LV37" s="7"/>
      <c r="LW37" s="7"/>
      <c r="LX37" s="7"/>
      <c r="LY37" s="7"/>
      <c r="LZ37" s="7"/>
      <c r="MA37" s="7"/>
      <c r="MB37" s="7"/>
      <c r="MC37" s="7"/>
      <c r="MD37" s="7"/>
      <c r="ME37" s="7"/>
      <c r="MF37" s="7"/>
      <c r="MG37" s="7"/>
      <c r="MH37" s="7"/>
      <c r="MI37" s="7"/>
      <c r="MJ37" s="7"/>
      <c r="MK37" s="7"/>
      <c r="ML37" s="7"/>
      <c r="MM37" s="7"/>
      <c r="MN37" s="7"/>
      <c r="MO37" s="7"/>
      <c r="MP37" s="7"/>
      <c r="MQ37" s="7"/>
      <c r="MR37" s="7"/>
      <c r="MS37" s="7"/>
      <c r="MT37" s="7"/>
      <c r="MU37" s="7"/>
      <c r="MV37" s="7"/>
      <c r="MW37" s="7"/>
      <c r="MX37" s="7"/>
      <c r="MY37" s="7"/>
      <c r="MZ37" s="7"/>
      <c r="NA37" s="7"/>
      <c r="NB37" s="7"/>
      <c r="NC37" s="7"/>
      <c r="ND37" s="7"/>
      <c r="NE37" s="7"/>
      <c r="NF37" s="7"/>
      <c r="NG37" s="7"/>
      <c r="NH37" s="7"/>
      <c r="NI37" s="7"/>
      <c r="NJ37" s="7"/>
      <c r="NK37" s="7"/>
      <c r="NL37" s="7"/>
      <c r="NM37" s="7"/>
      <c r="NN37" s="7"/>
      <c r="NO37" s="7"/>
      <c r="NP37" s="7"/>
      <c r="NQ37" s="7"/>
      <c r="NR37" s="7"/>
      <c r="NS37" s="7"/>
      <c r="NT37" s="7"/>
      <c r="NU37" s="7"/>
      <c r="NV37" s="7"/>
      <c r="NW37" s="7"/>
      <c r="NX37" s="7"/>
      <c r="NY37" s="7"/>
      <c r="NZ37" s="7"/>
      <c r="OA37" s="7"/>
      <c r="OB37" s="7"/>
      <c r="OC37" s="7"/>
      <c r="OD37" s="7"/>
      <c r="OE37" s="7"/>
      <c r="OF37" s="7"/>
      <c r="OG37" s="7"/>
      <c r="OH37" s="7"/>
      <c r="OI37" s="7"/>
      <c r="OJ37" s="7"/>
      <c r="OK37" s="7"/>
      <c r="OL37" s="7"/>
      <c r="OM37" s="7"/>
      <c r="ON37" s="7"/>
      <c r="OO37" s="7"/>
      <c r="OP37" s="7"/>
      <c r="OQ37" s="7"/>
      <c r="OR37" s="7"/>
      <c r="OS37" s="7"/>
      <c r="OT37" s="7"/>
      <c r="OU37" s="7"/>
      <c r="OV37" s="7"/>
      <c r="OW37" s="7"/>
      <c r="OX37" s="7"/>
      <c r="OY37" s="7"/>
      <c r="OZ37" s="7"/>
      <c r="PA37" s="7"/>
      <c r="PB37" s="7"/>
      <c r="PC37" s="7"/>
      <c r="PD37" s="7"/>
      <c r="PE37" s="7"/>
      <c r="PF37" s="7"/>
      <c r="PG37" s="7"/>
      <c r="PH37" s="7"/>
      <c r="PI37" s="7"/>
      <c r="PJ37" s="7"/>
      <c r="PK37" s="7"/>
      <c r="PL37" s="7"/>
      <c r="PM37" s="7"/>
      <c r="PN37" s="7"/>
      <c r="PO37" s="7"/>
      <c r="PP37" s="7"/>
      <c r="PQ37" s="7"/>
      <c r="PR37" s="7"/>
      <c r="PS37" s="7"/>
      <c r="PT37" s="7"/>
      <c r="PU37" s="7"/>
      <c r="PV37" s="7"/>
      <c r="PW37" s="7"/>
      <c r="PX37" s="7"/>
      <c r="PY37" s="7"/>
      <c r="PZ37" s="7"/>
      <c r="QA37" s="7"/>
      <c r="QB37" s="7"/>
      <c r="QC37" s="7"/>
      <c r="QD37" s="7"/>
      <c r="QE37" s="7"/>
      <c r="QF37" s="7"/>
      <c r="QG37" s="7"/>
      <c r="QH37" s="7"/>
      <c r="QI37" s="7"/>
      <c r="QJ37" s="7"/>
      <c r="QK37" s="7"/>
      <c r="QL37" s="7"/>
      <c r="QM37" s="7"/>
      <c r="QN37" s="7"/>
      <c r="QO37" s="7"/>
      <c r="QP37" s="7"/>
      <c r="QQ37" s="7"/>
      <c r="QR37" s="7"/>
      <c r="QS37" s="7"/>
      <c r="QT37" s="7"/>
      <c r="QU37" s="7"/>
      <c r="QV37" s="7"/>
      <c r="QW37" s="7"/>
      <c r="QX37" s="7"/>
      <c r="QY37" s="7"/>
      <c r="QZ37" s="7"/>
      <c r="RA37" s="7"/>
      <c r="RB37" s="7"/>
      <c r="RC37" s="7"/>
      <c r="RD37" s="7"/>
      <c r="RE37" s="7"/>
      <c r="RF37" s="7"/>
      <c r="RG37" s="7"/>
      <c r="RH37" s="7"/>
      <c r="RI37" s="7"/>
      <c r="RJ37" s="7"/>
      <c r="RK37" s="7"/>
      <c r="RL37" s="7"/>
      <c r="RM37" s="7"/>
      <c r="RN37" s="7"/>
      <c r="RO37" s="7"/>
      <c r="RP37" s="7"/>
      <c r="RQ37" s="7"/>
      <c r="RR37" s="7"/>
      <c r="RS37" s="7"/>
      <c r="RT37" s="7"/>
      <c r="RU37" s="7"/>
      <c r="RV37" s="7"/>
      <c r="RW37" s="7"/>
      <c r="RX37" s="7"/>
      <c r="RY37" s="7"/>
      <c r="RZ37" s="7"/>
      <c r="SA37" s="7"/>
      <c r="SB37" s="7"/>
      <c r="SC37" s="7"/>
      <c r="SD37" s="7"/>
      <c r="SE37" s="7"/>
      <c r="SF37" s="7"/>
      <c r="SG37" s="7"/>
      <c r="SH37" s="7"/>
      <c r="SI37" s="7"/>
      <c r="SJ37" s="7"/>
      <c r="SK37" s="7"/>
    </row>
    <row r="38" ht="14.2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  <c r="DV38" s="7"/>
      <c r="DW38" s="7"/>
      <c r="DX38" s="7"/>
      <c r="DY38" s="7"/>
      <c r="DZ38" s="7"/>
      <c r="EA38" s="7"/>
      <c r="EB38" s="7"/>
      <c r="EC38" s="7"/>
      <c r="ED38" s="7"/>
      <c r="EE38" s="7"/>
      <c r="EF38" s="7"/>
      <c r="EG38" s="7"/>
      <c r="EH38" s="7"/>
      <c r="EI38" s="7"/>
      <c r="EJ38" s="7"/>
      <c r="EK38" s="7"/>
      <c r="EL38" s="7"/>
      <c r="EM38" s="7"/>
      <c r="EN38" s="7"/>
      <c r="EO38" s="7"/>
      <c r="EP38" s="7"/>
      <c r="EQ38" s="7"/>
      <c r="ER38" s="7"/>
      <c r="ES38" s="7"/>
      <c r="ET38" s="7"/>
      <c r="EU38" s="7"/>
      <c r="EV38" s="7"/>
      <c r="EW38" s="7"/>
      <c r="EX38" s="7"/>
      <c r="EY38" s="7"/>
      <c r="EZ38" s="7"/>
      <c r="FA38" s="7"/>
      <c r="FB38" s="7"/>
      <c r="FC38" s="7"/>
      <c r="FD38" s="7"/>
      <c r="FE38" s="7"/>
      <c r="FF38" s="7"/>
      <c r="FG38" s="7"/>
      <c r="FH38" s="7"/>
      <c r="FI38" s="7"/>
      <c r="FJ38" s="7"/>
      <c r="FK38" s="7"/>
      <c r="FL38" s="7"/>
      <c r="FM38" s="7"/>
      <c r="FN38" s="7"/>
      <c r="FO38" s="7"/>
      <c r="FP38" s="7"/>
      <c r="FQ38" s="7"/>
      <c r="FR38" s="7"/>
      <c r="FS38" s="7"/>
      <c r="FT38" s="7"/>
      <c r="FU38" s="7"/>
      <c r="FV38" s="7"/>
      <c r="FW38" s="7"/>
      <c r="FX38" s="7"/>
      <c r="FY38" s="7"/>
      <c r="FZ38" s="7"/>
      <c r="GA38" s="7"/>
      <c r="GB38" s="7"/>
      <c r="GC38" s="7"/>
      <c r="GD38" s="7"/>
      <c r="GE38" s="7"/>
      <c r="GF38" s="7"/>
      <c r="GG38" s="7"/>
      <c r="GH38" s="7"/>
      <c r="GI38" s="7"/>
      <c r="GJ38" s="7"/>
      <c r="GK38" s="7"/>
      <c r="GL38" s="7"/>
      <c r="GM38" s="7"/>
      <c r="GN38" s="7"/>
      <c r="GO38" s="7"/>
      <c r="GP38" s="7"/>
      <c r="GQ38" s="7"/>
      <c r="GR38" s="7"/>
      <c r="GS38" s="7"/>
      <c r="GT38" s="7"/>
      <c r="GU38" s="7"/>
      <c r="GV38" s="7"/>
      <c r="GW38" s="7"/>
      <c r="GX38" s="7"/>
      <c r="GY38" s="7"/>
      <c r="GZ38" s="7"/>
      <c r="HA38" s="7"/>
      <c r="HB38" s="7"/>
      <c r="HC38" s="7"/>
      <c r="HD38" s="7"/>
      <c r="HE38" s="7"/>
      <c r="HF38" s="7"/>
      <c r="HG38" s="7"/>
      <c r="HH38" s="7"/>
      <c r="HI38" s="7"/>
      <c r="HJ38" s="7"/>
      <c r="HK38" s="7"/>
      <c r="HL38" s="7"/>
      <c r="HM38" s="7"/>
      <c r="HN38" s="7"/>
      <c r="HO38" s="7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  <c r="IZ38" s="7"/>
      <c r="JA38" s="7"/>
      <c r="JB38" s="7"/>
      <c r="JC38" s="7"/>
      <c r="JD38" s="7"/>
      <c r="JE38" s="7"/>
      <c r="JF38" s="7"/>
      <c r="JG38" s="7"/>
      <c r="JH38" s="7"/>
      <c r="JI38" s="7"/>
      <c r="JJ38" s="7"/>
      <c r="JK38" s="7"/>
      <c r="JL38" s="7"/>
      <c r="JM38" s="7"/>
      <c r="JN38" s="7"/>
      <c r="JO38" s="7"/>
      <c r="JP38" s="7"/>
      <c r="JQ38" s="7"/>
      <c r="JR38" s="7"/>
      <c r="JS38" s="7"/>
      <c r="JT38" s="7"/>
      <c r="JU38" s="7"/>
      <c r="JV38" s="7"/>
      <c r="JW38" s="7"/>
      <c r="JX38" s="7"/>
      <c r="JY38" s="7"/>
      <c r="JZ38" s="7"/>
      <c r="KA38" s="7"/>
      <c r="KB38" s="7"/>
      <c r="KC38" s="7"/>
      <c r="KD38" s="7"/>
      <c r="KE38" s="7"/>
      <c r="KF38" s="7"/>
      <c r="KG38" s="7"/>
      <c r="KH38" s="7"/>
      <c r="KI38" s="7"/>
      <c r="KJ38" s="7"/>
      <c r="KK38" s="7"/>
      <c r="KL38" s="7"/>
      <c r="KM38" s="7"/>
      <c r="KN38" s="7"/>
      <c r="KO38" s="7"/>
      <c r="KP38" s="7"/>
      <c r="KQ38" s="7"/>
      <c r="KR38" s="7"/>
      <c r="KS38" s="7"/>
      <c r="KT38" s="7"/>
      <c r="KU38" s="7"/>
      <c r="KV38" s="7"/>
      <c r="KW38" s="7"/>
      <c r="KX38" s="7"/>
      <c r="KY38" s="7"/>
      <c r="KZ38" s="7"/>
      <c r="LA38" s="7"/>
      <c r="LB38" s="7"/>
      <c r="LC38" s="7"/>
      <c r="LD38" s="7"/>
      <c r="LE38" s="7"/>
      <c r="LF38" s="7"/>
      <c r="LG38" s="7"/>
      <c r="LH38" s="7"/>
      <c r="LI38" s="7"/>
      <c r="LJ38" s="7"/>
      <c r="LK38" s="7"/>
      <c r="LL38" s="7"/>
      <c r="LM38" s="7"/>
      <c r="LN38" s="7"/>
      <c r="LO38" s="7"/>
      <c r="LP38" s="7"/>
      <c r="LQ38" s="7"/>
      <c r="LR38" s="7"/>
      <c r="LS38" s="7"/>
      <c r="LT38" s="7"/>
      <c r="LU38" s="7"/>
      <c r="LV38" s="7"/>
      <c r="LW38" s="7"/>
      <c r="LX38" s="7"/>
      <c r="LY38" s="7"/>
      <c r="LZ38" s="7"/>
      <c r="MA38" s="7"/>
      <c r="MB38" s="7"/>
      <c r="MC38" s="7"/>
      <c r="MD38" s="7"/>
      <c r="ME38" s="7"/>
      <c r="MF38" s="7"/>
      <c r="MG38" s="7"/>
      <c r="MH38" s="7"/>
      <c r="MI38" s="7"/>
      <c r="MJ38" s="7"/>
      <c r="MK38" s="7"/>
      <c r="ML38" s="7"/>
      <c r="MM38" s="7"/>
      <c r="MN38" s="7"/>
      <c r="MO38" s="7"/>
      <c r="MP38" s="7"/>
      <c r="MQ38" s="7"/>
      <c r="MR38" s="7"/>
      <c r="MS38" s="7"/>
      <c r="MT38" s="7"/>
      <c r="MU38" s="7"/>
      <c r="MV38" s="7"/>
      <c r="MW38" s="7"/>
      <c r="MX38" s="7"/>
      <c r="MY38" s="7"/>
      <c r="MZ38" s="7"/>
      <c r="NA38" s="7"/>
      <c r="NB38" s="7"/>
      <c r="NC38" s="7"/>
      <c r="ND38" s="7"/>
      <c r="NE38" s="7"/>
      <c r="NF38" s="7"/>
      <c r="NG38" s="7"/>
      <c r="NH38" s="7"/>
      <c r="NI38" s="7"/>
      <c r="NJ38" s="7"/>
      <c r="NK38" s="7"/>
      <c r="NL38" s="7"/>
      <c r="NM38" s="7"/>
      <c r="NN38" s="7"/>
      <c r="NO38" s="7"/>
      <c r="NP38" s="7"/>
      <c r="NQ38" s="7"/>
      <c r="NR38" s="7"/>
      <c r="NS38" s="7"/>
      <c r="NT38" s="7"/>
      <c r="NU38" s="7"/>
      <c r="NV38" s="7"/>
      <c r="NW38" s="7"/>
      <c r="NX38" s="7"/>
      <c r="NY38" s="7"/>
      <c r="NZ38" s="7"/>
      <c r="OA38" s="7"/>
      <c r="OB38" s="7"/>
      <c r="OC38" s="7"/>
      <c r="OD38" s="7"/>
      <c r="OE38" s="7"/>
      <c r="OF38" s="7"/>
      <c r="OG38" s="7"/>
      <c r="OH38" s="7"/>
      <c r="OI38" s="7"/>
      <c r="OJ38" s="7"/>
      <c r="OK38" s="7"/>
      <c r="OL38" s="7"/>
      <c r="OM38" s="7"/>
      <c r="ON38" s="7"/>
      <c r="OO38" s="7"/>
      <c r="OP38" s="7"/>
      <c r="OQ38" s="7"/>
      <c r="OR38" s="7"/>
      <c r="OS38" s="7"/>
      <c r="OT38" s="7"/>
      <c r="OU38" s="7"/>
      <c r="OV38" s="7"/>
      <c r="OW38" s="7"/>
      <c r="OX38" s="7"/>
      <c r="OY38" s="7"/>
      <c r="OZ38" s="7"/>
      <c r="PA38" s="7"/>
      <c r="PB38" s="7"/>
      <c r="PC38" s="7"/>
      <c r="PD38" s="7"/>
      <c r="PE38" s="7"/>
      <c r="PF38" s="7"/>
      <c r="PG38" s="7"/>
      <c r="PH38" s="7"/>
      <c r="PI38" s="7"/>
      <c r="PJ38" s="7"/>
      <c r="PK38" s="7"/>
      <c r="PL38" s="7"/>
      <c r="PM38" s="7"/>
      <c r="PN38" s="7"/>
      <c r="PO38" s="7"/>
      <c r="PP38" s="7"/>
      <c r="PQ38" s="7"/>
      <c r="PR38" s="7"/>
      <c r="PS38" s="7"/>
      <c r="PT38" s="7"/>
      <c r="PU38" s="7"/>
      <c r="PV38" s="7"/>
      <c r="PW38" s="7"/>
      <c r="PX38" s="7"/>
      <c r="PY38" s="7"/>
      <c r="PZ38" s="7"/>
      <c r="QA38" s="7"/>
      <c r="QB38" s="7"/>
      <c r="QC38" s="7"/>
      <c r="QD38" s="7"/>
      <c r="QE38" s="7"/>
      <c r="QF38" s="7"/>
      <c r="QG38" s="7"/>
      <c r="QH38" s="7"/>
      <c r="QI38" s="7"/>
      <c r="QJ38" s="7"/>
      <c r="QK38" s="7"/>
      <c r="QL38" s="7"/>
      <c r="QM38" s="7"/>
      <c r="QN38" s="7"/>
      <c r="QO38" s="7"/>
      <c r="QP38" s="7"/>
      <c r="QQ38" s="7"/>
      <c r="QR38" s="7"/>
      <c r="QS38" s="7"/>
      <c r="QT38" s="7"/>
      <c r="QU38" s="7"/>
      <c r="QV38" s="7"/>
      <c r="QW38" s="7"/>
      <c r="QX38" s="7"/>
      <c r="QY38" s="7"/>
      <c r="QZ38" s="7"/>
      <c r="RA38" s="7"/>
      <c r="RB38" s="7"/>
      <c r="RC38" s="7"/>
      <c r="RD38" s="7"/>
      <c r="RE38" s="7"/>
      <c r="RF38" s="7"/>
      <c r="RG38" s="7"/>
      <c r="RH38" s="7"/>
      <c r="RI38" s="7"/>
      <c r="RJ38" s="7"/>
      <c r="RK38" s="7"/>
      <c r="RL38" s="7"/>
      <c r="RM38" s="7"/>
      <c r="RN38" s="7"/>
      <c r="RO38" s="7"/>
      <c r="RP38" s="7"/>
      <c r="RQ38" s="7"/>
      <c r="RR38" s="7"/>
      <c r="RS38" s="7"/>
      <c r="RT38" s="7"/>
      <c r="RU38" s="7"/>
      <c r="RV38" s="7"/>
      <c r="RW38" s="7"/>
      <c r="RX38" s="7"/>
      <c r="RY38" s="7"/>
      <c r="RZ38" s="7"/>
      <c r="SA38" s="7"/>
      <c r="SB38" s="7"/>
      <c r="SC38" s="7"/>
      <c r="SD38" s="7"/>
      <c r="SE38" s="7"/>
      <c r="SF38" s="7"/>
      <c r="SG38" s="7"/>
      <c r="SH38" s="7"/>
      <c r="SI38" s="7"/>
      <c r="SJ38" s="7"/>
      <c r="SK38" s="7"/>
    </row>
    <row r="39" ht="14.2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  <c r="BP39" s="7"/>
      <c r="BQ39" s="7"/>
      <c r="BR39" s="7"/>
      <c r="BS39" s="7"/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  <c r="DV39" s="7"/>
      <c r="DW39" s="7"/>
      <c r="DX39" s="7"/>
      <c r="DY39" s="7"/>
      <c r="DZ39" s="7"/>
      <c r="EA39" s="7"/>
      <c r="EB39" s="7"/>
      <c r="EC39" s="7"/>
      <c r="ED39" s="7"/>
      <c r="EE39" s="7"/>
      <c r="EF39" s="7"/>
      <c r="EG39" s="7"/>
      <c r="EH39" s="7"/>
      <c r="EI39" s="7"/>
      <c r="EJ39" s="7"/>
      <c r="EK39" s="7"/>
      <c r="EL39" s="7"/>
      <c r="EM39" s="7"/>
      <c r="EN39" s="7"/>
      <c r="EO39" s="7"/>
      <c r="EP39" s="7"/>
      <c r="EQ39" s="7"/>
      <c r="ER39" s="7"/>
      <c r="ES39" s="7"/>
      <c r="ET39" s="7"/>
      <c r="EU39" s="7"/>
      <c r="EV39" s="7"/>
      <c r="EW39" s="7"/>
      <c r="EX39" s="7"/>
      <c r="EY39" s="7"/>
      <c r="EZ39" s="7"/>
      <c r="FA39" s="7"/>
      <c r="FB39" s="7"/>
      <c r="FC39" s="7"/>
      <c r="FD39" s="7"/>
      <c r="FE39" s="7"/>
      <c r="FF39" s="7"/>
      <c r="FG39" s="7"/>
      <c r="FH39" s="7"/>
      <c r="FI39" s="7"/>
      <c r="FJ39" s="7"/>
      <c r="FK39" s="7"/>
      <c r="FL39" s="7"/>
      <c r="FM39" s="7"/>
      <c r="FN39" s="7"/>
      <c r="FO39" s="7"/>
      <c r="FP39" s="7"/>
      <c r="FQ39" s="7"/>
      <c r="FR39" s="7"/>
      <c r="FS39" s="7"/>
      <c r="FT39" s="7"/>
      <c r="FU39" s="7"/>
      <c r="FV39" s="7"/>
      <c r="FW39" s="7"/>
      <c r="FX39" s="7"/>
      <c r="FY39" s="7"/>
      <c r="FZ39" s="7"/>
      <c r="GA39" s="7"/>
      <c r="GB39" s="7"/>
      <c r="GC39" s="7"/>
      <c r="GD39" s="7"/>
      <c r="GE39" s="7"/>
      <c r="GF39" s="7"/>
      <c r="GG39" s="7"/>
      <c r="GH39" s="7"/>
      <c r="GI39" s="7"/>
      <c r="GJ39" s="7"/>
      <c r="GK39" s="7"/>
      <c r="GL39" s="7"/>
      <c r="GM39" s="7"/>
      <c r="GN39" s="7"/>
      <c r="GO39" s="7"/>
      <c r="GP39" s="7"/>
      <c r="GQ39" s="7"/>
      <c r="GR39" s="7"/>
      <c r="GS39" s="7"/>
      <c r="GT39" s="7"/>
      <c r="GU39" s="7"/>
      <c r="GV39" s="7"/>
      <c r="GW39" s="7"/>
      <c r="GX39" s="7"/>
      <c r="GY39" s="7"/>
      <c r="GZ39" s="7"/>
      <c r="HA39" s="7"/>
      <c r="HB39" s="7"/>
      <c r="HC39" s="7"/>
      <c r="HD39" s="7"/>
      <c r="HE39" s="7"/>
      <c r="HF39" s="7"/>
      <c r="HG39" s="7"/>
      <c r="HH39" s="7"/>
      <c r="HI39" s="7"/>
      <c r="HJ39" s="7"/>
      <c r="HK39" s="7"/>
      <c r="HL39" s="7"/>
      <c r="HM39" s="7"/>
      <c r="HN39" s="7"/>
      <c r="HO39" s="7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7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  <c r="IV39" s="7"/>
      <c r="IW39" s="7"/>
      <c r="IX39" s="7"/>
      <c r="IY39" s="7"/>
      <c r="IZ39" s="7"/>
      <c r="JA39" s="7"/>
      <c r="JB39" s="7"/>
      <c r="JC39" s="7"/>
      <c r="JD39" s="7"/>
      <c r="JE39" s="7"/>
      <c r="JF39" s="7"/>
      <c r="JG39" s="7"/>
      <c r="JH39" s="7"/>
      <c r="JI39" s="7"/>
      <c r="JJ39" s="7"/>
      <c r="JK39" s="7"/>
      <c r="JL39" s="7"/>
      <c r="JM39" s="7"/>
      <c r="JN39" s="7"/>
      <c r="JO39" s="7"/>
      <c r="JP39" s="7"/>
      <c r="JQ39" s="7"/>
      <c r="JR39" s="7"/>
      <c r="JS39" s="7"/>
      <c r="JT39" s="7"/>
      <c r="JU39" s="7"/>
      <c r="JV39" s="7"/>
      <c r="JW39" s="7"/>
      <c r="JX39" s="7"/>
      <c r="JY39" s="7"/>
      <c r="JZ39" s="7"/>
      <c r="KA39" s="7"/>
      <c r="KB39" s="7"/>
      <c r="KC39" s="7"/>
      <c r="KD39" s="7"/>
      <c r="KE39" s="7"/>
      <c r="KF39" s="7"/>
      <c r="KG39" s="7"/>
      <c r="KH39" s="7"/>
      <c r="KI39" s="7"/>
      <c r="KJ39" s="7"/>
      <c r="KK39" s="7"/>
      <c r="KL39" s="7"/>
      <c r="KM39" s="7"/>
      <c r="KN39" s="7"/>
      <c r="KO39" s="7"/>
      <c r="KP39" s="7"/>
      <c r="KQ39" s="7"/>
      <c r="KR39" s="7"/>
      <c r="KS39" s="7"/>
      <c r="KT39" s="7"/>
      <c r="KU39" s="7"/>
      <c r="KV39" s="7"/>
      <c r="KW39" s="7"/>
      <c r="KX39" s="7"/>
      <c r="KY39" s="7"/>
      <c r="KZ39" s="7"/>
      <c r="LA39" s="7"/>
      <c r="LB39" s="7"/>
      <c r="LC39" s="7"/>
      <c r="LD39" s="7"/>
      <c r="LE39" s="7"/>
      <c r="LF39" s="7"/>
      <c r="LG39" s="7"/>
      <c r="LH39" s="7"/>
      <c r="LI39" s="7"/>
      <c r="LJ39" s="7"/>
      <c r="LK39" s="7"/>
      <c r="LL39" s="7"/>
      <c r="LM39" s="7"/>
      <c r="LN39" s="7"/>
      <c r="LO39" s="7"/>
      <c r="LP39" s="7"/>
      <c r="LQ39" s="7"/>
      <c r="LR39" s="7"/>
      <c r="LS39" s="7"/>
      <c r="LT39" s="7"/>
      <c r="LU39" s="7"/>
      <c r="LV39" s="7"/>
      <c r="LW39" s="7"/>
      <c r="LX39" s="7"/>
      <c r="LY39" s="7"/>
      <c r="LZ39" s="7"/>
      <c r="MA39" s="7"/>
      <c r="MB39" s="7"/>
      <c r="MC39" s="7"/>
      <c r="MD39" s="7"/>
      <c r="ME39" s="7"/>
      <c r="MF39" s="7"/>
      <c r="MG39" s="7"/>
      <c r="MH39" s="7"/>
      <c r="MI39" s="7"/>
      <c r="MJ39" s="7"/>
      <c r="MK39" s="7"/>
      <c r="ML39" s="7"/>
      <c r="MM39" s="7"/>
      <c r="MN39" s="7"/>
      <c r="MO39" s="7"/>
      <c r="MP39" s="7"/>
      <c r="MQ39" s="7"/>
      <c r="MR39" s="7"/>
      <c r="MS39" s="7"/>
      <c r="MT39" s="7"/>
      <c r="MU39" s="7"/>
      <c r="MV39" s="7"/>
      <c r="MW39" s="7"/>
      <c r="MX39" s="7"/>
      <c r="MY39" s="7"/>
      <c r="MZ39" s="7"/>
      <c r="NA39" s="7"/>
      <c r="NB39" s="7"/>
      <c r="NC39" s="7"/>
      <c r="ND39" s="7"/>
      <c r="NE39" s="7"/>
      <c r="NF39" s="7"/>
      <c r="NG39" s="7"/>
      <c r="NH39" s="7"/>
      <c r="NI39" s="7"/>
      <c r="NJ39" s="7"/>
      <c r="NK39" s="7"/>
      <c r="NL39" s="7"/>
      <c r="NM39" s="7"/>
      <c r="NN39" s="7"/>
      <c r="NO39" s="7"/>
      <c r="NP39" s="7"/>
      <c r="NQ39" s="7"/>
      <c r="NR39" s="7"/>
      <c r="NS39" s="7"/>
      <c r="NT39" s="7"/>
      <c r="NU39" s="7"/>
      <c r="NV39" s="7"/>
      <c r="NW39" s="7"/>
      <c r="NX39" s="7"/>
      <c r="NY39" s="7"/>
      <c r="NZ39" s="7"/>
      <c r="OA39" s="7"/>
      <c r="OB39" s="7"/>
      <c r="OC39" s="7"/>
      <c r="OD39" s="7"/>
      <c r="OE39" s="7"/>
      <c r="OF39" s="7"/>
      <c r="OG39" s="7"/>
      <c r="OH39" s="7"/>
      <c r="OI39" s="7"/>
      <c r="OJ39" s="7"/>
      <c r="OK39" s="7"/>
      <c r="OL39" s="7"/>
      <c r="OM39" s="7"/>
      <c r="ON39" s="7"/>
      <c r="OO39" s="7"/>
      <c r="OP39" s="7"/>
      <c r="OQ39" s="7"/>
      <c r="OR39" s="7"/>
      <c r="OS39" s="7"/>
      <c r="OT39" s="7"/>
      <c r="OU39" s="7"/>
      <c r="OV39" s="7"/>
      <c r="OW39" s="7"/>
      <c r="OX39" s="7"/>
      <c r="OY39" s="7"/>
      <c r="OZ39" s="7"/>
      <c r="PA39" s="7"/>
      <c r="PB39" s="7"/>
      <c r="PC39" s="7"/>
      <c r="PD39" s="7"/>
      <c r="PE39" s="7"/>
      <c r="PF39" s="7"/>
      <c r="PG39" s="7"/>
      <c r="PH39" s="7"/>
      <c r="PI39" s="7"/>
      <c r="PJ39" s="7"/>
      <c r="PK39" s="7"/>
      <c r="PL39" s="7"/>
      <c r="PM39" s="7"/>
      <c r="PN39" s="7"/>
      <c r="PO39" s="7"/>
      <c r="PP39" s="7"/>
      <c r="PQ39" s="7"/>
      <c r="PR39" s="7"/>
      <c r="PS39" s="7"/>
      <c r="PT39" s="7"/>
      <c r="PU39" s="7"/>
      <c r="PV39" s="7"/>
      <c r="PW39" s="7"/>
      <c r="PX39" s="7"/>
      <c r="PY39" s="7"/>
      <c r="PZ39" s="7"/>
      <c r="QA39" s="7"/>
      <c r="QB39" s="7"/>
      <c r="QC39" s="7"/>
      <c r="QD39" s="7"/>
      <c r="QE39" s="7"/>
      <c r="QF39" s="7"/>
      <c r="QG39" s="7"/>
      <c r="QH39" s="7"/>
      <c r="QI39" s="7"/>
      <c r="QJ39" s="7"/>
      <c r="QK39" s="7"/>
      <c r="QL39" s="7"/>
      <c r="QM39" s="7"/>
      <c r="QN39" s="7"/>
      <c r="QO39" s="7"/>
      <c r="QP39" s="7"/>
      <c r="QQ39" s="7"/>
      <c r="QR39" s="7"/>
      <c r="QS39" s="7"/>
      <c r="QT39" s="7"/>
      <c r="QU39" s="7"/>
      <c r="QV39" s="7"/>
      <c r="QW39" s="7"/>
      <c r="QX39" s="7"/>
      <c r="QY39" s="7"/>
      <c r="QZ39" s="7"/>
      <c r="RA39" s="7"/>
      <c r="RB39" s="7"/>
      <c r="RC39" s="7"/>
      <c r="RD39" s="7"/>
      <c r="RE39" s="7"/>
      <c r="RF39" s="7"/>
      <c r="RG39" s="7"/>
      <c r="RH39" s="7"/>
      <c r="RI39" s="7"/>
      <c r="RJ39" s="7"/>
      <c r="RK39" s="7"/>
      <c r="RL39" s="7"/>
      <c r="RM39" s="7"/>
      <c r="RN39" s="7"/>
      <c r="RO39" s="7"/>
      <c r="RP39" s="7"/>
      <c r="RQ39" s="7"/>
      <c r="RR39" s="7"/>
      <c r="RS39" s="7"/>
      <c r="RT39" s="7"/>
      <c r="RU39" s="7"/>
      <c r="RV39" s="7"/>
      <c r="RW39" s="7"/>
      <c r="RX39" s="7"/>
      <c r="RY39" s="7"/>
      <c r="RZ39" s="7"/>
      <c r="SA39" s="7"/>
      <c r="SB39" s="7"/>
      <c r="SC39" s="7"/>
      <c r="SD39" s="7"/>
      <c r="SE39" s="7"/>
      <c r="SF39" s="7"/>
      <c r="SG39" s="7"/>
      <c r="SH39" s="7"/>
      <c r="SI39" s="7"/>
      <c r="SJ39" s="7"/>
      <c r="SK39" s="7"/>
    </row>
    <row r="40" ht="14.2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  <c r="DV40" s="7"/>
      <c r="DW40" s="7"/>
      <c r="DX40" s="7"/>
      <c r="DY40" s="7"/>
      <c r="DZ40" s="7"/>
      <c r="EA40" s="7"/>
      <c r="EB40" s="7"/>
      <c r="EC40" s="7"/>
      <c r="ED40" s="7"/>
      <c r="EE40" s="7"/>
      <c r="EF40" s="7"/>
      <c r="EG40" s="7"/>
      <c r="EH40" s="7"/>
      <c r="EI40" s="7"/>
      <c r="EJ40" s="7"/>
      <c r="EK40" s="7"/>
      <c r="EL40" s="7"/>
      <c r="EM40" s="7"/>
      <c r="EN40" s="7"/>
      <c r="EO40" s="7"/>
      <c r="EP40" s="7"/>
      <c r="EQ40" s="7"/>
      <c r="ER40" s="7"/>
      <c r="ES40" s="7"/>
      <c r="ET40" s="7"/>
      <c r="EU40" s="7"/>
      <c r="EV40" s="7"/>
      <c r="EW40" s="7"/>
      <c r="EX40" s="7"/>
      <c r="EY40" s="7"/>
      <c r="EZ40" s="7"/>
      <c r="FA40" s="7"/>
      <c r="FB40" s="7"/>
      <c r="FC40" s="7"/>
      <c r="FD40" s="7"/>
      <c r="FE40" s="7"/>
      <c r="FF40" s="7"/>
      <c r="FG40" s="7"/>
      <c r="FH40" s="7"/>
      <c r="FI40" s="7"/>
      <c r="FJ40" s="7"/>
      <c r="FK40" s="7"/>
      <c r="FL40" s="7"/>
      <c r="FM40" s="7"/>
      <c r="FN40" s="7"/>
      <c r="FO40" s="7"/>
      <c r="FP40" s="7"/>
      <c r="FQ40" s="7"/>
      <c r="FR40" s="7"/>
      <c r="FS40" s="7"/>
      <c r="FT40" s="7"/>
      <c r="FU40" s="7"/>
      <c r="FV40" s="7"/>
      <c r="FW40" s="7"/>
      <c r="FX40" s="7"/>
      <c r="FY40" s="7"/>
      <c r="FZ40" s="7"/>
      <c r="GA40" s="7"/>
      <c r="GB40" s="7"/>
      <c r="GC40" s="7"/>
      <c r="GD40" s="7"/>
      <c r="GE40" s="7"/>
      <c r="GF40" s="7"/>
      <c r="GG40" s="7"/>
      <c r="GH40" s="7"/>
      <c r="GI40" s="7"/>
      <c r="GJ40" s="7"/>
      <c r="GK40" s="7"/>
      <c r="GL40" s="7"/>
      <c r="GM40" s="7"/>
      <c r="GN40" s="7"/>
      <c r="GO40" s="7"/>
      <c r="GP40" s="7"/>
      <c r="GQ40" s="7"/>
      <c r="GR40" s="7"/>
      <c r="GS40" s="7"/>
      <c r="GT40" s="7"/>
      <c r="GU40" s="7"/>
      <c r="GV40" s="7"/>
      <c r="GW40" s="7"/>
      <c r="GX40" s="7"/>
      <c r="GY40" s="7"/>
      <c r="GZ40" s="7"/>
      <c r="HA40" s="7"/>
      <c r="HB40" s="7"/>
      <c r="HC40" s="7"/>
      <c r="HD40" s="7"/>
      <c r="HE40" s="7"/>
      <c r="HF40" s="7"/>
      <c r="HG40" s="7"/>
      <c r="HH40" s="7"/>
      <c r="HI40" s="7"/>
      <c r="HJ40" s="7"/>
      <c r="HK40" s="7"/>
      <c r="HL40" s="7"/>
      <c r="HM40" s="7"/>
      <c r="HN40" s="7"/>
      <c r="HO40" s="7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7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  <c r="IV40" s="7"/>
      <c r="IW40" s="7"/>
      <c r="IX40" s="7"/>
      <c r="IY40" s="7"/>
      <c r="IZ40" s="7"/>
      <c r="JA40" s="7"/>
      <c r="JB40" s="7"/>
      <c r="JC40" s="7"/>
      <c r="JD40" s="7"/>
      <c r="JE40" s="7"/>
      <c r="JF40" s="7"/>
      <c r="JG40" s="7"/>
      <c r="JH40" s="7"/>
      <c r="JI40" s="7"/>
      <c r="JJ40" s="7"/>
      <c r="JK40" s="7"/>
      <c r="JL40" s="7"/>
      <c r="JM40" s="7"/>
      <c r="JN40" s="7"/>
      <c r="JO40" s="7"/>
      <c r="JP40" s="7"/>
      <c r="JQ40" s="7"/>
      <c r="JR40" s="7"/>
      <c r="JS40" s="7"/>
      <c r="JT40" s="7"/>
      <c r="JU40" s="7"/>
      <c r="JV40" s="7"/>
      <c r="JW40" s="7"/>
      <c r="JX40" s="7"/>
      <c r="JY40" s="7"/>
      <c r="JZ40" s="7"/>
      <c r="KA40" s="7"/>
      <c r="KB40" s="7"/>
      <c r="KC40" s="7"/>
      <c r="KD40" s="7"/>
      <c r="KE40" s="7"/>
      <c r="KF40" s="7"/>
      <c r="KG40" s="7"/>
      <c r="KH40" s="7"/>
      <c r="KI40" s="7"/>
      <c r="KJ40" s="7"/>
      <c r="KK40" s="7"/>
      <c r="KL40" s="7"/>
      <c r="KM40" s="7"/>
      <c r="KN40" s="7"/>
      <c r="KO40" s="7"/>
      <c r="KP40" s="7"/>
      <c r="KQ40" s="7"/>
      <c r="KR40" s="7"/>
      <c r="KS40" s="7"/>
      <c r="KT40" s="7"/>
      <c r="KU40" s="7"/>
      <c r="KV40" s="7"/>
      <c r="KW40" s="7"/>
      <c r="KX40" s="7"/>
      <c r="KY40" s="7"/>
      <c r="KZ40" s="7"/>
      <c r="LA40" s="7"/>
      <c r="LB40" s="7"/>
      <c r="LC40" s="7"/>
      <c r="LD40" s="7"/>
      <c r="LE40" s="7"/>
      <c r="LF40" s="7"/>
      <c r="LG40" s="7"/>
      <c r="LH40" s="7"/>
      <c r="LI40" s="7"/>
      <c r="LJ40" s="7"/>
      <c r="LK40" s="7"/>
      <c r="LL40" s="7"/>
      <c r="LM40" s="7"/>
      <c r="LN40" s="7"/>
      <c r="LO40" s="7"/>
      <c r="LP40" s="7"/>
      <c r="LQ40" s="7"/>
      <c r="LR40" s="7"/>
      <c r="LS40" s="7"/>
      <c r="LT40" s="7"/>
      <c r="LU40" s="7"/>
      <c r="LV40" s="7"/>
      <c r="LW40" s="7"/>
      <c r="LX40" s="7"/>
      <c r="LY40" s="7"/>
      <c r="LZ40" s="7"/>
      <c r="MA40" s="7"/>
      <c r="MB40" s="7"/>
      <c r="MC40" s="7"/>
      <c r="MD40" s="7"/>
      <c r="ME40" s="7"/>
      <c r="MF40" s="7"/>
      <c r="MG40" s="7"/>
      <c r="MH40" s="7"/>
      <c r="MI40" s="7"/>
      <c r="MJ40" s="7"/>
      <c r="MK40" s="7"/>
      <c r="ML40" s="7"/>
      <c r="MM40" s="7"/>
      <c r="MN40" s="7"/>
      <c r="MO40" s="7"/>
      <c r="MP40" s="7"/>
      <c r="MQ40" s="7"/>
      <c r="MR40" s="7"/>
      <c r="MS40" s="7"/>
      <c r="MT40" s="7"/>
      <c r="MU40" s="7"/>
      <c r="MV40" s="7"/>
      <c r="MW40" s="7"/>
      <c r="MX40" s="7"/>
      <c r="MY40" s="7"/>
      <c r="MZ40" s="7"/>
      <c r="NA40" s="7"/>
      <c r="NB40" s="7"/>
      <c r="NC40" s="7"/>
      <c r="ND40" s="7"/>
      <c r="NE40" s="7"/>
      <c r="NF40" s="7"/>
      <c r="NG40" s="7"/>
      <c r="NH40" s="7"/>
      <c r="NI40" s="7"/>
      <c r="NJ40" s="7"/>
      <c r="NK40" s="7"/>
      <c r="NL40" s="7"/>
      <c r="NM40" s="7"/>
      <c r="NN40" s="7"/>
      <c r="NO40" s="7"/>
      <c r="NP40" s="7"/>
      <c r="NQ40" s="7"/>
      <c r="NR40" s="7"/>
      <c r="NS40" s="7"/>
      <c r="NT40" s="7"/>
      <c r="NU40" s="7"/>
      <c r="NV40" s="7"/>
      <c r="NW40" s="7"/>
      <c r="NX40" s="7"/>
      <c r="NY40" s="7"/>
      <c r="NZ40" s="7"/>
      <c r="OA40" s="7"/>
      <c r="OB40" s="7"/>
      <c r="OC40" s="7"/>
      <c r="OD40" s="7"/>
      <c r="OE40" s="7"/>
      <c r="OF40" s="7"/>
      <c r="OG40" s="7"/>
      <c r="OH40" s="7"/>
      <c r="OI40" s="7"/>
      <c r="OJ40" s="7"/>
      <c r="OK40" s="7"/>
      <c r="OL40" s="7"/>
      <c r="OM40" s="7"/>
      <c r="ON40" s="7"/>
      <c r="OO40" s="7"/>
      <c r="OP40" s="7"/>
      <c r="OQ40" s="7"/>
      <c r="OR40" s="7"/>
      <c r="OS40" s="7"/>
      <c r="OT40" s="7"/>
      <c r="OU40" s="7"/>
      <c r="OV40" s="7"/>
      <c r="OW40" s="7"/>
      <c r="OX40" s="7"/>
      <c r="OY40" s="7"/>
      <c r="OZ40" s="7"/>
      <c r="PA40" s="7"/>
      <c r="PB40" s="7"/>
      <c r="PC40" s="7"/>
      <c r="PD40" s="7"/>
      <c r="PE40" s="7"/>
      <c r="PF40" s="7"/>
      <c r="PG40" s="7"/>
      <c r="PH40" s="7"/>
      <c r="PI40" s="7"/>
      <c r="PJ40" s="7"/>
      <c r="PK40" s="7"/>
      <c r="PL40" s="7"/>
      <c r="PM40" s="7"/>
      <c r="PN40" s="7"/>
      <c r="PO40" s="7"/>
      <c r="PP40" s="7"/>
      <c r="PQ40" s="7"/>
      <c r="PR40" s="7"/>
      <c r="PS40" s="7"/>
      <c r="PT40" s="7"/>
      <c r="PU40" s="7"/>
      <c r="PV40" s="7"/>
      <c r="PW40" s="7"/>
      <c r="PX40" s="7"/>
      <c r="PY40" s="7"/>
      <c r="PZ40" s="7"/>
      <c r="QA40" s="7"/>
      <c r="QB40" s="7"/>
      <c r="QC40" s="7"/>
      <c r="QD40" s="7"/>
      <c r="QE40" s="7"/>
      <c r="QF40" s="7"/>
      <c r="QG40" s="7"/>
      <c r="QH40" s="7"/>
      <c r="QI40" s="7"/>
      <c r="QJ40" s="7"/>
      <c r="QK40" s="7"/>
      <c r="QL40" s="7"/>
      <c r="QM40" s="7"/>
      <c r="QN40" s="7"/>
      <c r="QO40" s="7"/>
      <c r="QP40" s="7"/>
      <c r="QQ40" s="7"/>
      <c r="QR40" s="7"/>
      <c r="QS40" s="7"/>
      <c r="QT40" s="7"/>
      <c r="QU40" s="7"/>
      <c r="QV40" s="7"/>
      <c r="QW40" s="7"/>
      <c r="QX40" s="7"/>
      <c r="QY40" s="7"/>
      <c r="QZ40" s="7"/>
      <c r="RA40" s="7"/>
      <c r="RB40" s="7"/>
      <c r="RC40" s="7"/>
      <c r="RD40" s="7"/>
      <c r="RE40" s="7"/>
      <c r="RF40" s="7"/>
      <c r="RG40" s="7"/>
      <c r="RH40" s="7"/>
      <c r="RI40" s="7"/>
      <c r="RJ40" s="7"/>
      <c r="RK40" s="7"/>
      <c r="RL40" s="7"/>
      <c r="RM40" s="7"/>
      <c r="RN40" s="7"/>
      <c r="RO40" s="7"/>
      <c r="RP40" s="7"/>
      <c r="RQ40" s="7"/>
      <c r="RR40" s="7"/>
      <c r="RS40" s="7"/>
      <c r="RT40" s="7"/>
      <c r="RU40" s="7"/>
      <c r="RV40" s="7"/>
      <c r="RW40" s="7"/>
      <c r="RX40" s="7"/>
      <c r="RY40" s="7"/>
      <c r="RZ40" s="7"/>
      <c r="SA40" s="7"/>
      <c r="SB40" s="7"/>
      <c r="SC40" s="7"/>
      <c r="SD40" s="7"/>
      <c r="SE40" s="7"/>
      <c r="SF40" s="7"/>
      <c r="SG40" s="7"/>
      <c r="SH40" s="7"/>
      <c r="SI40" s="7"/>
      <c r="SJ40" s="7"/>
      <c r="SK40" s="7"/>
    </row>
    <row r="41" ht="14.2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  <c r="BP41" s="7"/>
      <c r="BQ41" s="7"/>
      <c r="BR41" s="7"/>
      <c r="BS41" s="7"/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  <c r="DV41" s="7"/>
      <c r="DW41" s="7"/>
      <c r="DX41" s="7"/>
      <c r="DY41" s="7"/>
      <c r="DZ41" s="7"/>
      <c r="EA41" s="7"/>
      <c r="EB41" s="7"/>
      <c r="EC41" s="7"/>
      <c r="ED41" s="7"/>
      <c r="EE41" s="7"/>
      <c r="EF41" s="7"/>
      <c r="EG41" s="7"/>
      <c r="EH41" s="7"/>
      <c r="EI41" s="7"/>
      <c r="EJ41" s="7"/>
      <c r="EK41" s="7"/>
      <c r="EL41" s="7"/>
      <c r="EM41" s="7"/>
      <c r="EN41" s="7"/>
      <c r="EO41" s="7"/>
      <c r="EP41" s="7"/>
      <c r="EQ41" s="7"/>
      <c r="ER41" s="7"/>
      <c r="ES41" s="7"/>
      <c r="ET41" s="7"/>
      <c r="EU41" s="7"/>
      <c r="EV41" s="7"/>
      <c r="EW41" s="7"/>
      <c r="EX41" s="7"/>
      <c r="EY41" s="7"/>
      <c r="EZ41" s="7"/>
      <c r="FA41" s="7"/>
      <c r="FB41" s="7"/>
      <c r="FC41" s="7"/>
      <c r="FD41" s="7"/>
      <c r="FE41" s="7"/>
      <c r="FF41" s="7"/>
      <c r="FG41" s="7"/>
      <c r="FH41" s="7"/>
      <c r="FI41" s="7"/>
      <c r="FJ41" s="7"/>
      <c r="FK41" s="7"/>
      <c r="FL41" s="7"/>
      <c r="FM41" s="7"/>
      <c r="FN41" s="7"/>
      <c r="FO41" s="7"/>
      <c r="FP41" s="7"/>
      <c r="FQ41" s="7"/>
      <c r="FR41" s="7"/>
      <c r="FS41" s="7"/>
      <c r="FT41" s="7"/>
      <c r="FU41" s="7"/>
      <c r="FV41" s="7"/>
      <c r="FW41" s="7"/>
      <c r="FX41" s="7"/>
      <c r="FY41" s="7"/>
      <c r="FZ41" s="7"/>
      <c r="GA41" s="7"/>
      <c r="GB41" s="7"/>
      <c r="GC41" s="7"/>
      <c r="GD41" s="7"/>
      <c r="GE41" s="7"/>
      <c r="GF41" s="7"/>
      <c r="GG41" s="7"/>
      <c r="GH41" s="7"/>
      <c r="GI41" s="7"/>
      <c r="GJ41" s="7"/>
      <c r="GK41" s="7"/>
      <c r="GL41" s="7"/>
      <c r="GM41" s="7"/>
      <c r="GN41" s="7"/>
      <c r="GO41" s="7"/>
      <c r="GP41" s="7"/>
      <c r="GQ41" s="7"/>
      <c r="GR41" s="7"/>
      <c r="GS41" s="7"/>
      <c r="GT41" s="7"/>
      <c r="GU41" s="7"/>
      <c r="GV41" s="7"/>
      <c r="GW41" s="7"/>
      <c r="GX41" s="7"/>
      <c r="GY41" s="7"/>
      <c r="GZ41" s="7"/>
      <c r="HA41" s="7"/>
      <c r="HB41" s="7"/>
      <c r="HC41" s="7"/>
      <c r="HD41" s="7"/>
      <c r="HE41" s="7"/>
      <c r="HF41" s="7"/>
      <c r="HG41" s="7"/>
      <c r="HH41" s="7"/>
      <c r="HI41" s="7"/>
      <c r="HJ41" s="7"/>
      <c r="HK41" s="7"/>
      <c r="HL41" s="7"/>
      <c r="HM41" s="7"/>
      <c r="HN41" s="7"/>
      <c r="HO41" s="7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7"/>
      <c r="JD41" s="7"/>
      <c r="JE41" s="7"/>
      <c r="JF41" s="7"/>
      <c r="JG41" s="7"/>
      <c r="JH41" s="7"/>
      <c r="JI41" s="7"/>
      <c r="JJ41" s="7"/>
      <c r="JK41" s="7"/>
      <c r="JL41" s="7"/>
      <c r="JM41" s="7"/>
      <c r="JN41" s="7"/>
      <c r="JO41" s="7"/>
      <c r="JP41" s="7"/>
      <c r="JQ41" s="7"/>
      <c r="JR41" s="7"/>
      <c r="JS41" s="7"/>
      <c r="JT41" s="7"/>
      <c r="JU41" s="7"/>
      <c r="JV41" s="7"/>
      <c r="JW41" s="7"/>
      <c r="JX41" s="7"/>
      <c r="JY41" s="7"/>
      <c r="JZ41" s="7"/>
      <c r="KA41" s="7"/>
      <c r="KB41" s="7"/>
      <c r="KC41" s="7"/>
      <c r="KD41" s="7"/>
      <c r="KE41" s="7"/>
      <c r="KF41" s="7"/>
      <c r="KG41" s="7"/>
      <c r="KH41" s="7"/>
      <c r="KI41" s="7"/>
      <c r="KJ41" s="7"/>
      <c r="KK41" s="7"/>
      <c r="KL41" s="7"/>
      <c r="KM41" s="7"/>
      <c r="KN41" s="7"/>
      <c r="KO41" s="7"/>
      <c r="KP41" s="7"/>
      <c r="KQ41" s="7"/>
      <c r="KR41" s="7"/>
      <c r="KS41" s="7"/>
      <c r="KT41" s="7"/>
      <c r="KU41" s="7"/>
      <c r="KV41" s="7"/>
      <c r="KW41" s="7"/>
      <c r="KX41" s="7"/>
      <c r="KY41" s="7"/>
      <c r="KZ41" s="7"/>
      <c r="LA41" s="7"/>
      <c r="LB41" s="7"/>
      <c r="LC41" s="7"/>
      <c r="LD41" s="7"/>
      <c r="LE41" s="7"/>
      <c r="LF41" s="7"/>
      <c r="LG41" s="7"/>
      <c r="LH41" s="7"/>
      <c r="LI41" s="7"/>
      <c r="LJ41" s="7"/>
      <c r="LK41" s="7"/>
      <c r="LL41" s="7"/>
      <c r="LM41" s="7"/>
      <c r="LN41" s="7"/>
      <c r="LO41" s="7"/>
      <c r="LP41" s="7"/>
      <c r="LQ41" s="7"/>
      <c r="LR41" s="7"/>
      <c r="LS41" s="7"/>
      <c r="LT41" s="7"/>
      <c r="LU41" s="7"/>
      <c r="LV41" s="7"/>
      <c r="LW41" s="7"/>
      <c r="LX41" s="7"/>
      <c r="LY41" s="7"/>
      <c r="LZ41" s="7"/>
      <c r="MA41" s="7"/>
      <c r="MB41" s="7"/>
      <c r="MC41" s="7"/>
      <c r="MD41" s="7"/>
      <c r="ME41" s="7"/>
      <c r="MF41" s="7"/>
      <c r="MG41" s="7"/>
      <c r="MH41" s="7"/>
      <c r="MI41" s="7"/>
      <c r="MJ41" s="7"/>
      <c r="MK41" s="7"/>
      <c r="ML41" s="7"/>
      <c r="MM41" s="7"/>
      <c r="MN41" s="7"/>
      <c r="MO41" s="7"/>
      <c r="MP41" s="7"/>
      <c r="MQ41" s="7"/>
      <c r="MR41" s="7"/>
      <c r="MS41" s="7"/>
      <c r="MT41" s="7"/>
      <c r="MU41" s="7"/>
      <c r="MV41" s="7"/>
      <c r="MW41" s="7"/>
      <c r="MX41" s="7"/>
      <c r="MY41" s="7"/>
      <c r="MZ41" s="7"/>
      <c r="NA41" s="7"/>
      <c r="NB41" s="7"/>
      <c r="NC41" s="7"/>
      <c r="ND41" s="7"/>
      <c r="NE41" s="7"/>
      <c r="NF41" s="7"/>
      <c r="NG41" s="7"/>
      <c r="NH41" s="7"/>
      <c r="NI41" s="7"/>
      <c r="NJ41" s="7"/>
      <c r="NK41" s="7"/>
      <c r="NL41" s="7"/>
      <c r="NM41" s="7"/>
      <c r="NN41" s="7"/>
      <c r="NO41" s="7"/>
      <c r="NP41" s="7"/>
      <c r="NQ41" s="7"/>
      <c r="NR41" s="7"/>
      <c r="NS41" s="7"/>
      <c r="NT41" s="7"/>
      <c r="NU41" s="7"/>
      <c r="NV41" s="7"/>
      <c r="NW41" s="7"/>
      <c r="NX41" s="7"/>
      <c r="NY41" s="7"/>
      <c r="NZ41" s="7"/>
      <c r="OA41" s="7"/>
      <c r="OB41" s="7"/>
      <c r="OC41" s="7"/>
      <c r="OD41" s="7"/>
      <c r="OE41" s="7"/>
      <c r="OF41" s="7"/>
      <c r="OG41" s="7"/>
      <c r="OH41" s="7"/>
      <c r="OI41" s="7"/>
      <c r="OJ41" s="7"/>
      <c r="OK41" s="7"/>
      <c r="OL41" s="7"/>
      <c r="OM41" s="7"/>
      <c r="ON41" s="7"/>
      <c r="OO41" s="7"/>
      <c r="OP41" s="7"/>
      <c r="OQ41" s="7"/>
      <c r="OR41" s="7"/>
      <c r="OS41" s="7"/>
      <c r="OT41" s="7"/>
      <c r="OU41" s="7"/>
      <c r="OV41" s="7"/>
      <c r="OW41" s="7"/>
      <c r="OX41" s="7"/>
      <c r="OY41" s="7"/>
      <c r="OZ41" s="7"/>
      <c r="PA41" s="7"/>
      <c r="PB41" s="7"/>
      <c r="PC41" s="7"/>
      <c r="PD41" s="7"/>
      <c r="PE41" s="7"/>
      <c r="PF41" s="7"/>
      <c r="PG41" s="7"/>
      <c r="PH41" s="7"/>
      <c r="PI41" s="7"/>
      <c r="PJ41" s="7"/>
      <c r="PK41" s="7"/>
      <c r="PL41" s="7"/>
      <c r="PM41" s="7"/>
      <c r="PN41" s="7"/>
      <c r="PO41" s="7"/>
      <c r="PP41" s="7"/>
      <c r="PQ41" s="7"/>
      <c r="PR41" s="7"/>
      <c r="PS41" s="7"/>
      <c r="PT41" s="7"/>
      <c r="PU41" s="7"/>
      <c r="PV41" s="7"/>
      <c r="PW41" s="7"/>
      <c r="PX41" s="7"/>
      <c r="PY41" s="7"/>
      <c r="PZ41" s="7"/>
      <c r="QA41" s="7"/>
      <c r="QB41" s="7"/>
      <c r="QC41" s="7"/>
      <c r="QD41" s="7"/>
      <c r="QE41" s="7"/>
      <c r="QF41" s="7"/>
      <c r="QG41" s="7"/>
      <c r="QH41" s="7"/>
      <c r="QI41" s="7"/>
      <c r="QJ41" s="7"/>
      <c r="QK41" s="7"/>
      <c r="QL41" s="7"/>
      <c r="QM41" s="7"/>
      <c r="QN41" s="7"/>
      <c r="QO41" s="7"/>
      <c r="QP41" s="7"/>
      <c r="QQ41" s="7"/>
      <c r="QR41" s="7"/>
      <c r="QS41" s="7"/>
      <c r="QT41" s="7"/>
      <c r="QU41" s="7"/>
      <c r="QV41" s="7"/>
      <c r="QW41" s="7"/>
      <c r="QX41" s="7"/>
      <c r="QY41" s="7"/>
      <c r="QZ41" s="7"/>
      <c r="RA41" s="7"/>
      <c r="RB41" s="7"/>
      <c r="RC41" s="7"/>
      <c r="RD41" s="7"/>
      <c r="RE41" s="7"/>
      <c r="RF41" s="7"/>
      <c r="RG41" s="7"/>
      <c r="RH41" s="7"/>
      <c r="RI41" s="7"/>
      <c r="RJ41" s="7"/>
      <c r="RK41" s="7"/>
      <c r="RL41" s="7"/>
      <c r="RM41" s="7"/>
      <c r="RN41" s="7"/>
      <c r="RO41" s="7"/>
      <c r="RP41" s="7"/>
      <c r="RQ41" s="7"/>
      <c r="RR41" s="7"/>
      <c r="RS41" s="7"/>
      <c r="RT41" s="7"/>
      <c r="RU41" s="7"/>
      <c r="RV41" s="7"/>
      <c r="RW41" s="7"/>
      <c r="RX41" s="7"/>
      <c r="RY41" s="7"/>
      <c r="RZ41" s="7"/>
      <c r="SA41" s="7"/>
      <c r="SB41" s="7"/>
      <c r="SC41" s="7"/>
      <c r="SD41" s="7"/>
      <c r="SE41" s="7"/>
      <c r="SF41" s="7"/>
      <c r="SG41" s="7"/>
      <c r="SH41" s="7"/>
      <c r="SI41" s="7"/>
      <c r="SJ41" s="7"/>
      <c r="SK41" s="7"/>
    </row>
    <row r="42" ht="14.2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  <c r="DV42" s="7"/>
      <c r="DW42" s="7"/>
      <c r="DX42" s="7"/>
      <c r="DY42" s="7"/>
      <c r="DZ42" s="7"/>
      <c r="EA42" s="7"/>
      <c r="EB42" s="7"/>
      <c r="EC42" s="7"/>
      <c r="ED42" s="7"/>
      <c r="EE42" s="7"/>
      <c r="EF42" s="7"/>
      <c r="EG42" s="7"/>
      <c r="EH42" s="7"/>
      <c r="EI42" s="7"/>
      <c r="EJ42" s="7"/>
      <c r="EK42" s="7"/>
      <c r="EL42" s="7"/>
      <c r="EM42" s="7"/>
      <c r="EN42" s="7"/>
      <c r="EO42" s="7"/>
      <c r="EP42" s="7"/>
      <c r="EQ42" s="7"/>
      <c r="ER42" s="7"/>
      <c r="ES42" s="7"/>
      <c r="ET42" s="7"/>
      <c r="EU42" s="7"/>
      <c r="EV42" s="7"/>
      <c r="EW42" s="7"/>
      <c r="EX42" s="7"/>
      <c r="EY42" s="7"/>
      <c r="EZ42" s="7"/>
      <c r="FA42" s="7"/>
      <c r="FB42" s="7"/>
      <c r="FC42" s="7"/>
      <c r="FD42" s="7"/>
      <c r="FE42" s="7"/>
      <c r="FF42" s="7"/>
      <c r="FG42" s="7"/>
      <c r="FH42" s="7"/>
      <c r="FI42" s="7"/>
      <c r="FJ42" s="7"/>
      <c r="FK42" s="7"/>
      <c r="FL42" s="7"/>
      <c r="FM42" s="7"/>
      <c r="FN42" s="7"/>
      <c r="FO42" s="7"/>
      <c r="FP42" s="7"/>
      <c r="FQ42" s="7"/>
      <c r="FR42" s="7"/>
      <c r="FS42" s="7"/>
      <c r="FT42" s="7"/>
      <c r="FU42" s="7"/>
      <c r="FV42" s="7"/>
      <c r="FW42" s="7"/>
      <c r="FX42" s="7"/>
      <c r="FY42" s="7"/>
      <c r="FZ42" s="7"/>
      <c r="GA42" s="7"/>
      <c r="GB42" s="7"/>
      <c r="GC42" s="7"/>
      <c r="GD42" s="7"/>
      <c r="GE42" s="7"/>
      <c r="GF42" s="7"/>
      <c r="GG42" s="7"/>
      <c r="GH42" s="7"/>
      <c r="GI42" s="7"/>
      <c r="GJ42" s="7"/>
      <c r="GK42" s="7"/>
      <c r="GL42" s="7"/>
      <c r="GM42" s="7"/>
      <c r="GN42" s="7"/>
      <c r="GO42" s="7"/>
      <c r="GP42" s="7"/>
      <c r="GQ42" s="7"/>
      <c r="GR42" s="7"/>
      <c r="GS42" s="7"/>
      <c r="GT42" s="7"/>
      <c r="GU42" s="7"/>
      <c r="GV42" s="7"/>
      <c r="GW42" s="7"/>
      <c r="GX42" s="7"/>
      <c r="GY42" s="7"/>
      <c r="GZ42" s="7"/>
      <c r="HA42" s="7"/>
      <c r="HB42" s="7"/>
      <c r="HC42" s="7"/>
      <c r="HD42" s="7"/>
      <c r="HE42" s="7"/>
      <c r="HF42" s="7"/>
      <c r="HG42" s="7"/>
      <c r="HH42" s="7"/>
      <c r="HI42" s="7"/>
      <c r="HJ42" s="7"/>
      <c r="HK42" s="7"/>
      <c r="HL42" s="7"/>
      <c r="HM42" s="7"/>
      <c r="HN42" s="7"/>
      <c r="HO42" s="7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7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  <c r="IV42" s="7"/>
      <c r="IW42" s="7"/>
      <c r="IX42" s="7"/>
      <c r="IY42" s="7"/>
      <c r="IZ42" s="7"/>
      <c r="JA42" s="7"/>
      <c r="JB42" s="7"/>
      <c r="JC42" s="7"/>
      <c r="JD42" s="7"/>
      <c r="JE42" s="7"/>
      <c r="JF42" s="7"/>
      <c r="JG42" s="7"/>
      <c r="JH42" s="7"/>
      <c r="JI42" s="7"/>
      <c r="JJ42" s="7"/>
      <c r="JK42" s="7"/>
      <c r="JL42" s="7"/>
      <c r="JM42" s="7"/>
      <c r="JN42" s="7"/>
      <c r="JO42" s="7"/>
      <c r="JP42" s="7"/>
      <c r="JQ42" s="7"/>
      <c r="JR42" s="7"/>
      <c r="JS42" s="7"/>
      <c r="JT42" s="7"/>
      <c r="JU42" s="7"/>
      <c r="JV42" s="7"/>
      <c r="JW42" s="7"/>
      <c r="JX42" s="7"/>
      <c r="JY42" s="7"/>
      <c r="JZ42" s="7"/>
      <c r="KA42" s="7"/>
      <c r="KB42" s="7"/>
      <c r="KC42" s="7"/>
      <c r="KD42" s="7"/>
      <c r="KE42" s="7"/>
      <c r="KF42" s="7"/>
      <c r="KG42" s="7"/>
      <c r="KH42" s="7"/>
      <c r="KI42" s="7"/>
      <c r="KJ42" s="7"/>
      <c r="KK42" s="7"/>
      <c r="KL42" s="7"/>
      <c r="KM42" s="7"/>
      <c r="KN42" s="7"/>
      <c r="KO42" s="7"/>
      <c r="KP42" s="7"/>
      <c r="KQ42" s="7"/>
      <c r="KR42" s="7"/>
      <c r="KS42" s="7"/>
      <c r="KT42" s="7"/>
      <c r="KU42" s="7"/>
      <c r="KV42" s="7"/>
      <c r="KW42" s="7"/>
      <c r="KX42" s="7"/>
      <c r="KY42" s="7"/>
      <c r="KZ42" s="7"/>
      <c r="LA42" s="7"/>
      <c r="LB42" s="7"/>
      <c r="LC42" s="7"/>
      <c r="LD42" s="7"/>
      <c r="LE42" s="7"/>
      <c r="LF42" s="7"/>
      <c r="LG42" s="7"/>
      <c r="LH42" s="7"/>
      <c r="LI42" s="7"/>
      <c r="LJ42" s="7"/>
      <c r="LK42" s="7"/>
      <c r="LL42" s="7"/>
      <c r="LM42" s="7"/>
      <c r="LN42" s="7"/>
      <c r="LO42" s="7"/>
      <c r="LP42" s="7"/>
      <c r="LQ42" s="7"/>
      <c r="LR42" s="7"/>
      <c r="LS42" s="7"/>
      <c r="LT42" s="7"/>
      <c r="LU42" s="7"/>
      <c r="LV42" s="7"/>
      <c r="LW42" s="7"/>
      <c r="LX42" s="7"/>
      <c r="LY42" s="7"/>
      <c r="LZ42" s="7"/>
      <c r="MA42" s="7"/>
      <c r="MB42" s="7"/>
      <c r="MC42" s="7"/>
      <c r="MD42" s="7"/>
      <c r="ME42" s="7"/>
      <c r="MF42" s="7"/>
      <c r="MG42" s="7"/>
      <c r="MH42" s="7"/>
      <c r="MI42" s="7"/>
      <c r="MJ42" s="7"/>
      <c r="MK42" s="7"/>
      <c r="ML42" s="7"/>
      <c r="MM42" s="7"/>
      <c r="MN42" s="7"/>
      <c r="MO42" s="7"/>
      <c r="MP42" s="7"/>
      <c r="MQ42" s="7"/>
      <c r="MR42" s="7"/>
      <c r="MS42" s="7"/>
      <c r="MT42" s="7"/>
      <c r="MU42" s="7"/>
      <c r="MV42" s="7"/>
      <c r="MW42" s="7"/>
      <c r="MX42" s="7"/>
      <c r="MY42" s="7"/>
      <c r="MZ42" s="7"/>
      <c r="NA42" s="7"/>
      <c r="NB42" s="7"/>
      <c r="NC42" s="7"/>
      <c r="ND42" s="7"/>
      <c r="NE42" s="7"/>
      <c r="NF42" s="7"/>
      <c r="NG42" s="7"/>
      <c r="NH42" s="7"/>
      <c r="NI42" s="7"/>
      <c r="NJ42" s="7"/>
      <c r="NK42" s="7"/>
      <c r="NL42" s="7"/>
      <c r="NM42" s="7"/>
      <c r="NN42" s="7"/>
      <c r="NO42" s="7"/>
      <c r="NP42" s="7"/>
      <c r="NQ42" s="7"/>
      <c r="NR42" s="7"/>
      <c r="NS42" s="7"/>
      <c r="NT42" s="7"/>
      <c r="NU42" s="7"/>
      <c r="NV42" s="7"/>
      <c r="NW42" s="7"/>
      <c r="NX42" s="7"/>
      <c r="NY42" s="7"/>
      <c r="NZ42" s="7"/>
      <c r="OA42" s="7"/>
      <c r="OB42" s="7"/>
      <c r="OC42" s="7"/>
      <c r="OD42" s="7"/>
      <c r="OE42" s="7"/>
      <c r="OF42" s="7"/>
      <c r="OG42" s="7"/>
      <c r="OH42" s="7"/>
      <c r="OI42" s="7"/>
      <c r="OJ42" s="7"/>
      <c r="OK42" s="7"/>
      <c r="OL42" s="7"/>
      <c r="OM42" s="7"/>
      <c r="ON42" s="7"/>
      <c r="OO42" s="7"/>
      <c r="OP42" s="7"/>
      <c r="OQ42" s="7"/>
      <c r="OR42" s="7"/>
      <c r="OS42" s="7"/>
      <c r="OT42" s="7"/>
      <c r="OU42" s="7"/>
      <c r="OV42" s="7"/>
      <c r="OW42" s="7"/>
      <c r="OX42" s="7"/>
      <c r="OY42" s="7"/>
      <c r="OZ42" s="7"/>
      <c r="PA42" s="7"/>
      <c r="PB42" s="7"/>
      <c r="PC42" s="7"/>
      <c r="PD42" s="7"/>
      <c r="PE42" s="7"/>
      <c r="PF42" s="7"/>
      <c r="PG42" s="7"/>
      <c r="PH42" s="7"/>
      <c r="PI42" s="7"/>
      <c r="PJ42" s="7"/>
      <c r="PK42" s="7"/>
      <c r="PL42" s="7"/>
      <c r="PM42" s="7"/>
      <c r="PN42" s="7"/>
      <c r="PO42" s="7"/>
      <c r="PP42" s="7"/>
      <c r="PQ42" s="7"/>
      <c r="PR42" s="7"/>
      <c r="PS42" s="7"/>
      <c r="PT42" s="7"/>
      <c r="PU42" s="7"/>
      <c r="PV42" s="7"/>
      <c r="PW42" s="7"/>
      <c r="PX42" s="7"/>
      <c r="PY42" s="7"/>
      <c r="PZ42" s="7"/>
      <c r="QA42" s="7"/>
      <c r="QB42" s="7"/>
      <c r="QC42" s="7"/>
      <c r="QD42" s="7"/>
      <c r="QE42" s="7"/>
      <c r="QF42" s="7"/>
      <c r="QG42" s="7"/>
      <c r="QH42" s="7"/>
      <c r="QI42" s="7"/>
      <c r="QJ42" s="7"/>
      <c r="QK42" s="7"/>
      <c r="QL42" s="7"/>
      <c r="QM42" s="7"/>
      <c r="QN42" s="7"/>
      <c r="QO42" s="7"/>
      <c r="QP42" s="7"/>
      <c r="QQ42" s="7"/>
      <c r="QR42" s="7"/>
      <c r="QS42" s="7"/>
      <c r="QT42" s="7"/>
      <c r="QU42" s="7"/>
      <c r="QV42" s="7"/>
      <c r="QW42" s="7"/>
      <c r="QX42" s="7"/>
      <c r="QY42" s="7"/>
      <c r="QZ42" s="7"/>
      <c r="RA42" s="7"/>
      <c r="RB42" s="7"/>
      <c r="RC42" s="7"/>
      <c r="RD42" s="7"/>
      <c r="RE42" s="7"/>
      <c r="RF42" s="7"/>
      <c r="RG42" s="7"/>
      <c r="RH42" s="7"/>
      <c r="RI42" s="7"/>
      <c r="RJ42" s="7"/>
      <c r="RK42" s="7"/>
      <c r="RL42" s="7"/>
      <c r="RM42" s="7"/>
      <c r="RN42" s="7"/>
      <c r="RO42" s="7"/>
      <c r="RP42" s="7"/>
      <c r="RQ42" s="7"/>
      <c r="RR42" s="7"/>
      <c r="RS42" s="7"/>
      <c r="RT42" s="7"/>
      <c r="RU42" s="7"/>
      <c r="RV42" s="7"/>
      <c r="RW42" s="7"/>
      <c r="RX42" s="7"/>
      <c r="RY42" s="7"/>
      <c r="RZ42" s="7"/>
      <c r="SA42" s="7"/>
      <c r="SB42" s="7"/>
      <c r="SC42" s="7"/>
      <c r="SD42" s="7"/>
      <c r="SE42" s="7"/>
      <c r="SF42" s="7"/>
      <c r="SG42" s="7"/>
      <c r="SH42" s="7"/>
      <c r="SI42" s="7"/>
      <c r="SJ42" s="7"/>
      <c r="SK42" s="7"/>
    </row>
    <row r="43" ht="14.2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  <c r="DV43" s="7"/>
      <c r="DW43" s="7"/>
      <c r="DX43" s="7"/>
      <c r="DY43" s="7"/>
      <c r="DZ43" s="7"/>
      <c r="EA43" s="7"/>
      <c r="EB43" s="7"/>
      <c r="EC43" s="7"/>
      <c r="ED43" s="7"/>
      <c r="EE43" s="7"/>
      <c r="EF43" s="7"/>
      <c r="EG43" s="7"/>
      <c r="EH43" s="7"/>
      <c r="EI43" s="7"/>
      <c r="EJ43" s="7"/>
      <c r="EK43" s="7"/>
      <c r="EL43" s="7"/>
      <c r="EM43" s="7"/>
      <c r="EN43" s="7"/>
      <c r="EO43" s="7"/>
      <c r="EP43" s="7"/>
      <c r="EQ43" s="7"/>
      <c r="ER43" s="7"/>
      <c r="ES43" s="7"/>
      <c r="ET43" s="7"/>
      <c r="EU43" s="7"/>
      <c r="EV43" s="7"/>
      <c r="EW43" s="7"/>
      <c r="EX43" s="7"/>
      <c r="EY43" s="7"/>
      <c r="EZ43" s="7"/>
      <c r="FA43" s="7"/>
      <c r="FB43" s="7"/>
      <c r="FC43" s="7"/>
      <c r="FD43" s="7"/>
      <c r="FE43" s="7"/>
      <c r="FF43" s="7"/>
      <c r="FG43" s="7"/>
      <c r="FH43" s="7"/>
      <c r="FI43" s="7"/>
      <c r="FJ43" s="7"/>
      <c r="FK43" s="7"/>
      <c r="FL43" s="7"/>
      <c r="FM43" s="7"/>
      <c r="FN43" s="7"/>
      <c r="FO43" s="7"/>
      <c r="FP43" s="7"/>
      <c r="FQ43" s="7"/>
      <c r="FR43" s="7"/>
      <c r="FS43" s="7"/>
      <c r="FT43" s="7"/>
      <c r="FU43" s="7"/>
      <c r="FV43" s="7"/>
      <c r="FW43" s="7"/>
      <c r="FX43" s="7"/>
      <c r="FY43" s="7"/>
      <c r="FZ43" s="7"/>
      <c r="GA43" s="7"/>
      <c r="GB43" s="7"/>
      <c r="GC43" s="7"/>
      <c r="GD43" s="7"/>
      <c r="GE43" s="7"/>
      <c r="GF43" s="7"/>
      <c r="GG43" s="7"/>
      <c r="GH43" s="7"/>
      <c r="GI43" s="7"/>
      <c r="GJ43" s="7"/>
      <c r="GK43" s="7"/>
      <c r="GL43" s="7"/>
      <c r="GM43" s="7"/>
      <c r="GN43" s="7"/>
      <c r="GO43" s="7"/>
      <c r="GP43" s="7"/>
      <c r="GQ43" s="7"/>
      <c r="GR43" s="7"/>
      <c r="GS43" s="7"/>
      <c r="GT43" s="7"/>
      <c r="GU43" s="7"/>
      <c r="GV43" s="7"/>
      <c r="GW43" s="7"/>
      <c r="GX43" s="7"/>
      <c r="GY43" s="7"/>
      <c r="GZ43" s="7"/>
      <c r="HA43" s="7"/>
      <c r="HB43" s="7"/>
      <c r="HC43" s="7"/>
      <c r="HD43" s="7"/>
      <c r="HE43" s="7"/>
      <c r="HF43" s="7"/>
      <c r="HG43" s="7"/>
      <c r="HH43" s="7"/>
      <c r="HI43" s="7"/>
      <c r="HJ43" s="7"/>
      <c r="HK43" s="7"/>
      <c r="HL43" s="7"/>
      <c r="HM43" s="7"/>
      <c r="HN43" s="7"/>
      <c r="HO43" s="7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7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  <c r="IV43" s="7"/>
      <c r="IW43" s="7"/>
      <c r="IX43" s="7"/>
      <c r="IY43" s="7"/>
      <c r="IZ43" s="7"/>
      <c r="JA43" s="7"/>
      <c r="JB43" s="7"/>
      <c r="JC43" s="7"/>
      <c r="JD43" s="7"/>
      <c r="JE43" s="7"/>
      <c r="JF43" s="7"/>
      <c r="JG43" s="7"/>
      <c r="JH43" s="7"/>
      <c r="JI43" s="7"/>
      <c r="JJ43" s="7"/>
      <c r="JK43" s="7"/>
      <c r="JL43" s="7"/>
      <c r="JM43" s="7"/>
      <c r="JN43" s="7"/>
      <c r="JO43" s="7"/>
      <c r="JP43" s="7"/>
      <c r="JQ43" s="7"/>
      <c r="JR43" s="7"/>
      <c r="JS43" s="7"/>
      <c r="JT43" s="7"/>
      <c r="JU43" s="7"/>
      <c r="JV43" s="7"/>
      <c r="JW43" s="7"/>
      <c r="JX43" s="7"/>
      <c r="JY43" s="7"/>
      <c r="JZ43" s="7"/>
      <c r="KA43" s="7"/>
      <c r="KB43" s="7"/>
      <c r="KC43" s="7"/>
      <c r="KD43" s="7"/>
      <c r="KE43" s="7"/>
      <c r="KF43" s="7"/>
      <c r="KG43" s="7"/>
      <c r="KH43" s="7"/>
      <c r="KI43" s="7"/>
      <c r="KJ43" s="7"/>
      <c r="KK43" s="7"/>
      <c r="KL43" s="7"/>
      <c r="KM43" s="7"/>
      <c r="KN43" s="7"/>
      <c r="KO43" s="7"/>
      <c r="KP43" s="7"/>
      <c r="KQ43" s="7"/>
      <c r="KR43" s="7"/>
      <c r="KS43" s="7"/>
      <c r="KT43" s="7"/>
      <c r="KU43" s="7"/>
      <c r="KV43" s="7"/>
      <c r="KW43" s="7"/>
      <c r="KX43" s="7"/>
      <c r="KY43" s="7"/>
      <c r="KZ43" s="7"/>
      <c r="LA43" s="7"/>
      <c r="LB43" s="7"/>
      <c r="LC43" s="7"/>
      <c r="LD43" s="7"/>
      <c r="LE43" s="7"/>
      <c r="LF43" s="7"/>
      <c r="LG43" s="7"/>
      <c r="LH43" s="7"/>
      <c r="LI43" s="7"/>
      <c r="LJ43" s="7"/>
      <c r="LK43" s="7"/>
      <c r="LL43" s="7"/>
      <c r="LM43" s="7"/>
      <c r="LN43" s="7"/>
      <c r="LO43" s="7"/>
      <c r="LP43" s="7"/>
      <c r="LQ43" s="7"/>
      <c r="LR43" s="7"/>
      <c r="LS43" s="7"/>
      <c r="LT43" s="7"/>
      <c r="LU43" s="7"/>
      <c r="LV43" s="7"/>
      <c r="LW43" s="7"/>
      <c r="LX43" s="7"/>
      <c r="LY43" s="7"/>
      <c r="LZ43" s="7"/>
      <c r="MA43" s="7"/>
      <c r="MB43" s="7"/>
      <c r="MC43" s="7"/>
      <c r="MD43" s="7"/>
      <c r="ME43" s="7"/>
      <c r="MF43" s="7"/>
      <c r="MG43" s="7"/>
      <c r="MH43" s="7"/>
      <c r="MI43" s="7"/>
      <c r="MJ43" s="7"/>
      <c r="MK43" s="7"/>
      <c r="ML43" s="7"/>
      <c r="MM43" s="7"/>
      <c r="MN43" s="7"/>
      <c r="MO43" s="7"/>
      <c r="MP43" s="7"/>
      <c r="MQ43" s="7"/>
      <c r="MR43" s="7"/>
      <c r="MS43" s="7"/>
      <c r="MT43" s="7"/>
      <c r="MU43" s="7"/>
      <c r="MV43" s="7"/>
      <c r="MW43" s="7"/>
      <c r="MX43" s="7"/>
      <c r="MY43" s="7"/>
      <c r="MZ43" s="7"/>
      <c r="NA43" s="7"/>
      <c r="NB43" s="7"/>
      <c r="NC43" s="7"/>
      <c r="ND43" s="7"/>
      <c r="NE43" s="7"/>
      <c r="NF43" s="7"/>
      <c r="NG43" s="7"/>
      <c r="NH43" s="7"/>
      <c r="NI43" s="7"/>
      <c r="NJ43" s="7"/>
      <c r="NK43" s="7"/>
      <c r="NL43" s="7"/>
      <c r="NM43" s="7"/>
      <c r="NN43" s="7"/>
      <c r="NO43" s="7"/>
      <c r="NP43" s="7"/>
      <c r="NQ43" s="7"/>
      <c r="NR43" s="7"/>
      <c r="NS43" s="7"/>
      <c r="NT43" s="7"/>
      <c r="NU43" s="7"/>
      <c r="NV43" s="7"/>
      <c r="NW43" s="7"/>
      <c r="NX43" s="7"/>
      <c r="NY43" s="7"/>
      <c r="NZ43" s="7"/>
      <c r="OA43" s="7"/>
      <c r="OB43" s="7"/>
      <c r="OC43" s="7"/>
      <c r="OD43" s="7"/>
      <c r="OE43" s="7"/>
      <c r="OF43" s="7"/>
      <c r="OG43" s="7"/>
      <c r="OH43" s="7"/>
      <c r="OI43" s="7"/>
      <c r="OJ43" s="7"/>
      <c r="OK43" s="7"/>
      <c r="OL43" s="7"/>
      <c r="OM43" s="7"/>
      <c r="ON43" s="7"/>
      <c r="OO43" s="7"/>
      <c r="OP43" s="7"/>
      <c r="OQ43" s="7"/>
      <c r="OR43" s="7"/>
      <c r="OS43" s="7"/>
      <c r="OT43" s="7"/>
      <c r="OU43" s="7"/>
      <c r="OV43" s="7"/>
      <c r="OW43" s="7"/>
      <c r="OX43" s="7"/>
      <c r="OY43" s="7"/>
      <c r="OZ43" s="7"/>
      <c r="PA43" s="7"/>
      <c r="PB43" s="7"/>
      <c r="PC43" s="7"/>
      <c r="PD43" s="7"/>
      <c r="PE43" s="7"/>
      <c r="PF43" s="7"/>
      <c r="PG43" s="7"/>
      <c r="PH43" s="7"/>
      <c r="PI43" s="7"/>
      <c r="PJ43" s="7"/>
      <c r="PK43" s="7"/>
      <c r="PL43" s="7"/>
      <c r="PM43" s="7"/>
      <c r="PN43" s="7"/>
      <c r="PO43" s="7"/>
      <c r="PP43" s="7"/>
      <c r="PQ43" s="7"/>
      <c r="PR43" s="7"/>
      <c r="PS43" s="7"/>
      <c r="PT43" s="7"/>
      <c r="PU43" s="7"/>
      <c r="PV43" s="7"/>
      <c r="PW43" s="7"/>
      <c r="PX43" s="7"/>
      <c r="PY43" s="7"/>
      <c r="PZ43" s="7"/>
      <c r="QA43" s="7"/>
      <c r="QB43" s="7"/>
      <c r="QC43" s="7"/>
      <c r="QD43" s="7"/>
      <c r="QE43" s="7"/>
      <c r="QF43" s="7"/>
      <c r="QG43" s="7"/>
      <c r="QH43" s="7"/>
      <c r="QI43" s="7"/>
      <c r="QJ43" s="7"/>
      <c r="QK43" s="7"/>
      <c r="QL43" s="7"/>
      <c r="QM43" s="7"/>
      <c r="QN43" s="7"/>
      <c r="QO43" s="7"/>
      <c r="QP43" s="7"/>
      <c r="QQ43" s="7"/>
      <c r="QR43" s="7"/>
      <c r="QS43" s="7"/>
      <c r="QT43" s="7"/>
      <c r="QU43" s="7"/>
      <c r="QV43" s="7"/>
      <c r="QW43" s="7"/>
      <c r="QX43" s="7"/>
      <c r="QY43" s="7"/>
      <c r="QZ43" s="7"/>
      <c r="RA43" s="7"/>
      <c r="RB43" s="7"/>
      <c r="RC43" s="7"/>
      <c r="RD43" s="7"/>
      <c r="RE43" s="7"/>
      <c r="RF43" s="7"/>
      <c r="RG43" s="7"/>
      <c r="RH43" s="7"/>
      <c r="RI43" s="7"/>
      <c r="RJ43" s="7"/>
      <c r="RK43" s="7"/>
      <c r="RL43" s="7"/>
      <c r="RM43" s="7"/>
      <c r="RN43" s="7"/>
      <c r="RO43" s="7"/>
      <c r="RP43" s="7"/>
      <c r="RQ43" s="7"/>
      <c r="RR43" s="7"/>
      <c r="RS43" s="7"/>
      <c r="RT43" s="7"/>
      <c r="RU43" s="7"/>
      <c r="RV43" s="7"/>
      <c r="RW43" s="7"/>
      <c r="RX43" s="7"/>
      <c r="RY43" s="7"/>
      <c r="RZ43" s="7"/>
      <c r="SA43" s="7"/>
      <c r="SB43" s="7"/>
      <c r="SC43" s="7"/>
      <c r="SD43" s="7"/>
      <c r="SE43" s="7"/>
      <c r="SF43" s="7"/>
      <c r="SG43" s="7"/>
      <c r="SH43" s="7"/>
      <c r="SI43" s="7"/>
      <c r="SJ43" s="7"/>
      <c r="SK43" s="7"/>
    </row>
    <row r="44" ht="14.2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  <c r="DV44" s="7"/>
      <c r="DW44" s="7"/>
      <c r="DX44" s="7"/>
      <c r="DY44" s="7"/>
      <c r="DZ44" s="7"/>
      <c r="EA44" s="7"/>
      <c r="EB44" s="7"/>
      <c r="EC44" s="7"/>
      <c r="ED44" s="7"/>
      <c r="EE44" s="7"/>
      <c r="EF44" s="7"/>
      <c r="EG44" s="7"/>
      <c r="EH44" s="7"/>
      <c r="EI44" s="7"/>
      <c r="EJ44" s="7"/>
      <c r="EK44" s="7"/>
      <c r="EL44" s="7"/>
      <c r="EM44" s="7"/>
      <c r="EN44" s="7"/>
      <c r="EO44" s="7"/>
      <c r="EP44" s="7"/>
      <c r="EQ44" s="7"/>
      <c r="ER44" s="7"/>
      <c r="ES44" s="7"/>
      <c r="ET44" s="7"/>
      <c r="EU44" s="7"/>
      <c r="EV44" s="7"/>
      <c r="EW44" s="7"/>
      <c r="EX44" s="7"/>
      <c r="EY44" s="7"/>
      <c r="EZ44" s="7"/>
      <c r="FA44" s="7"/>
      <c r="FB44" s="7"/>
      <c r="FC44" s="7"/>
      <c r="FD44" s="7"/>
      <c r="FE44" s="7"/>
      <c r="FF44" s="7"/>
      <c r="FG44" s="7"/>
      <c r="FH44" s="7"/>
      <c r="FI44" s="7"/>
      <c r="FJ44" s="7"/>
      <c r="FK44" s="7"/>
      <c r="FL44" s="7"/>
      <c r="FM44" s="7"/>
      <c r="FN44" s="7"/>
      <c r="FO44" s="7"/>
      <c r="FP44" s="7"/>
      <c r="FQ44" s="7"/>
      <c r="FR44" s="7"/>
      <c r="FS44" s="7"/>
      <c r="FT44" s="7"/>
      <c r="FU44" s="7"/>
      <c r="FV44" s="7"/>
      <c r="FW44" s="7"/>
      <c r="FX44" s="7"/>
      <c r="FY44" s="7"/>
      <c r="FZ44" s="7"/>
      <c r="GA44" s="7"/>
      <c r="GB44" s="7"/>
      <c r="GC44" s="7"/>
      <c r="GD44" s="7"/>
      <c r="GE44" s="7"/>
      <c r="GF44" s="7"/>
      <c r="GG44" s="7"/>
      <c r="GH44" s="7"/>
      <c r="GI44" s="7"/>
      <c r="GJ44" s="7"/>
      <c r="GK44" s="7"/>
      <c r="GL44" s="7"/>
      <c r="GM44" s="7"/>
      <c r="GN44" s="7"/>
      <c r="GO44" s="7"/>
      <c r="GP44" s="7"/>
      <c r="GQ44" s="7"/>
      <c r="GR44" s="7"/>
      <c r="GS44" s="7"/>
      <c r="GT44" s="7"/>
      <c r="GU44" s="7"/>
      <c r="GV44" s="7"/>
      <c r="GW44" s="7"/>
      <c r="GX44" s="7"/>
      <c r="GY44" s="7"/>
      <c r="GZ44" s="7"/>
      <c r="HA44" s="7"/>
      <c r="HB44" s="7"/>
      <c r="HC44" s="7"/>
      <c r="HD44" s="7"/>
      <c r="HE44" s="7"/>
      <c r="HF44" s="7"/>
      <c r="HG44" s="7"/>
      <c r="HH44" s="7"/>
      <c r="HI44" s="7"/>
      <c r="HJ44" s="7"/>
      <c r="HK44" s="7"/>
      <c r="HL44" s="7"/>
      <c r="HM44" s="7"/>
      <c r="HN44" s="7"/>
      <c r="HO44" s="7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7"/>
      <c r="JD44" s="7"/>
      <c r="JE44" s="7"/>
      <c r="JF44" s="7"/>
      <c r="JG44" s="7"/>
      <c r="JH44" s="7"/>
      <c r="JI44" s="7"/>
      <c r="JJ44" s="7"/>
      <c r="JK44" s="7"/>
      <c r="JL44" s="7"/>
      <c r="JM44" s="7"/>
      <c r="JN44" s="7"/>
      <c r="JO44" s="7"/>
      <c r="JP44" s="7"/>
      <c r="JQ44" s="7"/>
      <c r="JR44" s="7"/>
      <c r="JS44" s="7"/>
      <c r="JT44" s="7"/>
      <c r="JU44" s="7"/>
      <c r="JV44" s="7"/>
      <c r="JW44" s="7"/>
      <c r="JX44" s="7"/>
      <c r="JY44" s="7"/>
      <c r="JZ44" s="7"/>
      <c r="KA44" s="7"/>
      <c r="KB44" s="7"/>
      <c r="KC44" s="7"/>
      <c r="KD44" s="7"/>
      <c r="KE44" s="7"/>
      <c r="KF44" s="7"/>
      <c r="KG44" s="7"/>
      <c r="KH44" s="7"/>
      <c r="KI44" s="7"/>
      <c r="KJ44" s="7"/>
      <c r="KK44" s="7"/>
      <c r="KL44" s="7"/>
      <c r="KM44" s="7"/>
      <c r="KN44" s="7"/>
      <c r="KO44" s="7"/>
      <c r="KP44" s="7"/>
      <c r="KQ44" s="7"/>
      <c r="KR44" s="7"/>
      <c r="KS44" s="7"/>
      <c r="KT44" s="7"/>
      <c r="KU44" s="7"/>
      <c r="KV44" s="7"/>
      <c r="KW44" s="7"/>
      <c r="KX44" s="7"/>
      <c r="KY44" s="7"/>
      <c r="KZ44" s="7"/>
      <c r="LA44" s="7"/>
      <c r="LB44" s="7"/>
      <c r="LC44" s="7"/>
      <c r="LD44" s="7"/>
      <c r="LE44" s="7"/>
      <c r="LF44" s="7"/>
      <c r="LG44" s="7"/>
      <c r="LH44" s="7"/>
      <c r="LI44" s="7"/>
      <c r="LJ44" s="7"/>
      <c r="LK44" s="7"/>
      <c r="LL44" s="7"/>
      <c r="LM44" s="7"/>
      <c r="LN44" s="7"/>
      <c r="LO44" s="7"/>
      <c r="LP44" s="7"/>
      <c r="LQ44" s="7"/>
      <c r="LR44" s="7"/>
      <c r="LS44" s="7"/>
      <c r="LT44" s="7"/>
      <c r="LU44" s="7"/>
      <c r="LV44" s="7"/>
      <c r="LW44" s="7"/>
      <c r="LX44" s="7"/>
      <c r="LY44" s="7"/>
      <c r="LZ44" s="7"/>
      <c r="MA44" s="7"/>
      <c r="MB44" s="7"/>
      <c r="MC44" s="7"/>
      <c r="MD44" s="7"/>
      <c r="ME44" s="7"/>
      <c r="MF44" s="7"/>
      <c r="MG44" s="7"/>
      <c r="MH44" s="7"/>
      <c r="MI44" s="7"/>
      <c r="MJ44" s="7"/>
      <c r="MK44" s="7"/>
      <c r="ML44" s="7"/>
      <c r="MM44" s="7"/>
      <c r="MN44" s="7"/>
      <c r="MO44" s="7"/>
      <c r="MP44" s="7"/>
      <c r="MQ44" s="7"/>
      <c r="MR44" s="7"/>
      <c r="MS44" s="7"/>
      <c r="MT44" s="7"/>
      <c r="MU44" s="7"/>
      <c r="MV44" s="7"/>
      <c r="MW44" s="7"/>
      <c r="MX44" s="7"/>
      <c r="MY44" s="7"/>
      <c r="MZ44" s="7"/>
      <c r="NA44" s="7"/>
      <c r="NB44" s="7"/>
      <c r="NC44" s="7"/>
      <c r="ND44" s="7"/>
      <c r="NE44" s="7"/>
      <c r="NF44" s="7"/>
      <c r="NG44" s="7"/>
      <c r="NH44" s="7"/>
      <c r="NI44" s="7"/>
      <c r="NJ44" s="7"/>
      <c r="NK44" s="7"/>
      <c r="NL44" s="7"/>
      <c r="NM44" s="7"/>
      <c r="NN44" s="7"/>
      <c r="NO44" s="7"/>
      <c r="NP44" s="7"/>
      <c r="NQ44" s="7"/>
      <c r="NR44" s="7"/>
      <c r="NS44" s="7"/>
      <c r="NT44" s="7"/>
      <c r="NU44" s="7"/>
      <c r="NV44" s="7"/>
      <c r="NW44" s="7"/>
      <c r="NX44" s="7"/>
      <c r="NY44" s="7"/>
      <c r="NZ44" s="7"/>
      <c r="OA44" s="7"/>
      <c r="OB44" s="7"/>
      <c r="OC44" s="7"/>
      <c r="OD44" s="7"/>
      <c r="OE44" s="7"/>
      <c r="OF44" s="7"/>
      <c r="OG44" s="7"/>
      <c r="OH44" s="7"/>
      <c r="OI44" s="7"/>
      <c r="OJ44" s="7"/>
      <c r="OK44" s="7"/>
      <c r="OL44" s="7"/>
      <c r="OM44" s="7"/>
      <c r="ON44" s="7"/>
      <c r="OO44" s="7"/>
      <c r="OP44" s="7"/>
      <c r="OQ44" s="7"/>
      <c r="OR44" s="7"/>
      <c r="OS44" s="7"/>
      <c r="OT44" s="7"/>
      <c r="OU44" s="7"/>
      <c r="OV44" s="7"/>
      <c r="OW44" s="7"/>
      <c r="OX44" s="7"/>
      <c r="OY44" s="7"/>
      <c r="OZ44" s="7"/>
      <c r="PA44" s="7"/>
      <c r="PB44" s="7"/>
      <c r="PC44" s="7"/>
      <c r="PD44" s="7"/>
      <c r="PE44" s="7"/>
      <c r="PF44" s="7"/>
      <c r="PG44" s="7"/>
      <c r="PH44" s="7"/>
      <c r="PI44" s="7"/>
      <c r="PJ44" s="7"/>
      <c r="PK44" s="7"/>
      <c r="PL44" s="7"/>
      <c r="PM44" s="7"/>
      <c r="PN44" s="7"/>
      <c r="PO44" s="7"/>
      <c r="PP44" s="7"/>
      <c r="PQ44" s="7"/>
      <c r="PR44" s="7"/>
      <c r="PS44" s="7"/>
      <c r="PT44" s="7"/>
      <c r="PU44" s="7"/>
      <c r="PV44" s="7"/>
      <c r="PW44" s="7"/>
      <c r="PX44" s="7"/>
      <c r="PY44" s="7"/>
      <c r="PZ44" s="7"/>
      <c r="QA44" s="7"/>
      <c r="QB44" s="7"/>
      <c r="QC44" s="7"/>
      <c r="QD44" s="7"/>
      <c r="QE44" s="7"/>
      <c r="QF44" s="7"/>
      <c r="QG44" s="7"/>
      <c r="QH44" s="7"/>
      <c r="QI44" s="7"/>
      <c r="QJ44" s="7"/>
      <c r="QK44" s="7"/>
      <c r="QL44" s="7"/>
      <c r="QM44" s="7"/>
      <c r="QN44" s="7"/>
      <c r="QO44" s="7"/>
      <c r="QP44" s="7"/>
      <c r="QQ44" s="7"/>
      <c r="QR44" s="7"/>
      <c r="QS44" s="7"/>
      <c r="QT44" s="7"/>
      <c r="QU44" s="7"/>
      <c r="QV44" s="7"/>
      <c r="QW44" s="7"/>
      <c r="QX44" s="7"/>
      <c r="QY44" s="7"/>
      <c r="QZ44" s="7"/>
      <c r="RA44" s="7"/>
      <c r="RB44" s="7"/>
      <c r="RC44" s="7"/>
      <c r="RD44" s="7"/>
      <c r="RE44" s="7"/>
      <c r="RF44" s="7"/>
      <c r="RG44" s="7"/>
      <c r="RH44" s="7"/>
      <c r="RI44" s="7"/>
      <c r="RJ44" s="7"/>
      <c r="RK44" s="7"/>
      <c r="RL44" s="7"/>
      <c r="RM44" s="7"/>
      <c r="RN44" s="7"/>
      <c r="RO44" s="7"/>
      <c r="RP44" s="7"/>
      <c r="RQ44" s="7"/>
      <c r="RR44" s="7"/>
      <c r="RS44" s="7"/>
      <c r="RT44" s="7"/>
      <c r="RU44" s="7"/>
      <c r="RV44" s="7"/>
      <c r="RW44" s="7"/>
      <c r="RX44" s="7"/>
      <c r="RY44" s="7"/>
      <c r="RZ44" s="7"/>
      <c r="SA44" s="7"/>
      <c r="SB44" s="7"/>
      <c r="SC44" s="7"/>
      <c r="SD44" s="7"/>
      <c r="SE44" s="7"/>
      <c r="SF44" s="7"/>
      <c r="SG44" s="7"/>
      <c r="SH44" s="7"/>
      <c r="SI44" s="7"/>
      <c r="SJ44" s="7"/>
      <c r="SK44" s="7"/>
    </row>
    <row r="45" ht="14.2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  <c r="DV45" s="7"/>
      <c r="DW45" s="7"/>
      <c r="DX45" s="7"/>
      <c r="DY45" s="7"/>
      <c r="DZ45" s="7"/>
      <c r="EA45" s="7"/>
      <c r="EB45" s="7"/>
      <c r="EC45" s="7"/>
      <c r="ED45" s="7"/>
      <c r="EE45" s="7"/>
      <c r="EF45" s="7"/>
      <c r="EG45" s="7"/>
      <c r="EH45" s="7"/>
      <c r="EI45" s="7"/>
      <c r="EJ45" s="7"/>
      <c r="EK45" s="7"/>
      <c r="EL45" s="7"/>
      <c r="EM45" s="7"/>
      <c r="EN45" s="7"/>
      <c r="EO45" s="7"/>
      <c r="EP45" s="7"/>
      <c r="EQ45" s="7"/>
      <c r="ER45" s="7"/>
      <c r="ES45" s="7"/>
      <c r="ET45" s="7"/>
      <c r="EU45" s="7"/>
      <c r="EV45" s="7"/>
      <c r="EW45" s="7"/>
      <c r="EX45" s="7"/>
      <c r="EY45" s="7"/>
      <c r="EZ45" s="7"/>
      <c r="FA45" s="7"/>
      <c r="FB45" s="7"/>
      <c r="FC45" s="7"/>
      <c r="FD45" s="7"/>
      <c r="FE45" s="7"/>
      <c r="FF45" s="7"/>
      <c r="FG45" s="7"/>
      <c r="FH45" s="7"/>
      <c r="FI45" s="7"/>
      <c r="FJ45" s="7"/>
      <c r="FK45" s="7"/>
      <c r="FL45" s="7"/>
      <c r="FM45" s="7"/>
      <c r="FN45" s="7"/>
      <c r="FO45" s="7"/>
      <c r="FP45" s="7"/>
      <c r="FQ45" s="7"/>
      <c r="FR45" s="7"/>
      <c r="FS45" s="7"/>
      <c r="FT45" s="7"/>
      <c r="FU45" s="7"/>
      <c r="FV45" s="7"/>
      <c r="FW45" s="7"/>
      <c r="FX45" s="7"/>
      <c r="FY45" s="7"/>
      <c r="FZ45" s="7"/>
      <c r="GA45" s="7"/>
      <c r="GB45" s="7"/>
      <c r="GC45" s="7"/>
      <c r="GD45" s="7"/>
      <c r="GE45" s="7"/>
      <c r="GF45" s="7"/>
      <c r="GG45" s="7"/>
      <c r="GH45" s="7"/>
      <c r="GI45" s="7"/>
      <c r="GJ45" s="7"/>
      <c r="GK45" s="7"/>
      <c r="GL45" s="7"/>
      <c r="GM45" s="7"/>
      <c r="GN45" s="7"/>
      <c r="GO45" s="7"/>
      <c r="GP45" s="7"/>
      <c r="GQ45" s="7"/>
      <c r="GR45" s="7"/>
      <c r="GS45" s="7"/>
      <c r="GT45" s="7"/>
      <c r="GU45" s="7"/>
      <c r="GV45" s="7"/>
      <c r="GW45" s="7"/>
      <c r="GX45" s="7"/>
      <c r="GY45" s="7"/>
      <c r="GZ45" s="7"/>
      <c r="HA45" s="7"/>
      <c r="HB45" s="7"/>
      <c r="HC45" s="7"/>
      <c r="HD45" s="7"/>
      <c r="HE45" s="7"/>
      <c r="HF45" s="7"/>
      <c r="HG45" s="7"/>
      <c r="HH45" s="7"/>
      <c r="HI45" s="7"/>
      <c r="HJ45" s="7"/>
      <c r="HK45" s="7"/>
      <c r="HL45" s="7"/>
      <c r="HM45" s="7"/>
      <c r="HN45" s="7"/>
      <c r="HO45" s="7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7"/>
      <c r="JD45" s="7"/>
      <c r="JE45" s="7"/>
      <c r="JF45" s="7"/>
      <c r="JG45" s="7"/>
      <c r="JH45" s="7"/>
      <c r="JI45" s="7"/>
      <c r="JJ45" s="7"/>
      <c r="JK45" s="7"/>
      <c r="JL45" s="7"/>
      <c r="JM45" s="7"/>
      <c r="JN45" s="7"/>
      <c r="JO45" s="7"/>
      <c r="JP45" s="7"/>
      <c r="JQ45" s="7"/>
      <c r="JR45" s="7"/>
      <c r="JS45" s="7"/>
      <c r="JT45" s="7"/>
      <c r="JU45" s="7"/>
      <c r="JV45" s="7"/>
      <c r="JW45" s="7"/>
      <c r="JX45" s="7"/>
      <c r="JY45" s="7"/>
      <c r="JZ45" s="7"/>
      <c r="KA45" s="7"/>
      <c r="KB45" s="7"/>
      <c r="KC45" s="7"/>
      <c r="KD45" s="7"/>
      <c r="KE45" s="7"/>
      <c r="KF45" s="7"/>
      <c r="KG45" s="7"/>
      <c r="KH45" s="7"/>
      <c r="KI45" s="7"/>
      <c r="KJ45" s="7"/>
      <c r="KK45" s="7"/>
      <c r="KL45" s="7"/>
      <c r="KM45" s="7"/>
      <c r="KN45" s="7"/>
      <c r="KO45" s="7"/>
      <c r="KP45" s="7"/>
      <c r="KQ45" s="7"/>
      <c r="KR45" s="7"/>
      <c r="KS45" s="7"/>
      <c r="KT45" s="7"/>
      <c r="KU45" s="7"/>
      <c r="KV45" s="7"/>
      <c r="KW45" s="7"/>
      <c r="KX45" s="7"/>
      <c r="KY45" s="7"/>
      <c r="KZ45" s="7"/>
      <c r="LA45" s="7"/>
      <c r="LB45" s="7"/>
      <c r="LC45" s="7"/>
      <c r="LD45" s="7"/>
      <c r="LE45" s="7"/>
      <c r="LF45" s="7"/>
      <c r="LG45" s="7"/>
      <c r="LH45" s="7"/>
      <c r="LI45" s="7"/>
      <c r="LJ45" s="7"/>
      <c r="LK45" s="7"/>
      <c r="LL45" s="7"/>
      <c r="LM45" s="7"/>
      <c r="LN45" s="7"/>
      <c r="LO45" s="7"/>
      <c r="LP45" s="7"/>
      <c r="LQ45" s="7"/>
      <c r="LR45" s="7"/>
      <c r="LS45" s="7"/>
      <c r="LT45" s="7"/>
      <c r="LU45" s="7"/>
      <c r="LV45" s="7"/>
      <c r="LW45" s="7"/>
      <c r="LX45" s="7"/>
      <c r="LY45" s="7"/>
      <c r="LZ45" s="7"/>
      <c r="MA45" s="7"/>
      <c r="MB45" s="7"/>
      <c r="MC45" s="7"/>
      <c r="MD45" s="7"/>
      <c r="ME45" s="7"/>
      <c r="MF45" s="7"/>
      <c r="MG45" s="7"/>
      <c r="MH45" s="7"/>
      <c r="MI45" s="7"/>
      <c r="MJ45" s="7"/>
      <c r="MK45" s="7"/>
      <c r="ML45" s="7"/>
      <c r="MM45" s="7"/>
      <c r="MN45" s="7"/>
      <c r="MO45" s="7"/>
      <c r="MP45" s="7"/>
      <c r="MQ45" s="7"/>
      <c r="MR45" s="7"/>
      <c r="MS45" s="7"/>
      <c r="MT45" s="7"/>
      <c r="MU45" s="7"/>
      <c r="MV45" s="7"/>
      <c r="MW45" s="7"/>
      <c r="MX45" s="7"/>
      <c r="MY45" s="7"/>
      <c r="MZ45" s="7"/>
      <c r="NA45" s="7"/>
      <c r="NB45" s="7"/>
      <c r="NC45" s="7"/>
      <c r="ND45" s="7"/>
      <c r="NE45" s="7"/>
      <c r="NF45" s="7"/>
      <c r="NG45" s="7"/>
      <c r="NH45" s="7"/>
      <c r="NI45" s="7"/>
      <c r="NJ45" s="7"/>
      <c r="NK45" s="7"/>
      <c r="NL45" s="7"/>
      <c r="NM45" s="7"/>
      <c r="NN45" s="7"/>
      <c r="NO45" s="7"/>
      <c r="NP45" s="7"/>
      <c r="NQ45" s="7"/>
      <c r="NR45" s="7"/>
      <c r="NS45" s="7"/>
      <c r="NT45" s="7"/>
      <c r="NU45" s="7"/>
      <c r="NV45" s="7"/>
      <c r="NW45" s="7"/>
      <c r="NX45" s="7"/>
      <c r="NY45" s="7"/>
      <c r="NZ45" s="7"/>
      <c r="OA45" s="7"/>
      <c r="OB45" s="7"/>
      <c r="OC45" s="7"/>
      <c r="OD45" s="7"/>
      <c r="OE45" s="7"/>
      <c r="OF45" s="7"/>
      <c r="OG45" s="7"/>
      <c r="OH45" s="7"/>
      <c r="OI45" s="7"/>
      <c r="OJ45" s="7"/>
      <c r="OK45" s="7"/>
      <c r="OL45" s="7"/>
      <c r="OM45" s="7"/>
      <c r="ON45" s="7"/>
      <c r="OO45" s="7"/>
      <c r="OP45" s="7"/>
      <c r="OQ45" s="7"/>
      <c r="OR45" s="7"/>
      <c r="OS45" s="7"/>
      <c r="OT45" s="7"/>
      <c r="OU45" s="7"/>
      <c r="OV45" s="7"/>
      <c r="OW45" s="7"/>
      <c r="OX45" s="7"/>
      <c r="OY45" s="7"/>
      <c r="OZ45" s="7"/>
      <c r="PA45" s="7"/>
      <c r="PB45" s="7"/>
      <c r="PC45" s="7"/>
      <c r="PD45" s="7"/>
      <c r="PE45" s="7"/>
      <c r="PF45" s="7"/>
      <c r="PG45" s="7"/>
      <c r="PH45" s="7"/>
      <c r="PI45" s="7"/>
      <c r="PJ45" s="7"/>
      <c r="PK45" s="7"/>
      <c r="PL45" s="7"/>
      <c r="PM45" s="7"/>
      <c r="PN45" s="7"/>
      <c r="PO45" s="7"/>
      <c r="PP45" s="7"/>
      <c r="PQ45" s="7"/>
      <c r="PR45" s="7"/>
      <c r="PS45" s="7"/>
      <c r="PT45" s="7"/>
      <c r="PU45" s="7"/>
      <c r="PV45" s="7"/>
      <c r="PW45" s="7"/>
      <c r="PX45" s="7"/>
      <c r="PY45" s="7"/>
      <c r="PZ45" s="7"/>
      <c r="QA45" s="7"/>
      <c r="QB45" s="7"/>
      <c r="QC45" s="7"/>
      <c r="QD45" s="7"/>
      <c r="QE45" s="7"/>
      <c r="QF45" s="7"/>
      <c r="QG45" s="7"/>
      <c r="QH45" s="7"/>
      <c r="QI45" s="7"/>
      <c r="QJ45" s="7"/>
      <c r="QK45" s="7"/>
      <c r="QL45" s="7"/>
      <c r="QM45" s="7"/>
      <c r="QN45" s="7"/>
      <c r="QO45" s="7"/>
      <c r="QP45" s="7"/>
      <c r="QQ45" s="7"/>
      <c r="QR45" s="7"/>
      <c r="QS45" s="7"/>
      <c r="QT45" s="7"/>
      <c r="QU45" s="7"/>
      <c r="QV45" s="7"/>
      <c r="QW45" s="7"/>
      <c r="QX45" s="7"/>
      <c r="QY45" s="7"/>
      <c r="QZ45" s="7"/>
      <c r="RA45" s="7"/>
      <c r="RB45" s="7"/>
      <c r="RC45" s="7"/>
      <c r="RD45" s="7"/>
      <c r="RE45" s="7"/>
      <c r="RF45" s="7"/>
      <c r="RG45" s="7"/>
      <c r="RH45" s="7"/>
      <c r="RI45" s="7"/>
      <c r="RJ45" s="7"/>
      <c r="RK45" s="7"/>
      <c r="RL45" s="7"/>
      <c r="RM45" s="7"/>
      <c r="RN45" s="7"/>
      <c r="RO45" s="7"/>
      <c r="RP45" s="7"/>
      <c r="RQ45" s="7"/>
      <c r="RR45" s="7"/>
      <c r="RS45" s="7"/>
      <c r="RT45" s="7"/>
      <c r="RU45" s="7"/>
      <c r="RV45" s="7"/>
      <c r="RW45" s="7"/>
      <c r="RX45" s="7"/>
      <c r="RY45" s="7"/>
      <c r="RZ45" s="7"/>
      <c r="SA45" s="7"/>
      <c r="SB45" s="7"/>
      <c r="SC45" s="7"/>
      <c r="SD45" s="7"/>
      <c r="SE45" s="7"/>
      <c r="SF45" s="7"/>
      <c r="SG45" s="7"/>
      <c r="SH45" s="7"/>
      <c r="SI45" s="7"/>
      <c r="SJ45" s="7"/>
      <c r="SK45" s="7"/>
    </row>
    <row r="46" ht="14.2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  <c r="DV46" s="7"/>
      <c r="DW46" s="7"/>
      <c r="DX46" s="7"/>
      <c r="DY46" s="7"/>
      <c r="DZ46" s="7"/>
      <c r="EA46" s="7"/>
      <c r="EB46" s="7"/>
      <c r="EC46" s="7"/>
      <c r="ED46" s="7"/>
      <c r="EE46" s="7"/>
      <c r="EF46" s="7"/>
      <c r="EG46" s="7"/>
      <c r="EH46" s="7"/>
      <c r="EI46" s="7"/>
      <c r="EJ46" s="7"/>
      <c r="EK46" s="7"/>
      <c r="EL46" s="7"/>
      <c r="EM46" s="7"/>
      <c r="EN46" s="7"/>
      <c r="EO46" s="7"/>
      <c r="EP46" s="7"/>
      <c r="EQ46" s="7"/>
      <c r="ER46" s="7"/>
      <c r="ES46" s="7"/>
      <c r="ET46" s="7"/>
      <c r="EU46" s="7"/>
      <c r="EV46" s="7"/>
      <c r="EW46" s="7"/>
      <c r="EX46" s="7"/>
      <c r="EY46" s="7"/>
      <c r="EZ46" s="7"/>
      <c r="FA46" s="7"/>
      <c r="FB46" s="7"/>
      <c r="FC46" s="7"/>
      <c r="FD46" s="7"/>
      <c r="FE46" s="7"/>
      <c r="FF46" s="7"/>
      <c r="FG46" s="7"/>
      <c r="FH46" s="7"/>
      <c r="FI46" s="7"/>
      <c r="FJ46" s="7"/>
      <c r="FK46" s="7"/>
      <c r="FL46" s="7"/>
      <c r="FM46" s="7"/>
      <c r="FN46" s="7"/>
      <c r="FO46" s="7"/>
      <c r="FP46" s="7"/>
      <c r="FQ46" s="7"/>
      <c r="FR46" s="7"/>
      <c r="FS46" s="7"/>
      <c r="FT46" s="7"/>
      <c r="FU46" s="7"/>
      <c r="FV46" s="7"/>
      <c r="FW46" s="7"/>
      <c r="FX46" s="7"/>
      <c r="FY46" s="7"/>
      <c r="FZ46" s="7"/>
      <c r="GA46" s="7"/>
      <c r="GB46" s="7"/>
      <c r="GC46" s="7"/>
      <c r="GD46" s="7"/>
      <c r="GE46" s="7"/>
      <c r="GF46" s="7"/>
      <c r="GG46" s="7"/>
      <c r="GH46" s="7"/>
      <c r="GI46" s="7"/>
      <c r="GJ46" s="7"/>
      <c r="GK46" s="7"/>
      <c r="GL46" s="7"/>
      <c r="GM46" s="7"/>
      <c r="GN46" s="7"/>
      <c r="GO46" s="7"/>
      <c r="GP46" s="7"/>
      <c r="GQ46" s="7"/>
      <c r="GR46" s="7"/>
      <c r="GS46" s="7"/>
      <c r="GT46" s="7"/>
      <c r="GU46" s="7"/>
      <c r="GV46" s="7"/>
      <c r="GW46" s="7"/>
      <c r="GX46" s="7"/>
      <c r="GY46" s="7"/>
      <c r="GZ46" s="7"/>
      <c r="HA46" s="7"/>
      <c r="HB46" s="7"/>
      <c r="HC46" s="7"/>
      <c r="HD46" s="7"/>
      <c r="HE46" s="7"/>
      <c r="HF46" s="7"/>
      <c r="HG46" s="7"/>
      <c r="HH46" s="7"/>
      <c r="HI46" s="7"/>
      <c r="HJ46" s="7"/>
      <c r="HK46" s="7"/>
      <c r="HL46" s="7"/>
      <c r="HM46" s="7"/>
      <c r="HN46" s="7"/>
      <c r="HO46" s="7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7"/>
      <c r="JD46" s="7"/>
      <c r="JE46" s="7"/>
      <c r="JF46" s="7"/>
      <c r="JG46" s="7"/>
      <c r="JH46" s="7"/>
      <c r="JI46" s="7"/>
      <c r="JJ46" s="7"/>
      <c r="JK46" s="7"/>
      <c r="JL46" s="7"/>
      <c r="JM46" s="7"/>
      <c r="JN46" s="7"/>
      <c r="JO46" s="7"/>
      <c r="JP46" s="7"/>
      <c r="JQ46" s="7"/>
      <c r="JR46" s="7"/>
      <c r="JS46" s="7"/>
      <c r="JT46" s="7"/>
      <c r="JU46" s="7"/>
      <c r="JV46" s="7"/>
      <c r="JW46" s="7"/>
      <c r="JX46" s="7"/>
      <c r="JY46" s="7"/>
      <c r="JZ46" s="7"/>
      <c r="KA46" s="7"/>
      <c r="KB46" s="7"/>
      <c r="KC46" s="7"/>
      <c r="KD46" s="7"/>
      <c r="KE46" s="7"/>
      <c r="KF46" s="7"/>
      <c r="KG46" s="7"/>
      <c r="KH46" s="7"/>
      <c r="KI46" s="7"/>
      <c r="KJ46" s="7"/>
      <c r="KK46" s="7"/>
      <c r="KL46" s="7"/>
      <c r="KM46" s="7"/>
      <c r="KN46" s="7"/>
      <c r="KO46" s="7"/>
      <c r="KP46" s="7"/>
      <c r="KQ46" s="7"/>
      <c r="KR46" s="7"/>
      <c r="KS46" s="7"/>
      <c r="KT46" s="7"/>
      <c r="KU46" s="7"/>
      <c r="KV46" s="7"/>
      <c r="KW46" s="7"/>
      <c r="KX46" s="7"/>
      <c r="KY46" s="7"/>
      <c r="KZ46" s="7"/>
      <c r="LA46" s="7"/>
      <c r="LB46" s="7"/>
      <c r="LC46" s="7"/>
      <c r="LD46" s="7"/>
      <c r="LE46" s="7"/>
      <c r="LF46" s="7"/>
      <c r="LG46" s="7"/>
      <c r="LH46" s="7"/>
      <c r="LI46" s="7"/>
      <c r="LJ46" s="7"/>
      <c r="LK46" s="7"/>
      <c r="LL46" s="7"/>
      <c r="LM46" s="7"/>
      <c r="LN46" s="7"/>
      <c r="LO46" s="7"/>
      <c r="LP46" s="7"/>
      <c r="LQ46" s="7"/>
      <c r="LR46" s="7"/>
      <c r="LS46" s="7"/>
      <c r="LT46" s="7"/>
      <c r="LU46" s="7"/>
      <c r="LV46" s="7"/>
      <c r="LW46" s="7"/>
      <c r="LX46" s="7"/>
      <c r="LY46" s="7"/>
      <c r="LZ46" s="7"/>
      <c r="MA46" s="7"/>
      <c r="MB46" s="7"/>
      <c r="MC46" s="7"/>
      <c r="MD46" s="7"/>
      <c r="ME46" s="7"/>
      <c r="MF46" s="7"/>
      <c r="MG46" s="7"/>
      <c r="MH46" s="7"/>
      <c r="MI46" s="7"/>
      <c r="MJ46" s="7"/>
      <c r="MK46" s="7"/>
      <c r="ML46" s="7"/>
      <c r="MM46" s="7"/>
      <c r="MN46" s="7"/>
      <c r="MO46" s="7"/>
      <c r="MP46" s="7"/>
      <c r="MQ46" s="7"/>
      <c r="MR46" s="7"/>
      <c r="MS46" s="7"/>
      <c r="MT46" s="7"/>
      <c r="MU46" s="7"/>
      <c r="MV46" s="7"/>
      <c r="MW46" s="7"/>
      <c r="MX46" s="7"/>
      <c r="MY46" s="7"/>
      <c r="MZ46" s="7"/>
      <c r="NA46" s="7"/>
      <c r="NB46" s="7"/>
      <c r="NC46" s="7"/>
      <c r="ND46" s="7"/>
      <c r="NE46" s="7"/>
      <c r="NF46" s="7"/>
      <c r="NG46" s="7"/>
      <c r="NH46" s="7"/>
      <c r="NI46" s="7"/>
      <c r="NJ46" s="7"/>
      <c r="NK46" s="7"/>
      <c r="NL46" s="7"/>
      <c r="NM46" s="7"/>
      <c r="NN46" s="7"/>
      <c r="NO46" s="7"/>
      <c r="NP46" s="7"/>
      <c r="NQ46" s="7"/>
      <c r="NR46" s="7"/>
      <c r="NS46" s="7"/>
      <c r="NT46" s="7"/>
      <c r="NU46" s="7"/>
      <c r="NV46" s="7"/>
      <c r="NW46" s="7"/>
      <c r="NX46" s="7"/>
      <c r="NY46" s="7"/>
      <c r="NZ46" s="7"/>
      <c r="OA46" s="7"/>
      <c r="OB46" s="7"/>
      <c r="OC46" s="7"/>
      <c r="OD46" s="7"/>
      <c r="OE46" s="7"/>
      <c r="OF46" s="7"/>
      <c r="OG46" s="7"/>
      <c r="OH46" s="7"/>
      <c r="OI46" s="7"/>
      <c r="OJ46" s="7"/>
      <c r="OK46" s="7"/>
      <c r="OL46" s="7"/>
      <c r="OM46" s="7"/>
      <c r="ON46" s="7"/>
      <c r="OO46" s="7"/>
      <c r="OP46" s="7"/>
      <c r="OQ46" s="7"/>
      <c r="OR46" s="7"/>
      <c r="OS46" s="7"/>
      <c r="OT46" s="7"/>
      <c r="OU46" s="7"/>
      <c r="OV46" s="7"/>
      <c r="OW46" s="7"/>
      <c r="OX46" s="7"/>
      <c r="OY46" s="7"/>
      <c r="OZ46" s="7"/>
      <c r="PA46" s="7"/>
      <c r="PB46" s="7"/>
      <c r="PC46" s="7"/>
      <c r="PD46" s="7"/>
      <c r="PE46" s="7"/>
      <c r="PF46" s="7"/>
      <c r="PG46" s="7"/>
      <c r="PH46" s="7"/>
      <c r="PI46" s="7"/>
      <c r="PJ46" s="7"/>
      <c r="PK46" s="7"/>
      <c r="PL46" s="7"/>
      <c r="PM46" s="7"/>
      <c r="PN46" s="7"/>
      <c r="PO46" s="7"/>
      <c r="PP46" s="7"/>
      <c r="PQ46" s="7"/>
      <c r="PR46" s="7"/>
      <c r="PS46" s="7"/>
      <c r="PT46" s="7"/>
      <c r="PU46" s="7"/>
      <c r="PV46" s="7"/>
      <c r="PW46" s="7"/>
      <c r="PX46" s="7"/>
      <c r="PY46" s="7"/>
      <c r="PZ46" s="7"/>
      <c r="QA46" s="7"/>
      <c r="QB46" s="7"/>
      <c r="QC46" s="7"/>
      <c r="QD46" s="7"/>
      <c r="QE46" s="7"/>
      <c r="QF46" s="7"/>
      <c r="QG46" s="7"/>
      <c r="QH46" s="7"/>
      <c r="QI46" s="7"/>
      <c r="QJ46" s="7"/>
      <c r="QK46" s="7"/>
      <c r="QL46" s="7"/>
      <c r="QM46" s="7"/>
      <c r="QN46" s="7"/>
      <c r="QO46" s="7"/>
      <c r="QP46" s="7"/>
      <c r="QQ46" s="7"/>
      <c r="QR46" s="7"/>
      <c r="QS46" s="7"/>
      <c r="QT46" s="7"/>
      <c r="QU46" s="7"/>
      <c r="QV46" s="7"/>
      <c r="QW46" s="7"/>
      <c r="QX46" s="7"/>
      <c r="QY46" s="7"/>
      <c r="QZ46" s="7"/>
      <c r="RA46" s="7"/>
      <c r="RB46" s="7"/>
      <c r="RC46" s="7"/>
      <c r="RD46" s="7"/>
      <c r="RE46" s="7"/>
      <c r="RF46" s="7"/>
      <c r="RG46" s="7"/>
      <c r="RH46" s="7"/>
      <c r="RI46" s="7"/>
      <c r="RJ46" s="7"/>
      <c r="RK46" s="7"/>
      <c r="RL46" s="7"/>
      <c r="RM46" s="7"/>
      <c r="RN46" s="7"/>
      <c r="RO46" s="7"/>
      <c r="RP46" s="7"/>
      <c r="RQ46" s="7"/>
      <c r="RR46" s="7"/>
      <c r="RS46" s="7"/>
      <c r="RT46" s="7"/>
      <c r="RU46" s="7"/>
      <c r="RV46" s="7"/>
      <c r="RW46" s="7"/>
      <c r="RX46" s="7"/>
      <c r="RY46" s="7"/>
      <c r="RZ46" s="7"/>
      <c r="SA46" s="7"/>
      <c r="SB46" s="7"/>
      <c r="SC46" s="7"/>
      <c r="SD46" s="7"/>
      <c r="SE46" s="7"/>
      <c r="SF46" s="7"/>
      <c r="SG46" s="7"/>
      <c r="SH46" s="7"/>
      <c r="SI46" s="7"/>
      <c r="SJ46" s="7"/>
      <c r="SK46" s="7"/>
    </row>
    <row r="47" ht="14.2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  <c r="DV47" s="7"/>
      <c r="DW47" s="7"/>
      <c r="DX47" s="7"/>
      <c r="DY47" s="7"/>
      <c r="DZ47" s="7"/>
      <c r="EA47" s="7"/>
      <c r="EB47" s="7"/>
      <c r="EC47" s="7"/>
      <c r="ED47" s="7"/>
      <c r="EE47" s="7"/>
      <c r="EF47" s="7"/>
      <c r="EG47" s="7"/>
      <c r="EH47" s="7"/>
      <c r="EI47" s="7"/>
      <c r="EJ47" s="7"/>
      <c r="EK47" s="7"/>
      <c r="EL47" s="7"/>
      <c r="EM47" s="7"/>
      <c r="EN47" s="7"/>
      <c r="EO47" s="7"/>
      <c r="EP47" s="7"/>
      <c r="EQ47" s="7"/>
      <c r="ER47" s="7"/>
      <c r="ES47" s="7"/>
      <c r="ET47" s="7"/>
      <c r="EU47" s="7"/>
      <c r="EV47" s="7"/>
      <c r="EW47" s="7"/>
      <c r="EX47" s="7"/>
      <c r="EY47" s="7"/>
      <c r="EZ47" s="7"/>
      <c r="FA47" s="7"/>
      <c r="FB47" s="7"/>
      <c r="FC47" s="7"/>
      <c r="FD47" s="7"/>
      <c r="FE47" s="7"/>
      <c r="FF47" s="7"/>
      <c r="FG47" s="7"/>
      <c r="FH47" s="7"/>
      <c r="FI47" s="7"/>
      <c r="FJ47" s="7"/>
      <c r="FK47" s="7"/>
      <c r="FL47" s="7"/>
      <c r="FM47" s="7"/>
      <c r="FN47" s="7"/>
      <c r="FO47" s="7"/>
      <c r="FP47" s="7"/>
      <c r="FQ47" s="7"/>
      <c r="FR47" s="7"/>
      <c r="FS47" s="7"/>
      <c r="FT47" s="7"/>
      <c r="FU47" s="7"/>
      <c r="FV47" s="7"/>
      <c r="FW47" s="7"/>
      <c r="FX47" s="7"/>
      <c r="FY47" s="7"/>
      <c r="FZ47" s="7"/>
      <c r="GA47" s="7"/>
      <c r="GB47" s="7"/>
      <c r="GC47" s="7"/>
      <c r="GD47" s="7"/>
      <c r="GE47" s="7"/>
      <c r="GF47" s="7"/>
      <c r="GG47" s="7"/>
      <c r="GH47" s="7"/>
      <c r="GI47" s="7"/>
      <c r="GJ47" s="7"/>
      <c r="GK47" s="7"/>
      <c r="GL47" s="7"/>
      <c r="GM47" s="7"/>
      <c r="GN47" s="7"/>
      <c r="GO47" s="7"/>
      <c r="GP47" s="7"/>
      <c r="GQ47" s="7"/>
      <c r="GR47" s="7"/>
      <c r="GS47" s="7"/>
      <c r="GT47" s="7"/>
      <c r="GU47" s="7"/>
      <c r="GV47" s="7"/>
      <c r="GW47" s="7"/>
      <c r="GX47" s="7"/>
      <c r="GY47" s="7"/>
      <c r="GZ47" s="7"/>
      <c r="HA47" s="7"/>
      <c r="HB47" s="7"/>
      <c r="HC47" s="7"/>
      <c r="HD47" s="7"/>
      <c r="HE47" s="7"/>
      <c r="HF47" s="7"/>
      <c r="HG47" s="7"/>
      <c r="HH47" s="7"/>
      <c r="HI47" s="7"/>
      <c r="HJ47" s="7"/>
      <c r="HK47" s="7"/>
      <c r="HL47" s="7"/>
      <c r="HM47" s="7"/>
      <c r="HN47" s="7"/>
      <c r="HO47" s="7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7"/>
      <c r="JD47" s="7"/>
      <c r="JE47" s="7"/>
      <c r="JF47" s="7"/>
      <c r="JG47" s="7"/>
      <c r="JH47" s="7"/>
      <c r="JI47" s="7"/>
      <c r="JJ47" s="7"/>
      <c r="JK47" s="7"/>
      <c r="JL47" s="7"/>
      <c r="JM47" s="7"/>
      <c r="JN47" s="7"/>
      <c r="JO47" s="7"/>
      <c r="JP47" s="7"/>
      <c r="JQ47" s="7"/>
      <c r="JR47" s="7"/>
      <c r="JS47" s="7"/>
      <c r="JT47" s="7"/>
      <c r="JU47" s="7"/>
      <c r="JV47" s="7"/>
      <c r="JW47" s="7"/>
      <c r="JX47" s="7"/>
      <c r="JY47" s="7"/>
      <c r="JZ47" s="7"/>
      <c r="KA47" s="7"/>
      <c r="KB47" s="7"/>
      <c r="KC47" s="7"/>
      <c r="KD47" s="7"/>
      <c r="KE47" s="7"/>
      <c r="KF47" s="7"/>
      <c r="KG47" s="7"/>
      <c r="KH47" s="7"/>
      <c r="KI47" s="7"/>
      <c r="KJ47" s="7"/>
      <c r="KK47" s="7"/>
      <c r="KL47" s="7"/>
      <c r="KM47" s="7"/>
      <c r="KN47" s="7"/>
      <c r="KO47" s="7"/>
      <c r="KP47" s="7"/>
      <c r="KQ47" s="7"/>
      <c r="KR47" s="7"/>
      <c r="KS47" s="7"/>
      <c r="KT47" s="7"/>
      <c r="KU47" s="7"/>
      <c r="KV47" s="7"/>
      <c r="KW47" s="7"/>
      <c r="KX47" s="7"/>
      <c r="KY47" s="7"/>
      <c r="KZ47" s="7"/>
      <c r="LA47" s="7"/>
      <c r="LB47" s="7"/>
      <c r="LC47" s="7"/>
      <c r="LD47" s="7"/>
      <c r="LE47" s="7"/>
      <c r="LF47" s="7"/>
      <c r="LG47" s="7"/>
      <c r="LH47" s="7"/>
      <c r="LI47" s="7"/>
      <c r="LJ47" s="7"/>
      <c r="LK47" s="7"/>
      <c r="LL47" s="7"/>
      <c r="LM47" s="7"/>
      <c r="LN47" s="7"/>
      <c r="LO47" s="7"/>
      <c r="LP47" s="7"/>
      <c r="LQ47" s="7"/>
      <c r="LR47" s="7"/>
      <c r="LS47" s="7"/>
      <c r="LT47" s="7"/>
      <c r="LU47" s="7"/>
      <c r="LV47" s="7"/>
      <c r="LW47" s="7"/>
      <c r="LX47" s="7"/>
      <c r="LY47" s="7"/>
      <c r="LZ47" s="7"/>
      <c r="MA47" s="7"/>
      <c r="MB47" s="7"/>
      <c r="MC47" s="7"/>
      <c r="MD47" s="7"/>
      <c r="ME47" s="7"/>
      <c r="MF47" s="7"/>
      <c r="MG47" s="7"/>
      <c r="MH47" s="7"/>
      <c r="MI47" s="7"/>
      <c r="MJ47" s="7"/>
      <c r="MK47" s="7"/>
      <c r="ML47" s="7"/>
      <c r="MM47" s="7"/>
      <c r="MN47" s="7"/>
      <c r="MO47" s="7"/>
      <c r="MP47" s="7"/>
      <c r="MQ47" s="7"/>
      <c r="MR47" s="7"/>
      <c r="MS47" s="7"/>
      <c r="MT47" s="7"/>
      <c r="MU47" s="7"/>
      <c r="MV47" s="7"/>
      <c r="MW47" s="7"/>
      <c r="MX47" s="7"/>
      <c r="MY47" s="7"/>
      <c r="MZ47" s="7"/>
      <c r="NA47" s="7"/>
      <c r="NB47" s="7"/>
      <c r="NC47" s="7"/>
      <c r="ND47" s="7"/>
      <c r="NE47" s="7"/>
      <c r="NF47" s="7"/>
      <c r="NG47" s="7"/>
      <c r="NH47" s="7"/>
      <c r="NI47" s="7"/>
      <c r="NJ47" s="7"/>
      <c r="NK47" s="7"/>
      <c r="NL47" s="7"/>
      <c r="NM47" s="7"/>
      <c r="NN47" s="7"/>
      <c r="NO47" s="7"/>
      <c r="NP47" s="7"/>
      <c r="NQ47" s="7"/>
      <c r="NR47" s="7"/>
      <c r="NS47" s="7"/>
      <c r="NT47" s="7"/>
      <c r="NU47" s="7"/>
      <c r="NV47" s="7"/>
      <c r="NW47" s="7"/>
      <c r="NX47" s="7"/>
      <c r="NY47" s="7"/>
      <c r="NZ47" s="7"/>
      <c r="OA47" s="7"/>
      <c r="OB47" s="7"/>
      <c r="OC47" s="7"/>
      <c r="OD47" s="7"/>
      <c r="OE47" s="7"/>
      <c r="OF47" s="7"/>
      <c r="OG47" s="7"/>
      <c r="OH47" s="7"/>
      <c r="OI47" s="7"/>
      <c r="OJ47" s="7"/>
      <c r="OK47" s="7"/>
      <c r="OL47" s="7"/>
      <c r="OM47" s="7"/>
      <c r="ON47" s="7"/>
      <c r="OO47" s="7"/>
      <c r="OP47" s="7"/>
      <c r="OQ47" s="7"/>
      <c r="OR47" s="7"/>
      <c r="OS47" s="7"/>
      <c r="OT47" s="7"/>
      <c r="OU47" s="7"/>
      <c r="OV47" s="7"/>
      <c r="OW47" s="7"/>
      <c r="OX47" s="7"/>
      <c r="OY47" s="7"/>
      <c r="OZ47" s="7"/>
      <c r="PA47" s="7"/>
      <c r="PB47" s="7"/>
      <c r="PC47" s="7"/>
      <c r="PD47" s="7"/>
      <c r="PE47" s="7"/>
      <c r="PF47" s="7"/>
      <c r="PG47" s="7"/>
      <c r="PH47" s="7"/>
      <c r="PI47" s="7"/>
      <c r="PJ47" s="7"/>
      <c r="PK47" s="7"/>
      <c r="PL47" s="7"/>
      <c r="PM47" s="7"/>
      <c r="PN47" s="7"/>
      <c r="PO47" s="7"/>
      <c r="PP47" s="7"/>
      <c r="PQ47" s="7"/>
      <c r="PR47" s="7"/>
      <c r="PS47" s="7"/>
      <c r="PT47" s="7"/>
      <c r="PU47" s="7"/>
      <c r="PV47" s="7"/>
      <c r="PW47" s="7"/>
      <c r="PX47" s="7"/>
      <c r="PY47" s="7"/>
      <c r="PZ47" s="7"/>
      <c r="QA47" s="7"/>
      <c r="QB47" s="7"/>
      <c r="QC47" s="7"/>
      <c r="QD47" s="7"/>
      <c r="QE47" s="7"/>
      <c r="QF47" s="7"/>
      <c r="QG47" s="7"/>
      <c r="QH47" s="7"/>
      <c r="QI47" s="7"/>
      <c r="QJ47" s="7"/>
      <c r="QK47" s="7"/>
      <c r="QL47" s="7"/>
      <c r="QM47" s="7"/>
      <c r="QN47" s="7"/>
      <c r="QO47" s="7"/>
      <c r="QP47" s="7"/>
      <c r="QQ47" s="7"/>
      <c r="QR47" s="7"/>
      <c r="QS47" s="7"/>
      <c r="QT47" s="7"/>
      <c r="QU47" s="7"/>
      <c r="QV47" s="7"/>
      <c r="QW47" s="7"/>
      <c r="QX47" s="7"/>
      <c r="QY47" s="7"/>
      <c r="QZ47" s="7"/>
      <c r="RA47" s="7"/>
      <c r="RB47" s="7"/>
      <c r="RC47" s="7"/>
      <c r="RD47" s="7"/>
      <c r="RE47" s="7"/>
      <c r="RF47" s="7"/>
      <c r="RG47" s="7"/>
      <c r="RH47" s="7"/>
      <c r="RI47" s="7"/>
      <c r="RJ47" s="7"/>
      <c r="RK47" s="7"/>
      <c r="RL47" s="7"/>
      <c r="RM47" s="7"/>
      <c r="RN47" s="7"/>
      <c r="RO47" s="7"/>
      <c r="RP47" s="7"/>
      <c r="RQ47" s="7"/>
      <c r="RR47" s="7"/>
      <c r="RS47" s="7"/>
      <c r="RT47" s="7"/>
      <c r="RU47" s="7"/>
      <c r="RV47" s="7"/>
      <c r="RW47" s="7"/>
      <c r="RX47" s="7"/>
      <c r="RY47" s="7"/>
      <c r="RZ47" s="7"/>
      <c r="SA47" s="7"/>
      <c r="SB47" s="7"/>
      <c r="SC47" s="7"/>
      <c r="SD47" s="7"/>
      <c r="SE47" s="7"/>
      <c r="SF47" s="7"/>
      <c r="SG47" s="7"/>
      <c r="SH47" s="7"/>
      <c r="SI47" s="7"/>
      <c r="SJ47" s="7"/>
      <c r="SK47" s="7"/>
    </row>
    <row r="48" ht="14.2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  <c r="DV48" s="7"/>
      <c r="DW48" s="7"/>
      <c r="DX48" s="7"/>
      <c r="DY48" s="7"/>
      <c r="DZ48" s="7"/>
      <c r="EA48" s="7"/>
      <c r="EB48" s="7"/>
      <c r="EC48" s="7"/>
      <c r="ED48" s="7"/>
      <c r="EE48" s="7"/>
      <c r="EF48" s="7"/>
      <c r="EG48" s="7"/>
      <c r="EH48" s="7"/>
      <c r="EI48" s="7"/>
      <c r="EJ48" s="7"/>
      <c r="EK48" s="7"/>
      <c r="EL48" s="7"/>
      <c r="EM48" s="7"/>
      <c r="EN48" s="7"/>
      <c r="EO48" s="7"/>
      <c r="EP48" s="7"/>
      <c r="EQ48" s="7"/>
      <c r="ER48" s="7"/>
      <c r="ES48" s="7"/>
      <c r="ET48" s="7"/>
      <c r="EU48" s="7"/>
      <c r="EV48" s="7"/>
      <c r="EW48" s="7"/>
      <c r="EX48" s="7"/>
      <c r="EY48" s="7"/>
      <c r="EZ48" s="7"/>
      <c r="FA48" s="7"/>
      <c r="FB48" s="7"/>
      <c r="FC48" s="7"/>
      <c r="FD48" s="7"/>
      <c r="FE48" s="7"/>
      <c r="FF48" s="7"/>
      <c r="FG48" s="7"/>
      <c r="FH48" s="7"/>
      <c r="FI48" s="7"/>
      <c r="FJ48" s="7"/>
      <c r="FK48" s="7"/>
      <c r="FL48" s="7"/>
      <c r="FM48" s="7"/>
      <c r="FN48" s="7"/>
      <c r="FO48" s="7"/>
      <c r="FP48" s="7"/>
      <c r="FQ48" s="7"/>
      <c r="FR48" s="7"/>
      <c r="FS48" s="7"/>
      <c r="FT48" s="7"/>
      <c r="FU48" s="7"/>
      <c r="FV48" s="7"/>
      <c r="FW48" s="7"/>
      <c r="FX48" s="7"/>
      <c r="FY48" s="7"/>
      <c r="FZ48" s="7"/>
      <c r="GA48" s="7"/>
      <c r="GB48" s="7"/>
      <c r="GC48" s="7"/>
      <c r="GD48" s="7"/>
      <c r="GE48" s="7"/>
      <c r="GF48" s="7"/>
      <c r="GG48" s="7"/>
      <c r="GH48" s="7"/>
      <c r="GI48" s="7"/>
      <c r="GJ48" s="7"/>
      <c r="GK48" s="7"/>
      <c r="GL48" s="7"/>
      <c r="GM48" s="7"/>
      <c r="GN48" s="7"/>
      <c r="GO48" s="7"/>
      <c r="GP48" s="7"/>
      <c r="GQ48" s="7"/>
      <c r="GR48" s="7"/>
      <c r="GS48" s="7"/>
      <c r="GT48" s="7"/>
      <c r="GU48" s="7"/>
      <c r="GV48" s="7"/>
      <c r="GW48" s="7"/>
      <c r="GX48" s="7"/>
      <c r="GY48" s="7"/>
      <c r="GZ48" s="7"/>
      <c r="HA48" s="7"/>
      <c r="HB48" s="7"/>
      <c r="HC48" s="7"/>
      <c r="HD48" s="7"/>
      <c r="HE48" s="7"/>
      <c r="HF48" s="7"/>
      <c r="HG48" s="7"/>
      <c r="HH48" s="7"/>
      <c r="HI48" s="7"/>
      <c r="HJ48" s="7"/>
      <c r="HK48" s="7"/>
      <c r="HL48" s="7"/>
      <c r="HM48" s="7"/>
      <c r="HN48" s="7"/>
      <c r="HO48" s="7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7"/>
      <c r="JD48" s="7"/>
      <c r="JE48" s="7"/>
      <c r="JF48" s="7"/>
      <c r="JG48" s="7"/>
      <c r="JH48" s="7"/>
      <c r="JI48" s="7"/>
      <c r="JJ48" s="7"/>
      <c r="JK48" s="7"/>
      <c r="JL48" s="7"/>
      <c r="JM48" s="7"/>
      <c r="JN48" s="7"/>
      <c r="JO48" s="7"/>
      <c r="JP48" s="7"/>
      <c r="JQ48" s="7"/>
      <c r="JR48" s="7"/>
      <c r="JS48" s="7"/>
      <c r="JT48" s="7"/>
      <c r="JU48" s="7"/>
      <c r="JV48" s="7"/>
      <c r="JW48" s="7"/>
      <c r="JX48" s="7"/>
      <c r="JY48" s="7"/>
      <c r="JZ48" s="7"/>
      <c r="KA48" s="7"/>
      <c r="KB48" s="7"/>
      <c r="KC48" s="7"/>
      <c r="KD48" s="7"/>
      <c r="KE48" s="7"/>
      <c r="KF48" s="7"/>
      <c r="KG48" s="7"/>
      <c r="KH48" s="7"/>
      <c r="KI48" s="7"/>
      <c r="KJ48" s="7"/>
      <c r="KK48" s="7"/>
      <c r="KL48" s="7"/>
      <c r="KM48" s="7"/>
      <c r="KN48" s="7"/>
      <c r="KO48" s="7"/>
      <c r="KP48" s="7"/>
      <c r="KQ48" s="7"/>
      <c r="KR48" s="7"/>
      <c r="KS48" s="7"/>
      <c r="KT48" s="7"/>
      <c r="KU48" s="7"/>
      <c r="KV48" s="7"/>
      <c r="KW48" s="7"/>
      <c r="KX48" s="7"/>
      <c r="KY48" s="7"/>
      <c r="KZ48" s="7"/>
      <c r="LA48" s="7"/>
      <c r="LB48" s="7"/>
      <c r="LC48" s="7"/>
      <c r="LD48" s="7"/>
      <c r="LE48" s="7"/>
      <c r="LF48" s="7"/>
      <c r="LG48" s="7"/>
      <c r="LH48" s="7"/>
      <c r="LI48" s="7"/>
      <c r="LJ48" s="7"/>
      <c r="LK48" s="7"/>
      <c r="LL48" s="7"/>
      <c r="LM48" s="7"/>
      <c r="LN48" s="7"/>
      <c r="LO48" s="7"/>
      <c r="LP48" s="7"/>
      <c r="LQ48" s="7"/>
      <c r="LR48" s="7"/>
      <c r="LS48" s="7"/>
      <c r="LT48" s="7"/>
      <c r="LU48" s="7"/>
      <c r="LV48" s="7"/>
      <c r="LW48" s="7"/>
      <c r="LX48" s="7"/>
      <c r="LY48" s="7"/>
      <c r="LZ48" s="7"/>
      <c r="MA48" s="7"/>
      <c r="MB48" s="7"/>
      <c r="MC48" s="7"/>
      <c r="MD48" s="7"/>
      <c r="ME48" s="7"/>
      <c r="MF48" s="7"/>
      <c r="MG48" s="7"/>
      <c r="MH48" s="7"/>
      <c r="MI48" s="7"/>
      <c r="MJ48" s="7"/>
      <c r="MK48" s="7"/>
      <c r="ML48" s="7"/>
      <c r="MM48" s="7"/>
      <c r="MN48" s="7"/>
      <c r="MO48" s="7"/>
      <c r="MP48" s="7"/>
      <c r="MQ48" s="7"/>
      <c r="MR48" s="7"/>
      <c r="MS48" s="7"/>
      <c r="MT48" s="7"/>
      <c r="MU48" s="7"/>
      <c r="MV48" s="7"/>
      <c r="MW48" s="7"/>
      <c r="MX48" s="7"/>
      <c r="MY48" s="7"/>
      <c r="MZ48" s="7"/>
      <c r="NA48" s="7"/>
      <c r="NB48" s="7"/>
      <c r="NC48" s="7"/>
      <c r="ND48" s="7"/>
      <c r="NE48" s="7"/>
      <c r="NF48" s="7"/>
      <c r="NG48" s="7"/>
      <c r="NH48" s="7"/>
      <c r="NI48" s="7"/>
      <c r="NJ48" s="7"/>
      <c r="NK48" s="7"/>
      <c r="NL48" s="7"/>
      <c r="NM48" s="7"/>
      <c r="NN48" s="7"/>
      <c r="NO48" s="7"/>
      <c r="NP48" s="7"/>
      <c r="NQ48" s="7"/>
      <c r="NR48" s="7"/>
      <c r="NS48" s="7"/>
      <c r="NT48" s="7"/>
      <c r="NU48" s="7"/>
      <c r="NV48" s="7"/>
      <c r="NW48" s="7"/>
      <c r="NX48" s="7"/>
      <c r="NY48" s="7"/>
      <c r="NZ48" s="7"/>
      <c r="OA48" s="7"/>
      <c r="OB48" s="7"/>
      <c r="OC48" s="7"/>
      <c r="OD48" s="7"/>
      <c r="OE48" s="7"/>
      <c r="OF48" s="7"/>
      <c r="OG48" s="7"/>
      <c r="OH48" s="7"/>
      <c r="OI48" s="7"/>
      <c r="OJ48" s="7"/>
      <c r="OK48" s="7"/>
      <c r="OL48" s="7"/>
      <c r="OM48" s="7"/>
      <c r="ON48" s="7"/>
      <c r="OO48" s="7"/>
      <c r="OP48" s="7"/>
      <c r="OQ48" s="7"/>
      <c r="OR48" s="7"/>
      <c r="OS48" s="7"/>
      <c r="OT48" s="7"/>
      <c r="OU48" s="7"/>
      <c r="OV48" s="7"/>
      <c r="OW48" s="7"/>
      <c r="OX48" s="7"/>
      <c r="OY48" s="7"/>
      <c r="OZ48" s="7"/>
      <c r="PA48" s="7"/>
      <c r="PB48" s="7"/>
      <c r="PC48" s="7"/>
      <c r="PD48" s="7"/>
      <c r="PE48" s="7"/>
      <c r="PF48" s="7"/>
      <c r="PG48" s="7"/>
      <c r="PH48" s="7"/>
      <c r="PI48" s="7"/>
      <c r="PJ48" s="7"/>
      <c r="PK48" s="7"/>
      <c r="PL48" s="7"/>
      <c r="PM48" s="7"/>
      <c r="PN48" s="7"/>
      <c r="PO48" s="7"/>
      <c r="PP48" s="7"/>
      <c r="PQ48" s="7"/>
      <c r="PR48" s="7"/>
      <c r="PS48" s="7"/>
      <c r="PT48" s="7"/>
      <c r="PU48" s="7"/>
      <c r="PV48" s="7"/>
      <c r="PW48" s="7"/>
      <c r="PX48" s="7"/>
      <c r="PY48" s="7"/>
      <c r="PZ48" s="7"/>
      <c r="QA48" s="7"/>
      <c r="QB48" s="7"/>
      <c r="QC48" s="7"/>
      <c r="QD48" s="7"/>
      <c r="QE48" s="7"/>
      <c r="QF48" s="7"/>
      <c r="QG48" s="7"/>
      <c r="QH48" s="7"/>
      <c r="QI48" s="7"/>
      <c r="QJ48" s="7"/>
      <c r="QK48" s="7"/>
      <c r="QL48" s="7"/>
      <c r="QM48" s="7"/>
      <c r="QN48" s="7"/>
      <c r="QO48" s="7"/>
      <c r="QP48" s="7"/>
      <c r="QQ48" s="7"/>
      <c r="QR48" s="7"/>
      <c r="QS48" s="7"/>
      <c r="QT48" s="7"/>
      <c r="QU48" s="7"/>
      <c r="QV48" s="7"/>
      <c r="QW48" s="7"/>
      <c r="QX48" s="7"/>
      <c r="QY48" s="7"/>
      <c r="QZ48" s="7"/>
      <c r="RA48" s="7"/>
      <c r="RB48" s="7"/>
      <c r="RC48" s="7"/>
      <c r="RD48" s="7"/>
      <c r="RE48" s="7"/>
      <c r="RF48" s="7"/>
      <c r="RG48" s="7"/>
      <c r="RH48" s="7"/>
      <c r="RI48" s="7"/>
      <c r="RJ48" s="7"/>
      <c r="RK48" s="7"/>
      <c r="RL48" s="7"/>
      <c r="RM48" s="7"/>
      <c r="RN48" s="7"/>
      <c r="RO48" s="7"/>
      <c r="RP48" s="7"/>
      <c r="RQ48" s="7"/>
      <c r="RR48" s="7"/>
      <c r="RS48" s="7"/>
      <c r="RT48" s="7"/>
      <c r="RU48" s="7"/>
      <c r="RV48" s="7"/>
      <c r="RW48" s="7"/>
      <c r="RX48" s="7"/>
      <c r="RY48" s="7"/>
      <c r="RZ48" s="7"/>
      <c r="SA48" s="7"/>
      <c r="SB48" s="7"/>
      <c r="SC48" s="7"/>
      <c r="SD48" s="7"/>
      <c r="SE48" s="7"/>
      <c r="SF48" s="7"/>
      <c r="SG48" s="7"/>
      <c r="SH48" s="7"/>
      <c r="SI48" s="7"/>
      <c r="SJ48" s="7"/>
      <c r="SK48" s="7"/>
    </row>
    <row r="49" ht="14.2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  <c r="DV49" s="7"/>
      <c r="DW49" s="7"/>
      <c r="DX49" s="7"/>
      <c r="DY49" s="7"/>
      <c r="DZ49" s="7"/>
      <c r="EA49" s="7"/>
      <c r="EB49" s="7"/>
      <c r="EC49" s="7"/>
      <c r="ED49" s="7"/>
      <c r="EE49" s="7"/>
      <c r="EF49" s="7"/>
      <c r="EG49" s="7"/>
      <c r="EH49" s="7"/>
      <c r="EI49" s="7"/>
      <c r="EJ49" s="7"/>
      <c r="EK49" s="7"/>
      <c r="EL49" s="7"/>
      <c r="EM49" s="7"/>
      <c r="EN49" s="7"/>
      <c r="EO49" s="7"/>
      <c r="EP49" s="7"/>
      <c r="EQ49" s="7"/>
      <c r="ER49" s="7"/>
      <c r="ES49" s="7"/>
      <c r="ET49" s="7"/>
      <c r="EU49" s="7"/>
      <c r="EV49" s="7"/>
      <c r="EW49" s="7"/>
      <c r="EX49" s="7"/>
      <c r="EY49" s="7"/>
      <c r="EZ49" s="7"/>
      <c r="FA49" s="7"/>
      <c r="FB49" s="7"/>
      <c r="FC49" s="7"/>
      <c r="FD49" s="7"/>
      <c r="FE49" s="7"/>
      <c r="FF49" s="7"/>
      <c r="FG49" s="7"/>
      <c r="FH49" s="7"/>
      <c r="FI49" s="7"/>
      <c r="FJ49" s="7"/>
      <c r="FK49" s="7"/>
      <c r="FL49" s="7"/>
      <c r="FM49" s="7"/>
      <c r="FN49" s="7"/>
      <c r="FO49" s="7"/>
      <c r="FP49" s="7"/>
      <c r="FQ49" s="7"/>
      <c r="FR49" s="7"/>
      <c r="FS49" s="7"/>
      <c r="FT49" s="7"/>
      <c r="FU49" s="7"/>
      <c r="FV49" s="7"/>
      <c r="FW49" s="7"/>
      <c r="FX49" s="7"/>
      <c r="FY49" s="7"/>
      <c r="FZ49" s="7"/>
      <c r="GA49" s="7"/>
      <c r="GB49" s="7"/>
      <c r="GC49" s="7"/>
      <c r="GD49" s="7"/>
      <c r="GE49" s="7"/>
      <c r="GF49" s="7"/>
      <c r="GG49" s="7"/>
      <c r="GH49" s="7"/>
      <c r="GI49" s="7"/>
      <c r="GJ49" s="7"/>
      <c r="GK49" s="7"/>
      <c r="GL49" s="7"/>
      <c r="GM49" s="7"/>
      <c r="GN49" s="7"/>
      <c r="GO49" s="7"/>
      <c r="GP49" s="7"/>
      <c r="GQ49" s="7"/>
      <c r="GR49" s="7"/>
      <c r="GS49" s="7"/>
      <c r="GT49" s="7"/>
      <c r="GU49" s="7"/>
      <c r="GV49" s="7"/>
      <c r="GW49" s="7"/>
      <c r="GX49" s="7"/>
      <c r="GY49" s="7"/>
      <c r="GZ49" s="7"/>
      <c r="HA49" s="7"/>
      <c r="HB49" s="7"/>
      <c r="HC49" s="7"/>
      <c r="HD49" s="7"/>
      <c r="HE49" s="7"/>
      <c r="HF49" s="7"/>
      <c r="HG49" s="7"/>
      <c r="HH49" s="7"/>
      <c r="HI49" s="7"/>
      <c r="HJ49" s="7"/>
      <c r="HK49" s="7"/>
      <c r="HL49" s="7"/>
      <c r="HM49" s="7"/>
      <c r="HN49" s="7"/>
      <c r="HO49" s="7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7"/>
      <c r="JD49" s="7"/>
      <c r="JE49" s="7"/>
      <c r="JF49" s="7"/>
      <c r="JG49" s="7"/>
      <c r="JH49" s="7"/>
      <c r="JI49" s="7"/>
      <c r="JJ49" s="7"/>
      <c r="JK49" s="7"/>
      <c r="JL49" s="7"/>
      <c r="JM49" s="7"/>
      <c r="JN49" s="7"/>
      <c r="JO49" s="7"/>
      <c r="JP49" s="7"/>
      <c r="JQ49" s="7"/>
      <c r="JR49" s="7"/>
      <c r="JS49" s="7"/>
      <c r="JT49" s="7"/>
      <c r="JU49" s="7"/>
      <c r="JV49" s="7"/>
      <c r="JW49" s="7"/>
      <c r="JX49" s="7"/>
      <c r="JY49" s="7"/>
      <c r="JZ49" s="7"/>
      <c r="KA49" s="7"/>
      <c r="KB49" s="7"/>
      <c r="KC49" s="7"/>
      <c r="KD49" s="7"/>
      <c r="KE49" s="7"/>
      <c r="KF49" s="7"/>
      <c r="KG49" s="7"/>
      <c r="KH49" s="7"/>
      <c r="KI49" s="7"/>
      <c r="KJ49" s="7"/>
      <c r="KK49" s="7"/>
      <c r="KL49" s="7"/>
      <c r="KM49" s="7"/>
      <c r="KN49" s="7"/>
      <c r="KO49" s="7"/>
      <c r="KP49" s="7"/>
      <c r="KQ49" s="7"/>
      <c r="KR49" s="7"/>
      <c r="KS49" s="7"/>
      <c r="KT49" s="7"/>
      <c r="KU49" s="7"/>
      <c r="KV49" s="7"/>
      <c r="KW49" s="7"/>
      <c r="KX49" s="7"/>
      <c r="KY49" s="7"/>
      <c r="KZ49" s="7"/>
      <c r="LA49" s="7"/>
      <c r="LB49" s="7"/>
      <c r="LC49" s="7"/>
      <c r="LD49" s="7"/>
      <c r="LE49" s="7"/>
      <c r="LF49" s="7"/>
      <c r="LG49" s="7"/>
      <c r="LH49" s="7"/>
      <c r="LI49" s="7"/>
      <c r="LJ49" s="7"/>
      <c r="LK49" s="7"/>
      <c r="LL49" s="7"/>
      <c r="LM49" s="7"/>
      <c r="LN49" s="7"/>
      <c r="LO49" s="7"/>
      <c r="LP49" s="7"/>
      <c r="LQ49" s="7"/>
      <c r="LR49" s="7"/>
      <c r="LS49" s="7"/>
      <c r="LT49" s="7"/>
      <c r="LU49" s="7"/>
      <c r="LV49" s="7"/>
      <c r="LW49" s="7"/>
      <c r="LX49" s="7"/>
      <c r="LY49" s="7"/>
      <c r="LZ49" s="7"/>
      <c r="MA49" s="7"/>
      <c r="MB49" s="7"/>
      <c r="MC49" s="7"/>
      <c r="MD49" s="7"/>
      <c r="ME49" s="7"/>
      <c r="MF49" s="7"/>
      <c r="MG49" s="7"/>
      <c r="MH49" s="7"/>
      <c r="MI49" s="7"/>
      <c r="MJ49" s="7"/>
      <c r="MK49" s="7"/>
      <c r="ML49" s="7"/>
      <c r="MM49" s="7"/>
      <c r="MN49" s="7"/>
      <c r="MO49" s="7"/>
      <c r="MP49" s="7"/>
      <c r="MQ49" s="7"/>
      <c r="MR49" s="7"/>
      <c r="MS49" s="7"/>
      <c r="MT49" s="7"/>
      <c r="MU49" s="7"/>
      <c r="MV49" s="7"/>
      <c r="MW49" s="7"/>
      <c r="MX49" s="7"/>
      <c r="MY49" s="7"/>
      <c r="MZ49" s="7"/>
      <c r="NA49" s="7"/>
      <c r="NB49" s="7"/>
      <c r="NC49" s="7"/>
      <c r="ND49" s="7"/>
      <c r="NE49" s="7"/>
      <c r="NF49" s="7"/>
      <c r="NG49" s="7"/>
      <c r="NH49" s="7"/>
      <c r="NI49" s="7"/>
      <c r="NJ49" s="7"/>
      <c r="NK49" s="7"/>
      <c r="NL49" s="7"/>
      <c r="NM49" s="7"/>
      <c r="NN49" s="7"/>
      <c r="NO49" s="7"/>
      <c r="NP49" s="7"/>
      <c r="NQ49" s="7"/>
      <c r="NR49" s="7"/>
      <c r="NS49" s="7"/>
      <c r="NT49" s="7"/>
      <c r="NU49" s="7"/>
      <c r="NV49" s="7"/>
      <c r="NW49" s="7"/>
      <c r="NX49" s="7"/>
      <c r="NY49" s="7"/>
      <c r="NZ49" s="7"/>
      <c r="OA49" s="7"/>
      <c r="OB49" s="7"/>
      <c r="OC49" s="7"/>
      <c r="OD49" s="7"/>
      <c r="OE49" s="7"/>
      <c r="OF49" s="7"/>
      <c r="OG49" s="7"/>
      <c r="OH49" s="7"/>
      <c r="OI49" s="7"/>
      <c r="OJ49" s="7"/>
      <c r="OK49" s="7"/>
      <c r="OL49" s="7"/>
      <c r="OM49" s="7"/>
      <c r="ON49" s="7"/>
      <c r="OO49" s="7"/>
      <c r="OP49" s="7"/>
      <c r="OQ49" s="7"/>
      <c r="OR49" s="7"/>
      <c r="OS49" s="7"/>
      <c r="OT49" s="7"/>
      <c r="OU49" s="7"/>
      <c r="OV49" s="7"/>
      <c r="OW49" s="7"/>
      <c r="OX49" s="7"/>
      <c r="OY49" s="7"/>
      <c r="OZ49" s="7"/>
      <c r="PA49" s="7"/>
      <c r="PB49" s="7"/>
      <c r="PC49" s="7"/>
      <c r="PD49" s="7"/>
      <c r="PE49" s="7"/>
      <c r="PF49" s="7"/>
      <c r="PG49" s="7"/>
      <c r="PH49" s="7"/>
      <c r="PI49" s="7"/>
      <c r="PJ49" s="7"/>
      <c r="PK49" s="7"/>
      <c r="PL49" s="7"/>
      <c r="PM49" s="7"/>
      <c r="PN49" s="7"/>
      <c r="PO49" s="7"/>
      <c r="PP49" s="7"/>
      <c r="PQ49" s="7"/>
      <c r="PR49" s="7"/>
      <c r="PS49" s="7"/>
      <c r="PT49" s="7"/>
      <c r="PU49" s="7"/>
      <c r="PV49" s="7"/>
      <c r="PW49" s="7"/>
      <c r="PX49" s="7"/>
      <c r="PY49" s="7"/>
      <c r="PZ49" s="7"/>
      <c r="QA49" s="7"/>
      <c r="QB49" s="7"/>
      <c r="QC49" s="7"/>
      <c r="QD49" s="7"/>
      <c r="QE49" s="7"/>
      <c r="QF49" s="7"/>
      <c r="QG49" s="7"/>
      <c r="QH49" s="7"/>
      <c r="QI49" s="7"/>
      <c r="QJ49" s="7"/>
      <c r="QK49" s="7"/>
      <c r="QL49" s="7"/>
      <c r="QM49" s="7"/>
      <c r="QN49" s="7"/>
      <c r="QO49" s="7"/>
      <c r="QP49" s="7"/>
      <c r="QQ49" s="7"/>
      <c r="QR49" s="7"/>
      <c r="QS49" s="7"/>
      <c r="QT49" s="7"/>
      <c r="QU49" s="7"/>
      <c r="QV49" s="7"/>
      <c r="QW49" s="7"/>
      <c r="QX49" s="7"/>
      <c r="QY49" s="7"/>
      <c r="QZ49" s="7"/>
      <c r="RA49" s="7"/>
      <c r="RB49" s="7"/>
      <c r="RC49" s="7"/>
      <c r="RD49" s="7"/>
      <c r="RE49" s="7"/>
      <c r="RF49" s="7"/>
      <c r="RG49" s="7"/>
      <c r="RH49" s="7"/>
      <c r="RI49" s="7"/>
      <c r="RJ49" s="7"/>
      <c r="RK49" s="7"/>
      <c r="RL49" s="7"/>
      <c r="RM49" s="7"/>
      <c r="RN49" s="7"/>
      <c r="RO49" s="7"/>
      <c r="RP49" s="7"/>
      <c r="RQ49" s="7"/>
      <c r="RR49" s="7"/>
      <c r="RS49" s="7"/>
      <c r="RT49" s="7"/>
      <c r="RU49" s="7"/>
      <c r="RV49" s="7"/>
      <c r="RW49" s="7"/>
      <c r="RX49" s="7"/>
      <c r="RY49" s="7"/>
      <c r="RZ49" s="7"/>
      <c r="SA49" s="7"/>
      <c r="SB49" s="7"/>
      <c r="SC49" s="7"/>
      <c r="SD49" s="7"/>
      <c r="SE49" s="7"/>
      <c r="SF49" s="7"/>
      <c r="SG49" s="7"/>
      <c r="SH49" s="7"/>
      <c r="SI49" s="7"/>
      <c r="SJ49" s="7"/>
      <c r="SK49" s="7"/>
    </row>
    <row r="50" ht="14.2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  <c r="DV50" s="7"/>
      <c r="DW50" s="7"/>
      <c r="DX50" s="7"/>
      <c r="DY50" s="7"/>
      <c r="DZ50" s="7"/>
      <c r="EA50" s="7"/>
      <c r="EB50" s="7"/>
      <c r="EC50" s="7"/>
      <c r="ED50" s="7"/>
      <c r="EE50" s="7"/>
      <c r="EF50" s="7"/>
      <c r="EG50" s="7"/>
      <c r="EH50" s="7"/>
      <c r="EI50" s="7"/>
      <c r="EJ50" s="7"/>
      <c r="EK50" s="7"/>
      <c r="EL50" s="7"/>
      <c r="EM50" s="7"/>
      <c r="EN50" s="7"/>
      <c r="EO50" s="7"/>
      <c r="EP50" s="7"/>
      <c r="EQ50" s="7"/>
      <c r="ER50" s="7"/>
      <c r="ES50" s="7"/>
      <c r="ET50" s="7"/>
      <c r="EU50" s="7"/>
      <c r="EV50" s="7"/>
      <c r="EW50" s="7"/>
      <c r="EX50" s="7"/>
      <c r="EY50" s="7"/>
      <c r="EZ50" s="7"/>
      <c r="FA50" s="7"/>
      <c r="FB50" s="7"/>
      <c r="FC50" s="7"/>
      <c r="FD50" s="7"/>
      <c r="FE50" s="7"/>
      <c r="FF50" s="7"/>
      <c r="FG50" s="7"/>
      <c r="FH50" s="7"/>
      <c r="FI50" s="7"/>
      <c r="FJ50" s="7"/>
      <c r="FK50" s="7"/>
      <c r="FL50" s="7"/>
      <c r="FM50" s="7"/>
      <c r="FN50" s="7"/>
      <c r="FO50" s="7"/>
      <c r="FP50" s="7"/>
      <c r="FQ50" s="7"/>
      <c r="FR50" s="7"/>
      <c r="FS50" s="7"/>
      <c r="FT50" s="7"/>
      <c r="FU50" s="7"/>
      <c r="FV50" s="7"/>
      <c r="FW50" s="7"/>
      <c r="FX50" s="7"/>
      <c r="FY50" s="7"/>
      <c r="FZ50" s="7"/>
      <c r="GA50" s="7"/>
      <c r="GB50" s="7"/>
      <c r="GC50" s="7"/>
      <c r="GD50" s="7"/>
      <c r="GE50" s="7"/>
      <c r="GF50" s="7"/>
      <c r="GG50" s="7"/>
      <c r="GH50" s="7"/>
      <c r="GI50" s="7"/>
      <c r="GJ50" s="7"/>
      <c r="GK50" s="7"/>
      <c r="GL50" s="7"/>
      <c r="GM50" s="7"/>
      <c r="GN50" s="7"/>
      <c r="GO50" s="7"/>
      <c r="GP50" s="7"/>
      <c r="GQ50" s="7"/>
      <c r="GR50" s="7"/>
      <c r="GS50" s="7"/>
      <c r="GT50" s="7"/>
      <c r="GU50" s="7"/>
      <c r="GV50" s="7"/>
      <c r="GW50" s="7"/>
      <c r="GX50" s="7"/>
      <c r="GY50" s="7"/>
      <c r="GZ50" s="7"/>
      <c r="HA50" s="7"/>
      <c r="HB50" s="7"/>
      <c r="HC50" s="7"/>
      <c r="HD50" s="7"/>
      <c r="HE50" s="7"/>
      <c r="HF50" s="7"/>
      <c r="HG50" s="7"/>
      <c r="HH50" s="7"/>
      <c r="HI50" s="7"/>
      <c r="HJ50" s="7"/>
      <c r="HK50" s="7"/>
      <c r="HL50" s="7"/>
      <c r="HM50" s="7"/>
      <c r="HN50" s="7"/>
      <c r="HO50" s="7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7"/>
      <c r="JD50" s="7"/>
      <c r="JE50" s="7"/>
      <c r="JF50" s="7"/>
      <c r="JG50" s="7"/>
      <c r="JH50" s="7"/>
      <c r="JI50" s="7"/>
      <c r="JJ50" s="7"/>
      <c r="JK50" s="7"/>
      <c r="JL50" s="7"/>
      <c r="JM50" s="7"/>
      <c r="JN50" s="7"/>
      <c r="JO50" s="7"/>
      <c r="JP50" s="7"/>
      <c r="JQ50" s="7"/>
      <c r="JR50" s="7"/>
      <c r="JS50" s="7"/>
      <c r="JT50" s="7"/>
      <c r="JU50" s="7"/>
      <c r="JV50" s="7"/>
      <c r="JW50" s="7"/>
      <c r="JX50" s="7"/>
      <c r="JY50" s="7"/>
      <c r="JZ50" s="7"/>
      <c r="KA50" s="7"/>
      <c r="KB50" s="7"/>
      <c r="KC50" s="7"/>
      <c r="KD50" s="7"/>
      <c r="KE50" s="7"/>
      <c r="KF50" s="7"/>
      <c r="KG50" s="7"/>
      <c r="KH50" s="7"/>
      <c r="KI50" s="7"/>
      <c r="KJ50" s="7"/>
      <c r="KK50" s="7"/>
      <c r="KL50" s="7"/>
      <c r="KM50" s="7"/>
      <c r="KN50" s="7"/>
      <c r="KO50" s="7"/>
      <c r="KP50" s="7"/>
      <c r="KQ50" s="7"/>
      <c r="KR50" s="7"/>
      <c r="KS50" s="7"/>
      <c r="KT50" s="7"/>
      <c r="KU50" s="7"/>
      <c r="KV50" s="7"/>
      <c r="KW50" s="7"/>
      <c r="KX50" s="7"/>
      <c r="KY50" s="7"/>
      <c r="KZ50" s="7"/>
      <c r="LA50" s="7"/>
      <c r="LB50" s="7"/>
      <c r="LC50" s="7"/>
      <c r="LD50" s="7"/>
      <c r="LE50" s="7"/>
      <c r="LF50" s="7"/>
      <c r="LG50" s="7"/>
      <c r="LH50" s="7"/>
      <c r="LI50" s="7"/>
      <c r="LJ50" s="7"/>
      <c r="LK50" s="7"/>
      <c r="LL50" s="7"/>
      <c r="LM50" s="7"/>
      <c r="LN50" s="7"/>
      <c r="LO50" s="7"/>
      <c r="LP50" s="7"/>
      <c r="LQ50" s="7"/>
      <c r="LR50" s="7"/>
      <c r="LS50" s="7"/>
      <c r="LT50" s="7"/>
      <c r="LU50" s="7"/>
      <c r="LV50" s="7"/>
      <c r="LW50" s="7"/>
      <c r="LX50" s="7"/>
      <c r="LY50" s="7"/>
      <c r="LZ50" s="7"/>
      <c r="MA50" s="7"/>
      <c r="MB50" s="7"/>
      <c r="MC50" s="7"/>
      <c r="MD50" s="7"/>
      <c r="ME50" s="7"/>
      <c r="MF50" s="7"/>
      <c r="MG50" s="7"/>
      <c r="MH50" s="7"/>
      <c r="MI50" s="7"/>
      <c r="MJ50" s="7"/>
      <c r="MK50" s="7"/>
      <c r="ML50" s="7"/>
      <c r="MM50" s="7"/>
      <c r="MN50" s="7"/>
      <c r="MO50" s="7"/>
      <c r="MP50" s="7"/>
      <c r="MQ50" s="7"/>
      <c r="MR50" s="7"/>
      <c r="MS50" s="7"/>
      <c r="MT50" s="7"/>
      <c r="MU50" s="7"/>
      <c r="MV50" s="7"/>
      <c r="MW50" s="7"/>
      <c r="MX50" s="7"/>
      <c r="MY50" s="7"/>
      <c r="MZ50" s="7"/>
      <c r="NA50" s="7"/>
      <c r="NB50" s="7"/>
      <c r="NC50" s="7"/>
      <c r="ND50" s="7"/>
      <c r="NE50" s="7"/>
      <c r="NF50" s="7"/>
      <c r="NG50" s="7"/>
      <c r="NH50" s="7"/>
      <c r="NI50" s="7"/>
      <c r="NJ50" s="7"/>
      <c r="NK50" s="7"/>
      <c r="NL50" s="7"/>
      <c r="NM50" s="7"/>
      <c r="NN50" s="7"/>
      <c r="NO50" s="7"/>
      <c r="NP50" s="7"/>
      <c r="NQ50" s="7"/>
      <c r="NR50" s="7"/>
      <c r="NS50" s="7"/>
      <c r="NT50" s="7"/>
      <c r="NU50" s="7"/>
      <c r="NV50" s="7"/>
      <c r="NW50" s="7"/>
      <c r="NX50" s="7"/>
      <c r="NY50" s="7"/>
      <c r="NZ50" s="7"/>
      <c r="OA50" s="7"/>
      <c r="OB50" s="7"/>
      <c r="OC50" s="7"/>
      <c r="OD50" s="7"/>
      <c r="OE50" s="7"/>
      <c r="OF50" s="7"/>
      <c r="OG50" s="7"/>
      <c r="OH50" s="7"/>
      <c r="OI50" s="7"/>
      <c r="OJ50" s="7"/>
      <c r="OK50" s="7"/>
      <c r="OL50" s="7"/>
      <c r="OM50" s="7"/>
      <c r="ON50" s="7"/>
      <c r="OO50" s="7"/>
      <c r="OP50" s="7"/>
      <c r="OQ50" s="7"/>
      <c r="OR50" s="7"/>
      <c r="OS50" s="7"/>
      <c r="OT50" s="7"/>
      <c r="OU50" s="7"/>
      <c r="OV50" s="7"/>
      <c r="OW50" s="7"/>
      <c r="OX50" s="7"/>
      <c r="OY50" s="7"/>
      <c r="OZ50" s="7"/>
      <c r="PA50" s="7"/>
      <c r="PB50" s="7"/>
      <c r="PC50" s="7"/>
      <c r="PD50" s="7"/>
      <c r="PE50" s="7"/>
      <c r="PF50" s="7"/>
      <c r="PG50" s="7"/>
      <c r="PH50" s="7"/>
      <c r="PI50" s="7"/>
      <c r="PJ50" s="7"/>
      <c r="PK50" s="7"/>
      <c r="PL50" s="7"/>
      <c r="PM50" s="7"/>
      <c r="PN50" s="7"/>
      <c r="PO50" s="7"/>
      <c r="PP50" s="7"/>
      <c r="PQ50" s="7"/>
      <c r="PR50" s="7"/>
      <c r="PS50" s="7"/>
      <c r="PT50" s="7"/>
      <c r="PU50" s="7"/>
      <c r="PV50" s="7"/>
      <c r="PW50" s="7"/>
      <c r="PX50" s="7"/>
      <c r="PY50" s="7"/>
      <c r="PZ50" s="7"/>
      <c r="QA50" s="7"/>
      <c r="QB50" s="7"/>
      <c r="QC50" s="7"/>
      <c r="QD50" s="7"/>
      <c r="QE50" s="7"/>
      <c r="QF50" s="7"/>
      <c r="QG50" s="7"/>
      <c r="QH50" s="7"/>
      <c r="QI50" s="7"/>
      <c r="QJ50" s="7"/>
      <c r="QK50" s="7"/>
      <c r="QL50" s="7"/>
      <c r="QM50" s="7"/>
      <c r="QN50" s="7"/>
      <c r="QO50" s="7"/>
      <c r="QP50" s="7"/>
      <c r="QQ50" s="7"/>
      <c r="QR50" s="7"/>
      <c r="QS50" s="7"/>
      <c r="QT50" s="7"/>
      <c r="QU50" s="7"/>
      <c r="QV50" s="7"/>
      <c r="QW50" s="7"/>
      <c r="QX50" s="7"/>
      <c r="QY50" s="7"/>
      <c r="QZ50" s="7"/>
      <c r="RA50" s="7"/>
      <c r="RB50" s="7"/>
      <c r="RC50" s="7"/>
      <c r="RD50" s="7"/>
      <c r="RE50" s="7"/>
      <c r="RF50" s="7"/>
      <c r="RG50" s="7"/>
      <c r="RH50" s="7"/>
      <c r="RI50" s="7"/>
      <c r="RJ50" s="7"/>
      <c r="RK50" s="7"/>
      <c r="RL50" s="7"/>
      <c r="RM50" s="7"/>
      <c r="RN50" s="7"/>
      <c r="RO50" s="7"/>
      <c r="RP50" s="7"/>
      <c r="RQ50" s="7"/>
      <c r="RR50" s="7"/>
      <c r="RS50" s="7"/>
      <c r="RT50" s="7"/>
      <c r="RU50" s="7"/>
      <c r="RV50" s="7"/>
      <c r="RW50" s="7"/>
      <c r="RX50" s="7"/>
      <c r="RY50" s="7"/>
      <c r="RZ50" s="7"/>
      <c r="SA50" s="7"/>
      <c r="SB50" s="7"/>
      <c r="SC50" s="7"/>
      <c r="SD50" s="7"/>
      <c r="SE50" s="7"/>
      <c r="SF50" s="7"/>
      <c r="SG50" s="7"/>
      <c r="SH50" s="7"/>
      <c r="SI50" s="7"/>
      <c r="SJ50" s="7"/>
      <c r="SK50" s="7"/>
    </row>
    <row r="51" ht="14.2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  <c r="DV51" s="7"/>
      <c r="DW51" s="7"/>
      <c r="DX51" s="7"/>
      <c r="DY51" s="7"/>
      <c r="DZ51" s="7"/>
      <c r="EA51" s="7"/>
      <c r="EB51" s="7"/>
      <c r="EC51" s="7"/>
      <c r="ED51" s="7"/>
      <c r="EE51" s="7"/>
      <c r="EF51" s="7"/>
      <c r="EG51" s="7"/>
      <c r="EH51" s="7"/>
      <c r="EI51" s="7"/>
      <c r="EJ51" s="7"/>
      <c r="EK51" s="7"/>
      <c r="EL51" s="7"/>
      <c r="EM51" s="7"/>
      <c r="EN51" s="7"/>
      <c r="EO51" s="7"/>
      <c r="EP51" s="7"/>
      <c r="EQ51" s="7"/>
      <c r="ER51" s="7"/>
      <c r="ES51" s="7"/>
      <c r="ET51" s="7"/>
      <c r="EU51" s="7"/>
      <c r="EV51" s="7"/>
      <c r="EW51" s="7"/>
      <c r="EX51" s="7"/>
      <c r="EY51" s="7"/>
      <c r="EZ51" s="7"/>
      <c r="FA51" s="7"/>
      <c r="FB51" s="7"/>
      <c r="FC51" s="7"/>
      <c r="FD51" s="7"/>
      <c r="FE51" s="7"/>
      <c r="FF51" s="7"/>
      <c r="FG51" s="7"/>
      <c r="FH51" s="7"/>
      <c r="FI51" s="7"/>
      <c r="FJ51" s="7"/>
      <c r="FK51" s="7"/>
      <c r="FL51" s="7"/>
      <c r="FM51" s="7"/>
      <c r="FN51" s="7"/>
      <c r="FO51" s="7"/>
      <c r="FP51" s="7"/>
      <c r="FQ51" s="7"/>
      <c r="FR51" s="7"/>
      <c r="FS51" s="7"/>
      <c r="FT51" s="7"/>
      <c r="FU51" s="7"/>
      <c r="FV51" s="7"/>
      <c r="FW51" s="7"/>
      <c r="FX51" s="7"/>
      <c r="FY51" s="7"/>
      <c r="FZ51" s="7"/>
      <c r="GA51" s="7"/>
      <c r="GB51" s="7"/>
      <c r="GC51" s="7"/>
      <c r="GD51" s="7"/>
      <c r="GE51" s="7"/>
      <c r="GF51" s="7"/>
      <c r="GG51" s="7"/>
      <c r="GH51" s="7"/>
      <c r="GI51" s="7"/>
      <c r="GJ51" s="7"/>
      <c r="GK51" s="7"/>
      <c r="GL51" s="7"/>
      <c r="GM51" s="7"/>
      <c r="GN51" s="7"/>
      <c r="GO51" s="7"/>
      <c r="GP51" s="7"/>
      <c r="GQ51" s="7"/>
      <c r="GR51" s="7"/>
      <c r="GS51" s="7"/>
      <c r="GT51" s="7"/>
      <c r="GU51" s="7"/>
      <c r="GV51" s="7"/>
      <c r="GW51" s="7"/>
      <c r="GX51" s="7"/>
      <c r="GY51" s="7"/>
      <c r="GZ51" s="7"/>
      <c r="HA51" s="7"/>
      <c r="HB51" s="7"/>
      <c r="HC51" s="7"/>
      <c r="HD51" s="7"/>
      <c r="HE51" s="7"/>
      <c r="HF51" s="7"/>
      <c r="HG51" s="7"/>
      <c r="HH51" s="7"/>
      <c r="HI51" s="7"/>
      <c r="HJ51" s="7"/>
      <c r="HK51" s="7"/>
      <c r="HL51" s="7"/>
      <c r="HM51" s="7"/>
      <c r="HN51" s="7"/>
      <c r="HO51" s="7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7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  <c r="IV51" s="7"/>
      <c r="IW51" s="7"/>
      <c r="IX51" s="7"/>
      <c r="IY51" s="7"/>
      <c r="IZ51" s="7"/>
      <c r="JA51" s="7"/>
      <c r="JB51" s="7"/>
      <c r="JC51" s="7"/>
      <c r="JD51" s="7"/>
      <c r="JE51" s="7"/>
      <c r="JF51" s="7"/>
      <c r="JG51" s="7"/>
      <c r="JH51" s="7"/>
      <c r="JI51" s="7"/>
      <c r="JJ51" s="7"/>
      <c r="JK51" s="7"/>
      <c r="JL51" s="7"/>
      <c r="JM51" s="7"/>
      <c r="JN51" s="7"/>
      <c r="JO51" s="7"/>
      <c r="JP51" s="7"/>
      <c r="JQ51" s="7"/>
      <c r="JR51" s="7"/>
      <c r="JS51" s="7"/>
      <c r="JT51" s="7"/>
      <c r="JU51" s="7"/>
      <c r="JV51" s="7"/>
      <c r="JW51" s="7"/>
      <c r="JX51" s="7"/>
      <c r="JY51" s="7"/>
      <c r="JZ51" s="7"/>
      <c r="KA51" s="7"/>
      <c r="KB51" s="7"/>
      <c r="KC51" s="7"/>
      <c r="KD51" s="7"/>
      <c r="KE51" s="7"/>
      <c r="KF51" s="7"/>
      <c r="KG51" s="7"/>
      <c r="KH51" s="7"/>
      <c r="KI51" s="7"/>
      <c r="KJ51" s="7"/>
      <c r="KK51" s="7"/>
      <c r="KL51" s="7"/>
      <c r="KM51" s="7"/>
      <c r="KN51" s="7"/>
      <c r="KO51" s="7"/>
      <c r="KP51" s="7"/>
      <c r="KQ51" s="7"/>
      <c r="KR51" s="7"/>
      <c r="KS51" s="7"/>
      <c r="KT51" s="7"/>
      <c r="KU51" s="7"/>
      <c r="KV51" s="7"/>
      <c r="KW51" s="7"/>
      <c r="KX51" s="7"/>
      <c r="KY51" s="7"/>
      <c r="KZ51" s="7"/>
      <c r="LA51" s="7"/>
      <c r="LB51" s="7"/>
      <c r="LC51" s="7"/>
      <c r="LD51" s="7"/>
      <c r="LE51" s="7"/>
      <c r="LF51" s="7"/>
      <c r="LG51" s="7"/>
      <c r="LH51" s="7"/>
      <c r="LI51" s="7"/>
      <c r="LJ51" s="7"/>
      <c r="LK51" s="7"/>
      <c r="LL51" s="7"/>
      <c r="LM51" s="7"/>
      <c r="LN51" s="7"/>
      <c r="LO51" s="7"/>
      <c r="LP51" s="7"/>
      <c r="LQ51" s="7"/>
      <c r="LR51" s="7"/>
      <c r="LS51" s="7"/>
      <c r="LT51" s="7"/>
      <c r="LU51" s="7"/>
      <c r="LV51" s="7"/>
      <c r="LW51" s="7"/>
      <c r="LX51" s="7"/>
      <c r="LY51" s="7"/>
      <c r="LZ51" s="7"/>
      <c r="MA51" s="7"/>
      <c r="MB51" s="7"/>
      <c r="MC51" s="7"/>
      <c r="MD51" s="7"/>
      <c r="ME51" s="7"/>
      <c r="MF51" s="7"/>
      <c r="MG51" s="7"/>
      <c r="MH51" s="7"/>
      <c r="MI51" s="7"/>
      <c r="MJ51" s="7"/>
      <c r="MK51" s="7"/>
      <c r="ML51" s="7"/>
      <c r="MM51" s="7"/>
      <c r="MN51" s="7"/>
      <c r="MO51" s="7"/>
      <c r="MP51" s="7"/>
      <c r="MQ51" s="7"/>
      <c r="MR51" s="7"/>
      <c r="MS51" s="7"/>
      <c r="MT51" s="7"/>
      <c r="MU51" s="7"/>
      <c r="MV51" s="7"/>
      <c r="MW51" s="7"/>
      <c r="MX51" s="7"/>
      <c r="MY51" s="7"/>
      <c r="MZ51" s="7"/>
      <c r="NA51" s="7"/>
      <c r="NB51" s="7"/>
      <c r="NC51" s="7"/>
      <c r="ND51" s="7"/>
      <c r="NE51" s="7"/>
      <c r="NF51" s="7"/>
      <c r="NG51" s="7"/>
      <c r="NH51" s="7"/>
      <c r="NI51" s="7"/>
      <c r="NJ51" s="7"/>
      <c r="NK51" s="7"/>
      <c r="NL51" s="7"/>
      <c r="NM51" s="7"/>
      <c r="NN51" s="7"/>
      <c r="NO51" s="7"/>
      <c r="NP51" s="7"/>
      <c r="NQ51" s="7"/>
      <c r="NR51" s="7"/>
      <c r="NS51" s="7"/>
      <c r="NT51" s="7"/>
      <c r="NU51" s="7"/>
      <c r="NV51" s="7"/>
      <c r="NW51" s="7"/>
      <c r="NX51" s="7"/>
      <c r="NY51" s="7"/>
      <c r="NZ51" s="7"/>
      <c r="OA51" s="7"/>
      <c r="OB51" s="7"/>
      <c r="OC51" s="7"/>
      <c r="OD51" s="7"/>
      <c r="OE51" s="7"/>
      <c r="OF51" s="7"/>
      <c r="OG51" s="7"/>
      <c r="OH51" s="7"/>
      <c r="OI51" s="7"/>
      <c r="OJ51" s="7"/>
      <c r="OK51" s="7"/>
      <c r="OL51" s="7"/>
      <c r="OM51" s="7"/>
      <c r="ON51" s="7"/>
      <c r="OO51" s="7"/>
      <c r="OP51" s="7"/>
      <c r="OQ51" s="7"/>
      <c r="OR51" s="7"/>
      <c r="OS51" s="7"/>
      <c r="OT51" s="7"/>
      <c r="OU51" s="7"/>
      <c r="OV51" s="7"/>
      <c r="OW51" s="7"/>
      <c r="OX51" s="7"/>
      <c r="OY51" s="7"/>
      <c r="OZ51" s="7"/>
      <c r="PA51" s="7"/>
      <c r="PB51" s="7"/>
      <c r="PC51" s="7"/>
      <c r="PD51" s="7"/>
      <c r="PE51" s="7"/>
      <c r="PF51" s="7"/>
      <c r="PG51" s="7"/>
      <c r="PH51" s="7"/>
      <c r="PI51" s="7"/>
      <c r="PJ51" s="7"/>
      <c r="PK51" s="7"/>
      <c r="PL51" s="7"/>
      <c r="PM51" s="7"/>
      <c r="PN51" s="7"/>
      <c r="PO51" s="7"/>
      <c r="PP51" s="7"/>
      <c r="PQ51" s="7"/>
      <c r="PR51" s="7"/>
      <c r="PS51" s="7"/>
      <c r="PT51" s="7"/>
      <c r="PU51" s="7"/>
      <c r="PV51" s="7"/>
      <c r="PW51" s="7"/>
      <c r="PX51" s="7"/>
      <c r="PY51" s="7"/>
      <c r="PZ51" s="7"/>
      <c r="QA51" s="7"/>
      <c r="QB51" s="7"/>
      <c r="QC51" s="7"/>
      <c r="QD51" s="7"/>
      <c r="QE51" s="7"/>
      <c r="QF51" s="7"/>
      <c r="QG51" s="7"/>
      <c r="QH51" s="7"/>
      <c r="QI51" s="7"/>
      <c r="QJ51" s="7"/>
      <c r="QK51" s="7"/>
      <c r="QL51" s="7"/>
      <c r="QM51" s="7"/>
      <c r="QN51" s="7"/>
      <c r="QO51" s="7"/>
      <c r="QP51" s="7"/>
      <c r="QQ51" s="7"/>
      <c r="QR51" s="7"/>
      <c r="QS51" s="7"/>
      <c r="QT51" s="7"/>
      <c r="QU51" s="7"/>
      <c r="QV51" s="7"/>
      <c r="QW51" s="7"/>
      <c r="QX51" s="7"/>
      <c r="QY51" s="7"/>
      <c r="QZ51" s="7"/>
      <c r="RA51" s="7"/>
      <c r="RB51" s="7"/>
      <c r="RC51" s="7"/>
      <c r="RD51" s="7"/>
      <c r="RE51" s="7"/>
      <c r="RF51" s="7"/>
      <c r="RG51" s="7"/>
      <c r="RH51" s="7"/>
      <c r="RI51" s="7"/>
      <c r="RJ51" s="7"/>
      <c r="RK51" s="7"/>
      <c r="RL51" s="7"/>
      <c r="RM51" s="7"/>
      <c r="RN51" s="7"/>
      <c r="RO51" s="7"/>
      <c r="RP51" s="7"/>
      <c r="RQ51" s="7"/>
      <c r="RR51" s="7"/>
      <c r="RS51" s="7"/>
      <c r="RT51" s="7"/>
      <c r="RU51" s="7"/>
      <c r="RV51" s="7"/>
      <c r="RW51" s="7"/>
      <c r="RX51" s="7"/>
      <c r="RY51" s="7"/>
      <c r="RZ51" s="7"/>
      <c r="SA51" s="7"/>
      <c r="SB51" s="7"/>
      <c r="SC51" s="7"/>
      <c r="SD51" s="7"/>
      <c r="SE51" s="7"/>
      <c r="SF51" s="7"/>
      <c r="SG51" s="7"/>
      <c r="SH51" s="7"/>
      <c r="SI51" s="7"/>
      <c r="SJ51" s="7"/>
      <c r="SK51" s="7"/>
    </row>
    <row r="52" ht="14.2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  <c r="DV52" s="7"/>
      <c r="DW52" s="7"/>
      <c r="DX52" s="7"/>
      <c r="DY52" s="7"/>
      <c r="DZ52" s="7"/>
      <c r="EA52" s="7"/>
      <c r="EB52" s="7"/>
      <c r="EC52" s="7"/>
      <c r="ED52" s="7"/>
      <c r="EE52" s="7"/>
      <c r="EF52" s="7"/>
      <c r="EG52" s="7"/>
      <c r="EH52" s="7"/>
      <c r="EI52" s="7"/>
      <c r="EJ52" s="7"/>
      <c r="EK52" s="7"/>
      <c r="EL52" s="7"/>
      <c r="EM52" s="7"/>
      <c r="EN52" s="7"/>
      <c r="EO52" s="7"/>
      <c r="EP52" s="7"/>
      <c r="EQ52" s="7"/>
      <c r="ER52" s="7"/>
      <c r="ES52" s="7"/>
      <c r="ET52" s="7"/>
      <c r="EU52" s="7"/>
      <c r="EV52" s="7"/>
      <c r="EW52" s="7"/>
      <c r="EX52" s="7"/>
      <c r="EY52" s="7"/>
      <c r="EZ52" s="7"/>
      <c r="FA52" s="7"/>
      <c r="FB52" s="7"/>
      <c r="FC52" s="7"/>
      <c r="FD52" s="7"/>
      <c r="FE52" s="7"/>
      <c r="FF52" s="7"/>
      <c r="FG52" s="7"/>
      <c r="FH52" s="7"/>
      <c r="FI52" s="7"/>
      <c r="FJ52" s="7"/>
      <c r="FK52" s="7"/>
      <c r="FL52" s="7"/>
      <c r="FM52" s="7"/>
      <c r="FN52" s="7"/>
      <c r="FO52" s="7"/>
      <c r="FP52" s="7"/>
      <c r="FQ52" s="7"/>
      <c r="FR52" s="7"/>
      <c r="FS52" s="7"/>
      <c r="FT52" s="7"/>
      <c r="FU52" s="7"/>
      <c r="FV52" s="7"/>
      <c r="FW52" s="7"/>
      <c r="FX52" s="7"/>
      <c r="FY52" s="7"/>
      <c r="FZ52" s="7"/>
      <c r="GA52" s="7"/>
      <c r="GB52" s="7"/>
      <c r="GC52" s="7"/>
      <c r="GD52" s="7"/>
      <c r="GE52" s="7"/>
      <c r="GF52" s="7"/>
      <c r="GG52" s="7"/>
      <c r="GH52" s="7"/>
      <c r="GI52" s="7"/>
      <c r="GJ52" s="7"/>
      <c r="GK52" s="7"/>
      <c r="GL52" s="7"/>
      <c r="GM52" s="7"/>
      <c r="GN52" s="7"/>
      <c r="GO52" s="7"/>
      <c r="GP52" s="7"/>
      <c r="GQ52" s="7"/>
      <c r="GR52" s="7"/>
      <c r="GS52" s="7"/>
      <c r="GT52" s="7"/>
      <c r="GU52" s="7"/>
      <c r="GV52" s="7"/>
      <c r="GW52" s="7"/>
      <c r="GX52" s="7"/>
      <c r="GY52" s="7"/>
      <c r="GZ52" s="7"/>
      <c r="HA52" s="7"/>
      <c r="HB52" s="7"/>
      <c r="HC52" s="7"/>
      <c r="HD52" s="7"/>
      <c r="HE52" s="7"/>
      <c r="HF52" s="7"/>
      <c r="HG52" s="7"/>
      <c r="HH52" s="7"/>
      <c r="HI52" s="7"/>
      <c r="HJ52" s="7"/>
      <c r="HK52" s="7"/>
      <c r="HL52" s="7"/>
      <c r="HM52" s="7"/>
      <c r="HN52" s="7"/>
      <c r="HO52" s="7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7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  <c r="IV52" s="7"/>
      <c r="IW52" s="7"/>
      <c r="IX52" s="7"/>
      <c r="IY52" s="7"/>
      <c r="IZ52" s="7"/>
      <c r="JA52" s="7"/>
      <c r="JB52" s="7"/>
      <c r="JC52" s="7"/>
      <c r="JD52" s="7"/>
      <c r="JE52" s="7"/>
      <c r="JF52" s="7"/>
      <c r="JG52" s="7"/>
      <c r="JH52" s="7"/>
      <c r="JI52" s="7"/>
      <c r="JJ52" s="7"/>
      <c r="JK52" s="7"/>
      <c r="JL52" s="7"/>
      <c r="JM52" s="7"/>
      <c r="JN52" s="7"/>
      <c r="JO52" s="7"/>
      <c r="JP52" s="7"/>
      <c r="JQ52" s="7"/>
      <c r="JR52" s="7"/>
      <c r="JS52" s="7"/>
      <c r="JT52" s="7"/>
      <c r="JU52" s="7"/>
      <c r="JV52" s="7"/>
      <c r="JW52" s="7"/>
      <c r="JX52" s="7"/>
      <c r="JY52" s="7"/>
      <c r="JZ52" s="7"/>
      <c r="KA52" s="7"/>
      <c r="KB52" s="7"/>
      <c r="KC52" s="7"/>
      <c r="KD52" s="7"/>
      <c r="KE52" s="7"/>
      <c r="KF52" s="7"/>
      <c r="KG52" s="7"/>
      <c r="KH52" s="7"/>
      <c r="KI52" s="7"/>
      <c r="KJ52" s="7"/>
      <c r="KK52" s="7"/>
      <c r="KL52" s="7"/>
      <c r="KM52" s="7"/>
      <c r="KN52" s="7"/>
      <c r="KO52" s="7"/>
      <c r="KP52" s="7"/>
      <c r="KQ52" s="7"/>
      <c r="KR52" s="7"/>
      <c r="KS52" s="7"/>
      <c r="KT52" s="7"/>
      <c r="KU52" s="7"/>
      <c r="KV52" s="7"/>
      <c r="KW52" s="7"/>
      <c r="KX52" s="7"/>
      <c r="KY52" s="7"/>
      <c r="KZ52" s="7"/>
      <c r="LA52" s="7"/>
      <c r="LB52" s="7"/>
      <c r="LC52" s="7"/>
      <c r="LD52" s="7"/>
      <c r="LE52" s="7"/>
      <c r="LF52" s="7"/>
      <c r="LG52" s="7"/>
      <c r="LH52" s="7"/>
      <c r="LI52" s="7"/>
      <c r="LJ52" s="7"/>
      <c r="LK52" s="7"/>
      <c r="LL52" s="7"/>
      <c r="LM52" s="7"/>
      <c r="LN52" s="7"/>
      <c r="LO52" s="7"/>
      <c r="LP52" s="7"/>
      <c r="LQ52" s="7"/>
      <c r="LR52" s="7"/>
      <c r="LS52" s="7"/>
      <c r="LT52" s="7"/>
      <c r="LU52" s="7"/>
      <c r="LV52" s="7"/>
      <c r="LW52" s="7"/>
      <c r="LX52" s="7"/>
      <c r="LY52" s="7"/>
      <c r="LZ52" s="7"/>
      <c r="MA52" s="7"/>
      <c r="MB52" s="7"/>
      <c r="MC52" s="7"/>
      <c r="MD52" s="7"/>
      <c r="ME52" s="7"/>
      <c r="MF52" s="7"/>
      <c r="MG52" s="7"/>
      <c r="MH52" s="7"/>
      <c r="MI52" s="7"/>
      <c r="MJ52" s="7"/>
      <c r="MK52" s="7"/>
      <c r="ML52" s="7"/>
      <c r="MM52" s="7"/>
      <c r="MN52" s="7"/>
      <c r="MO52" s="7"/>
      <c r="MP52" s="7"/>
      <c r="MQ52" s="7"/>
      <c r="MR52" s="7"/>
      <c r="MS52" s="7"/>
      <c r="MT52" s="7"/>
      <c r="MU52" s="7"/>
      <c r="MV52" s="7"/>
      <c r="MW52" s="7"/>
      <c r="MX52" s="7"/>
      <c r="MY52" s="7"/>
      <c r="MZ52" s="7"/>
      <c r="NA52" s="7"/>
      <c r="NB52" s="7"/>
      <c r="NC52" s="7"/>
      <c r="ND52" s="7"/>
      <c r="NE52" s="7"/>
      <c r="NF52" s="7"/>
      <c r="NG52" s="7"/>
      <c r="NH52" s="7"/>
      <c r="NI52" s="7"/>
      <c r="NJ52" s="7"/>
      <c r="NK52" s="7"/>
      <c r="NL52" s="7"/>
      <c r="NM52" s="7"/>
      <c r="NN52" s="7"/>
      <c r="NO52" s="7"/>
      <c r="NP52" s="7"/>
      <c r="NQ52" s="7"/>
      <c r="NR52" s="7"/>
      <c r="NS52" s="7"/>
      <c r="NT52" s="7"/>
      <c r="NU52" s="7"/>
      <c r="NV52" s="7"/>
      <c r="NW52" s="7"/>
      <c r="NX52" s="7"/>
      <c r="NY52" s="7"/>
      <c r="NZ52" s="7"/>
      <c r="OA52" s="7"/>
      <c r="OB52" s="7"/>
      <c r="OC52" s="7"/>
      <c r="OD52" s="7"/>
      <c r="OE52" s="7"/>
      <c r="OF52" s="7"/>
      <c r="OG52" s="7"/>
      <c r="OH52" s="7"/>
      <c r="OI52" s="7"/>
      <c r="OJ52" s="7"/>
      <c r="OK52" s="7"/>
      <c r="OL52" s="7"/>
      <c r="OM52" s="7"/>
      <c r="ON52" s="7"/>
      <c r="OO52" s="7"/>
      <c r="OP52" s="7"/>
      <c r="OQ52" s="7"/>
      <c r="OR52" s="7"/>
      <c r="OS52" s="7"/>
      <c r="OT52" s="7"/>
      <c r="OU52" s="7"/>
      <c r="OV52" s="7"/>
      <c r="OW52" s="7"/>
      <c r="OX52" s="7"/>
      <c r="OY52" s="7"/>
      <c r="OZ52" s="7"/>
      <c r="PA52" s="7"/>
      <c r="PB52" s="7"/>
      <c r="PC52" s="7"/>
      <c r="PD52" s="7"/>
      <c r="PE52" s="7"/>
      <c r="PF52" s="7"/>
      <c r="PG52" s="7"/>
      <c r="PH52" s="7"/>
      <c r="PI52" s="7"/>
      <c r="PJ52" s="7"/>
      <c r="PK52" s="7"/>
      <c r="PL52" s="7"/>
      <c r="PM52" s="7"/>
      <c r="PN52" s="7"/>
      <c r="PO52" s="7"/>
      <c r="PP52" s="7"/>
      <c r="PQ52" s="7"/>
      <c r="PR52" s="7"/>
      <c r="PS52" s="7"/>
      <c r="PT52" s="7"/>
      <c r="PU52" s="7"/>
      <c r="PV52" s="7"/>
      <c r="PW52" s="7"/>
      <c r="PX52" s="7"/>
      <c r="PY52" s="7"/>
      <c r="PZ52" s="7"/>
      <c r="QA52" s="7"/>
      <c r="QB52" s="7"/>
      <c r="QC52" s="7"/>
      <c r="QD52" s="7"/>
      <c r="QE52" s="7"/>
      <c r="QF52" s="7"/>
      <c r="QG52" s="7"/>
      <c r="QH52" s="7"/>
      <c r="QI52" s="7"/>
      <c r="QJ52" s="7"/>
      <c r="QK52" s="7"/>
      <c r="QL52" s="7"/>
      <c r="QM52" s="7"/>
      <c r="QN52" s="7"/>
      <c r="QO52" s="7"/>
      <c r="QP52" s="7"/>
      <c r="QQ52" s="7"/>
      <c r="QR52" s="7"/>
      <c r="QS52" s="7"/>
      <c r="QT52" s="7"/>
      <c r="QU52" s="7"/>
      <c r="QV52" s="7"/>
      <c r="QW52" s="7"/>
      <c r="QX52" s="7"/>
      <c r="QY52" s="7"/>
      <c r="QZ52" s="7"/>
      <c r="RA52" s="7"/>
      <c r="RB52" s="7"/>
      <c r="RC52" s="7"/>
      <c r="RD52" s="7"/>
      <c r="RE52" s="7"/>
      <c r="RF52" s="7"/>
      <c r="RG52" s="7"/>
      <c r="RH52" s="7"/>
      <c r="RI52" s="7"/>
      <c r="RJ52" s="7"/>
      <c r="RK52" s="7"/>
      <c r="RL52" s="7"/>
      <c r="RM52" s="7"/>
      <c r="RN52" s="7"/>
      <c r="RO52" s="7"/>
      <c r="RP52" s="7"/>
      <c r="RQ52" s="7"/>
      <c r="RR52" s="7"/>
      <c r="RS52" s="7"/>
      <c r="RT52" s="7"/>
      <c r="RU52" s="7"/>
      <c r="RV52" s="7"/>
      <c r="RW52" s="7"/>
      <c r="RX52" s="7"/>
      <c r="RY52" s="7"/>
      <c r="RZ52" s="7"/>
      <c r="SA52" s="7"/>
      <c r="SB52" s="7"/>
      <c r="SC52" s="7"/>
      <c r="SD52" s="7"/>
      <c r="SE52" s="7"/>
      <c r="SF52" s="7"/>
      <c r="SG52" s="7"/>
      <c r="SH52" s="7"/>
      <c r="SI52" s="7"/>
      <c r="SJ52" s="7"/>
      <c r="SK52" s="7"/>
    </row>
    <row r="53" ht="14.2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  <c r="DV53" s="7"/>
      <c r="DW53" s="7"/>
      <c r="DX53" s="7"/>
      <c r="DY53" s="7"/>
      <c r="DZ53" s="7"/>
      <c r="EA53" s="7"/>
      <c r="EB53" s="7"/>
      <c r="EC53" s="7"/>
      <c r="ED53" s="7"/>
      <c r="EE53" s="7"/>
      <c r="EF53" s="7"/>
      <c r="EG53" s="7"/>
      <c r="EH53" s="7"/>
      <c r="EI53" s="7"/>
      <c r="EJ53" s="7"/>
      <c r="EK53" s="7"/>
      <c r="EL53" s="7"/>
      <c r="EM53" s="7"/>
      <c r="EN53" s="7"/>
      <c r="EO53" s="7"/>
      <c r="EP53" s="7"/>
      <c r="EQ53" s="7"/>
      <c r="ER53" s="7"/>
      <c r="ES53" s="7"/>
      <c r="ET53" s="7"/>
      <c r="EU53" s="7"/>
      <c r="EV53" s="7"/>
      <c r="EW53" s="7"/>
      <c r="EX53" s="7"/>
      <c r="EY53" s="7"/>
      <c r="EZ53" s="7"/>
      <c r="FA53" s="7"/>
      <c r="FB53" s="7"/>
      <c r="FC53" s="7"/>
      <c r="FD53" s="7"/>
      <c r="FE53" s="7"/>
      <c r="FF53" s="7"/>
      <c r="FG53" s="7"/>
      <c r="FH53" s="7"/>
      <c r="FI53" s="7"/>
      <c r="FJ53" s="7"/>
      <c r="FK53" s="7"/>
      <c r="FL53" s="7"/>
      <c r="FM53" s="7"/>
      <c r="FN53" s="7"/>
      <c r="FO53" s="7"/>
      <c r="FP53" s="7"/>
      <c r="FQ53" s="7"/>
      <c r="FR53" s="7"/>
      <c r="FS53" s="7"/>
      <c r="FT53" s="7"/>
      <c r="FU53" s="7"/>
      <c r="FV53" s="7"/>
      <c r="FW53" s="7"/>
      <c r="FX53" s="7"/>
      <c r="FY53" s="7"/>
      <c r="FZ53" s="7"/>
      <c r="GA53" s="7"/>
      <c r="GB53" s="7"/>
      <c r="GC53" s="7"/>
      <c r="GD53" s="7"/>
      <c r="GE53" s="7"/>
      <c r="GF53" s="7"/>
      <c r="GG53" s="7"/>
      <c r="GH53" s="7"/>
      <c r="GI53" s="7"/>
      <c r="GJ53" s="7"/>
      <c r="GK53" s="7"/>
      <c r="GL53" s="7"/>
      <c r="GM53" s="7"/>
      <c r="GN53" s="7"/>
      <c r="GO53" s="7"/>
      <c r="GP53" s="7"/>
      <c r="GQ53" s="7"/>
      <c r="GR53" s="7"/>
      <c r="GS53" s="7"/>
      <c r="GT53" s="7"/>
      <c r="GU53" s="7"/>
      <c r="GV53" s="7"/>
      <c r="GW53" s="7"/>
      <c r="GX53" s="7"/>
      <c r="GY53" s="7"/>
      <c r="GZ53" s="7"/>
      <c r="HA53" s="7"/>
      <c r="HB53" s="7"/>
      <c r="HC53" s="7"/>
      <c r="HD53" s="7"/>
      <c r="HE53" s="7"/>
      <c r="HF53" s="7"/>
      <c r="HG53" s="7"/>
      <c r="HH53" s="7"/>
      <c r="HI53" s="7"/>
      <c r="HJ53" s="7"/>
      <c r="HK53" s="7"/>
      <c r="HL53" s="7"/>
      <c r="HM53" s="7"/>
      <c r="HN53" s="7"/>
      <c r="HO53" s="7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7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  <c r="IV53" s="7"/>
      <c r="IW53" s="7"/>
      <c r="IX53" s="7"/>
      <c r="IY53" s="7"/>
      <c r="IZ53" s="7"/>
      <c r="JA53" s="7"/>
      <c r="JB53" s="7"/>
      <c r="JC53" s="7"/>
      <c r="JD53" s="7"/>
      <c r="JE53" s="7"/>
      <c r="JF53" s="7"/>
      <c r="JG53" s="7"/>
      <c r="JH53" s="7"/>
      <c r="JI53" s="7"/>
      <c r="JJ53" s="7"/>
      <c r="JK53" s="7"/>
      <c r="JL53" s="7"/>
      <c r="JM53" s="7"/>
      <c r="JN53" s="7"/>
      <c r="JO53" s="7"/>
      <c r="JP53" s="7"/>
      <c r="JQ53" s="7"/>
      <c r="JR53" s="7"/>
      <c r="JS53" s="7"/>
      <c r="JT53" s="7"/>
      <c r="JU53" s="7"/>
      <c r="JV53" s="7"/>
      <c r="JW53" s="7"/>
      <c r="JX53" s="7"/>
      <c r="JY53" s="7"/>
      <c r="JZ53" s="7"/>
      <c r="KA53" s="7"/>
      <c r="KB53" s="7"/>
      <c r="KC53" s="7"/>
      <c r="KD53" s="7"/>
      <c r="KE53" s="7"/>
      <c r="KF53" s="7"/>
      <c r="KG53" s="7"/>
      <c r="KH53" s="7"/>
      <c r="KI53" s="7"/>
      <c r="KJ53" s="7"/>
      <c r="KK53" s="7"/>
      <c r="KL53" s="7"/>
      <c r="KM53" s="7"/>
      <c r="KN53" s="7"/>
      <c r="KO53" s="7"/>
      <c r="KP53" s="7"/>
      <c r="KQ53" s="7"/>
      <c r="KR53" s="7"/>
      <c r="KS53" s="7"/>
      <c r="KT53" s="7"/>
      <c r="KU53" s="7"/>
      <c r="KV53" s="7"/>
      <c r="KW53" s="7"/>
      <c r="KX53" s="7"/>
      <c r="KY53" s="7"/>
      <c r="KZ53" s="7"/>
      <c r="LA53" s="7"/>
      <c r="LB53" s="7"/>
      <c r="LC53" s="7"/>
      <c r="LD53" s="7"/>
      <c r="LE53" s="7"/>
      <c r="LF53" s="7"/>
      <c r="LG53" s="7"/>
      <c r="LH53" s="7"/>
      <c r="LI53" s="7"/>
      <c r="LJ53" s="7"/>
      <c r="LK53" s="7"/>
      <c r="LL53" s="7"/>
      <c r="LM53" s="7"/>
      <c r="LN53" s="7"/>
      <c r="LO53" s="7"/>
      <c r="LP53" s="7"/>
      <c r="LQ53" s="7"/>
      <c r="LR53" s="7"/>
      <c r="LS53" s="7"/>
      <c r="LT53" s="7"/>
      <c r="LU53" s="7"/>
      <c r="LV53" s="7"/>
      <c r="LW53" s="7"/>
      <c r="LX53" s="7"/>
      <c r="LY53" s="7"/>
      <c r="LZ53" s="7"/>
      <c r="MA53" s="7"/>
      <c r="MB53" s="7"/>
      <c r="MC53" s="7"/>
      <c r="MD53" s="7"/>
      <c r="ME53" s="7"/>
      <c r="MF53" s="7"/>
      <c r="MG53" s="7"/>
      <c r="MH53" s="7"/>
      <c r="MI53" s="7"/>
      <c r="MJ53" s="7"/>
      <c r="MK53" s="7"/>
      <c r="ML53" s="7"/>
      <c r="MM53" s="7"/>
      <c r="MN53" s="7"/>
      <c r="MO53" s="7"/>
      <c r="MP53" s="7"/>
      <c r="MQ53" s="7"/>
      <c r="MR53" s="7"/>
      <c r="MS53" s="7"/>
      <c r="MT53" s="7"/>
      <c r="MU53" s="7"/>
      <c r="MV53" s="7"/>
      <c r="MW53" s="7"/>
      <c r="MX53" s="7"/>
      <c r="MY53" s="7"/>
      <c r="MZ53" s="7"/>
      <c r="NA53" s="7"/>
      <c r="NB53" s="7"/>
      <c r="NC53" s="7"/>
      <c r="ND53" s="7"/>
      <c r="NE53" s="7"/>
      <c r="NF53" s="7"/>
      <c r="NG53" s="7"/>
      <c r="NH53" s="7"/>
      <c r="NI53" s="7"/>
      <c r="NJ53" s="7"/>
      <c r="NK53" s="7"/>
      <c r="NL53" s="7"/>
      <c r="NM53" s="7"/>
      <c r="NN53" s="7"/>
      <c r="NO53" s="7"/>
      <c r="NP53" s="7"/>
      <c r="NQ53" s="7"/>
      <c r="NR53" s="7"/>
      <c r="NS53" s="7"/>
      <c r="NT53" s="7"/>
      <c r="NU53" s="7"/>
      <c r="NV53" s="7"/>
      <c r="NW53" s="7"/>
      <c r="NX53" s="7"/>
      <c r="NY53" s="7"/>
      <c r="NZ53" s="7"/>
      <c r="OA53" s="7"/>
      <c r="OB53" s="7"/>
      <c r="OC53" s="7"/>
      <c r="OD53" s="7"/>
      <c r="OE53" s="7"/>
      <c r="OF53" s="7"/>
      <c r="OG53" s="7"/>
      <c r="OH53" s="7"/>
      <c r="OI53" s="7"/>
      <c r="OJ53" s="7"/>
      <c r="OK53" s="7"/>
      <c r="OL53" s="7"/>
      <c r="OM53" s="7"/>
      <c r="ON53" s="7"/>
      <c r="OO53" s="7"/>
      <c r="OP53" s="7"/>
      <c r="OQ53" s="7"/>
      <c r="OR53" s="7"/>
      <c r="OS53" s="7"/>
      <c r="OT53" s="7"/>
      <c r="OU53" s="7"/>
      <c r="OV53" s="7"/>
      <c r="OW53" s="7"/>
      <c r="OX53" s="7"/>
      <c r="OY53" s="7"/>
      <c r="OZ53" s="7"/>
      <c r="PA53" s="7"/>
      <c r="PB53" s="7"/>
      <c r="PC53" s="7"/>
      <c r="PD53" s="7"/>
      <c r="PE53" s="7"/>
      <c r="PF53" s="7"/>
      <c r="PG53" s="7"/>
      <c r="PH53" s="7"/>
      <c r="PI53" s="7"/>
      <c r="PJ53" s="7"/>
      <c r="PK53" s="7"/>
      <c r="PL53" s="7"/>
      <c r="PM53" s="7"/>
      <c r="PN53" s="7"/>
      <c r="PO53" s="7"/>
      <c r="PP53" s="7"/>
      <c r="PQ53" s="7"/>
      <c r="PR53" s="7"/>
      <c r="PS53" s="7"/>
      <c r="PT53" s="7"/>
      <c r="PU53" s="7"/>
      <c r="PV53" s="7"/>
      <c r="PW53" s="7"/>
      <c r="PX53" s="7"/>
      <c r="PY53" s="7"/>
      <c r="PZ53" s="7"/>
      <c r="QA53" s="7"/>
      <c r="QB53" s="7"/>
      <c r="QC53" s="7"/>
      <c r="QD53" s="7"/>
      <c r="QE53" s="7"/>
      <c r="QF53" s="7"/>
      <c r="QG53" s="7"/>
      <c r="QH53" s="7"/>
      <c r="QI53" s="7"/>
      <c r="QJ53" s="7"/>
      <c r="QK53" s="7"/>
      <c r="QL53" s="7"/>
      <c r="QM53" s="7"/>
      <c r="QN53" s="7"/>
      <c r="QO53" s="7"/>
      <c r="QP53" s="7"/>
      <c r="QQ53" s="7"/>
      <c r="QR53" s="7"/>
      <c r="QS53" s="7"/>
      <c r="QT53" s="7"/>
      <c r="QU53" s="7"/>
      <c r="QV53" s="7"/>
      <c r="QW53" s="7"/>
      <c r="QX53" s="7"/>
      <c r="QY53" s="7"/>
      <c r="QZ53" s="7"/>
      <c r="RA53" s="7"/>
      <c r="RB53" s="7"/>
      <c r="RC53" s="7"/>
      <c r="RD53" s="7"/>
      <c r="RE53" s="7"/>
      <c r="RF53" s="7"/>
      <c r="RG53" s="7"/>
      <c r="RH53" s="7"/>
      <c r="RI53" s="7"/>
      <c r="RJ53" s="7"/>
      <c r="RK53" s="7"/>
      <c r="RL53" s="7"/>
      <c r="RM53" s="7"/>
      <c r="RN53" s="7"/>
      <c r="RO53" s="7"/>
      <c r="RP53" s="7"/>
      <c r="RQ53" s="7"/>
      <c r="RR53" s="7"/>
      <c r="RS53" s="7"/>
      <c r="RT53" s="7"/>
      <c r="RU53" s="7"/>
      <c r="RV53" s="7"/>
      <c r="RW53" s="7"/>
      <c r="RX53" s="7"/>
      <c r="RY53" s="7"/>
      <c r="RZ53" s="7"/>
      <c r="SA53" s="7"/>
      <c r="SB53" s="7"/>
      <c r="SC53" s="7"/>
      <c r="SD53" s="7"/>
      <c r="SE53" s="7"/>
      <c r="SF53" s="7"/>
      <c r="SG53" s="7"/>
      <c r="SH53" s="7"/>
      <c r="SI53" s="7"/>
      <c r="SJ53" s="7"/>
      <c r="SK53" s="7"/>
    </row>
    <row r="54" ht="14.2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  <c r="DV54" s="7"/>
      <c r="DW54" s="7"/>
      <c r="DX54" s="7"/>
      <c r="DY54" s="7"/>
      <c r="DZ54" s="7"/>
      <c r="EA54" s="7"/>
      <c r="EB54" s="7"/>
      <c r="EC54" s="7"/>
      <c r="ED54" s="7"/>
      <c r="EE54" s="7"/>
      <c r="EF54" s="7"/>
      <c r="EG54" s="7"/>
      <c r="EH54" s="7"/>
      <c r="EI54" s="7"/>
      <c r="EJ54" s="7"/>
      <c r="EK54" s="7"/>
      <c r="EL54" s="7"/>
      <c r="EM54" s="7"/>
      <c r="EN54" s="7"/>
      <c r="EO54" s="7"/>
      <c r="EP54" s="7"/>
      <c r="EQ54" s="7"/>
      <c r="ER54" s="7"/>
      <c r="ES54" s="7"/>
      <c r="ET54" s="7"/>
      <c r="EU54" s="7"/>
      <c r="EV54" s="7"/>
      <c r="EW54" s="7"/>
      <c r="EX54" s="7"/>
      <c r="EY54" s="7"/>
      <c r="EZ54" s="7"/>
      <c r="FA54" s="7"/>
      <c r="FB54" s="7"/>
      <c r="FC54" s="7"/>
      <c r="FD54" s="7"/>
      <c r="FE54" s="7"/>
      <c r="FF54" s="7"/>
      <c r="FG54" s="7"/>
      <c r="FH54" s="7"/>
      <c r="FI54" s="7"/>
      <c r="FJ54" s="7"/>
      <c r="FK54" s="7"/>
      <c r="FL54" s="7"/>
      <c r="FM54" s="7"/>
      <c r="FN54" s="7"/>
      <c r="FO54" s="7"/>
      <c r="FP54" s="7"/>
      <c r="FQ54" s="7"/>
      <c r="FR54" s="7"/>
      <c r="FS54" s="7"/>
      <c r="FT54" s="7"/>
      <c r="FU54" s="7"/>
      <c r="FV54" s="7"/>
      <c r="FW54" s="7"/>
      <c r="FX54" s="7"/>
      <c r="FY54" s="7"/>
      <c r="FZ54" s="7"/>
      <c r="GA54" s="7"/>
      <c r="GB54" s="7"/>
      <c r="GC54" s="7"/>
      <c r="GD54" s="7"/>
      <c r="GE54" s="7"/>
      <c r="GF54" s="7"/>
      <c r="GG54" s="7"/>
      <c r="GH54" s="7"/>
      <c r="GI54" s="7"/>
      <c r="GJ54" s="7"/>
      <c r="GK54" s="7"/>
      <c r="GL54" s="7"/>
      <c r="GM54" s="7"/>
      <c r="GN54" s="7"/>
      <c r="GO54" s="7"/>
      <c r="GP54" s="7"/>
      <c r="GQ54" s="7"/>
      <c r="GR54" s="7"/>
      <c r="GS54" s="7"/>
      <c r="GT54" s="7"/>
      <c r="GU54" s="7"/>
      <c r="GV54" s="7"/>
      <c r="GW54" s="7"/>
      <c r="GX54" s="7"/>
      <c r="GY54" s="7"/>
      <c r="GZ54" s="7"/>
      <c r="HA54" s="7"/>
      <c r="HB54" s="7"/>
      <c r="HC54" s="7"/>
      <c r="HD54" s="7"/>
      <c r="HE54" s="7"/>
      <c r="HF54" s="7"/>
      <c r="HG54" s="7"/>
      <c r="HH54" s="7"/>
      <c r="HI54" s="7"/>
      <c r="HJ54" s="7"/>
      <c r="HK54" s="7"/>
      <c r="HL54" s="7"/>
      <c r="HM54" s="7"/>
      <c r="HN54" s="7"/>
      <c r="HO54" s="7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7"/>
      <c r="JD54" s="7"/>
      <c r="JE54" s="7"/>
      <c r="JF54" s="7"/>
      <c r="JG54" s="7"/>
      <c r="JH54" s="7"/>
      <c r="JI54" s="7"/>
      <c r="JJ54" s="7"/>
      <c r="JK54" s="7"/>
      <c r="JL54" s="7"/>
      <c r="JM54" s="7"/>
      <c r="JN54" s="7"/>
      <c r="JO54" s="7"/>
      <c r="JP54" s="7"/>
      <c r="JQ54" s="7"/>
      <c r="JR54" s="7"/>
      <c r="JS54" s="7"/>
      <c r="JT54" s="7"/>
      <c r="JU54" s="7"/>
      <c r="JV54" s="7"/>
      <c r="JW54" s="7"/>
      <c r="JX54" s="7"/>
      <c r="JY54" s="7"/>
      <c r="JZ54" s="7"/>
      <c r="KA54" s="7"/>
      <c r="KB54" s="7"/>
      <c r="KC54" s="7"/>
      <c r="KD54" s="7"/>
      <c r="KE54" s="7"/>
      <c r="KF54" s="7"/>
      <c r="KG54" s="7"/>
      <c r="KH54" s="7"/>
      <c r="KI54" s="7"/>
      <c r="KJ54" s="7"/>
      <c r="KK54" s="7"/>
      <c r="KL54" s="7"/>
      <c r="KM54" s="7"/>
      <c r="KN54" s="7"/>
      <c r="KO54" s="7"/>
      <c r="KP54" s="7"/>
      <c r="KQ54" s="7"/>
      <c r="KR54" s="7"/>
      <c r="KS54" s="7"/>
      <c r="KT54" s="7"/>
      <c r="KU54" s="7"/>
      <c r="KV54" s="7"/>
      <c r="KW54" s="7"/>
      <c r="KX54" s="7"/>
      <c r="KY54" s="7"/>
      <c r="KZ54" s="7"/>
      <c r="LA54" s="7"/>
      <c r="LB54" s="7"/>
      <c r="LC54" s="7"/>
      <c r="LD54" s="7"/>
      <c r="LE54" s="7"/>
      <c r="LF54" s="7"/>
      <c r="LG54" s="7"/>
      <c r="LH54" s="7"/>
      <c r="LI54" s="7"/>
      <c r="LJ54" s="7"/>
      <c r="LK54" s="7"/>
      <c r="LL54" s="7"/>
      <c r="LM54" s="7"/>
      <c r="LN54" s="7"/>
      <c r="LO54" s="7"/>
      <c r="LP54" s="7"/>
      <c r="LQ54" s="7"/>
      <c r="LR54" s="7"/>
      <c r="LS54" s="7"/>
      <c r="LT54" s="7"/>
      <c r="LU54" s="7"/>
      <c r="LV54" s="7"/>
      <c r="LW54" s="7"/>
      <c r="LX54" s="7"/>
      <c r="LY54" s="7"/>
      <c r="LZ54" s="7"/>
      <c r="MA54" s="7"/>
      <c r="MB54" s="7"/>
      <c r="MC54" s="7"/>
      <c r="MD54" s="7"/>
      <c r="ME54" s="7"/>
      <c r="MF54" s="7"/>
      <c r="MG54" s="7"/>
      <c r="MH54" s="7"/>
      <c r="MI54" s="7"/>
      <c r="MJ54" s="7"/>
      <c r="MK54" s="7"/>
      <c r="ML54" s="7"/>
      <c r="MM54" s="7"/>
      <c r="MN54" s="7"/>
      <c r="MO54" s="7"/>
      <c r="MP54" s="7"/>
      <c r="MQ54" s="7"/>
      <c r="MR54" s="7"/>
      <c r="MS54" s="7"/>
      <c r="MT54" s="7"/>
      <c r="MU54" s="7"/>
      <c r="MV54" s="7"/>
      <c r="MW54" s="7"/>
      <c r="MX54" s="7"/>
      <c r="MY54" s="7"/>
      <c r="MZ54" s="7"/>
      <c r="NA54" s="7"/>
      <c r="NB54" s="7"/>
      <c r="NC54" s="7"/>
      <c r="ND54" s="7"/>
      <c r="NE54" s="7"/>
      <c r="NF54" s="7"/>
      <c r="NG54" s="7"/>
      <c r="NH54" s="7"/>
      <c r="NI54" s="7"/>
      <c r="NJ54" s="7"/>
      <c r="NK54" s="7"/>
      <c r="NL54" s="7"/>
      <c r="NM54" s="7"/>
      <c r="NN54" s="7"/>
      <c r="NO54" s="7"/>
      <c r="NP54" s="7"/>
      <c r="NQ54" s="7"/>
      <c r="NR54" s="7"/>
      <c r="NS54" s="7"/>
      <c r="NT54" s="7"/>
      <c r="NU54" s="7"/>
      <c r="NV54" s="7"/>
      <c r="NW54" s="7"/>
      <c r="NX54" s="7"/>
      <c r="NY54" s="7"/>
      <c r="NZ54" s="7"/>
      <c r="OA54" s="7"/>
      <c r="OB54" s="7"/>
      <c r="OC54" s="7"/>
      <c r="OD54" s="7"/>
      <c r="OE54" s="7"/>
      <c r="OF54" s="7"/>
      <c r="OG54" s="7"/>
      <c r="OH54" s="7"/>
      <c r="OI54" s="7"/>
      <c r="OJ54" s="7"/>
      <c r="OK54" s="7"/>
      <c r="OL54" s="7"/>
      <c r="OM54" s="7"/>
      <c r="ON54" s="7"/>
      <c r="OO54" s="7"/>
      <c r="OP54" s="7"/>
      <c r="OQ54" s="7"/>
      <c r="OR54" s="7"/>
      <c r="OS54" s="7"/>
      <c r="OT54" s="7"/>
      <c r="OU54" s="7"/>
      <c r="OV54" s="7"/>
      <c r="OW54" s="7"/>
      <c r="OX54" s="7"/>
      <c r="OY54" s="7"/>
      <c r="OZ54" s="7"/>
      <c r="PA54" s="7"/>
      <c r="PB54" s="7"/>
      <c r="PC54" s="7"/>
      <c r="PD54" s="7"/>
      <c r="PE54" s="7"/>
      <c r="PF54" s="7"/>
      <c r="PG54" s="7"/>
      <c r="PH54" s="7"/>
      <c r="PI54" s="7"/>
      <c r="PJ54" s="7"/>
      <c r="PK54" s="7"/>
      <c r="PL54" s="7"/>
      <c r="PM54" s="7"/>
      <c r="PN54" s="7"/>
      <c r="PO54" s="7"/>
      <c r="PP54" s="7"/>
      <c r="PQ54" s="7"/>
      <c r="PR54" s="7"/>
      <c r="PS54" s="7"/>
      <c r="PT54" s="7"/>
      <c r="PU54" s="7"/>
      <c r="PV54" s="7"/>
      <c r="PW54" s="7"/>
      <c r="PX54" s="7"/>
      <c r="PY54" s="7"/>
      <c r="PZ54" s="7"/>
      <c r="QA54" s="7"/>
      <c r="QB54" s="7"/>
      <c r="QC54" s="7"/>
      <c r="QD54" s="7"/>
      <c r="QE54" s="7"/>
      <c r="QF54" s="7"/>
      <c r="QG54" s="7"/>
      <c r="QH54" s="7"/>
      <c r="QI54" s="7"/>
      <c r="QJ54" s="7"/>
      <c r="QK54" s="7"/>
      <c r="QL54" s="7"/>
      <c r="QM54" s="7"/>
      <c r="QN54" s="7"/>
      <c r="QO54" s="7"/>
      <c r="QP54" s="7"/>
      <c r="QQ54" s="7"/>
      <c r="QR54" s="7"/>
      <c r="QS54" s="7"/>
      <c r="QT54" s="7"/>
      <c r="QU54" s="7"/>
      <c r="QV54" s="7"/>
      <c r="QW54" s="7"/>
      <c r="QX54" s="7"/>
      <c r="QY54" s="7"/>
      <c r="QZ54" s="7"/>
      <c r="RA54" s="7"/>
      <c r="RB54" s="7"/>
      <c r="RC54" s="7"/>
      <c r="RD54" s="7"/>
      <c r="RE54" s="7"/>
      <c r="RF54" s="7"/>
      <c r="RG54" s="7"/>
      <c r="RH54" s="7"/>
      <c r="RI54" s="7"/>
      <c r="RJ54" s="7"/>
      <c r="RK54" s="7"/>
      <c r="RL54" s="7"/>
      <c r="RM54" s="7"/>
      <c r="RN54" s="7"/>
      <c r="RO54" s="7"/>
      <c r="RP54" s="7"/>
      <c r="RQ54" s="7"/>
      <c r="RR54" s="7"/>
      <c r="RS54" s="7"/>
      <c r="RT54" s="7"/>
      <c r="RU54" s="7"/>
      <c r="RV54" s="7"/>
      <c r="RW54" s="7"/>
      <c r="RX54" s="7"/>
      <c r="RY54" s="7"/>
      <c r="RZ54" s="7"/>
      <c r="SA54" s="7"/>
      <c r="SB54" s="7"/>
      <c r="SC54" s="7"/>
      <c r="SD54" s="7"/>
      <c r="SE54" s="7"/>
      <c r="SF54" s="7"/>
      <c r="SG54" s="7"/>
      <c r="SH54" s="7"/>
      <c r="SI54" s="7"/>
      <c r="SJ54" s="7"/>
      <c r="SK54" s="7"/>
    </row>
    <row r="55" ht="14.2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  <c r="BP55" s="7"/>
      <c r="BQ55" s="7"/>
      <c r="BR55" s="7"/>
      <c r="BS55" s="7"/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  <c r="DV55" s="7"/>
      <c r="DW55" s="7"/>
      <c r="DX55" s="7"/>
      <c r="DY55" s="7"/>
      <c r="DZ55" s="7"/>
      <c r="EA55" s="7"/>
      <c r="EB55" s="7"/>
      <c r="EC55" s="7"/>
      <c r="ED55" s="7"/>
      <c r="EE55" s="7"/>
      <c r="EF55" s="7"/>
      <c r="EG55" s="7"/>
      <c r="EH55" s="7"/>
      <c r="EI55" s="7"/>
      <c r="EJ55" s="7"/>
      <c r="EK55" s="7"/>
      <c r="EL55" s="7"/>
      <c r="EM55" s="7"/>
      <c r="EN55" s="7"/>
      <c r="EO55" s="7"/>
      <c r="EP55" s="7"/>
      <c r="EQ55" s="7"/>
      <c r="ER55" s="7"/>
      <c r="ES55" s="7"/>
      <c r="ET55" s="7"/>
      <c r="EU55" s="7"/>
      <c r="EV55" s="7"/>
      <c r="EW55" s="7"/>
      <c r="EX55" s="7"/>
      <c r="EY55" s="7"/>
      <c r="EZ55" s="7"/>
      <c r="FA55" s="7"/>
      <c r="FB55" s="7"/>
      <c r="FC55" s="7"/>
      <c r="FD55" s="7"/>
      <c r="FE55" s="7"/>
      <c r="FF55" s="7"/>
      <c r="FG55" s="7"/>
      <c r="FH55" s="7"/>
      <c r="FI55" s="7"/>
      <c r="FJ55" s="7"/>
      <c r="FK55" s="7"/>
      <c r="FL55" s="7"/>
      <c r="FM55" s="7"/>
      <c r="FN55" s="7"/>
      <c r="FO55" s="7"/>
      <c r="FP55" s="7"/>
      <c r="FQ55" s="7"/>
      <c r="FR55" s="7"/>
      <c r="FS55" s="7"/>
      <c r="FT55" s="7"/>
      <c r="FU55" s="7"/>
      <c r="FV55" s="7"/>
      <c r="FW55" s="7"/>
      <c r="FX55" s="7"/>
      <c r="FY55" s="7"/>
      <c r="FZ55" s="7"/>
      <c r="GA55" s="7"/>
      <c r="GB55" s="7"/>
      <c r="GC55" s="7"/>
      <c r="GD55" s="7"/>
      <c r="GE55" s="7"/>
      <c r="GF55" s="7"/>
      <c r="GG55" s="7"/>
      <c r="GH55" s="7"/>
      <c r="GI55" s="7"/>
      <c r="GJ55" s="7"/>
      <c r="GK55" s="7"/>
      <c r="GL55" s="7"/>
      <c r="GM55" s="7"/>
      <c r="GN55" s="7"/>
      <c r="GO55" s="7"/>
      <c r="GP55" s="7"/>
      <c r="GQ55" s="7"/>
      <c r="GR55" s="7"/>
      <c r="GS55" s="7"/>
      <c r="GT55" s="7"/>
      <c r="GU55" s="7"/>
      <c r="GV55" s="7"/>
      <c r="GW55" s="7"/>
      <c r="GX55" s="7"/>
      <c r="GY55" s="7"/>
      <c r="GZ55" s="7"/>
      <c r="HA55" s="7"/>
      <c r="HB55" s="7"/>
      <c r="HC55" s="7"/>
      <c r="HD55" s="7"/>
      <c r="HE55" s="7"/>
      <c r="HF55" s="7"/>
      <c r="HG55" s="7"/>
      <c r="HH55" s="7"/>
      <c r="HI55" s="7"/>
      <c r="HJ55" s="7"/>
      <c r="HK55" s="7"/>
      <c r="HL55" s="7"/>
      <c r="HM55" s="7"/>
      <c r="HN55" s="7"/>
      <c r="HO55" s="7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7"/>
      <c r="JD55" s="7"/>
      <c r="JE55" s="7"/>
      <c r="JF55" s="7"/>
      <c r="JG55" s="7"/>
      <c r="JH55" s="7"/>
      <c r="JI55" s="7"/>
      <c r="JJ55" s="7"/>
      <c r="JK55" s="7"/>
      <c r="JL55" s="7"/>
      <c r="JM55" s="7"/>
      <c r="JN55" s="7"/>
      <c r="JO55" s="7"/>
      <c r="JP55" s="7"/>
      <c r="JQ55" s="7"/>
      <c r="JR55" s="7"/>
      <c r="JS55" s="7"/>
      <c r="JT55" s="7"/>
      <c r="JU55" s="7"/>
      <c r="JV55" s="7"/>
      <c r="JW55" s="7"/>
      <c r="JX55" s="7"/>
      <c r="JY55" s="7"/>
      <c r="JZ55" s="7"/>
      <c r="KA55" s="7"/>
      <c r="KB55" s="7"/>
      <c r="KC55" s="7"/>
      <c r="KD55" s="7"/>
      <c r="KE55" s="7"/>
      <c r="KF55" s="7"/>
      <c r="KG55" s="7"/>
      <c r="KH55" s="7"/>
      <c r="KI55" s="7"/>
      <c r="KJ55" s="7"/>
      <c r="KK55" s="7"/>
      <c r="KL55" s="7"/>
      <c r="KM55" s="7"/>
      <c r="KN55" s="7"/>
      <c r="KO55" s="7"/>
      <c r="KP55" s="7"/>
      <c r="KQ55" s="7"/>
      <c r="KR55" s="7"/>
      <c r="KS55" s="7"/>
      <c r="KT55" s="7"/>
      <c r="KU55" s="7"/>
      <c r="KV55" s="7"/>
      <c r="KW55" s="7"/>
      <c r="KX55" s="7"/>
      <c r="KY55" s="7"/>
      <c r="KZ55" s="7"/>
      <c r="LA55" s="7"/>
      <c r="LB55" s="7"/>
      <c r="LC55" s="7"/>
      <c r="LD55" s="7"/>
      <c r="LE55" s="7"/>
      <c r="LF55" s="7"/>
      <c r="LG55" s="7"/>
      <c r="LH55" s="7"/>
      <c r="LI55" s="7"/>
      <c r="LJ55" s="7"/>
      <c r="LK55" s="7"/>
      <c r="LL55" s="7"/>
      <c r="LM55" s="7"/>
      <c r="LN55" s="7"/>
      <c r="LO55" s="7"/>
      <c r="LP55" s="7"/>
      <c r="LQ55" s="7"/>
      <c r="LR55" s="7"/>
      <c r="LS55" s="7"/>
      <c r="LT55" s="7"/>
      <c r="LU55" s="7"/>
      <c r="LV55" s="7"/>
      <c r="LW55" s="7"/>
      <c r="LX55" s="7"/>
      <c r="LY55" s="7"/>
      <c r="LZ55" s="7"/>
      <c r="MA55" s="7"/>
      <c r="MB55" s="7"/>
      <c r="MC55" s="7"/>
      <c r="MD55" s="7"/>
      <c r="ME55" s="7"/>
      <c r="MF55" s="7"/>
      <c r="MG55" s="7"/>
      <c r="MH55" s="7"/>
      <c r="MI55" s="7"/>
      <c r="MJ55" s="7"/>
      <c r="MK55" s="7"/>
      <c r="ML55" s="7"/>
      <c r="MM55" s="7"/>
      <c r="MN55" s="7"/>
      <c r="MO55" s="7"/>
      <c r="MP55" s="7"/>
      <c r="MQ55" s="7"/>
      <c r="MR55" s="7"/>
      <c r="MS55" s="7"/>
      <c r="MT55" s="7"/>
      <c r="MU55" s="7"/>
      <c r="MV55" s="7"/>
      <c r="MW55" s="7"/>
      <c r="MX55" s="7"/>
      <c r="MY55" s="7"/>
      <c r="MZ55" s="7"/>
      <c r="NA55" s="7"/>
      <c r="NB55" s="7"/>
      <c r="NC55" s="7"/>
      <c r="ND55" s="7"/>
      <c r="NE55" s="7"/>
      <c r="NF55" s="7"/>
      <c r="NG55" s="7"/>
      <c r="NH55" s="7"/>
      <c r="NI55" s="7"/>
      <c r="NJ55" s="7"/>
      <c r="NK55" s="7"/>
      <c r="NL55" s="7"/>
      <c r="NM55" s="7"/>
      <c r="NN55" s="7"/>
      <c r="NO55" s="7"/>
      <c r="NP55" s="7"/>
      <c r="NQ55" s="7"/>
      <c r="NR55" s="7"/>
      <c r="NS55" s="7"/>
      <c r="NT55" s="7"/>
      <c r="NU55" s="7"/>
      <c r="NV55" s="7"/>
      <c r="NW55" s="7"/>
      <c r="NX55" s="7"/>
      <c r="NY55" s="7"/>
      <c r="NZ55" s="7"/>
      <c r="OA55" s="7"/>
      <c r="OB55" s="7"/>
      <c r="OC55" s="7"/>
      <c r="OD55" s="7"/>
      <c r="OE55" s="7"/>
      <c r="OF55" s="7"/>
      <c r="OG55" s="7"/>
      <c r="OH55" s="7"/>
      <c r="OI55" s="7"/>
      <c r="OJ55" s="7"/>
      <c r="OK55" s="7"/>
      <c r="OL55" s="7"/>
      <c r="OM55" s="7"/>
      <c r="ON55" s="7"/>
      <c r="OO55" s="7"/>
      <c r="OP55" s="7"/>
      <c r="OQ55" s="7"/>
      <c r="OR55" s="7"/>
      <c r="OS55" s="7"/>
      <c r="OT55" s="7"/>
      <c r="OU55" s="7"/>
      <c r="OV55" s="7"/>
      <c r="OW55" s="7"/>
      <c r="OX55" s="7"/>
      <c r="OY55" s="7"/>
      <c r="OZ55" s="7"/>
      <c r="PA55" s="7"/>
      <c r="PB55" s="7"/>
      <c r="PC55" s="7"/>
      <c r="PD55" s="7"/>
      <c r="PE55" s="7"/>
      <c r="PF55" s="7"/>
      <c r="PG55" s="7"/>
      <c r="PH55" s="7"/>
      <c r="PI55" s="7"/>
      <c r="PJ55" s="7"/>
      <c r="PK55" s="7"/>
      <c r="PL55" s="7"/>
      <c r="PM55" s="7"/>
      <c r="PN55" s="7"/>
      <c r="PO55" s="7"/>
      <c r="PP55" s="7"/>
      <c r="PQ55" s="7"/>
      <c r="PR55" s="7"/>
      <c r="PS55" s="7"/>
      <c r="PT55" s="7"/>
      <c r="PU55" s="7"/>
      <c r="PV55" s="7"/>
      <c r="PW55" s="7"/>
      <c r="PX55" s="7"/>
      <c r="PY55" s="7"/>
      <c r="PZ55" s="7"/>
      <c r="QA55" s="7"/>
      <c r="QB55" s="7"/>
      <c r="QC55" s="7"/>
      <c r="QD55" s="7"/>
      <c r="QE55" s="7"/>
      <c r="QF55" s="7"/>
      <c r="QG55" s="7"/>
      <c r="QH55" s="7"/>
      <c r="QI55" s="7"/>
      <c r="QJ55" s="7"/>
      <c r="QK55" s="7"/>
      <c r="QL55" s="7"/>
      <c r="QM55" s="7"/>
      <c r="QN55" s="7"/>
      <c r="QO55" s="7"/>
      <c r="QP55" s="7"/>
      <c r="QQ55" s="7"/>
      <c r="QR55" s="7"/>
      <c r="QS55" s="7"/>
      <c r="QT55" s="7"/>
      <c r="QU55" s="7"/>
      <c r="QV55" s="7"/>
      <c r="QW55" s="7"/>
      <c r="QX55" s="7"/>
      <c r="QY55" s="7"/>
      <c r="QZ55" s="7"/>
      <c r="RA55" s="7"/>
      <c r="RB55" s="7"/>
      <c r="RC55" s="7"/>
      <c r="RD55" s="7"/>
      <c r="RE55" s="7"/>
      <c r="RF55" s="7"/>
      <c r="RG55" s="7"/>
      <c r="RH55" s="7"/>
      <c r="RI55" s="7"/>
      <c r="RJ55" s="7"/>
      <c r="RK55" s="7"/>
      <c r="RL55" s="7"/>
      <c r="RM55" s="7"/>
      <c r="RN55" s="7"/>
      <c r="RO55" s="7"/>
      <c r="RP55" s="7"/>
      <c r="RQ55" s="7"/>
      <c r="RR55" s="7"/>
      <c r="RS55" s="7"/>
      <c r="RT55" s="7"/>
      <c r="RU55" s="7"/>
      <c r="RV55" s="7"/>
      <c r="RW55" s="7"/>
      <c r="RX55" s="7"/>
      <c r="RY55" s="7"/>
      <c r="RZ55" s="7"/>
      <c r="SA55" s="7"/>
      <c r="SB55" s="7"/>
      <c r="SC55" s="7"/>
      <c r="SD55" s="7"/>
      <c r="SE55" s="7"/>
      <c r="SF55" s="7"/>
      <c r="SG55" s="7"/>
      <c r="SH55" s="7"/>
      <c r="SI55" s="7"/>
      <c r="SJ55" s="7"/>
      <c r="SK55" s="7"/>
    </row>
    <row r="56" ht="14.2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  <c r="DV56" s="7"/>
      <c r="DW56" s="7"/>
      <c r="DX56" s="7"/>
      <c r="DY56" s="7"/>
      <c r="DZ56" s="7"/>
      <c r="EA56" s="7"/>
      <c r="EB56" s="7"/>
      <c r="EC56" s="7"/>
      <c r="ED56" s="7"/>
      <c r="EE56" s="7"/>
      <c r="EF56" s="7"/>
      <c r="EG56" s="7"/>
      <c r="EH56" s="7"/>
      <c r="EI56" s="7"/>
      <c r="EJ56" s="7"/>
      <c r="EK56" s="7"/>
      <c r="EL56" s="7"/>
      <c r="EM56" s="7"/>
      <c r="EN56" s="7"/>
      <c r="EO56" s="7"/>
      <c r="EP56" s="7"/>
      <c r="EQ56" s="7"/>
      <c r="ER56" s="7"/>
      <c r="ES56" s="7"/>
      <c r="ET56" s="7"/>
      <c r="EU56" s="7"/>
      <c r="EV56" s="7"/>
      <c r="EW56" s="7"/>
      <c r="EX56" s="7"/>
      <c r="EY56" s="7"/>
      <c r="EZ56" s="7"/>
      <c r="FA56" s="7"/>
      <c r="FB56" s="7"/>
      <c r="FC56" s="7"/>
      <c r="FD56" s="7"/>
      <c r="FE56" s="7"/>
      <c r="FF56" s="7"/>
      <c r="FG56" s="7"/>
      <c r="FH56" s="7"/>
      <c r="FI56" s="7"/>
      <c r="FJ56" s="7"/>
      <c r="FK56" s="7"/>
      <c r="FL56" s="7"/>
      <c r="FM56" s="7"/>
      <c r="FN56" s="7"/>
      <c r="FO56" s="7"/>
      <c r="FP56" s="7"/>
      <c r="FQ56" s="7"/>
      <c r="FR56" s="7"/>
      <c r="FS56" s="7"/>
      <c r="FT56" s="7"/>
      <c r="FU56" s="7"/>
      <c r="FV56" s="7"/>
      <c r="FW56" s="7"/>
      <c r="FX56" s="7"/>
      <c r="FY56" s="7"/>
      <c r="FZ56" s="7"/>
      <c r="GA56" s="7"/>
      <c r="GB56" s="7"/>
      <c r="GC56" s="7"/>
      <c r="GD56" s="7"/>
      <c r="GE56" s="7"/>
      <c r="GF56" s="7"/>
      <c r="GG56" s="7"/>
      <c r="GH56" s="7"/>
      <c r="GI56" s="7"/>
      <c r="GJ56" s="7"/>
      <c r="GK56" s="7"/>
      <c r="GL56" s="7"/>
      <c r="GM56" s="7"/>
      <c r="GN56" s="7"/>
      <c r="GO56" s="7"/>
      <c r="GP56" s="7"/>
      <c r="GQ56" s="7"/>
      <c r="GR56" s="7"/>
      <c r="GS56" s="7"/>
      <c r="GT56" s="7"/>
      <c r="GU56" s="7"/>
      <c r="GV56" s="7"/>
      <c r="GW56" s="7"/>
      <c r="GX56" s="7"/>
      <c r="GY56" s="7"/>
      <c r="GZ56" s="7"/>
      <c r="HA56" s="7"/>
      <c r="HB56" s="7"/>
      <c r="HC56" s="7"/>
      <c r="HD56" s="7"/>
      <c r="HE56" s="7"/>
      <c r="HF56" s="7"/>
      <c r="HG56" s="7"/>
      <c r="HH56" s="7"/>
      <c r="HI56" s="7"/>
      <c r="HJ56" s="7"/>
      <c r="HK56" s="7"/>
      <c r="HL56" s="7"/>
      <c r="HM56" s="7"/>
      <c r="HN56" s="7"/>
      <c r="HO56" s="7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7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  <c r="IV56" s="7"/>
      <c r="IW56" s="7"/>
      <c r="IX56" s="7"/>
      <c r="IY56" s="7"/>
      <c r="IZ56" s="7"/>
      <c r="JA56" s="7"/>
      <c r="JB56" s="7"/>
      <c r="JC56" s="7"/>
      <c r="JD56" s="7"/>
      <c r="JE56" s="7"/>
      <c r="JF56" s="7"/>
      <c r="JG56" s="7"/>
      <c r="JH56" s="7"/>
      <c r="JI56" s="7"/>
      <c r="JJ56" s="7"/>
      <c r="JK56" s="7"/>
      <c r="JL56" s="7"/>
      <c r="JM56" s="7"/>
      <c r="JN56" s="7"/>
      <c r="JO56" s="7"/>
      <c r="JP56" s="7"/>
      <c r="JQ56" s="7"/>
      <c r="JR56" s="7"/>
      <c r="JS56" s="7"/>
      <c r="JT56" s="7"/>
      <c r="JU56" s="7"/>
      <c r="JV56" s="7"/>
      <c r="JW56" s="7"/>
      <c r="JX56" s="7"/>
      <c r="JY56" s="7"/>
      <c r="JZ56" s="7"/>
      <c r="KA56" s="7"/>
      <c r="KB56" s="7"/>
      <c r="KC56" s="7"/>
      <c r="KD56" s="7"/>
      <c r="KE56" s="7"/>
      <c r="KF56" s="7"/>
      <c r="KG56" s="7"/>
      <c r="KH56" s="7"/>
      <c r="KI56" s="7"/>
      <c r="KJ56" s="7"/>
      <c r="KK56" s="7"/>
      <c r="KL56" s="7"/>
      <c r="KM56" s="7"/>
      <c r="KN56" s="7"/>
      <c r="KO56" s="7"/>
      <c r="KP56" s="7"/>
      <c r="KQ56" s="7"/>
      <c r="KR56" s="7"/>
      <c r="KS56" s="7"/>
      <c r="KT56" s="7"/>
      <c r="KU56" s="7"/>
      <c r="KV56" s="7"/>
      <c r="KW56" s="7"/>
      <c r="KX56" s="7"/>
      <c r="KY56" s="7"/>
      <c r="KZ56" s="7"/>
      <c r="LA56" s="7"/>
      <c r="LB56" s="7"/>
      <c r="LC56" s="7"/>
      <c r="LD56" s="7"/>
      <c r="LE56" s="7"/>
      <c r="LF56" s="7"/>
      <c r="LG56" s="7"/>
      <c r="LH56" s="7"/>
      <c r="LI56" s="7"/>
      <c r="LJ56" s="7"/>
      <c r="LK56" s="7"/>
      <c r="LL56" s="7"/>
      <c r="LM56" s="7"/>
      <c r="LN56" s="7"/>
      <c r="LO56" s="7"/>
      <c r="LP56" s="7"/>
      <c r="LQ56" s="7"/>
      <c r="LR56" s="7"/>
      <c r="LS56" s="7"/>
      <c r="LT56" s="7"/>
      <c r="LU56" s="7"/>
      <c r="LV56" s="7"/>
      <c r="LW56" s="7"/>
      <c r="LX56" s="7"/>
      <c r="LY56" s="7"/>
      <c r="LZ56" s="7"/>
      <c r="MA56" s="7"/>
      <c r="MB56" s="7"/>
      <c r="MC56" s="7"/>
      <c r="MD56" s="7"/>
      <c r="ME56" s="7"/>
      <c r="MF56" s="7"/>
      <c r="MG56" s="7"/>
      <c r="MH56" s="7"/>
      <c r="MI56" s="7"/>
      <c r="MJ56" s="7"/>
      <c r="MK56" s="7"/>
      <c r="ML56" s="7"/>
      <c r="MM56" s="7"/>
      <c r="MN56" s="7"/>
      <c r="MO56" s="7"/>
      <c r="MP56" s="7"/>
      <c r="MQ56" s="7"/>
      <c r="MR56" s="7"/>
      <c r="MS56" s="7"/>
      <c r="MT56" s="7"/>
      <c r="MU56" s="7"/>
      <c r="MV56" s="7"/>
      <c r="MW56" s="7"/>
      <c r="MX56" s="7"/>
      <c r="MY56" s="7"/>
      <c r="MZ56" s="7"/>
      <c r="NA56" s="7"/>
      <c r="NB56" s="7"/>
      <c r="NC56" s="7"/>
      <c r="ND56" s="7"/>
      <c r="NE56" s="7"/>
      <c r="NF56" s="7"/>
      <c r="NG56" s="7"/>
      <c r="NH56" s="7"/>
      <c r="NI56" s="7"/>
      <c r="NJ56" s="7"/>
      <c r="NK56" s="7"/>
      <c r="NL56" s="7"/>
      <c r="NM56" s="7"/>
      <c r="NN56" s="7"/>
      <c r="NO56" s="7"/>
      <c r="NP56" s="7"/>
      <c r="NQ56" s="7"/>
      <c r="NR56" s="7"/>
      <c r="NS56" s="7"/>
      <c r="NT56" s="7"/>
      <c r="NU56" s="7"/>
      <c r="NV56" s="7"/>
      <c r="NW56" s="7"/>
      <c r="NX56" s="7"/>
      <c r="NY56" s="7"/>
      <c r="NZ56" s="7"/>
      <c r="OA56" s="7"/>
      <c r="OB56" s="7"/>
      <c r="OC56" s="7"/>
      <c r="OD56" s="7"/>
      <c r="OE56" s="7"/>
      <c r="OF56" s="7"/>
      <c r="OG56" s="7"/>
      <c r="OH56" s="7"/>
      <c r="OI56" s="7"/>
      <c r="OJ56" s="7"/>
      <c r="OK56" s="7"/>
      <c r="OL56" s="7"/>
      <c r="OM56" s="7"/>
      <c r="ON56" s="7"/>
      <c r="OO56" s="7"/>
      <c r="OP56" s="7"/>
      <c r="OQ56" s="7"/>
      <c r="OR56" s="7"/>
      <c r="OS56" s="7"/>
      <c r="OT56" s="7"/>
      <c r="OU56" s="7"/>
      <c r="OV56" s="7"/>
      <c r="OW56" s="7"/>
      <c r="OX56" s="7"/>
      <c r="OY56" s="7"/>
      <c r="OZ56" s="7"/>
      <c r="PA56" s="7"/>
      <c r="PB56" s="7"/>
      <c r="PC56" s="7"/>
      <c r="PD56" s="7"/>
      <c r="PE56" s="7"/>
      <c r="PF56" s="7"/>
      <c r="PG56" s="7"/>
      <c r="PH56" s="7"/>
      <c r="PI56" s="7"/>
      <c r="PJ56" s="7"/>
      <c r="PK56" s="7"/>
      <c r="PL56" s="7"/>
      <c r="PM56" s="7"/>
      <c r="PN56" s="7"/>
      <c r="PO56" s="7"/>
      <c r="PP56" s="7"/>
      <c r="PQ56" s="7"/>
      <c r="PR56" s="7"/>
      <c r="PS56" s="7"/>
      <c r="PT56" s="7"/>
      <c r="PU56" s="7"/>
      <c r="PV56" s="7"/>
      <c r="PW56" s="7"/>
      <c r="PX56" s="7"/>
      <c r="PY56" s="7"/>
      <c r="PZ56" s="7"/>
      <c r="QA56" s="7"/>
      <c r="QB56" s="7"/>
      <c r="QC56" s="7"/>
      <c r="QD56" s="7"/>
      <c r="QE56" s="7"/>
      <c r="QF56" s="7"/>
      <c r="QG56" s="7"/>
      <c r="QH56" s="7"/>
      <c r="QI56" s="7"/>
      <c r="QJ56" s="7"/>
      <c r="QK56" s="7"/>
      <c r="QL56" s="7"/>
      <c r="QM56" s="7"/>
      <c r="QN56" s="7"/>
      <c r="QO56" s="7"/>
      <c r="QP56" s="7"/>
      <c r="QQ56" s="7"/>
      <c r="QR56" s="7"/>
      <c r="QS56" s="7"/>
      <c r="QT56" s="7"/>
      <c r="QU56" s="7"/>
      <c r="QV56" s="7"/>
      <c r="QW56" s="7"/>
      <c r="QX56" s="7"/>
      <c r="QY56" s="7"/>
      <c r="QZ56" s="7"/>
      <c r="RA56" s="7"/>
      <c r="RB56" s="7"/>
      <c r="RC56" s="7"/>
      <c r="RD56" s="7"/>
      <c r="RE56" s="7"/>
      <c r="RF56" s="7"/>
      <c r="RG56" s="7"/>
      <c r="RH56" s="7"/>
      <c r="RI56" s="7"/>
      <c r="RJ56" s="7"/>
      <c r="RK56" s="7"/>
      <c r="RL56" s="7"/>
      <c r="RM56" s="7"/>
      <c r="RN56" s="7"/>
      <c r="RO56" s="7"/>
      <c r="RP56" s="7"/>
      <c r="RQ56" s="7"/>
      <c r="RR56" s="7"/>
      <c r="RS56" s="7"/>
      <c r="RT56" s="7"/>
      <c r="RU56" s="7"/>
      <c r="RV56" s="7"/>
      <c r="RW56" s="7"/>
      <c r="RX56" s="7"/>
      <c r="RY56" s="7"/>
      <c r="RZ56" s="7"/>
      <c r="SA56" s="7"/>
      <c r="SB56" s="7"/>
      <c r="SC56" s="7"/>
      <c r="SD56" s="7"/>
      <c r="SE56" s="7"/>
      <c r="SF56" s="7"/>
      <c r="SG56" s="7"/>
      <c r="SH56" s="7"/>
      <c r="SI56" s="7"/>
      <c r="SJ56" s="7"/>
      <c r="SK56" s="7"/>
    </row>
    <row r="57" ht="14.2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  <c r="DV57" s="7"/>
      <c r="DW57" s="7"/>
      <c r="DX57" s="7"/>
      <c r="DY57" s="7"/>
      <c r="DZ57" s="7"/>
      <c r="EA57" s="7"/>
      <c r="EB57" s="7"/>
      <c r="EC57" s="7"/>
      <c r="ED57" s="7"/>
      <c r="EE57" s="7"/>
      <c r="EF57" s="7"/>
      <c r="EG57" s="7"/>
      <c r="EH57" s="7"/>
      <c r="EI57" s="7"/>
      <c r="EJ57" s="7"/>
      <c r="EK57" s="7"/>
      <c r="EL57" s="7"/>
      <c r="EM57" s="7"/>
      <c r="EN57" s="7"/>
      <c r="EO57" s="7"/>
      <c r="EP57" s="7"/>
      <c r="EQ57" s="7"/>
      <c r="ER57" s="7"/>
      <c r="ES57" s="7"/>
      <c r="ET57" s="7"/>
      <c r="EU57" s="7"/>
      <c r="EV57" s="7"/>
      <c r="EW57" s="7"/>
      <c r="EX57" s="7"/>
      <c r="EY57" s="7"/>
      <c r="EZ57" s="7"/>
      <c r="FA57" s="7"/>
      <c r="FB57" s="7"/>
      <c r="FC57" s="7"/>
      <c r="FD57" s="7"/>
      <c r="FE57" s="7"/>
      <c r="FF57" s="7"/>
      <c r="FG57" s="7"/>
      <c r="FH57" s="7"/>
      <c r="FI57" s="7"/>
      <c r="FJ57" s="7"/>
      <c r="FK57" s="7"/>
      <c r="FL57" s="7"/>
      <c r="FM57" s="7"/>
      <c r="FN57" s="7"/>
      <c r="FO57" s="7"/>
      <c r="FP57" s="7"/>
      <c r="FQ57" s="7"/>
      <c r="FR57" s="7"/>
      <c r="FS57" s="7"/>
      <c r="FT57" s="7"/>
      <c r="FU57" s="7"/>
      <c r="FV57" s="7"/>
      <c r="FW57" s="7"/>
      <c r="FX57" s="7"/>
      <c r="FY57" s="7"/>
      <c r="FZ57" s="7"/>
      <c r="GA57" s="7"/>
      <c r="GB57" s="7"/>
      <c r="GC57" s="7"/>
      <c r="GD57" s="7"/>
      <c r="GE57" s="7"/>
      <c r="GF57" s="7"/>
      <c r="GG57" s="7"/>
      <c r="GH57" s="7"/>
      <c r="GI57" s="7"/>
      <c r="GJ57" s="7"/>
      <c r="GK57" s="7"/>
      <c r="GL57" s="7"/>
      <c r="GM57" s="7"/>
      <c r="GN57" s="7"/>
      <c r="GO57" s="7"/>
      <c r="GP57" s="7"/>
      <c r="GQ57" s="7"/>
      <c r="GR57" s="7"/>
      <c r="GS57" s="7"/>
      <c r="GT57" s="7"/>
      <c r="GU57" s="7"/>
      <c r="GV57" s="7"/>
      <c r="GW57" s="7"/>
      <c r="GX57" s="7"/>
      <c r="GY57" s="7"/>
      <c r="GZ57" s="7"/>
      <c r="HA57" s="7"/>
      <c r="HB57" s="7"/>
      <c r="HC57" s="7"/>
      <c r="HD57" s="7"/>
      <c r="HE57" s="7"/>
      <c r="HF57" s="7"/>
      <c r="HG57" s="7"/>
      <c r="HH57" s="7"/>
      <c r="HI57" s="7"/>
      <c r="HJ57" s="7"/>
      <c r="HK57" s="7"/>
      <c r="HL57" s="7"/>
      <c r="HM57" s="7"/>
      <c r="HN57" s="7"/>
      <c r="HO57" s="7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7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7"/>
      <c r="JD57" s="7"/>
      <c r="JE57" s="7"/>
      <c r="JF57" s="7"/>
      <c r="JG57" s="7"/>
      <c r="JH57" s="7"/>
      <c r="JI57" s="7"/>
      <c r="JJ57" s="7"/>
      <c r="JK57" s="7"/>
      <c r="JL57" s="7"/>
      <c r="JM57" s="7"/>
      <c r="JN57" s="7"/>
      <c r="JO57" s="7"/>
      <c r="JP57" s="7"/>
      <c r="JQ57" s="7"/>
      <c r="JR57" s="7"/>
      <c r="JS57" s="7"/>
      <c r="JT57" s="7"/>
      <c r="JU57" s="7"/>
      <c r="JV57" s="7"/>
      <c r="JW57" s="7"/>
      <c r="JX57" s="7"/>
      <c r="JY57" s="7"/>
      <c r="JZ57" s="7"/>
      <c r="KA57" s="7"/>
      <c r="KB57" s="7"/>
      <c r="KC57" s="7"/>
      <c r="KD57" s="7"/>
      <c r="KE57" s="7"/>
      <c r="KF57" s="7"/>
      <c r="KG57" s="7"/>
      <c r="KH57" s="7"/>
      <c r="KI57" s="7"/>
      <c r="KJ57" s="7"/>
      <c r="KK57" s="7"/>
      <c r="KL57" s="7"/>
      <c r="KM57" s="7"/>
      <c r="KN57" s="7"/>
      <c r="KO57" s="7"/>
      <c r="KP57" s="7"/>
      <c r="KQ57" s="7"/>
      <c r="KR57" s="7"/>
      <c r="KS57" s="7"/>
      <c r="KT57" s="7"/>
      <c r="KU57" s="7"/>
      <c r="KV57" s="7"/>
      <c r="KW57" s="7"/>
      <c r="KX57" s="7"/>
      <c r="KY57" s="7"/>
      <c r="KZ57" s="7"/>
      <c r="LA57" s="7"/>
      <c r="LB57" s="7"/>
      <c r="LC57" s="7"/>
      <c r="LD57" s="7"/>
      <c r="LE57" s="7"/>
      <c r="LF57" s="7"/>
      <c r="LG57" s="7"/>
      <c r="LH57" s="7"/>
      <c r="LI57" s="7"/>
      <c r="LJ57" s="7"/>
      <c r="LK57" s="7"/>
      <c r="LL57" s="7"/>
      <c r="LM57" s="7"/>
      <c r="LN57" s="7"/>
      <c r="LO57" s="7"/>
      <c r="LP57" s="7"/>
      <c r="LQ57" s="7"/>
      <c r="LR57" s="7"/>
      <c r="LS57" s="7"/>
      <c r="LT57" s="7"/>
      <c r="LU57" s="7"/>
      <c r="LV57" s="7"/>
      <c r="LW57" s="7"/>
      <c r="LX57" s="7"/>
      <c r="LY57" s="7"/>
      <c r="LZ57" s="7"/>
      <c r="MA57" s="7"/>
      <c r="MB57" s="7"/>
      <c r="MC57" s="7"/>
      <c r="MD57" s="7"/>
      <c r="ME57" s="7"/>
      <c r="MF57" s="7"/>
      <c r="MG57" s="7"/>
      <c r="MH57" s="7"/>
      <c r="MI57" s="7"/>
      <c r="MJ57" s="7"/>
      <c r="MK57" s="7"/>
      <c r="ML57" s="7"/>
      <c r="MM57" s="7"/>
      <c r="MN57" s="7"/>
      <c r="MO57" s="7"/>
      <c r="MP57" s="7"/>
      <c r="MQ57" s="7"/>
      <c r="MR57" s="7"/>
      <c r="MS57" s="7"/>
      <c r="MT57" s="7"/>
      <c r="MU57" s="7"/>
      <c r="MV57" s="7"/>
      <c r="MW57" s="7"/>
      <c r="MX57" s="7"/>
      <c r="MY57" s="7"/>
      <c r="MZ57" s="7"/>
      <c r="NA57" s="7"/>
      <c r="NB57" s="7"/>
      <c r="NC57" s="7"/>
      <c r="ND57" s="7"/>
      <c r="NE57" s="7"/>
      <c r="NF57" s="7"/>
      <c r="NG57" s="7"/>
      <c r="NH57" s="7"/>
      <c r="NI57" s="7"/>
      <c r="NJ57" s="7"/>
      <c r="NK57" s="7"/>
      <c r="NL57" s="7"/>
      <c r="NM57" s="7"/>
      <c r="NN57" s="7"/>
      <c r="NO57" s="7"/>
      <c r="NP57" s="7"/>
      <c r="NQ57" s="7"/>
      <c r="NR57" s="7"/>
      <c r="NS57" s="7"/>
      <c r="NT57" s="7"/>
      <c r="NU57" s="7"/>
      <c r="NV57" s="7"/>
      <c r="NW57" s="7"/>
      <c r="NX57" s="7"/>
      <c r="NY57" s="7"/>
      <c r="NZ57" s="7"/>
      <c r="OA57" s="7"/>
      <c r="OB57" s="7"/>
      <c r="OC57" s="7"/>
      <c r="OD57" s="7"/>
      <c r="OE57" s="7"/>
      <c r="OF57" s="7"/>
      <c r="OG57" s="7"/>
      <c r="OH57" s="7"/>
      <c r="OI57" s="7"/>
      <c r="OJ57" s="7"/>
      <c r="OK57" s="7"/>
      <c r="OL57" s="7"/>
      <c r="OM57" s="7"/>
      <c r="ON57" s="7"/>
      <c r="OO57" s="7"/>
      <c r="OP57" s="7"/>
      <c r="OQ57" s="7"/>
      <c r="OR57" s="7"/>
      <c r="OS57" s="7"/>
      <c r="OT57" s="7"/>
      <c r="OU57" s="7"/>
      <c r="OV57" s="7"/>
      <c r="OW57" s="7"/>
      <c r="OX57" s="7"/>
      <c r="OY57" s="7"/>
      <c r="OZ57" s="7"/>
      <c r="PA57" s="7"/>
      <c r="PB57" s="7"/>
      <c r="PC57" s="7"/>
      <c r="PD57" s="7"/>
      <c r="PE57" s="7"/>
      <c r="PF57" s="7"/>
      <c r="PG57" s="7"/>
      <c r="PH57" s="7"/>
      <c r="PI57" s="7"/>
      <c r="PJ57" s="7"/>
      <c r="PK57" s="7"/>
      <c r="PL57" s="7"/>
      <c r="PM57" s="7"/>
      <c r="PN57" s="7"/>
      <c r="PO57" s="7"/>
      <c r="PP57" s="7"/>
      <c r="PQ57" s="7"/>
      <c r="PR57" s="7"/>
      <c r="PS57" s="7"/>
      <c r="PT57" s="7"/>
      <c r="PU57" s="7"/>
      <c r="PV57" s="7"/>
      <c r="PW57" s="7"/>
      <c r="PX57" s="7"/>
      <c r="PY57" s="7"/>
      <c r="PZ57" s="7"/>
      <c r="QA57" s="7"/>
      <c r="QB57" s="7"/>
      <c r="QC57" s="7"/>
      <c r="QD57" s="7"/>
      <c r="QE57" s="7"/>
      <c r="QF57" s="7"/>
      <c r="QG57" s="7"/>
      <c r="QH57" s="7"/>
      <c r="QI57" s="7"/>
      <c r="QJ57" s="7"/>
      <c r="QK57" s="7"/>
      <c r="QL57" s="7"/>
      <c r="QM57" s="7"/>
      <c r="QN57" s="7"/>
      <c r="QO57" s="7"/>
      <c r="QP57" s="7"/>
      <c r="QQ57" s="7"/>
      <c r="QR57" s="7"/>
      <c r="QS57" s="7"/>
      <c r="QT57" s="7"/>
      <c r="QU57" s="7"/>
      <c r="QV57" s="7"/>
      <c r="QW57" s="7"/>
      <c r="QX57" s="7"/>
      <c r="QY57" s="7"/>
      <c r="QZ57" s="7"/>
      <c r="RA57" s="7"/>
      <c r="RB57" s="7"/>
      <c r="RC57" s="7"/>
      <c r="RD57" s="7"/>
      <c r="RE57" s="7"/>
      <c r="RF57" s="7"/>
      <c r="RG57" s="7"/>
      <c r="RH57" s="7"/>
      <c r="RI57" s="7"/>
      <c r="RJ57" s="7"/>
      <c r="RK57" s="7"/>
      <c r="RL57" s="7"/>
      <c r="RM57" s="7"/>
      <c r="RN57" s="7"/>
      <c r="RO57" s="7"/>
      <c r="RP57" s="7"/>
      <c r="RQ57" s="7"/>
      <c r="RR57" s="7"/>
      <c r="RS57" s="7"/>
      <c r="RT57" s="7"/>
      <c r="RU57" s="7"/>
      <c r="RV57" s="7"/>
      <c r="RW57" s="7"/>
      <c r="RX57" s="7"/>
      <c r="RY57" s="7"/>
      <c r="RZ57" s="7"/>
      <c r="SA57" s="7"/>
      <c r="SB57" s="7"/>
      <c r="SC57" s="7"/>
      <c r="SD57" s="7"/>
      <c r="SE57" s="7"/>
      <c r="SF57" s="7"/>
      <c r="SG57" s="7"/>
      <c r="SH57" s="7"/>
      <c r="SI57" s="7"/>
      <c r="SJ57" s="7"/>
      <c r="SK57" s="7"/>
    </row>
    <row r="58" ht="14.2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  <c r="DV58" s="7"/>
      <c r="DW58" s="7"/>
      <c r="DX58" s="7"/>
      <c r="DY58" s="7"/>
      <c r="DZ58" s="7"/>
      <c r="EA58" s="7"/>
      <c r="EB58" s="7"/>
      <c r="EC58" s="7"/>
      <c r="ED58" s="7"/>
      <c r="EE58" s="7"/>
      <c r="EF58" s="7"/>
      <c r="EG58" s="7"/>
      <c r="EH58" s="7"/>
      <c r="EI58" s="7"/>
      <c r="EJ58" s="7"/>
      <c r="EK58" s="7"/>
      <c r="EL58" s="7"/>
      <c r="EM58" s="7"/>
      <c r="EN58" s="7"/>
      <c r="EO58" s="7"/>
      <c r="EP58" s="7"/>
      <c r="EQ58" s="7"/>
      <c r="ER58" s="7"/>
      <c r="ES58" s="7"/>
      <c r="ET58" s="7"/>
      <c r="EU58" s="7"/>
      <c r="EV58" s="7"/>
      <c r="EW58" s="7"/>
      <c r="EX58" s="7"/>
      <c r="EY58" s="7"/>
      <c r="EZ58" s="7"/>
      <c r="FA58" s="7"/>
      <c r="FB58" s="7"/>
      <c r="FC58" s="7"/>
      <c r="FD58" s="7"/>
      <c r="FE58" s="7"/>
      <c r="FF58" s="7"/>
      <c r="FG58" s="7"/>
      <c r="FH58" s="7"/>
      <c r="FI58" s="7"/>
      <c r="FJ58" s="7"/>
      <c r="FK58" s="7"/>
      <c r="FL58" s="7"/>
      <c r="FM58" s="7"/>
      <c r="FN58" s="7"/>
      <c r="FO58" s="7"/>
      <c r="FP58" s="7"/>
      <c r="FQ58" s="7"/>
      <c r="FR58" s="7"/>
      <c r="FS58" s="7"/>
      <c r="FT58" s="7"/>
      <c r="FU58" s="7"/>
      <c r="FV58" s="7"/>
      <c r="FW58" s="7"/>
      <c r="FX58" s="7"/>
      <c r="FY58" s="7"/>
      <c r="FZ58" s="7"/>
      <c r="GA58" s="7"/>
      <c r="GB58" s="7"/>
      <c r="GC58" s="7"/>
      <c r="GD58" s="7"/>
      <c r="GE58" s="7"/>
      <c r="GF58" s="7"/>
      <c r="GG58" s="7"/>
      <c r="GH58" s="7"/>
      <c r="GI58" s="7"/>
      <c r="GJ58" s="7"/>
      <c r="GK58" s="7"/>
      <c r="GL58" s="7"/>
      <c r="GM58" s="7"/>
      <c r="GN58" s="7"/>
      <c r="GO58" s="7"/>
      <c r="GP58" s="7"/>
      <c r="GQ58" s="7"/>
      <c r="GR58" s="7"/>
      <c r="GS58" s="7"/>
      <c r="GT58" s="7"/>
      <c r="GU58" s="7"/>
      <c r="GV58" s="7"/>
      <c r="GW58" s="7"/>
      <c r="GX58" s="7"/>
      <c r="GY58" s="7"/>
      <c r="GZ58" s="7"/>
      <c r="HA58" s="7"/>
      <c r="HB58" s="7"/>
      <c r="HC58" s="7"/>
      <c r="HD58" s="7"/>
      <c r="HE58" s="7"/>
      <c r="HF58" s="7"/>
      <c r="HG58" s="7"/>
      <c r="HH58" s="7"/>
      <c r="HI58" s="7"/>
      <c r="HJ58" s="7"/>
      <c r="HK58" s="7"/>
      <c r="HL58" s="7"/>
      <c r="HM58" s="7"/>
      <c r="HN58" s="7"/>
      <c r="HO58" s="7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7"/>
      <c r="JD58" s="7"/>
      <c r="JE58" s="7"/>
      <c r="JF58" s="7"/>
      <c r="JG58" s="7"/>
      <c r="JH58" s="7"/>
      <c r="JI58" s="7"/>
      <c r="JJ58" s="7"/>
      <c r="JK58" s="7"/>
      <c r="JL58" s="7"/>
      <c r="JM58" s="7"/>
      <c r="JN58" s="7"/>
      <c r="JO58" s="7"/>
      <c r="JP58" s="7"/>
      <c r="JQ58" s="7"/>
      <c r="JR58" s="7"/>
      <c r="JS58" s="7"/>
      <c r="JT58" s="7"/>
      <c r="JU58" s="7"/>
      <c r="JV58" s="7"/>
      <c r="JW58" s="7"/>
      <c r="JX58" s="7"/>
      <c r="JY58" s="7"/>
      <c r="JZ58" s="7"/>
      <c r="KA58" s="7"/>
      <c r="KB58" s="7"/>
      <c r="KC58" s="7"/>
      <c r="KD58" s="7"/>
      <c r="KE58" s="7"/>
      <c r="KF58" s="7"/>
      <c r="KG58" s="7"/>
      <c r="KH58" s="7"/>
      <c r="KI58" s="7"/>
      <c r="KJ58" s="7"/>
      <c r="KK58" s="7"/>
      <c r="KL58" s="7"/>
      <c r="KM58" s="7"/>
      <c r="KN58" s="7"/>
      <c r="KO58" s="7"/>
      <c r="KP58" s="7"/>
      <c r="KQ58" s="7"/>
      <c r="KR58" s="7"/>
      <c r="KS58" s="7"/>
      <c r="KT58" s="7"/>
      <c r="KU58" s="7"/>
      <c r="KV58" s="7"/>
      <c r="KW58" s="7"/>
      <c r="KX58" s="7"/>
      <c r="KY58" s="7"/>
      <c r="KZ58" s="7"/>
      <c r="LA58" s="7"/>
      <c r="LB58" s="7"/>
      <c r="LC58" s="7"/>
      <c r="LD58" s="7"/>
      <c r="LE58" s="7"/>
      <c r="LF58" s="7"/>
      <c r="LG58" s="7"/>
      <c r="LH58" s="7"/>
      <c r="LI58" s="7"/>
      <c r="LJ58" s="7"/>
      <c r="LK58" s="7"/>
      <c r="LL58" s="7"/>
      <c r="LM58" s="7"/>
      <c r="LN58" s="7"/>
      <c r="LO58" s="7"/>
      <c r="LP58" s="7"/>
      <c r="LQ58" s="7"/>
      <c r="LR58" s="7"/>
      <c r="LS58" s="7"/>
      <c r="LT58" s="7"/>
      <c r="LU58" s="7"/>
      <c r="LV58" s="7"/>
      <c r="LW58" s="7"/>
      <c r="LX58" s="7"/>
      <c r="LY58" s="7"/>
      <c r="LZ58" s="7"/>
      <c r="MA58" s="7"/>
      <c r="MB58" s="7"/>
      <c r="MC58" s="7"/>
      <c r="MD58" s="7"/>
      <c r="ME58" s="7"/>
      <c r="MF58" s="7"/>
      <c r="MG58" s="7"/>
      <c r="MH58" s="7"/>
      <c r="MI58" s="7"/>
      <c r="MJ58" s="7"/>
      <c r="MK58" s="7"/>
      <c r="ML58" s="7"/>
      <c r="MM58" s="7"/>
      <c r="MN58" s="7"/>
      <c r="MO58" s="7"/>
      <c r="MP58" s="7"/>
      <c r="MQ58" s="7"/>
      <c r="MR58" s="7"/>
      <c r="MS58" s="7"/>
      <c r="MT58" s="7"/>
      <c r="MU58" s="7"/>
      <c r="MV58" s="7"/>
      <c r="MW58" s="7"/>
      <c r="MX58" s="7"/>
      <c r="MY58" s="7"/>
      <c r="MZ58" s="7"/>
      <c r="NA58" s="7"/>
      <c r="NB58" s="7"/>
      <c r="NC58" s="7"/>
      <c r="ND58" s="7"/>
      <c r="NE58" s="7"/>
      <c r="NF58" s="7"/>
      <c r="NG58" s="7"/>
      <c r="NH58" s="7"/>
      <c r="NI58" s="7"/>
      <c r="NJ58" s="7"/>
      <c r="NK58" s="7"/>
      <c r="NL58" s="7"/>
      <c r="NM58" s="7"/>
      <c r="NN58" s="7"/>
      <c r="NO58" s="7"/>
      <c r="NP58" s="7"/>
      <c r="NQ58" s="7"/>
      <c r="NR58" s="7"/>
      <c r="NS58" s="7"/>
      <c r="NT58" s="7"/>
      <c r="NU58" s="7"/>
      <c r="NV58" s="7"/>
      <c r="NW58" s="7"/>
      <c r="NX58" s="7"/>
      <c r="NY58" s="7"/>
      <c r="NZ58" s="7"/>
      <c r="OA58" s="7"/>
      <c r="OB58" s="7"/>
      <c r="OC58" s="7"/>
      <c r="OD58" s="7"/>
      <c r="OE58" s="7"/>
      <c r="OF58" s="7"/>
      <c r="OG58" s="7"/>
      <c r="OH58" s="7"/>
      <c r="OI58" s="7"/>
      <c r="OJ58" s="7"/>
      <c r="OK58" s="7"/>
      <c r="OL58" s="7"/>
      <c r="OM58" s="7"/>
      <c r="ON58" s="7"/>
      <c r="OO58" s="7"/>
      <c r="OP58" s="7"/>
      <c r="OQ58" s="7"/>
      <c r="OR58" s="7"/>
      <c r="OS58" s="7"/>
      <c r="OT58" s="7"/>
      <c r="OU58" s="7"/>
      <c r="OV58" s="7"/>
      <c r="OW58" s="7"/>
      <c r="OX58" s="7"/>
      <c r="OY58" s="7"/>
      <c r="OZ58" s="7"/>
      <c r="PA58" s="7"/>
      <c r="PB58" s="7"/>
      <c r="PC58" s="7"/>
      <c r="PD58" s="7"/>
      <c r="PE58" s="7"/>
      <c r="PF58" s="7"/>
      <c r="PG58" s="7"/>
      <c r="PH58" s="7"/>
      <c r="PI58" s="7"/>
      <c r="PJ58" s="7"/>
      <c r="PK58" s="7"/>
      <c r="PL58" s="7"/>
      <c r="PM58" s="7"/>
      <c r="PN58" s="7"/>
      <c r="PO58" s="7"/>
      <c r="PP58" s="7"/>
      <c r="PQ58" s="7"/>
      <c r="PR58" s="7"/>
      <c r="PS58" s="7"/>
      <c r="PT58" s="7"/>
      <c r="PU58" s="7"/>
      <c r="PV58" s="7"/>
      <c r="PW58" s="7"/>
      <c r="PX58" s="7"/>
      <c r="PY58" s="7"/>
      <c r="PZ58" s="7"/>
      <c r="QA58" s="7"/>
      <c r="QB58" s="7"/>
      <c r="QC58" s="7"/>
      <c r="QD58" s="7"/>
      <c r="QE58" s="7"/>
      <c r="QF58" s="7"/>
      <c r="QG58" s="7"/>
      <c r="QH58" s="7"/>
      <c r="QI58" s="7"/>
      <c r="QJ58" s="7"/>
      <c r="QK58" s="7"/>
      <c r="QL58" s="7"/>
      <c r="QM58" s="7"/>
      <c r="QN58" s="7"/>
      <c r="QO58" s="7"/>
      <c r="QP58" s="7"/>
      <c r="QQ58" s="7"/>
      <c r="QR58" s="7"/>
      <c r="QS58" s="7"/>
      <c r="QT58" s="7"/>
      <c r="QU58" s="7"/>
      <c r="QV58" s="7"/>
      <c r="QW58" s="7"/>
      <c r="QX58" s="7"/>
      <c r="QY58" s="7"/>
      <c r="QZ58" s="7"/>
      <c r="RA58" s="7"/>
      <c r="RB58" s="7"/>
      <c r="RC58" s="7"/>
      <c r="RD58" s="7"/>
      <c r="RE58" s="7"/>
      <c r="RF58" s="7"/>
      <c r="RG58" s="7"/>
      <c r="RH58" s="7"/>
      <c r="RI58" s="7"/>
      <c r="RJ58" s="7"/>
      <c r="RK58" s="7"/>
      <c r="RL58" s="7"/>
      <c r="RM58" s="7"/>
      <c r="RN58" s="7"/>
      <c r="RO58" s="7"/>
      <c r="RP58" s="7"/>
      <c r="RQ58" s="7"/>
      <c r="RR58" s="7"/>
      <c r="RS58" s="7"/>
      <c r="RT58" s="7"/>
      <c r="RU58" s="7"/>
      <c r="RV58" s="7"/>
      <c r="RW58" s="7"/>
      <c r="RX58" s="7"/>
      <c r="RY58" s="7"/>
      <c r="RZ58" s="7"/>
      <c r="SA58" s="7"/>
      <c r="SB58" s="7"/>
      <c r="SC58" s="7"/>
      <c r="SD58" s="7"/>
      <c r="SE58" s="7"/>
      <c r="SF58" s="7"/>
      <c r="SG58" s="7"/>
      <c r="SH58" s="7"/>
      <c r="SI58" s="7"/>
      <c r="SJ58" s="7"/>
      <c r="SK58" s="7"/>
    </row>
    <row r="59" ht="14.2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  <c r="DV59" s="7"/>
      <c r="DW59" s="7"/>
      <c r="DX59" s="7"/>
      <c r="DY59" s="7"/>
      <c r="DZ59" s="7"/>
      <c r="EA59" s="7"/>
      <c r="EB59" s="7"/>
      <c r="EC59" s="7"/>
      <c r="ED59" s="7"/>
      <c r="EE59" s="7"/>
      <c r="EF59" s="7"/>
      <c r="EG59" s="7"/>
      <c r="EH59" s="7"/>
      <c r="EI59" s="7"/>
      <c r="EJ59" s="7"/>
      <c r="EK59" s="7"/>
      <c r="EL59" s="7"/>
      <c r="EM59" s="7"/>
      <c r="EN59" s="7"/>
      <c r="EO59" s="7"/>
      <c r="EP59" s="7"/>
      <c r="EQ59" s="7"/>
      <c r="ER59" s="7"/>
      <c r="ES59" s="7"/>
      <c r="ET59" s="7"/>
      <c r="EU59" s="7"/>
      <c r="EV59" s="7"/>
      <c r="EW59" s="7"/>
      <c r="EX59" s="7"/>
      <c r="EY59" s="7"/>
      <c r="EZ59" s="7"/>
      <c r="FA59" s="7"/>
      <c r="FB59" s="7"/>
      <c r="FC59" s="7"/>
      <c r="FD59" s="7"/>
      <c r="FE59" s="7"/>
      <c r="FF59" s="7"/>
      <c r="FG59" s="7"/>
      <c r="FH59" s="7"/>
      <c r="FI59" s="7"/>
      <c r="FJ59" s="7"/>
      <c r="FK59" s="7"/>
      <c r="FL59" s="7"/>
      <c r="FM59" s="7"/>
      <c r="FN59" s="7"/>
      <c r="FO59" s="7"/>
      <c r="FP59" s="7"/>
      <c r="FQ59" s="7"/>
      <c r="FR59" s="7"/>
      <c r="FS59" s="7"/>
      <c r="FT59" s="7"/>
      <c r="FU59" s="7"/>
      <c r="FV59" s="7"/>
      <c r="FW59" s="7"/>
      <c r="FX59" s="7"/>
      <c r="FY59" s="7"/>
      <c r="FZ59" s="7"/>
      <c r="GA59" s="7"/>
      <c r="GB59" s="7"/>
      <c r="GC59" s="7"/>
      <c r="GD59" s="7"/>
      <c r="GE59" s="7"/>
      <c r="GF59" s="7"/>
      <c r="GG59" s="7"/>
      <c r="GH59" s="7"/>
      <c r="GI59" s="7"/>
      <c r="GJ59" s="7"/>
      <c r="GK59" s="7"/>
      <c r="GL59" s="7"/>
      <c r="GM59" s="7"/>
      <c r="GN59" s="7"/>
      <c r="GO59" s="7"/>
      <c r="GP59" s="7"/>
      <c r="GQ59" s="7"/>
      <c r="GR59" s="7"/>
      <c r="GS59" s="7"/>
      <c r="GT59" s="7"/>
      <c r="GU59" s="7"/>
      <c r="GV59" s="7"/>
      <c r="GW59" s="7"/>
      <c r="GX59" s="7"/>
      <c r="GY59" s="7"/>
      <c r="GZ59" s="7"/>
      <c r="HA59" s="7"/>
      <c r="HB59" s="7"/>
      <c r="HC59" s="7"/>
      <c r="HD59" s="7"/>
      <c r="HE59" s="7"/>
      <c r="HF59" s="7"/>
      <c r="HG59" s="7"/>
      <c r="HH59" s="7"/>
      <c r="HI59" s="7"/>
      <c r="HJ59" s="7"/>
      <c r="HK59" s="7"/>
      <c r="HL59" s="7"/>
      <c r="HM59" s="7"/>
      <c r="HN59" s="7"/>
      <c r="HO59" s="7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7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7"/>
      <c r="JD59" s="7"/>
      <c r="JE59" s="7"/>
      <c r="JF59" s="7"/>
      <c r="JG59" s="7"/>
      <c r="JH59" s="7"/>
      <c r="JI59" s="7"/>
      <c r="JJ59" s="7"/>
      <c r="JK59" s="7"/>
      <c r="JL59" s="7"/>
      <c r="JM59" s="7"/>
      <c r="JN59" s="7"/>
      <c r="JO59" s="7"/>
      <c r="JP59" s="7"/>
      <c r="JQ59" s="7"/>
      <c r="JR59" s="7"/>
      <c r="JS59" s="7"/>
      <c r="JT59" s="7"/>
      <c r="JU59" s="7"/>
      <c r="JV59" s="7"/>
      <c r="JW59" s="7"/>
      <c r="JX59" s="7"/>
      <c r="JY59" s="7"/>
      <c r="JZ59" s="7"/>
      <c r="KA59" s="7"/>
      <c r="KB59" s="7"/>
      <c r="KC59" s="7"/>
      <c r="KD59" s="7"/>
      <c r="KE59" s="7"/>
      <c r="KF59" s="7"/>
      <c r="KG59" s="7"/>
      <c r="KH59" s="7"/>
      <c r="KI59" s="7"/>
      <c r="KJ59" s="7"/>
      <c r="KK59" s="7"/>
      <c r="KL59" s="7"/>
      <c r="KM59" s="7"/>
      <c r="KN59" s="7"/>
      <c r="KO59" s="7"/>
      <c r="KP59" s="7"/>
      <c r="KQ59" s="7"/>
      <c r="KR59" s="7"/>
      <c r="KS59" s="7"/>
      <c r="KT59" s="7"/>
      <c r="KU59" s="7"/>
      <c r="KV59" s="7"/>
      <c r="KW59" s="7"/>
      <c r="KX59" s="7"/>
      <c r="KY59" s="7"/>
      <c r="KZ59" s="7"/>
      <c r="LA59" s="7"/>
      <c r="LB59" s="7"/>
      <c r="LC59" s="7"/>
      <c r="LD59" s="7"/>
      <c r="LE59" s="7"/>
      <c r="LF59" s="7"/>
      <c r="LG59" s="7"/>
      <c r="LH59" s="7"/>
      <c r="LI59" s="7"/>
      <c r="LJ59" s="7"/>
      <c r="LK59" s="7"/>
      <c r="LL59" s="7"/>
      <c r="LM59" s="7"/>
      <c r="LN59" s="7"/>
      <c r="LO59" s="7"/>
      <c r="LP59" s="7"/>
      <c r="LQ59" s="7"/>
      <c r="LR59" s="7"/>
      <c r="LS59" s="7"/>
      <c r="LT59" s="7"/>
      <c r="LU59" s="7"/>
      <c r="LV59" s="7"/>
      <c r="LW59" s="7"/>
      <c r="LX59" s="7"/>
      <c r="LY59" s="7"/>
      <c r="LZ59" s="7"/>
      <c r="MA59" s="7"/>
      <c r="MB59" s="7"/>
      <c r="MC59" s="7"/>
      <c r="MD59" s="7"/>
      <c r="ME59" s="7"/>
      <c r="MF59" s="7"/>
      <c r="MG59" s="7"/>
      <c r="MH59" s="7"/>
      <c r="MI59" s="7"/>
      <c r="MJ59" s="7"/>
      <c r="MK59" s="7"/>
      <c r="ML59" s="7"/>
      <c r="MM59" s="7"/>
      <c r="MN59" s="7"/>
      <c r="MO59" s="7"/>
      <c r="MP59" s="7"/>
      <c r="MQ59" s="7"/>
      <c r="MR59" s="7"/>
      <c r="MS59" s="7"/>
      <c r="MT59" s="7"/>
      <c r="MU59" s="7"/>
      <c r="MV59" s="7"/>
      <c r="MW59" s="7"/>
      <c r="MX59" s="7"/>
      <c r="MY59" s="7"/>
      <c r="MZ59" s="7"/>
      <c r="NA59" s="7"/>
      <c r="NB59" s="7"/>
      <c r="NC59" s="7"/>
      <c r="ND59" s="7"/>
      <c r="NE59" s="7"/>
      <c r="NF59" s="7"/>
      <c r="NG59" s="7"/>
      <c r="NH59" s="7"/>
      <c r="NI59" s="7"/>
      <c r="NJ59" s="7"/>
      <c r="NK59" s="7"/>
      <c r="NL59" s="7"/>
      <c r="NM59" s="7"/>
      <c r="NN59" s="7"/>
      <c r="NO59" s="7"/>
      <c r="NP59" s="7"/>
      <c r="NQ59" s="7"/>
      <c r="NR59" s="7"/>
      <c r="NS59" s="7"/>
      <c r="NT59" s="7"/>
      <c r="NU59" s="7"/>
      <c r="NV59" s="7"/>
      <c r="NW59" s="7"/>
      <c r="NX59" s="7"/>
      <c r="NY59" s="7"/>
      <c r="NZ59" s="7"/>
      <c r="OA59" s="7"/>
      <c r="OB59" s="7"/>
      <c r="OC59" s="7"/>
      <c r="OD59" s="7"/>
      <c r="OE59" s="7"/>
      <c r="OF59" s="7"/>
      <c r="OG59" s="7"/>
      <c r="OH59" s="7"/>
      <c r="OI59" s="7"/>
      <c r="OJ59" s="7"/>
      <c r="OK59" s="7"/>
      <c r="OL59" s="7"/>
      <c r="OM59" s="7"/>
      <c r="ON59" s="7"/>
      <c r="OO59" s="7"/>
      <c r="OP59" s="7"/>
      <c r="OQ59" s="7"/>
      <c r="OR59" s="7"/>
      <c r="OS59" s="7"/>
      <c r="OT59" s="7"/>
      <c r="OU59" s="7"/>
      <c r="OV59" s="7"/>
      <c r="OW59" s="7"/>
      <c r="OX59" s="7"/>
      <c r="OY59" s="7"/>
      <c r="OZ59" s="7"/>
      <c r="PA59" s="7"/>
      <c r="PB59" s="7"/>
      <c r="PC59" s="7"/>
      <c r="PD59" s="7"/>
      <c r="PE59" s="7"/>
      <c r="PF59" s="7"/>
      <c r="PG59" s="7"/>
      <c r="PH59" s="7"/>
      <c r="PI59" s="7"/>
      <c r="PJ59" s="7"/>
      <c r="PK59" s="7"/>
      <c r="PL59" s="7"/>
      <c r="PM59" s="7"/>
      <c r="PN59" s="7"/>
      <c r="PO59" s="7"/>
      <c r="PP59" s="7"/>
      <c r="PQ59" s="7"/>
      <c r="PR59" s="7"/>
      <c r="PS59" s="7"/>
      <c r="PT59" s="7"/>
      <c r="PU59" s="7"/>
      <c r="PV59" s="7"/>
      <c r="PW59" s="7"/>
      <c r="PX59" s="7"/>
      <c r="PY59" s="7"/>
      <c r="PZ59" s="7"/>
      <c r="QA59" s="7"/>
      <c r="QB59" s="7"/>
      <c r="QC59" s="7"/>
      <c r="QD59" s="7"/>
      <c r="QE59" s="7"/>
      <c r="QF59" s="7"/>
      <c r="QG59" s="7"/>
      <c r="QH59" s="7"/>
      <c r="QI59" s="7"/>
      <c r="QJ59" s="7"/>
      <c r="QK59" s="7"/>
      <c r="QL59" s="7"/>
      <c r="QM59" s="7"/>
      <c r="QN59" s="7"/>
      <c r="QO59" s="7"/>
      <c r="QP59" s="7"/>
      <c r="QQ59" s="7"/>
      <c r="QR59" s="7"/>
      <c r="QS59" s="7"/>
      <c r="QT59" s="7"/>
      <c r="QU59" s="7"/>
      <c r="QV59" s="7"/>
      <c r="QW59" s="7"/>
      <c r="QX59" s="7"/>
      <c r="QY59" s="7"/>
      <c r="QZ59" s="7"/>
      <c r="RA59" s="7"/>
      <c r="RB59" s="7"/>
      <c r="RC59" s="7"/>
      <c r="RD59" s="7"/>
      <c r="RE59" s="7"/>
      <c r="RF59" s="7"/>
      <c r="RG59" s="7"/>
      <c r="RH59" s="7"/>
      <c r="RI59" s="7"/>
      <c r="RJ59" s="7"/>
      <c r="RK59" s="7"/>
      <c r="RL59" s="7"/>
      <c r="RM59" s="7"/>
      <c r="RN59" s="7"/>
      <c r="RO59" s="7"/>
      <c r="RP59" s="7"/>
      <c r="RQ59" s="7"/>
      <c r="RR59" s="7"/>
      <c r="RS59" s="7"/>
      <c r="RT59" s="7"/>
      <c r="RU59" s="7"/>
      <c r="RV59" s="7"/>
      <c r="RW59" s="7"/>
      <c r="RX59" s="7"/>
      <c r="RY59" s="7"/>
      <c r="RZ59" s="7"/>
      <c r="SA59" s="7"/>
      <c r="SB59" s="7"/>
      <c r="SC59" s="7"/>
      <c r="SD59" s="7"/>
      <c r="SE59" s="7"/>
      <c r="SF59" s="7"/>
      <c r="SG59" s="7"/>
      <c r="SH59" s="7"/>
      <c r="SI59" s="7"/>
      <c r="SJ59" s="7"/>
      <c r="SK59" s="7"/>
    </row>
    <row r="60" ht="14.2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  <c r="DV60" s="7"/>
      <c r="DW60" s="7"/>
      <c r="DX60" s="7"/>
      <c r="DY60" s="7"/>
      <c r="DZ60" s="7"/>
      <c r="EA60" s="7"/>
      <c r="EB60" s="7"/>
      <c r="EC60" s="7"/>
      <c r="ED60" s="7"/>
      <c r="EE60" s="7"/>
      <c r="EF60" s="7"/>
      <c r="EG60" s="7"/>
      <c r="EH60" s="7"/>
      <c r="EI60" s="7"/>
      <c r="EJ60" s="7"/>
      <c r="EK60" s="7"/>
      <c r="EL60" s="7"/>
      <c r="EM60" s="7"/>
      <c r="EN60" s="7"/>
      <c r="EO60" s="7"/>
      <c r="EP60" s="7"/>
      <c r="EQ60" s="7"/>
      <c r="ER60" s="7"/>
      <c r="ES60" s="7"/>
      <c r="ET60" s="7"/>
      <c r="EU60" s="7"/>
      <c r="EV60" s="7"/>
      <c r="EW60" s="7"/>
      <c r="EX60" s="7"/>
      <c r="EY60" s="7"/>
      <c r="EZ60" s="7"/>
      <c r="FA60" s="7"/>
      <c r="FB60" s="7"/>
      <c r="FC60" s="7"/>
      <c r="FD60" s="7"/>
      <c r="FE60" s="7"/>
      <c r="FF60" s="7"/>
      <c r="FG60" s="7"/>
      <c r="FH60" s="7"/>
      <c r="FI60" s="7"/>
      <c r="FJ60" s="7"/>
      <c r="FK60" s="7"/>
      <c r="FL60" s="7"/>
      <c r="FM60" s="7"/>
      <c r="FN60" s="7"/>
      <c r="FO60" s="7"/>
      <c r="FP60" s="7"/>
      <c r="FQ60" s="7"/>
      <c r="FR60" s="7"/>
      <c r="FS60" s="7"/>
      <c r="FT60" s="7"/>
      <c r="FU60" s="7"/>
      <c r="FV60" s="7"/>
      <c r="FW60" s="7"/>
      <c r="FX60" s="7"/>
      <c r="FY60" s="7"/>
      <c r="FZ60" s="7"/>
      <c r="GA60" s="7"/>
      <c r="GB60" s="7"/>
      <c r="GC60" s="7"/>
      <c r="GD60" s="7"/>
      <c r="GE60" s="7"/>
      <c r="GF60" s="7"/>
      <c r="GG60" s="7"/>
      <c r="GH60" s="7"/>
      <c r="GI60" s="7"/>
      <c r="GJ60" s="7"/>
      <c r="GK60" s="7"/>
      <c r="GL60" s="7"/>
      <c r="GM60" s="7"/>
      <c r="GN60" s="7"/>
      <c r="GO60" s="7"/>
      <c r="GP60" s="7"/>
      <c r="GQ60" s="7"/>
      <c r="GR60" s="7"/>
      <c r="GS60" s="7"/>
      <c r="GT60" s="7"/>
      <c r="GU60" s="7"/>
      <c r="GV60" s="7"/>
      <c r="GW60" s="7"/>
      <c r="GX60" s="7"/>
      <c r="GY60" s="7"/>
      <c r="GZ60" s="7"/>
      <c r="HA60" s="7"/>
      <c r="HB60" s="7"/>
      <c r="HC60" s="7"/>
      <c r="HD60" s="7"/>
      <c r="HE60" s="7"/>
      <c r="HF60" s="7"/>
      <c r="HG60" s="7"/>
      <c r="HH60" s="7"/>
      <c r="HI60" s="7"/>
      <c r="HJ60" s="7"/>
      <c r="HK60" s="7"/>
      <c r="HL60" s="7"/>
      <c r="HM60" s="7"/>
      <c r="HN60" s="7"/>
      <c r="HO60" s="7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7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7"/>
      <c r="JD60" s="7"/>
      <c r="JE60" s="7"/>
      <c r="JF60" s="7"/>
      <c r="JG60" s="7"/>
      <c r="JH60" s="7"/>
      <c r="JI60" s="7"/>
      <c r="JJ60" s="7"/>
      <c r="JK60" s="7"/>
      <c r="JL60" s="7"/>
      <c r="JM60" s="7"/>
      <c r="JN60" s="7"/>
      <c r="JO60" s="7"/>
      <c r="JP60" s="7"/>
      <c r="JQ60" s="7"/>
      <c r="JR60" s="7"/>
      <c r="JS60" s="7"/>
      <c r="JT60" s="7"/>
      <c r="JU60" s="7"/>
      <c r="JV60" s="7"/>
      <c r="JW60" s="7"/>
      <c r="JX60" s="7"/>
      <c r="JY60" s="7"/>
      <c r="JZ60" s="7"/>
      <c r="KA60" s="7"/>
      <c r="KB60" s="7"/>
      <c r="KC60" s="7"/>
      <c r="KD60" s="7"/>
      <c r="KE60" s="7"/>
      <c r="KF60" s="7"/>
      <c r="KG60" s="7"/>
      <c r="KH60" s="7"/>
      <c r="KI60" s="7"/>
      <c r="KJ60" s="7"/>
      <c r="KK60" s="7"/>
      <c r="KL60" s="7"/>
      <c r="KM60" s="7"/>
      <c r="KN60" s="7"/>
      <c r="KO60" s="7"/>
      <c r="KP60" s="7"/>
      <c r="KQ60" s="7"/>
      <c r="KR60" s="7"/>
      <c r="KS60" s="7"/>
      <c r="KT60" s="7"/>
      <c r="KU60" s="7"/>
      <c r="KV60" s="7"/>
      <c r="KW60" s="7"/>
      <c r="KX60" s="7"/>
      <c r="KY60" s="7"/>
      <c r="KZ60" s="7"/>
      <c r="LA60" s="7"/>
      <c r="LB60" s="7"/>
      <c r="LC60" s="7"/>
      <c r="LD60" s="7"/>
      <c r="LE60" s="7"/>
      <c r="LF60" s="7"/>
      <c r="LG60" s="7"/>
      <c r="LH60" s="7"/>
      <c r="LI60" s="7"/>
      <c r="LJ60" s="7"/>
      <c r="LK60" s="7"/>
      <c r="LL60" s="7"/>
      <c r="LM60" s="7"/>
      <c r="LN60" s="7"/>
      <c r="LO60" s="7"/>
      <c r="LP60" s="7"/>
      <c r="LQ60" s="7"/>
      <c r="LR60" s="7"/>
      <c r="LS60" s="7"/>
      <c r="LT60" s="7"/>
      <c r="LU60" s="7"/>
      <c r="LV60" s="7"/>
      <c r="LW60" s="7"/>
      <c r="LX60" s="7"/>
      <c r="LY60" s="7"/>
      <c r="LZ60" s="7"/>
      <c r="MA60" s="7"/>
      <c r="MB60" s="7"/>
      <c r="MC60" s="7"/>
      <c r="MD60" s="7"/>
      <c r="ME60" s="7"/>
      <c r="MF60" s="7"/>
      <c r="MG60" s="7"/>
      <c r="MH60" s="7"/>
      <c r="MI60" s="7"/>
      <c r="MJ60" s="7"/>
      <c r="MK60" s="7"/>
      <c r="ML60" s="7"/>
      <c r="MM60" s="7"/>
      <c r="MN60" s="7"/>
      <c r="MO60" s="7"/>
      <c r="MP60" s="7"/>
      <c r="MQ60" s="7"/>
      <c r="MR60" s="7"/>
      <c r="MS60" s="7"/>
      <c r="MT60" s="7"/>
      <c r="MU60" s="7"/>
      <c r="MV60" s="7"/>
      <c r="MW60" s="7"/>
      <c r="MX60" s="7"/>
      <c r="MY60" s="7"/>
      <c r="MZ60" s="7"/>
      <c r="NA60" s="7"/>
      <c r="NB60" s="7"/>
      <c r="NC60" s="7"/>
      <c r="ND60" s="7"/>
      <c r="NE60" s="7"/>
      <c r="NF60" s="7"/>
      <c r="NG60" s="7"/>
      <c r="NH60" s="7"/>
      <c r="NI60" s="7"/>
      <c r="NJ60" s="7"/>
      <c r="NK60" s="7"/>
      <c r="NL60" s="7"/>
      <c r="NM60" s="7"/>
      <c r="NN60" s="7"/>
      <c r="NO60" s="7"/>
      <c r="NP60" s="7"/>
      <c r="NQ60" s="7"/>
      <c r="NR60" s="7"/>
      <c r="NS60" s="7"/>
      <c r="NT60" s="7"/>
      <c r="NU60" s="7"/>
      <c r="NV60" s="7"/>
      <c r="NW60" s="7"/>
      <c r="NX60" s="7"/>
      <c r="NY60" s="7"/>
      <c r="NZ60" s="7"/>
      <c r="OA60" s="7"/>
      <c r="OB60" s="7"/>
      <c r="OC60" s="7"/>
      <c r="OD60" s="7"/>
      <c r="OE60" s="7"/>
      <c r="OF60" s="7"/>
      <c r="OG60" s="7"/>
      <c r="OH60" s="7"/>
      <c r="OI60" s="7"/>
      <c r="OJ60" s="7"/>
      <c r="OK60" s="7"/>
      <c r="OL60" s="7"/>
      <c r="OM60" s="7"/>
      <c r="ON60" s="7"/>
      <c r="OO60" s="7"/>
      <c r="OP60" s="7"/>
      <c r="OQ60" s="7"/>
      <c r="OR60" s="7"/>
      <c r="OS60" s="7"/>
      <c r="OT60" s="7"/>
      <c r="OU60" s="7"/>
      <c r="OV60" s="7"/>
      <c r="OW60" s="7"/>
      <c r="OX60" s="7"/>
      <c r="OY60" s="7"/>
      <c r="OZ60" s="7"/>
      <c r="PA60" s="7"/>
      <c r="PB60" s="7"/>
      <c r="PC60" s="7"/>
      <c r="PD60" s="7"/>
      <c r="PE60" s="7"/>
      <c r="PF60" s="7"/>
      <c r="PG60" s="7"/>
      <c r="PH60" s="7"/>
      <c r="PI60" s="7"/>
      <c r="PJ60" s="7"/>
      <c r="PK60" s="7"/>
      <c r="PL60" s="7"/>
      <c r="PM60" s="7"/>
      <c r="PN60" s="7"/>
      <c r="PO60" s="7"/>
      <c r="PP60" s="7"/>
      <c r="PQ60" s="7"/>
      <c r="PR60" s="7"/>
      <c r="PS60" s="7"/>
      <c r="PT60" s="7"/>
      <c r="PU60" s="7"/>
      <c r="PV60" s="7"/>
      <c r="PW60" s="7"/>
      <c r="PX60" s="7"/>
      <c r="PY60" s="7"/>
      <c r="PZ60" s="7"/>
      <c r="QA60" s="7"/>
      <c r="QB60" s="7"/>
      <c r="QC60" s="7"/>
      <c r="QD60" s="7"/>
      <c r="QE60" s="7"/>
      <c r="QF60" s="7"/>
      <c r="QG60" s="7"/>
      <c r="QH60" s="7"/>
      <c r="QI60" s="7"/>
      <c r="QJ60" s="7"/>
      <c r="QK60" s="7"/>
      <c r="QL60" s="7"/>
      <c r="QM60" s="7"/>
      <c r="QN60" s="7"/>
      <c r="QO60" s="7"/>
      <c r="QP60" s="7"/>
      <c r="QQ60" s="7"/>
      <c r="QR60" s="7"/>
      <c r="QS60" s="7"/>
      <c r="QT60" s="7"/>
      <c r="QU60" s="7"/>
      <c r="QV60" s="7"/>
      <c r="QW60" s="7"/>
      <c r="QX60" s="7"/>
      <c r="QY60" s="7"/>
      <c r="QZ60" s="7"/>
      <c r="RA60" s="7"/>
      <c r="RB60" s="7"/>
      <c r="RC60" s="7"/>
      <c r="RD60" s="7"/>
      <c r="RE60" s="7"/>
      <c r="RF60" s="7"/>
      <c r="RG60" s="7"/>
      <c r="RH60" s="7"/>
      <c r="RI60" s="7"/>
      <c r="RJ60" s="7"/>
      <c r="RK60" s="7"/>
      <c r="RL60" s="7"/>
      <c r="RM60" s="7"/>
      <c r="RN60" s="7"/>
      <c r="RO60" s="7"/>
      <c r="RP60" s="7"/>
      <c r="RQ60" s="7"/>
      <c r="RR60" s="7"/>
      <c r="RS60" s="7"/>
      <c r="RT60" s="7"/>
      <c r="RU60" s="7"/>
      <c r="RV60" s="7"/>
      <c r="RW60" s="7"/>
      <c r="RX60" s="7"/>
      <c r="RY60" s="7"/>
      <c r="RZ60" s="7"/>
      <c r="SA60" s="7"/>
      <c r="SB60" s="7"/>
      <c r="SC60" s="7"/>
      <c r="SD60" s="7"/>
      <c r="SE60" s="7"/>
      <c r="SF60" s="7"/>
      <c r="SG60" s="7"/>
      <c r="SH60" s="7"/>
      <c r="SI60" s="7"/>
      <c r="SJ60" s="7"/>
      <c r="SK60" s="7"/>
    </row>
    <row r="61" ht="14.2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  <c r="DV61" s="7"/>
      <c r="DW61" s="7"/>
      <c r="DX61" s="7"/>
      <c r="DY61" s="7"/>
      <c r="DZ61" s="7"/>
      <c r="EA61" s="7"/>
      <c r="EB61" s="7"/>
      <c r="EC61" s="7"/>
      <c r="ED61" s="7"/>
      <c r="EE61" s="7"/>
      <c r="EF61" s="7"/>
      <c r="EG61" s="7"/>
      <c r="EH61" s="7"/>
      <c r="EI61" s="7"/>
      <c r="EJ61" s="7"/>
      <c r="EK61" s="7"/>
      <c r="EL61" s="7"/>
      <c r="EM61" s="7"/>
      <c r="EN61" s="7"/>
      <c r="EO61" s="7"/>
      <c r="EP61" s="7"/>
      <c r="EQ61" s="7"/>
      <c r="ER61" s="7"/>
      <c r="ES61" s="7"/>
      <c r="ET61" s="7"/>
      <c r="EU61" s="7"/>
      <c r="EV61" s="7"/>
      <c r="EW61" s="7"/>
      <c r="EX61" s="7"/>
      <c r="EY61" s="7"/>
      <c r="EZ61" s="7"/>
      <c r="FA61" s="7"/>
      <c r="FB61" s="7"/>
      <c r="FC61" s="7"/>
      <c r="FD61" s="7"/>
      <c r="FE61" s="7"/>
      <c r="FF61" s="7"/>
      <c r="FG61" s="7"/>
      <c r="FH61" s="7"/>
      <c r="FI61" s="7"/>
      <c r="FJ61" s="7"/>
      <c r="FK61" s="7"/>
      <c r="FL61" s="7"/>
      <c r="FM61" s="7"/>
      <c r="FN61" s="7"/>
      <c r="FO61" s="7"/>
      <c r="FP61" s="7"/>
      <c r="FQ61" s="7"/>
      <c r="FR61" s="7"/>
      <c r="FS61" s="7"/>
      <c r="FT61" s="7"/>
      <c r="FU61" s="7"/>
      <c r="FV61" s="7"/>
      <c r="FW61" s="7"/>
      <c r="FX61" s="7"/>
      <c r="FY61" s="7"/>
      <c r="FZ61" s="7"/>
      <c r="GA61" s="7"/>
      <c r="GB61" s="7"/>
      <c r="GC61" s="7"/>
      <c r="GD61" s="7"/>
      <c r="GE61" s="7"/>
      <c r="GF61" s="7"/>
      <c r="GG61" s="7"/>
      <c r="GH61" s="7"/>
      <c r="GI61" s="7"/>
      <c r="GJ61" s="7"/>
      <c r="GK61" s="7"/>
      <c r="GL61" s="7"/>
      <c r="GM61" s="7"/>
      <c r="GN61" s="7"/>
      <c r="GO61" s="7"/>
      <c r="GP61" s="7"/>
      <c r="GQ61" s="7"/>
      <c r="GR61" s="7"/>
      <c r="GS61" s="7"/>
      <c r="GT61" s="7"/>
      <c r="GU61" s="7"/>
      <c r="GV61" s="7"/>
      <c r="GW61" s="7"/>
      <c r="GX61" s="7"/>
      <c r="GY61" s="7"/>
      <c r="GZ61" s="7"/>
      <c r="HA61" s="7"/>
      <c r="HB61" s="7"/>
      <c r="HC61" s="7"/>
      <c r="HD61" s="7"/>
      <c r="HE61" s="7"/>
      <c r="HF61" s="7"/>
      <c r="HG61" s="7"/>
      <c r="HH61" s="7"/>
      <c r="HI61" s="7"/>
      <c r="HJ61" s="7"/>
      <c r="HK61" s="7"/>
      <c r="HL61" s="7"/>
      <c r="HM61" s="7"/>
      <c r="HN61" s="7"/>
      <c r="HO61" s="7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7"/>
      <c r="JD61" s="7"/>
      <c r="JE61" s="7"/>
      <c r="JF61" s="7"/>
      <c r="JG61" s="7"/>
      <c r="JH61" s="7"/>
      <c r="JI61" s="7"/>
      <c r="JJ61" s="7"/>
      <c r="JK61" s="7"/>
      <c r="JL61" s="7"/>
      <c r="JM61" s="7"/>
      <c r="JN61" s="7"/>
      <c r="JO61" s="7"/>
      <c r="JP61" s="7"/>
      <c r="JQ61" s="7"/>
      <c r="JR61" s="7"/>
      <c r="JS61" s="7"/>
      <c r="JT61" s="7"/>
      <c r="JU61" s="7"/>
      <c r="JV61" s="7"/>
      <c r="JW61" s="7"/>
      <c r="JX61" s="7"/>
      <c r="JY61" s="7"/>
      <c r="JZ61" s="7"/>
      <c r="KA61" s="7"/>
      <c r="KB61" s="7"/>
      <c r="KC61" s="7"/>
      <c r="KD61" s="7"/>
      <c r="KE61" s="7"/>
      <c r="KF61" s="7"/>
      <c r="KG61" s="7"/>
      <c r="KH61" s="7"/>
      <c r="KI61" s="7"/>
      <c r="KJ61" s="7"/>
      <c r="KK61" s="7"/>
      <c r="KL61" s="7"/>
      <c r="KM61" s="7"/>
      <c r="KN61" s="7"/>
      <c r="KO61" s="7"/>
      <c r="KP61" s="7"/>
      <c r="KQ61" s="7"/>
      <c r="KR61" s="7"/>
      <c r="KS61" s="7"/>
      <c r="KT61" s="7"/>
      <c r="KU61" s="7"/>
      <c r="KV61" s="7"/>
      <c r="KW61" s="7"/>
      <c r="KX61" s="7"/>
      <c r="KY61" s="7"/>
      <c r="KZ61" s="7"/>
      <c r="LA61" s="7"/>
      <c r="LB61" s="7"/>
      <c r="LC61" s="7"/>
      <c r="LD61" s="7"/>
      <c r="LE61" s="7"/>
      <c r="LF61" s="7"/>
      <c r="LG61" s="7"/>
      <c r="LH61" s="7"/>
      <c r="LI61" s="7"/>
      <c r="LJ61" s="7"/>
      <c r="LK61" s="7"/>
      <c r="LL61" s="7"/>
      <c r="LM61" s="7"/>
      <c r="LN61" s="7"/>
      <c r="LO61" s="7"/>
      <c r="LP61" s="7"/>
      <c r="LQ61" s="7"/>
      <c r="LR61" s="7"/>
      <c r="LS61" s="7"/>
      <c r="LT61" s="7"/>
      <c r="LU61" s="7"/>
      <c r="LV61" s="7"/>
      <c r="LW61" s="7"/>
      <c r="LX61" s="7"/>
      <c r="LY61" s="7"/>
      <c r="LZ61" s="7"/>
      <c r="MA61" s="7"/>
      <c r="MB61" s="7"/>
      <c r="MC61" s="7"/>
      <c r="MD61" s="7"/>
      <c r="ME61" s="7"/>
      <c r="MF61" s="7"/>
      <c r="MG61" s="7"/>
      <c r="MH61" s="7"/>
      <c r="MI61" s="7"/>
      <c r="MJ61" s="7"/>
      <c r="MK61" s="7"/>
      <c r="ML61" s="7"/>
      <c r="MM61" s="7"/>
      <c r="MN61" s="7"/>
      <c r="MO61" s="7"/>
      <c r="MP61" s="7"/>
      <c r="MQ61" s="7"/>
      <c r="MR61" s="7"/>
      <c r="MS61" s="7"/>
      <c r="MT61" s="7"/>
      <c r="MU61" s="7"/>
      <c r="MV61" s="7"/>
      <c r="MW61" s="7"/>
      <c r="MX61" s="7"/>
      <c r="MY61" s="7"/>
      <c r="MZ61" s="7"/>
      <c r="NA61" s="7"/>
      <c r="NB61" s="7"/>
      <c r="NC61" s="7"/>
      <c r="ND61" s="7"/>
      <c r="NE61" s="7"/>
      <c r="NF61" s="7"/>
      <c r="NG61" s="7"/>
      <c r="NH61" s="7"/>
      <c r="NI61" s="7"/>
      <c r="NJ61" s="7"/>
      <c r="NK61" s="7"/>
      <c r="NL61" s="7"/>
      <c r="NM61" s="7"/>
      <c r="NN61" s="7"/>
      <c r="NO61" s="7"/>
      <c r="NP61" s="7"/>
      <c r="NQ61" s="7"/>
      <c r="NR61" s="7"/>
      <c r="NS61" s="7"/>
      <c r="NT61" s="7"/>
      <c r="NU61" s="7"/>
      <c r="NV61" s="7"/>
      <c r="NW61" s="7"/>
      <c r="NX61" s="7"/>
      <c r="NY61" s="7"/>
      <c r="NZ61" s="7"/>
      <c r="OA61" s="7"/>
      <c r="OB61" s="7"/>
      <c r="OC61" s="7"/>
      <c r="OD61" s="7"/>
      <c r="OE61" s="7"/>
      <c r="OF61" s="7"/>
      <c r="OG61" s="7"/>
      <c r="OH61" s="7"/>
      <c r="OI61" s="7"/>
      <c r="OJ61" s="7"/>
      <c r="OK61" s="7"/>
      <c r="OL61" s="7"/>
      <c r="OM61" s="7"/>
      <c r="ON61" s="7"/>
      <c r="OO61" s="7"/>
      <c r="OP61" s="7"/>
      <c r="OQ61" s="7"/>
      <c r="OR61" s="7"/>
      <c r="OS61" s="7"/>
      <c r="OT61" s="7"/>
      <c r="OU61" s="7"/>
      <c r="OV61" s="7"/>
      <c r="OW61" s="7"/>
      <c r="OX61" s="7"/>
      <c r="OY61" s="7"/>
      <c r="OZ61" s="7"/>
      <c r="PA61" s="7"/>
      <c r="PB61" s="7"/>
      <c r="PC61" s="7"/>
      <c r="PD61" s="7"/>
      <c r="PE61" s="7"/>
      <c r="PF61" s="7"/>
      <c r="PG61" s="7"/>
      <c r="PH61" s="7"/>
      <c r="PI61" s="7"/>
      <c r="PJ61" s="7"/>
      <c r="PK61" s="7"/>
      <c r="PL61" s="7"/>
      <c r="PM61" s="7"/>
      <c r="PN61" s="7"/>
      <c r="PO61" s="7"/>
      <c r="PP61" s="7"/>
      <c r="PQ61" s="7"/>
      <c r="PR61" s="7"/>
      <c r="PS61" s="7"/>
      <c r="PT61" s="7"/>
      <c r="PU61" s="7"/>
      <c r="PV61" s="7"/>
      <c r="PW61" s="7"/>
      <c r="PX61" s="7"/>
      <c r="PY61" s="7"/>
      <c r="PZ61" s="7"/>
      <c r="QA61" s="7"/>
      <c r="QB61" s="7"/>
      <c r="QC61" s="7"/>
      <c r="QD61" s="7"/>
      <c r="QE61" s="7"/>
      <c r="QF61" s="7"/>
      <c r="QG61" s="7"/>
      <c r="QH61" s="7"/>
      <c r="QI61" s="7"/>
      <c r="QJ61" s="7"/>
      <c r="QK61" s="7"/>
      <c r="QL61" s="7"/>
      <c r="QM61" s="7"/>
      <c r="QN61" s="7"/>
      <c r="QO61" s="7"/>
      <c r="QP61" s="7"/>
      <c r="QQ61" s="7"/>
      <c r="QR61" s="7"/>
      <c r="QS61" s="7"/>
      <c r="QT61" s="7"/>
      <c r="QU61" s="7"/>
      <c r="QV61" s="7"/>
      <c r="QW61" s="7"/>
      <c r="QX61" s="7"/>
      <c r="QY61" s="7"/>
      <c r="QZ61" s="7"/>
      <c r="RA61" s="7"/>
      <c r="RB61" s="7"/>
      <c r="RC61" s="7"/>
      <c r="RD61" s="7"/>
      <c r="RE61" s="7"/>
      <c r="RF61" s="7"/>
      <c r="RG61" s="7"/>
      <c r="RH61" s="7"/>
      <c r="RI61" s="7"/>
      <c r="RJ61" s="7"/>
      <c r="RK61" s="7"/>
      <c r="RL61" s="7"/>
      <c r="RM61" s="7"/>
      <c r="RN61" s="7"/>
      <c r="RO61" s="7"/>
      <c r="RP61" s="7"/>
      <c r="RQ61" s="7"/>
      <c r="RR61" s="7"/>
      <c r="RS61" s="7"/>
      <c r="RT61" s="7"/>
      <c r="RU61" s="7"/>
      <c r="RV61" s="7"/>
      <c r="RW61" s="7"/>
      <c r="RX61" s="7"/>
      <c r="RY61" s="7"/>
      <c r="RZ61" s="7"/>
      <c r="SA61" s="7"/>
      <c r="SB61" s="7"/>
      <c r="SC61" s="7"/>
      <c r="SD61" s="7"/>
      <c r="SE61" s="7"/>
      <c r="SF61" s="7"/>
      <c r="SG61" s="7"/>
      <c r="SH61" s="7"/>
      <c r="SI61" s="7"/>
      <c r="SJ61" s="7"/>
      <c r="SK61" s="7"/>
    </row>
    <row r="62" ht="14.2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  <c r="DV62" s="7"/>
      <c r="DW62" s="7"/>
      <c r="DX62" s="7"/>
      <c r="DY62" s="7"/>
      <c r="DZ62" s="7"/>
      <c r="EA62" s="7"/>
      <c r="EB62" s="7"/>
      <c r="EC62" s="7"/>
      <c r="ED62" s="7"/>
      <c r="EE62" s="7"/>
      <c r="EF62" s="7"/>
      <c r="EG62" s="7"/>
      <c r="EH62" s="7"/>
      <c r="EI62" s="7"/>
      <c r="EJ62" s="7"/>
      <c r="EK62" s="7"/>
      <c r="EL62" s="7"/>
      <c r="EM62" s="7"/>
      <c r="EN62" s="7"/>
      <c r="EO62" s="7"/>
      <c r="EP62" s="7"/>
      <c r="EQ62" s="7"/>
      <c r="ER62" s="7"/>
      <c r="ES62" s="7"/>
      <c r="ET62" s="7"/>
      <c r="EU62" s="7"/>
      <c r="EV62" s="7"/>
      <c r="EW62" s="7"/>
      <c r="EX62" s="7"/>
      <c r="EY62" s="7"/>
      <c r="EZ62" s="7"/>
      <c r="FA62" s="7"/>
      <c r="FB62" s="7"/>
      <c r="FC62" s="7"/>
      <c r="FD62" s="7"/>
      <c r="FE62" s="7"/>
      <c r="FF62" s="7"/>
      <c r="FG62" s="7"/>
      <c r="FH62" s="7"/>
      <c r="FI62" s="7"/>
      <c r="FJ62" s="7"/>
      <c r="FK62" s="7"/>
      <c r="FL62" s="7"/>
      <c r="FM62" s="7"/>
      <c r="FN62" s="7"/>
      <c r="FO62" s="7"/>
      <c r="FP62" s="7"/>
      <c r="FQ62" s="7"/>
      <c r="FR62" s="7"/>
      <c r="FS62" s="7"/>
      <c r="FT62" s="7"/>
      <c r="FU62" s="7"/>
      <c r="FV62" s="7"/>
      <c r="FW62" s="7"/>
      <c r="FX62" s="7"/>
      <c r="FY62" s="7"/>
      <c r="FZ62" s="7"/>
      <c r="GA62" s="7"/>
      <c r="GB62" s="7"/>
      <c r="GC62" s="7"/>
      <c r="GD62" s="7"/>
      <c r="GE62" s="7"/>
      <c r="GF62" s="7"/>
      <c r="GG62" s="7"/>
      <c r="GH62" s="7"/>
      <c r="GI62" s="7"/>
      <c r="GJ62" s="7"/>
      <c r="GK62" s="7"/>
      <c r="GL62" s="7"/>
      <c r="GM62" s="7"/>
      <c r="GN62" s="7"/>
      <c r="GO62" s="7"/>
      <c r="GP62" s="7"/>
      <c r="GQ62" s="7"/>
      <c r="GR62" s="7"/>
      <c r="GS62" s="7"/>
      <c r="GT62" s="7"/>
      <c r="GU62" s="7"/>
      <c r="GV62" s="7"/>
      <c r="GW62" s="7"/>
      <c r="GX62" s="7"/>
      <c r="GY62" s="7"/>
      <c r="GZ62" s="7"/>
      <c r="HA62" s="7"/>
      <c r="HB62" s="7"/>
      <c r="HC62" s="7"/>
      <c r="HD62" s="7"/>
      <c r="HE62" s="7"/>
      <c r="HF62" s="7"/>
      <c r="HG62" s="7"/>
      <c r="HH62" s="7"/>
      <c r="HI62" s="7"/>
      <c r="HJ62" s="7"/>
      <c r="HK62" s="7"/>
      <c r="HL62" s="7"/>
      <c r="HM62" s="7"/>
      <c r="HN62" s="7"/>
      <c r="HO62" s="7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7"/>
      <c r="JD62" s="7"/>
      <c r="JE62" s="7"/>
      <c r="JF62" s="7"/>
      <c r="JG62" s="7"/>
      <c r="JH62" s="7"/>
      <c r="JI62" s="7"/>
      <c r="JJ62" s="7"/>
      <c r="JK62" s="7"/>
      <c r="JL62" s="7"/>
      <c r="JM62" s="7"/>
      <c r="JN62" s="7"/>
      <c r="JO62" s="7"/>
      <c r="JP62" s="7"/>
      <c r="JQ62" s="7"/>
      <c r="JR62" s="7"/>
      <c r="JS62" s="7"/>
      <c r="JT62" s="7"/>
      <c r="JU62" s="7"/>
      <c r="JV62" s="7"/>
      <c r="JW62" s="7"/>
      <c r="JX62" s="7"/>
      <c r="JY62" s="7"/>
      <c r="JZ62" s="7"/>
      <c r="KA62" s="7"/>
      <c r="KB62" s="7"/>
      <c r="KC62" s="7"/>
      <c r="KD62" s="7"/>
      <c r="KE62" s="7"/>
      <c r="KF62" s="7"/>
      <c r="KG62" s="7"/>
      <c r="KH62" s="7"/>
      <c r="KI62" s="7"/>
      <c r="KJ62" s="7"/>
      <c r="KK62" s="7"/>
      <c r="KL62" s="7"/>
      <c r="KM62" s="7"/>
      <c r="KN62" s="7"/>
      <c r="KO62" s="7"/>
      <c r="KP62" s="7"/>
      <c r="KQ62" s="7"/>
      <c r="KR62" s="7"/>
      <c r="KS62" s="7"/>
      <c r="KT62" s="7"/>
      <c r="KU62" s="7"/>
      <c r="KV62" s="7"/>
      <c r="KW62" s="7"/>
      <c r="KX62" s="7"/>
      <c r="KY62" s="7"/>
      <c r="KZ62" s="7"/>
      <c r="LA62" s="7"/>
      <c r="LB62" s="7"/>
      <c r="LC62" s="7"/>
      <c r="LD62" s="7"/>
      <c r="LE62" s="7"/>
      <c r="LF62" s="7"/>
      <c r="LG62" s="7"/>
      <c r="LH62" s="7"/>
      <c r="LI62" s="7"/>
      <c r="LJ62" s="7"/>
      <c r="LK62" s="7"/>
      <c r="LL62" s="7"/>
      <c r="LM62" s="7"/>
      <c r="LN62" s="7"/>
      <c r="LO62" s="7"/>
      <c r="LP62" s="7"/>
      <c r="LQ62" s="7"/>
      <c r="LR62" s="7"/>
      <c r="LS62" s="7"/>
      <c r="LT62" s="7"/>
      <c r="LU62" s="7"/>
      <c r="LV62" s="7"/>
      <c r="LW62" s="7"/>
      <c r="LX62" s="7"/>
      <c r="LY62" s="7"/>
      <c r="LZ62" s="7"/>
      <c r="MA62" s="7"/>
      <c r="MB62" s="7"/>
      <c r="MC62" s="7"/>
      <c r="MD62" s="7"/>
      <c r="ME62" s="7"/>
      <c r="MF62" s="7"/>
      <c r="MG62" s="7"/>
      <c r="MH62" s="7"/>
      <c r="MI62" s="7"/>
      <c r="MJ62" s="7"/>
      <c r="MK62" s="7"/>
      <c r="ML62" s="7"/>
      <c r="MM62" s="7"/>
      <c r="MN62" s="7"/>
      <c r="MO62" s="7"/>
      <c r="MP62" s="7"/>
      <c r="MQ62" s="7"/>
      <c r="MR62" s="7"/>
      <c r="MS62" s="7"/>
      <c r="MT62" s="7"/>
      <c r="MU62" s="7"/>
      <c r="MV62" s="7"/>
      <c r="MW62" s="7"/>
      <c r="MX62" s="7"/>
      <c r="MY62" s="7"/>
      <c r="MZ62" s="7"/>
      <c r="NA62" s="7"/>
      <c r="NB62" s="7"/>
      <c r="NC62" s="7"/>
      <c r="ND62" s="7"/>
      <c r="NE62" s="7"/>
      <c r="NF62" s="7"/>
      <c r="NG62" s="7"/>
      <c r="NH62" s="7"/>
      <c r="NI62" s="7"/>
      <c r="NJ62" s="7"/>
      <c r="NK62" s="7"/>
      <c r="NL62" s="7"/>
      <c r="NM62" s="7"/>
      <c r="NN62" s="7"/>
      <c r="NO62" s="7"/>
      <c r="NP62" s="7"/>
      <c r="NQ62" s="7"/>
      <c r="NR62" s="7"/>
      <c r="NS62" s="7"/>
      <c r="NT62" s="7"/>
      <c r="NU62" s="7"/>
      <c r="NV62" s="7"/>
      <c r="NW62" s="7"/>
      <c r="NX62" s="7"/>
      <c r="NY62" s="7"/>
      <c r="NZ62" s="7"/>
      <c r="OA62" s="7"/>
      <c r="OB62" s="7"/>
      <c r="OC62" s="7"/>
      <c r="OD62" s="7"/>
      <c r="OE62" s="7"/>
      <c r="OF62" s="7"/>
      <c r="OG62" s="7"/>
      <c r="OH62" s="7"/>
      <c r="OI62" s="7"/>
      <c r="OJ62" s="7"/>
      <c r="OK62" s="7"/>
      <c r="OL62" s="7"/>
      <c r="OM62" s="7"/>
      <c r="ON62" s="7"/>
      <c r="OO62" s="7"/>
      <c r="OP62" s="7"/>
      <c r="OQ62" s="7"/>
      <c r="OR62" s="7"/>
      <c r="OS62" s="7"/>
      <c r="OT62" s="7"/>
      <c r="OU62" s="7"/>
      <c r="OV62" s="7"/>
      <c r="OW62" s="7"/>
      <c r="OX62" s="7"/>
      <c r="OY62" s="7"/>
      <c r="OZ62" s="7"/>
      <c r="PA62" s="7"/>
      <c r="PB62" s="7"/>
      <c r="PC62" s="7"/>
      <c r="PD62" s="7"/>
      <c r="PE62" s="7"/>
      <c r="PF62" s="7"/>
      <c r="PG62" s="7"/>
      <c r="PH62" s="7"/>
      <c r="PI62" s="7"/>
      <c r="PJ62" s="7"/>
      <c r="PK62" s="7"/>
      <c r="PL62" s="7"/>
      <c r="PM62" s="7"/>
      <c r="PN62" s="7"/>
      <c r="PO62" s="7"/>
      <c r="PP62" s="7"/>
      <c r="PQ62" s="7"/>
      <c r="PR62" s="7"/>
      <c r="PS62" s="7"/>
      <c r="PT62" s="7"/>
      <c r="PU62" s="7"/>
      <c r="PV62" s="7"/>
      <c r="PW62" s="7"/>
      <c r="PX62" s="7"/>
      <c r="PY62" s="7"/>
      <c r="PZ62" s="7"/>
      <c r="QA62" s="7"/>
      <c r="QB62" s="7"/>
      <c r="QC62" s="7"/>
      <c r="QD62" s="7"/>
      <c r="QE62" s="7"/>
      <c r="QF62" s="7"/>
      <c r="QG62" s="7"/>
      <c r="QH62" s="7"/>
      <c r="QI62" s="7"/>
      <c r="QJ62" s="7"/>
      <c r="QK62" s="7"/>
      <c r="QL62" s="7"/>
      <c r="QM62" s="7"/>
      <c r="QN62" s="7"/>
      <c r="QO62" s="7"/>
      <c r="QP62" s="7"/>
      <c r="QQ62" s="7"/>
      <c r="QR62" s="7"/>
      <c r="QS62" s="7"/>
      <c r="QT62" s="7"/>
      <c r="QU62" s="7"/>
      <c r="QV62" s="7"/>
      <c r="QW62" s="7"/>
      <c r="QX62" s="7"/>
      <c r="QY62" s="7"/>
      <c r="QZ62" s="7"/>
      <c r="RA62" s="7"/>
      <c r="RB62" s="7"/>
      <c r="RC62" s="7"/>
      <c r="RD62" s="7"/>
      <c r="RE62" s="7"/>
      <c r="RF62" s="7"/>
      <c r="RG62" s="7"/>
      <c r="RH62" s="7"/>
      <c r="RI62" s="7"/>
      <c r="RJ62" s="7"/>
      <c r="RK62" s="7"/>
      <c r="RL62" s="7"/>
      <c r="RM62" s="7"/>
      <c r="RN62" s="7"/>
      <c r="RO62" s="7"/>
      <c r="RP62" s="7"/>
      <c r="RQ62" s="7"/>
      <c r="RR62" s="7"/>
      <c r="RS62" s="7"/>
      <c r="RT62" s="7"/>
      <c r="RU62" s="7"/>
      <c r="RV62" s="7"/>
      <c r="RW62" s="7"/>
      <c r="RX62" s="7"/>
      <c r="RY62" s="7"/>
      <c r="RZ62" s="7"/>
      <c r="SA62" s="7"/>
      <c r="SB62" s="7"/>
      <c r="SC62" s="7"/>
      <c r="SD62" s="7"/>
      <c r="SE62" s="7"/>
      <c r="SF62" s="7"/>
      <c r="SG62" s="7"/>
      <c r="SH62" s="7"/>
      <c r="SI62" s="7"/>
      <c r="SJ62" s="7"/>
      <c r="SK62" s="7"/>
    </row>
    <row r="63" ht="14.2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  <c r="DV63" s="7"/>
      <c r="DW63" s="7"/>
      <c r="DX63" s="7"/>
      <c r="DY63" s="7"/>
      <c r="DZ63" s="7"/>
      <c r="EA63" s="7"/>
      <c r="EB63" s="7"/>
      <c r="EC63" s="7"/>
      <c r="ED63" s="7"/>
      <c r="EE63" s="7"/>
      <c r="EF63" s="7"/>
      <c r="EG63" s="7"/>
      <c r="EH63" s="7"/>
      <c r="EI63" s="7"/>
      <c r="EJ63" s="7"/>
      <c r="EK63" s="7"/>
      <c r="EL63" s="7"/>
      <c r="EM63" s="7"/>
      <c r="EN63" s="7"/>
      <c r="EO63" s="7"/>
      <c r="EP63" s="7"/>
      <c r="EQ63" s="7"/>
      <c r="ER63" s="7"/>
      <c r="ES63" s="7"/>
      <c r="ET63" s="7"/>
      <c r="EU63" s="7"/>
      <c r="EV63" s="7"/>
      <c r="EW63" s="7"/>
      <c r="EX63" s="7"/>
      <c r="EY63" s="7"/>
      <c r="EZ63" s="7"/>
      <c r="FA63" s="7"/>
      <c r="FB63" s="7"/>
      <c r="FC63" s="7"/>
      <c r="FD63" s="7"/>
      <c r="FE63" s="7"/>
      <c r="FF63" s="7"/>
      <c r="FG63" s="7"/>
      <c r="FH63" s="7"/>
      <c r="FI63" s="7"/>
      <c r="FJ63" s="7"/>
      <c r="FK63" s="7"/>
      <c r="FL63" s="7"/>
      <c r="FM63" s="7"/>
      <c r="FN63" s="7"/>
      <c r="FO63" s="7"/>
      <c r="FP63" s="7"/>
      <c r="FQ63" s="7"/>
      <c r="FR63" s="7"/>
      <c r="FS63" s="7"/>
      <c r="FT63" s="7"/>
      <c r="FU63" s="7"/>
      <c r="FV63" s="7"/>
      <c r="FW63" s="7"/>
      <c r="FX63" s="7"/>
      <c r="FY63" s="7"/>
      <c r="FZ63" s="7"/>
      <c r="GA63" s="7"/>
      <c r="GB63" s="7"/>
      <c r="GC63" s="7"/>
      <c r="GD63" s="7"/>
      <c r="GE63" s="7"/>
      <c r="GF63" s="7"/>
      <c r="GG63" s="7"/>
      <c r="GH63" s="7"/>
      <c r="GI63" s="7"/>
      <c r="GJ63" s="7"/>
      <c r="GK63" s="7"/>
      <c r="GL63" s="7"/>
      <c r="GM63" s="7"/>
      <c r="GN63" s="7"/>
      <c r="GO63" s="7"/>
      <c r="GP63" s="7"/>
      <c r="GQ63" s="7"/>
      <c r="GR63" s="7"/>
      <c r="GS63" s="7"/>
      <c r="GT63" s="7"/>
      <c r="GU63" s="7"/>
      <c r="GV63" s="7"/>
      <c r="GW63" s="7"/>
      <c r="GX63" s="7"/>
      <c r="GY63" s="7"/>
      <c r="GZ63" s="7"/>
      <c r="HA63" s="7"/>
      <c r="HB63" s="7"/>
      <c r="HC63" s="7"/>
      <c r="HD63" s="7"/>
      <c r="HE63" s="7"/>
      <c r="HF63" s="7"/>
      <c r="HG63" s="7"/>
      <c r="HH63" s="7"/>
      <c r="HI63" s="7"/>
      <c r="HJ63" s="7"/>
      <c r="HK63" s="7"/>
      <c r="HL63" s="7"/>
      <c r="HM63" s="7"/>
      <c r="HN63" s="7"/>
      <c r="HO63" s="7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7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7"/>
      <c r="JD63" s="7"/>
      <c r="JE63" s="7"/>
      <c r="JF63" s="7"/>
      <c r="JG63" s="7"/>
      <c r="JH63" s="7"/>
      <c r="JI63" s="7"/>
      <c r="JJ63" s="7"/>
      <c r="JK63" s="7"/>
      <c r="JL63" s="7"/>
      <c r="JM63" s="7"/>
      <c r="JN63" s="7"/>
      <c r="JO63" s="7"/>
      <c r="JP63" s="7"/>
      <c r="JQ63" s="7"/>
      <c r="JR63" s="7"/>
      <c r="JS63" s="7"/>
      <c r="JT63" s="7"/>
      <c r="JU63" s="7"/>
      <c r="JV63" s="7"/>
      <c r="JW63" s="7"/>
      <c r="JX63" s="7"/>
      <c r="JY63" s="7"/>
      <c r="JZ63" s="7"/>
      <c r="KA63" s="7"/>
      <c r="KB63" s="7"/>
      <c r="KC63" s="7"/>
      <c r="KD63" s="7"/>
      <c r="KE63" s="7"/>
      <c r="KF63" s="7"/>
      <c r="KG63" s="7"/>
      <c r="KH63" s="7"/>
      <c r="KI63" s="7"/>
      <c r="KJ63" s="7"/>
      <c r="KK63" s="7"/>
      <c r="KL63" s="7"/>
      <c r="KM63" s="7"/>
      <c r="KN63" s="7"/>
      <c r="KO63" s="7"/>
      <c r="KP63" s="7"/>
      <c r="KQ63" s="7"/>
      <c r="KR63" s="7"/>
      <c r="KS63" s="7"/>
      <c r="KT63" s="7"/>
      <c r="KU63" s="7"/>
      <c r="KV63" s="7"/>
      <c r="KW63" s="7"/>
      <c r="KX63" s="7"/>
      <c r="KY63" s="7"/>
      <c r="KZ63" s="7"/>
      <c r="LA63" s="7"/>
      <c r="LB63" s="7"/>
      <c r="LC63" s="7"/>
      <c r="LD63" s="7"/>
      <c r="LE63" s="7"/>
      <c r="LF63" s="7"/>
      <c r="LG63" s="7"/>
      <c r="LH63" s="7"/>
      <c r="LI63" s="7"/>
      <c r="LJ63" s="7"/>
      <c r="LK63" s="7"/>
      <c r="LL63" s="7"/>
      <c r="LM63" s="7"/>
      <c r="LN63" s="7"/>
      <c r="LO63" s="7"/>
      <c r="LP63" s="7"/>
      <c r="LQ63" s="7"/>
      <c r="LR63" s="7"/>
      <c r="LS63" s="7"/>
      <c r="LT63" s="7"/>
      <c r="LU63" s="7"/>
      <c r="LV63" s="7"/>
      <c r="LW63" s="7"/>
      <c r="LX63" s="7"/>
      <c r="LY63" s="7"/>
      <c r="LZ63" s="7"/>
      <c r="MA63" s="7"/>
      <c r="MB63" s="7"/>
      <c r="MC63" s="7"/>
      <c r="MD63" s="7"/>
      <c r="ME63" s="7"/>
      <c r="MF63" s="7"/>
      <c r="MG63" s="7"/>
      <c r="MH63" s="7"/>
      <c r="MI63" s="7"/>
      <c r="MJ63" s="7"/>
      <c r="MK63" s="7"/>
      <c r="ML63" s="7"/>
      <c r="MM63" s="7"/>
      <c r="MN63" s="7"/>
      <c r="MO63" s="7"/>
      <c r="MP63" s="7"/>
      <c r="MQ63" s="7"/>
      <c r="MR63" s="7"/>
      <c r="MS63" s="7"/>
      <c r="MT63" s="7"/>
      <c r="MU63" s="7"/>
      <c r="MV63" s="7"/>
      <c r="MW63" s="7"/>
      <c r="MX63" s="7"/>
      <c r="MY63" s="7"/>
      <c r="MZ63" s="7"/>
      <c r="NA63" s="7"/>
      <c r="NB63" s="7"/>
      <c r="NC63" s="7"/>
      <c r="ND63" s="7"/>
      <c r="NE63" s="7"/>
      <c r="NF63" s="7"/>
      <c r="NG63" s="7"/>
      <c r="NH63" s="7"/>
      <c r="NI63" s="7"/>
      <c r="NJ63" s="7"/>
      <c r="NK63" s="7"/>
      <c r="NL63" s="7"/>
      <c r="NM63" s="7"/>
      <c r="NN63" s="7"/>
      <c r="NO63" s="7"/>
      <c r="NP63" s="7"/>
      <c r="NQ63" s="7"/>
      <c r="NR63" s="7"/>
      <c r="NS63" s="7"/>
      <c r="NT63" s="7"/>
      <c r="NU63" s="7"/>
      <c r="NV63" s="7"/>
      <c r="NW63" s="7"/>
      <c r="NX63" s="7"/>
      <c r="NY63" s="7"/>
      <c r="NZ63" s="7"/>
      <c r="OA63" s="7"/>
      <c r="OB63" s="7"/>
      <c r="OC63" s="7"/>
      <c r="OD63" s="7"/>
      <c r="OE63" s="7"/>
      <c r="OF63" s="7"/>
      <c r="OG63" s="7"/>
      <c r="OH63" s="7"/>
      <c r="OI63" s="7"/>
      <c r="OJ63" s="7"/>
      <c r="OK63" s="7"/>
      <c r="OL63" s="7"/>
      <c r="OM63" s="7"/>
      <c r="ON63" s="7"/>
      <c r="OO63" s="7"/>
      <c r="OP63" s="7"/>
      <c r="OQ63" s="7"/>
      <c r="OR63" s="7"/>
      <c r="OS63" s="7"/>
      <c r="OT63" s="7"/>
      <c r="OU63" s="7"/>
      <c r="OV63" s="7"/>
      <c r="OW63" s="7"/>
      <c r="OX63" s="7"/>
      <c r="OY63" s="7"/>
      <c r="OZ63" s="7"/>
      <c r="PA63" s="7"/>
      <c r="PB63" s="7"/>
      <c r="PC63" s="7"/>
      <c r="PD63" s="7"/>
      <c r="PE63" s="7"/>
      <c r="PF63" s="7"/>
      <c r="PG63" s="7"/>
      <c r="PH63" s="7"/>
      <c r="PI63" s="7"/>
      <c r="PJ63" s="7"/>
      <c r="PK63" s="7"/>
      <c r="PL63" s="7"/>
      <c r="PM63" s="7"/>
      <c r="PN63" s="7"/>
      <c r="PO63" s="7"/>
      <c r="PP63" s="7"/>
      <c r="PQ63" s="7"/>
      <c r="PR63" s="7"/>
      <c r="PS63" s="7"/>
      <c r="PT63" s="7"/>
      <c r="PU63" s="7"/>
      <c r="PV63" s="7"/>
      <c r="PW63" s="7"/>
      <c r="PX63" s="7"/>
      <c r="PY63" s="7"/>
      <c r="PZ63" s="7"/>
      <c r="QA63" s="7"/>
      <c r="QB63" s="7"/>
      <c r="QC63" s="7"/>
      <c r="QD63" s="7"/>
      <c r="QE63" s="7"/>
      <c r="QF63" s="7"/>
      <c r="QG63" s="7"/>
      <c r="QH63" s="7"/>
      <c r="QI63" s="7"/>
      <c r="QJ63" s="7"/>
      <c r="QK63" s="7"/>
      <c r="QL63" s="7"/>
      <c r="QM63" s="7"/>
      <c r="QN63" s="7"/>
      <c r="QO63" s="7"/>
      <c r="QP63" s="7"/>
      <c r="QQ63" s="7"/>
      <c r="QR63" s="7"/>
      <c r="QS63" s="7"/>
      <c r="QT63" s="7"/>
      <c r="QU63" s="7"/>
      <c r="QV63" s="7"/>
      <c r="QW63" s="7"/>
      <c r="QX63" s="7"/>
      <c r="QY63" s="7"/>
      <c r="QZ63" s="7"/>
      <c r="RA63" s="7"/>
      <c r="RB63" s="7"/>
      <c r="RC63" s="7"/>
      <c r="RD63" s="7"/>
      <c r="RE63" s="7"/>
      <c r="RF63" s="7"/>
      <c r="RG63" s="7"/>
      <c r="RH63" s="7"/>
      <c r="RI63" s="7"/>
      <c r="RJ63" s="7"/>
      <c r="RK63" s="7"/>
      <c r="RL63" s="7"/>
      <c r="RM63" s="7"/>
      <c r="RN63" s="7"/>
      <c r="RO63" s="7"/>
      <c r="RP63" s="7"/>
      <c r="RQ63" s="7"/>
      <c r="RR63" s="7"/>
      <c r="RS63" s="7"/>
      <c r="RT63" s="7"/>
      <c r="RU63" s="7"/>
      <c r="RV63" s="7"/>
      <c r="RW63" s="7"/>
      <c r="RX63" s="7"/>
      <c r="RY63" s="7"/>
      <c r="RZ63" s="7"/>
      <c r="SA63" s="7"/>
      <c r="SB63" s="7"/>
      <c r="SC63" s="7"/>
      <c r="SD63" s="7"/>
      <c r="SE63" s="7"/>
      <c r="SF63" s="7"/>
      <c r="SG63" s="7"/>
      <c r="SH63" s="7"/>
      <c r="SI63" s="7"/>
      <c r="SJ63" s="7"/>
      <c r="SK63" s="7"/>
    </row>
    <row r="64" ht="14.2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  <c r="DV64" s="7"/>
      <c r="DW64" s="7"/>
      <c r="DX64" s="7"/>
      <c r="DY64" s="7"/>
      <c r="DZ64" s="7"/>
      <c r="EA64" s="7"/>
      <c r="EB64" s="7"/>
      <c r="EC64" s="7"/>
      <c r="ED64" s="7"/>
      <c r="EE64" s="7"/>
      <c r="EF64" s="7"/>
      <c r="EG64" s="7"/>
      <c r="EH64" s="7"/>
      <c r="EI64" s="7"/>
      <c r="EJ64" s="7"/>
      <c r="EK64" s="7"/>
      <c r="EL64" s="7"/>
      <c r="EM64" s="7"/>
      <c r="EN64" s="7"/>
      <c r="EO64" s="7"/>
      <c r="EP64" s="7"/>
      <c r="EQ64" s="7"/>
      <c r="ER64" s="7"/>
      <c r="ES64" s="7"/>
      <c r="ET64" s="7"/>
      <c r="EU64" s="7"/>
      <c r="EV64" s="7"/>
      <c r="EW64" s="7"/>
      <c r="EX64" s="7"/>
      <c r="EY64" s="7"/>
      <c r="EZ64" s="7"/>
      <c r="FA64" s="7"/>
      <c r="FB64" s="7"/>
      <c r="FC64" s="7"/>
      <c r="FD64" s="7"/>
      <c r="FE64" s="7"/>
      <c r="FF64" s="7"/>
      <c r="FG64" s="7"/>
      <c r="FH64" s="7"/>
      <c r="FI64" s="7"/>
      <c r="FJ64" s="7"/>
      <c r="FK64" s="7"/>
      <c r="FL64" s="7"/>
      <c r="FM64" s="7"/>
      <c r="FN64" s="7"/>
      <c r="FO64" s="7"/>
      <c r="FP64" s="7"/>
      <c r="FQ64" s="7"/>
      <c r="FR64" s="7"/>
      <c r="FS64" s="7"/>
      <c r="FT64" s="7"/>
      <c r="FU64" s="7"/>
      <c r="FV64" s="7"/>
      <c r="FW64" s="7"/>
      <c r="FX64" s="7"/>
      <c r="FY64" s="7"/>
      <c r="FZ64" s="7"/>
      <c r="GA64" s="7"/>
      <c r="GB64" s="7"/>
      <c r="GC64" s="7"/>
      <c r="GD64" s="7"/>
      <c r="GE64" s="7"/>
      <c r="GF64" s="7"/>
      <c r="GG64" s="7"/>
      <c r="GH64" s="7"/>
      <c r="GI64" s="7"/>
      <c r="GJ64" s="7"/>
      <c r="GK64" s="7"/>
      <c r="GL64" s="7"/>
      <c r="GM64" s="7"/>
      <c r="GN64" s="7"/>
      <c r="GO64" s="7"/>
      <c r="GP64" s="7"/>
      <c r="GQ64" s="7"/>
      <c r="GR64" s="7"/>
      <c r="GS64" s="7"/>
      <c r="GT64" s="7"/>
      <c r="GU64" s="7"/>
      <c r="GV64" s="7"/>
      <c r="GW64" s="7"/>
      <c r="GX64" s="7"/>
      <c r="GY64" s="7"/>
      <c r="GZ64" s="7"/>
      <c r="HA64" s="7"/>
      <c r="HB64" s="7"/>
      <c r="HC64" s="7"/>
      <c r="HD64" s="7"/>
      <c r="HE64" s="7"/>
      <c r="HF64" s="7"/>
      <c r="HG64" s="7"/>
      <c r="HH64" s="7"/>
      <c r="HI64" s="7"/>
      <c r="HJ64" s="7"/>
      <c r="HK64" s="7"/>
      <c r="HL64" s="7"/>
      <c r="HM64" s="7"/>
      <c r="HN64" s="7"/>
      <c r="HO64" s="7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7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7"/>
      <c r="JD64" s="7"/>
      <c r="JE64" s="7"/>
      <c r="JF64" s="7"/>
      <c r="JG64" s="7"/>
      <c r="JH64" s="7"/>
      <c r="JI64" s="7"/>
      <c r="JJ64" s="7"/>
      <c r="JK64" s="7"/>
      <c r="JL64" s="7"/>
      <c r="JM64" s="7"/>
      <c r="JN64" s="7"/>
      <c r="JO64" s="7"/>
      <c r="JP64" s="7"/>
      <c r="JQ64" s="7"/>
      <c r="JR64" s="7"/>
      <c r="JS64" s="7"/>
      <c r="JT64" s="7"/>
      <c r="JU64" s="7"/>
      <c r="JV64" s="7"/>
      <c r="JW64" s="7"/>
      <c r="JX64" s="7"/>
      <c r="JY64" s="7"/>
      <c r="JZ64" s="7"/>
      <c r="KA64" s="7"/>
      <c r="KB64" s="7"/>
      <c r="KC64" s="7"/>
      <c r="KD64" s="7"/>
      <c r="KE64" s="7"/>
      <c r="KF64" s="7"/>
      <c r="KG64" s="7"/>
      <c r="KH64" s="7"/>
      <c r="KI64" s="7"/>
      <c r="KJ64" s="7"/>
      <c r="KK64" s="7"/>
      <c r="KL64" s="7"/>
      <c r="KM64" s="7"/>
      <c r="KN64" s="7"/>
      <c r="KO64" s="7"/>
      <c r="KP64" s="7"/>
      <c r="KQ64" s="7"/>
      <c r="KR64" s="7"/>
      <c r="KS64" s="7"/>
      <c r="KT64" s="7"/>
      <c r="KU64" s="7"/>
      <c r="KV64" s="7"/>
      <c r="KW64" s="7"/>
      <c r="KX64" s="7"/>
      <c r="KY64" s="7"/>
      <c r="KZ64" s="7"/>
      <c r="LA64" s="7"/>
      <c r="LB64" s="7"/>
      <c r="LC64" s="7"/>
      <c r="LD64" s="7"/>
      <c r="LE64" s="7"/>
      <c r="LF64" s="7"/>
      <c r="LG64" s="7"/>
      <c r="LH64" s="7"/>
      <c r="LI64" s="7"/>
      <c r="LJ64" s="7"/>
      <c r="LK64" s="7"/>
      <c r="LL64" s="7"/>
      <c r="LM64" s="7"/>
      <c r="LN64" s="7"/>
      <c r="LO64" s="7"/>
      <c r="LP64" s="7"/>
      <c r="LQ64" s="7"/>
      <c r="LR64" s="7"/>
      <c r="LS64" s="7"/>
      <c r="LT64" s="7"/>
      <c r="LU64" s="7"/>
      <c r="LV64" s="7"/>
      <c r="LW64" s="7"/>
      <c r="LX64" s="7"/>
      <c r="LY64" s="7"/>
      <c r="LZ64" s="7"/>
      <c r="MA64" s="7"/>
      <c r="MB64" s="7"/>
      <c r="MC64" s="7"/>
      <c r="MD64" s="7"/>
      <c r="ME64" s="7"/>
      <c r="MF64" s="7"/>
      <c r="MG64" s="7"/>
      <c r="MH64" s="7"/>
      <c r="MI64" s="7"/>
      <c r="MJ64" s="7"/>
      <c r="MK64" s="7"/>
      <c r="ML64" s="7"/>
      <c r="MM64" s="7"/>
      <c r="MN64" s="7"/>
      <c r="MO64" s="7"/>
      <c r="MP64" s="7"/>
      <c r="MQ64" s="7"/>
      <c r="MR64" s="7"/>
      <c r="MS64" s="7"/>
      <c r="MT64" s="7"/>
      <c r="MU64" s="7"/>
      <c r="MV64" s="7"/>
      <c r="MW64" s="7"/>
      <c r="MX64" s="7"/>
      <c r="MY64" s="7"/>
      <c r="MZ64" s="7"/>
      <c r="NA64" s="7"/>
      <c r="NB64" s="7"/>
      <c r="NC64" s="7"/>
      <c r="ND64" s="7"/>
      <c r="NE64" s="7"/>
      <c r="NF64" s="7"/>
      <c r="NG64" s="7"/>
      <c r="NH64" s="7"/>
      <c r="NI64" s="7"/>
      <c r="NJ64" s="7"/>
      <c r="NK64" s="7"/>
      <c r="NL64" s="7"/>
      <c r="NM64" s="7"/>
      <c r="NN64" s="7"/>
      <c r="NO64" s="7"/>
      <c r="NP64" s="7"/>
      <c r="NQ64" s="7"/>
      <c r="NR64" s="7"/>
      <c r="NS64" s="7"/>
      <c r="NT64" s="7"/>
      <c r="NU64" s="7"/>
      <c r="NV64" s="7"/>
      <c r="NW64" s="7"/>
      <c r="NX64" s="7"/>
      <c r="NY64" s="7"/>
      <c r="NZ64" s="7"/>
      <c r="OA64" s="7"/>
      <c r="OB64" s="7"/>
      <c r="OC64" s="7"/>
      <c r="OD64" s="7"/>
      <c r="OE64" s="7"/>
      <c r="OF64" s="7"/>
      <c r="OG64" s="7"/>
      <c r="OH64" s="7"/>
      <c r="OI64" s="7"/>
      <c r="OJ64" s="7"/>
      <c r="OK64" s="7"/>
      <c r="OL64" s="7"/>
      <c r="OM64" s="7"/>
      <c r="ON64" s="7"/>
      <c r="OO64" s="7"/>
      <c r="OP64" s="7"/>
      <c r="OQ64" s="7"/>
      <c r="OR64" s="7"/>
      <c r="OS64" s="7"/>
      <c r="OT64" s="7"/>
      <c r="OU64" s="7"/>
      <c r="OV64" s="7"/>
      <c r="OW64" s="7"/>
      <c r="OX64" s="7"/>
      <c r="OY64" s="7"/>
      <c r="OZ64" s="7"/>
      <c r="PA64" s="7"/>
      <c r="PB64" s="7"/>
      <c r="PC64" s="7"/>
      <c r="PD64" s="7"/>
      <c r="PE64" s="7"/>
      <c r="PF64" s="7"/>
      <c r="PG64" s="7"/>
      <c r="PH64" s="7"/>
      <c r="PI64" s="7"/>
      <c r="PJ64" s="7"/>
      <c r="PK64" s="7"/>
      <c r="PL64" s="7"/>
      <c r="PM64" s="7"/>
      <c r="PN64" s="7"/>
      <c r="PO64" s="7"/>
      <c r="PP64" s="7"/>
      <c r="PQ64" s="7"/>
      <c r="PR64" s="7"/>
      <c r="PS64" s="7"/>
      <c r="PT64" s="7"/>
      <c r="PU64" s="7"/>
      <c r="PV64" s="7"/>
      <c r="PW64" s="7"/>
      <c r="PX64" s="7"/>
      <c r="PY64" s="7"/>
      <c r="PZ64" s="7"/>
      <c r="QA64" s="7"/>
      <c r="QB64" s="7"/>
      <c r="QC64" s="7"/>
      <c r="QD64" s="7"/>
      <c r="QE64" s="7"/>
      <c r="QF64" s="7"/>
      <c r="QG64" s="7"/>
      <c r="QH64" s="7"/>
      <c r="QI64" s="7"/>
      <c r="QJ64" s="7"/>
      <c r="QK64" s="7"/>
      <c r="QL64" s="7"/>
      <c r="QM64" s="7"/>
      <c r="QN64" s="7"/>
      <c r="QO64" s="7"/>
      <c r="QP64" s="7"/>
      <c r="QQ64" s="7"/>
      <c r="QR64" s="7"/>
      <c r="QS64" s="7"/>
      <c r="QT64" s="7"/>
      <c r="QU64" s="7"/>
      <c r="QV64" s="7"/>
      <c r="QW64" s="7"/>
      <c r="QX64" s="7"/>
      <c r="QY64" s="7"/>
      <c r="QZ64" s="7"/>
      <c r="RA64" s="7"/>
      <c r="RB64" s="7"/>
      <c r="RC64" s="7"/>
      <c r="RD64" s="7"/>
      <c r="RE64" s="7"/>
      <c r="RF64" s="7"/>
      <c r="RG64" s="7"/>
      <c r="RH64" s="7"/>
      <c r="RI64" s="7"/>
      <c r="RJ64" s="7"/>
      <c r="RK64" s="7"/>
      <c r="RL64" s="7"/>
      <c r="RM64" s="7"/>
      <c r="RN64" s="7"/>
      <c r="RO64" s="7"/>
      <c r="RP64" s="7"/>
      <c r="RQ64" s="7"/>
      <c r="RR64" s="7"/>
      <c r="RS64" s="7"/>
      <c r="RT64" s="7"/>
      <c r="RU64" s="7"/>
      <c r="RV64" s="7"/>
      <c r="RW64" s="7"/>
      <c r="RX64" s="7"/>
      <c r="RY64" s="7"/>
      <c r="RZ64" s="7"/>
      <c r="SA64" s="7"/>
      <c r="SB64" s="7"/>
      <c r="SC64" s="7"/>
      <c r="SD64" s="7"/>
      <c r="SE64" s="7"/>
      <c r="SF64" s="7"/>
      <c r="SG64" s="7"/>
      <c r="SH64" s="7"/>
      <c r="SI64" s="7"/>
      <c r="SJ64" s="7"/>
      <c r="SK64" s="7"/>
    </row>
    <row r="65" ht="14.2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  <c r="DV65" s="7"/>
      <c r="DW65" s="7"/>
      <c r="DX65" s="7"/>
      <c r="DY65" s="7"/>
      <c r="DZ65" s="7"/>
      <c r="EA65" s="7"/>
      <c r="EB65" s="7"/>
      <c r="EC65" s="7"/>
      <c r="ED65" s="7"/>
      <c r="EE65" s="7"/>
      <c r="EF65" s="7"/>
      <c r="EG65" s="7"/>
      <c r="EH65" s="7"/>
      <c r="EI65" s="7"/>
      <c r="EJ65" s="7"/>
      <c r="EK65" s="7"/>
      <c r="EL65" s="7"/>
      <c r="EM65" s="7"/>
      <c r="EN65" s="7"/>
      <c r="EO65" s="7"/>
      <c r="EP65" s="7"/>
      <c r="EQ65" s="7"/>
      <c r="ER65" s="7"/>
      <c r="ES65" s="7"/>
      <c r="ET65" s="7"/>
      <c r="EU65" s="7"/>
      <c r="EV65" s="7"/>
      <c r="EW65" s="7"/>
      <c r="EX65" s="7"/>
      <c r="EY65" s="7"/>
      <c r="EZ65" s="7"/>
      <c r="FA65" s="7"/>
      <c r="FB65" s="7"/>
      <c r="FC65" s="7"/>
      <c r="FD65" s="7"/>
      <c r="FE65" s="7"/>
      <c r="FF65" s="7"/>
      <c r="FG65" s="7"/>
      <c r="FH65" s="7"/>
      <c r="FI65" s="7"/>
      <c r="FJ65" s="7"/>
      <c r="FK65" s="7"/>
      <c r="FL65" s="7"/>
      <c r="FM65" s="7"/>
      <c r="FN65" s="7"/>
      <c r="FO65" s="7"/>
      <c r="FP65" s="7"/>
      <c r="FQ65" s="7"/>
      <c r="FR65" s="7"/>
      <c r="FS65" s="7"/>
      <c r="FT65" s="7"/>
      <c r="FU65" s="7"/>
      <c r="FV65" s="7"/>
      <c r="FW65" s="7"/>
      <c r="FX65" s="7"/>
      <c r="FY65" s="7"/>
      <c r="FZ65" s="7"/>
      <c r="GA65" s="7"/>
      <c r="GB65" s="7"/>
      <c r="GC65" s="7"/>
      <c r="GD65" s="7"/>
      <c r="GE65" s="7"/>
      <c r="GF65" s="7"/>
      <c r="GG65" s="7"/>
      <c r="GH65" s="7"/>
      <c r="GI65" s="7"/>
      <c r="GJ65" s="7"/>
      <c r="GK65" s="7"/>
      <c r="GL65" s="7"/>
      <c r="GM65" s="7"/>
      <c r="GN65" s="7"/>
      <c r="GO65" s="7"/>
      <c r="GP65" s="7"/>
      <c r="GQ65" s="7"/>
      <c r="GR65" s="7"/>
      <c r="GS65" s="7"/>
      <c r="GT65" s="7"/>
      <c r="GU65" s="7"/>
      <c r="GV65" s="7"/>
      <c r="GW65" s="7"/>
      <c r="GX65" s="7"/>
      <c r="GY65" s="7"/>
      <c r="GZ65" s="7"/>
      <c r="HA65" s="7"/>
      <c r="HB65" s="7"/>
      <c r="HC65" s="7"/>
      <c r="HD65" s="7"/>
      <c r="HE65" s="7"/>
      <c r="HF65" s="7"/>
      <c r="HG65" s="7"/>
      <c r="HH65" s="7"/>
      <c r="HI65" s="7"/>
      <c r="HJ65" s="7"/>
      <c r="HK65" s="7"/>
      <c r="HL65" s="7"/>
      <c r="HM65" s="7"/>
      <c r="HN65" s="7"/>
      <c r="HO65" s="7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7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7"/>
      <c r="JD65" s="7"/>
      <c r="JE65" s="7"/>
      <c r="JF65" s="7"/>
      <c r="JG65" s="7"/>
      <c r="JH65" s="7"/>
      <c r="JI65" s="7"/>
      <c r="JJ65" s="7"/>
      <c r="JK65" s="7"/>
      <c r="JL65" s="7"/>
      <c r="JM65" s="7"/>
      <c r="JN65" s="7"/>
      <c r="JO65" s="7"/>
      <c r="JP65" s="7"/>
      <c r="JQ65" s="7"/>
      <c r="JR65" s="7"/>
      <c r="JS65" s="7"/>
      <c r="JT65" s="7"/>
      <c r="JU65" s="7"/>
      <c r="JV65" s="7"/>
      <c r="JW65" s="7"/>
      <c r="JX65" s="7"/>
      <c r="JY65" s="7"/>
      <c r="JZ65" s="7"/>
      <c r="KA65" s="7"/>
      <c r="KB65" s="7"/>
      <c r="KC65" s="7"/>
      <c r="KD65" s="7"/>
      <c r="KE65" s="7"/>
      <c r="KF65" s="7"/>
      <c r="KG65" s="7"/>
      <c r="KH65" s="7"/>
      <c r="KI65" s="7"/>
      <c r="KJ65" s="7"/>
      <c r="KK65" s="7"/>
      <c r="KL65" s="7"/>
      <c r="KM65" s="7"/>
      <c r="KN65" s="7"/>
      <c r="KO65" s="7"/>
      <c r="KP65" s="7"/>
      <c r="KQ65" s="7"/>
      <c r="KR65" s="7"/>
      <c r="KS65" s="7"/>
      <c r="KT65" s="7"/>
      <c r="KU65" s="7"/>
      <c r="KV65" s="7"/>
      <c r="KW65" s="7"/>
      <c r="KX65" s="7"/>
      <c r="KY65" s="7"/>
      <c r="KZ65" s="7"/>
      <c r="LA65" s="7"/>
      <c r="LB65" s="7"/>
      <c r="LC65" s="7"/>
      <c r="LD65" s="7"/>
      <c r="LE65" s="7"/>
      <c r="LF65" s="7"/>
      <c r="LG65" s="7"/>
      <c r="LH65" s="7"/>
      <c r="LI65" s="7"/>
      <c r="LJ65" s="7"/>
      <c r="LK65" s="7"/>
      <c r="LL65" s="7"/>
      <c r="LM65" s="7"/>
      <c r="LN65" s="7"/>
      <c r="LO65" s="7"/>
      <c r="LP65" s="7"/>
      <c r="LQ65" s="7"/>
      <c r="LR65" s="7"/>
      <c r="LS65" s="7"/>
      <c r="LT65" s="7"/>
      <c r="LU65" s="7"/>
      <c r="LV65" s="7"/>
      <c r="LW65" s="7"/>
      <c r="LX65" s="7"/>
      <c r="LY65" s="7"/>
      <c r="LZ65" s="7"/>
      <c r="MA65" s="7"/>
      <c r="MB65" s="7"/>
      <c r="MC65" s="7"/>
      <c r="MD65" s="7"/>
      <c r="ME65" s="7"/>
      <c r="MF65" s="7"/>
      <c r="MG65" s="7"/>
      <c r="MH65" s="7"/>
      <c r="MI65" s="7"/>
      <c r="MJ65" s="7"/>
      <c r="MK65" s="7"/>
      <c r="ML65" s="7"/>
      <c r="MM65" s="7"/>
      <c r="MN65" s="7"/>
      <c r="MO65" s="7"/>
      <c r="MP65" s="7"/>
      <c r="MQ65" s="7"/>
      <c r="MR65" s="7"/>
      <c r="MS65" s="7"/>
      <c r="MT65" s="7"/>
      <c r="MU65" s="7"/>
      <c r="MV65" s="7"/>
      <c r="MW65" s="7"/>
      <c r="MX65" s="7"/>
      <c r="MY65" s="7"/>
      <c r="MZ65" s="7"/>
      <c r="NA65" s="7"/>
      <c r="NB65" s="7"/>
      <c r="NC65" s="7"/>
      <c r="ND65" s="7"/>
      <c r="NE65" s="7"/>
      <c r="NF65" s="7"/>
      <c r="NG65" s="7"/>
      <c r="NH65" s="7"/>
      <c r="NI65" s="7"/>
      <c r="NJ65" s="7"/>
      <c r="NK65" s="7"/>
      <c r="NL65" s="7"/>
      <c r="NM65" s="7"/>
      <c r="NN65" s="7"/>
      <c r="NO65" s="7"/>
      <c r="NP65" s="7"/>
      <c r="NQ65" s="7"/>
      <c r="NR65" s="7"/>
      <c r="NS65" s="7"/>
      <c r="NT65" s="7"/>
      <c r="NU65" s="7"/>
      <c r="NV65" s="7"/>
      <c r="NW65" s="7"/>
      <c r="NX65" s="7"/>
      <c r="NY65" s="7"/>
      <c r="NZ65" s="7"/>
      <c r="OA65" s="7"/>
      <c r="OB65" s="7"/>
      <c r="OC65" s="7"/>
      <c r="OD65" s="7"/>
      <c r="OE65" s="7"/>
      <c r="OF65" s="7"/>
      <c r="OG65" s="7"/>
      <c r="OH65" s="7"/>
      <c r="OI65" s="7"/>
      <c r="OJ65" s="7"/>
      <c r="OK65" s="7"/>
      <c r="OL65" s="7"/>
      <c r="OM65" s="7"/>
      <c r="ON65" s="7"/>
      <c r="OO65" s="7"/>
      <c r="OP65" s="7"/>
      <c r="OQ65" s="7"/>
      <c r="OR65" s="7"/>
      <c r="OS65" s="7"/>
      <c r="OT65" s="7"/>
      <c r="OU65" s="7"/>
      <c r="OV65" s="7"/>
      <c r="OW65" s="7"/>
      <c r="OX65" s="7"/>
      <c r="OY65" s="7"/>
      <c r="OZ65" s="7"/>
      <c r="PA65" s="7"/>
      <c r="PB65" s="7"/>
      <c r="PC65" s="7"/>
      <c r="PD65" s="7"/>
      <c r="PE65" s="7"/>
      <c r="PF65" s="7"/>
      <c r="PG65" s="7"/>
      <c r="PH65" s="7"/>
      <c r="PI65" s="7"/>
      <c r="PJ65" s="7"/>
      <c r="PK65" s="7"/>
      <c r="PL65" s="7"/>
      <c r="PM65" s="7"/>
      <c r="PN65" s="7"/>
      <c r="PO65" s="7"/>
      <c r="PP65" s="7"/>
      <c r="PQ65" s="7"/>
      <c r="PR65" s="7"/>
      <c r="PS65" s="7"/>
      <c r="PT65" s="7"/>
      <c r="PU65" s="7"/>
      <c r="PV65" s="7"/>
      <c r="PW65" s="7"/>
      <c r="PX65" s="7"/>
      <c r="PY65" s="7"/>
      <c r="PZ65" s="7"/>
      <c r="QA65" s="7"/>
      <c r="QB65" s="7"/>
      <c r="QC65" s="7"/>
      <c r="QD65" s="7"/>
      <c r="QE65" s="7"/>
      <c r="QF65" s="7"/>
      <c r="QG65" s="7"/>
      <c r="QH65" s="7"/>
      <c r="QI65" s="7"/>
      <c r="QJ65" s="7"/>
      <c r="QK65" s="7"/>
      <c r="QL65" s="7"/>
      <c r="QM65" s="7"/>
      <c r="QN65" s="7"/>
      <c r="QO65" s="7"/>
      <c r="QP65" s="7"/>
      <c r="QQ65" s="7"/>
      <c r="QR65" s="7"/>
      <c r="QS65" s="7"/>
      <c r="QT65" s="7"/>
      <c r="QU65" s="7"/>
      <c r="QV65" s="7"/>
      <c r="QW65" s="7"/>
      <c r="QX65" s="7"/>
      <c r="QY65" s="7"/>
      <c r="QZ65" s="7"/>
      <c r="RA65" s="7"/>
      <c r="RB65" s="7"/>
      <c r="RC65" s="7"/>
      <c r="RD65" s="7"/>
      <c r="RE65" s="7"/>
      <c r="RF65" s="7"/>
      <c r="RG65" s="7"/>
      <c r="RH65" s="7"/>
      <c r="RI65" s="7"/>
      <c r="RJ65" s="7"/>
      <c r="RK65" s="7"/>
      <c r="RL65" s="7"/>
      <c r="RM65" s="7"/>
      <c r="RN65" s="7"/>
      <c r="RO65" s="7"/>
      <c r="RP65" s="7"/>
      <c r="RQ65" s="7"/>
      <c r="RR65" s="7"/>
      <c r="RS65" s="7"/>
      <c r="RT65" s="7"/>
      <c r="RU65" s="7"/>
      <c r="RV65" s="7"/>
      <c r="RW65" s="7"/>
      <c r="RX65" s="7"/>
      <c r="RY65" s="7"/>
      <c r="RZ65" s="7"/>
      <c r="SA65" s="7"/>
      <c r="SB65" s="7"/>
      <c r="SC65" s="7"/>
      <c r="SD65" s="7"/>
      <c r="SE65" s="7"/>
      <c r="SF65" s="7"/>
      <c r="SG65" s="7"/>
      <c r="SH65" s="7"/>
      <c r="SI65" s="7"/>
      <c r="SJ65" s="7"/>
      <c r="SK65" s="7"/>
    </row>
    <row r="66" ht="14.2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  <c r="DV66" s="7"/>
      <c r="DW66" s="7"/>
      <c r="DX66" s="7"/>
      <c r="DY66" s="7"/>
      <c r="DZ66" s="7"/>
      <c r="EA66" s="7"/>
      <c r="EB66" s="7"/>
      <c r="EC66" s="7"/>
      <c r="ED66" s="7"/>
      <c r="EE66" s="7"/>
      <c r="EF66" s="7"/>
      <c r="EG66" s="7"/>
      <c r="EH66" s="7"/>
      <c r="EI66" s="7"/>
      <c r="EJ66" s="7"/>
      <c r="EK66" s="7"/>
      <c r="EL66" s="7"/>
      <c r="EM66" s="7"/>
      <c r="EN66" s="7"/>
      <c r="EO66" s="7"/>
      <c r="EP66" s="7"/>
      <c r="EQ66" s="7"/>
      <c r="ER66" s="7"/>
      <c r="ES66" s="7"/>
      <c r="ET66" s="7"/>
      <c r="EU66" s="7"/>
      <c r="EV66" s="7"/>
      <c r="EW66" s="7"/>
      <c r="EX66" s="7"/>
      <c r="EY66" s="7"/>
      <c r="EZ66" s="7"/>
      <c r="FA66" s="7"/>
      <c r="FB66" s="7"/>
      <c r="FC66" s="7"/>
      <c r="FD66" s="7"/>
      <c r="FE66" s="7"/>
      <c r="FF66" s="7"/>
      <c r="FG66" s="7"/>
      <c r="FH66" s="7"/>
      <c r="FI66" s="7"/>
      <c r="FJ66" s="7"/>
      <c r="FK66" s="7"/>
      <c r="FL66" s="7"/>
      <c r="FM66" s="7"/>
      <c r="FN66" s="7"/>
      <c r="FO66" s="7"/>
      <c r="FP66" s="7"/>
      <c r="FQ66" s="7"/>
      <c r="FR66" s="7"/>
      <c r="FS66" s="7"/>
      <c r="FT66" s="7"/>
      <c r="FU66" s="7"/>
      <c r="FV66" s="7"/>
      <c r="FW66" s="7"/>
      <c r="FX66" s="7"/>
      <c r="FY66" s="7"/>
      <c r="FZ66" s="7"/>
      <c r="GA66" s="7"/>
      <c r="GB66" s="7"/>
      <c r="GC66" s="7"/>
      <c r="GD66" s="7"/>
      <c r="GE66" s="7"/>
      <c r="GF66" s="7"/>
      <c r="GG66" s="7"/>
      <c r="GH66" s="7"/>
      <c r="GI66" s="7"/>
      <c r="GJ66" s="7"/>
      <c r="GK66" s="7"/>
      <c r="GL66" s="7"/>
      <c r="GM66" s="7"/>
      <c r="GN66" s="7"/>
      <c r="GO66" s="7"/>
      <c r="GP66" s="7"/>
      <c r="GQ66" s="7"/>
      <c r="GR66" s="7"/>
      <c r="GS66" s="7"/>
      <c r="GT66" s="7"/>
      <c r="GU66" s="7"/>
      <c r="GV66" s="7"/>
      <c r="GW66" s="7"/>
      <c r="GX66" s="7"/>
      <c r="GY66" s="7"/>
      <c r="GZ66" s="7"/>
      <c r="HA66" s="7"/>
      <c r="HB66" s="7"/>
      <c r="HC66" s="7"/>
      <c r="HD66" s="7"/>
      <c r="HE66" s="7"/>
      <c r="HF66" s="7"/>
      <c r="HG66" s="7"/>
      <c r="HH66" s="7"/>
      <c r="HI66" s="7"/>
      <c r="HJ66" s="7"/>
      <c r="HK66" s="7"/>
      <c r="HL66" s="7"/>
      <c r="HM66" s="7"/>
      <c r="HN66" s="7"/>
      <c r="HO66" s="7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7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7"/>
      <c r="JD66" s="7"/>
      <c r="JE66" s="7"/>
      <c r="JF66" s="7"/>
      <c r="JG66" s="7"/>
      <c r="JH66" s="7"/>
      <c r="JI66" s="7"/>
      <c r="JJ66" s="7"/>
      <c r="JK66" s="7"/>
      <c r="JL66" s="7"/>
      <c r="JM66" s="7"/>
      <c r="JN66" s="7"/>
      <c r="JO66" s="7"/>
      <c r="JP66" s="7"/>
      <c r="JQ66" s="7"/>
      <c r="JR66" s="7"/>
      <c r="JS66" s="7"/>
      <c r="JT66" s="7"/>
      <c r="JU66" s="7"/>
      <c r="JV66" s="7"/>
      <c r="JW66" s="7"/>
      <c r="JX66" s="7"/>
      <c r="JY66" s="7"/>
      <c r="JZ66" s="7"/>
      <c r="KA66" s="7"/>
      <c r="KB66" s="7"/>
      <c r="KC66" s="7"/>
      <c r="KD66" s="7"/>
      <c r="KE66" s="7"/>
      <c r="KF66" s="7"/>
      <c r="KG66" s="7"/>
      <c r="KH66" s="7"/>
      <c r="KI66" s="7"/>
      <c r="KJ66" s="7"/>
      <c r="KK66" s="7"/>
      <c r="KL66" s="7"/>
      <c r="KM66" s="7"/>
      <c r="KN66" s="7"/>
      <c r="KO66" s="7"/>
      <c r="KP66" s="7"/>
      <c r="KQ66" s="7"/>
      <c r="KR66" s="7"/>
      <c r="KS66" s="7"/>
      <c r="KT66" s="7"/>
      <c r="KU66" s="7"/>
      <c r="KV66" s="7"/>
      <c r="KW66" s="7"/>
      <c r="KX66" s="7"/>
      <c r="KY66" s="7"/>
      <c r="KZ66" s="7"/>
      <c r="LA66" s="7"/>
      <c r="LB66" s="7"/>
      <c r="LC66" s="7"/>
      <c r="LD66" s="7"/>
      <c r="LE66" s="7"/>
      <c r="LF66" s="7"/>
      <c r="LG66" s="7"/>
      <c r="LH66" s="7"/>
      <c r="LI66" s="7"/>
      <c r="LJ66" s="7"/>
      <c r="LK66" s="7"/>
      <c r="LL66" s="7"/>
      <c r="LM66" s="7"/>
      <c r="LN66" s="7"/>
      <c r="LO66" s="7"/>
      <c r="LP66" s="7"/>
      <c r="LQ66" s="7"/>
      <c r="LR66" s="7"/>
      <c r="LS66" s="7"/>
      <c r="LT66" s="7"/>
      <c r="LU66" s="7"/>
      <c r="LV66" s="7"/>
      <c r="LW66" s="7"/>
      <c r="LX66" s="7"/>
      <c r="LY66" s="7"/>
      <c r="LZ66" s="7"/>
      <c r="MA66" s="7"/>
      <c r="MB66" s="7"/>
      <c r="MC66" s="7"/>
      <c r="MD66" s="7"/>
      <c r="ME66" s="7"/>
      <c r="MF66" s="7"/>
      <c r="MG66" s="7"/>
      <c r="MH66" s="7"/>
      <c r="MI66" s="7"/>
      <c r="MJ66" s="7"/>
      <c r="MK66" s="7"/>
      <c r="ML66" s="7"/>
      <c r="MM66" s="7"/>
      <c r="MN66" s="7"/>
      <c r="MO66" s="7"/>
      <c r="MP66" s="7"/>
      <c r="MQ66" s="7"/>
      <c r="MR66" s="7"/>
      <c r="MS66" s="7"/>
      <c r="MT66" s="7"/>
      <c r="MU66" s="7"/>
      <c r="MV66" s="7"/>
      <c r="MW66" s="7"/>
      <c r="MX66" s="7"/>
      <c r="MY66" s="7"/>
      <c r="MZ66" s="7"/>
      <c r="NA66" s="7"/>
      <c r="NB66" s="7"/>
      <c r="NC66" s="7"/>
      <c r="ND66" s="7"/>
      <c r="NE66" s="7"/>
      <c r="NF66" s="7"/>
      <c r="NG66" s="7"/>
      <c r="NH66" s="7"/>
      <c r="NI66" s="7"/>
      <c r="NJ66" s="7"/>
      <c r="NK66" s="7"/>
      <c r="NL66" s="7"/>
      <c r="NM66" s="7"/>
      <c r="NN66" s="7"/>
      <c r="NO66" s="7"/>
      <c r="NP66" s="7"/>
      <c r="NQ66" s="7"/>
      <c r="NR66" s="7"/>
      <c r="NS66" s="7"/>
      <c r="NT66" s="7"/>
      <c r="NU66" s="7"/>
      <c r="NV66" s="7"/>
      <c r="NW66" s="7"/>
      <c r="NX66" s="7"/>
      <c r="NY66" s="7"/>
      <c r="NZ66" s="7"/>
      <c r="OA66" s="7"/>
      <c r="OB66" s="7"/>
      <c r="OC66" s="7"/>
      <c r="OD66" s="7"/>
      <c r="OE66" s="7"/>
      <c r="OF66" s="7"/>
      <c r="OG66" s="7"/>
      <c r="OH66" s="7"/>
      <c r="OI66" s="7"/>
      <c r="OJ66" s="7"/>
      <c r="OK66" s="7"/>
      <c r="OL66" s="7"/>
      <c r="OM66" s="7"/>
      <c r="ON66" s="7"/>
      <c r="OO66" s="7"/>
      <c r="OP66" s="7"/>
      <c r="OQ66" s="7"/>
      <c r="OR66" s="7"/>
      <c r="OS66" s="7"/>
      <c r="OT66" s="7"/>
      <c r="OU66" s="7"/>
      <c r="OV66" s="7"/>
      <c r="OW66" s="7"/>
      <c r="OX66" s="7"/>
      <c r="OY66" s="7"/>
      <c r="OZ66" s="7"/>
      <c r="PA66" s="7"/>
      <c r="PB66" s="7"/>
      <c r="PC66" s="7"/>
      <c r="PD66" s="7"/>
      <c r="PE66" s="7"/>
      <c r="PF66" s="7"/>
      <c r="PG66" s="7"/>
      <c r="PH66" s="7"/>
      <c r="PI66" s="7"/>
      <c r="PJ66" s="7"/>
      <c r="PK66" s="7"/>
      <c r="PL66" s="7"/>
      <c r="PM66" s="7"/>
      <c r="PN66" s="7"/>
      <c r="PO66" s="7"/>
      <c r="PP66" s="7"/>
      <c r="PQ66" s="7"/>
      <c r="PR66" s="7"/>
      <c r="PS66" s="7"/>
      <c r="PT66" s="7"/>
      <c r="PU66" s="7"/>
      <c r="PV66" s="7"/>
      <c r="PW66" s="7"/>
      <c r="PX66" s="7"/>
      <c r="PY66" s="7"/>
      <c r="PZ66" s="7"/>
      <c r="QA66" s="7"/>
      <c r="QB66" s="7"/>
      <c r="QC66" s="7"/>
      <c r="QD66" s="7"/>
      <c r="QE66" s="7"/>
      <c r="QF66" s="7"/>
      <c r="QG66" s="7"/>
      <c r="QH66" s="7"/>
      <c r="QI66" s="7"/>
      <c r="QJ66" s="7"/>
      <c r="QK66" s="7"/>
      <c r="QL66" s="7"/>
      <c r="QM66" s="7"/>
      <c r="QN66" s="7"/>
      <c r="QO66" s="7"/>
      <c r="QP66" s="7"/>
      <c r="QQ66" s="7"/>
      <c r="QR66" s="7"/>
      <c r="QS66" s="7"/>
      <c r="QT66" s="7"/>
      <c r="QU66" s="7"/>
      <c r="QV66" s="7"/>
      <c r="QW66" s="7"/>
      <c r="QX66" s="7"/>
      <c r="QY66" s="7"/>
      <c r="QZ66" s="7"/>
      <c r="RA66" s="7"/>
      <c r="RB66" s="7"/>
      <c r="RC66" s="7"/>
      <c r="RD66" s="7"/>
      <c r="RE66" s="7"/>
      <c r="RF66" s="7"/>
      <c r="RG66" s="7"/>
      <c r="RH66" s="7"/>
      <c r="RI66" s="7"/>
      <c r="RJ66" s="7"/>
      <c r="RK66" s="7"/>
      <c r="RL66" s="7"/>
      <c r="RM66" s="7"/>
      <c r="RN66" s="7"/>
      <c r="RO66" s="7"/>
      <c r="RP66" s="7"/>
      <c r="RQ66" s="7"/>
      <c r="RR66" s="7"/>
      <c r="RS66" s="7"/>
      <c r="RT66" s="7"/>
      <c r="RU66" s="7"/>
      <c r="RV66" s="7"/>
      <c r="RW66" s="7"/>
      <c r="RX66" s="7"/>
      <c r="RY66" s="7"/>
      <c r="RZ66" s="7"/>
      <c r="SA66" s="7"/>
      <c r="SB66" s="7"/>
      <c r="SC66" s="7"/>
      <c r="SD66" s="7"/>
      <c r="SE66" s="7"/>
      <c r="SF66" s="7"/>
      <c r="SG66" s="7"/>
      <c r="SH66" s="7"/>
      <c r="SI66" s="7"/>
      <c r="SJ66" s="7"/>
      <c r="SK66" s="7"/>
    </row>
    <row r="67" ht="14.2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  <c r="DV67" s="7"/>
      <c r="DW67" s="7"/>
      <c r="DX67" s="7"/>
      <c r="DY67" s="7"/>
      <c r="DZ67" s="7"/>
      <c r="EA67" s="7"/>
      <c r="EB67" s="7"/>
      <c r="EC67" s="7"/>
      <c r="ED67" s="7"/>
      <c r="EE67" s="7"/>
      <c r="EF67" s="7"/>
      <c r="EG67" s="7"/>
      <c r="EH67" s="7"/>
      <c r="EI67" s="7"/>
      <c r="EJ67" s="7"/>
      <c r="EK67" s="7"/>
      <c r="EL67" s="7"/>
      <c r="EM67" s="7"/>
      <c r="EN67" s="7"/>
      <c r="EO67" s="7"/>
      <c r="EP67" s="7"/>
      <c r="EQ67" s="7"/>
      <c r="ER67" s="7"/>
      <c r="ES67" s="7"/>
      <c r="ET67" s="7"/>
      <c r="EU67" s="7"/>
      <c r="EV67" s="7"/>
      <c r="EW67" s="7"/>
      <c r="EX67" s="7"/>
      <c r="EY67" s="7"/>
      <c r="EZ67" s="7"/>
      <c r="FA67" s="7"/>
      <c r="FB67" s="7"/>
      <c r="FC67" s="7"/>
      <c r="FD67" s="7"/>
      <c r="FE67" s="7"/>
      <c r="FF67" s="7"/>
      <c r="FG67" s="7"/>
      <c r="FH67" s="7"/>
      <c r="FI67" s="7"/>
      <c r="FJ67" s="7"/>
      <c r="FK67" s="7"/>
      <c r="FL67" s="7"/>
      <c r="FM67" s="7"/>
      <c r="FN67" s="7"/>
      <c r="FO67" s="7"/>
      <c r="FP67" s="7"/>
      <c r="FQ67" s="7"/>
      <c r="FR67" s="7"/>
      <c r="FS67" s="7"/>
      <c r="FT67" s="7"/>
      <c r="FU67" s="7"/>
      <c r="FV67" s="7"/>
      <c r="FW67" s="7"/>
      <c r="FX67" s="7"/>
      <c r="FY67" s="7"/>
      <c r="FZ67" s="7"/>
      <c r="GA67" s="7"/>
      <c r="GB67" s="7"/>
      <c r="GC67" s="7"/>
      <c r="GD67" s="7"/>
      <c r="GE67" s="7"/>
      <c r="GF67" s="7"/>
      <c r="GG67" s="7"/>
      <c r="GH67" s="7"/>
      <c r="GI67" s="7"/>
      <c r="GJ67" s="7"/>
      <c r="GK67" s="7"/>
      <c r="GL67" s="7"/>
      <c r="GM67" s="7"/>
      <c r="GN67" s="7"/>
      <c r="GO67" s="7"/>
      <c r="GP67" s="7"/>
      <c r="GQ67" s="7"/>
      <c r="GR67" s="7"/>
      <c r="GS67" s="7"/>
      <c r="GT67" s="7"/>
      <c r="GU67" s="7"/>
      <c r="GV67" s="7"/>
      <c r="GW67" s="7"/>
      <c r="GX67" s="7"/>
      <c r="GY67" s="7"/>
      <c r="GZ67" s="7"/>
      <c r="HA67" s="7"/>
      <c r="HB67" s="7"/>
      <c r="HC67" s="7"/>
      <c r="HD67" s="7"/>
      <c r="HE67" s="7"/>
      <c r="HF67" s="7"/>
      <c r="HG67" s="7"/>
      <c r="HH67" s="7"/>
      <c r="HI67" s="7"/>
      <c r="HJ67" s="7"/>
      <c r="HK67" s="7"/>
      <c r="HL67" s="7"/>
      <c r="HM67" s="7"/>
      <c r="HN67" s="7"/>
      <c r="HO67" s="7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7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7"/>
      <c r="JD67" s="7"/>
      <c r="JE67" s="7"/>
      <c r="JF67" s="7"/>
      <c r="JG67" s="7"/>
      <c r="JH67" s="7"/>
      <c r="JI67" s="7"/>
      <c r="JJ67" s="7"/>
      <c r="JK67" s="7"/>
      <c r="JL67" s="7"/>
      <c r="JM67" s="7"/>
      <c r="JN67" s="7"/>
      <c r="JO67" s="7"/>
      <c r="JP67" s="7"/>
      <c r="JQ67" s="7"/>
      <c r="JR67" s="7"/>
      <c r="JS67" s="7"/>
      <c r="JT67" s="7"/>
      <c r="JU67" s="7"/>
      <c r="JV67" s="7"/>
      <c r="JW67" s="7"/>
      <c r="JX67" s="7"/>
      <c r="JY67" s="7"/>
      <c r="JZ67" s="7"/>
      <c r="KA67" s="7"/>
      <c r="KB67" s="7"/>
      <c r="KC67" s="7"/>
      <c r="KD67" s="7"/>
      <c r="KE67" s="7"/>
      <c r="KF67" s="7"/>
      <c r="KG67" s="7"/>
      <c r="KH67" s="7"/>
      <c r="KI67" s="7"/>
      <c r="KJ67" s="7"/>
      <c r="KK67" s="7"/>
      <c r="KL67" s="7"/>
      <c r="KM67" s="7"/>
      <c r="KN67" s="7"/>
      <c r="KO67" s="7"/>
      <c r="KP67" s="7"/>
      <c r="KQ67" s="7"/>
      <c r="KR67" s="7"/>
      <c r="KS67" s="7"/>
      <c r="KT67" s="7"/>
      <c r="KU67" s="7"/>
      <c r="KV67" s="7"/>
      <c r="KW67" s="7"/>
      <c r="KX67" s="7"/>
      <c r="KY67" s="7"/>
      <c r="KZ67" s="7"/>
      <c r="LA67" s="7"/>
      <c r="LB67" s="7"/>
      <c r="LC67" s="7"/>
      <c r="LD67" s="7"/>
      <c r="LE67" s="7"/>
      <c r="LF67" s="7"/>
      <c r="LG67" s="7"/>
      <c r="LH67" s="7"/>
      <c r="LI67" s="7"/>
      <c r="LJ67" s="7"/>
      <c r="LK67" s="7"/>
      <c r="LL67" s="7"/>
      <c r="LM67" s="7"/>
      <c r="LN67" s="7"/>
      <c r="LO67" s="7"/>
      <c r="LP67" s="7"/>
      <c r="LQ67" s="7"/>
      <c r="LR67" s="7"/>
      <c r="LS67" s="7"/>
      <c r="LT67" s="7"/>
      <c r="LU67" s="7"/>
      <c r="LV67" s="7"/>
      <c r="LW67" s="7"/>
      <c r="LX67" s="7"/>
      <c r="LY67" s="7"/>
      <c r="LZ67" s="7"/>
      <c r="MA67" s="7"/>
      <c r="MB67" s="7"/>
      <c r="MC67" s="7"/>
      <c r="MD67" s="7"/>
      <c r="ME67" s="7"/>
      <c r="MF67" s="7"/>
      <c r="MG67" s="7"/>
      <c r="MH67" s="7"/>
      <c r="MI67" s="7"/>
      <c r="MJ67" s="7"/>
      <c r="MK67" s="7"/>
      <c r="ML67" s="7"/>
      <c r="MM67" s="7"/>
      <c r="MN67" s="7"/>
      <c r="MO67" s="7"/>
      <c r="MP67" s="7"/>
      <c r="MQ67" s="7"/>
      <c r="MR67" s="7"/>
      <c r="MS67" s="7"/>
      <c r="MT67" s="7"/>
      <c r="MU67" s="7"/>
      <c r="MV67" s="7"/>
      <c r="MW67" s="7"/>
      <c r="MX67" s="7"/>
      <c r="MY67" s="7"/>
      <c r="MZ67" s="7"/>
      <c r="NA67" s="7"/>
      <c r="NB67" s="7"/>
      <c r="NC67" s="7"/>
      <c r="ND67" s="7"/>
      <c r="NE67" s="7"/>
      <c r="NF67" s="7"/>
      <c r="NG67" s="7"/>
      <c r="NH67" s="7"/>
      <c r="NI67" s="7"/>
      <c r="NJ67" s="7"/>
      <c r="NK67" s="7"/>
      <c r="NL67" s="7"/>
      <c r="NM67" s="7"/>
      <c r="NN67" s="7"/>
      <c r="NO67" s="7"/>
      <c r="NP67" s="7"/>
      <c r="NQ67" s="7"/>
      <c r="NR67" s="7"/>
      <c r="NS67" s="7"/>
      <c r="NT67" s="7"/>
      <c r="NU67" s="7"/>
      <c r="NV67" s="7"/>
      <c r="NW67" s="7"/>
      <c r="NX67" s="7"/>
      <c r="NY67" s="7"/>
      <c r="NZ67" s="7"/>
      <c r="OA67" s="7"/>
      <c r="OB67" s="7"/>
      <c r="OC67" s="7"/>
      <c r="OD67" s="7"/>
      <c r="OE67" s="7"/>
      <c r="OF67" s="7"/>
      <c r="OG67" s="7"/>
      <c r="OH67" s="7"/>
      <c r="OI67" s="7"/>
      <c r="OJ67" s="7"/>
      <c r="OK67" s="7"/>
      <c r="OL67" s="7"/>
      <c r="OM67" s="7"/>
      <c r="ON67" s="7"/>
      <c r="OO67" s="7"/>
      <c r="OP67" s="7"/>
      <c r="OQ67" s="7"/>
      <c r="OR67" s="7"/>
      <c r="OS67" s="7"/>
      <c r="OT67" s="7"/>
      <c r="OU67" s="7"/>
      <c r="OV67" s="7"/>
      <c r="OW67" s="7"/>
      <c r="OX67" s="7"/>
      <c r="OY67" s="7"/>
      <c r="OZ67" s="7"/>
      <c r="PA67" s="7"/>
      <c r="PB67" s="7"/>
      <c r="PC67" s="7"/>
      <c r="PD67" s="7"/>
      <c r="PE67" s="7"/>
      <c r="PF67" s="7"/>
      <c r="PG67" s="7"/>
      <c r="PH67" s="7"/>
      <c r="PI67" s="7"/>
      <c r="PJ67" s="7"/>
      <c r="PK67" s="7"/>
      <c r="PL67" s="7"/>
      <c r="PM67" s="7"/>
      <c r="PN67" s="7"/>
      <c r="PO67" s="7"/>
      <c r="PP67" s="7"/>
      <c r="PQ67" s="7"/>
      <c r="PR67" s="7"/>
      <c r="PS67" s="7"/>
      <c r="PT67" s="7"/>
      <c r="PU67" s="7"/>
      <c r="PV67" s="7"/>
      <c r="PW67" s="7"/>
      <c r="PX67" s="7"/>
      <c r="PY67" s="7"/>
      <c r="PZ67" s="7"/>
      <c r="QA67" s="7"/>
      <c r="QB67" s="7"/>
      <c r="QC67" s="7"/>
      <c r="QD67" s="7"/>
      <c r="QE67" s="7"/>
      <c r="QF67" s="7"/>
      <c r="QG67" s="7"/>
      <c r="QH67" s="7"/>
      <c r="QI67" s="7"/>
      <c r="QJ67" s="7"/>
      <c r="QK67" s="7"/>
      <c r="QL67" s="7"/>
      <c r="QM67" s="7"/>
      <c r="QN67" s="7"/>
      <c r="QO67" s="7"/>
      <c r="QP67" s="7"/>
      <c r="QQ67" s="7"/>
      <c r="QR67" s="7"/>
      <c r="QS67" s="7"/>
      <c r="QT67" s="7"/>
      <c r="QU67" s="7"/>
      <c r="QV67" s="7"/>
      <c r="QW67" s="7"/>
      <c r="QX67" s="7"/>
      <c r="QY67" s="7"/>
      <c r="QZ67" s="7"/>
      <c r="RA67" s="7"/>
      <c r="RB67" s="7"/>
      <c r="RC67" s="7"/>
      <c r="RD67" s="7"/>
      <c r="RE67" s="7"/>
      <c r="RF67" s="7"/>
      <c r="RG67" s="7"/>
      <c r="RH67" s="7"/>
      <c r="RI67" s="7"/>
      <c r="RJ67" s="7"/>
      <c r="RK67" s="7"/>
      <c r="RL67" s="7"/>
      <c r="RM67" s="7"/>
      <c r="RN67" s="7"/>
      <c r="RO67" s="7"/>
      <c r="RP67" s="7"/>
      <c r="RQ67" s="7"/>
      <c r="RR67" s="7"/>
      <c r="RS67" s="7"/>
      <c r="RT67" s="7"/>
      <c r="RU67" s="7"/>
      <c r="RV67" s="7"/>
      <c r="RW67" s="7"/>
      <c r="RX67" s="7"/>
      <c r="RY67" s="7"/>
      <c r="RZ67" s="7"/>
      <c r="SA67" s="7"/>
      <c r="SB67" s="7"/>
      <c r="SC67" s="7"/>
      <c r="SD67" s="7"/>
      <c r="SE67" s="7"/>
      <c r="SF67" s="7"/>
      <c r="SG67" s="7"/>
      <c r="SH67" s="7"/>
      <c r="SI67" s="7"/>
      <c r="SJ67" s="7"/>
      <c r="SK67" s="7"/>
    </row>
    <row r="68" ht="14.2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  <c r="DV68" s="7"/>
      <c r="DW68" s="7"/>
      <c r="DX68" s="7"/>
      <c r="DY68" s="7"/>
      <c r="DZ68" s="7"/>
      <c r="EA68" s="7"/>
      <c r="EB68" s="7"/>
      <c r="EC68" s="7"/>
      <c r="ED68" s="7"/>
      <c r="EE68" s="7"/>
      <c r="EF68" s="7"/>
      <c r="EG68" s="7"/>
      <c r="EH68" s="7"/>
      <c r="EI68" s="7"/>
      <c r="EJ68" s="7"/>
      <c r="EK68" s="7"/>
      <c r="EL68" s="7"/>
      <c r="EM68" s="7"/>
      <c r="EN68" s="7"/>
      <c r="EO68" s="7"/>
      <c r="EP68" s="7"/>
      <c r="EQ68" s="7"/>
      <c r="ER68" s="7"/>
      <c r="ES68" s="7"/>
      <c r="ET68" s="7"/>
      <c r="EU68" s="7"/>
      <c r="EV68" s="7"/>
      <c r="EW68" s="7"/>
      <c r="EX68" s="7"/>
      <c r="EY68" s="7"/>
      <c r="EZ68" s="7"/>
      <c r="FA68" s="7"/>
      <c r="FB68" s="7"/>
      <c r="FC68" s="7"/>
      <c r="FD68" s="7"/>
      <c r="FE68" s="7"/>
      <c r="FF68" s="7"/>
      <c r="FG68" s="7"/>
      <c r="FH68" s="7"/>
      <c r="FI68" s="7"/>
      <c r="FJ68" s="7"/>
      <c r="FK68" s="7"/>
      <c r="FL68" s="7"/>
      <c r="FM68" s="7"/>
      <c r="FN68" s="7"/>
      <c r="FO68" s="7"/>
      <c r="FP68" s="7"/>
      <c r="FQ68" s="7"/>
      <c r="FR68" s="7"/>
      <c r="FS68" s="7"/>
      <c r="FT68" s="7"/>
      <c r="FU68" s="7"/>
      <c r="FV68" s="7"/>
      <c r="FW68" s="7"/>
      <c r="FX68" s="7"/>
      <c r="FY68" s="7"/>
      <c r="FZ68" s="7"/>
      <c r="GA68" s="7"/>
      <c r="GB68" s="7"/>
      <c r="GC68" s="7"/>
      <c r="GD68" s="7"/>
      <c r="GE68" s="7"/>
      <c r="GF68" s="7"/>
      <c r="GG68" s="7"/>
      <c r="GH68" s="7"/>
      <c r="GI68" s="7"/>
      <c r="GJ68" s="7"/>
      <c r="GK68" s="7"/>
      <c r="GL68" s="7"/>
      <c r="GM68" s="7"/>
      <c r="GN68" s="7"/>
      <c r="GO68" s="7"/>
      <c r="GP68" s="7"/>
      <c r="GQ68" s="7"/>
      <c r="GR68" s="7"/>
      <c r="GS68" s="7"/>
      <c r="GT68" s="7"/>
      <c r="GU68" s="7"/>
      <c r="GV68" s="7"/>
      <c r="GW68" s="7"/>
      <c r="GX68" s="7"/>
      <c r="GY68" s="7"/>
      <c r="GZ68" s="7"/>
      <c r="HA68" s="7"/>
      <c r="HB68" s="7"/>
      <c r="HC68" s="7"/>
      <c r="HD68" s="7"/>
      <c r="HE68" s="7"/>
      <c r="HF68" s="7"/>
      <c r="HG68" s="7"/>
      <c r="HH68" s="7"/>
      <c r="HI68" s="7"/>
      <c r="HJ68" s="7"/>
      <c r="HK68" s="7"/>
      <c r="HL68" s="7"/>
      <c r="HM68" s="7"/>
      <c r="HN68" s="7"/>
      <c r="HO68" s="7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7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7"/>
      <c r="JD68" s="7"/>
      <c r="JE68" s="7"/>
      <c r="JF68" s="7"/>
      <c r="JG68" s="7"/>
      <c r="JH68" s="7"/>
      <c r="JI68" s="7"/>
      <c r="JJ68" s="7"/>
      <c r="JK68" s="7"/>
      <c r="JL68" s="7"/>
      <c r="JM68" s="7"/>
      <c r="JN68" s="7"/>
      <c r="JO68" s="7"/>
      <c r="JP68" s="7"/>
      <c r="JQ68" s="7"/>
      <c r="JR68" s="7"/>
      <c r="JS68" s="7"/>
      <c r="JT68" s="7"/>
      <c r="JU68" s="7"/>
      <c r="JV68" s="7"/>
      <c r="JW68" s="7"/>
      <c r="JX68" s="7"/>
      <c r="JY68" s="7"/>
      <c r="JZ68" s="7"/>
      <c r="KA68" s="7"/>
      <c r="KB68" s="7"/>
      <c r="KC68" s="7"/>
      <c r="KD68" s="7"/>
      <c r="KE68" s="7"/>
      <c r="KF68" s="7"/>
      <c r="KG68" s="7"/>
      <c r="KH68" s="7"/>
      <c r="KI68" s="7"/>
      <c r="KJ68" s="7"/>
      <c r="KK68" s="7"/>
      <c r="KL68" s="7"/>
      <c r="KM68" s="7"/>
      <c r="KN68" s="7"/>
      <c r="KO68" s="7"/>
      <c r="KP68" s="7"/>
      <c r="KQ68" s="7"/>
      <c r="KR68" s="7"/>
      <c r="KS68" s="7"/>
      <c r="KT68" s="7"/>
      <c r="KU68" s="7"/>
      <c r="KV68" s="7"/>
      <c r="KW68" s="7"/>
      <c r="KX68" s="7"/>
      <c r="KY68" s="7"/>
      <c r="KZ68" s="7"/>
      <c r="LA68" s="7"/>
      <c r="LB68" s="7"/>
      <c r="LC68" s="7"/>
      <c r="LD68" s="7"/>
      <c r="LE68" s="7"/>
      <c r="LF68" s="7"/>
      <c r="LG68" s="7"/>
      <c r="LH68" s="7"/>
      <c r="LI68" s="7"/>
      <c r="LJ68" s="7"/>
      <c r="LK68" s="7"/>
      <c r="LL68" s="7"/>
      <c r="LM68" s="7"/>
      <c r="LN68" s="7"/>
      <c r="LO68" s="7"/>
      <c r="LP68" s="7"/>
      <c r="LQ68" s="7"/>
      <c r="LR68" s="7"/>
      <c r="LS68" s="7"/>
      <c r="LT68" s="7"/>
      <c r="LU68" s="7"/>
      <c r="LV68" s="7"/>
      <c r="LW68" s="7"/>
      <c r="LX68" s="7"/>
      <c r="LY68" s="7"/>
      <c r="LZ68" s="7"/>
      <c r="MA68" s="7"/>
      <c r="MB68" s="7"/>
      <c r="MC68" s="7"/>
      <c r="MD68" s="7"/>
      <c r="ME68" s="7"/>
      <c r="MF68" s="7"/>
      <c r="MG68" s="7"/>
      <c r="MH68" s="7"/>
      <c r="MI68" s="7"/>
      <c r="MJ68" s="7"/>
      <c r="MK68" s="7"/>
      <c r="ML68" s="7"/>
      <c r="MM68" s="7"/>
      <c r="MN68" s="7"/>
      <c r="MO68" s="7"/>
      <c r="MP68" s="7"/>
      <c r="MQ68" s="7"/>
      <c r="MR68" s="7"/>
      <c r="MS68" s="7"/>
      <c r="MT68" s="7"/>
      <c r="MU68" s="7"/>
      <c r="MV68" s="7"/>
      <c r="MW68" s="7"/>
      <c r="MX68" s="7"/>
      <c r="MY68" s="7"/>
      <c r="MZ68" s="7"/>
      <c r="NA68" s="7"/>
      <c r="NB68" s="7"/>
      <c r="NC68" s="7"/>
      <c r="ND68" s="7"/>
      <c r="NE68" s="7"/>
      <c r="NF68" s="7"/>
      <c r="NG68" s="7"/>
      <c r="NH68" s="7"/>
      <c r="NI68" s="7"/>
      <c r="NJ68" s="7"/>
      <c r="NK68" s="7"/>
      <c r="NL68" s="7"/>
      <c r="NM68" s="7"/>
      <c r="NN68" s="7"/>
      <c r="NO68" s="7"/>
      <c r="NP68" s="7"/>
      <c r="NQ68" s="7"/>
      <c r="NR68" s="7"/>
      <c r="NS68" s="7"/>
      <c r="NT68" s="7"/>
      <c r="NU68" s="7"/>
      <c r="NV68" s="7"/>
      <c r="NW68" s="7"/>
      <c r="NX68" s="7"/>
      <c r="NY68" s="7"/>
      <c r="NZ68" s="7"/>
      <c r="OA68" s="7"/>
      <c r="OB68" s="7"/>
      <c r="OC68" s="7"/>
      <c r="OD68" s="7"/>
      <c r="OE68" s="7"/>
      <c r="OF68" s="7"/>
      <c r="OG68" s="7"/>
      <c r="OH68" s="7"/>
      <c r="OI68" s="7"/>
      <c r="OJ68" s="7"/>
      <c r="OK68" s="7"/>
      <c r="OL68" s="7"/>
      <c r="OM68" s="7"/>
      <c r="ON68" s="7"/>
      <c r="OO68" s="7"/>
      <c r="OP68" s="7"/>
      <c r="OQ68" s="7"/>
      <c r="OR68" s="7"/>
      <c r="OS68" s="7"/>
      <c r="OT68" s="7"/>
      <c r="OU68" s="7"/>
      <c r="OV68" s="7"/>
      <c r="OW68" s="7"/>
      <c r="OX68" s="7"/>
      <c r="OY68" s="7"/>
      <c r="OZ68" s="7"/>
      <c r="PA68" s="7"/>
      <c r="PB68" s="7"/>
      <c r="PC68" s="7"/>
      <c r="PD68" s="7"/>
      <c r="PE68" s="7"/>
      <c r="PF68" s="7"/>
      <c r="PG68" s="7"/>
      <c r="PH68" s="7"/>
      <c r="PI68" s="7"/>
      <c r="PJ68" s="7"/>
      <c r="PK68" s="7"/>
      <c r="PL68" s="7"/>
      <c r="PM68" s="7"/>
      <c r="PN68" s="7"/>
      <c r="PO68" s="7"/>
      <c r="PP68" s="7"/>
      <c r="PQ68" s="7"/>
      <c r="PR68" s="7"/>
      <c r="PS68" s="7"/>
      <c r="PT68" s="7"/>
      <c r="PU68" s="7"/>
      <c r="PV68" s="7"/>
      <c r="PW68" s="7"/>
      <c r="PX68" s="7"/>
      <c r="PY68" s="7"/>
      <c r="PZ68" s="7"/>
      <c r="QA68" s="7"/>
      <c r="QB68" s="7"/>
      <c r="QC68" s="7"/>
      <c r="QD68" s="7"/>
      <c r="QE68" s="7"/>
      <c r="QF68" s="7"/>
      <c r="QG68" s="7"/>
      <c r="QH68" s="7"/>
      <c r="QI68" s="7"/>
      <c r="QJ68" s="7"/>
      <c r="QK68" s="7"/>
      <c r="QL68" s="7"/>
      <c r="QM68" s="7"/>
      <c r="QN68" s="7"/>
      <c r="QO68" s="7"/>
      <c r="QP68" s="7"/>
      <c r="QQ68" s="7"/>
      <c r="QR68" s="7"/>
      <c r="QS68" s="7"/>
      <c r="QT68" s="7"/>
      <c r="QU68" s="7"/>
      <c r="QV68" s="7"/>
      <c r="QW68" s="7"/>
      <c r="QX68" s="7"/>
      <c r="QY68" s="7"/>
      <c r="QZ68" s="7"/>
      <c r="RA68" s="7"/>
      <c r="RB68" s="7"/>
      <c r="RC68" s="7"/>
      <c r="RD68" s="7"/>
      <c r="RE68" s="7"/>
      <c r="RF68" s="7"/>
      <c r="RG68" s="7"/>
      <c r="RH68" s="7"/>
      <c r="RI68" s="7"/>
      <c r="RJ68" s="7"/>
      <c r="RK68" s="7"/>
      <c r="RL68" s="7"/>
      <c r="RM68" s="7"/>
      <c r="RN68" s="7"/>
      <c r="RO68" s="7"/>
      <c r="RP68" s="7"/>
      <c r="RQ68" s="7"/>
      <c r="RR68" s="7"/>
      <c r="RS68" s="7"/>
      <c r="RT68" s="7"/>
      <c r="RU68" s="7"/>
      <c r="RV68" s="7"/>
      <c r="RW68" s="7"/>
      <c r="RX68" s="7"/>
      <c r="RY68" s="7"/>
      <c r="RZ68" s="7"/>
      <c r="SA68" s="7"/>
      <c r="SB68" s="7"/>
      <c r="SC68" s="7"/>
      <c r="SD68" s="7"/>
      <c r="SE68" s="7"/>
      <c r="SF68" s="7"/>
      <c r="SG68" s="7"/>
      <c r="SH68" s="7"/>
      <c r="SI68" s="7"/>
      <c r="SJ68" s="7"/>
      <c r="SK68" s="7"/>
    </row>
    <row r="69" ht="14.2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  <c r="DV69" s="7"/>
      <c r="DW69" s="7"/>
      <c r="DX69" s="7"/>
      <c r="DY69" s="7"/>
      <c r="DZ69" s="7"/>
      <c r="EA69" s="7"/>
      <c r="EB69" s="7"/>
      <c r="EC69" s="7"/>
      <c r="ED69" s="7"/>
      <c r="EE69" s="7"/>
      <c r="EF69" s="7"/>
      <c r="EG69" s="7"/>
      <c r="EH69" s="7"/>
      <c r="EI69" s="7"/>
      <c r="EJ69" s="7"/>
      <c r="EK69" s="7"/>
      <c r="EL69" s="7"/>
      <c r="EM69" s="7"/>
      <c r="EN69" s="7"/>
      <c r="EO69" s="7"/>
      <c r="EP69" s="7"/>
      <c r="EQ69" s="7"/>
      <c r="ER69" s="7"/>
      <c r="ES69" s="7"/>
      <c r="ET69" s="7"/>
      <c r="EU69" s="7"/>
      <c r="EV69" s="7"/>
      <c r="EW69" s="7"/>
      <c r="EX69" s="7"/>
      <c r="EY69" s="7"/>
      <c r="EZ69" s="7"/>
      <c r="FA69" s="7"/>
      <c r="FB69" s="7"/>
      <c r="FC69" s="7"/>
      <c r="FD69" s="7"/>
      <c r="FE69" s="7"/>
      <c r="FF69" s="7"/>
      <c r="FG69" s="7"/>
      <c r="FH69" s="7"/>
      <c r="FI69" s="7"/>
      <c r="FJ69" s="7"/>
      <c r="FK69" s="7"/>
      <c r="FL69" s="7"/>
      <c r="FM69" s="7"/>
      <c r="FN69" s="7"/>
      <c r="FO69" s="7"/>
      <c r="FP69" s="7"/>
      <c r="FQ69" s="7"/>
      <c r="FR69" s="7"/>
      <c r="FS69" s="7"/>
      <c r="FT69" s="7"/>
      <c r="FU69" s="7"/>
      <c r="FV69" s="7"/>
      <c r="FW69" s="7"/>
      <c r="FX69" s="7"/>
      <c r="FY69" s="7"/>
      <c r="FZ69" s="7"/>
      <c r="GA69" s="7"/>
      <c r="GB69" s="7"/>
      <c r="GC69" s="7"/>
      <c r="GD69" s="7"/>
      <c r="GE69" s="7"/>
      <c r="GF69" s="7"/>
      <c r="GG69" s="7"/>
      <c r="GH69" s="7"/>
      <c r="GI69" s="7"/>
      <c r="GJ69" s="7"/>
      <c r="GK69" s="7"/>
      <c r="GL69" s="7"/>
      <c r="GM69" s="7"/>
      <c r="GN69" s="7"/>
      <c r="GO69" s="7"/>
      <c r="GP69" s="7"/>
      <c r="GQ69" s="7"/>
      <c r="GR69" s="7"/>
      <c r="GS69" s="7"/>
      <c r="GT69" s="7"/>
      <c r="GU69" s="7"/>
      <c r="GV69" s="7"/>
      <c r="GW69" s="7"/>
      <c r="GX69" s="7"/>
      <c r="GY69" s="7"/>
      <c r="GZ69" s="7"/>
      <c r="HA69" s="7"/>
      <c r="HB69" s="7"/>
      <c r="HC69" s="7"/>
      <c r="HD69" s="7"/>
      <c r="HE69" s="7"/>
      <c r="HF69" s="7"/>
      <c r="HG69" s="7"/>
      <c r="HH69" s="7"/>
      <c r="HI69" s="7"/>
      <c r="HJ69" s="7"/>
      <c r="HK69" s="7"/>
      <c r="HL69" s="7"/>
      <c r="HM69" s="7"/>
      <c r="HN69" s="7"/>
      <c r="HO69" s="7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7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7"/>
      <c r="JD69" s="7"/>
      <c r="JE69" s="7"/>
      <c r="JF69" s="7"/>
      <c r="JG69" s="7"/>
      <c r="JH69" s="7"/>
      <c r="JI69" s="7"/>
      <c r="JJ69" s="7"/>
      <c r="JK69" s="7"/>
      <c r="JL69" s="7"/>
      <c r="JM69" s="7"/>
      <c r="JN69" s="7"/>
      <c r="JO69" s="7"/>
      <c r="JP69" s="7"/>
      <c r="JQ69" s="7"/>
      <c r="JR69" s="7"/>
      <c r="JS69" s="7"/>
      <c r="JT69" s="7"/>
      <c r="JU69" s="7"/>
      <c r="JV69" s="7"/>
      <c r="JW69" s="7"/>
      <c r="JX69" s="7"/>
      <c r="JY69" s="7"/>
      <c r="JZ69" s="7"/>
      <c r="KA69" s="7"/>
      <c r="KB69" s="7"/>
      <c r="KC69" s="7"/>
      <c r="KD69" s="7"/>
      <c r="KE69" s="7"/>
      <c r="KF69" s="7"/>
      <c r="KG69" s="7"/>
      <c r="KH69" s="7"/>
      <c r="KI69" s="7"/>
      <c r="KJ69" s="7"/>
      <c r="KK69" s="7"/>
      <c r="KL69" s="7"/>
      <c r="KM69" s="7"/>
      <c r="KN69" s="7"/>
      <c r="KO69" s="7"/>
      <c r="KP69" s="7"/>
      <c r="KQ69" s="7"/>
      <c r="KR69" s="7"/>
      <c r="KS69" s="7"/>
      <c r="KT69" s="7"/>
      <c r="KU69" s="7"/>
      <c r="KV69" s="7"/>
      <c r="KW69" s="7"/>
      <c r="KX69" s="7"/>
      <c r="KY69" s="7"/>
      <c r="KZ69" s="7"/>
      <c r="LA69" s="7"/>
      <c r="LB69" s="7"/>
      <c r="LC69" s="7"/>
      <c r="LD69" s="7"/>
      <c r="LE69" s="7"/>
      <c r="LF69" s="7"/>
      <c r="LG69" s="7"/>
      <c r="LH69" s="7"/>
      <c r="LI69" s="7"/>
      <c r="LJ69" s="7"/>
      <c r="LK69" s="7"/>
      <c r="LL69" s="7"/>
      <c r="LM69" s="7"/>
      <c r="LN69" s="7"/>
      <c r="LO69" s="7"/>
      <c r="LP69" s="7"/>
      <c r="LQ69" s="7"/>
      <c r="LR69" s="7"/>
      <c r="LS69" s="7"/>
      <c r="LT69" s="7"/>
      <c r="LU69" s="7"/>
      <c r="LV69" s="7"/>
      <c r="LW69" s="7"/>
      <c r="LX69" s="7"/>
      <c r="LY69" s="7"/>
      <c r="LZ69" s="7"/>
      <c r="MA69" s="7"/>
      <c r="MB69" s="7"/>
      <c r="MC69" s="7"/>
      <c r="MD69" s="7"/>
      <c r="ME69" s="7"/>
      <c r="MF69" s="7"/>
      <c r="MG69" s="7"/>
      <c r="MH69" s="7"/>
      <c r="MI69" s="7"/>
      <c r="MJ69" s="7"/>
      <c r="MK69" s="7"/>
      <c r="ML69" s="7"/>
      <c r="MM69" s="7"/>
      <c r="MN69" s="7"/>
      <c r="MO69" s="7"/>
      <c r="MP69" s="7"/>
      <c r="MQ69" s="7"/>
      <c r="MR69" s="7"/>
      <c r="MS69" s="7"/>
      <c r="MT69" s="7"/>
      <c r="MU69" s="7"/>
      <c r="MV69" s="7"/>
      <c r="MW69" s="7"/>
      <c r="MX69" s="7"/>
      <c r="MY69" s="7"/>
      <c r="MZ69" s="7"/>
      <c r="NA69" s="7"/>
      <c r="NB69" s="7"/>
      <c r="NC69" s="7"/>
      <c r="ND69" s="7"/>
      <c r="NE69" s="7"/>
      <c r="NF69" s="7"/>
      <c r="NG69" s="7"/>
      <c r="NH69" s="7"/>
      <c r="NI69" s="7"/>
      <c r="NJ69" s="7"/>
      <c r="NK69" s="7"/>
      <c r="NL69" s="7"/>
      <c r="NM69" s="7"/>
      <c r="NN69" s="7"/>
      <c r="NO69" s="7"/>
      <c r="NP69" s="7"/>
      <c r="NQ69" s="7"/>
      <c r="NR69" s="7"/>
      <c r="NS69" s="7"/>
      <c r="NT69" s="7"/>
      <c r="NU69" s="7"/>
      <c r="NV69" s="7"/>
      <c r="NW69" s="7"/>
      <c r="NX69" s="7"/>
      <c r="NY69" s="7"/>
      <c r="NZ69" s="7"/>
      <c r="OA69" s="7"/>
      <c r="OB69" s="7"/>
      <c r="OC69" s="7"/>
      <c r="OD69" s="7"/>
      <c r="OE69" s="7"/>
      <c r="OF69" s="7"/>
      <c r="OG69" s="7"/>
      <c r="OH69" s="7"/>
      <c r="OI69" s="7"/>
      <c r="OJ69" s="7"/>
      <c r="OK69" s="7"/>
      <c r="OL69" s="7"/>
      <c r="OM69" s="7"/>
      <c r="ON69" s="7"/>
      <c r="OO69" s="7"/>
      <c r="OP69" s="7"/>
      <c r="OQ69" s="7"/>
      <c r="OR69" s="7"/>
      <c r="OS69" s="7"/>
      <c r="OT69" s="7"/>
      <c r="OU69" s="7"/>
      <c r="OV69" s="7"/>
      <c r="OW69" s="7"/>
      <c r="OX69" s="7"/>
      <c r="OY69" s="7"/>
      <c r="OZ69" s="7"/>
      <c r="PA69" s="7"/>
      <c r="PB69" s="7"/>
      <c r="PC69" s="7"/>
      <c r="PD69" s="7"/>
      <c r="PE69" s="7"/>
      <c r="PF69" s="7"/>
      <c r="PG69" s="7"/>
      <c r="PH69" s="7"/>
      <c r="PI69" s="7"/>
      <c r="PJ69" s="7"/>
      <c r="PK69" s="7"/>
      <c r="PL69" s="7"/>
      <c r="PM69" s="7"/>
      <c r="PN69" s="7"/>
      <c r="PO69" s="7"/>
      <c r="PP69" s="7"/>
      <c r="PQ69" s="7"/>
      <c r="PR69" s="7"/>
      <c r="PS69" s="7"/>
      <c r="PT69" s="7"/>
      <c r="PU69" s="7"/>
      <c r="PV69" s="7"/>
      <c r="PW69" s="7"/>
      <c r="PX69" s="7"/>
      <c r="PY69" s="7"/>
      <c r="PZ69" s="7"/>
      <c r="QA69" s="7"/>
      <c r="QB69" s="7"/>
      <c r="QC69" s="7"/>
      <c r="QD69" s="7"/>
      <c r="QE69" s="7"/>
      <c r="QF69" s="7"/>
      <c r="QG69" s="7"/>
      <c r="QH69" s="7"/>
      <c r="QI69" s="7"/>
      <c r="QJ69" s="7"/>
      <c r="QK69" s="7"/>
      <c r="QL69" s="7"/>
      <c r="QM69" s="7"/>
      <c r="QN69" s="7"/>
      <c r="QO69" s="7"/>
      <c r="QP69" s="7"/>
      <c r="QQ69" s="7"/>
      <c r="QR69" s="7"/>
      <c r="QS69" s="7"/>
      <c r="QT69" s="7"/>
      <c r="QU69" s="7"/>
      <c r="QV69" s="7"/>
      <c r="QW69" s="7"/>
      <c r="QX69" s="7"/>
      <c r="QY69" s="7"/>
      <c r="QZ69" s="7"/>
      <c r="RA69" s="7"/>
      <c r="RB69" s="7"/>
      <c r="RC69" s="7"/>
      <c r="RD69" s="7"/>
      <c r="RE69" s="7"/>
      <c r="RF69" s="7"/>
      <c r="RG69" s="7"/>
      <c r="RH69" s="7"/>
      <c r="RI69" s="7"/>
      <c r="RJ69" s="7"/>
      <c r="RK69" s="7"/>
      <c r="RL69" s="7"/>
      <c r="RM69" s="7"/>
      <c r="RN69" s="7"/>
      <c r="RO69" s="7"/>
      <c r="RP69" s="7"/>
      <c r="RQ69" s="7"/>
      <c r="RR69" s="7"/>
      <c r="RS69" s="7"/>
      <c r="RT69" s="7"/>
      <c r="RU69" s="7"/>
      <c r="RV69" s="7"/>
      <c r="RW69" s="7"/>
      <c r="RX69" s="7"/>
      <c r="RY69" s="7"/>
      <c r="RZ69" s="7"/>
      <c r="SA69" s="7"/>
      <c r="SB69" s="7"/>
      <c r="SC69" s="7"/>
      <c r="SD69" s="7"/>
      <c r="SE69" s="7"/>
      <c r="SF69" s="7"/>
      <c r="SG69" s="7"/>
      <c r="SH69" s="7"/>
      <c r="SI69" s="7"/>
      <c r="SJ69" s="7"/>
      <c r="SK69" s="7"/>
    </row>
    <row r="70" ht="14.2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  <c r="DV70" s="7"/>
      <c r="DW70" s="7"/>
      <c r="DX70" s="7"/>
      <c r="DY70" s="7"/>
      <c r="DZ70" s="7"/>
      <c r="EA70" s="7"/>
      <c r="EB70" s="7"/>
      <c r="EC70" s="7"/>
      <c r="ED70" s="7"/>
      <c r="EE70" s="7"/>
      <c r="EF70" s="7"/>
      <c r="EG70" s="7"/>
      <c r="EH70" s="7"/>
      <c r="EI70" s="7"/>
      <c r="EJ70" s="7"/>
      <c r="EK70" s="7"/>
      <c r="EL70" s="7"/>
      <c r="EM70" s="7"/>
      <c r="EN70" s="7"/>
      <c r="EO70" s="7"/>
      <c r="EP70" s="7"/>
      <c r="EQ70" s="7"/>
      <c r="ER70" s="7"/>
      <c r="ES70" s="7"/>
      <c r="ET70" s="7"/>
      <c r="EU70" s="7"/>
      <c r="EV70" s="7"/>
      <c r="EW70" s="7"/>
      <c r="EX70" s="7"/>
      <c r="EY70" s="7"/>
      <c r="EZ70" s="7"/>
      <c r="FA70" s="7"/>
      <c r="FB70" s="7"/>
      <c r="FC70" s="7"/>
      <c r="FD70" s="7"/>
      <c r="FE70" s="7"/>
      <c r="FF70" s="7"/>
      <c r="FG70" s="7"/>
      <c r="FH70" s="7"/>
      <c r="FI70" s="7"/>
      <c r="FJ70" s="7"/>
      <c r="FK70" s="7"/>
      <c r="FL70" s="7"/>
      <c r="FM70" s="7"/>
      <c r="FN70" s="7"/>
      <c r="FO70" s="7"/>
      <c r="FP70" s="7"/>
      <c r="FQ70" s="7"/>
      <c r="FR70" s="7"/>
      <c r="FS70" s="7"/>
      <c r="FT70" s="7"/>
      <c r="FU70" s="7"/>
      <c r="FV70" s="7"/>
      <c r="FW70" s="7"/>
      <c r="FX70" s="7"/>
      <c r="FY70" s="7"/>
      <c r="FZ70" s="7"/>
      <c r="GA70" s="7"/>
      <c r="GB70" s="7"/>
      <c r="GC70" s="7"/>
      <c r="GD70" s="7"/>
      <c r="GE70" s="7"/>
      <c r="GF70" s="7"/>
      <c r="GG70" s="7"/>
      <c r="GH70" s="7"/>
      <c r="GI70" s="7"/>
      <c r="GJ70" s="7"/>
      <c r="GK70" s="7"/>
      <c r="GL70" s="7"/>
      <c r="GM70" s="7"/>
      <c r="GN70" s="7"/>
      <c r="GO70" s="7"/>
      <c r="GP70" s="7"/>
      <c r="GQ70" s="7"/>
      <c r="GR70" s="7"/>
      <c r="GS70" s="7"/>
      <c r="GT70" s="7"/>
      <c r="GU70" s="7"/>
      <c r="GV70" s="7"/>
      <c r="GW70" s="7"/>
      <c r="GX70" s="7"/>
      <c r="GY70" s="7"/>
      <c r="GZ70" s="7"/>
      <c r="HA70" s="7"/>
      <c r="HB70" s="7"/>
      <c r="HC70" s="7"/>
      <c r="HD70" s="7"/>
      <c r="HE70" s="7"/>
      <c r="HF70" s="7"/>
      <c r="HG70" s="7"/>
      <c r="HH70" s="7"/>
      <c r="HI70" s="7"/>
      <c r="HJ70" s="7"/>
      <c r="HK70" s="7"/>
      <c r="HL70" s="7"/>
      <c r="HM70" s="7"/>
      <c r="HN70" s="7"/>
      <c r="HO70" s="7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7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7"/>
      <c r="JD70" s="7"/>
      <c r="JE70" s="7"/>
      <c r="JF70" s="7"/>
      <c r="JG70" s="7"/>
      <c r="JH70" s="7"/>
      <c r="JI70" s="7"/>
      <c r="JJ70" s="7"/>
      <c r="JK70" s="7"/>
      <c r="JL70" s="7"/>
      <c r="JM70" s="7"/>
      <c r="JN70" s="7"/>
      <c r="JO70" s="7"/>
      <c r="JP70" s="7"/>
      <c r="JQ70" s="7"/>
      <c r="JR70" s="7"/>
      <c r="JS70" s="7"/>
      <c r="JT70" s="7"/>
      <c r="JU70" s="7"/>
      <c r="JV70" s="7"/>
      <c r="JW70" s="7"/>
      <c r="JX70" s="7"/>
      <c r="JY70" s="7"/>
      <c r="JZ70" s="7"/>
      <c r="KA70" s="7"/>
      <c r="KB70" s="7"/>
      <c r="KC70" s="7"/>
      <c r="KD70" s="7"/>
      <c r="KE70" s="7"/>
      <c r="KF70" s="7"/>
      <c r="KG70" s="7"/>
      <c r="KH70" s="7"/>
      <c r="KI70" s="7"/>
      <c r="KJ70" s="7"/>
      <c r="KK70" s="7"/>
      <c r="KL70" s="7"/>
      <c r="KM70" s="7"/>
      <c r="KN70" s="7"/>
      <c r="KO70" s="7"/>
      <c r="KP70" s="7"/>
      <c r="KQ70" s="7"/>
      <c r="KR70" s="7"/>
      <c r="KS70" s="7"/>
      <c r="KT70" s="7"/>
      <c r="KU70" s="7"/>
      <c r="KV70" s="7"/>
      <c r="KW70" s="7"/>
      <c r="KX70" s="7"/>
      <c r="KY70" s="7"/>
      <c r="KZ70" s="7"/>
      <c r="LA70" s="7"/>
      <c r="LB70" s="7"/>
      <c r="LC70" s="7"/>
      <c r="LD70" s="7"/>
      <c r="LE70" s="7"/>
      <c r="LF70" s="7"/>
      <c r="LG70" s="7"/>
      <c r="LH70" s="7"/>
      <c r="LI70" s="7"/>
      <c r="LJ70" s="7"/>
      <c r="LK70" s="7"/>
      <c r="LL70" s="7"/>
      <c r="LM70" s="7"/>
      <c r="LN70" s="7"/>
      <c r="LO70" s="7"/>
      <c r="LP70" s="7"/>
      <c r="LQ70" s="7"/>
      <c r="LR70" s="7"/>
      <c r="LS70" s="7"/>
      <c r="LT70" s="7"/>
      <c r="LU70" s="7"/>
      <c r="LV70" s="7"/>
      <c r="LW70" s="7"/>
      <c r="LX70" s="7"/>
      <c r="LY70" s="7"/>
      <c r="LZ70" s="7"/>
      <c r="MA70" s="7"/>
      <c r="MB70" s="7"/>
      <c r="MC70" s="7"/>
      <c r="MD70" s="7"/>
      <c r="ME70" s="7"/>
      <c r="MF70" s="7"/>
      <c r="MG70" s="7"/>
      <c r="MH70" s="7"/>
      <c r="MI70" s="7"/>
      <c r="MJ70" s="7"/>
      <c r="MK70" s="7"/>
      <c r="ML70" s="7"/>
      <c r="MM70" s="7"/>
      <c r="MN70" s="7"/>
      <c r="MO70" s="7"/>
      <c r="MP70" s="7"/>
      <c r="MQ70" s="7"/>
      <c r="MR70" s="7"/>
      <c r="MS70" s="7"/>
      <c r="MT70" s="7"/>
      <c r="MU70" s="7"/>
      <c r="MV70" s="7"/>
      <c r="MW70" s="7"/>
      <c r="MX70" s="7"/>
      <c r="MY70" s="7"/>
      <c r="MZ70" s="7"/>
      <c r="NA70" s="7"/>
      <c r="NB70" s="7"/>
      <c r="NC70" s="7"/>
      <c r="ND70" s="7"/>
      <c r="NE70" s="7"/>
      <c r="NF70" s="7"/>
      <c r="NG70" s="7"/>
      <c r="NH70" s="7"/>
      <c r="NI70" s="7"/>
      <c r="NJ70" s="7"/>
      <c r="NK70" s="7"/>
      <c r="NL70" s="7"/>
      <c r="NM70" s="7"/>
      <c r="NN70" s="7"/>
      <c r="NO70" s="7"/>
      <c r="NP70" s="7"/>
      <c r="NQ70" s="7"/>
      <c r="NR70" s="7"/>
      <c r="NS70" s="7"/>
      <c r="NT70" s="7"/>
      <c r="NU70" s="7"/>
      <c r="NV70" s="7"/>
      <c r="NW70" s="7"/>
      <c r="NX70" s="7"/>
      <c r="NY70" s="7"/>
      <c r="NZ70" s="7"/>
      <c r="OA70" s="7"/>
      <c r="OB70" s="7"/>
      <c r="OC70" s="7"/>
      <c r="OD70" s="7"/>
      <c r="OE70" s="7"/>
      <c r="OF70" s="7"/>
      <c r="OG70" s="7"/>
      <c r="OH70" s="7"/>
      <c r="OI70" s="7"/>
      <c r="OJ70" s="7"/>
      <c r="OK70" s="7"/>
      <c r="OL70" s="7"/>
      <c r="OM70" s="7"/>
      <c r="ON70" s="7"/>
      <c r="OO70" s="7"/>
      <c r="OP70" s="7"/>
      <c r="OQ70" s="7"/>
      <c r="OR70" s="7"/>
      <c r="OS70" s="7"/>
      <c r="OT70" s="7"/>
      <c r="OU70" s="7"/>
      <c r="OV70" s="7"/>
      <c r="OW70" s="7"/>
      <c r="OX70" s="7"/>
      <c r="OY70" s="7"/>
      <c r="OZ70" s="7"/>
      <c r="PA70" s="7"/>
      <c r="PB70" s="7"/>
      <c r="PC70" s="7"/>
      <c r="PD70" s="7"/>
      <c r="PE70" s="7"/>
      <c r="PF70" s="7"/>
      <c r="PG70" s="7"/>
      <c r="PH70" s="7"/>
      <c r="PI70" s="7"/>
      <c r="PJ70" s="7"/>
      <c r="PK70" s="7"/>
      <c r="PL70" s="7"/>
      <c r="PM70" s="7"/>
      <c r="PN70" s="7"/>
      <c r="PO70" s="7"/>
      <c r="PP70" s="7"/>
      <c r="PQ70" s="7"/>
      <c r="PR70" s="7"/>
      <c r="PS70" s="7"/>
      <c r="PT70" s="7"/>
      <c r="PU70" s="7"/>
      <c r="PV70" s="7"/>
      <c r="PW70" s="7"/>
      <c r="PX70" s="7"/>
      <c r="PY70" s="7"/>
      <c r="PZ70" s="7"/>
      <c r="QA70" s="7"/>
      <c r="QB70" s="7"/>
      <c r="QC70" s="7"/>
      <c r="QD70" s="7"/>
      <c r="QE70" s="7"/>
      <c r="QF70" s="7"/>
      <c r="QG70" s="7"/>
      <c r="QH70" s="7"/>
      <c r="QI70" s="7"/>
      <c r="QJ70" s="7"/>
      <c r="QK70" s="7"/>
      <c r="QL70" s="7"/>
      <c r="QM70" s="7"/>
      <c r="QN70" s="7"/>
      <c r="QO70" s="7"/>
      <c r="QP70" s="7"/>
      <c r="QQ70" s="7"/>
      <c r="QR70" s="7"/>
      <c r="QS70" s="7"/>
      <c r="QT70" s="7"/>
      <c r="QU70" s="7"/>
      <c r="QV70" s="7"/>
      <c r="QW70" s="7"/>
      <c r="QX70" s="7"/>
      <c r="QY70" s="7"/>
      <c r="QZ70" s="7"/>
      <c r="RA70" s="7"/>
      <c r="RB70" s="7"/>
      <c r="RC70" s="7"/>
      <c r="RD70" s="7"/>
      <c r="RE70" s="7"/>
      <c r="RF70" s="7"/>
      <c r="RG70" s="7"/>
      <c r="RH70" s="7"/>
      <c r="RI70" s="7"/>
      <c r="RJ70" s="7"/>
      <c r="RK70" s="7"/>
      <c r="RL70" s="7"/>
      <c r="RM70" s="7"/>
      <c r="RN70" s="7"/>
      <c r="RO70" s="7"/>
      <c r="RP70" s="7"/>
      <c r="RQ70" s="7"/>
      <c r="RR70" s="7"/>
      <c r="RS70" s="7"/>
      <c r="RT70" s="7"/>
      <c r="RU70" s="7"/>
      <c r="RV70" s="7"/>
      <c r="RW70" s="7"/>
      <c r="RX70" s="7"/>
      <c r="RY70" s="7"/>
      <c r="RZ70" s="7"/>
      <c r="SA70" s="7"/>
      <c r="SB70" s="7"/>
      <c r="SC70" s="7"/>
      <c r="SD70" s="7"/>
      <c r="SE70" s="7"/>
      <c r="SF70" s="7"/>
      <c r="SG70" s="7"/>
      <c r="SH70" s="7"/>
      <c r="SI70" s="7"/>
      <c r="SJ70" s="7"/>
      <c r="SK70" s="7"/>
    </row>
    <row r="71" ht="14.2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  <c r="DV71" s="7"/>
      <c r="DW71" s="7"/>
      <c r="DX71" s="7"/>
      <c r="DY71" s="7"/>
      <c r="DZ71" s="7"/>
      <c r="EA71" s="7"/>
      <c r="EB71" s="7"/>
      <c r="EC71" s="7"/>
      <c r="ED71" s="7"/>
      <c r="EE71" s="7"/>
      <c r="EF71" s="7"/>
      <c r="EG71" s="7"/>
      <c r="EH71" s="7"/>
      <c r="EI71" s="7"/>
      <c r="EJ71" s="7"/>
      <c r="EK71" s="7"/>
      <c r="EL71" s="7"/>
      <c r="EM71" s="7"/>
      <c r="EN71" s="7"/>
      <c r="EO71" s="7"/>
      <c r="EP71" s="7"/>
      <c r="EQ71" s="7"/>
      <c r="ER71" s="7"/>
      <c r="ES71" s="7"/>
      <c r="ET71" s="7"/>
      <c r="EU71" s="7"/>
      <c r="EV71" s="7"/>
      <c r="EW71" s="7"/>
      <c r="EX71" s="7"/>
      <c r="EY71" s="7"/>
      <c r="EZ71" s="7"/>
      <c r="FA71" s="7"/>
      <c r="FB71" s="7"/>
      <c r="FC71" s="7"/>
      <c r="FD71" s="7"/>
      <c r="FE71" s="7"/>
      <c r="FF71" s="7"/>
      <c r="FG71" s="7"/>
      <c r="FH71" s="7"/>
      <c r="FI71" s="7"/>
      <c r="FJ71" s="7"/>
      <c r="FK71" s="7"/>
      <c r="FL71" s="7"/>
      <c r="FM71" s="7"/>
      <c r="FN71" s="7"/>
      <c r="FO71" s="7"/>
      <c r="FP71" s="7"/>
      <c r="FQ71" s="7"/>
      <c r="FR71" s="7"/>
      <c r="FS71" s="7"/>
      <c r="FT71" s="7"/>
      <c r="FU71" s="7"/>
      <c r="FV71" s="7"/>
      <c r="FW71" s="7"/>
      <c r="FX71" s="7"/>
      <c r="FY71" s="7"/>
      <c r="FZ71" s="7"/>
      <c r="GA71" s="7"/>
      <c r="GB71" s="7"/>
      <c r="GC71" s="7"/>
      <c r="GD71" s="7"/>
      <c r="GE71" s="7"/>
      <c r="GF71" s="7"/>
      <c r="GG71" s="7"/>
      <c r="GH71" s="7"/>
      <c r="GI71" s="7"/>
      <c r="GJ71" s="7"/>
      <c r="GK71" s="7"/>
      <c r="GL71" s="7"/>
      <c r="GM71" s="7"/>
      <c r="GN71" s="7"/>
      <c r="GO71" s="7"/>
      <c r="GP71" s="7"/>
      <c r="GQ71" s="7"/>
      <c r="GR71" s="7"/>
      <c r="GS71" s="7"/>
      <c r="GT71" s="7"/>
      <c r="GU71" s="7"/>
      <c r="GV71" s="7"/>
      <c r="GW71" s="7"/>
      <c r="GX71" s="7"/>
      <c r="GY71" s="7"/>
      <c r="GZ71" s="7"/>
      <c r="HA71" s="7"/>
      <c r="HB71" s="7"/>
      <c r="HC71" s="7"/>
      <c r="HD71" s="7"/>
      <c r="HE71" s="7"/>
      <c r="HF71" s="7"/>
      <c r="HG71" s="7"/>
      <c r="HH71" s="7"/>
      <c r="HI71" s="7"/>
      <c r="HJ71" s="7"/>
      <c r="HK71" s="7"/>
      <c r="HL71" s="7"/>
      <c r="HM71" s="7"/>
      <c r="HN71" s="7"/>
      <c r="HO71" s="7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7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  <c r="IV71" s="7"/>
      <c r="IW71" s="7"/>
      <c r="IX71" s="7"/>
      <c r="IY71" s="7"/>
      <c r="IZ71" s="7"/>
      <c r="JA71" s="7"/>
      <c r="JB71" s="7"/>
      <c r="JC71" s="7"/>
      <c r="JD71" s="7"/>
      <c r="JE71" s="7"/>
      <c r="JF71" s="7"/>
      <c r="JG71" s="7"/>
      <c r="JH71" s="7"/>
      <c r="JI71" s="7"/>
      <c r="JJ71" s="7"/>
      <c r="JK71" s="7"/>
      <c r="JL71" s="7"/>
      <c r="JM71" s="7"/>
      <c r="JN71" s="7"/>
      <c r="JO71" s="7"/>
      <c r="JP71" s="7"/>
      <c r="JQ71" s="7"/>
      <c r="JR71" s="7"/>
      <c r="JS71" s="7"/>
      <c r="JT71" s="7"/>
      <c r="JU71" s="7"/>
      <c r="JV71" s="7"/>
      <c r="JW71" s="7"/>
      <c r="JX71" s="7"/>
      <c r="JY71" s="7"/>
      <c r="JZ71" s="7"/>
      <c r="KA71" s="7"/>
      <c r="KB71" s="7"/>
      <c r="KC71" s="7"/>
      <c r="KD71" s="7"/>
      <c r="KE71" s="7"/>
      <c r="KF71" s="7"/>
      <c r="KG71" s="7"/>
      <c r="KH71" s="7"/>
      <c r="KI71" s="7"/>
      <c r="KJ71" s="7"/>
      <c r="KK71" s="7"/>
      <c r="KL71" s="7"/>
      <c r="KM71" s="7"/>
      <c r="KN71" s="7"/>
      <c r="KO71" s="7"/>
      <c r="KP71" s="7"/>
      <c r="KQ71" s="7"/>
      <c r="KR71" s="7"/>
      <c r="KS71" s="7"/>
      <c r="KT71" s="7"/>
      <c r="KU71" s="7"/>
      <c r="KV71" s="7"/>
      <c r="KW71" s="7"/>
      <c r="KX71" s="7"/>
      <c r="KY71" s="7"/>
      <c r="KZ71" s="7"/>
      <c r="LA71" s="7"/>
      <c r="LB71" s="7"/>
      <c r="LC71" s="7"/>
      <c r="LD71" s="7"/>
      <c r="LE71" s="7"/>
      <c r="LF71" s="7"/>
      <c r="LG71" s="7"/>
      <c r="LH71" s="7"/>
      <c r="LI71" s="7"/>
      <c r="LJ71" s="7"/>
      <c r="LK71" s="7"/>
      <c r="LL71" s="7"/>
      <c r="LM71" s="7"/>
      <c r="LN71" s="7"/>
      <c r="LO71" s="7"/>
      <c r="LP71" s="7"/>
      <c r="LQ71" s="7"/>
      <c r="LR71" s="7"/>
      <c r="LS71" s="7"/>
      <c r="LT71" s="7"/>
      <c r="LU71" s="7"/>
      <c r="LV71" s="7"/>
      <c r="LW71" s="7"/>
      <c r="LX71" s="7"/>
      <c r="LY71" s="7"/>
      <c r="LZ71" s="7"/>
      <c r="MA71" s="7"/>
      <c r="MB71" s="7"/>
      <c r="MC71" s="7"/>
      <c r="MD71" s="7"/>
      <c r="ME71" s="7"/>
      <c r="MF71" s="7"/>
      <c r="MG71" s="7"/>
      <c r="MH71" s="7"/>
      <c r="MI71" s="7"/>
      <c r="MJ71" s="7"/>
      <c r="MK71" s="7"/>
      <c r="ML71" s="7"/>
      <c r="MM71" s="7"/>
      <c r="MN71" s="7"/>
      <c r="MO71" s="7"/>
      <c r="MP71" s="7"/>
      <c r="MQ71" s="7"/>
      <c r="MR71" s="7"/>
      <c r="MS71" s="7"/>
      <c r="MT71" s="7"/>
      <c r="MU71" s="7"/>
      <c r="MV71" s="7"/>
      <c r="MW71" s="7"/>
      <c r="MX71" s="7"/>
      <c r="MY71" s="7"/>
      <c r="MZ71" s="7"/>
      <c r="NA71" s="7"/>
      <c r="NB71" s="7"/>
      <c r="NC71" s="7"/>
      <c r="ND71" s="7"/>
      <c r="NE71" s="7"/>
      <c r="NF71" s="7"/>
      <c r="NG71" s="7"/>
      <c r="NH71" s="7"/>
      <c r="NI71" s="7"/>
      <c r="NJ71" s="7"/>
      <c r="NK71" s="7"/>
      <c r="NL71" s="7"/>
      <c r="NM71" s="7"/>
      <c r="NN71" s="7"/>
      <c r="NO71" s="7"/>
      <c r="NP71" s="7"/>
      <c r="NQ71" s="7"/>
      <c r="NR71" s="7"/>
      <c r="NS71" s="7"/>
      <c r="NT71" s="7"/>
      <c r="NU71" s="7"/>
      <c r="NV71" s="7"/>
      <c r="NW71" s="7"/>
      <c r="NX71" s="7"/>
      <c r="NY71" s="7"/>
      <c r="NZ71" s="7"/>
      <c r="OA71" s="7"/>
      <c r="OB71" s="7"/>
      <c r="OC71" s="7"/>
      <c r="OD71" s="7"/>
      <c r="OE71" s="7"/>
      <c r="OF71" s="7"/>
      <c r="OG71" s="7"/>
      <c r="OH71" s="7"/>
      <c r="OI71" s="7"/>
      <c r="OJ71" s="7"/>
      <c r="OK71" s="7"/>
      <c r="OL71" s="7"/>
      <c r="OM71" s="7"/>
      <c r="ON71" s="7"/>
      <c r="OO71" s="7"/>
      <c r="OP71" s="7"/>
      <c r="OQ71" s="7"/>
      <c r="OR71" s="7"/>
      <c r="OS71" s="7"/>
      <c r="OT71" s="7"/>
      <c r="OU71" s="7"/>
      <c r="OV71" s="7"/>
      <c r="OW71" s="7"/>
      <c r="OX71" s="7"/>
      <c r="OY71" s="7"/>
      <c r="OZ71" s="7"/>
      <c r="PA71" s="7"/>
      <c r="PB71" s="7"/>
      <c r="PC71" s="7"/>
      <c r="PD71" s="7"/>
      <c r="PE71" s="7"/>
      <c r="PF71" s="7"/>
      <c r="PG71" s="7"/>
      <c r="PH71" s="7"/>
      <c r="PI71" s="7"/>
      <c r="PJ71" s="7"/>
      <c r="PK71" s="7"/>
      <c r="PL71" s="7"/>
      <c r="PM71" s="7"/>
      <c r="PN71" s="7"/>
      <c r="PO71" s="7"/>
      <c r="PP71" s="7"/>
      <c r="PQ71" s="7"/>
      <c r="PR71" s="7"/>
      <c r="PS71" s="7"/>
      <c r="PT71" s="7"/>
      <c r="PU71" s="7"/>
      <c r="PV71" s="7"/>
      <c r="PW71" s="7"/>
      <c r="PX71" s="7"/>
      <c r="PY71" s="7"/>
      <c r="PZ71" s="7"/>
      <c r="QA71" s="7"/>
      <c r="QB71" s="7"/>
      <c r="QC71" s="7"/>
      <c r="QD71" s="7"/>
      <c r="QE71" s="7"/>
      <c r="QF71" s="7"/>
      <c r="QG71" s="7"/>
      <c r="QH71" s="7"/>
      <c r="QI71" s="7"/>
      <c r="QJ71" s="7"/>
      <c r="QK71" s="7"/>
      <c r="QL71" s="7"/>
      <c r="QM71" s="7"/>
      <c r="QN71" s="7"/>
      <c r="QO71" s="7"/>
      <c r="QP71" s="7"/>
      <c r="QQ71" s="7"/>
      <c r="QR71" s="7"/>
      <c r="QS71" s="7"/>
      <c r="QT71" s="7"/>
      <c r="QU71" s="7"/>
      <c r="QV71" s="7"/>
      <c r="QW71" s="7"/>
      <c r="QX71" s="7"/>
      <c r="QY71" s="7"/>
      <c r="QZ71" s="7"/>
      <c r="RA71" s="7"/>
      <c r="RB71" s="7"/>
      <c r="RC71" s="7"/>
      <c r="RD71" s="7"/>
      <c r="RE71" s="7"/>
      <c r="RF71" s="7"/>
      <c r="RG71" s="7"/>
      <c r="RH71" s="7"/>
      <c r="RI71" s="7"/>
      <c r="RJ71" s="7"/>
      <c r="RK71" s="7"/>
      <c r="RL71" s="7"/>
      <c r="RM71" s="7"/>
      <c r="RN71" s="7"/>
      <c r="RO71" s="7"/>
      <c r="RP71" s="7"/>
      <c r="RQ71" s="7"/>
      <c r="RR71" s="7"/>
      <c r="RS71" s="7"/>
      <c r="RT71" s="7"/>
      <c r="RU71" s="7"/>
      <c r="RV71" s="7"/>
      <c r="RW71" s="7"/>
      <c r="RX71" s="7"/>
      <c r="RY71" s="7"/>
      <c r="RZ71" s="7"/>
      <c r="SA71" s="7"/>
      <c r="SB71" s="7"/>
      <c r="SC71" s="7"/>
      <c r="SD71" s="7"/>
      <c r="SE71" s="7"/>
      <c r="SF71" s="7"/>
      <c r="SG71" s="7"/>
      <c r="SH71" s="7"/>
      <c r="SI71" s="7"/>
      <c r="SJ71" s="7"/>
      <c r="SK71" s="7"/>
    </row>
    <row r="72" ht="14.2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  <c r="DV72" s="7"/>
      <c r="DW72" s="7"/>
      <c r="DX72" s="7"/>
      <c r="DY72" s="7"/>
      <c r="DZ72" s="7"/>
      <c r="EA72" s="7"/>
      <c r="EB72" s="7"/>
      <c r="EC72" s="7"/>
      <c r="ED72" s="7"/>
      <c r="EE72" s="7"/>
      <c r="EF72" s="7"/>
      <c r="EG72" s="7"/>
      <c r="EH72" s="7"/>
      <c r="EI72" s="7"/>
      <c r="EJ72" s="7"/>
      <c r="EK72" s="7"/>
      <c r="EL72" s="7"/>
      <c r="EM72" s="7"/>
      <c r="EN72" s="7"/>
      <c r="EO72" s="7"/>
      <c r="EP72" s="7"/>
      <c r="EQ72" s="7"/>
      <c r="ER72" s="7"/>
      <c r="ES72" s="7"/>
      <c r="ET72" s="7"/>
      <c r="EU72" s="7"/>
      <c r="EV72" s="7"/>
      <c r="EW72" s="7"/>
      <c r="EX72" s="7"/>
      <c r="EY72" s="7"/>
      <c r="EZ72" s="7"/>
      <c r="FA72" s="7"/>
      <c r="FB72" s="7"/>
      <c r="FC72" s="7"/>
      <c r="FD72" s="7"/>
      <c r="FE72" s="7"/>
      <c r="FF72" s="7"/>
      <c r="FG72" s="7"/>
      <c r="FH72" s="7"/>
      <c r="FI72" s="7"/>
      <c r="FJ72" s="7"/>
      <c r="FK72" s="7"/>
      <c r="FL72" s="7"/>
      <c r="FM72" s="7"/>
      <c r="FN72" s="7"/>
      <c r="FO72" s="7"/>
      <c r="FP72" s="7"/>
      <c r="FQ72" s="7"/>
      <c r="FR72" s="7"/>
      <c r="FS72" s="7"/>
      <c r="FT72" s="7"/>
      <c r="FU72" s="7"/>
      <c r="FV72" s="7"/>
      <c r="FW72" s="7"/>
      <c r="FX72" s="7"/>
      <c r="FY72" s="7"/>
      <c r="FZ72" s="7"/>
      <c r="GA72" s="7"/>
      <c r="GB72" s="7"/>
      <c r="GC72" s="7"/>
      <c r="GD72" s="7"/>
      <c r="GE72" s="7"/>
      <c r="GF72" s="7"/>
      <c r="GG72" s="7"/>
      <c r="GH72" s="7"/>
      <c r="GI72" s="7"/>
      <c r="GJ72" s="7"/>
      <c r="GK72" s="7"/>
      <c r="GL72" s="7"/>
      <c r="GM72" s="7"/>
      <c r="GN72" s="7"/>
      <c r="GO72" s="7"/>
      <c r="GP72" s="7"/>
      <c r="GQ72" s="7"/>
      <c r="GR72" s="7"/>
      <c r="GS72" s="7"/>
      <c r="GT72" s="7"/>
      <c r="GU72" s="7"/>
      <c r="GV72" s="7"/>
      <c r="GW72" s="7"/>
      <c r="GX72" s="7"/>
      <c r="GY72" s="7"/>
      <c r="GZ72" s="7"/>
      <c r="HA72" s="7"/>
      <c r="HB72" s="7"/>
      <c r="HC72" s="7"/>
      <c r="HD72" s="7"/>
      <c r="HE72" s="7"/>
      <c r="HF72" s="7"/>
      <c r="HG72" s="7"/>
      <c r="HH72" s="7"/>
      <c r="HI72" s="7"/>
      <c r="HJ72" s="7"/>
      <c r="HK72" s="7"/>
      <c r="HL72" s="7"/>
      <c r="HM72" s="7"/>
      <c r="HN72" s="7"/>
      <c r="HO72" s="7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7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  <c r="IV72" s="7"/>
      <c r="IW72" s="7"/>
      <c r="IX72" s="7"/>
      <c r="IY72" s="7"/>
      <c r="IZ72" s="7"/>
      <c r="JA72" s="7"/>
      <c r="JB72" s="7"/>
      <c r="JC72" s="7"/>
      <c r="JD72" s="7"/>
      <c r="JE72" s="7"/>
      <c r="JF72" s="7"/>
      <c r="JG72" s="7"/>
      <c r="JH72" s="7"/>
      <c r="JI72" s="7"/>
      <c r="JJ72" s="7"/>
      <c r="JK72" s="7"/>
      <c r="JL72" s="7"/>
      <c r="JM72" s="7"/>
      <c r="JN72" s="7"/>
      <c r="JO72" s="7"/>
      <c r="JP72" s="7"/>
      <c r="JQ72" s="7"/>
      <c r="JR72" s="7"/>
      <c r="JS72" s="7"/>
      <c r="JT72" s="7"/>
      <c r="JU72" s="7"/>
      <c r="JV72" s="7"/>
      <c r="JW72" s="7"/>
      <c r="JX72" s="7"/>
      <c r="JY72" s="7"/>
      <c r="JZ72" s="7"/>
      <c r="KA72" s="7"/>
      <c r="KB72" s="7"/>
      <c r="KC72" s="7"/>
      <c r="KD72" s="7"/>
      <c r="KE72" s="7"/>
      <c r="KF72" s="7"/>
      <c r="KG72" s="7"/>
      <c r="KH72" s="7"/>
      <c r="KI72" s="7"/>
      <c r="KJ72" s="7"/>
      <c r="KK72" s="7"/>
      <c r="KL72" s="7"/>
      <c r="KM72" s="7"/>
      <c r="KN72" s="7"/>
      <c r="KO72" s="7"/>
      <c r="KP72" s="7"/>
      <c r="KQ72" s="7"/>
      <c r="KR72" s="7"/>
      <c r="KS72" s="7"/>
      <c r="KT72" s="7"/>
      <c r="KU72" s="7"/>
      <c r="KV72" s="7"/>
      <c r="KW72" s="7"/>
      <c r="KX72" s="7"/>
      <c r="KY72" s="7"/>
      <c r="KZ72" s="7"/>
      <c r="LA72" s="7"/>
      <c r="LB72" s="7"/>
      <c r="LC72" s="7"/>
      <c r="LD72" s="7"/>
      <c r="LE72" s="7"/>
      <c r="LF72" s="7"/>
      <c r="LG72" s="7"/>
      <c r="LH72" s="7"/>
      <c r="LI72" s="7"/>
      <c r="LJ72" s="7"/>
      <c r="LK72" s="7"/>
      <c r="LL72" s="7"/>
      <c r="LM72" s="7"/>
      <c r="LN72" s="7"/>
      <c r="LO72" s="7"/>
      <c r="LP72" s="7"/>
      <c r="LQ72" s="7"/>
      <c r="LR72" s="7"/>
      <c r="LS72" s="7"/>
      <c r="LT72" s="7"/>
      <c r="LU72" s="7"/>
      <c r="LV72" s="7"/>
      <c r="LW72" s="7"/>
      <c r="LX72" s="7"/>
      <c r="LY72" s="7"/>
      <c r="LZ72" s="7"/>
      <c r="MA72" s="7"/>
      <c r="MB72" s="7"/>
      <c r="MC72" s="7"/>
      <c r="MD72" s="7"/>
      <c r="ME72" s="7"/>
      <c r="MF72" s="7"/>
      <c r="MG72" s="7"/>
      <c r="MH72" s="7"/>
      <c r="MI72" s="7"/>
      <c r="MJ72" s="7"/>
      <c r="MK72" s="7"/>
      <c r="ML72" s="7"/>
      <c r="MM72" s="7"/>
      <c r="MN72" s="7"/>
      <c r="MO72" s="7"/>
      <c r="MP72" s="7"/>
      <c r="MQ72" s="7"/>
      <c r="MR72" s="7"/>
      <c r="MS72" s="7"/>
      <c r="MT72" s="7"/>
      <c r="MU72" s="7"/>
      <c r="MV72" s="7"/>
      <c r="MW72" s="7"/>
      <c r="MX72" s="7"/>
      <c r="MY72" s="7"/>
      <c r="MZ72" s="7"/>
      <c r="NA72" s="7"/>
      <c r="NB72" s="7"/>
      <c r="NC72" s="7"/>
      <c r="ND72" s="7"/>
      <c r="NE72" s="7"/>
      <c r="NF72" s="7"/>
      <c r="NG72" s="7"/>
      <c r="NH72" s="7"/>
      <c r="NI72" s="7"/>
      <c r="NJ72" s="7"/>
      <c r="NK72" s="7"/>
      <c r="NL72" s="7"/>
      <c r="NM72" s="7"/>
      <c r="NN72" s="7"/>
      <c r="NO72" s="7"/>
      <c r="NP72" s="7"/>
      <c r="NQ72" s="7"/>
      <c r="NR72" s="7"/>
      <c r="NS72" s="7"/>
      <c r="NT72" s="7"/>
      <c r="NU72" s="7"/>
      <c r="NV72" s="7"/>
      <c r="NW72" s="7"/>
      <c r="NX72" s="7"/>
      <c r="NY72" s="7"/>
      <c r="NZ72" s="7"/>
      <c r="OA72" s="7"/>
      <c r="OB72" s="7"/>
      <c r="OC72" s="7"/>
      <c r="OD72" s="7"/>
      <c r="OE72" s="7"/>
      <c r="OF72" s="7"/>
      <c r="OG72" s="7"/>
      <c r="OH72" s="7"/>
      <c r="OI72" s="7"/>
      <c r="OJ72" s="7"/>
      <c r="OK72" s="7"/>
      <c r="OL72" s="7"/>
      <c r="OM72" s="7"/>
      <c r="ON72" s="7"/>
      <c r="OO72" s="7"/>
      <c r="OP72" s="7"/>
      <c r="OQ72" s="7"/>
      <c r="OR72" s="7"/>
      <c r="OS72" s="7"/>
      <c r="OT72" s="7"/>
      <c r="OU72" s="7"/>
      <c r="OV72" s="7"/>
      <c r="OW72" s="7"/>
      <c r="OX72" s="7"/>
      <c r="OY72" s="7"/>
      <c r="OZ72" s="7"/>
      <c r="PA72" s="7"/>
      <c r="PB72" s="7"/>
      <c r="PC72" s="7"/>
      <c r="PD72" s="7"/>
      <c r="PE72" s="7"/>
      <c r="PF72" s="7"/>
      <c r="PG72" s="7"/>
      <c r="PH72" s="7"/>
      <c r="PI72" s="7"/>
      <c r="PJ72" s="7"/>
      <c r="PK72" s="7"/>
      <c r="PL72" s="7"/>
      <c r="PM72" s="7"/>
      <c r="PN72" s="7"/>
      <c r="PO72" s="7"/>
      <c r="PP72" s="7"/>
      <c r="PQ72" s="7"/>
      <c r="PR72" s="7"/>
      <c r="PS72" s="7"/>
      <c r="PT72" s="7"/>
      <c r="PU72" s="7"/>
      <c r="PV72" s="7"/>
      <c r="PW72" s="7"/>
      <c r="PX72" s="7"/>
      <c r="PY72" s="7"/>
      <c r="PZ72" s="7"/>
      <c r="QA72" s="7"/>
      <c r="QB72" s="7"/>
      <c r="QC72" s="7"/>
      <c r="QD72" s="7"/>
      <c r="QE72" s="7"/>
      <c r="QF72" s="7"/>
      <c r="QG72" s="7"/>
      <c r="QH72" s="7"/>
      <c r="QI72" s="7"/>
      <c r="QJ72" s="7"/>
      <c r="QK72" s="7"/>
      <c r="QL72" s="7"/>
      <c r="QM72" s="7"/>
      <c r="QN72" s="7"/>
      <c r="QO72" s="7"/>
      <c r="QP72" s="7"/>
      <c r="QQ72" s="7"/>
      <c r="QR72" s="7"/>
      <c r="QS72" s="7"/>
      <c r="QT72" s="7"/>
      <c r="QU72" s="7"/>
      <c r="QV72" s="7"/>
      <c r="QW72" s="7"/>
      <c r="QX72" s="7"/>
      <c r="QY72" s="7"/>
      <c r="QZ72" s="7"/>
      <c r="RA72" s="7"/>
      <c r="RB72" s="7"/>
      <c r="RC72" s="7"/>
      <c r="RD72" s="7"/>
      <c r="RE72" s="7"/>
      <c r="RF72" s="7"/>
      <c r="RG72" s="7"/>
      <c r="RH72" s="7"/>
      <c r="RI72" s="7"/>
      <c r="RJ72" s="7"/>
      <c r="RK72" s="7"/>
      <c r="RL72" s="7"/>
      <c r="RM72" s="7"/>
      <c r="RN72" s="7"/>
      <c r="RO72" s="7"/>
      <c r="RP72" s="7"/>
      <c r="RQ72" s="7"/>
      <c r="RR72" s="7"/>
      <c r="RS72" s="7"/>
      <c r="RT72" s="7"/>
      <c r="RU72" s="7"/>
      <c r="RV72" s="7"/>
      <c r="RW72" s="7"/>
      <c r="RX72" s="7"/>
      <c r="RY72" s="7"/>
      <c r="RZ72" s="7"/>
      <c r="SA72" s="7"/>
      <c r="SB72" s="7"/>
      <c r="SC72" s="7"/>
      <c r="SD72" s="7"/>
      <c r="SE72" s="7"/>
      <c r="SF72" s="7"/>
      <c r="SG72" s="7"/>
      <c r="SH72" s="7"/>
      <c r="SI72" s="7"/>
      <c r="SJ72" s="7"/>
      <c r="SK72" s="7"/>
    </row>
    <row r="73" ht="14.2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  <c r="DV73" s="7"/>
      <c r="DW73" s="7"/>
      <c r="DX73" s="7"/>
      <c r="DY73" s="7"/>
      <c r="DZ73" s="7"/>
      <c r="EA73" s="7"/>
      <c r="EB73" s="7"/>
      <c r="EC73" s="7"/>
      <c r="ED73" s="7"/>
      <c r="EE73" s="7"/>
      <c r="EF73" s="7"/>
      <c r="EG73" s="7"/>
      <c r="EH73" s="7"/>
      <c r="EI73" s="7"/>
      <c r="EJ73" s="7"/>
      <c r="EK73" s="7"/>
      <c r="EL73" s="7"/>
      <c r="EM73" s="7"/>
      <c r="EN73" s="7"/>
      <c r="EO73" s="7"/>
      <c r="EP73" s="7"/>
      <c r="EQ73" s="7"/>
      <c r="ER73" s="7"/>
      <c r="ES73" s="7"/>
      <c r="ET73" s="7"/>
      <c r="EU73" s="7"/>
      <c r="EV73" s="7"/>
      <c r="EW73" s="7"/>
      <c r="EX73" s="7"/>
      <c r="EY73" s="7"/>
      <c r="EZ73" s="7"/>
      <c r="FA73" s="7"/>
      <c r="FB73" s="7"/>
      <c r="FC73" s="7"/>
      <c r="FD73" s="7"/>
      <c r="FE73" s="7"/>
      <c r="FF73" s="7"/>
      <c r="FG73" s="7"/>
      <c r="FH73" s="7"/>
      <c r="FI73" s="7"/>
      <c r="FJ73" s="7"/>
      <c r="FK73" s="7"/>
      <c r="FL73" s="7"/>
      <c r="FM73" s="7"/>
      <c r="FN73" s="7"/>
      <c r="FO73" s="7"/>
      <c r="FP73" s="7"/>
      <c r="FQ73" s="7"/>
      <c r="FR73" s="7"/>
      <c r="FS73" s="7"/>
      <c r="FT73" s="7"/>
      <c r="FU73" s="7"/>
      <c r="FV73" s="7"/>
      <c r="FW73" s="7"/>
      <c r="FX73" s="7"/>
      <c r="FY73" s="7"/>
      <c r="FZ73" s="7"/>
      <c r="GA73" s="7"/>
      <c r="GB73" s="7"/>
      <c r="GC73" s="7"/>
      <c r="GD73" s="7"/>
      <c r="GE73" s="7"/>
      <c r="GF73" s="7"/>
      <c r="GG73" s="7"/>
      <c r="GH73" s="7"/>
      <c r="GI73" s="7"/>
      <c r="GJ73" s="7"/>
      <c r="GK73" s="7"/>
      <c r="GL73" s="7"/>
      <c r="GM73" s="7"/>
      <c r="GN73" s="7"/>
      <c r="GO73" s="7"/>
      <c r="GP73" s="7"/>
      <c r="GQ73" s="7"/>
      <c r="GR73" s="7"/>
      <c r="GS73" s="7"/>
      <c r="GT73" s="7"/>
      <c r="GU73" s="7"/>
      <c r="GV73" s="7"/>
      <c r="GW73" s="7"/>
      <c r="GX73" s="7"/>
      <c r="GY73" s="7"/>
      <c r="GZ73" s="7"/>
      <c r="HA73" s="7"/>
      <c r="HB73" s="7"/>
      <c r="HC73" s="7"/>
      <c r="HD73" s="7"/>
      <c r="HE73" s="7"/>
      <c r="HF73" s="7"/>
      <c r="HG73" s="7"/>
      <c r="HH73" s="7"/>
      <c r="HI73" s="7"/>
      <c r="HJ73" s="7"/>
      <c r="HK73" s="7"/>
      <c r="HL73" s="7"/>
      <c r="HM73" s="7"/>
      <c r="HN73" s="7"/>
      <c r="HO73" s="7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7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  <c r="IV73" s="7"/>
      <c r="IW73" s="7"/>
      <c r="IX73" s="7"/>
      <c r="IY73" s="7"/>
      <c r="IZ73" s="7"/>
      <c r="JA73" s="7"/>
      <c r="JB73" s="7"/>
      <c r="JC73" s="7"/>
      <c r="JD73" s="7"/>
      <c r="JE73" s="7"/>
      <c r="JF73" s="7"/>
      <c r="JG73" s="7"/>
      <c r="JH73" s="7"/>
      <c r="JI73" s="7"/>
      <c r="JJ73" s="7"/>
      <c r="JK73" s="7"/>
      <c r="JL73" s="7"/>
      <c r="JM73" s="7"/>
      <c r="JN73" s="7"/>
      <c r="JO73" s="7"/>
      <c r="JP73" s="7"/>
      <c r="JQ73" s="7"/>
      <c r="JR73" s="7"/>
      <c r="JS73" s="7"/>
      <c r="JT73" s="7"/>
      <c r="JU73" s="7"/>
      <c r="JV73" s="7"/>
      <c r="JW73" s="7"/>
      <c r="JX73" s="7"/>
      <c r="JY73" s="7"/>
      <c r="JZ73" s="7"/>
      <c r="KA73" s="7"/>
      <c r="KB73" s="7"/>
      <c r="KC73" s="7"/>
      <c r="KD73" s="7"/>
      <c r="KE73" s="7"/>
      <c r="KF73" s="7"/>
      <c r="KG73" s="7"/>
      <c r="KH73" s="7"/>
      <c r="KI73" s="7"/>
      <c r="KJ73" s="7"/>
      <c r="KK73" s="7"/>
      <c r="KL73" s="7"/>
      <c r="KM73" s="7"/>
      <c r="KN73" s="7"/>
      <c r="KO73" s="7"/>
      <c r="KP73" s="7"/>
      <c r="KQ73" s="7"/>
      <c r="KR73" s="7"/>
      <c r="KS73" s="7"/>
      <c r="KT73" s="7"/>
      <c r="KU73" s="7"/>
      <c r="KV73" s="7"/>
      <c r="KW73" s="7"/>
      <c r="KX73" s="7"/>
      <c r="KY73" s="7"/>
      <c r="KZ73" s="7"/>
      <c r="LA73" s="7"/>
      <c r="LB73" s="7"/>
      <c r="LC73" s="7"/>
      <c r="LD73" s="7"/>
      <c r="LE73" s="7"/>
      <c r="LF73" s="7"/>
      <c r="LG73" s="7"/>
      <c r="LH73" s="7"/>
      <c r="LI73" s="7"/>
      <c r="LJ73" s="7"/>
      <c r="LK73" s="7"/>
      <c r="LL73" s="7"/>
      <c r="LM73" s="7"/>
      <c r="LN73" s="7"/>
      <c r="LO73" s="7"/>
      <c r="LP73" s="7"/>
      <c r="LQ73" s="7"/>
      <c r="LR73" s="7"/>
      <c r="LS73" s="7"/>
      <c r="LT73" s="7"/>
      <c r="LU73" s="7"/>
      <c r="LV73" s="7"/>
      <c r="LW73" s="7"/>
      <c r="LX73" s="7"/>
      <c r="LY73" s="7"/>
      <c r="LZ73" s="7"/>
      <c r="MA73" s="7"/>
      <c r="MB73" s="7"/>
      <c r="MC73" s="7"/>
      <c r="MD73" s="7"/>
      <c r="ME73" s="7"/>
      <c r="MF73" s="7"/>
      <c r="MG73" s="7"/>
      <c r="MH73" s="7"/>
      <c r="MI73" s="7"/>
      <c r="MJ73" s="7"/>
      <c r="MK73" s="7"/>
      <c r="ML73" s="7"/>
      <c r="MM73" s="7"/>
      <c r="MN73" s="7"/>
      <c r="MO73" s="7"/>
      <c r="MP73" s="7"/>
      <c r="MQ73" s="7"/>
      <c r="MR73" s="7"/>
      <c r="MS73" s="7"/>
      <c r="MT73" s="7"/>
      <c r="MU73" s="7"/>
      <c r="MV73" s="7"/>
      <c r="MW73" s="7"/>
      <c r="MX73" s="7"/>
      <c r="MY73" s="7"/>
      <c r="MZ73" s="7"/>
      <c r="NA73" s="7"/>
      <c r="NB73" s="7"/>
      <c r="NC73" s="7"/>
      <c r="ND73" s="7"/>
      <c r="NE73" s="7"/>
      <c r="NF73" s="7"/>
      <c r="NG73" s="7"/>
      <c r="NH73" s="7"/>
      <c r="NI73" s="7"/>
      <c r="NJ73" s="7"/>
      <c r="NK73" s="7"/>
      <c r="NL73" s="7"/>
      <c r="NM73" s="7"/>
      <c r="NN73" s="7"/>
      <c r="NO73" s="7"/>
      <c r="NP73" s="7"/>
      <c r="NQ73" s="7"/>
      <c r="NR73" s="7"/>
      <c r="NS73" s="7"/>
      <c r="NT73" s="7"/>
      <c r="NU73" s="7"/>
      <c r="NV73" s="7"/>
      <c r="NW73" s="7"/>
      <c r="NX73" s="7"/>
      <c r="NY73" s="7"/>
      <c r="NZ73" s="7"/>
      <c r="OA73" s="7"/>
      <c r="OB73" s="7"/>
      <c r="OC73" s="7"/>
      <c r="OD73" s="7"/>
      <c r="OE73" s="7"/>
      <c r="OF73" s="7"/>
      <c r="OG73" s="7"/>
      <c r="OH73" s="7"/>
      <c r="OI73" s="7"/>
      <c r="OJ73" s="7"/>
      <c r="OK73" s="7"/>
      <c r="OL73" s="7"/>
      <c r="OM73" s="7"/>
      <c r="ON73" s="7"/>
      <c r="OO73" s="7"/>
      <c r="OP73" s="7"/>
      <c r="OQ73" s="7"/>
      <c r="OR73" s="7"/>
      <c r="OS73" s="7"/>
      <c r="OT73" s="7"/>
      <c r="OU73" s="7"/>
      <c r="OV73" s="7"/>
      <c r="OW73" s="7"/>
      <c r="OX73" s="7"/>
      <c r="OY73" s="7"/>
      <c r="OZ73" s="7"/>
      <c r="PA73" s="7"/>
      <c r="PB73" s="7"/>
      <c r="PC73" s="7"/>
      <c r="PD73" s="7"/>
      <c r="PE73" s="7"/>
      <c r="PF73" s="7"/>
      <c r="PG73" s="7"/>
      <c r="PH73" s="7"/>
      <c r="PI73" s="7"/>
      <c r="PJ73" s="7"/>
      <c r="PK73" s="7"/>
      <c r="PL73" s="7"/>
      <c r="PM73" s="7"/>
      <c r="PN73" s="7"/>
      <c r="PO73" s="7"/>
      <c r="PP73" s="7"/>
      <c r="PQ73" s="7"/>
      <c r="PR73" s="7"/>
      <c r="PS73" s="7"/>
      <c r="PT73" s="7"/>
      <c r="PU73" s="7"/>
      <c r="PV73" s="7"/>
      <c r="PW73" s="7"/>
      <c r="PX73" s="7"/>
      <c r="PY73" s="7"/>
      <c r="PZ73" s="7"/>
      <c r="QA73" s="7"/>
      <c r="QB73" s="7"/>
      <c r="QC73" s="7"/>
      <c r="QD73" s="7"/>
      <c r="QE73" s="7"/>
      <c r="QF73" s="7"/>
      <c r="QG73" s="7"/>
      <c r="QH73" s="7"/>
      <c r="QI73" s="7"/>
      <c r="QJ73" s="7"/>
      <c r="QK73" s="7"/>
      <c r="QL73" s="7"/>
      <c r="QM73" s="7"/>
      <c r="QN73" s="7"/>
      <c r="QO73" s="7"/>
      <c r="QP73" s="7"/>
      <c r="QQ73" s="7"/>
      <c r="QR73" s="7"/>
      <c r="QS73" s="7"/>
      <c r="QT73" s="7"/>
      <c r="QU73" s="7"/>
      <c r="QV73" s="7"/>
      <c r="QW73" s="7"/>
      <c r="QX73" s="7"/>
      <c r="QY73" s="7"/>
      <c r="QZ73" s="7"/>
      <c r="RA73" s="7"/>
      <c r="RB73" s="7"/>
      <c r="RC73" s="7"/>
      <c r="RD73" s="7"/>
      <c r="RE73" s="7"/>
      <c r="RF73" s="7"/>
      <c r="RG73" s="7"/>
      <c r="RH73" s="7"/>
      <c r="RI73" s="7"/>
      <c r="RJ73" s="7"/>
      <c r="RK73" s="7"/>
      <c r="RL73" s="7"/>
      <c r="RM73" s="7"/>
      <c r="RN73" s="7"/>
      <c r="RO73" s="7"/>
      <c r="RP73" s="7"/>
      <c r="RQ73" s="7"/>
      <c r="RR73" s="7"/>
      <c r="RS73" s="7"/>
      <c r="RT73" s="7"/>
      <c r="RU73" s="7"/>
      <c r="RV73" s="7"/>
      <c r="RW73" s="7"/>
      <c r="RX73" s="7"/>
      <c r="RY73" s="7"/>
      <c r="RZ73" s="7"/>
      <c r="SA73" s="7"/>
      <c r="SB73" s="7"/>
      <c r="SC73" s="7"/>
      <c r="SD73" s="7"/>
      <c r="SE73" s="7"/>
      <c r="SF73" s="7"/>
      <c r="SG73" s="7"/>
      <c r="SH73" s="7"/>
      <c r="SI73" s="7"/>
      <c r="SJ73" s="7"/>
      <c r="SK73" s="7"/>
    </row>
    <row r="74" ht="14.2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  <c r="DV74" s="7"/>
      <c r="DW74" s="7"/>
      <c r="DX74" s="7"/>
      <c r="DY74" s="7"/>
      <c r="DZ74" s="7"/>
      <c r="EA74" s="7"/>
      <c r="EB74" s="7"/>
      <c r="EC74" s="7"/>
      <c r="ED74" s="7"/>
      <c r="EE74" s="7"/>
      <c r="EF74" s="7"/>
      <c r="EG74" s="7"/>
      <c r="EH74" s="7"/>
      <c r="EI74" s="7"/>
      <c r="EJ74" s="7"/>
      <c r="EK74" s="7"/>
      <c r="EL74" s="7"/>
      <c r="EM74" s="7"/>
      <c r="EN74" s="7"/>
      <c r="EO74" s="7"/>
      <c r="EP74" s="7"/>
      <c r="EQ74" s="7"/>
      <c r="ER74" s="7"/>
      <c r="ES74" s="7"/>
      <c r="ET74" s="7"/>
      <c r="EU74" s="7"/>
      <c r="EV74" s="7"/>
      <c r="EW74" s="7"/>
      <c r="EX74" s="7"/>
      <c r="EY74" s="7"/>
      <c r="EZ74" s="7"/>
      <c r="FA74" s="7"/>
      <c r="FB74" s="7"/>
      <c r="FC74" s="7"/>
      <c r="FD74" s="7"/>
      <c r="FE74" s="7"/>
      <c r="FF74" s="7"/>
      <c r="FG74" s="7"/>
      <c r="FH74" s="7"/>
      <c r="FI74" s="7"/>
      <c r="FJ74" s="7"/>
      <c r="FK74" s="7"/>
      <c r="FL74" s="7"/>
      <c r="FM74" s="7"/>
      <c r="FN74" s="7"/>
      <c r="FO74" s="7"/>
      <c r="FP74" s="7"/>
      <c r="FQ74" s="7"/>
      <c r="FR74" s="7"/>
      <c r="FS74" s="7"/>
      <c r="FT74" s="7"/>
      <c r="FU74" s="7"/>
      <c r="FV74" s="7"/>
      <c r="FW74" s="7"/>
      <c r="FX74" s="7"/>
      <c r="FY74" s="7"/>
      <c r="FZ74" s="7"/>
      <c r="GA74" s="7"/>
      <c r="GB74" s="7"/>
      <c r="GC74" s="7"/>
      <c r="GD74" s="7"/>
      <c r="GE74" s="7"/>
      <c r="GF74" s="7"/>
      <c r="GG74" s="7"/>
      <c r="GH74" s="7"/>
      <c r="GI74" s="7"/>
      <c r="GJ74" s="7"/>
      <c r="GK74" s="7"/>
      <c r="GL74" s="7"/>
      <c r="GM74" s="7"/>
      <c r="GN74" s="7"/>
      <c r="GO74" s="7"/>
      <c r="GP74" s="7"/>
      <c r="GQ74" s="7"/>
      <c r="GR74" s="7"/>
      <c r="GS74" s="7"/>
      <c r="GT74" s="7"/>
      <c r="GU74" s="7"/>
      <c r="GV74" s="7"/>
      <c r="GW74" s="7"/>
      <c r="GX74" s="7"/>
      <c r="GY74" s="7"/>
      <c r="GZ74" s="7"/>
      <c r="HA74" s="7"/>
      <c r="HB74" s="7"/>
      <c r="HC74" s="7"/>
      <c r="HD74" s="7"/>
      <c r="HE74" s="7"/>
      <c r="HF74" s="7"/>
      <c r="HG74" s="7"/>
      <c r="HH74" s="7"/>
      <c r="HI74" s="7"/>
      <c r="HJ74" s="7"/>
      <c r="HK74" s="7"/>
      <c r="HL74" s="7"/>
      <c r="HM74" s="7"/>
      <c r="HN74" s="7"/>
      <c r="HO74" s="7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7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  <c r="IV74" s="7"/>
      <c r="IW74" s="7"/>
      <c r="IX74" s="7"/>
      <c r="IY74" s="7"/>
      <c r="IZ74" s="7"/>
      <c r="JA74" s="7"/>
      <c r="JB74" s="7"/>
      <c r="JC74" s="7"/>
      <c r="JD74" s="7"/>
      <c r="JE74" s="7"/>
      <c r="JF74" s="7"/>
      <c r="JG74" s="7"/>
      <c r="JH74" s="7"/>
      <c r="JI74" s="7"/>
      <c r="JJ74" s="7"/>
      <c r="JK74" s="7"/>
      <c r="JL74" s="7"/>
      <c r="JM74" s="7"/>
      <c r="JN74" s="7"/>
      <c r="JO74" s="7"/>
      <c r="JP74" s="7"/>
      <c r="JQ74" s="7"/>
      <c r="JR74" s="7"/>
      <c r="JS74" s="7"/>
      <c r="JT74" s="7"/>
      <c r="JU74" s="7"/>
      <c r="JV74" s="7"/>
      <c r="JW74" s="7"/>
      <c r="JX74" s="7"/>
      <c r="JY74" s="7"/>
      <c r="JZ74" s="7"/>
      <c r="KA74" s="7"/>
      <c r="KB74" s="7"/>
      <c r="KC74" s="7"/>
      <c r="KD74" s="7"/>
      <c r="KE74" s="7"/>
      <c r="KF74" s="7"/>
      <c r="KG74" s="7"/>
      <c r="KH74" s="7"/>
      <c r="KI74" s="7"/>
      <c r="KJ74" s="7"/>
      <c r="KK74" s="7"/>
      <c r="KL74" s="7"/>
      <c r="KM74" s="7"/>
      <c r="KN74" s="7"/>
      <c r="KO74" s="7"/>
      <c r="KP74" s="7"/>
      <c r="KQ74" s="7"/>
      <c r="KR74" s="7"/>
      <c r="KS74" s="7"/>
      <c r="KT74" s="7"/>
      <c r="KU74" s="7"/>
      <c r="KV74" s="7"/>
      <c r="KW74" s="7"/>
      <c r="KX74" s="7"/>
      <c r="KY74" s="7"/>
      <c r="KZ74" s="7"/>
      <c r="LA74" s="7"/>
      <c r="LB74" s="7"/>
      <c r="LC74" s="7"/>
      <c r="LD74" s="7"/>
      <c r="LE74" s="7"/>
      <c r="LF74" s="7"/>
      <c r="LG74" s="7"/>
      <c r="LH74" s="7"/>
      <c r="LI74" s="7"/>
      <c r="LJ74" s="7"/>
      <c r="LK74" s="7"/>
      <c r="LL74" s="7"/>
      <c r="LM74" s="7"/>
      <c r="LN74" s="7"/>
      <c r="LO74" s="7"/>
      <c r="LP74" s="7"/>
      <c r="LQ74" s="7"/>
      <c r="LR74" s="7"/>
      <c r="LS74" s="7"/>
      <c r="LT74" s="7"/>
      <c r="LU74" s="7"/>
      <c r="LV74" s="7"/>
      <c r="LW74" s="7"/>
      <c r="LX74" s="7"/>
      <c r="LY74" s="7"/>
      <c r="LZ74" s="7"/>
      <c r="MA74" s="7"/>
      <c r="MB74" s="7"/>
      <c r="MC74" s="7"/>
      <c r="MD74" s="7"/>
      <c r="ME74" s="7"/>
      <c r="MF74" s="7"/>
      <c r="MG74" s="7"/>
      <c r="MH74" s="7"/>
      <c r="MI74" s="7"/>
      <c r="MJ74" s="7"/>
      <c r="MK74" s="7"/>
      <c r="ML74" s="7"/>
      <c r="MM74" s="7"/>
      <c r="MN74" s="7"/>
      <c r="MO74" s="7"/>
      <c r="MP74" s="7"/>
      <c r="MQ74" s="7"/>
      <c r="MR74" s="7"/>
      <c r="MS74" s="7"/>
      <c r="MT74" s="7"/>
      <c r="MU74" s="7"/>
      <c r="MV74" s="7"/>
      <c r="MW74" s="7"/>
      <c r="MX74" s="7"/>
      <c r="MY74" s="7"/>
      <c r="MZ74" s="7"/>
      <c r="NA74" s="7"/>
      <c r="NB74" s="7"/>
      <c r="NC74" s="7"/>
      <c r="ND74" s="7"/>
      <c r="NE74" s="7"/>
      <c r="NF74" s="7"/>
      <c r="NG74" s="7"/>
      <c r="NH74" s="7"/>
      <c r="NI74" s="7"/>
      <c r="NJ74" s="7"/>
      <c r="NK74" s="7"/>
      <c r="NL74" s="7"/>
      <c r="NM74" s="7"/>
      <c r="NN74" s="7"/>
      <c r="NO74" s="7"/>
      <c r="NP74" s="7"/>
      <c r="NQ74" s="7"/>
      <c r="NR74" s="7"/>
      <c r="NS74" s="7"/>
      <c r="NT74" s="7"/>
      <c r="NU74" s="7"/>
      <c r="NV74" s="7"/>
      <c r="NW74" s="7"/>
      <c r="NX74" s="7"/>
      <c r="NY74" s="7"/>
      <c r="NZ74" s="7"/>
      <c r="OA74" s="7"/>
      <c r="OB74" s="7"/>
      <c r="OC74" s="7"/>
      <c r="OD74" s="7"/>
      <c r="OE74" s="7"/>
      <c r="OF74" s="7"/>
      <c r="OG74" s="7"/>
      <c r="OH74" s="7"/>
      <c r="OI74" s="7"/>
      <c r="OJ74" s="7"/>
      <c r="OK74" s="7"/>
      <c r="OL74" s="7"/>
      <c r="OM74" s="7"/>
      <c r="ON74" s="7"/>
      <c r="OO74" s="7"/>
      <c r="OP74" s="7"/>
      <c r="OQ74" s="7"/>
      <c r="OR74" s="7"/>
      <c r="OS74" s="7"/>
      <c r="OT74" s="7"/>
      <c r="OU74" s="7"/>
      <c r="OV74" s="7"/>
      <c r="OW74" s="7"/>
      <c r="OX74" s="7"/>
      <c r="OY74" s="7"/>
      <c r="OZ74" s="7"/>
      <c r="PA74" s="7"/>
      <c r="PB74" s="7"/>
      <c r="PC74" s="7"/>
      <c r="PD74" s="7"/>
      <c r="PE74" s="7"/>
      <c r="PF74" s="7"/>
      <c r="PG74" s="7"/>
      <c r="PH74" s="7"/>
      <c r="PI74" s="7"/>
      <c r="PJ74" s="7"/>
      <c r="PK74" s="7"/>
      <c r="PL74" s="7"/>
      <c r="PM74" s="7"/>
      <c r="PN74" s="7"/>
      <c r="PO74" s="7"/>
      <c r="PP74" s="7"/>
      <c r="PQ74" s="7"/>
      <c r="PR74" s="7"/>
      <c r="PS74" s="7"/>
      <c r="PT74" s="7"/>
      <c r="PU74" s="7"/>
      <c r="PV74" s="7"/>
      <c r="PW74" s="7"/>
      <c r="PX74" s="7"/>
      <c r="PY74" s="7"/>
      <c r="PZ74" s="7"/>
      <c r="QA74" s="7"/>
      <c r="QB74" s="7"/>
      <c r="QC74" s="7"/>
      <c r="QD74" s="7"/>
      <c r="QE74" s="7"/>
      <c r="QF74" s="7"/>
      <c r="QG74" s="7"/>
      <c r="QH74" s="7"/>
      <c r="QI74" s="7"/>
      <c r="QJ74" s="7"/>
      <c r="QK74" s="7"/>
      <c r="QL74" s="7"/>
      <c r="QM74" s="7"/>
      <c r="QN74" s="7"/>
      <c r="QO74" s="7"/>
      <c r="QP74" s="7"/>
      <c r="QQ74" s="7"/>
      <c r="QR74" s="7"/>
      <c r="QS74" s="7"/>
      <c r="QT74" s="7"/>
      <c r="QU74" s="7"/>
      <c r="QV74" s="7"/>
      <c r="QW74" s="7"/>
      <c r="QX74" s="7"/>
      <c r="QY74" s="7"/>
      <c r="QZ74" s="7"/>
      <c r="RA74" s="7"/>
      <c r="RB74" s="7"/>
      <c r="RC74" s="7"/>
      <c r="RD74" s="7"/>
      <c r="RE74" s="7"/>
      <c r="RF74" s="7"/>
      <c r="RG74" s="7"/>
      <c r="RH74" s="7"/>
      <c r="RI74" s="7"/>
      <c r="RJ74" s="7"/>
      <c r="RK74" s="7"/>
      <c r="RL74" s="7"/>
      <c r="RM74" s="7"/>
      <c r="RN74" s="7"/>
      <c r="RO74" s="7"/>
      <c r="RP74" s="7"/>
      <c r="RQ74" s="7"/>
      <c r="RR74" s="7"/>
      <c r="RS74" s="7"/>
      <c r="RT74" s="7"/>
      <c r="RU74" s="7"/>
      <c r="RV74" s="7"/>
      <c r="RW74" s="7"/>
      <c r="RX74" s="7"/>
      <c r="RY74" s="7"/>
      <c r="RZ74" s="7"/>
      <c r="SA74" s="7"/>
      <c r="SB74" s="7"/>
      <c r="SC74" s="7"/>
      <c r="SD74" s="7"/>
      <c r="SE74" s="7"/>
      <c r="SF74" s="7"/>
      <c r="SG74" s="7"/>
      <c r="SH74" s="7"/>
      <c r="SI74" s="7"/>
      <c r="SJ74" s="7"/>
      <c r="SK74" s="7"/>
    </row>
    <row r="75" ht="14.2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  <c r="DV75" s="7"/>
      <c r="DW75" s="7"/>
      <c r="DX75" s="7"/>
      <c r="DY75" s="7"/>
      <c r="DZ75" s="7"/>
      <c r="EA75" s="7"/>
      <c r="EB75" s="7"/>
      <c r="EC75" s="7"/>
      <c r="ED75" s="7"/>
      <c r="EE75" s="7"/>
      <c r="EF75" s="7"/>
      <c r="EG75" s="7"/>
      <c r="EH75" s="7"/>
      <c r="EI75" s="7"/>
      <c r="EJ75" s="7"/>
      <c r="EK75" s="7"/>
      <c r="EL75" s="7"/>
      <c r="EM75" s="7"/>
      <c r="EN75" s="7"/>
      <c r="EO75" s="7"/>
      <c r="EP75" s="7"/>
      <c r="EQ75" s="7"/>
      <c r="ER75" s="7"/>
      <c r="ES75" s="7"/>
      <c r="ET75" s="7"/>
      <c r="EU75" s="7"/>
      <c r="EV75" s="7"/>
      <c r="EW75" s="7"/>
      <c r="EX75" s="7"/>
      <c r="EY75" s="7"/>
      <c r="EZ75" s="7"/>
      <c r="FA75" s="7"/>
      <c r="FB75" s="7"/>
      <c r="FC75" s="7"/>
      <c r="FD75" s="7"/>
      <c r="FE75" s="7"/>
      <c r="FF75" s="7"/>
      <c r="FG75" s="7"/>
      <c r="FH75" s="7"/>
      <c r="FI75" s="7"/>
      <c r="FJ75" s="7"/>
      <c r="FK75" s="7"/>
      <c r="FL75" s="7"/>
      <c r="FM75" s="7"/>
      <c r="FN75" s="7"/>
      <c r="FO75" s="7"/>
      <c r="FP75" s="7"/>
      <c r="FQ75" s="7"/>
      <c r="FR75" s="7"/>
      <c r="FS75" s="7"/>
      <c r="FT75" s="7"/>
      <c r="FU75" s="7"/>
      <c r="FV75" s="7"/>
      <c r="FW75" s="7"/>
      <c r="FX75" s="7"/>
      <c r="FY75" s="7"/>
      <c r="FZ75" s="7"/>
      <c r="GA75" s="7"/>
      <c r="GB75" s="7"/>
      <c r="GC75" s="7"/>
      <c r="GD75" s="7"/>
      <c r="GE75" s="7"/>
      <c r="GF75" s="7"/>
      <c r="GG75" s="7"/>
      <c r="GH75" s="7"/>
      <c r="GI75" s="7"/>
      <c r="GJ75" s="7"/>
      <c r="GK75" s="7"/>
      <c r="GL75" s="7"/>
      <c r="GM75" s="7"/>
      <c r="GN75" s="7"/>
      <c r="GO75" s="7"/>
      <c r="GP75" s="7"/>
      <c r="GQ75" s="7"/>
      <c r="GR75" s="7"/>
      <c r="GS75" s="7"/>
      <c r="GT75" s="7"/>
      <c r="GU75" s="7"/>
      <c r="GV75" s="7"/>
      <c r="GW75" s="7"/>
      <c r="GX75" s="7"/>
      <c r="GY75" s="7"/>
      <c r="GZ75" s="7"/>
      <c r="HA75" s="7"/>
      <c r="HB75" s="7"/>
      <c r="HC75" s="7"/>
      <c r="HD75" s="7"/>
      <c r="HE75" s="7"/>
      <c r="HF75" s="7"/>
      <c r="HG75" s="7"/>
      <c r="HH75" s="7"/>
      <c r="HI75" s="7"/>
      <c r="HJ75" s="7"/>
      <c r="HK75" s="7"/>
      <c r="HL75" s="7"/>
      <c r="HM75" s="7"/>
      <c r="HN75" s="7"/>
      <c r="HO75" s="7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7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  <c r="IV75" s="7"/>
      <c r="IW75" s="7"/>
      <c r="IX75" s="7"/>
      <c r="IY75" s="7"/>
      <c r="IZ75" s="7"/>
      <c r="JA75" s="7"/>
      <c r="JB75" s="7"/>
      <c r="JC75" s="7"/>
      <c r="JD75" s="7"/>
      <c r="JE75" s="7"/>
      <c r="JF75" s="7"/>
      <c r="JG75" s="7"/>
      <c r="JH75" s="7"/>
      <c r="JI75" s="7"/>
      <c r="JJ75" s="7"/>
      <c r="JK75" s="7"/>
      <c r="JL75" s="7"/>
      <c r="JM75" s="7"/>
      <c r="JN75" s="7"/>
      <c r="JO75" s="7"/>
      <c r="JP75" s="7"/>
      <c r="JQ75" s="7"/>
      <c r="JR75" s="7"/>
      <c r="JS75" s="7"/>
      <c r="JT75" s="7"/>
      <c r="JU75" s="7"/>
      <c r="JV75" s="7"/>
      <c r="JW75" s="7"/>
      <c r="JX75" s="7"/>
      <c r="JY75" s="7"/>
      <c r="JZ75" s="7"/>
      <c r="KA75" s="7"/>
      <c r="KB75" s="7"/>
      <c r="KC75" s="7"/>
      <c r="KD75" s="7"/>
      <c r="KE75" s="7"/>
      <c r="KF75" s="7"/>
      <c r="KG75" s="7"/>
      <c r="KH75" s="7"/>
      <c r="KI75" s="7"/>
      <c r="KJ75" s="7"/>
      <c r="KK75" s="7"/>
      <c r="KL75" s="7"/>
      <c r="KM75" s="7"/>
      <c r="KN75" s="7"/>
      <c r="KO75" s="7"/>
      <c r="KP75" s="7"/>
      <c r="KQ75" s="7"/>
      <c r="KR75" s="7"/>
      <c r="KS75" s="7"/>
      <c r="KT75" s="7"/>
      <c r="KU75" s="7"/>
      <c r="KV75" s="7"/>
      <c r="KW75" s="7"/>
      <c r="KX75" s="7"/>
      <c r="KY75" s="7"/>
      <c r="KZ75" s="7"/>
      <c r="LA75" s="7"/>
      <c r="LB75" s="7"/>
      <c r="LC75" s="7"/>
      <c r="LD75" s="7"/>
      <c r="LE75" s="7"/>
      <c r="LF75" s="7"/>
      <c r="LG75" s="7"/>
      <c r="LH75" s="7"/>
      <c r="LI75" s="7"/>
      <c r="LJ75" s="7"/>
      <c r="LK75" s="7"/>
      <c r="LL75" s="7"/>
      <c r="LM75" s="7"/>
      <c r="LN75" s="7"/>
      <c r="LO75" s="7"/>
      <c r="LP75" s="7"/>
      <c r="LQ75" s="7"/>
      <c r="LR75" s="7"/>
      <c r="LS75" s="7"/>
      <c r="LT75" s="7"/>
      <c r="LU75" s="7"/>
      <c r="LV75" s="7"/>
      <c r="LW75" s="7"/>
      <c r="LX75" s="7"/>
      <c r="LY75" s="7"/>
      <c r="LZ75" s="7"/>
      <c r="MA75" s="7"/>
      <c r="MB75" s="7"/>
      <c r="MC75" s="7"/>
      <c r="MD75" s="7"/>
      <c r="ME75" s="7"/>
      <c r="MF75" s="7"/>
      <c r="MG75" s="7"/>
      <c r="MH75" s="7"/>
      <c r="MI75" s="7"/>
      <c r="MJ75" s="7"/>
      <c r="MK75" s="7"/>
      <c r="ML75" s="7"/>
      <c r="MM75" s="7"/>
      <c r="MN75" s="7"/>
      <c r="MO75" s="7"/>
      <c r="MP75" s="7"/>
      <c r="MQ75" s="7"/>
      <c r="MR75" s="7"/>
      <c r="MS75" s="7"/>
      <c r="MT75" s="7"/>
      <c r="MU75" s="7"/>
      <c r="MV75" s="7"/>
      <c r="MW75" s="7"/>
      <c r="MX75" s="7"/>
      <c r="MY75" s="7"/>
      <c r="MZ75" s="7"/>
      <c r="NA75" s="7"/>
      <c r="NB75" s="7"/>
      <c r="NC75" s="7"/>
      <c r="ND75" s="7"/>
      <c r="NE75" s="7"/>
      <c r="NF75" s="7"/>
      <c r="NG75" s="7"/>
      <c r="NH75" s="7"/>
      <c r="NI75" s="7"/>
      <c r="NJ75" s="7"/>
      <c r="NK75" s="7"/>
      <c r="NL75" s="7"/>
      <c r="NM75" s="7"/>
      <c r="NN75" s="7"/>
      <c r="NO75" s="7"/>
      <c r="NP75" s="7"/>
      <c r="NQ75" s="7"/>
      <c r="NR75" s="7"/>
      <c r="NS75" s="7"/>
      <c r="NT75" s="7"/>
      <c r="NU75" s="7"/>
      <c r="NV75" s="7"/>
      <c r="NW75" s="7"/>
      <c r="NX75" s="7"/>
      <c r="NY75" s="7"/>
      <c r="NZ75" s="7"/>
      <c r="OA75" s="7"/>
      <c r="OB75" s="7"/>
      <c r="OC75" s="7"/>
      <c r="OD75" s="7"/>
      <c r="OE75" s="7"/>
      <c r="OF75" s="7"/>
      <c r="OG75" s="7"/>
      <c r="OH75" s="7"/>
      <c r="OI75" s="7"/>
      <c r="OJ75" s="7"/>
      <c r="OK75" s="7"/>
      <c r="OL75" s="7"/>
      <c r="OM75" s="7"/>
      <c r="ON75" s="7"/>
      <c r="OO75" s="7"/>
      <c r="OP75" s="7"/>
      <c r="OQ75" s="7"/>
      <c r="OR75" s="7"/>
      <c r="OS75" s="7"/>
      <c r="OT75" s="7"/>
      <c r="OU75" s="7"/>
      <c r="OV75" s="7"/>
      <c r="OW75" s="7"/>
      <c r="OX75" s="7"/>
      <c r="OY75" s="7"/>
      <c r="OZ75" s="7"/>
      <c r="PA75" s="7"/>
      <c r="PB75" s="7"/>
      <c r="PC75" s="7"/>
      <c r="PD75" s="7"/>
      <c r="PE75" s="7"/>
      <c r="PF75" s="7"/>
      <c r="PG75" s="7"/>
      <c r="PH75" s="7"/>
      <c r="PI75" s="7"/>
      <c r="PJ75" s="7"/>
      <c r="PK75" s="7"/>
      <c r="PL75" s="7"/>
      <c r="PM75" s="7"/>
      <c r="PN75" s="7"/>
      <c r="PO75" s="7"/>
      <c r="PP75" s="7"/>
      <c r="PQ75" s="7"/>
      <c r="PR75" s="7"/>
      <c r="PS75" s="7"/>
      <c r="PT75" s="7"/>
      <c r="PU75" s="7"/>
      <c r="PV75" s="7"/>
      <c r="PW75" s="7"/>
      <c r="PX75" s="7"/>
      <c r="PY75" s="7"/>
      <c r="PZ75" s="7"/>
      <c r="QA75" s="7"/>
      <c r="QB75" s="7"/>
      <c r="QC75" s="7"/>
      <c r="QD75" s="7"/>
      <c r="QE75" s="7"/>
      <c r="QF75" s="7"/>
      <c r="QG75" s="7"/>
      <c r="QH75" s="7"/>
      <c r="QI75" s="7"/>
      <c r="QJ75" s="7"/>
      <c r="QK75" s="7"/>
      <c r="QL75" s="7"/>
      <c r="QM75" s="7"/>
      <c r="QN75" s="7"/>
      <c r="QO75" s="7"/>
      <c r="QP75" s="7"/>
      <c r="QQ75" s="7"/>
      <c r="QR75" s="7"/>
      <c r="QS75" s="7"/>
      <c r="QT75" s="7"/>
      <c r="QU75" s="7"/>
      <c r="QV75" s="7"/>
      <c r="QW75" s="7"/>
      <c r="QX75" s="7"/>
      <c r="QY75" s="7"/>
      <c r="QZ75" s="7"/>
      <c r="RA75" s="7"/>
      <c r="RB75" s="7"/>
      <c r="RC75" s="7"/>
      <c r="RD75" s="7"/>
      <c r="RE75" s="7"/>
      <c r="RF75" s="7"/>
      <c r="RG75" s="7"/>
      <c r="RH75" s="7"/>
      <c r="RI75" s="7"/>
      <c r="RJ75" s="7"/>
      <c r="RK75" s="7"/>
      <c r="RL75" s="7"/>
      <c r="RM75" s="7"/>
      <c r="RN75" s="7"/>
      <c r="RO75" s="7"/>
      <c r="RP75" s="7"/>
      <c r="RQ75" s="7"/>
      <c r="RR75" s="7"/>
      <c r="RS75" s="7"/>
      <c r="RT75" s="7"/>
      <c r="RU75" s="7"/>
      <c r="RV75" s="7"/>
      <c r="RW75" s="7"/>
      <c r="RX75" s="7"/>
      <c r="RY75" s="7"/>
      <c r="RZ75" s="7"/>
      <c r="SA75" s="7"/>
      <c r="SB75" s="7"/>
      <c r="SC75" s="7"/>
      <c r="SD75" s="7"/>
      <c r="SE75" s="7"/>
      <c r="SF75" s="7"/>
      <c r="SG75" s="7"/>
      <c r="SH75" s="7"/>
      <c r="SI75" s="7"/>
      <c r="SJ75" s="7"/>
      <c r="SK75" s="7"/>
    </row>
    <row r="76" ht="14.2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  <c r="DV76" s="7"/>
      <c r="DW76" s="7"/>
      <c r="DX76" s="7"/>
      <c r="DY76" s="7"/>
      <c r="DZ76" s="7"/>
      <c r="EA76" s="7"/>
      <c r="EB76" s="7"/>
      <c r="EC76" s="7"/>
      <c r="ED76" s="7"/>
      <c r="EE76" s="7"/>
      <c r="EF76" s="7"/>
      <c r="EG76" s="7"/>
      <c r="EH76" s="7"/>
      <c r="EI76" s="7"/>
      <c r="EJ76" s="7"/>
      <c r="EK76" s="7"/>
      <c r="EL76" s="7"/>
      <c r="EM76" s="7"/>
      <c r="EN76" s="7"/>
      <c r="EO76" s="7"/>
      <c r="EP76" s="7"/>
      <c r="EQ76" s="7"/>
      <c r="ER76" s="7"/>
      <c r="ES76" s="7"/>
      <c r="ET76" s="7"/>
      <c r="EU76" s="7"/>
      <c r="EV76" s="7"/>
      <c r="EW76" s="7"/>
      <c r="EX76" s="7"/>
      <c r="EY76" s="7"/>
      <c r="EZ76" s="7"/>
      <c r="FA76" s="7"/>
      <c r="FB76" s="7"/>
      <c r="FC76" s="7"/>
      <c r="FD76" s="7"/>
      <c r="FE76" s="7"/>
      <c r="FF76" s="7"/>
      <c r="FG76" s="7"/>
      <c r="FH76" s="7"/>
      <c r="FI76" s="7"/>
      <c r="FJ76" s="7"/>
      <c r="FK76" s="7"/>
      <c r="FL76" s="7"/>
      <c r="FM76" s="7"/>
      <c r="FN76" s="7"/>
      <c r="FO76" s="7"/>
      <c r="FP76" s="7"/>
      <c r="FQ76" s="7"/>
      <c r="FR76" s="7"/>
      <c r="FS76" s="7"/>
      <c r="FT76" s="7"/>
      <c r="FU76" s="7"/>
      <c r="FV76" s="7"/>
      <c r="FW76" s="7"/>
      <c r="FX76" s="7"/>
      <c r="FY76" s="7"/>
      <c r="FZ76" s="7"/>
      <c r="GA76" s="7"/>
      <c r="GB76" s="7"/>
      <c r="GC76" s="7"/>
      <c r="GD76" s="7"/>
      <c r="GE76" s="7"/>
      <c r="GF76" s="7"/>
      <c r="GG76" s="7"/>
      <c r="GH76" s="7"/>
      <c r="GI76" s="7"/>
      <c r="GJ76" s="7"/>
      <c r="GK76" s="7"/>
      <c r="GL76" s="7"/>
      <c r="GM76" s="7"/>
      <c r="GN76" s="7"/>
      <c r="GO76" s="7"/>
      <c r="GP76" s="7"/>
      <c r="GQ76" s="7"/>
      <c r="GR76" s="7"/>
      <c r="GS76" s="7"/>
      <c r="GT76" s="7"/>
      <c r="GU76" s="7"/>
      <c r="GV76" s="7"/>
      <c r="GW76" s="7"/>
      <c r="GX76" s="7"/>
      <c r="GY76" s="7"/>
      <c r="GZ76" s="7"/>
      <c r="HA76" s="7"/>
      <c r="HB76" s="7"/>
      <c r="HC76" s="7"/>
      <c r="HD76" s="7"/>
      <c r="HE76" s="7"/>
      <c r="HF76" s="7"/>
      <c r="HG76" s="7"/>
      <c r="HH76" s="7"/>
      <c r="HI76" s="7"/>
      <c r="HJ76" s="7"/>
      <c r="HK76" s="7"/>
      <c r="HL76" s="7"/>
      <c r="HM76" s="7"/>
      <c r="HN76" s="7"/>
      <c r="HO76" s="7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7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  <c r="IV76" s="7"/>
      <c r="IW76" s="7"/>
      <c r="IX76" s="7"/>
      <c r="IY76" s="7"/>
      <c r="IZ76" s="7"/>
      <c r="JA76" s="7"/>
      <c r="JB76" s="7"/>
      <c r="JC76" s="7"/>
      <c r="JD76" s="7"/>
      <c r="JE76" s="7"/>
      <c r="JF76" s="7"/>
      <c r="JG76" s="7"/>
      <c r="JH76" s="7"/>
      <c r="JI76" s="7"/>
      <c r="JJ76" s="7"/>
      <c r="JK76" s="7"/>
      <c r="JL76" s="7"/>
      <c r="JM76" s="7"/>
      <c r="JN76" s="7"/>
      <c r="JO76" s="7"/>
      <c r="JP76" s="7"/>
      <c r="JQ76" s="7"/>
      <c r="JR76" s="7"/>
      <c r="JS76" s="7"/>
      <c r="JT76" s="7"/>
      <c r="JU76" s="7"/>
      <c r="JV76" s="7"/>
      <c r="JW76" s="7"/>
      <c r="JX76" s="7"/>
      <c r="JY76" s="7"/>
      <c r="JZ76" s="7"/>
      <c r="KA76" s="7"/>
      <c r="KB76" s="7"/>
      <c r="KC76" s="7"/>
      <c r="KD76" s="7"/>
      <c r="KE76" s="7"/>
      <c r="KF76" s="7"/>
      <c r="KG76" s="7"/>
      <c r="KH76" s="7"/>
      <c r="KI76" s="7"/>
      <c r="KJ76" s="7"/>
      <c r="KK76" s="7"/>
      <c r="KL76" s="7"/>
      <c r="KM76" s="7"/>
      <c r="KN76" s="7"/>
      <c r="KO76" s="7"/>
      <c r="KP76" s="7"/>
      <c r="KQ76" s="7"/>
      <c r="KR76" s="7"/>
      <c r="KS76" s="7"/>
      <c r="KT76" s="7"/>
      <c r="KU76" s="7"/>
      <c r="KV76" s="7"/>
      <c r="KW76" s="7"/>
      <c r="KX76" s="7"/>
      <c r="KY76" s="7"/>
      <c r="KZ76" s="7"/>
      <c r="LA76" s="7"/>
      <c r="LB76" s="7"/>
      <c r="LC76" s="7"/>
      <c r="LD76" s="7"/>
      <c r="LE76" s="7"/>
      <c r="LF76" s="7"/>
      <c r="LG76" s="7"/>
      <c r="LH76" s="7"/>
      <c r="LI76" s="7"/>
      <c r="LJ76" s="7"/>
      <c r="LK76" s="7"/>
      <c r="LL76" s="7"/>
      <c r="LM76" s="7"/>
      <c r="LN76" s="7"/>
      <c r="LO76" s="7"/>
      <c r="LP76" s="7"/>
      <c r="LQ76" s="7"/>
      <c r="LR76" s="7"/>
      <c r="LS76" s="7"/>
      <c r="LT76" s="7"/>
      <c r="LU76" s="7"/>
      <c r="LV76" s="7"/>
      <c r="LW76" s="7"/>
      <c r="LX76" s="7"/>
      <c r="LY76" s="7"/>
      <c r="LZ76" s="7"/>
      <c r="MA76" s="7"/>
      <c r="MB76" s="7"/>
      <c r="MC76" s="7"/>
      <c r="MD76" s="7"/>
      <c r="ME76" s="7"/>
      <c r="MF76" s="7"/>
      <c r="MG76" s="7"/>
      <c r="MH76" s="7"/>
      <c r="MI76" s="7"/>
      <c r="MJ76" s="7"/>
      <c r="MK76" s="7"/>
      <c r="ML76" s="7"/>
      <c r="MM76" s="7"/>
      <c r="MN76" s="7"/>
      <c r="MO76" s="7"/>
      <c r="MP76" s="7"/>
      <c r="MQ76" s="7"/>
      <c r="MR76" s="7"/>
      <c r="MS76" s="7"/>
      <c r="MT76" s="7"/>
      <c r="MU76" s="7"/>
      <c r="MV76" s="7"/>
      <c r="MW76" s="7"/>
      <c r="MX76" s="7"/>
      <c r="MY76" s="7"/>
      <c r="MZ76" s="7"/>
      <c r="NA76" s="7"/>
      <c r="NB76" s="7"/>
      <c r="NC76" s="7"/>
      <c r="ND76" s="7"/>
      <c r="NE76" s="7"/>
      <c r="NF76" s="7"/>
      <c r="NG76" s="7"/>
      <c r="NH76" s="7"/>
      <c r="NI76" s="7"/>
      <c r="NJ76" s="7"/>
      <c r="NK76" s="7"/>
      <c r="NL76" s="7"/>
      <c r="NM76" s="7"/>
      <c r="NN76" s="7"/>
      <c r="NO76" s="7"/>
      <c r="NP76" s="7"/>
      <c r="NQ76" s="7"/>
      <c r="NR76" s="7"/>
      <c r="NS76" s="7"/>
      <c r="NT76" s="7"/>
      <c r="NU76" s="7"/>
      <c r="NV76" s="7"/>
      <c r="NW76" s="7"/>
      <c r="NX76" s="7"/>
      <c r="NY76" s="7"/>
      <c r="NZ76" s="7"/>
      <c r="OA76" s="7"/>
      <c r="OB76" s="7"/>
      <c r="OC76" s="7"/>
      <c r="OD76" s="7"/>
      <c r="OE76" s="7"/>
      <c r="OF76" s="7"/>
      <c r="OG76" s="7"/>
      <c r="OH76" s="7"/>
      <c r="OI76" s="7"/>
      <c r="OJ76" s="7"/>
      <c r="OK76" s="7"/>
      <c r="OL76" s="7"/>
      <c r="OM76" s="7"/>
      <c r="ON76" s="7"/>
      <c r="OO76" s="7"/>
      <c r="OP76" s="7"/>
      <c r="OQ76" s="7"/>
      <c r="OR76" s="7"/>
      <c r="OS76" s="7"/>
      <c r="OT76" s="7"/>
      <c r="OU76" s="7"/>
      <c r="OV76" s="7"/>
      <c r="OW76" s="7"/>
      <c r="OX76" s="7"/>
      <c r="OY76" s="7"/>
      <c r="OZ76" s="7"/>
      <c r="PA76" s="7"/>
      <c r="PB76" s="7"/>
      <c r="PC76" s="7"/>
      <c r="PD76" s="7"/>
      <c r="PE76" s="7"/>
      <c r="PF76" s="7"/>
      <c r="PG76" s="7"/>
      <c r="PH76" s="7"/>
      <c r="PI76" s="7"/>
      <c r="PJ76" s="7"/>
      <c r="PK76" s="7"/>
      <c r="PL76" s="7"/>
      <c r="PM76" s="7"/>
      <c r="PN76" s="7"/>
      <c r="PO76" s="7"/>
      <c r="PP76" s="7"/>
      <c r="PQ76" s="7"/>
      <c r="PR76" s="7"/>
      <c r="PS76" s="7"/>
      <c r="PT76" s="7"/>
      <c r="PU76" s="7"/>
      <c r="PV76" s="7"/>
      <c r="PW76" s="7"/>
      <c r="PX76" s="7"/>
      <c r="PY76" s="7"/>
      <c r="PZ76" s="7"/>
      <c r="QA76" s="7"/>
      <c r="QB76" s="7"/>
      <c r="QC76" s="7"/>
      <c r="QD76" s="7"/>
      <c r="QE76" s="7"/>
      <c r="QF76" s="7"/>
      <c r="QG76" s="7"/>
      <c r="QH76" s="7"/>
      <c r="QI76" s="7"/>
      <c r="QJ76" s="7"/>
      <c r="QK76" s="7"/>
      <c r="QL76" s="7"/>
      <c r="QM76" s="7"/>
      <c r="QN76" s="7"/>
      <c r="QO76" s="7"/>
      <c r="QP76" s="7"/>
      <c r="QQ76" s="7"/>
      <c r="QR76" s="7"/>
      <c r="QS76" s="7"/>
      <c r="QT76" s="7"/>
      <c r="QU76" s="7"/>
      <c r="QV76" s="7"/>
      <c r="QW76" s="7"/>
      <c r="QX76" s="7"/>
      <c r="QY76" s="7"/>
      <c r="QZ76" s="7"/>
      <c r="RA76" s="7"/>
      <c r="RB76" s="7"/>
      <c r="RC76" s="7"/>
      <c r="RD76" s="7"/>
      <c r="RE76" s="7"/>
      <c r="RF76" s="7"/>
      <c r="RG76" s="7"/>
      <c r="RH76" s="7"/>
      <c r="RI76" s="7"/>
      <c r="RJ76" s="7"/>
      <c r="RK76" s="7"/>
      <c r="RL76" s="7"/>
      <c r="RM76" s="7"/>
      <c r="RN76" s="7"/>
      <c r="RO76" s="7"/>
      <c r="RP76" s="7"/>
      <c r="RQ76" s="7"/>
      <c r="RR76" s="7"/>
      <c r="RS76" s="7"/>
      <c r="RT76" s="7"/>
      <c r="RU76" s="7"/>
      <c r="RV76" s="7"/>
      <c r="RW76" s="7"/>
      <c r="RX76" s="7"/>
      <c r="RY76" s="7"/>
      <c r="RZ76" s="7"/>
      <c r="SA76" s="7"/>
      <c r="SB76" s="7"/>
      <c r="SC76" s="7"/>
      <c r="SD76" s="7"/>
      <c r="SE76" s="7"/>
      <c r="SF76" s="7"/>
      <c r="SG76" s="7"/>
      <c r="SH76" s="7"/>
      <c r="SI76" s="7"/>
      <c r="SJ76" s="7"/>
      <c r="SK76" s="7"/>
    </row>
    <row r="77" ht="14.2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  <c r="DV77" s="7"/>
      <c r="DW77" s="7"/>
      <c r="DX77" s="7"/>
      <c r="DY77" s="7"/>
      <c r="DZ77" s="7"/>
      <c r="EA77" s="7"/>
      <c r="EB77" s="7"/>
      <c r="EC77" s="7"/>
      <c r="ED77" s="7"/>
      <c r="EE77" s="7"/>
      <c r="EF77" s="7"/>
      <c r="EG77" s="7"/>
      <c r="EH77" s="7"/>
      <c r="EI77" s="7"/>
      <c r="EJ77" s="7"/>
      <c r="EK77" s="7"/>
      <c r="EL77" s="7"/>
      <c r="EM77" s="7"/>
      <c r="EN77" s="7"/>
      <c r="EO77" s="7"/>
      <c r="EP77" s="7"/>
      <c r="EQ77" s="7"/>
      <c r="ER77" s="7"/>
      <c r="ES77" s="7"/>
      <c r="ET77" s="7"/>
      <c r="EU77" s="7"/>
      <c r="EV77" s="7"/>
      <c r="EW77" s="7"/>
      <c r="EX77" s="7"/>
      <c r="EY77" s="7"/>
      <c r="EZ77" s="7"/>
      <c r="FA77" s="7"/>
      <c r="FB77" s="7"/>
      <c r="FC77" s="7"/>
      <c r="FD77" s="7"/>
      <c r="FE77" s="7"/>
      <c r="FF77" s="7"/>
      <c r="FG77" s="7"/>
      <c r="FH77" s="7"/>
      <c r="FI77" s="7"/>
      <c r="FJ77" s="7"/>
      <c r="FK77" s="7"/>
      <c r="FL77" s="7"/>
      <c r="FM77" s="7"/>
      <c r="FN77" s="7"/>
      <c r="FO77" s="7"/>
      <c r="FP77" s="7"/>
      <c r="FQ77" s="7"/>
      <c r="FR77" s="7"/>
      <c r="FS77" s="7"/>
      <c r="FT77" s="7"/>
      <c r="FU77" s="7"/>
      <c r="FV77" s="7"/>
      <c r="FW77" s="7"/>
      <c r="FX77" s="7"/>
      <c r="FY77" s="7"/>
      <c r="FZ77" s="7"/>
      <c r="GA77" s="7"/>
      <c r="GB77" s="7"/>
      <c r="GC77" s="7"/>
      <c r="GD77" s="7"/>
      <c r="GE77" s="7"/>
      <c r="GF77" s="7"/>
      <c r="GG77" s="7"/>
      <c r="GH77" s="7"/>
      <c r="GI77" s="7"/>
      <c r="GJ77" s="7"/>
      <c r="GK77" s="7"/>
      <c r="GL77" s="7"/>
      <c r="GM77" s="7"/>
      <c r="GN77" s="7"/>
      <c r="GO77" s="7"/>
      <c r="GP77" s="7"/>
      <c r="GQ77" s="7"/>
      <c r="GR77" s="7"/>
      <c r="GS77" s="7"/>
      <c r="GT77" s="7"/>
      <c r="GU77" s="7"/>
      <c r="GV77" s="7"/>
      <c r="GW77" s="7"/>
      <c r="GX77" s="7"/>
      <c r="GY77" s="7"/>
      <c r="GZ77" s="7"/>
      <c r="HA77" s="7"/>
      <c r="HB77" s="7"/>
      <c r="HC77" s="7"/>
      <c r="HD77" s="7"/>
      <c r="HE77" s="7"/>
      <c r="HF77" s="7"/>
      <c r="HG77" s="7"/>
      <c r="HH77" s="7"/>
      <c r="HI77" s="7"/>
      <c r="HJ77" s="7"/>
      <c r="HK77" s="7"/>
      <c r="HL77" s="7"/>
      <c r="HM77" s="7"/>
      <c r="HN77" s="7"/>
      <c r="HO77" s="7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7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7"/>
      <c r="JD77" s="7"/>
      <c r="JE77" s="7"/>
      <c r="JF77" s="7"/>
      <c r="JG77" s="7"/>
      <c r="JH77" s="7"/>
      <c r="JI77" s="7"/>
      <c r="JJ77" s="7"/>
      <c r="JK77" s="7"/>
      <c r="JL77" s="7"/>
      <c r="JM77" s="7"/>
      <c r="JN77" s="7"/>
      <c r="JO77" s="7"/>
      <c r="JP77" s="7"/>
      <c r="JQ77" s="7"/>
      <c r="JR77" s="7"/>
      <c r="JS77" s="7"/>
      <c r="JT77" s="7"/>
      <c r="JU77" s="7"/>
      <c r="JV77" s="7"/>
      <c r="JW77" s="7"/>
      <c r="JX77" s="7"/>
      <c r="JY77" s="7"/>
      <c r="JZ77" s="7"/>
      <c r="KA77" s="7"/>
      <c r="KB77" s="7"/>
      <c r="KC77" s="7"/>
      <c r="KD77" s="7"/>
      <c r="KE77" s="7"/>
      <c r="KF77" s="7"/>
      <c r="KG77" s="7"/>
      <c r="KH77" s="7"/>
      <c r="KI77" s="7"/>
      <c r="KJ77" s="7"/>
      <c r="KK77" s="7"/>
      <c r="KL77" s="7"/>
      <c r="KM77" s="7"/>
      <c r="KN77" s="7"/>
      <c r="KO77" s="7"/>
      <c r="KP77" s="7"/>
      <c r="KQ77" s="7"/>
      <c r="KR77" s="7"/>
      <c r="KS77" s="7"/>
      <c r="KT77" s="7"/>
      <c r="KU77" s="7"/>
      <c r="KV77" s="7"/>
      <c r="KW77" s="7"/>
      <c r="KX77" s="7"/>
      <c r="KY77" s="7"/>
      <c r="KZ77" s="7"/>
      <c r="LA77" s="7"/>
      <c r="LB77" s="7"/>
      <c r="LC77" s="7"/>
      <c r="LD77" s="7"/>
      <c r="LE77" s="7"/>
      <c r="LF77" s="7"/>
      <c r="LG77" s="7"/>
      <c r="LH77" s="7"/>
      <c r="LI77" s="7"/>
      <c r="LJ77" s="7"/>
      <c r="LK77" s="7"/>
      <c r="LL77" s="7"/>
      <c r="LM77" s="7"/>
      <c r="LN77" s="7"/>
      <c r="LO77" s="7"/>
      <c r="LP77" s="7"/>
      <c r="LQ77" s="7"/>
      <c r="LR77" s="7"/>
      <c r="LS77" s="7"/>
      <c r="LT77" s="7"/>
      <c r="LU77" s="7"/>
      <c r="LV77" s="7"/>
      <c r="LW77" s="7"/>
      <c r="LX77" s="7"/>
      <c r="LY77" s="7"/>
      <c r="LZ77" s="7"/>
      <c r="MA77" s="7"/>
      <c r="MB77" s="7"/>
      <c r="MC77" s="7"/>
      <c r="MD77" s="7"/>
      <c r="ME77" s="7"/>
      <c r="MF77" s="7"/>
      <c r="MG77" s="7"/>
      <c r="MH77" s="7"/>
      <c r="MI77" s="7"/>
      <c r="MJ77" s="7"/>
      <c r="MK77" s="7"/>
      <c r="ML77" s="7"/>
      <c r="MM77" s="7"/>
      <c r="MN77" s="7"/>
      <c r="MO77" s="7"/>
      <c r="MP77" s="7"/>
      <c r="MQ77" s="7"/>
      <c r="MR77" s="7"/>
      <c r="MS77" s="7"/>
      <c r="MT77" s="7"/>
      <c r="MU77" s="7"/>
      <c r="MV77" s="7"/>
      <c r="MW77" s="7"/>
      <c r="MX77" s="7"/>
      <c r="MY77" s="7"/>
      <c r="MZ77" s="7"/>
      <c r="NA77" s="7"/>
      <c r="NB77" s="7"/>
      <c r="NC77" s="7"/>
      <c r="ND77" s="7"/>
      <c r="NE77" s="7"/>
      <c r="NF77" s="7"/>
      <c r="NG77" s="7"/>
      <c r="NH77" s="7"/>
      <c r="NI77" s="7"/>
      <c r="NJ77" s="7"/>
      <c r="NK77" s="7"/>
      <c r="NL77" s="7"/>
      <c r="NM77" s="7"/>
      <c r="NN77" s="7"/>
      <c r="NO77" s="7"/>
      <c r="NP77" s="7"/>
      <c r="NQ77" s="7"/>
      <c r="NR77" s="7"/>
      <c r="NS77" s="7"/>
      <c r="NT77" s="7"/>
      <c r="NU77" s="7"/>
      <c r="NV77" s="7"/>
      <c r="NW77" s="7"/>
      <c r="NX77" s="7"/>
      <c r="NY77" s="7"/>
      <c r="NZ77" s="7"/>
      <c r="OA77" s="7"/>
      <c r="OB77" s="7"/>
      <c r="OC77" s="7"/>
      <c r="OD77" s="7"/>
      <c r="OE77" s="7"/>
      <c r="OF77" s="7"/>
      <c r="OG77" s="7"/>
      <c r="OH77" s="7"/>
      <c r="OI77" s="7"/>
      <c r="OJ77" s="7"/>
      <c r="OK77" s="7"/>
      <c r="OL77" s="7"/>
      <c r="OM77" s="7"/>
      <c r="ON77" s="7"/>
      <c r="OO77" s="7"/>
      <c r="OP77" s="7"/>
      <c r="OQ77" s="7"/>
      <c r="OR77" s="7"/>
      <c r="OS77" s="7"/>
      <c r="OT77" s="7"/>
      <c r="OU77" s="7"/>
      <c r="OV77" s="7"/>
      <c r="OW77" s="7"/>
      <c r="OX77" s="7"/>
      <c r="OY77" s="7"/>
      <c r="OZ77" s="7"/>
      <c r="PA77" s="7"/>
      <c r="PB77" s="7"/>
      <c r="PC77" s="7"/>
      <c r="PD77" s="7"/>
      <c r="PE77" s="7"/>
      <c r="PF77" s="7"/>
      <c r="PG77" s="7"/>
      <c r="PH77" s="7"/>
      <c r="PI77" s="7"/>
      <c r="PJ77" s="7"/>
      <c r="PK77" s="7"/>
      <c r="PL77" s="7"/>
      <c r="PM77" s="7"/>
      <c r="PN77" s="7"/>
      <c r="PO77" s="7"/>
      <c r="PP77" s="7"/>
      <c r="PQ77" s="7"/>
      <c r="PR77" s="7"/>
      <c r="PS77" s="7"/>
      <c r="PT77" s="7"/>
      <c r="PU77" s="7"/>
      <c r="PV77" s="7"/>
      <c r="PW77" s="7"/>
      <c r="PX77" s="7"/>
      <c r="PY77" s="7"/>
      <c r="PZ77" s="7"/>
      <c r="QA77" s="7"/>
      <c r="QB77" s="7"/>
      <c r="QC77" s="7"/>
      <c r="QD77" s="7"/>
      <c r="QE77" s="7"/>
      <c r="QF77" s="7"/>
      <c r="QG77" s="7"/>
      <c r="QH77" s="7"/>
      <c r="QI77" s="7"/>
      <c r="QJ77" s="7"/>
      <c r="QK77" s="7"/>
      <c r="QL77" s="7"/>
      <c r="QM77" s="7"/>
      <c r="QN77" s="7"/>
      <c r="QO77" s="7"/>
      <c r="QP77" s="7"/>
      <c r="QQ77" s="7"/>
      <c r="QR77" s="7"/>
      <c r="QS77" s="7"/>
      <c r="QT77" s="7"/>
      <c r="QU77" s="7"/>
      <c r="QV77" s="7"/>
      <c r="QW77" s="7"/>
      <c r="QX77" s="7"/>
      <c r="QY77" s="7"/>
      <c r="QZ77" s="7"/>
      <c r="RA77" s="7"/>
      <c r="RB77" s="7"/>
      <c r="RC77" s="7"/>
      <c r="RD77" s="7"/>
      <c r="RE77" s="7"/>
      <c r="RF77" s="7"/>
      <c r="RG77" s="7"/>
      <c r="RH77" s="7"/>
      <c r="RI77" s="7"/>
      <c r="RJ77" s="7"/>
      <c r="RK77" s="7"/>
      <c r="RL77" s="7"/>
      <c r="RM77" s="7"/>
      <c r="RN77" s="7"/>
      <c r="RO77" s="7"/>
      <c r="RP77" s="7"/>
      <c r="RQ77" s="7"/>
      <c r="RR77" s="7"/>
      <c r="RS77" s="7"/>
      <c r="RT77" s="7"/>
      <c r="RU77" s="7"/>
      <c r="RV77" s="7"/>
      <c r="RW77" s="7"/>
      <c r="RX77" s="7"/>
      <c r="RY77" s="7"/>
      <c r="RZ77" s="7"/>
      <c r="SA77" s="7"/>
      <c r="SB77" s="7"/>
      <c r="SC77" s="7"/>
      <c r="SD77" s="7"/>
      <c r="SE77" s="7"/>
      <c r="SF77" s="7"/>
      <c r="SG77" s="7"/>
      <c r="SH77" s="7"/>
      <c r="SI77" s="7"/>
      <c r="SJ77" s="7"/>
      <c r="SK77" s="7"/>
    </row>
    <row r="78" ht="14.2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  <c r="DV78" s="7"/>
      <c r="DW78" s="7"/>
      <c r="DX78" s="7"/>
      <c r="DY78" s="7"/>
      <c r="DZ78" s="7"/>
      <c r="EA78" s="7"/>
      <c r="EB78" s="7"/>
      <c r="EC78" s="7"/>
      <c r="ED78" s="7"/>
      <c r="EE78" s="7"/>
      <c r="EF78" s="7"/>
      <c r="EG78" s="7"/>
      <c r="EH78" s="7"/>
      <c r="EI78" s="7"/>
      <c r="EJ78" s="7"/>
      <c r="EK78" s="7"/>
      <c r="EL78" s="7"/>
      <c r="EM78" s="7"/>
      <c r="EN78" s="7"/>
      <c r="EO78" s="7"/>
      <c r="EP78" s="7"/>
      <c r="EQ78" s="7"/>
      <c r="ER78" s="7"/>
      <c r="ES78" s="7"/>
      <c r="ET78" s="7"/>
      <c r="EU78" s="7"/>
      <c r="EV78" s="7"/>
      <c r="EW78" s="7"/>
      <c r="EX78" s="7"/>
      <c r="EY78" s="7"/>
      <c r="EZ78" s="7"/>
      <c r="FA78" s="7"/>
      <c r="FB78" s="7"/>
      <c r="FC78" s="7"/>
      <c r="FD78" s="7"/>
      <c r="FE78" s="7"/>
      <c r="FF78" s="7"/>
      <c r="FG78" s="7"/>
      <c r="FH78" s="7"/>
      <c r="FI78" s="7"/>
      <c r="FJ78" s="7"/>
      <c r="FK78" s="7"/>
      <c r="FL78" s="7"/>
      <c r="FM78" s="7"/>
      <c r="FN78" s="7"/>
      <c r="FO78" s="7"/>
      <c r="FP78" s="7"/>
      <c r="FQ78" s="7"/>
      <c r="FR78" s="7"/>
      <c r="FS78" s="7"/>
      <c r="FT78" s="7"/>
      <c r="FU78" s="7"/>
      <c r="FV78" s="7"/>
      <c r="FW78" s="7"/>
      <c r="FX78" s="7"/>
      <c r="FY78" s="7"/>
      <c r="FZ78" s="7"/>
      <c r="GA78" s="7"/>
      <c r="GB78" s="7"/>
      <c r="GC78" s="7"/>
      <c r="GD78" s="7"/>
      <c r="GE78" s="7"/>
      <c r="GF78" s="7"/>
      <c r="GG78" s="7"/>
      <c r="GH78" s="7"/>
      <c r="GI78" s="7"/>
      <c r="GJ78" s="7"/>
      <c r="GK78" s="7"/>
      <c r="GL78" s="7"/>
      <c r="GM78" s="7"/>
      <c r="GN78" s="7"/>
      <c r="GO78" s="7"/>
      <c r="GP78" s="7"/>
      <c r="GQ78" s="7"/>
      <c r="GR78" s="7"/>
      <c r="GS78" s="7"/>
      <c r="GT78" s="7"/>
      <c r="GU78" s="7"/>
      <c r="GV78" s="7"/>
      <c r="GW78" s="7"/>
      <c r="GX78" s="7"/>
      <c r="GY78" s="7"/>
      <c r="GZ78" s="7"/>
      <c r="HA78" s="7"/>
      <c r="HB78" s="7"/>
      <c r="HC78" s="7"/>
      <c r="HD78" s="7"/>
      <c r="HE78" s="7"/>
      <c r="HF78" s="7"/>
      <c r="HG78" s="7"/>
      <c r="HH78" s="7"/>
      <c r="HI78" s="7"/>
      <c r="HJ78" s="7"/>
      <c r="HK78" s="7"/>
      <c r="HL78" s="7"/>
      <c r="HM78" s="7"/>
      <c r="HN78" s="7"/>
      <c r="HO78" s="7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7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7"/>
      <c r="JD78" s="7"/>
      <c r="JE78" s="7"/>
      <c r="JF78" s="7"/>
      <c r="JG78" s="7"/>
      <c r="JH78" s="7"/>
      <c r="JI78" s="7"/>
      <c r="JJ78" s="7"/>
      <c r="JK78" s="7"/>
      <c r="JL78" s="7"/>
      <c r="JM78" s="7"/>
      <c r="JN78" s="7"/>
      <c r="JO78" s="7"/>
      <c r="JP78" s="7"/>
      <c r="JQ78" s="7"/>
      <c r="JR78" s="7"/>
      <c r="JS78" s="7"/>
      <c r="JT78" s="7"/>
      <c r="JU78" s="7"/>
      <c r="JV78" s="7"/>
      <c r="JW78" s="7"/>
      <c r="JX78" s="7"/>
      <c r="JY78" s="7"/>
      <c r="JZ78" s="7"/>
      <c r="KA78" s="7"/>
      <c r="KB78" s="7"/>
      <c r="KC78" s="7"/>
      <c r="KD78" s="7"/>
      <c r="KE78" s="7"/>
      <c r="KF78" s="7"/>
      <c r="KG78" s="7"/>
      <c r="KH78" s="7"/>
      <c r="KI78" s="7"/>
      <c r="KJ78" s="7"/>
      <c r="KK78" s="7"/>
      <c r="KL78" s="7"/>
      <c r="KM78" s="7"/>
      <c r="KN78" s="7"/>
      <c r="KO78" s="7"/>
      <c r="KP78" s="7"/>
      <c r="KQ78" s="7"/>
      <c r="KR78" s="7"/>
      <c r="KS78" s="7"/>
      <c r="KT78" s="7"/>
      <c r="KU78" s="7"/>
      <c r="KV78" s="7"/>
      <c r="KW78" s="7"/>
      <c r="KX78" s="7"/>
      <c r="KY78" s="7"/>
      <c r="KZ78" s="7"/>
      <c r="LA78" s="7"/>
      <c r="LB78" s="7"/>
      <c r="LC78" s="7"/>
      <c r="LD78" s="7"/>
      <c r="LE78" s="7"/>
      <c r="LF78" s="7"/>
      <c r="LG78" s="7"/>
      <c r="LH78" s="7"/>
      <c r="LI78" s="7"/>
      <c r="LJ78" s="7"/>
      <c r="LK78" s="7"/>
      <c r="LL78" s="7"/>
      <c r="LM78" s="7"/>
      <c r="LN78" s="7"/>
      <c r="LO78" s="7"/>
      <c r="LP78" s="7"/>
      <c r="LQ78" s="7"/>
      <c r="LR78" s="7"/>
      <c r="LS78" s="7"/>
      <c r="LT78" s="7"/>
      <c r="LU78" s="7"/>
      <c r="LV78" s="7"/>
      <c r="LW78" s="7"/>
      <c r="LX78" s="7"/>
      <c r="LY78" s="7"/>
      <c r="LZ78" s="7"/>
      <c r="MA78" s="7"/>
      <c r="MB78" s="7"/>
      <c r="MC78" s="7"/>
      <c r="MD78" s="7"/>
      <c r="ME78" s="7"/>
      <c r="MF78" s="7"/>
      <c r="MG78" s="7"/>
      <c r="MH78" s="7"/>
      <c r="MI78" s="7"/>
      <c r="MJ78" s="7"/>
      <c r="MK78" s="7"/>
      <c r="ML78" s="7"/>
      <c r="MM78" s="7"/>
      <c r="MN78" s="7"/>
      <c r="MO78" s="7"/>
      <c r="MP78" s="7"/>
      <c r="MQ78" s="7"/>
      <c r="MR78" s="7"/>
      <c r="MS78" s="7"/>
      <c r="MT78" s="7"/>
      <c r="MU78" s="7"/>
      <c r="MV78" s="7"/>
      <c r="MW78" s="7"/>
      <c r="MX78" s="7"/>
      <c r="MY78" s="7"/>
      <c r="MZ78" s="7"/>
      <c r="NA78" s="7"/>
      <c r="NB78" s="7"/>
      <c r="NC78" s="7"/>
      <c r="ND78" s="7"/>
      <c r="NE78" s="7"/>
      <c r="NF78" s="7"/>
      <c r="NG78" s="7"/>
      <c r="NH78" s="7"/>
      <c r="NI78" s="7"/>
      <c r="NJ78" s="7"/>
      <c r="NK78" s="7"/>
      <c r="NL78" s="7"/>
      <c r="NM78" s="7"/>
      <c r="NN78" s="7"/>
      <c r="NO78" s="7"/>
      <c r="NP78" s="7"/>
      <c r="NQ78" s="7"/>
      <c r="NR78" s="7"/>
      <c r="NS78" s="7"/>
      <c r="NT78" s="7"/>
      <c r="NU78" s="7"/>
      <c r="NV78" s="7"/>
      <c r="NW78" s="7"/>
      <c r="NX78" s="7"/>
      <c r="NY78" s="7"/>
      <c r="NZ78" s="7"/>
      <c r="OA78" s="7"/>
      <c r="OB78" s="7"/>
      <c r="OC78" s="7"/>
      <c r="OD78" s="7"/>
      <c r="OE78" s="7"/>
      <c r="OF78" s="7"/>
      <c r="OG78" s="7"/>
      <c r="OH78" s="7"/>
      <c r="OI78" s="7"/>
      <c r="OJ78" s="7"/>
      <c r="OK78" s="7"/>
      <c r="OL78" s="7"/>
      <c r="OM78" s="7"/>
      <c r="ON78" s="7"/>
      <c r="OO78" s="7"/>
      <c r="OP78" s="7"/>
      <c r="OQ78" s="7"/>
      <c r="OR78" s="7"/>
      <c r="OS78" s="7"/>
      <c r="OT78" s="7"/>
      <c r="OU78" s="7"/>
      <c r="OV78" s="7"/>
      <c r="OW78" s="7"/>
      <c r="OX78" s="7"/>
      <c r="OY78" s="7"/>
      <c r="OZ78" s="7"/>
      <c r="PA78" s="7"/>
      <c r="PB78" s="7"/>
      <c r="PC78" s="7"/>
      <c r="PD78" s="7"/>
      <c r="PE78" s="7"/>
      <c r="PF78" s="7"/>
      <c r="PG78" s="7"/>
      <c r="PH78" s="7"/>
      <c r="PI78" s="7"/>
      <c r="PJ78" s="7"/>
      <c r="PK78" s="7"/>
      <c r="PL78" s="7"/>
      <c r="PM78" s="7"/>
      <c r="PN78" s="7"/>
      <c r="PO78" s="7"/>
      <c r="PP78" s="7"/>
      <c r="PQ78" s="7"/>
      <c r="PR78" s="7"/>
      <c r="PS78" s="7"/>
      <c r="PT78" s="7"/>
      <c r="PU78" s="7"/>
      <c r="PV78" s="7"/>
      <c r="PW78" s="7"/>
      <c r="PX78" s="7"/>
      <c r="PY78" s="7"/>
      <c r="PZ78" s="7"/>
      <c r="QA78" s="7"/>
      <c r="QB78" s="7"/>
      <c r="QC78" s="7"/>
      <c r="QD78" s="7"/>
      <c r="QE78" s="7"/>
      <c r="QF78" s="7"/>
      <c r="QG78" s="7"/>
      <c r="QH78" s="7"/>
      <c r="QI78" s="7"/>
      <c r="QJ78" s="7"/>
      <c r="QK78" s="7"/>
      <c r="QL78" s="7"/>
      <c r="QM78" s="7"/>
      <c r="QN78" s="7"/>
      <c r="QO78" s="7"/>
      <c r="QP78" s="7"/>
      <c r="QQ78" s="7"/>
      <c r="QR78" s="7"/>
      <c r="QS78" s="7"/>
      <c r="QT78" s="7"/>
      <c r="QU78" s="7"/>
      <c r="QV78" s="7"/>
      <c r="QW78" s="7"/>
      <c r="QX78" s="7"/>
      <c r="QY78" s="7"/>
      <c r="QZ78" s="7"/>
      <c r="RA78" s="7"/>
      <c r="RB78" s="7"/>
      <c r="RC78" s="7"/>
      <c r="RD78" s="7"/>
      <c r="RE78" s="7"/>
      <c r="RF78" s="7"/>
      <c r="RG78" s="7"/>
      <c r="RH78" s="7"/>
      <c r="RI78" s="7"/>
      <c r="RJ78" s="7"/>
      <c r="RK78" s="7"/>
      <c r="RL78" s="7"/>
      <c r="RM78" s="7"/>
      <c r="RN78" s="7"/>
      <c r="RO78" s="7"/>
      <c r="RP78" s="7"/>
      <c r="RQ78" s="7"/>
      <c r="RR78" s="7"/>
      <c r="RS78" s="7"/>
      <c r="RT78" s="7"/>
      <c r="RU78" s="7"/>
      <c r="RV78" s="7"/>
      <c r="RW78" s="7"/>
      <c r="RX78" s="7"/>
      <c r="RY78" s="7"/>
      <c r="RZ78" s="7"/>
      <c r="SA78" s="7"/>
      <c r="SB78" s="7"/>
      <c r="SC78" s="7"/>
      <c r="SD78" s="7"/>
      <c r="SE78" s="7"/>
      <c r="SF78" s="7"/>
      <c r="SG78" s="7"/>
      <c r="SH78" s="7"/>
      <c r="SI78" s="7"/>
      <c r="SJ78" s="7"/>
      <c r="SK78" s="7"/>
    </row>
    <row r="79" ht="14.2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  <c r="DV79" s="7"/>
      <c r="DW79" s="7"/>
      <c r="DX79" s="7"/>
      <c r="DY79" s="7"/>
      <c r="DZ79" s="7"/>
      <c r="EA79" s="7"/>
      <c r="EB79" s="7"/>
      <c r="EC79" s="7"/>
      <c r="ED79" s="7"/>
      <c r="EE79" s="7"/>
      <c r="EF79" s="7"/>
      <c r="EG79" s="7"/>
      <c r="EH79" s="7"/>
      <c r="EI79" s="7"/>
      <c r="EJ79" s="7"/>
      <c r="EK79" s="7"/>
      <c r="EL79" s="7"/>
      <c r="EM79" s="7"/>
      <c r="EN79" s="7"/>
      <c r="EO79" s="7"/>
      <c r="EP79" s="7"/>
      <c r="EQ79" s="7"/>
      <c r="ER79" s="7"/>
      <c r="ES79" s="7"/>
      <c r="ET79" s="7"/>
      <c r="EU79" s="7"/>
      <c r="EV79" s="7"/>
      <c r="EW79" s="7"/>
      <c r="EX79" s="7"/>
      <c r="EY79" s="7"/>
      <c r="EZ79" s="7"/>
      <c r="FA79" s="7"/>
      <c r="FB79" s="7"/>
      <c r="FC79" s="7"/>
      <c r="FD79" s="7"/>
      <c r="FE79" s="7"/>
      <c r="FF79" s="7"/>
      <c r="FG79" s="7"/>
      <c r="FH79" s="7"/>
      <c r="FI79" s="7"/>
      <c r="FJ79" s="7"/>
      <c r="FK79" s="7"/>
      <c r="FL79" s="7"/>
      <c r="FM79" s="7"/>
      <c r="FN79" s="7"/>
      <c r="FO79" s="7"/>
      <c r="FP79" s="7"/>
      <c r="FQ79" s="7"/>
      <c r="FR79" s="7"/>
      <c r="FS79" s="7"/>
      <c r="FT79" s="7"/>
      <c r="FU79" s="7"/>
      <c r="FV79" s="7"/>
      <c r="FW79" s="7"/>
      <c r="FX79" s="7"/>
      <c r="FY79" s="7"/>
      <c r="FZ79" s="7"/>
      <c r="GA79" s="7"/>
      <c r="GB79" s="7"/>
      <c r="GC79" s="7"/>
      <c r="GD79" s="7"/>
      <c r="GE79" s="7"/>
      <c r="GF79" s="7"/>
      <c r="GG79" s="7"/>
      <c r="GH79" s="7"/>
      <c r="GI79" s="7"/>
      <c r="GJ79" s="7"/>
      <c r="GK79" s="7"/>
      <c r="GL79" s="7"/>
      <c r="GM79" s="7"/>
      <c r="GN79" s="7"/>
      <c r="GO79" s="7"/>
      <c r="GP79" s="7"/>
      <c r="GQ79" s="7"/>
      <c r="GR79" s="7"/>
      <c r="GS79" s="7"/>
      <c r="GT79" s="7"/>
      <c r="GU79" s="7"/>
      <c r="GV79" s="7"/>
      <c r="GW79" s="7"/>
      <c r="GX79" s="7"/>
      <c r="GY79" s="7"/>
      <c r="GZ79" s="7"/>
      <c r="HA79" s="7"/>
      <c r="HB79" s="7"/>
      <c r="HC79" s="7"/>
      <c r="HD79" s="7"/>
      <c r="HE79" s="7"/>
      <c r="HF79" s="7"/>
      <c r="HG79" s="7"/>
      <c r="HH79" s="7"/>
      <c r="HI79" s="7"/>
      <c r="HJ79" s="7"/>
      <c r="HK79" s="7"/>
      <c r="HL79" s="7"/>
      <c r="HM79" s="7"/>
      <c r="HN79" s="7"/>
      <c r="HO79" s="7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7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7"/>
      <c r="JD79" s="7"/>
      <c r="JE79" s="7"/>
      <c r="JF79" s="7"/>
      <c r="JG79" s="7"/>
      <c r="JH79" s="7"/>
      <c r="JI79" s="7"/>
      <c r="JJ79" s="7"/>
      <c r="JK79" s="7"/>
      <c r="JL79" s="7"/>
      <c r="JM79" s="7"/>
      <c r="JN79" s="7"/>
      <c r="JO79" s="7"/>
      <c r="JP79" s="7"/>
      <c r="JQ79" s="7"/>
      <c r="JR79" s="7"/>
      <c r="JS79" s="7"/>
      <c r="JT79" s="7"/>
      <c r="JU79" s="7"/>
      <c r="JV79" s="7"/>
      <c r="JW79" s="7"/>
      <c r="JX79" s="7"/>
      <c r="JY79" s="7"/>
      <c r="JZ79" s="7"/>
      <c r="KA79" s="7"/>
      <c r="KB79" s="7"/>
      <c r="KC79" s="7"/>
      <c r="KD79" s="7"/>
      <c r="KE79" s="7"/>
      <c r="KF79" s="7"/>
      <c r="KG79" s="7"/>
      <c r="KH79" s="7"/>
      <c r="KI79" s="7"/>
      <c r="KJ79" s="7"/>
      <c r="KK79" s="7"/>
      <c r="KL79" s="7"/>
      <c r="KM79" s="7"/>
      <c r="KN79" s="7"/>
      <c r="KO79" s="7"/>
      <c r="KP79" s="7"/>
      <c r="KQ79" s="7"/>
      <c r="KR79" s="7"/>
      <c r="KS79" s="7"/>
      <c r="KT79" s="7"/>
      <c r="KU79" s="7"/>
      <c r="KV79" s="7"/>
      <c r="KW79" s="7"/>
      <c r="KX79" s="7"/>
      <c r="KY79" s="7"/>
      <c r="KZ79" s="7"/>
      <c r="LA79" s="7"/>
      <c r="LB79" s="7"/>
      <c r="LC79" s="7"/>
      <c r="LD79" s="7"/>
      <c r="LE79" s="7"/>
      <c r="LF79" s="7"/>
      <c r="LG79" s="7"/>
      <c r="LH79" s="7"/>
      <c r="LI79" s="7"/>
      <c r="LJ79" s="7"/>
      <c r="LK79" s="7"/>
      <c r="LL79" s="7"/>
      <c r="LM79" s="7"/>
      <c r="LN79" s="7"/>
      <c r="LO79" s="7"/>
      <c r="LP79" s="7"/>
      <c r="LQ79" s="7"/>
      <c r="LR79" s="7"/>
      <c r="LS79" s="7"/>
      <c r="LT79" s="7"/>
      <c r="LU79" s="7"/>
      <c r="LV79" s="7"/>
      <c r="LW79" s="7"/>
      <c r="LX79" s="7"/>
      <c r="LY79" s="7"/>
      <c r="LZ79" s="7"/>
      <c r="MA79" s="7"/>
      <c r="MB79" s="7"/>
      <c r="MC79" s="7"/>
      <c r="MD79" s="7"/>
      <c r="ME79" s="7"/>
      <c r="MF79" s="7"/>
      <c r="MG79" s="7"/>
      <c r="MH79" s="7"/>
      <c r="MI79" s="7"/>
      <c r="MJ79" s="7"/>
      <c r="MK79" s="7"/>
      <c r="ML79" s="7"/>
      <c r="MM79" s="7"/>
      <c r="MN79" s="7"/>
      <c r="MO79" s="7"/>
      <c r="MP79" s="7"/>
      <c r="MQ79" s="7"/>
      <c r="MR79" s="7"/>
      <c r="MS79" s="7"/>
      <c r="MT79" s="7"/>
      <c r="MU79" s="7"/>
      <c r="MV79" s="7"/>
      <c r="MW79" s="7"/>
      <c r="MX79" s="7"/>
      <c r="MY79" s="7"/>
      <c r="MZ79" s="7"/>
      <c r="NA79" s="7"/>
      <c r="NB79" s="7"/>
      <c r="NC79" s="7"/>
      <c r="ND79" s="7"/>
      <c r="NE79" s="7"/>
      <c r="NF79" s="7"/>
      <c r="NG79" s="7"/>
      <c r="NH79" s="7"/>
      <c r="NI79" s="7"/>
      <c r="NJ79" s="7"/>
      <c r="NK79" s="7"/>
      <c r="NL79" s="7"/>
      <c r="NM79" s="7"/>
      <c r="NN79" s="7"/>
      <c r="NO79" s="7"/>
      <c r="NP79" s="7"/>
      <c r="NQ79" s="7"/>
      <c r="NR79" s="7"/>
      <c r="NS79" s="7"/>
      <c r="NT79" s="7"/>
      <c r="NU79" s="7"/>
      <c r="NV79" s="7"/>
      <c r="NW79" s="7"/>
      <c r="NX79" s="7"/>
      <c r="NY79" s="7"/>
      <c r="NZ79" s="7"/>
      <c r="OA79" s="7"/>
      <c r="OB79" s="7"/>
      <c r="OC79" s="7"/>
      <c r="OD79" s="7"/>
      <c r="OE79" s="7"/>
      <c r="OF79" s="7"/>
      <c r="OG79" s="7"/>
      <c r="OH79" s="7"/>
      <c r="OI79" s="7"/>
      <c r="OJ79" s="7"/>
      <c r="OK79" s="7"/>
      <c r="OL79" s="7"/>
      <c r="OM79" s="7"/>
      <c r="ON79" s="7"/>
      <c r="OO79" s="7"/>
      <c r="OP79" s="7"/>
      <c r="OQ79" s="7"/>
      <c r="OR79" s="7"/>
      <c r="OS79" s="7"/>
      <c r="OT79" s="7"/>
      <c r="OU79" s="7"/>
      <c r="OV79" s="7"/>
      <c r="OW79" s="7"/>
      <c r="OX79" s="7"/>
      <c r="OY79" s="7"/>
      <c r="OZ79" s="7"/>
      <c r="PA79" s="7"/>
      <c r="PB79" s="7"/>
      <c r="PC79" s="7"/>
      <c r="PD79" s="7"/>
      <c r="PE79" s="7"/>
      <c r="PF79" s="7"/>
      <c r="PG79" s="7"/>
      <c r="PH79" s="7"/>
      <c r="PI79" s="7"/>
      <c r="PJ79" s="7"/>
      <c r="PK79" s="7"/>
      <c r="PL79" s="7"/>
      <c r="PM79" s="7"/>
      <c r="PN79" s="7"/>
      <c r="PO79" s="7"/>
      <c r="PP79" s="7"/>
      <c r="PQ79" s="7"/>
      <c r="PR79" s="7"/>
      <c r="PS79" s="7"/>
      <c r="PT79" s="7"/>
      <c r="PU79" s="7"/>
      <c r="PV79" s="7"/>
      <c r="PW79" s="7"/>
      <c r="PX79" s="7"/>
      <c r="PY79" s="7"/>
      <c r="PZ79" s="7"/>
      <c r="QA79" s="7"/>
      <c r="QB79" s="7"/>
      <c r="QC79" s="7"/>
      <c r="QD79" s="7"/>
      <c r="QE79" s="7"/>
      <c r="QF79" s="7"/>
      <c r="QG79" s="7"/>
      <c r="QH79" s="7"/>
      <c r="QI79" s="7"/>
      <c r="QJ79" s="7"/>
      <c r="QK79" s="7"/>
      <c r="QL79" s="7"/>
      <c r="QM79" s="7"/>
      <c r="QN79" s="7"/>
      <c r="QO79" s="7"/>
      <c r="QP79" s="7"/>
      <c r="QQ79" s="7"/>
      <c r="QR79" s="7"/>
      <c r="QS79" s="7"/>
      <c r="QT79" s="7"/>
      <c r="QU79" s="7"/>
      <c r="QV79" s="7"/>
      <c r="QW79" s="7"/>
      <c r="QX79" s="7"/>
      <c r="QY79" s="7"/>
      <c r="QZ79" s="7"/>
      <c r="RA79" s="7"/>
      <c r="RB79" s="7"/>
      <c r="RC79" s="7"/>
      <c r="RD79" s="7"/>
      <c r="RE79" s="7"/>
      <c r="RF79" s="7"/>
      <c r="RG79" s="7"/>
      <c r="RH79" s="7"/>
      <c r="RI79" s="7"/>
      <c r="RJ79" s="7"/>
      <c r="RK79" s="7"/>
      <c r="RL79" s="7"/>
      <c r="RM79" s="7"/>
      <c r="RN79" s="7"/>
      <c r="RO79" s="7"/>
      <c r="RP79" s="7"/>
      <c r="RQ79" s="7"/>
      <c r="RR79" s="7"/>
      <c r="RS79" s="7"/>
      <c r="RT79" s="7"/>
      <c r="RU79" s="7"/>
      <c r="RV79" s="7"/>
      <c r="RW79" s="7"/>
      <c r="RX79" s="7"/>
      <c r="RY79" s="7"/>
      <c r="RZ79" s="7"/>
      <c r="SA79" s="7"/>
      <c r="SB79" s="7"/>
      <c r="SC79" s="7"/>
      <c r="SD79" s="7"/>
      <c r="SE79" s="7"/>
      <c r="SF79" s="7"/>
      <c r="SG79" s="7"/>
      <c r="SH79" s="7"/>
      <c r="SI79" s="7"/>
      <c r="SJ79" s="7"/>
      <c r="SK79" s="7"/>
    </row>
    <row r="80" ht="14.2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  <c r="DV80" s="7"/>
      <c r="DW80" s="7"/>
      <c r="DX80" s="7"/>
      <c r="DY80" s="7"/>
      <c r="DZ80" s="7"/>
      <c r="EA80" s="7"/>
      <c r="EB80" s="7"/>
      <c r="EC80" s="7"/>
      <c r="ED80" s="7"/>
      <c r="EE80" s="7"/>
      <c r="EF80" s="7"/>
      <c r="EG80" s="7"/>
      <c r="EH80" s="7"/>
      <c r="EI80" s="7"/>
      <c r="EJ80" s="7"/>
      <c r="EK80" s="7"/>
      <c r="EL80" s="7"/>
      <c r="EM80" s="7"/>
      <c r="EN80" s="7"/>
      <c r="EO80" s="7"/>
      <c r="EP80" s="7"/>
      <c r="EQ80" s="7"/>
      <c r="ER80" s="7"/>
      <c r="ES80" s="7"/>
      <c r="ET80" s="7"/>
      <c r="EU80" s="7"/>
      <c r="EV80" s="7"/>
      <c r="EW80" s="7"/>
      <c r="EX80" s="7"/>
      <c r="EY80" s="7"/>
      <c r="EZ80" s="7"/>
      <c r="FA80" s="7"/>
      <c r="FB80" s="7"/>
      <c r="FC80" s="7"/>
      <c r="FD80" s="7"/>
      <c r="FE80" s="7"/>
      <c r="FF80" s="7"/>
      <c r="FG80" s="7"/>
      <c r="FH80" s="7"/>
      <c r="FI80" s="7"/>
      <c r="FJ80" s="7"/>
      <c r="FK80" s="7"/>
      <c r="FL80" s="7"/>
      <c r="FM80" s="7"/>
      <c r="FN80" s="7"/>
      <c r="FO80" s="7"/>
      <c r="FP80" s="7"/>
      <c r="FQ80" s="7"/>
      <c r="FR80" s="7"/>
      <c r="FS80" s="7"/>
      <c r="FT80" s="7"/>
      <c r="FU80" s="7"/>
      <c r="FV80" s="7"/>
      <c r="FW80" s="7"/>
      <c r="FX80" s="7"/>
      <c r="FY80" s="7"/>
      <c r="FZ80" s="7"/>
      <c r="GA80" s="7"/>
      <c r="GB80" s="7"/>
      <c r="GC80" s="7"/>
      <c r="GD80" s="7"/>
      <c r="GE80" s="7"/>
      <c r="GF80" s="7"/>
      <c r="GG80" s="7"/>
      <c r="GH80" s="7"/>
      <c r="GI80" s="7"/>
      <c r="GJ80" s="7"/>
      <c r="GK80" s="7"/>
      <c r="GL80" s="7"/>
      <c r="GM80" s="7"/>
      <c r="GN80" s="7"/>
      <c r="GO80" s="7"/>
      <c r="GP80" s="7"/>
      <c r="GQ80" s="7"/>
      <c r="GR80" s="7"/>
      <c r="GS80" s="7"/>
      <c r="GT80" s="7"/>
      <c r="GU80" s="7"/>
      <c r="GV80" s="7"/>
      <c r="GW80" s="7"/>
      <c r="GX80" s="7"/>
      <c r="GY80" s="7"/>
      <c r="GZ80" s="7"/>
      <c r="HA80" s="7"/>
      <c r="HB80" s="7"/>
      <c r="HC80" s="7"/>
      <c r="HD80" s="7"/>
      <c r="HE80" s="7"/>
      <c r="HF80" s="7"/>
      <c r="HG80" s="7"/>
      <c r="HH80" s="7"/>
      <c r="HI80" s="7"/>
      <c r="HJ80" s="7"/>
      <c r="HK80" s="7"/>
      <c r="HL80" s="7"/>
      <c r="HM80" s="7"/>
      <c r="HN80" s="7"/>
      <c r="HO80" s="7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/>
      <c r="IE80" s="7"/>
      <c r="IF80" s="7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  <c r="IV80" s="7"/>
      <c r="IW80" s="7"/>
      <c r="IX80" s="7"/>
      <c r="IY80" s="7"/>
      <c r="IZ80" s="7"/>
      <c r="JA80" s="7"/>
      <c r="JB80" s="7"/>
      <c r="JC80" s="7"/>
      <c r="JD80" s="7"/>
      <c r="JE80" s="7"/>
      <c r="JF80" s="7"/>
      <c r="JG80" s="7"/>
      <c r="JH80" s="7"/>
      <c r="JI80" s="7"/>
      <c r="JJ80" s="7"/>
      <c r="JK80" s="7"/>
      <c r="JL80" s="7"/>
      <c r="JM80" s="7"/>
      <c r="JN80" s="7"/>
      <c r="JO80" s="7"/>
      <c r="JP80" s="7"/>
      <c r="JQ80" s="7"/>
      <c r="JR80" s="7"/>
      <c r="JS80" s="7"/>
      <c r="JT80" s="7"/>
      <c r="JU80" s="7"/>
      <c r="JV80" s="7"/>
      <c r="JW80" s="7"/>
      <c r="JX80" s="7"/>
      <c r="JY80" s="7"/>
      <c r="JZ80" s="7"/>
      <c r="KA80" s="7"/>
      <c r="KB80" s="7"/>
      <c r="KC80" s="7"/>
      <c r="KD80" s="7"/>
      <c r="KE80" s="7"/>
      <c r="KF80" s="7"/>
      <c r="KG80" s="7"/>
      <c r="KH80" s="7"/>
      <c r="KI80" s="7"/>
      <c r="KJ80" s="7"/>
      <c r="KK80" s="7"/>
      <c r="KL80" s="7"/>
      <c r="KM80" s="7"/>
      <c r="KN80" s="7"/>
      <c r="KO80" s="7"/>
      <c r="KP80" s="7"/>
      <c r="KQ80" s="7"/>
      <c r="KR80" s="7"/>
      <c r="KS80" s="7"/>
      <c r="KT80" s="7"/>
      <c r="KU80" s="7"/>
      <c r="KV80" s="7"/>
      <c r="KW80" s="7"/>
      <c r="KX80" s="7"/>
      <c r="KY80" s="7"/>
      <c r="KZ80" s="7"/>
      <c r="LA80" s="7"/>
      <c r="LB80" s="7"/>
      <c r="LC80" s="7"/>
      <c r="LD80" s="7"/>
      <c r="LE80" s="7"/>
      <c r="LF80" s="7"/>
      <c r="LG80" s="7"/>
      <c r="LH80" s="7"/>
      <c r="LI80" s="7"/>
      <c r="LJ80" s="7"/>
      <c r="LK80" s="7"/>
      <c r="LL80" s="7"/>
      <c r="LM80" s="7"/>
      <c r="LN80" s="7"/>
      <c r="LO80" s="7"/>
      <c r="LP80" s="7"/>
      <c r="LQ80" s="7"/>
      <c r="LR80" s="7"/>
      <c r="LS80" s="7"/>
      <c r="LT80" s="7"/>
      <c r="LU80" s="7"/>
      <c r="LV80" s="7"/>
      <c r="LW80" s="7"/>
      <c r="LX80" s="7"/>
      <c r="LY80" s="7"/>
      <c r="LZ80" s="7"/>
      <c r="MA80" s="7"/>
      <c r="MB80" s="7"/>
      <c r="MC80" s="7"/>
      <c r="MD80" s="7"/>
      <c r="ME80" s="7"/>
      <c r="MF80" s="7"/>
      <c r="MG80" s="7"/>
      <c r="MH80" s="7"/>
      <c r="MI80" s="7"/>
      <c r="MJ80" s="7"/>
      <c r="MK80" s="7"/>
      <c r="ML80" s="7"/>
      <c r="MM80" s="7"/>
      <c r="MN80" s="7"/>
      <c r="MO80" s="7"/>
      <c r="MP80" s="7"/>
      <c r="MQ80" s="7"/>
      <c r="MR80" s="7"/>
      <c r="MS80" s="7"/>
      <c r="MT80" s="7"/>
      <c r="MU80" s="7"/>
      <c r="MV80" s="7"/>
      <c r="MW80" s="7"/>
      <c r="MX80" s="7"/>
      <c r="MY80" s="7"/>
      <c r="MZ80" s="7"/>
      <c r="NA80" s="7"/>
      <c r="NB80" s="7"/>
      <c r="NC80" s="7"/>
      <c r="ND80" s="7"/>
      <c r="NE80" s="7"/>
      <c r="NF80" s="7"/>
      <c r="NG80" s="7"/>
      <c r="NH80" s="7"/>
      <c r="NI80" s="7"/>
      <c r="NJ80" s="7"/>
      <c r="NK80" s="7"/>
      <c r="NL80" s="7"/>
      <c r="NM80" s="7"/>
      <c r="NN80" s="7"/>
      <c r="NO80" s="7"/>
      <c r="NP80" s="7"/>
      <c r="NQ80" s="7"/>
      <c r="NR80" s="7"/>
      <c r="NS80" s="7"/>
      <c r="NT80" s="7"/>
      <c r="NU80" s="7"/>
      <c r="NV80" s="7"/>
      <c r="NW80" s="7"/>
      <c r="NX80" s="7"/>
      <c r="NY80" s="7"/>
      <c r="NZ80" s="7"/>
      <c r="OA80" s="7"/>
      <c r="OB80" s="7"/>
      <c r="OC80" s="7"/>
      <c r="OD80" s="7"/>
      <c r="OE80" s="7"/>
      <c r="OF80" s="7"/>
      <c r="OG80" s="7"/>
      <c r="OH80" s="7"/>
      <c r="OI80" s="7"/>
      <c r="OJ80" s="7"/>
      <c r="OK80" s="7"/>
      <c r="OL80" s="7"/>
      <c r="OM80" s="7"/>
      <c r="ON80" s="7"/>
      <c r="OO80" s="7"/>
      <c r="OP80" s="7"/>
      <c r="OQ80" s="7"/>
      <c r="OR80" s="7"/>
      <c r="OS80" s="7"/>
      <c r="OT80" s="7"/>
      <c r="OU80" s="7"/>
      <c r="OV80" s="7"/>
      <c r="OW80" s="7"/>
      <c r="OX80" s="7"/>
      <c r="OY80" s="7"/>
      <c r="OZ80" s="7"/>
      <c r="PA80" s="7"/>
      <c r="PB80" s="7"/>
      <c r="PC80" s="7"/>
      <c r="PD80" s="7"/>
      <c r="PE80" s="7"/>
      <c r="PF80" s="7"/>
      <c r="PG80" s="7"/>
      <c r="PH80" s="7"/>
      <c r="PI80" s="7"/>
      <c r="PJ80" s="7"/>
      <c r="PK80" s="7"/>
      <c r="PL80" s="7"/>
      <c r="PM80" s="7"/>
      <c r="PN80" s="7"/>
      <c r="PO80" s="7"/>
      <c r="PP80" s="7"/>
      <c r="PQ80" s="7"/>
      <c r="PR80" s="7"/>
      <c r="PS80" s="7"/>
      <c r="PT80" s="7"/>
      <c r="PU80" s="7"/>
      <c r="PV80" s="7"/>
      <c r="PW80" s="7"/>
      <c r="PX80" s="7"/>
      <c r="PY80" s="7"/>
      <c r="PZ80" s="7"/>
      <c r="QA80" s="7"/>
      <c r="QB80" s="7"/>
      <c r="QC80" s="7"/>
      <c r="QD80" s="7"/>
      <c r="QE80" s="7"/>
      <c r="QF80" s="7"/>
      <c r="QG80" s="7"/>
      <c r="QH80" s="7"/>
      <c r="QI80" s="7"/>
      <c r="QJ80" s="7"/>
      <c r="QK80" s="7"/>
      <c r="QL80" s="7"/>
      <c r="QM80" s="7"/>
      <c r="QN80" s="7"/>
      <c r="QO80" s="7"/>
      <c r="QP80" s="7"/>
      <c r="QQ80" s="7"/>
      <c r="QR80" s="7"/>
      <c r="QS80" s="7"/>
      <c r="QT80" s="7"/>
      <c r="QU80" s="7"/>
      <c r="QV80" s="7"/>
      <c r="QW80" s="7"/>
      <c r="QX80" s="7"/>
      <c r="QY80" s="7"/>
      <c r="QZ80" s="7"/>
      <c r="RA80" s="7"/>
      <c r="RB80" s="7"/>
      <c r="RC80" s="7"/>
      <c r="RD80" s="7"/>
      <c r="RE80" s="7"/>
      <c r="RF80" s="7"/>
      <c r="RG80" s="7"/>
      <c r="RH80" s="7"/>
      <c r="RI80" s="7"/>
      <c r="RJ80" s="7"/>
      <c r="RK80" s="7"/>
      <c r="RL80" s="7"/>
      <c r="RM80" s="7"/>
      <c r="RN80" s="7"/>
      <c r="RO80" s="7"/>
      <c r="RP80" s="7"/>
      <c r="RQ80" s="7"/>
      <c r="RR80" s="7"/>
      <c r="RS80" s="7"/>
      <c r="RT80" s="7"/>
      <c r="RU80" s="7"/>
      <c r="RV80" s="7"/>
      <c r="RW80" s="7"/>
      <c r="RX80" s="7"/>
      <c r="RY80" s="7"/>
      <c r="RZ80" s="7"/>
      <c r="SA80" s="7"/>
      <c r="SB80" s="7"/>
      <c r="SC80" s="7"/>
      <c r="SD80" s="7"/>
      <c r="SE80" s="7"/>
      <c r="SF80" s="7"/>
      <c r="SG80" s="7"/>
      <c r="SH80" s="7"/>
      <c r="SI80" s="7"/>
      <c r="SJ80" s="7"/>
      <c r="SK80" s="7"/>
    </row>
    <row r="81" ht="14.2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  <c r="DV81" s="7"/>
      <c r="DW81" s="7"/>
      <c r="DX81" s="7"/>
      <c r="DY81" s="7"/>
      <c r="DZ81" s="7"/>
      <c r="EA81" s="7"/>
      <c r="EB81" s="7"/>
      <c r="EC81" s="7"/>
      <c r="ED81" s="7"/>
      <c r="EE81" s="7"/>
      <c r="EF81" s="7"/>
      <c r="EG81" s="7"/>
      <c r="EH81" s="7"/>
      <c r="EI81" s="7"/>
      <c r="EJ81" s="7"/>
      <c r="EK81" s="7"/>
      <c r="EL81" s="7"/>
      <c r="EM81" s="7"/>
      <c r="EN81" s="7"/>
      <c r="EO81" s="7"/>
      <c r="EP81" s="7"/>
      <c r="EQ81" s="7"/>
      <c r="ER81" s="7"/>
      <c r="ES81" s="7"/>
      <c r="ET81" s="7"/>
      <c r="EU81" s="7"/>
      <c r="EV81" s="7"/>
      <c r="EW81" s="7"/>
      <c r="EX81" s="7"/>
      <c r="EY81" s="7"/>
      <c r="EZ81" s="7"/>
      <c r="FA81" s="7"/>
      <c r="FB81" s="7"/>
      <c r="FC81" s="7"/>
      <c r="FD81" s="7"/>
      <c r="FE81" s="7"/>
      <c r="FF81" s="7"/>
      <c r="FG81" s="7"/>
      <c r="FH81" s="7"/>
      <c r="FI81" s="7"/>
      <c r="FJ81" s="7"/>
      <c r="FK81" s="7"/>
      <c r="FL81" s="7"/>
      <c r="FM81" s="7"/>
      <c r="FN81" s="7"/>
      <c r="FO81" s="7"/>
      <c r="FP81" s="7"/>
      <c r="FQ81" s="7"/>
      <c r="FR81" s="7"/>
      <c r="FS81" s="7"/>
      <c r="FT81" s="7"/>
      <c r="FU81" s="7"/>
      <c r="FV81" s="7"/>
      <c r="FW81" s="7"/>
      <c r="FX81" s="7"/>
      <c r="FY81" s="7"/>
      <c r="FZ81" s="7"/>
      <c r="GA81" s="7"/>
      <c r="GB81" s="7"/>
      <c r="GC81" s="7"/>
      <c r="GD81" s="7"/>
      <c r="GE81" s="7"/>
      <c r="GF81" s="7"/>
      <c r="GG81" s="7"/>
      <c r="GH81" s="7"/>
      <c r="GI81" s="7"/>
      <c r="GJ81" s="7"/>
      <c r="GK81" s="7"/>
      <c r="GL81" s="7"/>
      <c r="GM81" s="7"/>
      <c r="GN81" s="7"/>
      <c r="GO81" s="7"/>
      <c r="GP81" s="7"/>
      <c r="GQ81" s="7"/>
      <c r="GR81" s="7"/>
      <c r="GS81" s="7"/>
      <c r="GT81" s="7"/>
      <c r="GU81" s="7"/>
      <c r="GV81" s="7"/>
      <c r="GW81" s="7"/>
      <c r="GX81" s="7"/>
      <c r="GY81" s="7"/>
      <c r="GZ81" s="7"/>
      <c r="HA81" s="7"/>
      <c r="HB81" s="7"/>
      <c r="HC81" s="7"/>
      <c r="HD81" s="7"/>
      <c r="HE81" s="7"/>
      <c r="HF81" s="7"/>
      <c r="HG81" s="7"/>
      <c r="HH81" s="7"/>
      <c r="HI81" s="7"/>
      <c r="HJ81" s="7"/>
      <c r="HK81" s="7"/>
      <c r="HL81" s="7"/>
      <c r="HM81" s="7"/>
      <c r="HN81" s="7"/>
      <c r="HO81" s="7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7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  <c r="IV81" s="7"/>
      <c r="IW81" s="7"/>
      <c r="IX81" s="7"/>
      <c r="IY81" s="7"/>
      <c r="IZ81" s="7"/>
      <c r="JA81" s="7"/>
      <c r="JB81" s="7"/>
      <c r="JC81" s="7"/>
      <c r="JD81" s="7"/>
      <c r="JE81" s="7"/>
      <c r="JF81" s="7"/>
      <c r="JG81" s="7"/>
      <c r="JH81" s="7"/>
      <c r="JI81" s="7"/>
      <c r="JJ81" s="7"/>
      <c r="JK81" s="7"/>
      <c r="JL81" s="7"/>
      <c r="JM81" s="7"/>
      <c r="JN81" s="7"/>
      <c r="JO81" s="7"/>
      <c r="JP81" s="7"/>
      <c r="JQ81" s="7"/>
      <c r="JR81" s="7"/>
      <c r="JS81" s="7"/>
      <c r="JT81" s="7"/>
      <c r="JU81" s="7"/>
      <c r="JV81" s="7"/>
      <c r="JW81" s="7"/>
      <c r="JX81" s="7"/>
      <c r="JY81" s="7"/>
      <c r="JZ81" s="7"/>
      <c r="KA81" s="7"/>
      <c r="KB81" s="7"/>
      <c r="KC81" s="7"/>
      <c r="KD81" s="7"/>
      <c r="KE81" s="7"/>
      <c r="KF81" s="7"/>
      <c r="KG81" s="7"/>
      <c r="KH81" s="7"/>
      <c r="KI81" s="7"/>
      <c r="KJ81" s="7"/>
      <c r="KK81" s="7"/>
      <c r="KL81" s="7"/>
      <c r="KM81" s="7"/>
      <c r="KN81" s="7"/>
      <c r="KO81" s="7"/>
      <c r="KP81" s="7"/>
      <c r="KQ81" s="7"/>
      <c r="KR81" s="7"/>
      <c r="KS81" s="7"/>
      <c r="KT81" s="7"/>
      <c r="KU81" s="7"/>
      <c r="KV81" s="7"/>
      <c r="KW81" s="7"/>
      <c r="KX81" s="7"/>
      <c r="KY81" s="7"/>
      <c r="KZ81" s="7"/>
      <c r="LA81" s="7"/>
      <c r="LB81" s="7"/>
      <c r="LC81" s="7"/>
      <c r="LD81" s="7"/>
      <c r="LE81" s="7"/>
      <c r="LF81" s="7"/>
      <c r="LG81" s="7"/>
      <c r="LH81" s="7"/>
      <c r="LI81" s="7"/>
      <c r="LJ81" s="7"/>
      <c r="LK81" s="7"/>
      <c r="LL81" s="7"/>
      <c r="LM81" s="7"/>
      <c r="LN81" s="7"/>
      <c r="LO81" s="7"/>
      <c r="LP81" s="7"/>
      <c r="LQ81" s="7"/>
      <c r="LR81" s="7"/>
      <c r="LS81" s="7"/>
      <c r="LT81" s="7"/>
      <c r="LU81" s="7"/>
      <c r="LV81" s="7"/>
      <c r="LW81" s="7"/>
      <c r="LX81" s="7"/>
      <c r="LY81" s="7"/>
      <c r="LZ81" s="7"/>
      <c r="MA81" s="7"/>
      <c r="MB81" s="7"/>
      <c r="MC81" s="7"/>
      <c r="MD81" s="7"/>
      <c r="ME81" s="7"/>
      <c r="MF81" s="7"/>
      <c r="MG81" s="7"/>
      <c r="MH81" s="7"/>
      <c r="MI81" s="7"/>
      <c r="MJ81" s="7"/>
      <c r="MK81" s="7"/>
      <c r="ML81" s="7"/>
      <c r="MM81" s="7"/>
      <c r="MN81" s="7"/>
      <c r="MO81" s="7"/>
      <c r="MP81" s="7"/>
      <c r="MQ81" s="7"/>
      <c r="MR81" s="7"/>
      <c r="MS81" s="7"/>
      <c r="MT81" s="7"/>
      <c r="MU81" s="7"/>
      <c r="MV81" s="7"/>
      <c r="MW81" s="7"/>
      <c r="MX81" s="7"/>
      <c r="MY81" s="7"/>
      <c r="MZ81" s="7"/>
      <c r="NA81" s="7"/>
      <c r="NB81" s="7"/>
      <c r="NC81" s="7"/>
      <c r="ND81" s="7"/>
      <c r="NE81" s="7"/>
      <c r="NF81" s="7"/>
      <c r="NG81" s="7"/>
      <c r="NH81" s="7"/>
      <c r="NI81" s="7"/>
      <c r="NJ81" s="7"/>
      <c r="NK81" s="7"/>
      <c r="NL81" s="7"/>
      <c r="NM81" s="7"/>
      <c r="NN81" s="7"/>
      <c r="NO81" s="7"/>
      <c r="NP81" s="7"/>
      <c r="NQ81" s="7"/>
      <c r="NR81" s="7"/>
      <c r="NS81" s="7"/>
      <c r="NT81" s="7"/>
      <c r="NU81" s="7"/>
      <c r="NV81" s="7"/>
      <c r="NW81" s="7"/>
      <c r="NX81" s="7"/>
      <c r="NY81" s="7"/>
      <c r="NZ81" s="7"/>
      <c r="OA81" s="7"/>
      <c r="OB81" s="7"/>
      <c r="OC81" s="7"/>
      <c r="OD81" s="7"/>
      <c r="OE81" s="7"/>
      <c r="OF81" s="7"/>
      <c r="OG81" s="7"/>
      <c r="OH81" s="7"/>
      <c r="OI81" s="7"/>
      <c r="OJ81" s="7"/>
      <c r="OK81" s="7"/>
      <c r="OL81" s="7"/>
      <c r="OM81" s="7"/>
      <c r="ON81" s="7"/>
      <c r="OO81" s="7"/>
      <c r="OP81" s="7"/>
      <c r="OQ81" s="7"/>
      <c r="OR81" s="7"/>
      <c r="OS81" s="7"/>
      <c r="OT81" s="7"/>
      <c r="OU81" s="7"/>
      <c r="OV81" s="7"/>
      <c r="OW81" s="7"/>
      <c r="OX81" s="7"/>
      <c r="OY81" s="7"/>
      <c r="OZ81" s="7"/>
      <c r="PA81" s="7"/>
      <c r="PB81" s="7"/>
      <c r="PC81" s="7"/>
      <c r="PD81" s="7"/>
      <c r="PE81" s="7"/>
      <c r="PF81" s="7"/>
      <c r="PG81" s="7"/>
      <c r="PH81" s="7"/>
      <c r="PI81" s="7"/>
      <c r="PJ81" s="7"/>
      <c r="PK81" s="7"/>
      <c r="PL81" s="7"/>
      <c r="PM81" s="7"/>
      <c r="PN81" s="7"/>
      <c r="PO81" s="7"/>
      <c r="PP81" s="7"/>
      <c r="PQ81" s="7"/>
      <c r="PR81" s="7"/>
      <c r="PS81" s="7"/>
      <c r="PT81" s="7"/>
      <c r="PU81" s="7"/>
      <c r="PV81" s="7"/>
      <c r="PW81" s="7"/>
      <c r="PX81" s="7"/>
      <c r="PY81" s="7"/>
      <c r="PZ81" s="7"/>
      <c r="QA81" s="7"/>
      <c r="QB81" s="7"/>
      <c r="QC81" s="7"/>
      <c r="QD81" s="7"/>
      <c r="QE81" s="7"/>
      <c r="QF81" s="7"/>
      <c r="QG81" s="7"/>
      <c r="QH81" s="7"/>
      <c r="QI81" s="7"/>
      <c r="QJ81" s="7"/>
      <c r="QK81" s="7"/>
      <c r="QL81" s="7"/>
      <c r="QM81" s="7"/>
      <c r="QN81" s="7"/>
      <c r="QO81" s="7"/>
      <c r="QP81" s="7"/>
      <c r="QQ81" s="7"/>
      <c r="QR81" s="7"/>
      <c r="QS81" s="7"/>
      <c r="QT81" s="7"/>
      <c r="QU81" s="7"/>
      <c r="QV81" s="7"/>
      <c r="QW81" s="7"/>
      <c r="QX81" s="7"/>
      <c r="QY81" s="7"/>
      <c r="QZ81" s="7"/>
      <c r="RA81" s="7"/>
      <c r="RB81" s="7"/>
      <c r="RC81" s="7"/>
      <c r="RD81" s="7"/>
      <c r="RE81" s="7"/>
      <c r="RF81" s="7"/>
      <c r="RG81" s="7"/>
      <c r="RH81" s="7"/>
      <c r="RI81" s="7"/>
      <c r="RJ81" s="7"/>
      <c r="RK81" s="7"/>
      <c r="RL81" s="7"/>
      <c r="RM81" s="7"/>
      <c r="RN81" s="7"/>
      <c r="RO81" s="7"/>
      <c r="RP81" s="7"/>
      <c r="RQ81" s="7"/>
      <c r="RR81" s="7"/>
      <c r="RS81" s="7"/>
      <c r="RT81" s="7"/>
      <c r="RU81" s="7"/>
      <c r="RV81" s="7"/>
      <c r="RW81" s="7"/>
      <c r="RX81" s="7"/>
      <c r="RY81" s="7"/>
      <c r="RZ81" s="7"/>
      <c r="SA81" s="7"/>
      <c r="SB81" s="7"/>
      <c r="SC81" s="7"/>
      <c r="SD81" s="7"/>
      <c r="SE81" s="7"/>
      <c r="SF81" s="7"/>
      <c r="SG81" s="7"/>
      <c r="SH81" s="7"/>
      <c r="SI81" s="7"/>
      <c r="SJ81" s="7"/>
      <c r="SK81" s="7"/>
    </row>
    <row r="82" ht="14.2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  <c r="DV82" s="7"/>
      <c r="DW82" s="7"/>
      <c r="DX82" s="7"/>
      <c r="DY82" s="7"/>
      <c r="DZ82" s="7"/>
      <c r="EA82" s="7"/>
      <c r="EB82" s="7"/>
      <c r="EC82" s="7"/>
      <c r="ED82" s="7"/>
      <c r="EE82" s="7"/>
      <c r="EF82" s="7"/>
      <c r="EG82" s="7"/>
      <c r="EH82" s="7"/>
      <c r="EI82" s="7"/>
      <c r="EJ82" s="7"/>
      <c r="EK82" s="7"/>
      <c r="EL82" s="7"/>
      <c r="EM82" s="7"/>
      <c r="EN82" s="7"/>
      <c r="EO82" s="7"/>
      <c r="EP82" s="7"/>
      <c r="EQ82" s="7"/>
      <c r="ER82" s="7"/>
      <c r="ES82" s="7"/>
      <c r="ET82" s="7"/>
      <c r="EU82" s="7"/>
      <c r="EV82" s="7"/>
      <c r="EW82" s="7"/>
      <c r="EX82" s="7"/>
      <c r="EY82" s="7"/>
      <c r="EZ82" s="7"/>
      <c r="FA82" s="7"/>
      <c r="FB82" s="7"/>
      <c r="FC82" s="7"/>
      <c r="FD82" s="7"/>
      <c r="FE82" s="7"/>
      <c r="FF82" s="7"/>
      <c r="FG82" s="7"/>
      <c r="FH82" s="7"/>
      <c r="FI82" s="7"/>
      <c r="FJ82" s="7"/>
      <c r="FK82" s="7"/>
      <c r="FL82" s="7"/>
      <c r="FM82" s="7"/>
      <c r="FN82" s="7"/>
      <c r="FO82" s="7"/>
      <c r="FP82" s="7"/>
      <c r="FQ82" s="7"/>
      <c r="FR82" s="7"/>
      <c r="FS82" s="7"/>
      <c r="FT82" s="7"/>
      <c r="FU82" s="7"/>
      <c r="FV82" s="7"/>
      <c r="FW82" s="7"/>
      <c r="FX82" s="7"/>
      <c r="FY82" s="7"/>
      <c r="FZ82" s="7"/>
      <c r="GA82" s="7"/>
      <c r="GB82" s="7"/>
      <c r="GC82" s="7"/>
      <c r="GD82" s="7"/>
      <c r="GE82" s="7"/>
      <c r="GF82" s="7"/>
      <c r="GG82" s="7"/>
      <c r="GH82" s="7"/>
      <c r="GI82" s="7"/>
      <c r="GJ82" s="7"/>
      <c r="GK82" s="7"/>
      <c r="GL82" s="7"/>
      <c r="GM82" s="7"/>
      <c r="GN82" s="7"/>
      <c r="GO82" s="7"/>
      <c r="GP82" s="7"/>
      <c r="GQ82" s="7"/>
      <c r="GR82" s="7"/>
      <c r="GS82" s="7"/>
      <c r="GT82" s="7"/>
      <c r="GU82" s="7"/>
      <c r="GV82" s="7"/>
      <c r="GW82" s="7"/>
      <c r="GX82" s="7"/>
      <c r="GY82" s="7"/>
      <c r="GZ82" s="7"/>
      <c r="HA82" s="7"/>
      <c r="HB82" s="7"/>
      <c r="HC82" s="7"/>
      <c r="HD82" s="7"/>
      <c r="HE82" s="7"/>
      <c r="HF82" s="7"/>
      <c r="HG82" s="7"/>
      <c r="HH82" s="7"/>
      <c r="HI82" s="7"/>
      <c r="HJ82" s="7"/>
      <c r="HK82" s="7"/>
      <c r="HL82" s="7"/>
      <c r="HM82" s="7"/>
      <c r="HN82" s="7"/>
      <c r="HO82" s="7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7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  <c r="IV82" s="7"/>
      <c r="IW82" s="7"/>
      <c r="IX82" s="7"/>
      <c r="IY82" s="7"/>
      <c r="IZ82" s="7"/>
      <c r="JA82" s="7"/>
      <c r="JB82" s="7"/>
      <c r="JC82" s="7"/>
      <c r="JD82" s="7"/>
      <c r="JE82" s="7"/>
      <c r="JF82" s="7"/>
      <c r="JG82" s="7"/>
      <c r="JH82" s="7"/>
      <c r="JI82" s="7"/>
      <c r="JJ82" s="7"/>
      <c r="JK82" s="7"/>
      <c r="JL82" s="7"/>
      <c r="JM82" s="7"/>
      <c r="JN82" s="7"/>
      <c r="JO82" s="7"/>
      <c r="JP82" s="7"/>
      <c r="JQ82" s="7"/>
      <c r="JR82" s="7"/>
      <c r="JS82" s="7"/>
      <c r="JT82" s="7"/>
      <c r="JU82" s="7"/>
      <c r="JV82" s="7"/>
      <c r="JW82" s="7"/>
      <c r="JX82" s="7"/>
      <c r="JY82" s="7"/>
      <c r="JZ82" s="7"/>
      <c r="KA82" s="7"/>
      <c r="KB82" s="7"/>
      <c r="KC82" s="7"/>
      <c r="KD82" s="7"/>
      <c r="KE82" s="7"/>
      <c r="KF82" s="7"/>
      <c r="KG82" s="7"/>
      <c r="KH82" s="7"/>
      <c r="KI82" s="7"/>
      <c r="KJ82" s="7"/>
      <c r="KK82" s="7"/>
      <c r="KL82" s="7"/>
      <c r="KM82" s="7"/>
      <c r="KN82" s="7"/>
      <c r="KO82" s="7"/>
      <c r="KP82" s="7"/>
      <c r="KQ82" s="7"/>
      <c r="KR82" s="7"/>
      <c r="KS82" s="7"/>
      <c r="KT82" s="7"/>
      <c r="KU82" s="7"/>
      <c r="KV82" s="7"/>
      <c r="KW82" s="7"/>
      <c r="KX82" s="7"/>
      <c r="KY82" s="7"/>
      <c r="KZ82" s="7"/>
      <c r="LA82" s="7"/>
      <c r="LB82" s="7"/>
      <c r="LC82" s="7"/>
      <c r="LD82" s="7"/>
      <c r="LE82" s="7"/>
      <c r="LF82" s="7"/>
      <c r="LG82" s="7"/>
      <c r="LH82" s="7"/>
      <c r="LI82" s="7"/>
      <c r="LJ82" s="7"/>
      <c r="LK82" s="7"/>
      <c r="LL82" s="7"/>
      <c r="LM82" s="7"/>
      <c r="LN82" s="7"/>
      <c r="LO82" s="7"/>
      <c r="LP82" s="7"/>
      <c r="LQ82" s="7"/>
      <c r="LR82" s="7"/>
      <c r="LS82" s="7"/>
      <c r="LT82" s="7"/>
      <c r="LU82" s="7"/>
      <c r="LV82" s="7"/>
      <c r="LW82" s="7"/>
      <c r="LX82" s="7"/>
      <c r="LY82" s="7"/>
      <c r="LZ82" s="7"/>
      <c r="MA82" s="7"/>
      <c r="MB82" s="7"/>
      <c r="MC82" s="7"/>
      <c r="MD82" s="7"/>
      <c r="ME82" s="7"/>
      <c r="MF82" s="7"/>
      <c r="MG82" s="7"/>
      <c r="MH82" s="7"/>
      <c r="MI82" s="7"/>
      <c r="MJ82" s="7"/>
      <c r="MK82" s="7"/>
      <c r="ML82" s="7"/>
      <c r="MM82" s="7"/>
      <c r="MN82" s="7"/>
      <c r="MO82" s="7"/>
      <c r="MP82" s="7"/>
      <c r="MQ82" s="7"/>
      <c r="MR82" s="7"/>
      <c r="MS82" s="7"/>
      <c r="MT82" s="7"/>
      <c r="MU82" s="7"/>
      <c r="MV82" s="7"/>
      <c r="MW82" s="7"/>
      <c r="MX82" s="7"/>
      <c r="MY82" s="7"/>
      <c r="MZ82" s="7"/>
      <c r="NA82" s="7"/>
      <c r="NB82" s="7"/>
      <c r="NC82" s="7"/>
      <c r="ND82" s="7"/>
      <c r="NE82" s="7"/>
      <c r="NF82" s="7"/>
      <c r="NG82" s="7"/>
      <c r="NH82" s="7"/>
      <c r="NI82" s="7"/>
      <c r="NJ82" s="7"/>
      <c r="NK82" s="7"/>
      <c r="NL82" s="7"/>
      <c r="NM82" s="7"/>
      <c r="NN82" s="7"/>
      <c r="NO82" s="7"/>
      <c r="NP82" s="7"/>
      <c r="NQ82" s="7"/>
      <c r="NR82" s="7"/>
      <c r="NS82" s="7"/>
      <c r="NT82" s="7"/>
      <c r="NU82" s="7"/>
      <c r="NV82" s="7"/>
      <c r="NW82" s="7"/>
      <c r="NX82" s="7"/>
      <c r="NY82" s="7"/>
      <c r="NZ82" s="7"/>
      <c r="OA82" s="7"/>
      <c r="OB82" s="7"/>
      <c r="OC82" s="7"/>
      <c r="OD82" s="7"/>
      <c r="OE82" s="7"/>
      <c r="OF82" s="7"/>
      <c r="OG82" s="7"/>
      <c r="OH82" s="7"/>
      <c r="OI82" s="7"/>
      <c r="OJ82" s="7"/>
      <c r="OK82" s="7"/>
      <c r="OL82" s="7"/>
      <c r="OM82" s="7"/>
      <c r="ON82" s="7"/>
      <c r="OO82" s="7"/>
      <c r="OP82" s="7"/>
      <c r="OQ82" s="7"/>
      <c r="OR82" s="7"/>
      <c r="OS82" s="7"/>
      <c r="OT82" s="7"/>
      <c r="OU82" s="7"/>
      <c r="OV82" s="7"/>
      <c r="OW82" s="7"/>
      <c r="OX82" s="7"/>
      <c r="OY82" s="7"/>
      <c r="OZ82" s="7"/>
      <c r="PA82" s="7"/>
      <c r="PB82" s="7"/>
      <c r="PC82" s="7"/>
      <c r="PD82" s="7"/>
      <c r="PE82" s="7"/>
      <c r="PF82" s="7"/>
      <c r="PG82" s="7"/>
      <c r="PH82" s="7"/>
      <c r="PI82" s="7"/>
      <c r="PJ82" s="7"/>
      <c r="PK82" s="7"/>
      <c r="PL82" s="7"/>
      <c r="PM82" s="7"/>
      <c r="PN82" s="7"/>
      <c r="PO82" s="7"/>
      <c r="PP82" s="7"/>
      <c r="PQ82" s="7"/>
      <c r="PR82" s="7"/>
      <c r="PS82" s="7"/>
      <c r="PT82" s="7"/>
      <c r="PU82" s="7"/>
      <c r="PV82" s="7"/>
      <c r="PW82" s="7"/>
      <c r="PX82" s="7"/>
      <c r="PY82" s="7"/>
      <c r="PZ82" s="7"/>
      <c r="QA82" s="7"/>
      <c r="QB82" s="7"/>
      <c r="QC82" s="7"/>
      <c r="QD82" s="7"/>
      <c r="QE82" s="7"/>
      <c r="QF82" s="7"/>
      <c r="QG82" s="7"/>
      <c r="QH82" s="7"/>
      <c r="QI82" s="7"/>
      <c r="QJ82" s="7"/>
      <c r="QK82" s="7"/>
      <c r="QL82" s="7"/>
      <c r="QM82" s="7"/>
      <c r="QN82" s="7"/>
      <c r="QO82" s="7"/>
      <c r="QP82" s="7"/>
      <c r="QQ82" s="7"/>
      <c r="QR82" s="7"/>
      <c r="QS82" s="7"/>
      <c r="QT82" s="7"/>
      <c r="QU82" s="7"/>
      <c r="QV82" s="7"/>
      <c r="QW82" s="7"/>
      <c r="QX82" s="7"/>
      <c r="QY82" s="7"/>
      <c r="QZ82" s="7"/>
      <c r="RA82" s="7"/>
      <c r="RB82" s="7"/>
      <c r="RC82" s="7"/>
      <c r="RD82" s="7"/>
      <c r="RE82" s="7"/>
      <c r="RF82" s="7"/>
      <c r="RG82" s="7"/>
      <c r="RH82" s="7"/>
      <c r="RI82" s="7"/>
      <c r="RJ82" s="7"/>
      <c r="RK82" s="7"/>
      <c r="RL82" s="7"/>
      <c r="RM82" s="7"/>
      <c r="RN82" s="7"/>
      <c r="RO82" s="7"/>
      <c r="RP82" s="7"/>
      <c r="RQ82" s="7"/>
      <c r="RR82" s="7"/>
      <c r="RS82" s="7"/>
      <c r="RT82" s="7"/>
      <c r="RU82" s="7"/>
      <c r="RV82" s="7"/>
      <c r="RW82" s="7"/>
      <c r="RX82" s="7"/>
      <c r="RY82" s="7"/>
      <c r="RZ82" s="7"/>
      <c r="SA82" s="7"/>
      <c r="SB82" s="7"/>
      <c r="SC82" s="7"/>
      <c r="SD82" s="7"/>
      <c r="SE82" s="7"/>
      <c r="SF82" s="7"/>
      <c r="SG82" s="7"/>
      <c r="SH82" s="7"/>
      <c r="SI82" s="7"/>
      <c r="SJ82" s="7"/>
      <c r="SK82" s="7"/>
    </row>
    <row r="83" ht="14.2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  <c r="DV83" s="7"/>
      <c r="DW83" s="7"/>
      <c r="DX83" s="7"/>
      <c r="DY83" s="7"/>
      <c r="DZ83" s="7"/>
      <c r="EA83" s="7"/>
      <c r="EB83" s="7"/>
      <c r="EC83" s="7"/>
      <c r="ED83" s="7"/>
      <c r="EE83" s="7"/>
      <c r="EF83" s="7"/>
      <c r="EG83" s="7"/>
      <c r="EH83" s="7"/>
      <c r="EI83" s="7"/>
      <c r="EJ83" s="7"/>
      <c r="EK83" s="7"/>
      <c r="EL83" s="7"/>
      <c r="EM83" s="7"/>
      <c r="EN83" s="7"/>
      <c r="EO83" s="7"/>
      <c r="EP83" s="7"/>
      <c r="EQ83" s="7"/>
      <c r="ER83" s="7"/>
      <c r="ES83" s="7"/>
      <c r="ET83" s="7"/>
      <c r="EU83" s="7"/>
      <c r="EV83" s="7"/>
      <c r="EW83" s="7"/>
      <c r="EX83" s="7"/>
      <c r="EY83" s="7"/>
      <c r="EZ83" s="7"/>
      <c r="FA83" s="7"/>
      <c r="FB83" s="7"/>
      <c r="FC83" s="7"/>
      <c r="FD83" s="7"/>
      <c r="FE83" s="7"/>
      <c r="FF83" s="7"/>
      <c r="FG83" s="7"/>
      <c r="FH83" s="7"/>
      <c r="FI83" s="7"/>
      <c r="FJ83" s="7"/>
      <c r="FK83" s="7"/>
      <c r="FL83" s="7"/>
      <c r="FM83" s="7"/>
      <c r="FN83" s="7"/>
      <c r="FO83" s="7"/>
      <c r="FP83" s="7"/>
      <c r="FQ83" s="7"/>
      <c r="FR83" s="7"/>
      <c r="FS83" s="7"/>
      <c r="FT83" s="7"/>
      <c r="FU83" s="7"/>
      <c r="FV83" s="7"/>
      <c r="FW83" s="7"/>
      <c r="FX83" s="7"/>
      <c r="FY83" s="7"/>
      <c r="FZ83" s="7"/>
      <c r="GA83" s="7"/>
      <c r="GB83" s="7"/>
      <c r="GC83" s="7"/>
      <c r="GD83" s="7"/>
      <c r="GE83" s="7"/>
      <c r="GF83" s="7"/>
      <c r="GG83" s="7"/>
      <c r="GH83" s="7"/>
      <c r="GI83" s="7"/>
      <c r="GJ83" s="7"/>
      <c r="GK83" s="7"/>
      <c r="GL83" s="7"/>
      <c r="GM83" s="7"/>
      <c r="GN83" s="7"/>
      <c r="GO83" s="7"/>
      <c r="GP83" s="7"/>
      <c r="GQ83" s="7"/>
      <c r="GR83" s="7"/>
      <c r="GS83" s="7"/>
      <c r="GT83" s="7"/>
      <c r="GU83" s="7"/>
      <c r="GV83" s="7"/>
      <c r="GW83" s="7"/>
      <c r="GX83" s="7"/>
      <c r="GY83" s="7"/>
      <c r="GZ83" s="7"/>
      <c r="HA83" s="7"/>
      <c r="HB83" s="7"/>
      <c r="HC83" s="7"/>
      <c r="HD83" s="7"/>
      <c r="HE83" s="7"/>
      <c r="HF83" s="7"/>
      <c r="HG83" s="7"/>
      <c r="HH83" s="7"/>
      <c r="HI83" s="7"/>
      <c r="HJ83" s="7"/>
      <c r="HK83" s="7"/>
      <c r="HL83" s="7"/>
      <c r="HM83" s="7"/>
      <c r="HN83" s="7"/>
      <c r="HO83" s="7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7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  <c r="IV83" s="7"/>
      <c r="IW83" s="7"/>
      <c r="IX83" s="7"/>
      <c r="IY83" s="7"/>
      <c r="IZ83" s="7"/>
      <c r="JA83" s="7"/>
      <c r="JB83" s="7"/>
      <c r="JC83" s="7"/>
      <c r="JD83" s="7"/>
      <c r="JE83" s="7"/>
      <c r="JF83" s="7"/>
      <c r="JG83" s="7"/>
      <c r="JH83" s="7"/>
      <c r="JI83" s="7"/>
      <c r="JJ83" s="7"/>
      <c r="JK83" s="7"/>
      <c r="JL83" s="7"/>
      <c r="JM83" s="7"/>
      <c r="JN83" s="7"/>
      <c r="JO83" s="7"/>
      <c r="JP83" s="7"/>
      <c r="JQ83" s="7"/>
      <c r="JR83" s="7"/>
      <c r="JS83" s="7"/>
      <c r="JT83" s="7"/>
      <c r="JU83" s="7"/>
      <c r="JV83" s="7"/>
      <c r="JW83" s="7"/>
      <c r="JX83" s="7"/>
      <c r="JY83" s="7"/>
      <c r="JZ83" s="7"/>
      <c r="KA83" s="7"/>
      <c r="KB83" s="7"/>
      <c r="KC83" s="7"/>
      <c r="KD83" s="7"/>
      <c r="KE83" s="7"/>
      <c r="KF83" s="7"/>
      <c r="KG83" s="7"/>
      <c r="KH83" s="7"/>
      <c r="KI83" s="7"/>
      <c r="KJ83" s="7"/>
      <c r="KK83" s="7"/>
      <c r="KL83" s="7"/>
      <c r="KM83" s="7"/>
      <c r="KN83" s="7"/>
      <c r="KO83" s="7"/>
      <c r="KP83" s="7"/>
      <c r="KQ83" s="7"/>
      <c r="KR83" s="7"/>
      <c r="KS83" s="7"/>
      <c r="KT83" s="7"/>
      <c r="KU83" s="7"/>
      <c r="KV83" s="7"/>
      <c r="KW83" s="7"/>
      <c r="KX83" s="7"/>
      <c r="KY83" s="7"/>
      <c r="KZ83" s="7"/>
      <c r="LA83" s="7"/>
      <c r="LB83" s="7"/>
      <c r="LC83" s="7"/>
      <c r="LD83" s="7"/>
      <c r="LE83" s="7"/>
      <c r="LF83" s="7"/>
      <c r="LG83" s="7"/>
      <c r="LH83" s="7"/>
      <c r="LI83" s="7"/>
      <c r="LJ83" s="7"/>
      <c r="LK83" s="7"/>
      <c r="LL83" s="7"/>
      <c r="LM83" s="7"/>
      <c r="LN83" s="7"/>
      <c r="LO83" s="7"/>
      <c r="LP83" s="7"/>
      <c r="LQ83" s="7"/>
      <c r="LR83" s="7"/>
      <c r="LS83" s="7"/>
      <c r="LT83" s="7"/>
      <c r="LU83" s="7"/>
      <c r="LV83" s="7"/>
      <c r="LW83" s="7"/>
      <c r="LX83" s="7"/>
      <c r="LY83" s="7"/>
      <c r="LZ83" s="7"/>
      <c r="MA83" s="7"/>
      <c r="MB83" s="7"/>
      <c r="MC83" s="7"/>
      <c r="MD83" s="7"/>
      <c r="ME83" s="7"/>
      <c r="MF83" s="7"/>
      <c r="MG83" s="7"/>
      <c r="MH83" s="7"/>
      <c r="MI83" s="7"/>
      <c r="MJ83" s="7"/>
      <c r="MK83" s="7"/>
      <c r="ML83" s="7"/>
      <c r="MM83" s="7"/>
      <c r="MN83" s="7"/>
      <c r="MO83" s="7"/>
      <c r="MP83" s="7"/>
      <c r="MQ83" s="7"/>
      <c r="MR83" s="7"/>
      <c r="MS83" s="7"/>
      <c r="MT83" s="7"/>
      <c r="MU83" s="7"/>
      <c r="MV83" s="7"/>
      <c r="MW83" s="7"/>
      <c r="MX83" s="7"/>
      <c r="MY83" s="7"/>
      <c r="MZ83" s="7"/>
      <c r="NA83" s="7"/>
      <c r="NB83" s="7"/>
      <c r="NC83" s="7"/>
      <c r="ND83" s="7"/>
      <c r="NE83" s="7"/>
      <c r="NF83" s="7"/>
      <c r="NG83" s="7"/>
      <c r="NH83" s="7"/>
      <c r="NI83" s="7"/>
      <c r="NJ83" s="7"/>
      <c r="NK83" s="7"/>
      <c r="NL83" s="7"/>
      <c r="NM83" s="7"/>
      <c r="NN83" s="7"/>
      <c r="NO83" s="7"/>
      <c r="NP83" s="7"/>
      <c r="NQ83" s="7"/>
      <c r="NR83" s="7"/>
      <c r="NS83" s="7"/>
      <c r="NT83" s="7"/>
      <c r="NU83" s="7"/>
      <c r="NV83" s="7"/>
      <c r="NW83" s="7"/>
      <c r="NX83" s="7"/>
      <c r="NY83" s="7"/>
      <c r="NZ83" s="7"/>
      <c r="OA83" s="7"/>
      <c r="OB83" s="7"/>
      <c r="OC83" s="7"/>
      <c r="OD83" s="7"/>
      <c r="OE83" s="7"/>
      <c r="OF83" s="7"/>
      <c r="OG83" s="7"/>
      <c r="OH83" s="7"/>
      <c r="OI83" s="7"/>
      <c r="OJ83" s="7"/>
      <c r="OK83" s="7"/>
      <c r="OL83" s="7"/>
      <c r="OM83" s="7"/>
      <c r="ON83" s="7"/>
      <c r="OO83" s="7"/>
      <c r="OP83" s="7"/>
      <c r="OQ83" s="7"/>
      <c r="OR83" s="7"/>
      <c r="OS83" s="7"/>
      <c r="OT83" s="7"/>
      <c r="OU83" s="7"/>
      <c r="OV83" s="7"/>
      <c r="OW83" s="7"/>
      <c r="OX83" s="7"/>
      <c r="OY83" s="7"/>
      <c r="OZ83" s="7"/>
      <c r="PA83" s="7"/>
      <c r="PB83" s="7"/>
      <c r="PC83" s="7"/>
      <c r="PD83" s="7"/>
      <c r="PE83" s="7"/>
      <c r="PF83" s="7"/>
      <c r="PG83" s="7"/>
      <c r="PH83" s="7"/>
      <c r="PI83" s="7"/>
      <c r="PJ83" s="7"/>
      <c r="PK83" s="7"/>
      <c r="PL83" s="7"/>
      <c r="PM83" s="7"/>
      <c r="PN83" s="7"/>
      <c r="PO83" s="7"/>
      <c r="PP83" s="7"/>
      <c r="PQ83" s="7"/>
      <c r="PR83" s="7"/>
      <c r="PS83" s="7"/>
      <c r="PT83" s="7"/>
      <c r="PU83" s="7"/>
      <c r="PV83" s="7"/>
      <c r="PW83" s="7"/>
      <c r="PX83" s="7"/>
      <c r="PY83" s="7"/>
      <c r="PZ83" s="7"/>
      <c r="QA83" s="7"/>
      <c r="QB83" s="7"/>
      <c r="QC83" s="7"/>
      <c r="QD83" s="7"/>
      <c r="QE83" s="7"/>
      <c r="QF83" s="7"/>
      <c r="QG83" s="7"/>
      <c r="QH83" s="7"/>
      <c r="QI83" s="7"/>
      <c r="QJ83" s="7"/>
      <c r="QK83" s="7"/>
      <c r="QL83" s="7"/>
      <c r="QM83" s="7"/>
      <c r="QN83" s="7"/>
      <c r="QO83" s="7"/>
      <c r="QP83" s="7"/>
      <c r="QQ83" s="7"/>
      <c r="QR83" s="7"/>
      <c r="QS83" s="7"/>
      <c r="QT83" s="7"/>
      <c r="QU83" s="7"/>
      <c r="QV83" s="7"/>
      <c r="QW83" s="7"/>
      <c r="QX83" s="7"/>
      <c r="QY83" s="7"/>
      <c r="QZ83" s="7"/>
      <c r="RA83" s="7"/>
      <c r="RB83" s="7"/>
      <c r="RC83" s="7"/>
      <c r="RD83" s="7"/>
      <c r="RE83" s="7"/>
      <c r="RF83" s="7"/>
      <c r="RG83" s="7"/>
      <c r="RH83" s="7"/>
      <c r="RI83" s="7"/>
      <c r="RJ83" s="7"/>
      <c r="RK83" s="7"/>
      <c r="RL83" s="7"/>
      <c r="RM83" s="7"/>
      <c r="RN83" s="7"/>
      <c r="RO83" s="7"/>
      <c r="RP83" s="7"/>
      <c r="RQ83" s="7"/>
      <c r="RR83" s="7"/>
      <c r="RS83" s="7"/>
      <c r="RT83" s="7"/>
      <c r="RU83" s="7"/>
      <c r="RV83" s="7"/>
      <c r="RW83" s="7"/>
      <c r="RX83" s="7"/>
      <c r="RY83" s="7"/>
      <c r="RZ83" s="7"/>
      <c r="SA83" s="7"/>
      <c r="SB83" s="7"/>
      <c r="SC83" s="7"/>
      <c r="SD83" s="7"/>
      <c r="SE83" s="7"/>
      <c r="SF83" s="7"/>
      <c r="SG83" s="7"/>
      <c r="SH83" s="7"/>
      <c r="SI83" s="7"/>
      <c r="SJ83" s="7"/>
      <c r="SK83" s="7"/>
    </row>
    <row r="84" ht="14.2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  <c r="DV84" s="7"/>
      <c r="DW84" s="7"/>
      <c r="DX84" s="7"/>
      <c r="DY84" s="7"/>
      <c r="DZ84" s="7"/>
      <c r="EA84" s="7"/>
      <c r="EB84" s="7"/>
      <c r="EC84" s="7"/>
      <c r="ED84" s="7"/>
      <c r="EE84" s="7"/>
      <c r="EF84" s="7"/>
      <c r="EG84" s="7"/>
      <c r="EH84" s="7"/>
      <c r="EI84" s="7"/>
      <c r="EJ84" s="7"/>
      <c r="EK84" s="7"/>
      <c r="EL84" s="7"/>
      <c r="EM84" s="7"/>
      <c r="EN84" s="7"/>
      <c r="EO84" s="7"/>
      <c r="EP84" s="7"/>
      <c r="EQ84" s="7"/>
      <c r="ER84" s="7"/>
      <c r="ES84" s="7"/>
      <c r="ET84" s="7"/>
      <c r="EU84" s="7"/>
      <c r="EV84" s="7"/>
      <c r="EW84" s="7"/>
      <c r="EX84" s="7"/>
      <c r="EY84" s="7"/>
      <c r="EZ84" s="7"/>
      <c r="FA84" s="7"/>
      <c r="FB84" s="7"/>
      <c r="FC84" s="7"/>
      <c r="FD84" s="7"/>
      <c r="FE84" s="7"/>
      <c r="FF84" s="7"/>
      <c r="FG84" s="7"/>
      <c r="FH84" s="7"/>
      <c r="FI84" s="7"/>
      <c r="FJ84" s="7"/>
      <c r="FK84" s="7"/>
      <c r="FL84" s="7"/>
      <c r="FM84" s="7"/>
      <c r="FN84" s="7"/>
      <c r="FO84" s="7"/>
      <c r="FP84" s="7"/>
      <c r="FQ84" s="7"/>
      <c r="FR84" s="7"/>
      <c r="FS84" s="7"/>
      <c r="FT84" s="7"/>
      <c r="FU84" s="7"/>
      <c r="FV84" s="7"/>
      <c r="FW84" s="7"/>
      <c r="FX84" s="7"/>
      <c r="FY84" s="7"/>
      <c r="FZ84" s="7"/>
      <c r="GA84" s="7"/>
      <c r="GB84" s="7"/>
      <c r="GC84" s="7"/>
      <c r="GD84" s="7"/>
      <c r="GE84" s="7"/>
      <c r="GF84" s="7"/>
      <c r="GG84" s="7"/>
      <c r="GH84" s="7"/>
      <c r="GI84" s="7"/>
      <c r="GJ84" s="7"/>
      <c r="GK84" s="7"/>
      <c r="GL84" s="7"/>
      <c r="GM84" s="7"/>
      <c r="GN84" s="7"/>
      <c r="GO84" s="7"/>
      <c r="GP84" s="7"/>
      <c r="GQ84" s="7"/>
      <c r="GR84" s="7"/>
      <c r="GS84" s="7"/>
      <c r="GT84" s="7"/>
      <c r="GU84" s="7"/>
      <c r="GV84" s="7"/>
      <c r="GW84" s="7"/>
      <c r="GX84" s="7"/>
      <c r="GY84" s="7"/>
      <c r="GZ84" s="7"/>
      <c r="HA84" s="7"/>
      <c r="HB84" s="7"/>
      <c r="HC84" s="7"/>
      <c r="HD84" s="7"/>
      <c r="HE84" s="7"/>
      <c r="HF84" s="7"/>
      <c r="HG84" s="7"/>
      <c r="HH84" s="7"/>
      <c r="HI84" s="7"/>
      <c r="HJ84" s="7"/>
      <c r="HK84" s="7"/>
      <c r="HL84" s="7"/>
      <c r="HM84" s="7"/>
      <c r="HN84" s="7"/>
      <c r="HO84" s="7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7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  <c r="IV84" s="7"/>
      <c r="IW84" s="7"/>
      <c r="IX84" s="7"/>
      <c r="IY84" s="7"/>
      <c r="IZ84" s="7"/>
      <c r="JA84" s="7"/>
      <c r="JB84" s="7"/>
      <c r="JC84" s="7"/>
      <c r="JD84" s="7"/>
      <c r="JE84" s="7"/>
      <c r="JF84" s="7"/>
      <c r="JG84" s="7"/>
      <c r="JH84" s="7"/>
      <c r="JI84" s="7"/>
      <c r="JJ84" s="7"/>
      <c r="JK84" s="7"/>
      <c r="JL84" s="7"/>
      <c r="JM84" s="7"/>
      <c r="JN84" s="7"/>
      <c r="JO84" s="7"/>
      <c r="JP84" s="7"/>
      <c r="JQ84" s="7"/>
      <c r="JR84" s="7"/>
      <c r="JS84" s="7"/>
      <c r="JT84" s="7"/>
      <c r="JU84" s="7"/>
      <c r="JV84" s="7"/>
      <c r="JW84" s="7"/>
      <c r="JX84" s="7"/>
      <c r="JY84" s="7"/>
      <c r="JZ84" s="7"/>
      <c r="KA84" s="7"/>
      <c r="KB84" s="7"/>
      <c r="KC84" s="7"/>
      <c r="KD84" s="7"/>
      <c r="KE84" s="7"/>
      <c r="KF84" s="7"/>
      <c r="KG84" s="7"/>
      <c r="KH84" s="7"/>
      <c r="KI84" s="7"/>
      <c r="KJ84" s="7"/>
      <c r="KK84" s="7"/>
      <c r="KL84" s="7"/>
      <c r="KM84" s="7"/>
      <c r="KN84" s="7"/>
      <c r="KO84" s="7"/>
      <c r="KP84" s="7"/>
      <c r="KQ84" s="7"/>
      <c r="KR84" s="7"/>
      <c r="KS84" s="7"/>
      <c r="KT84" s="7"/>
      <c r="KU84" s="7"/>
      <c r="KV84" s="7"/>
      <c r="KW84" s="7"/>
      <c r="KX84" s="7"/>
      <c r="KY84" s="7"/>
      <c r="KZ84" s="7"/>
      <c r="LA84" s="7"/>
      <c r="LB84" s="7"/>
      <c r="LC84" s="7"/>
      <c r="LD84" s="7"/>
      <c r="LE84" s="7"/>
      <c r="LF84" s="7"/>
      <c r="LG84" s="7"/>
      <c r="LH84" s="7"/>
      <c r="LI84" s="7"/>
      <c r="LJ84" s="7"/>
      <c r="LK84" s="7"/>
      <c r="LL84" s="7"/>
      <c r="LM84" s="7"/>
      <c r="LN84" s="7"/>
      <c r="LO84" s="7"/>
      <c r="LP84" s="7"/>
      <c r="LQ84" s="7"/>
      <c r="LR84" s="7"/>
      <c r="LS84" s="7"/>
      <c r="LT84" s="7"/>
      <c r="LU84" s="7"/>
      <c r="LV84" s="7"/>
      <c r="LW84" s="7"/>
      <c r="LX84" s="7"/>
      <c r="LY84" s="7"/>
      <c r="LZ84" s="7"/>
      <c r="MA84" s="7"/>
      <c r="MB84" s="7"/>
      <c r="MC84" s="7"/>
      <c r="MD84" s="7"/>
      <c r="ME84" s="7"/>
      <c r="MF84" s="7"/>
      <c r="MG84" s="7"/>
      <c r="MH84" s="7"/>
      <c r="MI84" s="7"/>
      <c r="MJ84" s="7"/>
      <c r="MK84" s="7"/>
      <c r="ML84" s="7"/>
      <c r="MM84" s="7"/>
      <c r="MN84" s="7"/>
      <c r="MO84" s="7"/>
      <c r="MP84" s="7"/>
      <c r="MQ84" s="7"/>
      <c r="MR84" s="7"/>
      <c r="MS84" s="7"/>
      <c r="MT84" s="7"/>
      <c r="MU84" s="7"/>
      <c r="MV84" s="7"/>
      <c r="MW84" s="7"/>
      <c r="MX84" s="7"/>
      <c r="MY84" s="7"/>
      <c r="MZ84" s="7"/>
      <c r="NA84" s="7"/>
      <c r="NB84" s="7"/>
      <c r="NC84" s="7"/>
      <c r="ND84" s="7"/>
      <c r="NE84" s="7"/>
      <c r="NF84" s="7"/>
      <c r="NG84" s="7"/>
      <c r="NH84" s="7"/>
      <c r="NI84" s="7"/>
      <c r="NJ84" s="7"/>
      <c r="NK84" s="7"/>
      <c r="NL84" s="7"/>
      <c r="NM84" s="7"/>
      <c r="NN84" s="7"/>
      <c r="NO84" s="7"/>
      <c r="NP84" s="7"/>
      <c r="NQ84" s="7"/>
      <c r="NR84" s="7"/>
      <c r="NS84" s="7"/>
      <c r="NT84" s="7"/>
      <c r="NU84" s="7"/>
      <c r="NV84" s="7"/>
      <c r="NW84" s="7"/>
      <c r="NX84" s="7"/>
      <c r="NY84" s="7"/>
      <c r="NZ84" s="7"/>
      <c r="OA84" s="7"/>
      <c r="OB84" s="7"/>
      <c r="OC84" s="7"/>
      <c r="OD84" s="7"/>
      <c r="OE84" s="7"/>
      <c r="OF84" s="7"/>
      <c r="OG84" s="7"/>
      <c r="OH84" s="7"/>
      <c r="OI84" s="7"/>
      <c r="OJ84" s="7"/>
      <c r="OK84" s="7"/>
      <c r="OL84" s="7"/>
      <c r="OM84" s="7"/>
      <c r="ON84" s="7"/>
      <c r="OO84" s="7"/>
      <c r="OP84" s="7"/>
      <c r="OQ84" s="7"/>
      <c r="OR84" s="7"/>
      <c r="OS84" s="7"/>
      <c r="OT84" s="7"/>
      <c r="OU84" s="7"/>
      <c r="OV84" s="7"/>
      <c r="OW84" s="7"/>
      <c r="OX84" s="7"/>
      <c r="OY84" s="7"/>
      <c r="OZ84" s="7"/>
      <c r="PA84" s="7"/>
      <c r="PB84" s="7"/>
      <c r="PC84" s="7"/>
      <c r="PD84" s="7"/>
      <c r="PE84" s="7"/>
      <c r="PF84" s="7"/>
      <c r="PG84" s="7"/>
      <c r="PH84" s="7"/>
      <c r="PI84" s="7"/>
      <c r="PJ84" s="7"/>
      <c r="PK84" s="7"/>
      <c r="PL84" s="7"/>
      <c r="PM84" s="7"/>
      <c r="PN84" s="7"/>
      <c r="PO84" s="7"/>
      <c r="PP84" s="7"/>
      <c r="PQ84" s="7"/>
      <c r="PR84" s="7"/>
      <c r="PS84" s="7"/>
      <c r="PT84" s="7"/>
      <c r="PU84" s="7"/>
      <c r="PV84" s="7"/>
      <c r="PW84" s="7"/>
      <c r="PX84" s="7"/>
      <c r="PY84" s="7"/>
      <c r="PZ84" s="7"/>
      <c r="QA84" s="7"/>
      <c r="QB84" s="7"/>
      <c r="QC84" s="7"/>
      <c r="QD84" s="7"/>
      <c r="QE84" s="7"/>
      <c r="QF84" s="7"/>
      <c r="QG84" s="7"/>
      <c r="QH84" s="7"/>
      <c r="QI84" s="7"/>
      <c r="QJ84" s="7"/>
      <c r="QK84" s="7"/>
      <c r="QL84" s="7"/>
      <c r="QM84" s="7"/>
      <c r="QN84" s="7"/>
      <c r="QO84" s="7"/>
      <c r="QP84" s="7"/>
      <c r="QQ84" s="7"/>
      <c r="QR84" s="7"/>
      <c r="QS84" s="7"/>
      <c r="QT84" s="7"/>
      <c r="QU84" s="7"/>
      <c r="QV84" s="7"/>
      <c r="QW84" s="7"/>
      <c r="QX84" s="7"/>
      <c r="QY84" s="7"/>
      <c r="QZ84" s="7"/>
      <c r="RA84" s="7"/>
      <c r="RB84" s="7"/>
      <c r="RC84" s="7"/>
      <c r="RD84" s="7"/>
      <c r="RE84" s="7"/>
      <c r="RF84" s="7"/>
      <c r="RG84" s="7"/>
      <c r="RH84" s="7"/>
      <c r="RI84" s="7"/>
      <c r="RJ84" s="7"/>
      <c r="RK84" s="7"/>
      <c r="RL84" s="7"/>
      <c r="RM84" s="7"/>
      <c r="RN84" s="7"/>
      <c r="RO84" s="7"/>
      <c r="RP84" s="7"/>
      <c r="RQ84" s="7"/>
      <c r="RR84" s="7"/>
      <c r="RS84" s="7"/>
      <c r="RT84" s="7"/>
      <c r="RU84" s="7"/>
      <c r="RV84" s="7"/>
      <c r="RW84" s="7"/>
      <c r="RX84" s="7"/>
      <c r="RY84" s="7"/>
      <c r="RZ84" s="7"/>
      <c r="SA84" s="7"/>
      <c r="SB84" s="7"/>
      <c r="SC84" s="7"/>
      <c r="SD84" s="7"/>
      <c r="SE84" s="7"/>
      <c r="SF84" s="7"/>
      <c r="SG84" s="7"/>
      <c r="SH84" s="7"/>
      <c r="SI84" s="7"/>
      <c r="SJ84" s="7"/>
      <c r="SK84" s="7"/>
    </row>
    <row r="85" ht="14.2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  <c r="DV85" s="7"/>
      <c r="DW85" s="7"/>
      <c r="DX85" s="7"/>
      <c r="DY85" s="7"/>
      <c r="DZ85" s="7"/>
      <c r="EA85" s="7"/>
      <c r="EB85" s="7"/>
      <c r="EC85" s="7"/>
      <c r="ED85" s="7"/>
      <c r="EE85" s="7"/>
      <c r="EF85" s="7"/>
      <c r="EG85" s="7"/>
      <c r="EH85" s="7"/>
      <c r="EI85" s="7"/>
      <c r="EJ85" s="7"/>
      <c r="EK85" s="7"/>
      <c r="EL85" s="7"/>
      <c r="EM85" s="7"/>
      <c r="EN85" s="7"/>
      <c r="EO85" s="7"/>
      <c r="EP85" s="7"/>
      <c r="EQ85" s="7"/>
      <c r="ER85" s="7"/>
      <c r="ES85" s="7"/>
      <c r="ET85" s="7"/>
      <c r="EU85" s="7"/>
      <c r="EV85" s="7"/>
      <c r="EW85" s="7"/>
      <c r="EX85" s="7"/>
      <c r="EY85" s="7"/>
      <c r="EZ85" s="7"/>
      <c r="FA85" s="7"/>
      <c r="FB85" s="7"/>
      <c r="FC85" s="7"/>
      <c r="FD85" s="7"/>
      <c r="FE85" s="7"/>
      <c r="FF85" s="7"/>
      <c r="FG85" s="7"/>
      <c r="FH85" s="7"/>
      <c r="FI85" s="7"/>
      <c r="FJ85" s="7"/>
      <c r="FK85" s="7"/>
      <c r="FL85" s="7"/>
      <c r="FM85" s="7"/>
      <c r="FN85" s="7"/>
      <c r="FO85" s="7"/>
      <c r="FP85" s="7"/>
      <c r="FQ85" s="7"/>
      <c r="FR85" s="7"/>
      <c r="FS85" s="7"/>
      <c r="FT85" s="7"/>
      <c r="FU85" s="7"/>
      <c r="FV85" s="7"/>
      <c r="FW85" s="7"/>
      <c r="FX85" s="7"/>
      <c r="FY85" s="7"/>
      <c r="FZ85" s="7"/>
      <c r="GA85" s="7"/>
      <c r="GB85" s="7"/>
      <c r="GC85" s="7"/>
      <c r="GD85" s="7"/>
      <c r="GE85" s="7"/>
      <c r="GF85" s="7"/>
      <c r="GG85" s="7"/>
      <c r="GH85" s="7"/>
      <c r="GI85" s="7"/>
      <c r="GJ85" s="7"/>
      <c r="GK85" s="7"/>
      <c r="GL85" s="7"/>
      <c r="GM85" s="7"/>
      <c r="GN85" s="7"/>
      <c r="GO85" s="7"/>
      <c r="GP85" s="7"/>
      <c r="GQ85" s="7"/>
      <c r="GR85" s="7"/>
      <c r="GS85" s="7"/>
      <c r="GT85" s="7"/>
      <c r="GU85" s="7"/>
      <c r="GV85" s="7"/>
      <c r="GW85" s="7"/>
      <c r="GX85" s="7"/>
      <c r="GY85" s="7"/>
      <c r="GZ85" s="7"/>
      <c r="HA85" s="7"/>
      <c r="HB85" s="7"/>
      <c r="HC85" s="7"/>
      <c r="HD85" s="7"/>
      <c r="HE85" s="7"/>
      <c r="HF85" s="7"/>
      <c r="HG85" s="7"/>
      <c r="HH85" s="7"/>
      <c r="HI85" s="7"/>
      <c r="HJ85" s="7"/>
      <c r="HK85" s="7"/>
      <c r="HL85" s="7"/>
      <c r="HM85" s="7"/>
      <c r="HN85" s="7"/>
      <c r="HO85" s="7"/>
      <c r="HP85" s="7"/>
      <c r="HQ85" s="7"/>
      <c r="HR85" s="7"/>
      <c r="HS85" s="7"/>
      <c r="HT85" s="7"/>
      <c r="HU85" s="7"/>
      <c r="HV85" s="7"/>
      <c r="HW85" s="7"/>
      <c r="HX85" s="7"/>
      <c r="HY85" s="7"/>
      <c r="HZ85" s="7"/>
      <c r="IA85" s="7"/>
      <c r="IB85" s="7"/>
      <c r="IC85" s="7"/>
      <c r="ID85" s="7"/>
      <c r="IE85" s="7"/>
      <c r="IF85" s="7"/>
      <c r="IG85" s="7"/>
      <c r="IH85" s="7"/>
      <c r="II85" s="7"/>
      <c r="IJ85" s="7"/>
      <c r="IK85" s="7"/>
      <c r="IL85" s="7"/>
      <c r="IM85" s="7"/>
      <c r="IN85" s="7"/>
      <c r="IO85" s="7"/>
      <c r="IP85" s="7"/>
      <c r="IQ85" s="7"/>
      <c r="IR85" s="7"/>
      <c r="IS85" s="7"/>
      <c r="IT85" s="7"/>
      <c r="IU85" s="7"/>
      <c r="IV85" s="7"/>
      <c r="IW85" s="7"/>
      <c r="IX85" s="7"/>
      <c r="IY85" s="7"/>
      <c r="IZ85" s="7"/>
      <c r="JA85" s="7"/>
      <c r="JB85" s="7"/>
      <c r="JC85" s="7"/>
      <c r="JD85" s="7"/>
      <c r="JE85" s="7"/>
      <c r="JF85" s="7"/>
      <c r="JG85" s="7"/>
      <c r="JH85" s="7"/>
      <c r="JI85" s="7"/>
      <c r="JJ85" s="7"/>
      <c r="JK85" s="7"/>
      <c r="JL85" s="7"/>
      <c r="JM85" s="7"/>
      <c r="JN85" s="7"/>
      <c r="JO85" s="7"/>
      <c r="JP85" s="7"/>
      <c r="JQ85" s="7"/>
      <c r="JR85" s="7"/>
      <c r="JS85" s="7"/>
      <c r="JT85" s="7"/>
      <c r="JU85" s="7"/>
      <c r="JV85" s="7"/>
      <c r="JW85" s="7"/>
      <c r="JX85" s="7"/>
      <c r="JY85" s="7"/>
      <c r="JZ85" s="7"/>
      <c r="KA85" s="7"/>
      <c r="KB85" s="7"/>
      <c r="KC85" s="7"/>
      <c r="KD85" s="7"/>
      <c r="KE85" s="7"/>
      <c r="KF85" s="7"/>
      <c r="KG85" s="7"/>
      <c r="KH85" s="7"/>
      <c r="KI85" s="7"/>
      <c r="KJ85" s="7"/>
      <c r="KK85" s="7"/>
      <c r="KL85" s="7"/>
      <c r="KM85" s="7"/>
      <c r="KN85" s="7"/>
      <c r="KO85" s="7"/>
      <c r="KP85" s="7"/>
      <c r="KQ85" s="7"/>
      <c r="KR85" s="7"/>
      <c r="KS85" s="7"/>
      <c r="KT85" s="7"/>
      <c r="KU85" s="7"/>
      <c r="KV85" s="7"/>
      <c r="KW85" s="7"/>
      <c r="KX85" s="7"/>
      <c r="KY85" s="7"/>
      <c r="KZ85" s="7"/>
      <c r="LA85" s="7"/>
      <c r="LB85" s="7"/>
      <c r="LC85" s="7"/>
      <c r="LD85" s="7"/>
      <c r="LE85" s="7"/>
      <c r="LF85" s="7"/>
      <c r="LG85" s="7"/>
      <c r="LH85" s="7"/>
      <c r="LI85" s="7"/>
      <c r="LJ85" s="7"/>
      <c r="LK85" s="7"/>
      <c r="LL85" s="7"/>
      <c r="LM85" s="7"/>
      <c r="LN85" s="7"/>
      <c r="LO85" s="7"/>
      <c r="LP85" s="7"/>
      <c r="LQ85" s="7"/>
      <c r="LR85" s="7"/>
      <c r="LS85" s="7"/>
      <c r="LT85" s="7"/>
      <c r="LU85" s="7"/>
      <c r="LV85" s="7"/>
      <c r="LW85" s="7"/>
      <c r="LX85" s="7"/>
      <c r="LY85" s="7"/>
      <c r="LZ85" s="7"/>
      <c r="MA85" s="7"/>
      <c r="MB85" s="7"/>
      <c r="MC85" s="7"/>
      <c r="MD85" s="7"/>
      <c r="ME85" s="7"/>
      <c r="MF85" s="7"/>
      <c r="MG85" s="7"/>
      <c r="MH85" s="7"/>
      <c r="MI85" s="7"/>
      <c r="MJ85" s="7"/>
      <c r="MK85" s="7"/>
      <c r="ML85" s="7"/>
      <c r="MM85" s="7"/>
      <c r="MN85" s="7"/>
      <c r="MO85" s="7"/>
      <c r="MP85" s="7"/>
      <c r="MQ85" s="7"/>
      <c r="MR85" s="7"/>
      <c r="MS85" s="7"/>
      <c r="MT85" s="7"/>
      <c r="MU85" s="7"/>
      <c r="MV85" s="7"/>
      <c r="MW85" s="7"/>
      <c r="MX85" s="7"/>
      <c r="MY85" s="7"/>
      <c r="MZ85" s="7"/>
      <c r="NA85" s="7"/>
      <c r="NB85" s="7"/>
      <c r="NC85" s="7"/>
      <c r="ND85" s="7"/>
      <c r="NE85" s="7"/>
      <c r="NF85" s="7"/>
      <c r="NG85" s="7"/>
      <c r="NH85" s="7"/>
      <c r="NI85" s="7"/>
      <c r="NJ85" s="7"/>
      <c r="NK85" s="7"/>
      <c r="NL85" s="7"/>
      <c r="NM85" s="7"/>
      <c r="NN85" s="7"/>
      <c r="NO85" s="7"/>
      <c r="NP85" s="7"/>
      <c r="NQ85" s="7"/>
      <c r="NR85" s="7"/>
      <c r="NS85" s="7"/>
      <c r="NT85" s="7"/>
      <c r="NU85" s="7"/>
      <c r="NV85" s="7"/>
      <c r="NW85" s="7"/>
      <c r="NX85" s="7"/>
      <c r="NY85" s="7"/>
      <c r="NZ85" s="7"/>
      <c r="OA85" s="7"/>
      <c r="OB85" s="7"/>
      <c r="OC85" s="7"/>
      <c r="OD85" s="7"/>
      <c r="OE85" s="7"/>
      <c r="OF85" s="7"/>
      <c r="OG85" s="7"/>
      <c r="OH85" s="7"/>
      <c r="OI85" s="7"/>
      <c r="OJ85" s="7"/>
      <c r="OK85" s="7"/>
      <c r="OL85" s="7"/>
      <c r="OM85" s="7"/>
      <c r="ON85" s="7"/>
      <c r="OO85" s="7"/>
      <c r="OP85" s="7"/>
      <c r="OQ85" s="7"/>
      <c r="OR85" s="7"/>
      <c r="OS85" s="7"/>
      <c r="OT85" s="7"/>
      <c r="OU85" s="7"/>
      <c r="OV85" s="7"/>
      <c r="OW85" s="7"/>
      <c r="OX85" s="7"/>
      <c r="OY85" s="7"/>
      <c r="OZ85" s="7"/>
      <c r="PA85" s="7"/>
      <c r="PB85" s="7"/>
      <c r="PC85" s="7"/>
      <c r="PD85" s="7"/>
      <c r="PE85" s="7"/>
      <c r="PF85" s="7"/>
      <c r="PG85" s="7"/>
      <c r="PH85" s="7"/>
      <c r="PI85" s="7"/>
      <c r="PJ85" s="7"/>
      <c r="PK85" s="7"/>
      <c r="PL85" s="7"/>
      <c r="PM85" s="7"/>
      <c r="PN85" s="7"/>
      <c r="PO85" s="7"/>
      <c r="PP85" s="7"/>
      <c r="PQ85" s="7"/>
      <c r="PR85" s="7"/>
      <c r="PS85" s="7"/>
      <c r="PT85" s="7"/>
      <c r="PU85" s="7"/>
      <c r="PV85" s="7"/>
      <c r="PW85" s="7"/>
      <c r="PX85" s="7"/>
      <c r="PY85" s="7"/>
      <c r="PZ85" s="7"/>
      <c r="QA85" s="7"/>
      <c r="QB85" s="7"/>
      <c r="QC85" s="7"/>
      <c r="QD85" s="7"/>
      <c r="QE85" s="7"/>
      <c r="QF85" s="7"/>
      <c r="QG85" s="7"/>
      <c r="QH85" s="7"/>
      <c r="QI85" s="7"/>
      <c r="QJ85" s="7"/>
      <c r="QK85" s="7"/>
      <c r="QL85" s="7"/>
      <c r="QM85" s="7"/>
      <c r="QN85" s="7"/>
      <c r="QO85" s="7"/>
      <c r="QP85" s="7"/>
      <c r="QQ85" s="7"/>
      <c r="QR85" s="7"/>
      <c r="QS85" s="7"/>
      <c r="QT85" s="7"/>
      <c r="QU85" s="7"/>
      <c r="QV85" s="7"/>
      <c r="QW85" s="7"/>
      <c r="QX85" s="7"/>
      <c r="QY85" s="7"/>
      <c r="QZ85" s="7"/>
      <c r="RA85" s="7"/>
      <c r="RB85" s="7"/>
      <c r="RC85" s="7"/>
      <c r="RD85" s="7"/>
      <c r="RE85" s="7"/>
      <c r="RF85" s="7"/>
      <c r="RG85" s="7"/>
      <c r="RH85" s="7"/>
      <c r="RI85" s="7"/>
      <c r="RJ85" s="7"/>
      <c r="RK85" s="7"/>
      <c r="RL85" s="7"/>
      <c r="RM85" s="7"/>
      <c r="RN85" s="7"/>
      <c r="RO85" s="7"/>
      <c r="RP85" s="7"/>
      <c r="RQ85" s="7"/>
      <c r="RR85" s="7"/>
      <c r="RS85" s="7"/>
      <c r="RT85" s="7"/>
      <c r="RU85" s="7"/>
      <c r="RV85" s="7"/>
      <c r="RW85" s="7"/>
      <c r="RX85" s="7"/>
      <c r="RY85" s="7"/>
      <c r="RZ85" s="7"/>
      <c r="SA85" s="7"/>
      <c r="SB85" s="7"/>
      <c r="SC85" s="7"/>
      <c r="SD85" s="7"/>
      <c r="SE85" s="7"/>
      <c r="SF85" s="7"/>
      <c r="SG85" s="7"/>
      <c r="SH85" s="7"/>
      <c r="SI85" s="7"/>
      <c r="SJ85" s="7"/>
      <c r="SK85" s="7"/>
    </row>
    <row r="86" ht="14.2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  <c r="DV86" s="7"/>
      <c r="DW86" s="7"/>
      <c r="DX86" s="7"/>
      <c r="DY86" s="7"/>
      <c r="DZ86" s="7"/>
      <c r="EA86" s="7"/>
      <c r="EB86" s="7"/>
      <c r="EC86" s="7"/>
      <c r="ED86" s="7"/>
      <c r="EE86" s="7"/>
      <c r="EF86" s="7"/>
      <c r="EG86" s="7"/>
      <c r="EH86" s="7"/>
      <c r="EI86" s="7"/>
      <c r="EJ86" s="7"/>
      <c r="EK86" s="7"/>
      <c r="EL86" s="7"/>
      <c r="EM86" s="7"/>
      <c r="EN86" s="7"/>
      <c r="EO86" s="7"/>
      <c r="EP86" s="7"/>
      <c r="EQ86" s="7"/>
      <c r="ER86" s="7"/>
      <c r="ES86" s="7"/>
      <c r="ET86" s="7"/>
      <c r="EU86" s="7"/>
      <c r="EV86" s="7"/>
      <c r="EW86" s="7"/>
      <c r="EX86" s="7"/>
      <c r="EY86" s="7"/>
      <c r="EZ86" s="7"/>
      <c r="FA86" s="7"/>
      <c r="FB86" s="7"/>
      <c r="FC86" s="7"/>
      <c r="FD86" s="7"/>
      <c r="FE86" s="7"/>
      <c r="FF86" s="7"/>
      <c r="FG86" s="7"/>
      <c r="FH86" s="7"/>
      <c r="FI86" s="7"/>
      <c r="FJ86" s="7"/>
      <c r="FK86" s="7"/>
      <c r="FL86" s="7"/>
      <c r="FM86" s="7"/>
      <c r="FN86" s="7"/>
      <c r="FO86" s="7"/>
      <c r="FP86" s="7"/>
      <c r="FQ86" s="7"/>
      <c r="FR86" s="7"/>
      <c r="FS86" s="7"/>
      <c r="FT86" s="7"/>
      <c r="FU86" s="7"/>
      <c r="FV86" s="7"/>
      <c r="FW86" s="7"/>
      <c r="FX86" s="7"/>
      <c r="FY86" s="7"/>
      <c r="FZ86" s="7"/>
      <c r="GA86" s="7"/>
      <c r="GB86" s="7"/>
      <c r="GC86" s="7"/>
      <c r="GD86" s="7"/>
      <c r="GE86" s="7"/>
      <c r="GF86" s="7"/>
      <c r="GG86" s="7"/>
      <c r="GH86" s="7"/>
      <c r="GI86" s="7"/>
      <c r="GJ86" s="7"/>
      <c r="GK86" s="7"/>
      <c r="GL86" s="7"/>
      <c r="GM86" s="7"/>
      <c r="GN86" s="7"/>
      <c r="GO86" s="7"/>
      <c r="GP86" s="7"/>
      <c r="GQ86" s="7"/>
      <c r="GR86" s="7"/>
      <c r="GS86" s="7"/>
      <c r="GT86" s="7"/>
      <c r="GU86" s="7"/>
      <c r="GV86" s="7"/>
      <c r="GW86" s="7"/>
      <c r="GX86" s="7"/>
      <c r="GY86" s="7"/>
      <c r="GZ86" s="7"/>
      <c r="HA86" s="7"/>
      <c r="HB86" s="7"/>
      <c r="HC86" s="7"/>
      <c r="HD86" s="7"/>
      <c r="HE86" s="7"/>
      <c r="HF86" s="7"/>
      <c r="HG86" s="7"/>
      <c r="HH86" s="7"/>
      <c r="HI86" s="7"/>
      <c r="HJ86" s="7"/>
      <c r="HK86" s="7"/>
      <c r="HL86" s="7"/>
      <c r="HM86" s="7"/>
      <c r="HN86" s="7"/>
      <c r="HO86" s="7"/>
      <c r="HP86" s="7"/>
      <c r="HQ86" s="7"/>
      <c r="HR86" s="7"/>
      <c r="HS86" s="7"/>
      <c r="HT86" s="7"/>
      <c r="HU86" s="7"/>
      <c r="HV86" s="7"/>
      <c r="HW86" s="7"/>
      <c r="HX86" s="7"/>
      <c r="HY86" s="7"/>
      <c r="HZ86" s="7"/>
      <c r="IA86" s="7"/>
      <c r="IB86" s="7"/>
      <c r="IC86" s="7"/>
      <c r="ID86" s="7"/>
      <c r="IE86" s="7"/>
      <c r="IF86" s="7"/>
      <c r="IG86" s="7"/>
      <c r="IH86" s="7"/>
      <c r="II86" s="7"/>
      <c r="IJ86" s="7"/>
      <c r="IK86" s="7"/>
      <c r="IL86" s="7"/>
      <c r="IM86" s="7"/>
      <c r="IN86" s="7"/>
      <c r="IO86" s="7"/>
      <c r="IP86" s="7"/>
      <c r="IQ86" s="7"/>
      <c r="IR86" s="7"/>
      <c r="IS86" s="7"/>
      <c r="IT86" s="7"/>
      <c r="IU86" s="7"/>
      <c r="IV86" s="7"/>
      <c r="IW86" s="7"/>
      <c r="IX86" s="7"/>
      <c r="IY86" s="7"/>
      <c r="IZ86" s="7"/>
      <c r="JA86" s="7"/>
      <c r="JB86" s="7"/>
      <c r="JC86" s="7"/>
      <c r="JD86" s="7"/>
      <c r="JE86" s="7"/>
      <c r="JF86" s="7"/>
      <c r="JG86" s="7"/>
      <c r="JH86" s="7"/>
      <c r="JI86" s="7"/>
      <c r="JJ86" s="7"/>
      <c r="JK86" s="7"/>
      <c r="JL86" s="7"/>
      <c r="JM86" s="7"/>
      <c r="JN86" s="7"/>
      <c r="JO86" s="7"/>
      <c r="JP86" s="7"/>
      <c r="JQ86" s="7"/>
      <c r="JR86" s="7"/>
      <c r="JS86" s="7"/>
      <c r="JT86" s="7"/>
      <c r="JU86" s="7"/>
      <c r="JV86" s="7"/>
      <c r="JW86" s="7"/>
      <c r="JX86" s="7"/>
      <c r="JY86" s="7"/>
      <c r="JZ86" s="7"/>
      <c r="KA86" s="7"/>
      <c r="KB86" s="7"/>
      <c r="KC86" s="7"/>
      <c r="KD86" s="7"/>
      <c r="KE86" s="7"/>
      <c r="KF86" s="7"/>
      <c r="KG86" s="7"/>
      <c r="KH86" s="7"/>
      <c r="KI86" s="7"/>
      <c r="KJ86" s="7"/>
      <c r="KK86" s="7"/>
      <c r="KL86" s="7"/>
      <c r="KM86" s="7"/>
      <c r="KN86" s="7"/>
      <c r="KO86" s="7"/>
      <c r="KP86" s="7"/>
      <c r="KQ86" s="7"/>
      <c r="KR86" s="7"/>
      <c r="KS86" s="7"/>
      <c r="KT86" s="7"/>
      <c r="KU86" s="7"/>
      <c r="KV86" s="7"/>
      <c r="KW86" s="7"/>
      <c r="KX86" s="7"/>
      <c r="KY86" s="7"/>
      <c r="KZ86" s="7"/>
      <c r="LA86" s="7"/>
      <c r="LB86" s="7"/>
      <c r="LC86" s="7"/>
      <c r="LD86" s="7"/>
      <c r="LE86" s="7"/>
      <c r="LF86" s="7"/>
      <c r="LG86" s="7"/>
      <c r="LH86" s="7"/>
      <c r="LI86" s="7"/>
      <c r="LJ86" s="7"/>
      <c r="LK86" s="7"/>
      <c r="LL86" s="7"/>
      <c r="LM86" s="7"/>
      <c r="LN86" s="7"/>
      <c r="LO86" s="7"/>
      <c r="LP86" s="7"/>
      <c r="LQ86" s="7"/>
      <c r="LR86" s="7"/>
      <c r="LS86" s="7"/>
      <c r="LT86" s="7"/>
      <c r="LU86" s="7"/>
      <c r="LV86" s="7"/>
      <c r="LW86" s="7"/>
      <c r="LX86" s="7"/>
      <c r="LY86" s="7"/>
      <c r="LZ86" s="7"/>
      <c r="MA86" s="7"/>
      <c r="MB86" s="7"/>
      <c r="MC86" s="7"/>
      <c r="MD86" s="7"/>
      <c r="ME86" s="7"/>
      <c r="MF86" s="7"/>
      <c r="MG86" s="7"/>
      <c r="MH86" s="7"/>
      <c r="MI86" s="7"/>
      <c r="MJ86" s="7"/>
      <c r="MK86" s="7"/>
      <c r="ML86" s="7"/>
      <c r="MM86" s="7"/>
      <c r="MN86" s="7"/>
      <c r="MO86" s="7"/>
      <c r="MP86" s="7"/>
      <c r="MQ86" s="7"/>
      <c r="MR86" s="7"/>
      <c r="MS86" s="7"/>
      <c r="MT86" s="7"/>
      <c r="MU86" s="7"/>
      <c r="MV86" s="7"/>
      <c r="MW86" s="7"/>
      <c r="MX86" s="7"/>
      <c r="MY86" s="7"/>
      <c r="MZ86" s="7"/>
      <c r="NA86" s="7"/>
      <c r="NB86" s="7"/>
      <c r="NC86" s="7"/>
      <c r="ND86" s="7"/>
      <c r="NE86" s="7"/>
      <c r="NF86" s="7"/>
      <c r="NG86" s="7"/>
      <c r="NH86" s="7"/>
      <c r="NI86" s="7"/>
      <c r="NJ86" s="7"/>
      <c r="NK86" s="7"/>
      <c r="NL86" s="7"/>
      <c r="NM86" s="7"/>
      <c r="NN86" s="7"/>
      <c r="NO86" s="7"/>
      <c r="NP86" s="7"/>
      <c r="NQ86" s="7"/>
      <c r="NR86" s="7"/>
      <c r="NS86" s="7"/>
      <c r="NT86" s="7"/>
      <c r="NU86" s="7"/>
      <c r="NV86" s="7"/>
      <c r="NW86" s="7"/>
      <c r="NX86" s="7"/>
      <c r="NY86" s="7"/>
      <c r="NZ86" s="7"/>
      <c r="OA86" s="7"/>
      <c r="OB86" s="7"/>
      <c r="OC86" s="7"/>
      <c r="OD86" s="7"/>
      <c r="OE86" s="7"/>
      <c r="OF86" s="7"/>
      <c r="OG86" s="7"/>
      <c r="OH86" s="7"/>
      <c r="OI86" s="7"/>
      <c r="OJ86" s="7"/>
      <c r="OK86" s="7"/>
      <c r="OL86" s="7"/>
      <c r="OM86" s="7"/>
      <c r="ON86" s="7"/>
      <c r="OO86" s="7"/>
      <c r="OP86" s="7"/>
      <c r="OQ86" s="7"/>
      <c r="OR86" s="7"/>
      <c r="OS86" s="7"/>
      <c r="OT86" s="7"/>
      <c r="OU86" s="7"/>
      <c r="OV86" s="7"/>
      <c r="OW86" s="7"/>
      <c r="OX86" s="7"/>
      <c r="OY86" s="7"/>
      <c r="OZ86" s="7"/>
      <c r="PA86" s="7"/>
      <c r="PB86" s="7"/>
      <c r="PC86" s="7"/>
      <c r="PD86" s="7"/>
      <c r="PE86" s="7"/>
      <c r="PF86" s="7"/>
      <c r="PG86" s="7"/>
      <c r="PH86" s="7"/>
      <c r="PI86" s="7"/>
      <c r="PJ86" s="7"/>
      <c r="PK86" s="7"/>
      <c r="PL86" s="7"/>
      <c r="PM86" s="7"/>
      <c r="PN86" s="7"/>
      <c r="PO86" s="7"/>
      <c r="PP86" s="7"/>
      <c r="PQ86" s="7"/>
      <c r="PR86" s="7"/>
      <c r="PS86" s="7"/>
      <c r="PT86" s="7"/>
      <c r="PU86" s="7"/>
      <c r="PV86" s="7"/>
      <c r="PW86" s="7"/>
      <c r="PX86" s="7"/>
      <c r="PY86" s="7"/>
      <c r="PZ86" s="7"/>
      <c r="QA86" s="7"/>
      <c r="QB86" s="7"/>
      <c r="QC86" s="7"/>
      <c r="QD86" s="7"/>
      <c r="QE86" s="7"/>
      <c r="QF86" s="7"/>
      <c r="QG86" s="7"/>
      <c r="QH86" s="7"/>
      <c r="QI86" s="7"/>
      <c r="QJ86" s="7"/>
      <c r="QK86" s="7"/>
      <c r="QL86" s="7"/>
      <c r="QM86" s="7"/>
      <c r="QN86" s="7"/>
      <c r="QO86" s="7"/>
      <c r="QP86" s="7"/>
      <c r="QQ86" s="7"/>
      <c r="QR86" s="7"/>
      <c r="QS86" s="7"/>
      <c r="QT86" s="7"/>
      <c r="QU86" s="7"/>
      <c r="QV86" s="7"/>
      <c r="QW86" s="7"/>
      <c r="QX86" s="7"/>
      <c r="QY86" s="7"/>
      <c r="QZ86" s="7"/>
      <c r="RA86" s="7"/>
      <c r="RB86" s="7"/>
      <c r="RC86" s="7"/>
      <c r="RD86" s="7"/>
      <c r="RE86" s="7"/>
      <c r="RF86" s="7"/>
      <c r="RG86" s="7"/>
      <c r="RH86" s="7"/>
      <c r="RI86" s="7"/>
      <c r="RJ86" s="7"/>
      <c r="RK86" s="7"/>
      <c r="RL86" s="7"/>
      <c r="RM86" s="7"/>
      <c r="RN86" s="7"/>
      <c r="RO86" s="7"/>
      <c r="RP86" s="7"/>
      <c r="RQ86" s="7"/>
      <c r="RR86" s="7"/>
      <c r="RS86" s="7"/>
      <c r="RT86" s="7"/>
      <c r="RU86" s="7"/>
      <c r="RV86" s="7"/>
      <c r="RW86" s="7"/>
      <c r="RX86" s="7"/>
      <c r="RY86" s="7"/>
      <c r="RZ86" s="7"/>
      <c r="SA86" s="7"/>
      <c r="SB86" s="7"/>
      <c r="SC86" s="7"/>
      <c r="SD86" s="7"/>
      <c r="SE86" s="7"/>
      <c r="SF86" s="7"/>
      <c r="SG86" s="7"/>
      <c r="SH86" s="7"/>
      <c r="SI86" s="7"/>
      <c r="SJ86" s="7"/>
      <c r="SK86" s="7"/>
    </row>
    <row r="87" ht="14.2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  <c r="DV87" s="7"/>
      <c r="DW87" s="7"/>
      <c r="DX87" s="7"/>
      <c r="DY87" s="7"/>
      <c r="DZ87" s="7"/>
      <c r="EA87" s="7"/>
      <c r="EB87" s="7"/>
      <c r="EC87" s="7"/>
      <c r="ED87" s="7"/>
      <c r="EE87" s="7"/>
      <c r="EF87" s="7"/>
      <c r="EG87" s="7"/>
      <c r="EH87" s="7"/>
      <c r="EI87" s="7"/>
      <c r="EJ87" s="7"/>
      <c r="EK87" s="7"/>
      <c r="EL87" s="7"/>
      <c r="EM87" s="7"/>
      <c r="EN87" s="7"/>
      <c r="EO87" s="7"/>
      <c r="EP87" s="7"/>
      <c r="EQ87" s="7"/>
      <c r="ER87" s="7"/>
      <c r="ES87" s="7"/>
      <c r="ET87" s="7"/>
      <c r="EU87" s="7"/>
      <c r="EV87" s="7"/>
      <c r="EW87" s="7"/>
      <c r="EX87" s="7"/>
      <c r="EY87" s="7"/>
      <c r="EZ87" s="7"/>
      <c r="FA87" s="7"/>
      <c r="FB87" s="7"/>
      <c r="FC87" s="7"/>
      <c r="FD87" s="7"/>
      <c r="FE87" s="7"/>
      <c r="FF87" s="7"/>
      <c r="FG87" s="7"/>
      <c r="FH87" s="7"/>
      <c r="FI87" s="7"/>
      <c r="FJ87" s="7"/>
      <c r="FK87" s="7"/>
      <c r="FL87" s="7"/>
      <c r="FM87" s="7"/>
      <c r="FN87" s="7"/>
      <c r="FO87" s="7"/>
      <c r="FP87" s="7"/>
      <c r="FQ87" s="7"/>
      <c r="FR87" s="7"/>
      <c r="FS87" s="7"/>
      <c r="FT87" s="7"/>
      <c r="FU87" s="7"/>
      <c r="FV87" s="7"/>
      <c r="FW87" s="7"/>
      <c r="FX87" s="7"/>
      <c r="FY87" s="7"/>
      <c r="FZ87" s="7"/>
      <c r="GA87" s="7"/>
      <c r="GB87" s="7"/>
      <c r="GC87" s="7"/>
      <c r="GD87" s="7"/>
      <c r="GE87" s="7"/>
      <c r="GF87" s="7"/>
      <c r="GG87" s="7"/>
      <c r="GH87" s="7"/>
      <c r="GI87" s="7"/>
      <c r="GJ87" s="7"/>
      <c r="GK87" s="7"/>
      <c r="GL87" s="7"/>
      <c r="GM87" s="7"/>
      <c r="GN87" s="7"/>
      <c r="GO87" s="7"/>
      <c r="GP87" s="7"/>
      <c r="GQ87" s="7"/>
      <c r="GR87" s="7"/>
      <c r="GS87" s="7"/>
      <c r="GT87" s="7"/>
      <c r="GU87" s="7"/>
      <c r="GV87" s="7"/>
      <c r="GW87" s="7"/>
      <c r="GX87" s="7"/>
      <c r="GY87" s="7"/>
      <c r="GZ87" s="7"/>
      <c r="HA87" s="7"/>
      <c r="HB87" s="7"/>
      <c r="HC87" s="7"/>
      <c r="HD87" s="7"/>
      <c r="HE87" s="7"/>
      <c r="HF87" s="7"/>
      <c r="HG87" s="7"/>
      <c r="HH87" s="7"/>
      <c r="HI87" s="7"/>
      <c r="HJ87" s="7"/>
      <c r="HK87" s="7"/>
      <c r="HL87" s="7"/>
      <c r="HM87" s="7"/>
      <c r="HN87" s="7"/>
      <c r="HO87" s="7"/>
      <c r="HP87" s="7"/>
      <c r="HQ87" s="7"/>
      <c r="HR87" s="7"/>
      <c r="HS87" s="7"/>
      <c r="HT87" s="7"/>
      <c r="HU87" s="7"/>
      <c r="HV87" s="7"/>
      <c r="HW87" s="7"/>
      <c r="HX87" s="7"/>
      <c r="HY87" s="7"/>
      <c r="HZ87" s="7"/>
      <c r="IA87" s="7"/>
      <c r="IB87" s="7"/>
      <c r="IC87" s="7"/>
      <c r="ID87" s="7"/>
      <c r="IE87" s="7"/>
      <c r="IF87" s="7"/>
      <c r="IG87" s="7"/>
      <c r="IH87" s="7"/>
      <c r="II87" s="7"/>
      <c r="IJ87" s="7"/>
      <c r="IK87" s="7"/>
      <c r="IL87" s="7"/>
      <c r="IM87" s="7"/>
      <c r="IN87" s="7"/>
      <c r="IO87" s="7"/>
      <c r="IP87" s="7"/>
      <c r="IQ87" s="7"/>
      <c r="IR87" s="7"/>
      <c r="IS87" s="7"/>
      <c r="IT87" s="7"/>
      <c r="IU87" s="7"/>
      <c r="IV87" s="7"/>
      <c r="IW87" s="7"/>
      <c r="IX87" s="7"/>
      <c r="IY87" s="7"/>
      <c r="IZ87" s="7"/>
      <c r="JA87" s="7"/>
      <c r="JB87" s="7"/>
      <c r="JC87" s="7"/>
      <c r="JD87" s="7"/>
      <c r="JE87" s="7"/>
      <c r="JF87" s="7"/>
      <c r="JG87" s="7"/>
      <c r="JH87" s="7"/>
      <c r="JI87" s="7"/>
      <c r="JJ87" s="7"/>
      <c r="JK87" s="7"/>
      <c r="JL87" s="7"/>
      <c r="JM87" s="7"/>
      <c r="JN87" s="7"/>
      <c r="JO87" s="7"/>
      <c r="JP87" s="7"/>
      <c r="JQ87" s="7"/>
      <c r="JR87" s="7"/>
      <c r="JS87" s="7"/>
      <c r="JT87" s="7"/>
      <c r="JU87" s="7"/>
      <c r="JV87" s="7"/>
      <c r="JW87" s="7"/>
      <c r="JX87" s="7"/>
      <c r="JY87" s="7"/>
      <c r="JZ87" s="7"/>
      <c r="KA87" s="7"/>
      <c r="KB87" s="7"/>
      <c r="KC87" s="7"/>
      <c r="KD87" s="7"/>
      <c r="KE87" s="7"/>
      <c r="KF87" s="7"/>
      <c r="KG87" s="7"/>
      <c r="KH87" s="7"/>
      <c r="KI87" s="7"/>
      <c r="KJ87" s="7"/>
      <c r="KK87" s="7"/>
      <c r="KL87" s="7"/>
      <c r="KM87" s="7"/>
      <c r="KN87" s="7"/>
      <c r="KO87" s="7"/>
      <c r="KP87" s="7"/>
      <c r="KQ87" s="7"/>
      <c r="KR87" s="7"/>
      <c r="KS87" s="7"/>
      <c r="KT87" s="7"/>
      <c r="KU87" s="7"/>
      <c r="KV87" s="7"/>
      <c r="KW87" s="7"/>
      <c r="KX87" s="7"/>
      <c r="KY87" s="7"/>
      <c r="KZ87" s="7"/>
      <c r="LA87" s="7"/>
      <c r="LB87" s="7"/>
      <c r="LC87" s="7"/>
      <c r="LD87" s="7"/>
      <c r="LE87" s="7"/>
      <c r="LF87" s="7"/>
      <c r="LG87" s="7"/>
      <c r="LH87" s="7"/>
      <c r="LI87" s="7"/>
      <c r="LJ87" s="7"/>
      <c r="LK87" s="7"/>
      <c r="LL87" s="7"/>
      <c r="LM87" s="7"/>
      <c r="LN87" s="7"/>
      <c r="LO87" s="7"/>
      <c r="LP87" s="7"/>
      <c r="LQ87" s="7"/>
      <c r="LR87" s="7"/>
      <c r="LS87" s="7"/>
      <c r="LT87" s="7"/>
      <c r="LU87" s="7"/>
      <c r="LV87" s="7"/>
      <c r="LW87" s="7"/>
      <c r="LX87" s="7"/>
      <c r="LY87" s="7"/>
      <c r="LZ87" s="7"/>
      <c r="MA87" s="7"/>
      <c r="MB87" s="7"/>
      <c r="MC87" s="7"/>
      <c r="MD87" s="7"/>
      <c r="ME87" s="7"/>
      <c r="MF87" s="7"/>
      <c r="MG87" s="7"/>
      <c r="MH87" s="7"/>
      <c r="MI87" s="7"/>
      <c r="MJ87" s="7"/>
      <c r="MK87" s="7"/>
      <c r="ML87" s="7"/>
      <c r="MM87" s="7"/>
      <c r="MN87" s="7"/>
      <c r="MO87" s="7"/>
      <c r="MP87" s="7"/>
      <c r="MQ87" s="7"/>
      <c r="MR87" s="7"/>
      <c r="MS87" s="7"/>
      <c r="MT87" s="7"/>
      <c r="MU87" s="7"/>
      <c r="MV87" s="7"/>
      <c r="MW87" s="7"/>
      <c r="MX87" s="7"/>
      <c r="MY87" s="7"/>
      <c r="MZ87" s="7"/>
      <c r="NA87" s="7"/>
      <c r="NB87" s="7"/>
      <c r="NC87" s="7"/>
      <c r="ND87" s="7"/>
      <c r="NE87" s="7"/>
      <c r="NF87" s="7"/>
      <c r="NG87" s="7"/>
      <c r="NH87" s="7"/>
      <c r="NI87" s="7"/>
      <c r="NJ87" s="7"/>
      <c r="NK87" s="7"/>
      <c r="NL87" s="7"/>
      <c r="NM87" s="7"/>
      <c r="NN87" s="7"/>
      <c r="NO87" s="7"/>
      <c r="NP87" s="7"/>
      <c r="NQ87" s="7"/>
      <c r="NR87" s="7"/>
      <c r="NS87" s="7"/>
      <c r="NT87" s="7"/>
      <c r="NU87" s="7"/>
      <c r="NV87" s="7"/>
      <c r="NW87" s="7"/>
      <c r="NX87" s="7"/>
      <c r="NY87" s="7"/>
      <c r="NZ87" s="7"/>
      <c r="OA87" s="7"/>
      <c r="OB87" s="7"/>
      <c r="OC87" s="7"/>
      <c r="OD87" s="7"/>
      <c r="OE87" s="7"/>
      <c r="OF87" s="7"/>
      <c r="OG87" s="7"/>
      <c r="OH87" s="7"/>
      <c r="OI87" s="7"/>
      <c r="OJ87" s="7"/>
      <c r="OK87" s="7"/>
      <c r="OL87" s="7"/>
      <c r="OM87" s="7"/>
      <c r="ON87" s="7"/>
      <c r="OO87" s="7"/>
      <c r="OP87" s="7"/>
      <c r="OQ87" s="7"/>
      <c r="OR87" s="7"/>
      <c r="OS87" s="7"/>
      <c r="OT87" s="7"/>
      <c r="OU87" s="7"/>
      <c r="OV87" s="7"/>
      <c r="OW87" s="7"/>
      <c r="OX87" s="7"/>
      <c r="OY87" s="7"/>
      <c r="OZ87" s="7"/>
      <c r="PA87" s="7"/>
      <c r="PB87" s="7"/>
      <c r="PC87" s="7"/>
      <c r="PD87" s="7"/>
      <c r="PE87" s="7"/>
      <c r="PF87" s="7"/>
      <c r="PG87" s="7"/>
      <c r="PH87" s="7"/>
      <c r="PI87" s="7"/>
      <c r="PJ87" s="7"/>
      <c r="PK87" s="7"/>
      <c r="PL87" s="7"/>
      <c r="PM87" s="7"/>
      <c r="PN87" s="7"/>
      <c r="PO87" s="7"/>
      <c r="PP87" s="7"/>
      <c r="PQ87" s="7"/>
      <c r="PR87" s="7"/>
      <c r="PS87" s="7"/>
      <c r="PT87" s="7"/>
      <c r="PU87" s="7"/>
      <c r="PV87" s="7"/>
      <c r="PW87" s="7"/>
      <c r="PX87" s="7"/>
      <c r="PY87" s="7"/>
      <c r="PZ87" s="7"/>
      <c r="QA87" s="7"/>
      <c r="QB87" s="7"/>
      <c r="QC87" s="7"/>
      <c r="QD87" s="7"/>
      <c r="QE87" s="7"/>
      <c r="QF87" s="7"/>
      <c r="QG87" s="7"/>
      <c r="QH87" s="7"/>
      <c r="QI87" s="7"/>
      <c r="QJ87" s="7"/>
      <c r="QK87" s="7"/>
      <c r="QL87" s="7"/>
      <c r="QM87" s="7"/>
      <c r="QN87" s="7"/>
      <c r="QO87" s="7"/>
      <c r="QP87" s="7"/>
      <c r="QQ87" s="7"/>
      <c r="QR87" s="7"/>
      <c r="QS87" s="7"/>
      <c r="QT87" s="7"/>
      <c r="QU87" s="7"/>
      <c r="QV87" s="7"/>
      <c r="QW87" s="7"/>
      <c r="QX87" s="7"/>
      <c r="QY87" s="7"/>
      <c r="QZ87" s="7"/>
      <c r="RA87" s="7"/>
      <c r="RB87" s="7"/>
      <c r="RC87" s="7"/>
      <c r="RD87" s="7"/>
      <c r="RE87" s="7"/>
      <c r="RF87" s="7"/>
      <c r="RG87" s="7"/>
      <c r="RH87" s="7"/>
      <c r="RI87" s="7"/>
      <c r="RJ87" s="7"/>
      <c r="RK87" s="7"/>
      <c r="RL87" s="7"/>
      <c r="RM87" s="7"/>
      <c r="RN87" s="7"/>
      <c r="RO87" s="7"/>
      <c r="RP87" s="7"/>
      <c r="RQ87" s="7"/>
      <c r="RR87" s="7"/>
      <c r="RS87" s="7"/>
      <c r="RT87" s="7"/>
      <c r="RU87" s="7"/>
      <c r="RV87" s="7"/>
      <c r="RW87" s="7"/>
      <c r="RX87" s="7"/>
      <c r="RY87" s="7"/>
      <c r="RZ87" s="7"/>
      <c r="SA87" s="7"/>
      <c r="SB87" s="7"/>
      <c r="SC87" s="7"/>
      <c r="SD87" s="7"/>
      <c r="SE87" s="7"/>
      <c r="SF87" s="7"/>
      <c r="SG87" s="7"/>
      <c r="SH87" s="7"/>
      <c r="SI87" s="7"/>
      <c r="SJ87" s="7"/>
      <c r="SK87" s="7"/>
    </row>
    <row r="88" ht="14.2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  <c r="DV88" s="7"/>
      <c r="DW88" s="7"/>
      <c r="DX88" s="7"/>
      <c r="DY88" s="7"/>
      <c r="DZ88" s="7"/>
      <c r="EA88" s="7"/>
      <c r="EB88" s="7"/>
      <c r="EC88" s="7"/>
      <c r="ED88" s="7"/>
      <c r="EE88" s="7"/>
      <c r="EF88" s="7"/>
      <c r="EG88" s="7"/>
      <c r="EH88" s="7"/>
      <c r="EI88" s="7"/>
      <c r="EJ88" s="7"/>
      <c r="EK88" s="7"/>
      <c r="EL88" s="7"/>
      <c r="EM88" s="7"/>
      <c r="EN88" s="7"/>
      <c r="EO88" s="7"/>
      <c r="EP88" s="7"/>
      <c r="EQ88" s="7"/>
      <c r="ER88" s="7"/>
      <c r="ES88" s="7"/>
      <c r="ET88" s="7"/>
      <c r="EU88" s="7"/>
      <c r="EV88" s="7"/>
      <c r="EW88" s="7"/>
      <c r="EX88" s="7"/>
      <c r="EY88" s="7"/>
      <c r="EZ88" s="7"/>
      <c r="FA88" s="7"/>
      <c r="FB88" s="7"/>
      <c r="FC88" s="7"/>
      <c r="FD88" s="7"/>
      <c r="FE88" s="7"/>
      <c r="FF88" s="7"/>
      <c r="FG88" s="7"/>
      <c r="FH88" s="7"/>
      <c r="FI88" s="7"/>
      <c r="FJ88" s="7"/>
      <c r="FK88" s="7"/>
      <c r="FL88" s="7"/>
      <c r="FM88" s="7"/>
      <c r="FN88" s="7"/>
      <c r="FO88" s="7"/>
      <c r="FP88" s="7"/>
      <c r="FQ88" s="7"/>
      <c r="FR88" s="7"/>
      <c r="FS88" s="7"/>
      <c r="FT88" s="7"/>
      <c r="FU88" s="7"/>
      <c r="FV88" s="7"/>
      <c r="FW88" s="7"/>
      <c r="FX88" s="7"/>
      <c r="FY88" s="7"/>
      <c r="FZ88" s="7"/>
      <c r="GA88" s="7"/>
      <c r="GB88" s="7"/>
      <c r="GC88" s="7"/>
      <c r="GD88" s="7"/>
      <c r="GE88" s="7"/>
      <c r="GF88" s="7"/>
      <c r="GG88" s="7"/>
      <c r="GH88" s="7"/>
      <c r="GI88" s="7"/>
      <c r="GJ88" s="7"/>
      <c r="GK88" s="7"/>
      <c r="GL88" s="7"/>
      <c r="GM88" s="7"/>
      <c r="GN88" s="7"/>
      <c r="GO88" s="7"/>
      <c r="GP88" s="7"/>
      <c r="GQ88" s="7"/>
      <c r="GR88" s="7"/>
      <c r="GS88" s="7"/>
      <c r="GT88" s="7"/>
      <c r="GU88" s="7"/>
      <c r="GV88" s="7"/>
      <c r="GW88" s="7"/>
      <c r="GX88" s="7"/>
      <c r="GY88" s="7"/>
      <c r="GZ88" s="7"/>
      <c r="HA88" s="7"/>
      <c r="HB88" s="7"/>
      <c r="HC88" s="7"/>
      <c r="HD88" s="7"/>
      <c r="HE88" s="7"/>
      <c r="HF88" s="7"/>
      <c r="HG88" s="7"/>
      <c r="HH88" s="7"/>
      <c r="HI88" s="7"/>
      <c r="HJ88" s="7"/>
      <c r="HK88" s="7"/>
      <c r="HL88" s="7"/>
      <c r="HM88" s="7"/>
      <c r="HN88" s="7"/>
      <c r="HO88" s="7"/>
      <c r="HP88" s="7"/>
      <c r="HQ88" s="7"/>
      <c r="HR88" s="7"/>
      <c r="HS88" s="7"/>
      <c r="HT88" s="7"/>
      <c r="HU88" s="7"/>
      <c r="HV88" s="7"/>
      <c r="HW88" s="7"/>
      <c r="HX88" s="7"/>
      <c r="HY88" s="7"/>
      <c r="HZ88" s="7"/>
      <c r="IA88" s="7"/>
      <c r="IB88" s="7"/>
      <c r="IC88" s="7"/>
      <c r="ID88" s="7"/>
      <c r="IE88" s="7"/>
      <c r="IF88" s="7"/>
      <c r="IG88" s="7"/>
      <c r="IH88" s="7"/>
      <c r="II88" s="7"/>
      <c r="IJ88" s="7"/>
      <c r="IK88" s="7"/>
      <c r="IL88" s="7"/>
      <c r="IM88" s="7"/>
      <c r="IN88" s="7"/>
      <c r="IO88" s="7"/>
      <c r="IP88" s="7"/>
      <c r="IQ88" s="7"/>
      <c r="IR88" s="7"/>
      <c r="IS88" s="7"/>
      <c r="IT88" s="7"/>
      <c r="IU88" s="7"/>
      <c r="IV88" s="7"/>
      <c r="IW88" s="7"/>
      <c r="IX88" s="7"/>
      <c r="IY88" s="7"/>
      <c r="IZ88" s="7"/>
      <c r="JA88" s="7"/>
      <c r="JB88" s="7"/>
      <c r="JC88" s="7"/>
      <c r="JD88" s="7"/>
      <c r="JE88" s="7"/>
      <c r="JF88" s="7"/>
      <c r="JG88" s="7"/>
      <c r="JH88" s="7"/>
      <c r="JI88" s="7"/>
      <c r="JJ88" s="7"/>
      <c r="JK88" s="7"/>
      <c r="JL88" s="7"/>
      <c r="JM88" s="7"/>
      <c r="JN88" s="7"/>
      <c r="JO88" s="7"/>
      <c r="JP88" s="7"/>
      <c r="JQ88" s="7"/>
      <c r="JR88" s="7"/>
      <c r="JS88" s="7"/>
      <c r="JT88" s="7"/>
      <c r="JU88" s="7"/>
      <c r="JV88" s="7"/>
      <c r="JW88" s="7"/>
      <c r="JX88" s="7"/>
      <c r="JY88" s="7"/>
      <c r="JZ88" s="7"/>
      <c r="KA88" s="7"/>
      <c r="KB88" s="7"/>
      <c r="KC88" s="7"/>
      <c r="KD88" s="7"/>
      <c r="KE88" s="7"/>
      <c r="KF88" s="7"/>
      <c r="KG88" s="7"/>
      <c r="KH88" s="7"/>
      <c r="KI88" s="7"/>
      <c r="KJ88" s="7"/>
      <c r="KK88" s="7"/>
      <c r="KL88" s="7"/>
      <c r="KM88" s="7"/>
      <c r="KN88" s="7"/>
      <c r="KO88" s="7"/>
      <c r="KP88" s="7"/>
      <c r="KQ88" s="7"/>
      <c r="KR88" s="7"/>
      <c r="KS88" s="7"/>
      <c r="KT88" s="7"/>
      <c r="KU88" s="7"/>
      <c r="KV88" s="7"/>
      <c r="KW88" s="7"/>
      <c r="KX88" s="7"/>
      <c r="KY88" s="7"/>
      <c r="KZ88" s="7"/>
      <c r="LA88" s="7"/>
      <c r="LB88" s="7"/>
      <c r="LC88" s="7"/>
      <c r="LD88" s="7"/>
      <c r="LE88" s="7"/>
      <c r="LF88" s="7"/>
      <c r="LG88" s="7"/>
      <c r="LH88" s="7"/>
      <c r="LI88" s="7"/>
      <c r="LJ88" s="7"/>
      <c r="LK88" s="7"/>
      <c r="LL88" s="7"/>
      <c r="LM88" s="7"/>
      <c r="LN88" s="7"/>
      <c r="LO88" s="7"/>
      <c r="LP88" s="7"/>
      <c r="LQ88" s="7"/>
      <c r="LR88" s="7"/>
      <c r="LS88" s="7"/>
      <c r="LT88" s="7"/>
      <c r="LU88" s="7"/>
      <c r="LV88" s="7"/>
      <c r="LW88" s="7"/>
      <c r="LX88" s="7"/>
      <c r="LY88" s="7"/>
      <c r="LZ88" s="7"/>
      <c r="MA88" s="7"/>
      <c r="MB88" s="7"/>
      <c r="MC88" s="7"/>
      <c r="MD88" s="7"/>
      <c r="ME88" s="7"/>
      <c r="MF88" s="7"/>
      <c r="MG88" s="7"/>
      <c r="MH88" s="7"/>
      <c r="MI88" s="7"/>
      <c r="MJ88" s="7"/>
      <c r="MK88" s="7"/>
      <c r="ML88" s="7"/>
      <c r="MM88" s="7"/>
      <c r="MN88" s="7"/>
      <c r="MO88" s="7"/>
      <c r="MP88" s="7"/>
      <c r="MQ88" s="7"/>
      <c r="MR88" s="7"/>
      <c r="MS88" s="7"/>
      <c r="MT88" s="7"/>
      <c r="MU88" s="7"/>
      <c r="MV88" s="7"/>
      <c r="MW88" s="7"/>
      <c r="MX88" s="7"/>
      <c r="MY88" s="7"/>
      <c r="MZ88" s="7"/>
      <c r="NA88" s="7"/>
      <c r="NB88" s="7"/>
      <c r="NC88" s="7"/>
      <c r="ND88" s="7"/>
      <c r="NE88" s="7"/>
      <c r="NF88" s="7"/>
      <c r="NG88" s="7"/>
      <c r="NH88" s="7"/>
      <c r="NI88" s="7"/>
      <c r="NJ88" s="7"/>
      <c r="NK88" s="7"/>
      <c r="NL88" s="7"/>
      <c r="NM88" s="7"/>
      <c r="NN88" s="7"/>
      <c r="NO88" s="7"/>
      <c r="NP88" s="7"/>
      <c r="NQ88" s="7"/>
      <c r="NR88" s="7"/>
      <c r="NS88" s="7"/>
      <c r="NT88" s="7"/>
      <c r="NU88" s="7"/>
      <c r="NV88" s="7"/>
      <c r="NW88" s="7"/>
      <c r="NX88" s="7"/>
      <c r="NY88" s="7"/>
      <c r="NZ88" s="7"/>
      <c r="OA88" s="7"/>
      <c r="OB88" s="7"/>
      <c r="OC88" s="7"/>
      <c r="OD88" s="7"/>
      <c r="OE88" s="7"/>
      <c r="OF88" s="7"/>
      <c r="OG88" s="7"/>
      <c r="OH88" s="7"/>
      <c r="OI88" s="7"/>
      <c r="OJ88" s="7"/>
      <c r="OK88" s="7"/>
      <c r="OL88" s="7"/>
      <c r="OM88" s="7"/>
      <c r="ON88" s="7"/>
      <c r="OO88" s="7"/>
      <c r="OP88" s="7"/>
      <c r="OQ88" s="7"/>
      <c r="OR88" s="7"/>
      <c r="OS88" s="7"/>
      <c r="OT88" s="7"/>
      <c r="OU88" s="7"/>
      <c r="OV88" s="7"/>
      <c r="OW88" s="7"/>
      <c r="OX88" s="7"/>
      <c r="OY88" s="7"/>
      <c r="OZ88" s="7"/>
      <c r="PA88" s="7"/>
      <c r="PB88" s="7"/>
      <c r="PC88" s="7"/>
      <c r="PD88" s="7"/>
      <c r="PE88" s="7"/>
      <c r="PF88" s="7"/>
      <c r="PG88" s="7"/>
      <c r="PH88" s="7"/>
      <c r="PI88" s="7"/>
      <c r="PJ88" s="7"/>
      <c r="PK88" s="7"/>
      <c r="PL88" s="7"/>
      <c r="PM88" s="7"/>
      <c r="PN88" s="7"/>
      <c r="PO88" s="7"/>
      <c r="PP88" s="7"/>
      <c r="PQ88" s="7"/>
      <c r="PR88" s="7"/>
      <c r="PS88" s="7"/>
      <c r="PT88" s="7"/>
      <c r="PU88" s="7"/>
      <c r="PV88" s="7"/>
      <c r="PW88" s="7"/>
      <c r="PX88" s="7"/>
      <c r="PY88" s="7"/>
      <c r="PZ88" s="7"/>
      <c r="QA88" s="7"/>
      <c r="QB88" s="7"/>
      <c r="QC88" s="7"/>
      <c r="QD88" s="7"/>
      <c r="QE88" s="7"/>
      <c r="QF88" s="7"/>
      <c r="QG88" s="7"/>
      <c r="QH88" s="7"/>
      <c r="QI88" s="7"/>
      <c r="QJ88" s="7"/>
      <c r="QK88" s="7"/>
      <c r="QL88" s="7"/>
      <c r="QM88" s="7"/>
      <c r="QN88" s="7"/>
      <c r="QO88" s="7"/>
      <c r="QP88" s="7"/>
      <c r="QQ88" s="7"/>
      <c r="QR88" s="7"/>
      <c r="QS88" s="7"/>
      <c r="QT88" s="7"/>
      <c r="QU88" s="7"/>
      <c r="QV88" s="7"/>
      <c r="QW88" s="7"/>
      <c r="QX88" s="7"/>
      <c r="QY88" s="7"/>
      <c r="QZ88" s="7"/>
      <c r="RA88" s="7"/>
      <c r="RB88" s="7"/>
      <c r="RC88" s="7"/>
      <c r="RD88" s="7"/>
      <c r="RE88" s="7"/>
      <c r="RF88" s="7"/>
      <c r="RG88" s="7"/>
      <c r="RH88" s="7"/>
      <c r="RI88" s="7"/>
      <c r="RJ88" s="7"/>
      <c r="RK88" s="7"/>
      <c r="RL88" s="7"/>
      <c r="RM88" s="7"/>
      <c r="RN88" s="7"/>
      <c r="RO88" s="7"/>
      <c r="RP88" s="7"/>
      <c r="RQ88" s="7"/>
      <c r="RR88" s="7"/>
      <c r="RS88" s="7"/>
      <c r="RT88" s="7"/>
      <c r="RU88" s="7"/>
      <c r="RV88" s="7"/>
      <c r="RW88" s="7"/>
      <c r="RX88" s="7"/>
      <c r="RY88" s="7"/>
      <c r="RZ88" s="7"/>
      <c r="SA88" s="7"/>
      <c r="SB88" s="7"/>
      <c r="SC88" s="7"/>
      <c r="SD88" s="7"/>
      <c r="SE88" s="7"/>
      <c r="SF88" s="7"/>
      <c r="SG88" s="7"/>
      <c r="SH88" s="7"/>
      <c r="SI88" s="7"/>
      <c r="SJ88" s="7"/>
      <c r="SK88" s="7"/>
    </row>
    <row r="89" ht="14.2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  <c r="DV89" s="7"/>
      <c r="DW89" s="7"/>
      <c r="DX89" s="7"/>
      <c r="DY89" s="7"/>
      <c r="DZ89" s="7"/>
      <c r="EA89" s="7"/>
      <c r="EB89" s="7"/>
      <c r="EC89" s="7"/>
      <c r="ED89" s="7"/>
      <c r="EE89" s="7"/>
      <c r="EF89" s="7"/>
      <c r="EG89" s="7"/>
      <c r="EH89" s="7"/>
      <c r="EI89" s="7"/>
      <c r="EJ89" s="7"/>
      <c r="EK89" s="7"/>
      <c r="EL89" s="7"/>
      <c r="EM89" s="7"/>
      <c r="EN89" s="7"/>
      <c r="EO89" s="7"/>
      <c r="EP89" s="7"/>
      <c r="EQ89" s="7"/>
      <c r="ER89" s="7"/>
      <c r="ES89" s="7"/>
      <c r="ET89" s="7"/>
      <c r="EU89" s="7"/>
      <c r="EV89" s="7"/>
      <c r="EW89" s="7"/>
      <c r="EX89" s="7"/>
      <c r="EY89" s="7"/>
      <c r="EZ89" s="7"/>
      <c r="FA89" s="7"/>
      <c r="FB89" s="7"/>
      <c r="FC89" s="7"/>
      <c r="FD89" s="7"/>
      <c r="FE89" s="7"/>
      <c r="FF89" s="7"/>
      <c r="FG89" s="7"/>
      <c r="FH89" s="7"/>
      <c r="FI89" s="7"/>
      <c r="FJ89" s="7"/>
      <c r="FK89" s="7"/>
      <c r="FL89" s="7"/>
      <c r="FM89" s="7"/>
      <c r="FN89" s="7"/>
      <c r="FO89" s="7"/>
      <c r="FP89" s="7"/>
      <c r="FQ89" s="7"/>
      <c r="FR89" s="7"/>
      <c r="FS89" s="7"/>
      <c r="FT89" s="7"/>
      <c r="FU89" s="7"/>
      <c r="FV89" s="7"/>
      <c r="FW89" s="7"/>
      <c r="FX89" s="7"/>
      <c r="FY89" s="7"/>
      <c r="FZ89" s="7"/>
      <c r="GA89" s="7"/>
      <c r="GB89" s="7"/>
      <c r="GC89" s="7"/>
      <c r="GD89" s="7"/>
      <c r="GE89" s="7"/>
      <c r="GF89" s="7"/>
      <c r="GG89" s="7"/>
      <c r="GH89" s="7"/>
      <c r="GI89" s="7"/>
      <c r="GJ89" s="7"/>
      <c r="GK89" s="7"/>
      <c r="GL89" s="7"/>
      <c r="GM89" s="7"/>
      <c r="GN89" s="7"/>
      <c r="GO89" s="7"/>
      <c r="GP89" s="7"/>
      <c r="GQ89" s="7"/>
      <c r="GR89" s="7"/>
      <c r="GS89" s="7"/>
      <c r="GT89" s="7"/>
      <c r="GU89" s="7"/>
      <c r="GV89" s="7"/>
      <c r="GW89" s="7"/>
      <c r="GX89" s="7"/>
      <c r="GY89" s="7"/>
      <c r="GZ89" s="7"/>
      <c r="HA89" s="7"/>
      <c r="HB89" s="7"/>
      <c r="HC89" s="7"/>
      <c r="HD89" s="7"/>
      <c r="HE89" s="7"/>
      <c r="HF89" s="7"/>
      <c r="HG89" s="7"/>
      <c r="HH89" s="7"/>
      <c r="HI89" s="7"/>
      <c r="HJ89" s="7"/>
      <c r="HK89" s="7"/>
      <c r="HL89" s="7"/>
      <c r="HM89" s="7"/>
      <c r="HN89" s="7"/>
      <c r="HO89" s="7"/>
      <c r="HP89" s="7"/>
      <c r="HQ89" s="7"/>
      <c r="HR89" s="7"/>
      <c r="HS89" s="7"/>
      <c r="HT89" s="7"/>
      <c r="HU89" s="7"/>
      <c r="HV89" s="7"/>
      <c r="HW89" s="7"/>
      <c r="HX89" s="7"/>
      <c r="HY89" s="7"/>
      <c r="HZ89" s="7"/>
      <c r="IA89" s="7"/>
      <c r="IB89" s="7"/>
      <c r="IC89" s="7"/>
      <c r="ID89" s="7"/>
      <c r="IE89" s="7"/>
      <c r="IF89" s="7"/>
      <c r="IG89" s="7"/>
      <c r="IH89" s="7"/>
      <c r="II89" s="7"/>
      <c r="IJ89" s="7"/>
      <c r="IK89" s="7"/>
      <c r="IL89" s="7"/>
      <c r="IM89" s="7"/>
      <c r="IN89" s="7"/>
      <c r="IO89" s="7"/>
      <c r="IP89" s="7"/>
      <c r="IQ89" s="7"/>
      <c r="IR89" s="7"/>
      <c r="IS89" s="7"/>
      <c r="IT89" s="7"/>
      <c r="IU89" s="7"/>
      <c r="IV89" s="7"/>
      <c r="IW89" s="7"/>
      <c r="IX89" s="7"/>
      <c r="IY89" s="7"/>
      <c r="IZ89" s="7"/>
      <c r="JA89" s="7"/>
      <c r="JB89" s="7"/>
      <c r="JC89" s="7"/>
      <c r="JD89" s="7"/>
      <c r="JE89" s="7"/>
      <c r="JF89" s="7"/>
      <c r="JG89" s="7"/>
      <c r="JH89" s="7"/>
      <c r="JI89" s="7"/>
      <c r="JJ89" s="7"/>
      <c r="JK89" s="7"/>
      <c r="JL89" s="7"/>
      <c r="JM89" s="7"/>
      <c r="JN89" s="7"/>
      <c r="JO89" s="7"/>
      <c r="JP89" s="7"/>
      <c r="JQ89" s="7"/>
      <c r="JR89" s="7"/>
      <c r="JS89" s="7"/>
      <c r="JT89" s="7"/>
      <c r="JU89" s="7"/>
      <c r="JV89" s="7"/>
      <c r="JW89" s="7"/>
      <c r="JX89" s="7"/>
      <c r="JY89" s="7"/>
      <c r="JZ89" s="7"/>
      <c r="KA89" s="7"/>
      <c r="KB89" s="7"/>
      <c r="KC89" s="7"/>
      <c r="KD89" s="7"/>
      <c r="KE89" s="7"/>
      <c r="KF89" s="7"/>
      <c r="KG89" s="7"/>
      <c r="KH89" s="7"/>
      <c r="KI89" s="7"/>
      <c r="KJ89" s="7"/>
      <c r="KK89" s="7"/>
      <c r="KL89" s="7"/>
      <c r="KM89" s="7"/>
      <c r="KN89" s="7"/>
      <c r="KO89" s="7"/>
      <c r="KP89" s="7"/>
      <c r="KQ89" s="7"/>
      <c r="KR89" s="7"/>
      <c r="KS89" s="7"/>
      <c r="KT89" s="7"/>
      <c r="KU89" s="7"/>
      <c r="KV89" s="7"/>
      <c r="KW89" s="7"/>
      <c r="KX89" s="7"/>
      <c r="KY89" s="7"/>
      <c r="KZ89" s="7"/>
      <c r="LA89" s="7"/>
      <c r="LB89" s="7"/>
      <c r="LC89" s="7"/>
      <c r="LD89" s="7"/>
      <c r="LE89" s="7"/>
      <c r="LF89" s="7"/>
      <c r="LG89" s="7"/>
      <c r="LH89" s="7"/>
      <c r="LI89" s="7"/>
      <c r="LJ89" s="7"/>
      <c r="LK89" s="7"/>
      <c r="LL89" s="7"/>
      <c r="LM89" s="7"/>
      <c r="LN89" s="7"/>
      <c r="LO89" s="7"/>
      <c r="LP89" s="7"/>
      <c r="LQ89" s="7"/>
      <c r="LR89" s="7"/>
      <c r="LS89" s="7"/>
      <c r="LT89" s="7"/>
      <c r="LU89" s="7"/>
      <c r="LV89" s="7"/>
      <c r="LW89" s="7"/>
      <c r="LX89" s="7"/>
      <c r="LY89" s="7"/>
      <c r="LZ89" s="7"/>
      <c r="MA89" s="7"/>
      <c r="MB89" s="7"/>
      <c r="MC89" s="7"/>
      <c r="MD89" s="7"/>
      <c r="ME89" s="7"/>
      <c r="MF89" s="7"/>
      <c r="MG89" s="7"/>
      <c r="MH89" s="7"/>
      <c r="MI89" s="7"/>
      <c r="MJ89" s="7"/>
      <c r="MK89" s="7"/>
      <c r="ML89" s="7"/>
      <c r="MM89" s="7"/>
      <c r="MN89" s="7"/>
      <c r="MO89" s="7"/>
      <c r="MP89" s="7"/>
      <c r="MQ89" s="7"/>
      <c r="MR89" s="7"/>
      <c r="MS89" s="7"/>
      <c r="MT89" s="7"/>
      <c r="MU89" s="7"/>
      <c r="MV89" s="7"/>
      <c r="MW89" s="7"/>
      <c r="MX89" s="7"/>
      <c r="MY89" s="7"/>
      <c r="MZ89" s="7"/>
      <c r="NA89" s="7"/>
      <c r="NB89" s="7"/>
      <c r="NC89" s="7"/>
      <c r="ND89" s="7"/>
      <c r="NE89" s="7"/>
      <c r="NF89" s="7"/>
      <c r="NG89" s="7"/>
      <c r="NH89" s="7"/>
      <c r="NI89" s="7"/>
      <c r="NJ89" s="7"/>
      <c r="NK89" s="7"/>
      <c r="NL89" s="7"/>
      <c r="NM89" s="7"/>
      <c r="NN89" s="7"/>
      <c r="NO89" s="7"/>
      <c r="NP89" s="7"/>
      <c r="NQ89" s="7"/>
      <c r="NR89" s="7"/>
      <c r="NS89" s="7"/>
      <c r="NT89" s="7"/>
      <c r="NU89" s="7"/>
      <c r="NV89" s="7"/>
      <c r="NW89" s="7"/>
      <c r="NX89" s="7"/>
      <c r="NY89" s="7"/>
      <c r="NZ89" s="7"/>
      <c r="OA89" s="7"/>
      <c r="OB89" s="7"/>
      <c r="OC89" s="7"/>
      <c r="OD89" s="7"/>
      <c r="OE89" s="7"/>
      <c r="OF89" s="7"/>
      <c r="OG89" s="7"/>
      <c r="OH89" s="7"/>
      <c r="OI89" s="7"/>
      <c r="OJ89" s="7"/>
      <c r="OK89" s="7"/>
      <c r="OL89" s="7"/>
      <c r="OM89" s="7"/>
      <c r="ON89" s="7"/>
      <c r="OO89" s="7"/>
      <c r="OP89" s="7"/>
      <c r="OQ89" s="7"/>
      <c r="OR89" s="7"/>
      <c r="OS89" s="7"/>
      <c r="OT89" s="7"/>
      <c r="OU89" s="7"/>
      <c r="OV89" s="7"/>
      <c r="OW89" s="7"/>
      <c r="OX89" s="7"/>
      <c r="OY89" s="7"/>
      <c r="OZ89" s="7"/>
      <c r="PA89" s="7"/>
      <c r="PB89" s="7"/>
      <c r="PC89" s="7"/>
      <c r="PD89" s="7"/>
      <c r="PE89" s="7"/>
      <c r="PF89" s="7"/>
      <c r="PG89" s="7"/>
      <c r="PH89" s="7"/>
      <c r="PI89" s="7"/>
      <c r="PJ89" s="7"/>
      <c r="PK89" s="7"/>
      <c r="PL89" s="7"/>
      <c r="PM89" s="7"/>
      <c r="PN89" s="7"/>
      <c r="PO89" s="7"/>
      <c r="PP89" s="7"/>
      <c r="PQ89" s="7"/>
      <c r="PR89" s="7"/>
      <c r="PS89" s="7"/>
      <c r="PT89" s="7"/>
      <c r="PU89" s="7"/>
      <c r="PV89" s="7"/>
      <c r="PW89" s="7"/>
      <c r="PX89" s="7"/>
      <c r="PY89" s="7"/>
      <c r="PZ89" s="7"/>
      <c r="QA89" s="7"/>
      <c r="QB89" s="7"/>
      <c r="QC89" s="7"/>
      <c r="QD89" s="7"/>
      <c r="QE89" s="7"/>
      <c r="QF89" s="7"/>
      <c r="QG89" s="7"/>
      <c r="QH89" s="7"/>
      <c r="QI89" s="7"/>
      <c r="QJ89" s="7"/>
      <c r="QK89" s="7"/>
      <c r="QL89" s="7"/>
      <c r="QM89" s="7"/>
      <c r="QN89" s="7"/>
      <c r="QO89" s="7"/>
      <c r="QP89" s="7"/>
      <c r="QQ89" s="7"/>
      <c r="QR89" s="7"/>
      <c r="QS89" s="7"/>
      <c r="QT89" s="7"/>
      <c r="QU89" s="7"/>
      <c r="QV89" s="7"/>
      <c r="QW89" s="7"/>
      <c r="QX89" s="7"/>
      <c r="QY89" s="7"/>
      <c r="QZ89" s="7"/>
      <c r="RA89" s="7"/>
      <c r="RB89" s="7"/>
      <c r="RC89" s="7"/>
      <c r="RD89" s="7"/>
      <c r="RE89" s="7"/>
      <c r="RF89" s="7"/>
      <c r="RG89" s="7"/>
      <c r="RH89" s="7"/>
      <c r="RI89" s="7"/>
      <c r="RJ89" s="7"/>
      <c r="RK89" s="7"/>
      <c r="RL89" s="7"/>
      <c r="RM89" s="7"/>
      <c r="RN89" s="7"/>
      <c r="RO89" s="7"/>
      <c r="RP89" s="7"/>
      <c r="RQ89" s="7"/>
      <c r="RR89" s="7"/>
      <c r="RS89" s="7"/>
      <c r="RT89" s="7"/>
      <c r="RU89" s="7"/>
      <c r="RV89" s="7"/>
      <c r="RW89" s="7"/>
      <c r="RX89" s="7"/>
      <c r="RY89" s="7"/>
      <c r="RZ89" s="7"/>
      <c r="SA89" s="7"/>
      <c r="SB89" s="7"/>
      <c r="SC89" s="7"/>
      <c r="SD89" s="7"/>
      <c r="SE89" s="7"/>
      <c r="SF89" s="7"/>
      <c r="SG89" s="7"/>
      <c r="SH89" s="7"/>
      <c r="SI89" s="7"/>
      <c r="SJ89" s="7"/>
      <c r="SK89" s="7"/>
    </row>
    <row r="90" ht="14.2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  <c r="DV90" s="7"/>
      <c r="DW90" s="7"/>
      <c r="DX90" s="7"/>
      <c r="DY90" s="7"/>
      <c r="DZ90" s="7"/>
      <c r="EA90" s="7"/>
      <c r="EB90" s="7"/>
      <c r="EC90" s="7"/>
      <c r="ED90" s="7"/>
      <c r="EE90" s="7"/>
      <c r="EF90" s="7"/>
      <c r="EG90" s="7"/>
      <c r="EH90" s="7"/>
      <c r="EI90" s="7"/>
      <c r="EJ90" s="7"/>
      <c r="EK90" s="7"/>
      <c r="EL90" s="7"/>
      <c r="EM90" s="7"/>
      <c r="EN90" s="7"/>
      <c r="EO90" s="7"/>
      <c r="EP90" s="7"/>
      <c r="EQ90" s="7"/>
      <c r="ER90" s="7"/>
      <c r="ES90" s="7"/>
      <c r="ET90" s="7"/>
      <c r="EU90" s="7"/>
      <c r="EV90" s="7"/>
      <c r="EW90" s="7"/>
      <c r="EX90" s="7"/>
      <c r="EY90" s="7"/>
      <c r="EZ90" s="7"/>
      <c r="FA90" s="7"/>
      <c r="FB90" s="7"/>
      <c r="FC90" s="7"/>
      <c r="FD90" s="7"/>
      <c r="FE90" s="7"/>
      <c r="FF90" s="7"/>
      <c r="FG90" s="7"/>
      <c r="FH90" s="7"/>
      <c r="FI90" s="7"/>
      <c r="FJ90" s="7"/>
      <c r="FK90" s="7"/>
      <c r="FL90" s="7"/>
      <c r="FM90" s="7"/>
      <c r="FN90" s="7"/>
      <c r="FO90" s="7"/>
      <c r="FP90" s="7"/>
      <c r="FQ90" s="7"/>
      <c r="FR90" s="7"/>
      <c r="FS90" s="7"/>
      <c r="FT90" s="7"/>
      <c r="FU90" s="7"/>
      <c r="FV90" s="7"/>
      <c r="FW90" s="7"/>
      <c r="FX90" s="7"/>
      <c r="FY90" s="7"/>
      <c r="FZ90" s="7"/>
      <c r="GA90" s="7"/>
      <c r="GB90" s="7"/>
      <c r="GC90" s="7"/>
      <c r="GD90" s="7"/>
      <c r="GE90" s="7"/>
      <c r="GF90" s="7"/>
      <c r="GG90" s="7"/>
      <c r="GH90" s="7"/>
      <c r="GI90" s="7"/>
      <c r="GJ90" s="7"/>
      <c r="GK90" s="7"/>
      <c r="GL90" s="7"/>
      <c r="GM90" s="7"/>
      <c r="GN90" s="7"/>
      <c r="GO90" s="7"/>
      <c r="GP90" s="7"/>
      <c r="GQ90" s="7"/>
      <c r="GR90" s="7"/>
      <c r="GS90" s="7"/>
      <c r="GT90" s="7"/>
      <c r="GU90" s="7"/>
      <c r="GV90" s="7"/>
      <c r="GW90" s="7"/>
      <c r="GX90" s="7"/>
      <c r="GY90" s="7"/>
      <c r="GZ90" s="7"/>
      <c r="HA90" s="7"/>
      <c r="HB90" s="7"/>
      <c r="HC90" s="7"/>
      <c r="HD90" s="7"/>
      <c r="HE90" s="7"/>
      <c r="HF90" s="7"/>
      <c r="HG90" s="7"/>
      <c r="HH90" s="7"/>
      <c r="HI90" s="7"/>
      <c r="HJ90" s="7"/>
      <c r="HK90" s="7"/>
      <c r="HL90" s="7"/>
      <c r="HM90" s="7"/>
      <c r="HN90" s="7"/>
      <c r="HO90" s="7"/>
      <c r="HP90" s="7"/>
      <c r="HQ90" s="7"/>
      <c r="HR90" s="7"/>
      <c r="HS90" s="7"/>
      <c r="HT90" s="7"/>
      <c r="HU90" s="7"/>
      <c r="HV90" s="7"/>
      <c r="HW90" s="7"/>
      <c r="HX90" s="7"/>
      <c r="HY90" s="7"/>
      <c r="HZ90" s="7"/>
      <c r="IA90" s="7"/>
      <c r="IB90" s="7"/>
      <c r="IC90" s="7"/>
      <c r="ID90" s="7"/>
      <c r="IE90" s="7"/>
      <c r="IF90" s="7"/>
      <c r="IG90" s="7"/>
      <c r="IH90" s="7"/>
      <c r="II90" s="7"/>
      <c r="IJ90" s="7"/>
      <c r="IK90" s="7"/>
      <c r="IL90" s="7"/>
      <c r="IM90" s="7"/>
      <c r="IN90" s="7"/>
      <c r="IO90" s="7"/>
      <c r="IP90" s="7"/>
      <c r="IQ90" s="7"/>
      <c r="IR90" s="7"/>
      <c r="IS90" s="7"/>
      <c r="IT90" s="7"/>
      <c r="IU90" s="7"/>
      <c r="IV90" s="7"/>
      <c r="IW90" s="7"/>
      <c r="IX90" s="7"/>
      <c r="IY90" s="7"/>
      <c r="IZ90" s="7"/>
      <c r="JA90" s="7"/>
      <c r="JB90" s="7"/>
      <c r="JC90" s="7"/>
      <c r="JD90" s="7"/>
      <c r="JE90" s="7"/>
      <c r="JF90" s="7"/>
      <c r="JG90" s="7"/>
      <c r="JH90" s="7"/>
      <c r="JI90" s="7"/>
      <c r="JJ90" s="7"/>
      <c r="JK90" s="7"/>
      <c r="JL90" s="7"/>
      <c r="JM90" s="7"/>
      <c r="JN90" s="7"/>
      <c r="JO90" s="7"/>
      <c r="JP90" s="7"/>
      <c r="JQ90" s="7"/>
      <c r="JR90" s="7"/>
      <c r="JS90" s="7"/>
      <c r="JT90" s="7"/>
      <c r="JU90" s="7"/>
      <c r="JV90" s="7"/>
      <c r="JW90" s="7"/>
      <c r="JX90" s="7"/>
      <c r="JY90" s="7"/>
      <c r="JZ90" s="7"/>
      <c r="KA90" s="7"/>
      <c r="KB90" s="7"/>
      <c r="KC90" s="7"/>
      <c r="KD90" s="7"/>
      <c r="KE90" s="7"/>
      <c r="KF90" s="7"/>
      <c r="KG90" s="7"/>
      <c r="KH90" s="7"/>
      <c r="KI90" s="7"/>
      <c r="KJ90" s="7"/>
      <c r="KK90" s="7"/>
      <c r="KL90" s="7"/>
      <c r="KM90" s="7"/>
      <c r="KN90" s="7"/>
      <c r="KO90" s="7"/>
      <c r="KP90" s="7"/>
      <c r="KQ90" s="7"/>
      <c r="KR90" s="7"/>
      <c r="KS90" s="7"/>
      <c r="KT90" s="7"/>
      <c r="KU90" s="7"/>
      <c r="KV90" s="7"/>
      <c r="KW90" s="7"/>
      <c r="KX90" s="7"/>
      <c r="KY90" s="7"/>
      <c r="KZ90" s="7"/>
      <c r="LA90" s="7"/>
      <c r="LB90" s="7"/>
      <c r="LC90" s="7"/>
      <c r="LD90" s="7"/>
      <c r="LE90" s="7"/>
      <c r="LF90" s="7"/>
      <c r="LG90" s="7"/>
      <c r="LH90" s="7"/>
      <c r="LI90" s="7"/>
      <c r="LJ90" s="7"/>
      <c r="LK90" s="7"/>
      <c r="LL90" s="7"/>
      <c r="LM90" s="7"/>
      <c r="LN90" s="7"/>
      <c r="LO90" s="7"/>
      <c r="LP90" s="7"/>
      <c r="LQ90" s="7"/>
      <c r="LR90" s="7"/>
      <c r="LS90" s="7"/>
      <c r="LT90" s="7"/>
      <c r="LU90" s="7"/>
      <c r="LV90" s="7"/>
      <c r="LW90" s="7"/>
      <c r="LX90" s="7"/>
      <c r="LY90" s="7"/>
      <c r="LZ90" s="7"/>
      <c r="MA90" s="7"/>
      <c r="MB90" s="7"/>
      <c r="MC90" s="7"/>
      <c r="MD90" s="7"/>
      <c r="ME90" s="7"/>
      <c r="MF90" s="7"/>
      <c r="MG90" s="7"/>
      <c r="MH90" s="7"/>
      <c r="MI90" s="7"/>
      <c r="MJ90" s="7"/>
      <c r="MK90" s="7"/>
      <c r="ML90" s="7"/>
      <c r="MM90" s="7"/>
      <c r="MN90" s="7"/>
      <c r="MO90" s="7"/>
      <c r="MP90" s="7"/>
      <c r="MQ90" s="7"/>
      <c r="MR90" s="7"/>
      <c r="MS90" s="7"/>
      <c r="MT90" s="7"/>
      <c r="MU90" s="7"/>
      <c r="MV90" s="7"/>
      <c r="MW90" s="7"/>
      <c r="MX90" s="7"/>
      <c r="MY90" s="7"/>
      <c r="MZ90" s="7"/>
      <c r="NA90" s="7"/>
      <c r="NB90" s="7"/>
      <c r="NC90" s="7"/>
      <c r="ND90" s="7"/>
      <c r="NE90" s="7"/>
      <c r="NF90" s="7"/>
      <c r="NG90" s="7"/>
      <c r="NH90" s="7"/>
      <c r="NI90" s="7"/>
      <c r="NJ90" s="7"/>
      <c r="NK90" s="7"/>
      <c r="NL90" s="7"/>
      <c r="NM90" s="7"/>
      <c r="NN90" s="7"/>
      <c r="NO90" s="7"/>
      <c r="NP90" s="7"/>
      <c r="NQ90" s="7"/>
      <c r="NR90" s="7"/>
      <c r="NS90" s="7"/>
      <c r="NT90" s="7"/>
      <c r="NU90" s="7"/>
      <c r="NV90" s="7"/>
      <c r="NW90" s="7"/>
      <c r="NX90" s="7"/>
      <c r="NY90" s="7"/>
      <c r="NZ90" s="7"/>
      <c r="OA90" s="7"/>
      <c r="OB90" s="7"/>
      <c r="OC90" s="7"/>
      <c r="OD90" s="7"/>
      <c r="OE90" s="7"/>
      <c r="OF90" s="7"/>
      <c r="OG90" s="7"/>
      <c r="OH90" s="7"/>
      <c r="OI90" s="7"/>
      <c r="OJ90" s="7"/>
      <c r="OK90" s="7"/>
      <c r="OL90" s="7"/>
      <c r="OM90" s="7"/>
      <c r="ON90" s="7"/>
      <c r="OO90" s="7"/>
      <c r="OP90" s="7"/>
      <c r="OQ90" s="7"/>
      <c r="OR90" s="7"/>
      <c r="OS90" s="7"/>
      <c r="OT90" s="7"/>
      <c r="OU90" s="7"/>
      <c r="OV90" s="7"/>
      <c r="OW90" s="7"/>
      <c r="OX90" s="7"/>
      <c r="OY90" s="7"/>
      <c r="OZ90" s="7"/>
      <c r="PA90" s="7"/>
      <c r="PB90" s="7"/>
      <c r="PC90" s="7"/>
      <c r="PD90" s="7"/>
      <c r="PE90" s="7"/>
      <c r="PF90" s="7"/>
      <c r="PG90" s="7"/>
      <c r="PH90" s="7"/>
      <c r="PI90" s="7"/>
      <c r="PJ90" s="7"/>
      <c r="PK90" s="7"/>
      <c r="PL90" s="7"/>
      <c r="PM90" s="7"/>
      <c r="PN90" s="7"/>
      <c r="PO90" s="7"/>
      <c r="PP90" s="7"/>
      <c r="PQ90" s="7"/>
      <c r="PR90" s="7"/>
      <c r="PS90" s="7"/>
      <c r="PT90" s="7"/>
      <c r="PU90" s="7"/>
      <c r="PV90" s="7"/>
      <c r="PW90" s="7"/>
      <c r="PX90" s="7"/>
      <c r="PY90" s="7"/>
      <c r="PZ90" s="7"/>
      <c r="QA90" s="7"/>
      <c r="QB90" s="7"/>
      <c r="QC90" s="7"/>
      <c r="QD90" s="7"/>
      <c r="QE90" s="7"/>
      <c r="QF90" s="7"/>
      <c r="QG90" s="7"/>
      <c r="QH90" s="7"/>
      <c r="QI90" s="7"/>
      <c r="QJ90" s="7"/>
      <c r="QK90" s="7"/>
      <c r="QL90" s="7"/>
      <c r="QM90" s="7"/>
      <c r="QN90" s="7"/>
      <c r="QO90" s="7"/>
      <c r="QP90" s="7"/>
      <c r="QQ90" s="7"/>
      <c r="QR90" s="7"/>
      <c r="QS90" s="7"/>
      <c r="QT90" s="7"/>
      <c r="QU90" s="7"/>
      <c r="QV90" s="7"/>
      <c r="QW90" s="7"/>
      <c r="QX90" s="7"/>
      <c r="QY90" s="7"/>
      <c r="QZ90" s="7"/>
      <c r="RA90" s="7"/>
      <c r="RB90" s="7"/>
      <c r="RC90" s="7"/>
      <c r="RD90" s="7"/>
      <c r="RE90" s="7"/>
      <c r="RF90" s="7"/>
      <c r="RG90" s="7"/>
      <c r="RH90" s="7"/>
      <c r="RI90" s="7"/>
      <c r="RJ90" s="7"/>
      <c r="RK90" s="7"/>
      <c r="RL90" s="7"/>
      <c r="RM90" s="7"/>
      <c r="RN90" s="7"/>
      <c r="RO90" s="7"/>
      <c r="RP90" s="7"/>
      <c r="RQ90" s="7"/>
      <c r="RR90" s="7"/>
      <c r="RS90" s="7"/>
      <c r="RT90" s="7"/>
      <c r="RU90" s="7"/>
      <c r="RV90" s="7"/>
      <c r="RW90" s="7"/>
      <c r="RX90" s="7"/>
      <c r="RY90" s="7"/>
      <c r="RZ90" s="7"/>
      <c r="SA90" s="7"/>
      <c r="SB90" s="7"/>
      <c r="SC90" s="7"/>
      <c r="SD90" s="7"/>
      <c r="SE90" s="7"/>
      <c r="SF90" s="7"/>
      <c r="SG90" s="7"/>
      <c r="SH90" s="7"/>
      <c r="SI90" s="7"/>
      <c r="SJ90" s="7"/>
      <c r="SK90" s="7"/>
    </row>
    <row r="91" ht="14.2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  <c r="DV91" s="7"/>
      <c r="DW91" s="7"/>
      <c r="DX91" s="7"/>
      <c r="DY91" s="7"/>
      <c r="DZ91" s="7"/>
      <c r="EA91" s="7"/>
      <c r="EB91" s="7"/>
      <c r="EC91" s="7"/>
      <c r="ED91" s="7"/>
      <c r="EE91" s="7"/>
      <c r="EF91" s="7"/>
      <c r="EG91" s="7"/>
      <c r="EH91" s="7"/>
      <c r="EI91" s="7"/>
      <c r="EJ91" s="7"/>
      <c r="EK91" s="7"/>
      <c r="EL91" s="7"/>
      <c r="EM91" s="7"/>
      <c r="EN91" s="7"/>
      <c r="EO91" s="7"/>
      <c r="EP91" s="7"/>
      <c r="EQ91" s="7"/>
      <c r="ER91" s="7"/>
      <c r="ES91" s="7"/>
      <c r="ET91" s="7"/>
      <c r="EU91" s="7"/>
      <c r="EV91" s="7"/>
      <c r="EW91" s="7"/>
      <c r="EX91" s="7"/>
      <c r="EY91" s="7"/>
      <c r="EZ91" s="7"/>
      <c r="FA91" s="7"/>
      <c r="FB91" s="7"/>
      <c r="FC91" s="7"/>
      <c r="FD91" s="7"/>
      <c r="FE91" s="7"/>
      <c r="FF91" s="7"/>
      <c r="FG91" s="7"/>
      <c r="FH91" s="7"/>
      <c r="FI91" s="7"/>
      <c r="FJ91" s="7"/>
      <c r="FK91" s="7"/>
      <c r="FL91" s="7"/>
      <c r="FM91" s="7"/>
      <c r="FN91" s="7"/>
      <c r="FO91" s="7"/>
      <c r="FP91" s="7"/>
      <c r="FQ91" s="7"/>
      <c r="FR91" s="7"/>
      <c r="FS91" s="7"/>
      <c r="FT91" s="7"/>
      <c r="FU91" s="7"/>
      <c r="FV91" s="7"/>
      <c r="FW91" s="7"/>
      <c r="FX91" s="7"/>
      <c r="FY91" s="7"/>
      <c r="FZ91" s="7"/>
      <c r="GA91" s="7"/>
      <c r="GB91" s="7"/>
      <c r="GC91" s="7"/>
      <c r="GD91" s="7"/>
      <c r="GE91" s="7"/>
      <c r="GF91" s="7"/>
      <c r="GG91" s="7"/>
      <c r="GH91" s="7"/>
      <c r="GI91" s="7"/>
      <c r="GJ91" s="7"/>
      <c r="GK91" s="7"/>
      <c r="GL91" s="7"/>
      <c r="GM91" s="7"/>
      <c r="GN91" s="7"/>
      <c r="GO91" s="7"/>
      <c r="GP91" s="7"/>
      <c r="GQ91" s="7"/>
      <c r="GR91" s="7"/>
      <c r="GS91" s="7"/>
      <c r="GT91" s="7"/>
      <c r="GU91" s="7"/>
      <c r="GV91" s="7"/>
      <c r="GW91" s="7"/>
      <c r="GX91" s="7"/>
      <c r="GY91" s="7"/>
      <c r="GZ91" s="7"/>
      <c r="HA91" s="7"/>
      <c r="HB91" s="7"/>
      <c r="HC91" s="7"/>
      <c r="HD91" s="7"/>
      <c r="HE91" s="7"/>
      <c r="HF91" s="7"/>
      <c r="HG91" s="7"/>
      <c r="HH91" s="7"/>
      <c r="HI91" s="7"/>
      <c r="HJ91" s="7"/>
      <c r="HK91" s="7"/>
      <c r="HL91" s="7"/>
      <c r="HM91" s="7"/>
      <c r="HN91" s="7"/>
      <c r="HO91" s="7"/>
      <c r="HP91" s="7"/>
      <c r="HQ91" s="7"/>
      <c r="HR91" s="7"/>
      <c r="HS91" s="7"/>
      <c r="HT91" s="7"/>
      <c r="HU91" s="7"/>
      <c r="HV91" s="7"/>
      <c r="HW91" s="7"/>
      <c r="HX91" s="7"/>
      <c r="HY91" s="7"/>
      <c r="HZ91" s="7"/>
      <c r="IA91" s="7"/>
      <c r="IB91" s="7"/>
      <c r="IC91" s="7"/>
      <c r="ID91" s="7"/>
      <c r="IE91" s="7"/>
      <c r="IF91" s="7"/>
      <c r="IG91" s="7"/>
      <c r="IH91" s="7"/>
      <c r="II91" s="7"/>
      <c r="IJ91" s="7"/>
      <c r="IK91" s="7"/>
      <c r="IL91" s="7"/>
      <c r="IM91" s="7"/>
      <c r="IN91" s="7"/>
      <c r="IO91" s="7"/>
      <c r="IP91" s="7"/>
      <c r="IQ91" s="7"/>
      <c r="IR91" s="7"/>
      <c r="IS91" s="7"/>
      <c r="IT91" s="7"/>
      <c r="IU91" s="7"/>
      <c r="IV91" s="7"/>
      <c r="IW91" s="7"/>
      <c r="IX91" s="7"/>
      <c r="IY91" s="7"/>
      <c r="IZ91" s="7"/>
      <c r="JA91" s="7"/>
      <c r="JB91" s="7"/>
      <c r="JC91" s="7"/>
      <c r="JD91" s="7"/>
      <c r="JE91" s="7"/>
      <c r="JF91" s="7"/>
      <c r="JG91" s="7"/>
      <c r="JH91" s="7"/>
      <c r="JI91" s="7"/>
      <c r="JJ91" s="7"/>
      <c r="JK91" s="7"/>
      <c r="JL91" s="7"/>
      <c r="JM91" s="7"/>
      <c r="JN91" s="7"/>
      <c r="JO91" s="7"/>
      <c r="JP91" s="7"/>
      <c r="JQ91" s="7"/>
      <c r="JR91" s="7"/>
      <c r="JS91" s="7"/>
      <c r="JT91" s="7"/>
      <c r="JU91" s="7"/>
      <c r="JV91" s="7"/>
      <c r="JW91" s="7"/>
      <c r="JX91" s="7"/>
      <c r="JY91" s="7"/>
      <c r="JZ91" s="7"/>
      <c r="KA91" s="7"/>
      <c r="KB91" s="7"/>
      <c r="KC91" s="7"/>
      <c r="KD91" s="7"/>
      <c r="KE91" s="7"/>
      <c r="KF91" s="7"/>
      <c r="KG91" s="7"/>
      <c r="KH91" s="7"/>
      <c r="KI91" s="7"/>
      <c r="KJ91" s="7"/>
      <c r="KK91" s="7"/>
      <c r="KL91" s="7"/>
      <c r="KM91" s="7"/>
      <c r="KN91" s="7"/>
      <c r="KO91" s="7"/>
      <c r="KP91" s="7"/>
      <c r="KQ91" s="7"/>
      <c r="KR91" s="7"/>
      <c r="KS91" s="7"/>
      <c r="KT91" s="7"/>
      <c r="KU91" s="7"/>
      <c r="KV91" s="7"/>
      <c r="KW91" s="7"/>
      <c r="KX91" s="7"/>
      <c r="KY91" s="7"/>
      <c r="KZ91" s="7"/>
      <c r="LA91" s="7"/>
      <c r="LB91" s="7"/>
      <c r="LC91" s="7"/>
      <c r="LD91" s="7"/>
      <c r="LE91" s="7"/>
      <c r="LF91" s="7"/>
      <c r="LG91" s="7"/>
      <c r="LH91" s="7"/>
      <c r="LI91" s="7"/>
      <c r="LJ91" s="7"/>
      <c r="LK91" s="7"/>
      <c r="LL91" s="7"/>
      <c r="LM91" s="7"/>
      <c r="LN91" s="7"/>
      <c r="LO91" s="7"/>
      <c r="LP91" s="7"/>
      <c r="LQ91" s="7"/>
      <c r="LR91" s="7"/>
      <c r="LS91" s="7"/>
      <c r="LT91" s="7"/>
      <c r="LU91" s="7"/>
      <c r="LV91" s="7"/>
      <c r="LW91" s="7"/>
      <c r="LX91" s="7"/>
      <c r="LY91" s="7"/>
      <c r="LZ91" s="7"/>
      <c r="MA91" s="7"/>
      <c r="MB91" s="7"/>
      <c r="MC91" s="7"/>
      <c r="MD91" s="7"/>
      <c r="ME91" s="7"/>
      <c r="MF91" s="7"/>
      <c r="MG91" s="7"/>
      <c r="MH91" s="7"/>
      <c r="MI91" s="7"/>
      <c r="MJ91" s="7"/>
      <c r="MK91" s="7"/>
      <c r="ML91" s="7"/>
      <c r="MM91" s="7"/>
      <c r="MN91" s="7"/>
      <c r="MO91" s="7"/>
      <c r="MP91" s="7"/>
      <c r="MQ91" s="7"/>
      <c r="MR91" s="7"/>
      <c r="MS91" s="7"/>
      <c r="MT91" s="7"/>
      <c r="MU91" s="7"/>
      <c r="MV91" s="7"/>
      <c r="MW91" s="7"/>
      <c r="MX91" s="7"/>
      <c r="MY91" s="7"/>
      <c r="MZ91" s="7"/>
      <c r="NA91" s="7"/>
      <c r="NB91" s="7"/>
      <c r="NC91" s="7"/>
      <c r="ND91" s="7"/>
      <c r="NE91" s="7"/>
      <c r="NF91" s="7"/>
      <c r="NG91" s="7"/>
      <c r="NH91" s="7"/>
      <c r="NI91" s="7"/>
      <c r="NJ91" s="7"/>
      <c r="NK91" s="7"/>
      <c r="NL91" s="7"/>
      <c r="NM91" s="7"/>
      <c r="NN91" s="7"/>
      <c r="NO91" s="7"/>
      <c r="NP91" s="7"/>
      <c r="NQ91" s="7"/>
      <c r="NR91" s="7"/>
      <c r="NS91" s="7"/>
      <c r="NT91" s="7"/>
      <c r="NU91" s="7"/>
      <c r="NV91" s="7"/>
      <c r="NW91" s="7"/>
      <c r="NX91" s="7"/>
      <c r="NY91" s="7"/>
      <c r="NZ91" s="7"/>
      <c r="OA91" s="7"/>
      <c r="OB91" s="7"/>
      <c r="OC91" s="7"/>
      <c r="OD91" s="7"/>
      <c r="OE91" s="7"/>
      <c r="OF91" s="7"/>
      <c r="OG91" s="7"/>
      <c r="OH91" s="7"/>
      <c r="OI91" s="7"/>
      <c r="OJ91" s="7"/>
      <c r="OK91" s="7"/>
      <c r="OL91" s="7"/>
      <c r="OM91" s="7"/>
      <c r="ON91" s="7"/>
      <c r="OO91" s="7"/>
      <c r="OP91" s="7"/>
      <c r="OQ91" s="7"/>
      <c r="OR91" s="7"/>
      <c r="OS91" s="7"/>
      <c r="OT91" s="7"/>
      <c r="OU91" s="7"/>
      <c r="OV91" s="7"/>
      <c r="OW91" s="7"/>
      <c r="OX91" s="7"/>
      <c r="OY91" s="7"/>
      <c r="OZ91" s="7"/>
      <c r="PA91" s="7"/>
      <c r="PB91" s="7"/>
      <c r="PC91" s="7"/>
      <c r="PD91" s="7"/>
      <c r="PE91" s="7"/>
      <c r="PF91" s="7"/>
      <c r="PG91" s="7"/>
      <c r="PH91" s="7"/>
      <c r="PI91" s="7"/>
      <c r="PJ91" s="7"/>
      <c r="PK91" s="7"/>
      <c r="PL91" s="7"/>
      <c r="PM91" s="7"/>
      <c r="PN91" s="7"/>
      <c r="PO91" s="7"/>
      <c r="PP91" s="7"/>
      <c r="PQ91" s="7"/>
      <c r="PR91" s="7"/>
      <c r="PS91" s="7"/>
      <c r="PT91" s="7"/>
      <c r="PU91" s="7"/>
      <c r="PV91" s="7"/>
      <c r="PW91" s="7"/>
      <c r="PX91" s="7"/>
      <c r="PY91" s="7"/>
      <c r="PZ91" s="7"/>
      <c r="QA91" s="7"/>
      <c r="QB91" s="7"/>
      <c r="QC91" s="7"/>
      <c r="QD91" s="7"/>
      <c r="QE91" s="7"/>
      <c r="QF91" s="7"/>
      <c r="QG91" s="7"/>
      <c r="QH91" s="7"/>
      <c r="QI91" s="7"/>
      <c r="QJ91" s="7"/>
      <c r="QK91" s="7"/>
      <c r="QL91" s="7"/>
      <c r="QM91" s="7"/>
      <c r="QN91" s="7"/>
      <c r="QO91" s="7"/>
      <c r="QP91" s="7"/>
      <c r="QQ91" s="7"/>
      <c r="QR91" s="7"/>
      <c r="QS91" s="7"/>
      <c r="QT91" s="7"/>
      <c r="QU91" s="7"/>
      <c r="QV91" s="7"/>
      <c r="QW91" s="7"/>
      <c r="QX91" s="7"/>
      <c r="QY91" s="7"/>
      <c r="QZ91" s="7"/>
      <c r="RA91" s="7"/>
      <c r="RB91" s="7"/>
      <c r="RC91" s="7"/>
      <c r="RD91" s="7"/>
      <c r="RE91" s="7"/>
      <c r="RF91" s="7"/>
      <c r="RG91" s="7"/>
      <c r="RH91" s="7"/>
      <c r="RI91" s="7"/>
      <c r="RJ91" s="7"/>
      <c r="RK91" s="7"/>
      <c r="RL91" s="7"/>
      <c r="RM91" s="7"/>
      <c r="RN91" s="7"/>
      <c r="RO91" s="7"/>
      <c r="RP91" s="7"/>
      <c r="RQ91" s="7"/>
      <c r="RR91" s="7"/>
      <c r="RS91" s="7"/>
      <c r="RT91" s="7"/>
      <c r="RU91" s="7"/>
      <c r="RV91" s="7"/>
      <c r="RW91" s="7"/>
      <c r="RX91" s="7"/>
      <c r="RY91" s="7"/>
      <c r="RZ91" s="7"/>
      <c r="SA91" s="7"/>
      <c r="SB91" s="7"/>
      <c r="SC91" s="7"/>
      <c r="SD91" s="7"/>
      <c r="SE91" s="7"/>
      <c r="SF91" s="7"/>
      <c r="SG91" s="7"/>
      <c r="SH91" s="7"/>
      <c r="SI91" s="7"/>
      <c r="SJ91" s="7"/>
      <c r="SK91" s="7"/>
    </row>
    <row r="92" ht="14.2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  <c r="DV92" s="7"/>
      <c r="DW92" s="7"/>
      <c r="DX92" s="7"/>
      <c r="DY92" s="7"/>
      <c r="DZ92" s="7"/>
      <c r="EA92" s="7"/>
      <c r="EB92" s="7"/>
      <c r="EC92" s="7"/>
      <c r="ED92" s="7"/>
      <c r="EE92" s="7"/>
      <c r="EF92" s="7"/>
      <c r="EG92" s="7"/>
      <c r="EH92" s="7"/>
      <c r="EI92" s="7"/>
      <c r="EJ92" s="7"/>
      <c r="EK92" s="7"/>
      <c r="EL92" s="7"/>
      <c r="EM92" s="7"/>
      <c r="EN92" s="7"/>
      <c r="EO92" s="7"/>
      <c r="EP92" s="7"/>
      <c r="EQ92" s="7"/>
      <c r="ER92" s="7"/>
      <c r="ES92" s="7"/>
      <c r="ET92" s="7"/>
      <c r="EU92" s="7"/>
      <c r="EV92" s="7"/>
      <c r="EW92" s="7"/>
      <c r="EX92" s="7"/>
      <c r="EY92" s="7"/>
      <c r="EZ92" s="7"/>
      <c r="FA92" s="7"/>
      <c r="FB92" s="7"/>
      <c r="FC92" s="7"/>
      <c r="FD92" s="7"/>
      <c r="FE92" s="7"/>
      <c r="FF92" s="7"/>
      <c r="FG92" s="7"/>
      <c r="FH92" s="7"/>
      <c r="FI92" s="7"/>
      <c r="FJ92" s="7"/>
      <c r="FK92" s="7"/>
      <c r="FL92" s="7"/>
      <c r="FM92" s="7"/>
      <c r="FN92" s="7"/>
      <c r="FO92" s="7"/>
      <c r="FP92" s="7"/>
      <c r="FQ92" s="7"/>
      <c r="FR92" s="7"/>
      <c r="FS92" s="7"/>
      <c r="FT92" s="7"/>
      <c r="FU92" s="7"/>
      <c r="FV92" s="7"/>
      <c r="FW92" s="7"/>
      <c r="FX92" s="7"/>
      <c r="FY92" s="7"/>
      <c r="FZ92" s="7"/>
      <c r="GA92" s="7"/>
      <c r="GB92" s="7"/>
      <c r="GC92" s="7"/>
      <c r="GD92" s="7"/>
      <c r="GE92" s="7"/>
      <c r="GF92" s="7"/>
      <c r="GG92" s="7"/>
      <c r="GH92" s="7"/>
      <c r="GI92" s="7"/>
      <c r="GJ92" s="7"/>
      <c r="GK92" s="7"/>
      <c r="GL92" s="7"/>
      <c r="GM92" s="7"/>
      <c r="GN92" s="7"/>
      <c r="GO92" s="7"/>
      <c r="GP92" s="7"/>
      <c r="GQ92" s="7"/>
      <c r="GR92" s="7"/>
      <c r="GS92" s="7"/>
      <c r="GT92" s="7"/>
      <c r="GU92" s="7"/>
      <c r="GV92" s="7"/>
      <c r="GW92" s="7"/>
      <c r="GX92" s="7"/>
      <c r="GY92" s="7"/>
      <c r="GZ92" s="7"/>
      <c r="HA92" s="7"/>
      <c r="HB92" s="7"/>
      <c r="HC92" s="7"/>
      <c r="HD92" s="7"/>
      <c r="HE92" s="7"/>
      <c r="HF92" s="7"/>
      <c r="HG92" s="7"/>
      <c r="HH92" s="7"/>
      <c r="HI92" s="7"/>
      <c r="HJ92" s="7"/>
      <c r="HK92" s="7"/>
      <c r="HL92" s="7"/>
      <c r="HM92" s="7"/>
      <c r="HN92" s="7"/>
      <c r="HO92" s="7"/>
      <c r="HP92" s="7"/>
      <c r="HQ92" s="7"/>
      <c r="HR92" s="7"/>
      <c r="HS92" s="7"/>
      <c r="HT92" s="7"/>
      <c r="HU92" s="7"/>
      <c r="HV92" s="7"/>
      <c r="HW92" s="7"/>
      <c r="HX92" s="7"/>
      <c r="HY92" s="7"/>
      <c r="HZ92" s="7"/>
      <c r="IA92" s="7"/>
      <c r="IB92" s="7"/>
      <c r="IC92" s="7"/>
      <c r="ID92" s="7"/>
      <c r="IE92" s="7"/>
      <c r="IF92" s="7"/>
      <c r="IG92" s="7"/>
      <c r="IH92" s="7"/>
      <c r="II92" s="7"/>
      <c r="IJ92" s="7"/>
      <c r="IK92" s="7"/>
      <c r="IL92" s="7"/>
      <c r="IM92" s="7"/>
      <c r="IN92" s="7"/>
      <c r="IO92" s="7"/>
      <c r="IP92" s="7"/>
      <c r="IQ92" s="7"/>
      <c r="IR92" s="7"/>
      <c r="IS92" s="7"/>
      <c r="IT92" s="7"/>
      <c r="IU92" s="7"/>
      <c r="IV92" s="7"/>
      <c r="IW92" s="7"/>
      <c r="IX92" s="7"/>
      <c r="IY92" s="7"/>
      <c r="IZ92" s="7"/>
      <c r="JA92" s="7"/>
      <c r="JB92" s="7"/>
      <c r="JC92" s="7"/>
      <c r="JD92" s="7"/>
      <c r="JE92" s="7"/>
      <c r="JF92" s="7"/>
      <c r="JG92" s="7"/>
      <c r="JH92" s="7"/>
      <c r="JI92" s="7"/>
      <c r="JJ92" s="7"/>
      <c r="JK92" s="7"/>
      <c r="JL92" s="7"/>
      <c r="JM92" s="7"/>
      <c r="JN92" s="7"/>
      <c r="JO92" s="7"/>
      <c r="JP92" s="7"/>
      <c r="JQ92" s="7"/>
      <c r="JR92" s="7"/>
      <c r="JS92" s="7"/>
      <c r="JT92" s="7"/>
      <c r="JU92" s="7"/>
      <c r="JV92" s="7"/>
      <c r="JW92" s="7"/>
      <c r="JX92" s="7"/>
      <c r="JY92" s="7"/>
      <c r="JZ92" s="7"/>
      <c r="KA92" s="7"/>
      <c r="KB92" s="7"/>
      <c r="KC92" s="7"/>
      <c r="KD92" s="7"/>
      <c r="KE92" s="7"/>
      <c r="KF92" s="7"/>
      <c r="KG92" s="7"/>
      <c r="KH92" s="7"/>
      <c r="KI92" s="7"/>
      <c r="KJ92" s="7"/>
      <c r="KK92" s="7"/>
      <c r="KL92" s="7"/>
      <c r="KM92" s="7"/>
      <c r="KN92" s="7"/>
      <c r="KO92" s="7"/>
      <c r="KP92" s="7"/>
      <c r="KQ92" s="7"/>
      <c r="KR92" s="7"/>
      <c r="KS92" s="7"/>
      <c r="KT92" s="7"/>
      <c r="KU92" s="7"/>
      <c r="KV92" s="7"/>
      <c r="KW92" s="7"/>
      <c r="KX92" s="7"/>
      <c r="KY92" s="7"/>
      <c r="KZ92" s="7"/>
      <c r="LA92" s="7"/>
      <c r="LB92" s="7"/>
      <c r="LC92" s="7"/>
      <c r="LD92" s="7"/>
      <c r="LE92" s="7"/>
      <c r="LF92" s="7"/>
      <c r="LG92" s="7"/>
      <c r="LH92" s="7"/>
      <c r="LI92" s="7"/>
      <c r="LJ92" s="7"/>
      <c r="LK92" s="7"/>
      <c r="LL92" s="7"/>
      <c r="LM92" s="7"/>
      <c r="LN92" s="7"/>
      <c r="LO92" s="7"/>
      <c r="LP92" s="7"/>
      <c r="LQ92" s="7"/>
      <c r="LR92" s="7"/>
      <c r="LS92" s="7"/>
      <c r="LT92" s="7"/>
      <c r="LU92" s="7"/>
      <c r="LV92" s="7"/>
      <c r="LW92" s="7"/>
      <c r="LX92" s="7"/>
      <c r="LY92" s="7"/>
      <c r="LZ92" s="7"/>
      <c r="MA92" s="7"/>
      <c r="MB92" s="7"/>
      <c r="MC92" s="7"/>
      <c r="MD92" s="7"/>
      <c r="ME92" s="7"/>
      <c r="MF92" s="7"/>
      <c r="MG92" s="7"/>
      <c r="MH92" s="7"/>
      <c r="MI92" s="7"/>
      <c r="MJ92" s="7"/>
      <c r="MK92" s="7"/>
      <c r="ML92" s="7"/>
      <c r="MM92" s="7"/>
      <c r="MN92" s="7"/>
      <c r="MO92" s="7"/>
      <c r="MP92" s="7"/>
      <c r="MQ92" s="7"/>
      <c r="MR92" s="7"/>
      <c r="MS92" s="7"/>
      <c r="MT92" s="7"/>
      <c r="MU92" s="7"/>
      <c r="MV92" s="7"/>
      <c r="MW92" s="7"/>
      <c r="MX92" s="7"/>
      <c r="MY92" s="7"/>
      <c r="MZ92" s="7"/>
      <c r="NA92" s="7"/>
      <c r="NB92" s="7"/>
      <c r="NC92" s="7"/>
      <c r="ND92" s="7"/>
      <c r="NE92" s="7"/>
      <c r="NF92" s="7"/>
      <c r="NG92" s="7"/>
      <c r="NH92" s="7"/>
      <c r="NI92" s="7"/>
      <c r="NJ92" s="7"/>
      <c r="NK92" s="7"/>
      <c r="NL92" s="7"/>
      <c r="NM92" s="7"/>
      <c r="NN92" s="7"/>
      <c r="NO92" s="7"/>
      <c r="NP92" s="7"/>
      <c r="NQ92" s="7"/>
      <c r="NR92" s="7"/>
      <c r="NS92" s="7"/>
      <c r="NT92" s="7"/>
      <c r="NU92" s="7"/>
      <c r="NV92" s="7"/>
      <c r="NW92" s="7"/>
      <c r="NX92" s="7"/>
      <c r="NY92" s="7"/>
      <c r="NZ92" s="7"/>
      <c r="OA92" s="7"/>
      <c r="OB92" s="7"/>
      <c r="OC92" s="7"/>
      <c r="OD92" s="7"/>
      <c r="OE92" s="7"/>
      <c r="OF92" s="7"/>
      <c r="OG92" s="7"/>
      <c r="OH92" s="7"/>
      <c r="OI92" s="7"/>
      <c r="OJ92" s="7"/>
      <c r="OK92" s="7"/>
      <c r="OL92" s="7"/>
      <c r="OM92" s="7"/>
      <c r="ON92" s="7"/>
      <c r="OO92" s="7"/>
      <c r="OP92" s="7"/>
      <c r="OQ92" s="7"/>
      <c r="OR92" s="7"/>
      <c r="OS92" s="7"/>
      <c r="OT92" s="7"/>
      <c r="OU92" s="7"/>
      <c r="OV92" s="7"/>
      <c r="OW92" s="7"/>
      <c r="OX92" s="7"/>
      <c r="OY92" s="7"/>
      <c r="OZ92" s="7"/>
      <c r="PA92" s="7"/>
      <c r="PB92" s="7"/>
      <c r="PC92" s="7"/>
      <c r="PD92" s="7"/>
      <c r="PE92" s="7"/>
      <c r="PF92" s="7"/>
      <c r="PG92" s="7"/>
      <c r="PH92" s="7"/>
      <c r="PI92" s="7"/>
      <c r="PJ92" s="7"/>
      <c r="PK92" s="7"/>
      <c r="PL92" s="7"/>
      <c r="PM92" s="7"/>
      <c r="PN92" s="7"/>
      <c r="PO92" s="7"/>
      <c r="PP92" s="7"/>
      <c r="PQ92" s="7"/>
      <c r="PR92" s="7"/>
      <c r="PS92" s="7"/>
      <c r="PT92" s="7"/>
      <c r="PU92" s="7"/>
      <c r="PV92" s="7"/>
      <c r="PW92" s="7"/>
      <c r="PX92" s="7"/>
      <c r="PY92" s="7"/>
      <c r="PZ92" s="7"/>
      <c r="QA92" s="7"/>
      <c r="QB92" s="7"/>
      <c r="QC92" s="7"/>
      <c r="QD92" s="7"/>
      <c r="QE92" s="7"/>
      <c r="QF92" s="7"/>
      <c r="QG92" s="7"/>
      <c r="QH92" s="7"/>
      <c r="QI92" s="7"/>
      <c r="QJ92" s="7"/>
      <c r="QK92" s="7"/>
      <c r="QL92" s="7"/>
      <c r="QM92" s="7"/>
      <c r="QN92" s="7"/>
      <c r="QO92" s="7"/>
      <c r="QP92" s="7"/>
      <c r="QQ92" s="7"/>
      <c r="QR92" s="7"/>
      <c r="QS92" s="7"/>
      <c r="QT92" s="7"/>
      <c r="QU92" s="7"/>
      <c r="QV92" s="7"/>
      <c r="QW92" s="7"/>
      <c r="QX92" s="7"/>
      <c r="QY92" s="7"/>
      <c r="QZ92" s="7"/>
      <c r="RA92" s="7"/>
      <c r="RB92" s="7"/>
      <c r="RC92" s="7"/>
      <c r="RD92" s="7"/>
      <c r="RE92" s="7"/>
      <c r="RF92" s="7"/>
      <c r="RG92" s="7"/>
      <c r="RH92" s="7"/>
      <c r="RI92" s="7"/>
      <c r="RJ92" s="7"/>
      <c r="RK92" s="7"/>
      <c r="RL92" s="7"/>
      <c r="RM92" s="7"/>
      <c r="RN92" s="7"/>
      <c r="RO92" s="7"/>
      <c r="RP92" s="7"/>
      <c r="RQ92" s="7"/>
      <c r="RR92" s="7"/>
      <c r="RS92" s="7"/>
      <c r="RT92" s="7"/>
      <c r="RU92" s="7"/>
      <c r="RV92" s="7"/>
      <c r="RW92" s="7"/>
      <c r="RX92" s="7"/>
      <c r="RY92" s="7"/>
      <c r="RZ92" s="7"/>
      <c r="SA92" s="7"/>
      <c r="SB92" s="7"/>
      <c r="SC92" s="7"/>
      <c r="SD92" s="7"/>
      <c r="SE92" s="7"/>
      <c r="SF92" s="7"/>
      <c r="SG92" s="7"/>
      <c r="SH92" s="7"/>
      <c r="SI92" s="7"/>
      <c r="SJ92" s="7"/>
      <c r="SK92" s="7"/>
    </row>
    <row r="93" ht="14.2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  <c r="DV93" s="7"/>
      <c r="DW93" s="7"/>
      <c r="DX93" s="7"/>
      <c r="DY93" s="7"/>
      <c r="DZ93" s="7"/>
      <c r="EA93" s="7"/>
      <c r="EB93" s="7"/>
      <c r="EC93" s="7"/>
      <c r="ED93" s="7"/>
      <c r="EE93" s="7"/>
      <c r="EF93" s="7"/>
      <c r="EG93" s="7"/>
      <c r="EH93" s="7"/>
      <c r="EI93" s="7"/>
      <c r="EJ93" s="7"/>
      <c r="EK93" s="7"/>
      <c r="EL93" s="7"/>
      <c r="EM93" s="7"/>
      <c r="EN93" s="7"/>
      <c r="EO93" s="7"/>
      <c r="EP93" s="7"/>
      <c r="EQ93" s="7"/>
      <c r="ER93" s="7"/>
      <c r="ES93" s="7"/>
      <c r="ET93" s="7"/>
      <c r="EU93" s="7"/>
      <c r="EV93" s="7"/>
      <c r="EW93" s="7"/>
      <c r="EX93" s="7"/>
      <c r="EY93" s="7"/>
      <c r="EZ93" s="7"/>
      <c r="FA93" s="7"/>
      <c r="FB93" s="7"/>
      <c r="FC93" s="7"/>
      <c r="FD93" s="7"/>
      <c r="FE93" s="7"/>
      <c r="FF93" s="7"/>
      <c r="FG93" s="7"/>
      <c r="FH93" s="7"/>
      <c r="FI93" s="7"/>
      <c r="FJ93" s="7"/>
      <c r="FK93" s="7"/>
      <c r="FL93" s="7"/>
      <c r="FM93" s="7"/>
      <c r="FN93" s="7"/>
      <c r="FO93" s="7"/>
      <c r="FP93" s="7"/>
      <c r="FQ93" s="7"/>
      <c r="FR93" s="7"/>
      <c r="FS93" s="7"/>
      <c r="FT93" s="7"/>
      <c r="FU93" s="7"/>
      <c r="FV93" s="7"/>
      <c r="FW93" s="7"/>
      <c r="FX93" s="7"/>
      <c r="FY93" s="7"/>
      <c r="FZ93" s="7"/>
      <c r="GA93" s="7"/>
      <c r="GB93" s="7"/>
      <c r="GC93" s="7"/>
      <c r="GD93" s="7"/>
      <c r="GE93" s="7"/>
      <c r="GF93" s="7"/>
      <c r="GG93" s="7"/>
      <c r="GH93" s="7"/>
      <c r="GI93" s="7"/>
      <c r="GJ93" s="7"/>
      <c r="GK93" s="7"/>
      <c r="GL93" s="7"/>
      <c r="GM93" s="7"/>
      <c r="GN93" s="7"/>
      <c r="GO93" s="7"/>
      <c r="GP93" s="7"/>
      <c r="GQ93" s="7"/>
      <c r="GR93" s="7"/>
      <c r="GS93" s="7"/>
      <c r="GT93" s="7"/>
      <c r="GU93" s="7"/>
      <c r="GV93" s="7"/>
      <c r="GW93" s="7"/>
      <c r="GX93" s="7"/>
      <c r="GY93" s="7"/>
      <c r="GZ93" s="7"/>
      <c r="HA93" s="7"/>
      <c r="HB93" s="7"/>
      <c r="HC93" s="7"/>
      <c r="HD93" s="7"/>
      <c r="HE93" s="7"/>
      <c r="HF93" s="7"/>
      <c r="HG93" s="7"/>
      <c r="HH93" s="7"/>
      <c r="HI93" s="7"/>
      <c r="HJ93" s="7"/>
      <c r="HK93" s="7"/>
      <c r="HL93" s="7"/>
      <c r="HM93" s="7"/>
      <c r="HN93" s="7"/>
      <c r="HO93" s="7"/>
      <c r="HP93" s="7"/>
      <c r="HQ93" s="7"/>
      <c r="HR93" s="7"/>
      <c r="HS93" s="7"/>
      <c r="HT93" s="7"/>
      <c r="HU93" s="7"/>
      <c r="HV93" s="7"/>
      <c r="HW93" s="7"/>
      <c r="HX93" s="7"/>
      <c r="HY93" s="7"/>
      <c r="HZ93" s="7"/>
      <c r="IA93" s="7"/>
      <c r="IB93" s="7"/>
      <c r="IC93" s="7"/>
      <c r="ID93" s="7"/>
      <c r="IE93" s="7"/>
      <c r="IF93" s="7"/>
      <c r="IG93" s="7"/>
      <c r="IH93" s="7"/>
      <c r="II93" s="7"/>
      <c r="IJ93" s="7"/>
      <c r="IK93" s="7"/>
      <c r="IL93" s="7"/>
      <c r="IM93" s="7"/>
      <c r="IN93" s="7"/>
      <c r="IO93" s="7"/>
      <c r="IP93" s="7"/>
      <c r="IQ93" s="7"/>
      <c r="IR93" s="7"/>
      <c r="IS93" s="7"/>
      <c r="IT93" s="7"/>
      <c r="IU93" s="7"/>
      <c r="IV93" s="7"/>
      <c r="IW93" s="7"/>
      <c r="IX93" s="7"/>
      <c r="IY93" s="7"/>
      <c r="IZ93" s="7"/>
      <c r="JA93" s="7"/>
      <c r="JB93" s="7"/>
      <c r="JC93" s="7"/>
      <c r="JD93" s="7"/>
      <c r="JE93" s="7"/>
      <c r="JF93" s="7"/>
      <c r="JG93" s="7"/>
      <c r="JH93" s="7"/>
      <c r="JI93" s="7"/>
      <c r="JJ93" s="7"/>
      <c r="JK93" s="7"/>
      <c r="JL93" s="7"/>
      <c r="JM93" s="7"/>
      <c r="JN93" s="7"/>
      <c r="JO93" s="7"/>
      <c r="JP93" s="7"/>
      <c r="JQ93" s="7"/>
      <c r="JR93" s="7"/>
      <c r="JS93" s="7"/>
      <c r="JT93" s="7"/>
      <c r="JU93" s="7"/>
      <c r="JV93" s="7"/>
      <c r="JW93" s="7"/>
      <c r="JX93" s="7"/>
      <c r="JY93" s="7"/>
      <c r="JZ93" s="7"/>
      <c r="KA93" s="7"/>
      <c r="KB93" s="7"/>
      <c r="KC93" s="7"/>
      <c r="KD93" s="7"/>
      <c r="KE93" s="7"/>
      <c r="KF93" s="7"/>
      <c r="KG93" s="7"/>
      <c r="KH93" s="7"/>
      <c r="KI93" s="7"/>
      <c r="KJ93" s="7"/>
      <c r="KK93" s="7"/>
      <c r="KL93" s="7"/>
      <c r="KM93" s="7"/>
      <c r="KN93" s="7"/>
      <c r="KO93" s="7"/>
      <c r="KP93" s="7"/>
      <c r="KQ93" s="7"/>
      <c r="KR93" s="7"/>
      <c r="KS93" s="7"/>
      <c r="KT93" s="7"/>
      <c r="KU93" s="7"/>
      <c r="KV93" s="7"/>
      <c r="KW93" s="7"/>
      <c r="KX93" s="7"/>
      <c r="KY93" s="7"/>
      <c r="KZ93" s="7"/>
      <c r="LA93" s="7"/>
      <c r="LB93" s="7"/>
      <c r="LC93" s="7"/>
      <c r="LD93" s="7"/>
      <c r="LE93" s="7"/>
      <c r="LF93" s="7"/>
      <c r="LG93" s="7"/>
      <c r="LH93" s="7"/>
      <c r="LI93" s="7"/>
      <c r="LJ93" s="7"/>
      <c r="LK93" s="7"/>
      <c r="LL93" s="7"/>
      <c r="LM93" s="7"/>
      <c r="LN93" s="7"/>
      <c r="LO93" s="7"/>
      <c r="LP93" s="7"/>
      <c r="LQ93" s="7"/>
      <c r="LR93" s="7"/>
      <c r="LS93" s="7"/>
      <c r="LT93" s="7"/>
      <c r="LU93" s="7"/>
      <c r="LV93" s="7"/>
      <c r="LW93" s="7"/>
      <c r="LX93" s="7"/>
      <c r="LY93" s="7"/>
      <c r="LZ93" s="7"/>
      <c r="MA93" s="7"/>
      <c r="MB93" s="7"/>
      <c r="MC93" s="7"/>
      <c r="MD93" s="7"/>
      <c r="ME93" s="7"/>
      <c r="MF93" s="7"/>
      <c r="MG93" s="7"/>
      <c r="MH93" s="7"/>
      <c r="MI93" s="7"/>
      <c r="MJ93" s="7"/>
      <c r="MK93" s="7"/>
      <c r="ML93" s="7"/>
      <c r="MM93" s="7"/>
      <c r="MN93" s="7"/>
      <c r="MO93" s="7"/>
      <c r="MP93" s="7"/>
      <c r="MQ93" s="7"/>
      <c r="MR93" s="7"/>
      <c r="MS93" s="7"/>
      <c r="MT93" s="7"/>
      <c r="MU93" s="7"/>
      <c r="MV93" s="7"/>
      <c r="MW93" s="7"/>
      <c r="MX93" s="7"/>
      <c r="MY93" s="7"/>
      <c r="MZ93" s="7"/>
      <c r="NA93" s="7"/>
      <c r="NB93" s="7"/>
      <c r="NC93" s="7"/>
      <c r="ND93" s="7"/>
      <c r="NE93" s="7"/>
      <c r="NF93" s="7"/>
      <c r="NG93" s="7"/>
      <c r="NH93" s="7"/>
      <c r="NI93" s="7"/>
      <c r="NJ93" s="7"/>
      <c r="NK93" s="7"/>
      <c r="NL93" s="7"/>
      <c r="NM93" s="7"/>
      <c r="NN93" s="7"/>
      <c r="NO93" s="7"/>
      <c r="NP93" s="7"/>
      <c r="NQ93" s="7"/>
      <c r="NR93" s="7"/>
      <c r="NS93" s="7"/>
      <c r="NT93" s="7"/>
      <c r="NU93" s="7"/>
      <c r="NV93" s="7"/>
      <c r="NW93" s="7"/>
      <c r="NX93" s="7"/>
      <c r="NY93" s="7"/>
      <c r="NZ93" s="7"/>
      <c r="OA93" s="7"/>
      <c r="OB93" s="7"/>
      <c r="OC93" s="7"/>
      <c r="OD93" s="7"/>
      <c r="OE93" s="7"/>
      <c r="OF93" s="7"/>
      <c r="OG93" s="7"/>
      <c r="OH93" s="7"/>
      <c r="OI93" s="7"/>
      <c r="OJ93" s="7"/>
      <c r="OK93" s="7"/>
      <c r="OL93" s="7"/>
      <c r="OM93" s="7"/>
      <c r="ON93" s="7"/>
      <c r="OO93" s="7"/>
      <c r="OP93" s="7"/>
      <c r="OQ93" s="7"/>
      <c r="OR93" s="7"/>
      <c r="OS93" s="7"/>
      <c r="OT93" s="7"/>
      <c r="OU93" s="7"/>
      <c r="OV93" s="7"/>
      <c r="OW93" s="7"/>
      <c r="OX93" s="7"/>
      <c r="OY93" s="7"/>
      <c r="OZ93" s="7"/>
      <c r="PA93" s="7"/>
      <c r="PB93" s="7"/>
      <c r="PC93" s="7"/>
      <c r="PD93" s="7"/>
      <c r="PE93" s="7"/>
      <c r="PF93" s="7"/>
      <c r="PG93" s="7"/>
      <c r="PH93" s="7"/>
      <c r="PI93" s="7"/>
      <c r="PJ93" s="7"/>
      <c r="PK93" s="7"/>
      <c r="PL93" s="7"/>
      <c r="PM93" s="7"/>
      <c r="PN93" s="7"/>
      <c r="PO93" s="7"/>
      <c r="PP93" s="7"/>
      <c r="PQ93" s="7"/>
      <c r="PR93" s="7"/>
      <c r="PS93" s="7"/>
      <c r="PT93" s="7"/>
      <c r="PU93" s="7"/>
      <c r="PV93" s="7"/>
      <c r="PW93" s="7"/>
      <c r="PX93" s="7"/>
      <c r="PY93" s="7"/>
      <c r="PZ93" s="7"/>
      <c r="QA93" s="7"/>
      <c r="QB93" s="7"/>
      <c r="QC93" s="7"/>
      <c r="QD93" s="7"/>
      <c r="QE93" s="7"/>
      <c r="QF93" s="7"/>
      <c r="QG93" s="7"/>
      <c r="QH93" s="7"/>
      <c r="QI93" s="7"/>
      <c r="QJ93" s="7"/>
      <c r="QK93" s="7"/>
      <c r="QL93" s="7"/>
      <c r="QM93" s="7"/>
      <c r="QN93" s="7"/>
      <c r="QO93" s="7"/>
      <c r="QP93" s="7"/>
      <c r="QQ93" s="7"/>
      <c r="QR93" s="7"/>
      <c r="QS93" s="7"/>
      <c r="QT93" s="7"/>
      <c r="QU93" s="7"/>
      <c r="QV93" s="7"/>
      <c r="QW93" s="7"/>
      <c r="QX93" s="7"/>
      <c r="QY93" s="7"/>
      <c r="QZ93" s="7"/>
      <c r="RA93" s="7"/>
      <c r="RB93" s="7"/>
      <c r="RC93" s="7"/>
      <c r="RD93" s="7"/>
      <c r="RE93" s="7"/>
      <c r="RF93" s="7"/>
      <c r="RG93" s="7"/>
      <c r="RH93" s="7"/>
      <c r="RI93" s="7"/>
      <c r="RJ93" s="7"/>
      <c r="RK93" s="7"/>
      <c r="RL93" s="7"/>
      <c r="RM93" s="7"/>
      <c r="RN93" s="7"/>
      <c r="RO93" s="7"/>
      <c r="RP93" s="7"/>
      <c r="RQ93" s="7"/>
      <c r="RR93" s="7"/>
      <c r="RS93" s="7"/>
      <c r="RT93" s="7"/>
      <c r="RU93" s="7"/>
      <c r="RV93" s="7"/>
      <c r="RW93" s="7"/>
      <c r="RX93" s="7"/>
      <c r="RY93" s="7"/>
      <c r="RZ93" s="7"/>
      <c r="SA93" s="7"/>
      <c r="SB93" s="7"/>
      <c r="SC93" s="7"/>
      <c r="SD93" s="7"/>
      <c r="SE93" s="7"/>
      <c r="SF93" s="7"/>
      <c r="SG93" s="7"/>
      <c r="SH93" s="7"/>
      <c r="SI93" s="7"/>
      <c r="SJ93" s="7"/>
      <c r="SK93" s="7"/>
    </row>
    <row r="94" ht="14.2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  <c r="DV94" s="7"/>
      <c r="DW94" s="7"/>
      <c r="DX94" s="7"/>
      <c r="DY94" s="7"/>
      <c r="DZ94" s="7"/>
      <c r="EA94" s="7"/>
      <c r="EB94" s="7"/>
      <c r="EC94" s="7"/>
      <c r="ED94" s="7"/>
      <c r="EE94" s="7"/>
      <c r="EF94" s="7"/>
      <c r="EG94" s="7"/>
      <c r="EH94" s="7"/>
      <c r="EI94" s="7"/>
      <c r="EJ94" s="7"/>
      <c r="EK94" s="7"/>
      <c r="EL94" s="7"/>
      <c r="EM94" s="7"/>
      <c r="EN94" s="7"/>
      <c r="EO94" s="7"/>
      <c r="EP94" s="7"/>
      <c r="EQ94" s="7"/>
      <c r="ER94" s="7"/>
      <c r="ES94" s="7"/>
      <c r="ET94" s="7"/>
      <c r="EU94" s="7"/>
      <c r="EV94" s="7"/>
      <c r="EW94" s="7"/>
      <c r="EX94" s="7"/>
      <c r="EY94" s="7"/>
      <c r="EZ94" s="7"/>
      <c r="FA94" s="7"/>
      <c r="FB94" s="7"/>
      <c r="FC94" s="7"/>
      <c r="FD94" s="7"/>
      <c r="FE94" s="7"/>
      <c r="FF94" s="7"/>
      <c r="FG94" s="7"/>
      <c r="FH94" s="7"/>
      <c r="FI94" s="7"/>
      <c r="FJ94" s="7"/>
      <c r="FK94" s="7"/>
      <c r="FL94" s="7"/>
      <c r="FM94" s="7"/>
      <c r="FN94" s="7"/>
      <c r="FO94" s="7"/>
      <c r="FP94" s="7"/>
      <c r="FQ94" s="7"/>
      <c r="FR94" s="7"/>
      <c r="FS94" s="7"/>
      <c r="FT94" s="7"/>
      <c r="FU94" s="7"/>
      <c r="FV94" s="7"/>
      <c r="FW94" s="7"/>
      <c r="FX94" s="7"/>
      <c r="FY94" s="7"/>
      <c r="FZ94" s="7"/>
      <c r="GA94" s="7"/>
      <c r="GB94" s="7"/>
      <c r="GC94" s="7"/>
      <c r="GD94" s="7"/>
      <c r="GE94" s="7"/>
      <c r="GF94" s="7"/>
      <c r="GG94" s="7"/>
      <c r="GH94" s="7"/>
      <c r="GI94" s="7"/>
      <c r="GJ94" s="7"/>
      <c r="GK94" s="7"/>
      <c r="GL94" s="7"/>
      <c r="GM94" s="7"/>
      <c r="GN94" s="7"/>
      <c r="GO94" s="7"/>
      <c r="GP94" s="7"/>
      <c r="GQ94" s="7"/>
      <c r="GR94" s="7"/>
      <c r="GS94" s="7"/>
      <c r="GT94" s="7"/>
      <c r="GU94" s="7"/>
      <c r="GV94" s="7"/>
      <c r="GW94" s="7"/>
      <c r="GX94" s="7"/>
      <c r="GY94" s="7"/>
      <c r="GZ94" s="7"/>
      <c r="HA94" s="7"/>
      <c r="HB94" s="7"/>
      <c r="HC94" s="7"/>
      <c r="HD94" s="7"/>
      <c r="HE94" s="7"/>
      <c r="HF94" s="7"/>
      <c r="HG94" s="7"/>
      <c r="HH94" s="7"/>
      <c r="HI94" s="7"/>
      <c r="HJ94" s="7"/>
      <c r="HK94" s="7"/>
      <c r="HL94" s="7"/>
      <c r="HM94" s="7"/>
      <c r="HN94" s="7"/>
      <c r="HO94" s="7"/>
      <c r="HP94" s="7"/>
      <c r="HQ94" s="7"/>
      <c r="HR94" s="7"/>
      <c r="HS94" s="7"/>
      <c r="HT94" s="7"/>
      <c r="HU94" s="7"/>
      <c r="HV94" s="7"/>
      <c r="HW94" s="7"/>
      <c r="HX94" s="7"/>
      <c r="HY94" s="7"/>
      <c r="HZ94" s="7"/>
      <c r="IA94" s="7"/>
      <c r="IB94" s="7"/>
      <c r="IC94" s="7"/>
      <c r="ID94" s="7"/>
      <c r="IE94" s="7"/>
      <c r="IF94" s="7"/>
      <c r="IG94" s="7"/>
      <c r="IH94" s="7"/>
      <c r="II94" s="7"/>
      <c r="IJ94" s="7"/>
      <c r="IK94" s="7"/>
      <c r="IL94" s="7"/>
      <c r="IM94" s="7"/>
      <c r="IN94" s="7"/>
      <c r="IO94" s="7"/>
      <c r="IP94" s="7"/>
      <c r="IQ94" s="7"/>
      <c r="IR94" s="7"/>
      <c r="IS94" s="7"/>
      <c r="IT94" s="7"/>
      <c r="IU94" s="7"/>
      <c r="IV94" s="7"/>
      <c r="IW94" s="7"/>
      <c r="IX94" s="7"/>
      <c r="IY94" s="7"/>
      <c r="IZ94" s="7"/>
      <c r="JA94" s="7"/>
      <c r="JB94" s="7"/>
      <c r="JC94" s="7"/>
      <c r="JD94" s="7"/>
      <c r="JE94" s="7"/>
      <c r="JF94" s="7"/>
      <c r="JG94" s="7"/>
      <c r="JH94" s="7"/>
      <c r="JI94" s="7"/>
      <c r="JJ94" s="7"/>
      <c r="JK94" s="7"/>
      <c r="JL94" s="7"/>
      <c r="JM94" s="7"/>
      <c r="JN94" s="7"/>
      <c r="JO94" s="7"/>
      <c r="JP94" s="7"/>
      <c r="JQ94" s="7"/>
      <c r="JR94" s="7"/>
      <c r="JS94" s="7"/>
      <c r="JT94" s="7"/>
      <c r="JU94" s="7"/>
      <c r="JV94" s="7"/>
      <c r="JW94" s="7"/>
      <c r="JX94" s="7"/>
      <c r="JY94" s="7"/>
      <c r="JZ94" s="7"/>
      <c r="KA94" s="7"/>
      <c r="KB94" s="7"/>
      <c r="KC94" s="7"/>
      <c r="KD94" s="7"/>
      <c r="KE94" s="7"/>
      <c r="KF94" s="7"/>
      <c r="KG94" s="7"/>
      <c r="KH94" s="7"/>
      <c r="KI94" s="7"/>
      <c r="KJ94" s="7"/>
      <c r="KK94" s="7"/>
      <c r="KL94" s="7"/>
      <c r="KM94" s="7"/>
      <c r="KN94" s="7"/>
      <c r="KO94" s="7"/>
      <c r="KP94" s="7"/>
      <c r="KQ94" s="7"/>
      <c r="KR94" s="7"/>
      <c r="KS94" s="7"/>
      <c r="KT94" s="7"/>
      <c r="KU94" s="7"/>
      <c r="KV94" s="7"/>
      <c r="KW94" s="7"/>
      <c r="KX94" s="7"/>
      <c r="KY94" s="7"/>
      <c r="KZ94" s="7"/>
      <c r="LA94" s="7"/>
      <c r="LB94" s="7"/>
      <c r="LC94" s="7"/>
      <c r="LD94" s="7"/>
      <c r="LE94" s="7"/>
      <c r="LF94" s="7"/>
      <c r="LG94" s="7"/>
      <c r="LH94" s="7"/>
      <c r="LI94" s="7"/>
      <c r="LJ94" s="7"/>
      <c r="LK94" s="7"/>
      <c r="LL94" s="7"/>
      <c r="LM94" s="7"/>
      <c r="LN94" s="7"/>
      <c r="LO94" s="7"/>
      <c r="LP94" s="7"/>
      <c r="LQ94" s="7"/>
      <c r="LR94" s="7"/>
      <c r="LS94" s="7"/>
      <c r="LT94" s="7"/>
      <c r="LU94" s="7"/>
      <c r="LV94" s="7"/>
      <c r="LW94" s="7"/>
      <c r="LX94" s="7"/>
      <c r="LY94" s="7"/>
      <c r="LZ94" s="7"/>
      <c r="MA94" s="7"/>
      <c r="MB94" s="7"/>
      <c r="MC94" s="7"/>
      <c r="MD94" s="7"/>
      <c r="ME94" s="7"/>
      <c r="MF94" s="7"/>
      <c r="MG94" s="7"/>
      <c r="MH94" s="7"/>
      <c r="MI94" s="7"/>
      <c r="MJ94" s="7"/>
      <c r="MK94" s="7"/>
      <c r="ML94" s="7"/>
      <c r="MM94" s="7"/>
      <c r="MN94" s="7"/>
      <c r="MO94" s="7"/>
      <c r="MP94" s="7"/>
      <c r="MQ94" s="7"/>
      <c r="MR94" s="7"/>
      <c r="MS94" s="7"/>
      <c r="MT94" s="7"/>
      <c r="MU94" s="7"/>
      <c r="MV94" s="7"/>
      <c r="MW94" s="7"/>
      <c r="MX94" s="7"/>
      <c r="MY94" s="7"/>
      <c r="MZ94" s="7"/>
      <c r="NA94" s="7"/>
      <c r="NB94" s="7"/>
      <c r="NC94" s="7"/>
      <c r="ND94" s="7"/>
      <c r="NE94" s="7"/>
      <c r="NF94" s="7"/>
      <c r="NG94" s="7"/>
      <c r="NH94" s="7"/>
      <c r="NI94" s="7"/>
      <c r="NJ94" s="7"/>
      <c r="NK94" s="7"/>
      <c r="NL94" s="7"/>
      <c r="NM94" s="7"/>
      <c r="NN94" s="7"/>
      <c r="NO94" s="7"/>
      <c r="NP94" s="7"/>
      <c r="NQ94" s="7"/>
      <c r="NR94" s="7"/>
      <c r="NS94" s="7"/>
      <c r="NT94" s="7"/>
      <c r="NU94" s="7"/>
      <c r="NV94" s="7"/>
      <c r="NW94" s="7"/>
      <c r="NX94" s="7"/>
      <c r="NY94" s="7"/>
      <c r="NZ94" s="7"/>
      <c r="OA94" s="7"/>
      <c r="OB94" s="7"/>
      <c r="OC94" s="7"/>
      <c r="OD94" s="7"/>
      <c r="OE94" s="7"/>
      <c r="OF94" s="7"/>
      <c r="OG94" s="7"/>
      <c r="OH94" s="7"/>
      <c r="OI94" s="7"/>
      <c r="OJ94" s="7"/>
      <c r="OK94" s="7"/>
      <c r="OL94" s="7"/>
      <c r="OM94" s="7"/>
      <c r="ON94" s="7"/>
      <c r="OO94" s="7"/>
      <c r="OP94" s="7"/>
      <c r="OQ94" s="7"/>
      <c r="OR94" s="7"/>
      <c r="OS94" s="7"/>
      <c r="OT94" s="7"/>
      <c r="OU94" s="7"/>
      <c r="OV94" s="7"/>
      <c r="OW94" s="7"/>
      <c r="OX94" s="7"/>
      <c r="OY94" s="7"/>
      <c r="OZ94" s="7"/>
      <c r="PA94" s="7"/>
      <c r="PB94" s="7"/>
      <c r="PC94" s="7"/>
      <c r="PD94" s="7"/>
      <c r="PE94" s="7"/>
      <c r="PF94" s="7"/>
      <c r="PG94" s="7"/>
      <c r="PH94" s="7"/>
      <c r="PI94" s="7"/>
      <c r="PJ94" s="7"/>
      <c r="PK94" s="7"/>
      <c r="PL94" s="7"/>
      <c r="PM94" s="7"/>
      <c r="PN94" s="7"/>
      <c r="PO94" s="7"/>
      <c r="PP94" s="7"/>
      <c r="PQ94" s="7"/>
      <c r="PR94" s="7"/>
      <c r="PS94" s="7"/>
      <c r="PT94" s="7"/>
      <c r="PU94" s="7"/>
      <c r="PV94" s="7"/>
      <c r="PW94" s="7"/>
      <c r="PX94" s="7"/>
      <c r="PY94" s="7"/>
      <c r="PZ94" s="7"/>
      <c r="QA94" s="7"/>
      <c r="QB94" s="7"/>
      <c r="QC94" s="7"/>
      <c r="QD94" s="7"/>
      <c r="QE94" s="7"/>
      <c r="QF94" s="7"/>
      <c r="QG94" s="7"/>
      <c r="QH94" s="7"/>
      <c r="QI94" s="7"/>
      <c r="QJ94" s="7"/>
      <c r="QK94" s="7"/>
      <c r="QL94" s="7"/>
      <c r="QM94" s="7"/>
      <c r="QN94" s="7"/>
      <c r="QO94" s="7"/>
      <c r="QP94" s="7"/>
      <c r="QQ94" s="7"/>
      <c r="QR94" s="7"/>
      <c r="QS94" s="7"/>
      <c r="QT94" s="7"/>
      <c r="QU94" s="7"/>
      <c r="QV94" s="7"/>
      <c r="QW94" s="7"/>
      <c r="QX94" s="7"/>
      <c r="QY94" s="7"/>
      <c r="QZ94" s="7"/>
      <c r="RA94" s="7"/>
      <c r="RB94" s="7"/>
      <c r="RC94" s="7"/>
      <c r="RD94" s="7"/>
      <c r="RE94" s="7"/>
      <c r="RF94" s="7"/>
      <c r="RG94" s="7"/>
      <c r="RH94" s="7"/>
      <c r="RI94" s="7"/>
      <c r="RJ94" s="7"/>
      <c r="RK94" s="7"/>
      <c r="RL94" s="7"/>
      <c r="RM94" s="7"/>
      <c r="RN94" s="7"/>
      <c r="RO94" s="7"/>
      <c r="RP94" s="7"/>
      <c r="RQ94" s="7"/>
      <c r="RR94" s="7"/>
      <c r="RS94" s="7"/>
      <c r="RT94" s="7"/>
      <c r="RU94" s="7"/>
      <c r="RV94" s="7"/>
      <c r="RW94" s="7"/>
      <c r="RX94" s="7"/>
      <c r="RY94" s="7"/>
      <c r="RZ94" s="7"/>
      <c r="SA94" s="7"/>
      <c r="SB94" s="7"/>
      <c r="SC94" s="7"/>
      <c r="SD94" s="7"/>
      <c r="SE94" s="7"/>
      <c r="SF94" s="7"/>
      <c r="SG94" s="7"/>
      <c r="SH94" s="7"/>
      <c r="SI94" s="7"/>
      <c r="SJ94" s="7"/>
      <c r="SK94" s="7"/>
    </row>
    <row r="95" ht="14.2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  <c r="DV95" s="7"/>
      <c r="DW95" s="7"/>
      <c r="DX95" s="7"/>
      <c r="DY95" s="7"/>
      <c r="DZ95" s="7"/>
      <c r="EA95" s="7"/>
      <c r="EB95" s="7"/>
      <c r="EC95" s="7"/>
      <c r="ED95" s="7"/>
      <c r="EE95" s="7"/>
      <c r="EF95" s="7"/>
      <c r="EG95" s="7"/>
      <c r="EH95" s="7"/>
      <c r="EI95" s="7"/>
      <c r="EJ95" s="7"/>
      <c r="EK95" s="7"/>
      <c r="EL95" s="7"/>
      <c r="EM95" s="7"/>
      <c r="EN95" s="7"/>
      <c r="EO95" s="7"/>
      <c r="EP95" s="7"/>
      <c r="EQ95" s="7"/>
      <c r="ER95" s="7"/>
      <c r="ES95" s="7"/>
      <c r="ET95" s="7"/>
      <c r="EU95" s="7"/>
      <c r="EV95" s="7"/>
      <c r="EW95" s="7"/>
      <c r="EX95" s="7"/>
      <c r="EY95" s="7"/>
      <c r="EZ95" s="7"/>
      <c r="FA95" s="7"/>
      <c r="FB95" s="7"/>
      <c r="FC95" s="7"/>
      <c r="FD95" s="7"/>
      <c r="FE95" s="7"/>
      <c r="FF95" s="7"/>
      <c r="FG95" s="7"/>
      <c r="FH95" s="7"/>
      <c r="FI95" s="7"/>
      <c r="FJ95" s="7"/>
      <c r="FK95" s="7"/>
      <c r="FL95" s="7"/>
      <c r="FM95" s="7"/>
      <c r="FN95" s="7"/>
      <c r="FO95" s="7"/>
      <c r="FP95" s="7"/>
      <c r="FQ95" s="7"/>
      <c r="FR95" s="7"/>
      <c r="FS95" s="7"/>
      <c r="FT95" s="7"/>
      <c r="FU95" s="7"/>
      <c r="FV95" s="7"/>
      <c r="FW95" s="7"/>
      <c r="FX95" s="7"/>
      <c r="FY95" s="7"/>
      <c r="FZ95" s="7"/>
      <c r="GA95" s="7"/>
      <c r="GB95" s="7"/>
      <c r="GC95" s="7"/>
      <c r="GD95" s="7"/>
      <c r="GE95" s="7"/>
      <c r="GF95" s="7"/>
      <c r="GG95" s="7"/>
      <c r="GH95" s="7"/>
      <c r="GI95" s="7"/>
      <c r="GJ95" s="7"/>
      <c r="GK95" s="7"/>
      <c r="GL95" s="7"/>
      <c r="GM95" s="7"/>
      <c r="GN95" s="7"/>
      <c r="GO95" s="7"/>
      <c r="GP95" s="7"/>
      <c r="GQ95" s="7"/>
      <c r="GR95" s="7"/>
      <c r="GS95" s="7"/>
      <c r="GT95" s="7"/>
      <c r="GU95" s="7"/>
      <c r="GV95" s="7"/>
      <c r="GW95" s="7"/>
      <c r="GX95" s="7"/>
      <c r="GY95" s="7"/>
      <c r="GZ95" s="7"/>
      <c r="HA95" s="7"/>
      <c r="HB95" s="7"/>
      <c r="HC95" s="7"/>
      <c r="HD95" s="7"/>
      <c r="HE95" s="7"/>
      <c r="HF95" s="7"/>
      <c r="HG95" s="7"/>
      <c r="HH95" s="7"/>
      <c r="HI95" s="7"/>
      <c r="HJ95" s="7"/>
      <c r="HK95" s="7"/>
      <c r="HL95" s="7"/>
      <c r="HM95" s="7"/>
      <c r="HN95" s="7"/>
      <c r="HO95" s="7"/>
      <c r="HP95" s="7"/>
      <c r="HQ95" s="7"/>
      <c r="HR95" s="7"/>
      <c r="HS95" s="7"/>
      <c r="HT95" s="7"/>
      <c r="HU95" s="7"/>
      <c r="HV95" s="7"/>
      <c r="HW95" s="7"/>
      <c r="HX95" s="7"/>
      <c r="HY95" s="7"/>
      <c r="HZ95" s="7"/>
      <c r="IA95" s="7"/>
      <c r="IB95" s="7"/>
      <c r="IC95" s="7"/>
      <c r="ID95" s="7"/>
      <c r="IE95" s="7"/>
      <c r="IF95" s="7"/>
      <c r="IG95" s="7"/>
      <c r="IH95" s="7"/>
      <c r="II95" s="7"/>
      <c r="IJ95" s="7"/>
      <c r="IK95" s="7"/>
      <c r="IL95" s="7"/>
      <c r="IM95" s="7"/>
      <c r="IN95" s="7"/>
      <c r="IO95" s="7"/>
      <c r="IP95" s="7"/>
      <c r="IQ95" s="7"/>
      <c r="IR95" s="7"/>
      <c r="IS95" s="7"/>
      <c r="IT95" s="7"/>
      <c r="IU95" s="7"/>
      <c r="IV95" s="7"/>
      <c r="IW95" s="7"/>
      <c r="IX95" s="7"/>
      <c r="IY95" s="7"/>
      <c r="IZ95" s="7"/>
      <c r="JA95" s="7"/>
      <c r="JB95" s="7"/>
      <c r="JC95" s="7"/>
      <c r="JD95" s="7"/>
      <c r="JE95" s="7"/>
      <c r="JF95" s="7"/>
      <c r="JG95" s="7"/>
      <c r="JH95" s="7"/>
      <c r="JI95" s="7"/>
      <c r="JJ95" s="7"/>
      <c r="JK95" s="7"/>
      <c r="JL95" s="7"/>
      <c r="JM95" s="7"/>
      <c r="JN95" s="7"/>
      <c r="JO95" s="7"/>
      <c r="JP95" s="7"/>
      <c r="JQ95" s="7"/>
      <c r="JR95" s="7"/>
      <c r="JS95" s="7"/>
      <c r="JT95" s="7"/>
      <c r="JU95" s="7"/>
      <c r="JV95" s="7"/>
      <c r="JW95" s="7"/>
      <c r="JX95" s="7"/>
      <c r="JY95" s="7"/>
      <c r="JZ95" s="7"/>
      <c r="KA95" s="7"/>
      <c r="KB95" s="7"/>
      <c r="KC95" s="7"/>
      <c r="KD95" s="7"/>
      <c r="KE95" s="7"/>
      <c r="KF95" s="7"/>
      <c r="KG95" s="7"/>
      <c r="KH95" s="7"/>
      <c r="KI95" s="7"/>
      <c r="KJ95" s="7"/>
      <c r="KK95" s="7"/>
      <c r="KL95" s="7"/>
      <c r="KM95" s="7"/>
      <c r="KN95" s="7"/>
      <c r="KO95" s="7"/>
      <c r="KP95" s="7"/>
      <c r="KQ95" s="7"/>
      <c r="KR95" s="7"/>
      <c r="KS95" s="7"/>
      <c r="KT95" s="7"/>
      <c r="KU95" s="7"/>
      <c r="KV95" s="7"/>
      <c r="KW95" s="7"/>
      <c r="KX95" s="7"/>
      <c r="KY95" s="7"/>
      <c r="KZ95" s="7"/>
      <c r="LA95" s="7"/>
      <c r="LB95" s="7"/>
      <c r="LC95" s="7"/>
      <c r="LD95" s="7"/>
      <c r="LE95" s="7"/>
      <c r="LF95" s="7"/>
      <c r="LG95" s="7"/>
      <c r="LH95" s="7"/>
      <c r="LI95" s="7"/>
      <c r="LJ95" s="7"/>
      <c r="LK95" s="7"/>
      <c r="LL95" s="7"/>
      <c r="LM95" s="7"/>
      <c r="LN95" s="7"/>
      <c r="LO95" s="7"/>
      <c r="LP95" s="7"/>
      <c r="LQ95" s="7"/>
      <c r="LR95" s="7"/>
      <c r="LS95" s="7"/>
      <c r="LT95" s="7"/>
      <c r="LU95" s="7"/>
      <c r="LV95" s="7"/>
      <c r="LW95" s="7"/>
      <c r="LX95" s="7"/>
      <c r="LY95" s="7"/>
      <c r="LZ95" s="7"/>
      <c r="MA95" s="7"/>
      <c r="MB95" s="7"/>
      <c r="MC95" s="7"/>
      <c r="MD95" s="7"/>
      <c r="ME95" s="7"/>
      <c r="MF95" s="7"/>
      <c r="MG95" s="7"/>
      <c r="MH95" s="7"/>
      <c r="MI95" s="7"/>
      <c r="MJ95" s="7"/>
      <c r="MK95" s="7"/>
      <c r="ML95" s="7"/>
      <c r="MM95" s="7"/>
      <c r="MN95" s="7"/>
      <c r="MO95" s="7"/>
      <c r="MP95" s="7"/>
      <c r="MQ95" s="7"/>
      <c r="MR95" s="7"/>
      <c r="MS95" s="7"/>
      <c r="MT95" s="7"/>
      <c r="MU95" s="7"/>
      <c r="MV95" s="7"/>
      <c r="MW95" s="7"/>
      <c r="MX95" s="7"/>
      <c r="MY95" s="7"/>
      <c r="MZ95" s="7"/>
      <c r="NA95" s="7"/>
      <c r="NB95" s="7"/>
      <c r="NC95" s="7"/>
      <c r="ND95" s="7"/>
      <c r="NE95" s="7"/>
      <c r="NF95" s="7"/>
      <c r="NG95" s="7"/>
      <c r="NH95" s="7"/>
      <c r="NI95" s="7"/>
      <c r="NJ95" s="7"/>
      <c r="NK95" s="7"/>
      <c r="NL95" s="7"/>
      <c r="NM95" s="7"/>
      <c r="NN95" s="7"/>
      <c r="NO95" s="7"/>
      <c r="NP95" s="7"/>
      <c r="NQ95" s="7"/>
      <c r="NR95" s="7"/>
      <c r="NS95" s="7"/>
      <c r="NT95" s="7"/>
      <c r="NU95" s="7"/>
      <c r="NV95" s="7"/>
      <c r="NW95" s="7"/>
      <c r="NX95" s="7"/>
      <c r="NY95" s="7"/>
      <c r="NZ95" s="7"/>
      <c r="OA95" s="7"/>
      <c r="OB95" s="7"/>
      <c r="OC95" s="7"/>
      <c r="OD95" s="7"/>
      <c r="OE95" s="7"/>
      <c r="OF95" s="7"/>
      <c r="OG95" s="7"/>
      <c r="OH95" s="7"/>
      <c r="OI95" s="7"/>
      <c r="OJ95" s="7"/>
      <c r="OK95" s="7"/>
      <c r="OL95" s="7"/>
      <c r="OM95" s="7"/>
      <c r="ON95" s="7"/>
      <c r="OO95" s="7"/>
      <c r="OP95" s="7"/>
      <c r="OQ95" s="7"/>
      <c r="OR95" s="7"/>
      <c r="OS95" s="7"/>
      <c r="OT95" s="7"/>
      <c r="OU95" s="7"/>
      <c r="OV95" s="7"/>
      <c r="OW95" s="7"/>
      <c r="OX95" s="7"/>
      <c r="OY95" s="7"/>
      <c r="OZ95" s="7"/>
      <c r="PA95" s="7"/>
      <c r="PB95" s="7"/>
      <c r="PC95" s="7"/>
      <c r="PD95" s="7"/>
      <c r="PE95" s="7"/>
      <c r="PF95" s="7"/>
      <c r="PG95" s="7"/>
      <c r="PH95" s="7"/>
      <c r="PI95" s="7"/>
      <c r="PJ95" s="7"/>
      <c r="PK95" s="7"/>
      <c r="PL95" s="7"/>
      <c r="PM95" s="7"/>
      <c r="PN95" s="7"/>
      <c r="PO95" s="7"/>
      <c r="PP95" s="7"/>
      <c r="PQ95" s="7"/>
      <c r="PR95" s="7"/>
      <c r="PS95" s="7"/>
      <c r="PT95" s="7"/>
      <c r="PU95" s="7"/>
      <c r="PV95" s="7"/>
      <c r="PW95" s="7"/>
      <c r="PX95" s="7"/>
      <c r="PY95" s="7"/>
      <c r="PZ95" s="7"/>
      <c r="QA95" s="7"/>
      <c r="QB95" s="7"/>
      <c r="QC95" s="7"/>
      <c r="QD95" s="7"/>
      <c r="QE95" s="7"/>
      <c r="QF95" s="7"/>
      <c r="QG95" s="7"/>
      <c r="QH95" s="7"/>
      <c r="QI95" s="7"/>
      <c r="QJ95" s="7"/>
      <c r="QK95" s="7"/>
      <c r="QL95" s="7"/>
      <c r="QM95" s="7"/>
      <c r="QN95" s="7"/>
      <c r="QO95" s="7"/>
      <c r="QP95" s="7"/>
      <c r="QQ95" s="7"/>
      <c r="QR95" s="7"/>
      <c r="QS95" s="7"/>
      <c r="QT95" s="7"/>
      <c r="QU95" s="7"/>
      <c r="QV95" s="7"/>
      <c r="QW95" s="7"/>
      <c r="QX95" s="7"/>
      <c r="QY95" s="7"/>
      <c r="QZ95" s="7"/>
      <c r="RA95" s="7"/>
      <c r="RB95" s="7"/>
      <c r="RC95" s="7"/>
      <c r="RD95" s="7"/>
      <c r="RE95" s="7"/>
      <c r="RF95" s="7"/>
      <c r="RG95" s="7"/>
      <c r="RH95" s="7"/>
      <c r="RI95" s="7"/>
      <c r="RJ95" s="7"/>
      <c r="RK95" s="7"/>
      <c r="RL95" s="7"/>
      <c r="RM95" s="7"/>
      <c r="RN95" s="7"/>
      <c r="RO95" s="7"/>
      <c r="RP95" s="7"/>
      <c r="RQ95" s="7"/>
      <c r="RR95" s="7"/>
      <c r="RS95" s="7"/>
      <c r="RT95" s="7"/>
      <c r="RU95" s="7"/>
      <c r="RV95" s="7"/>
      <c r="RW95" s="7"/>
      <c r="RX95" s="7"/>
      <c r="RY95" s="7"/>
      <c r="RZ95" s="7"/>
      <c r="SA95" s="7"/>
      <c r="SB95" s="7"/>
      <c r="SC95" s="7"/>
      <c r="SD95" s="7"/>
      <c r="SE95" s="7"/>
      <c r="SF95" s="7"/>
      <c r="SG95" s="7"/>
      <c r="SH95" s="7"/>
      <c r="SI95" s="7"/>
      <c r="SJ95" s="7"/>
      <c r="SK95" s="7"/>
    </row>
    <row r="96" ht="14.2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  <c r="DV96" s="7"/>
      <c r="DW96" s="7"/>
      <c r="DX96" s="7"/>
      <c r="DY96" s="7"/>
      <c r="DZ96" s="7"/>
      <c r="EA96" s="7"/>
      <c r="EB96" s="7"/>
      <c r="EC96" s="7"/>
      <c r="ED96" s="7"/>
      <c r="EE96" s="7"/>
      <c r="EF96" s="7"/>
      <c r="EG96" s="7"/>
      <c r="EH96" s="7"/>
      <c r="EI96" s="7"/>
      <c r="EJ96" s="7"/>
      <c r="EK96" s="7"/>
      <c r="EL96" s="7"/>
      <c r="EM96" s="7"/>
      <c r="EN96" s="7"/>
      <c r="EO96" s="7"/>
      <c r="EP96" s="7"/>
      <c r="EQ96" s="7"/>
      <c r="ER96" s="7"/>
      <c r="ES96" s="7"/>
      <c r="ET96" s="7"/>
      <c r="EU96" s="7"/>
      <c r="EV96" s="7"/>
      <c r="EW96" s="7"/>
      <c r="EX96" s="7"/>
      <c r="EY96" s="7"/>
      <c r="EZ96" s="7"/>
      <c r="FA96" s="7"/>
      <c r="FB96" s="7"/>
      <c r="FC96" s="7"/>
      <c r="FD96" s="7"/>
      <c r="FE96" s="7"/>
      <c r="FF96" s="7"/>
      <c r="FG96" s="7"/>
      <c r="FH96" s="7"/>
      <c r="FI96" s="7"/>
      <c r="FJ96" s="7"/>
      <c r="FK96" s="7"/>
      <c r="FL96" s="7"/>
      <c r="FM96" s="7"/>
      <c r="FN96" s="7"/>
      <c r="FO96" s="7"/>
      <c r="FP96" s="7"/>
      <c r="FQ96" s="7"/>
      <c r="FR96" s="7"/>
      <c r="FS96" s="7"/>
      <c r="FT96" s="7"/>
      <c r="FU96" s="7"/>
      <c r="FV96" s="7"/>
      <c r="FW96" s="7"/>
      <c r="FX96" s="7"/>
      <c r="FY96" s="7"/>
      <c r="FZ96" s="7"/>
      <c r="GA96" s="7"/>
      <c r="GB96" s="7"/>
      <c r="GC96" s="7"/>
      <c r="GD96" s="7"/>
      <c r="GE96" s="7"/>
      <c r="GF96" s="7"/>
      <c r="GG96" s="7"/>
      <c r="GH96" s="7"/>
      <c r="GI96" s="7"/>
      <c r="GJ96" s="7"/>
      <c r="GK96" s="7"/>
      <c r="GL96" s="7"/>
      <c r="GM96" s="7"/>
      <c r="GN96" s="7"/>
      <c r="GO96" s="7"/>
      <c r="GP96" s="7"/>
      <c r="GQ96" s="7"/>
      <c r="GR96" s="7"/>
      <c r="GS96" s="7"/>
      <c r="GT96" s="7"/>
      <c r="GU96" s="7"/>
      <c r="GV96" s="7"/>
      <c r="GW96" s="7"/>
      <c r="GX96" s="7"/>
      <c r="GY96" s="7"/>
      <c r="GZ96" s="7"/>
      <c r="HA96" s="7"/>
      <c r="HB96" s="7"/>
      <c r="HC96" s="7"/>
      <c r="HD96" s="7"/>
      <c r="HE96" s="7"/>
      <c r="HF96" s="7"/>
      <c r="HG96" s="7"/>
      <c r="HH96" s="7"/>
      <c r="HI96" s="7"/>
      <c r="HJ96" s="7"/>
      <c r="HK96" s="7"/>
      <c r="HL96" s="7"/>
      <c r="HM96" s="7"/>
      <c r="HN96" s="7"/>
      <c r="HO96" s="7"/>
      <c r="HP96" s="7"/>
      <c r="HQ96" s="7"/>
      <c r="HR96" s="7"/>
      <c r="HS96" s="7"/>
      <c r="HT96" s="7"/>
      <c r="HU96" s="7"/>
      <c r="HV96" s="7"/>
      <c r="HW96" s="7"/>
      <c r="HX96" s="7"/>
      <c r="HY96" s="7"/>
      <c r="HZ96" s="7"/>
      <c r="IA96" s="7"/>
      <c r="IB96" s="7"/>
      <c r="IC96" s="7"/>
      <c r="ID96" s="7"/>
      <c r="IE96" s="7"/>
      <c r="IF96" s="7"/>
      <c r="IG96" s="7"/>
      <c r="IH96" s="7"/>
      <c r="II96" s="7"/>
      <c r="IJ96" s="7"/>
      <c r="IK96" s="7"/>
      <c r="IL96" s="7"/>
      <c r="IM96" s="7"/>
      <c r="IN96" s="7"/>
      <c r="IO96" s="7"/>
      <c r="IP96" s="7"/>
      <c r="IQ96" s="7"/>
      <c r="IR96" s="7"/>
      <c r="IS96" s="7"/>
      <c r="IT96" s="7"/>
      <c r="IU96" s="7"/>
      <c r="IV96" s="7"/>
      <c r="IW96" s="7"/>
      <c r="IX96" s="7"/>
      <c r="IY96" s="7"/>
      <c r="IZ96" s="7"/>
      <c r="JA96" s="7"/>
      <c r="JB96" s="7"/>
      <c r="JC96" s="7"/>
      <c r="JD96" s="7"/>
      <c r="JE96" s="7"/>
      <c r="JF96" s="7"/>
      <c r="JG96" s="7"/>
      <c r="JH96" s="7"/>
      <c r="JI96" s="7"/>
      <c r="JJ96" s="7"/>
      <c r="JK96" s="7"/>
      <c r="JL96" s="7"/>
      <c r="JM96" s="7"/>
      <c r="JN96" s="7"/>
      <c r="JO96" s="7"/>
      <c r="JP96" s="7"/>
      <c r="JQ96" s="7"/>
      <c r="JR96" s="7"/>
      <c r="JS96" s="7"/>
      <c r="JT96" s="7"/>
      <c r="JU96" s="7"/>
      <c r="JV96" s="7"/>
      <c r="JW96" s="7"/>
      <c r="JX96" s="7"/>
      <c r="JY96" s="7"/>
      <c r="JZ96" s="7"/>
      <c r="KA96" s="7"/>
      <c r="KB96" s="7"/>
      <c r="KC96" s="7"/>
      <c r="KD96" s="7"/>
      <c r="KE96" s="7"/>
      <c r="KF96" s="7"/>
      <c r="KG96" s="7"/>
      <c r="KH96" s="7"/>
      <c r="KI96" s="7"/>
      <c r="KJ96" s="7"/>
      <c r="KK96" s="7"/>
      <c r="KL96" s="7"/>
      <c r="KM96" s="7"/>
      <c r="KN96" s="7"/>
      <c r="KO96" s="7"/>
      <c r="KP96" s="7"/>
      <c r="KQ96" s="7"/>
      <c r="KR96" s="7"/>
      <c r="KS96" s="7"/>
      <c r="KT96" s="7"/>
      <c r="KU96" s="7"/>
      <c r="KV96" s="7"/>
      <c r="KW96" s="7"/>
      <c r="KX96" s="7"/>
      <c r="KY96" s="7"/>
      <c r="KZ96" s="7"/>
      <c r="LA96" s="7"/>
      <c r="LB96" s="7"/>
      <c r="LC96" s="7"/>
      <c r="LD96" s="7"/>
      <c r="LE96" s="7"/>
      <c r="LF96" s="7"/>
      <c r="LG96" s="7"/>
      <c r="LH96" s="7"/>
      <c r="LI96" s="7"/>
      <c r="LJ96" s="7"/>
      <c r="LK96" s="7"/>
      <c r="LL96" s="7"/>
      <c r="LM96" s="7"/>
      <c r="LN96" s="7"/>
      <c r="LO96" s="7"/>
      <c r="LP96" s="7"/>
      <c r="LQ96" s="7"/>
      <c r="LR96" s="7"/>
      <c r="LS96" s="7"/>
      <c r="LT96" s="7"/>
      <c r="LU96" s="7"/>
      <c r="LV96" s="7"/>
      <c r="LW96" s="7"/>
      <c r="LX96" s="7"/>
      <c r="LY96" s="7"/>
      <c r="LZ96" s="7"/>
      <c r="MA96" s="7"/>
      <c r="MB96" s="7"/>
      <c r="MC96" s="7"/>
      <c r="MD96" s="7"/>
      <c r="ME96" s="7"/>
      <c r="MF96" s="7"/>
      <c r="MG96" s="7"/>
      <c r="MH96" s="7"/>
      <c r="MI96" s="7"/>
      <c r="MJ96" s="7"/>
      <c r="MK96" s="7"/>
      <c r="ML96" s="7"/>
      <c r="MM96" s="7"/>
      <c r="MN96" s="7"/>
      <c r="MO96" s="7"/>
      <c r="MP96" s="7"/>
      <c r="MQ96" s="7"/>
      <c r="MR96" s="7"/>
      <c r="MS96" s="7"/>
      <c r="MT96" s="7"/>
      <c r="MU96" s="7"/>
      <c r="MV96" s="7"/>
      <c r="MW96" s="7"/>
      <c r="MX96" s="7"/>
      <c r="MY96" s="7"/>
      <c r="MZ96" s="7"/>
      <c r="NA96" s="7"/>
      <c r="NB96" s="7"/>
      <c r="NC96" s="7"/>
      <c r="ND96" s="7"/>
      <c r="NE96" s="7"/>
      <c r="NF96" s="7"/>
      <c r="NG96" s="7"/>
      <c r="NH96" s="7"/>
      <c r="NI96" s="7"/>
      <c r="NJ96" s="7"/>
      <c r="NK96" s="7"/>
      <c r="NL96" s="7"/>
      <c r="NM96" s="7"/>
      <c r="NN96" s="7"/>
      <c r="NO96" s="7"/>
      <c r="NP96" s="7"/>
      <c r="NQ96" s="7"/>
      <c r="NR96" s="7"/>
      <c r="NS96" s="7"/>
      <c r="NT96" s="7"/>
      <c r="NU96" s="7"/>
      <c r="NV96" s="7"/>
      <c r="NW96" s="7"/>
      <c r="NX96" s="7"/>
      <c r="NY96" s="7"/>
      <c r="NZ96" s="7"/>
      <c r="OA96" s="7"/>
      <c r="OB96" s="7"/>
      <c r="OC96" s="7"/>
      <c r="OD96" s="7"/>
      <c r="OE96" s="7"/>
      <c r="OF96" s="7"/>
      <c r="OG96" s="7"/>
      <c r="OH96" s="7"/>
      <c r="OI96" s="7"/>
      <c r="OJ96" s="7"/>
      <c r="OK96" s="7"/>
      <c r="OL96" s="7"/>
      <c r="OM96" s="7"/>
      <c r="ON96" s="7"/>
      <c r="OO96" s="7"/>
      <c r="OP96" s="7"/>
      <c r="OQ96" s="7"/>
      <c r="OR96" s="7"/>
      <c r="OS96" s="7"/>
      <c r="OT96" s="7"/>
      <c r="OU96" s="7"/>
      <c r="OV96" s="7"/>
      <c r="OW96" s="7"/>
      <c r="OX96" s="7"/>
      <c r="OY96" s="7"/>
      <c r="OZ96" s="7"/>
      <c r="PA96" s="7"/>
      <c r="PB96" s="7"/>
      <c r="PC96" s="7"/>
      <c r="PD96" s="7"/>
      <c r="PE96" s="7"/>
      <c r="PF96" s="7"/>
      <c r="PG96" s="7"/>
      <c r="PH96" s="7"/>
      <c r="PI96" s="7"/>
      <c r="PJ96" s="7"/>
      <c r="PK96" s="7"/>
      <c r="PL96" s="7"/>
      <c r="PM96" s="7"/>
      <c r="PN96" s="7"/>
      <c r="PO96" s="7"/>
      <c r="PP96" s="7"/>
      <c r="PQ96" s="7"/>
      <c r="PR96" s="7"/>
      <c r="PS96" s="7"/>
      <c r="PT96" s="7"/>
      <c r="PU96" s="7"/>
      <c r="PV96" s="7"/>
      <c r="PW96" s="7"/>
      <c r="PX96" s="7"/>
      <c r="PY96" s="7"/>
      <c r="PZ96" s="7"/>
      <c r="QA96" s="7"/>
      <c r="QB96" s="7"/>
      <c r="QC96" s="7"/>
      <c r="QD96" s="7"/>
      <c r="QE96" s="7"/>
      <c r="QF96" s="7"/>
      <c r="QG96" s="7"/>
      <c r="QH96" s="7"/>
      <c r="QI96" s="7"/>
      <c r="QJ96" s="7"/>
      <c r="QK96" s="7"/>
      <c r="QL96" s="7"/>
      <c r="QM96" s="7"/>
      <c r="QN96" s="7"/>
      <c r="QO96" s="7"/>
      <c r="QP96" s="7"/>
      <c r="QQ96" s="7"/>
      <c r="QR96" s="7"/>
      <c r="QS96" s="7"/>
      <c r="QT96" s="7"/>
      <c r="QU96" s="7"/>
      <c r="QV96" s="7"/>
      <c r="QW96" s="7"/>
      <c r="QX96" s="7"/>
      <c r="QY96" s="7"/>
      <c r="QZ96" s="7"/>
      <c r="RA96" s="7"/>
      <c r="RB96" s="7"/>
      <c r="RC96" s="7"/>
      <c r="RD96" s="7"/>
      <c r="RE96" s="7"/>
      <c r="RF96" s="7"/>
      <c r="RG96" s="7"/>
      <c r="RH96" s="7"/>
      <c r="RI96" s="7"/>
      <c r="RJ96" s="7"/>
      <c r="RK96" s="7"/>
      <c r="RL96" s="7"/>
      <c r="RM96" s="7"/>
      <c r="RN96" s="7"/>
      <c r="RO96" s="7"/>
      <c r="RP96" s="7"/>
      <c r="RQ96" s="7"/>
      <c r="RR96" s="7"/>
      <c r="RS96" s="7"/>
      <c r="RT96" s="7"/>
      <c r="RU96" s="7"/>
      <c r="RV96" s="7"/>
      <c r="RW96" s="7"/>
      <c r="RX96" s="7"/>
      <c r="RY96" s="7"/>
      <c r="RZ96" s="7"/>
      <c r="SA96" s="7"/>
      <c r="SB96" s="7"/>
      <c r="SC96" s="7"/>
      <c r="SD96" s="7"/>
      <c r="SE96" s="7"/>
      <c r="SF96" s="7"/>
      <c r="SG96" s="7"/>
      <c r="SH96" s="7"/>
      <c r="SI96" s="7"/>
      <c r="SJ96" s="7"/>
      <c r="SK96" s="7"/>
    </row>
    <row r="97" ht="14.2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  <c r="DV97" s="7"/>
      <c r="DW97" s="7"/>
      <c r="DX97" s="7"/>
      <c r="DY97" s="7"/>
      <c r="DZ97" s="7"/>
      <c r="EA97" s="7"/>
      <c r="EB97" s="7"/>
      <c r="EC97" s="7"/>
      <c r="ED97" s="7"/>
      <c r="EE97" s="7"/>
      <c r="EF97" s="7"/>
      <c r="EG97" s="7"/>
      <c r="EH97" s="7"/>
      <c r="EI97" s="7"/>
      <c r="EJ97" s="7"/>
      <c r="EK97" s="7"/>
      <c r="EL97" s="7"/>
      <c r="EM97" s="7"/>
      <c r="EN97" s="7"/>
      <c r="EO97" s="7"/>
      <c r="EP97" s="7"/>
      <c r="EQ97" s="7"/>
      <c r="ER97" s="7"/>
      <c r="ES97" s="7"/>
      <c r="ET97" s="7"/>
      <c r="EU97" s="7"/>
      <c r="EV97" s="7"/>
      <c r="EW97" s="7"/>
      <c r="EX97" s="7"/>
      <c r="EY97" s="7"/>
      <c r="EZ97" s="7"/>
      <c r="FA97" s="7"/>
      <c r="FB97" s="7"/>
      <c r="FC97" s="7"/>
      <c r="FD97" s="7"/>
      <c r="FE97" s="7"/>
      <c r="FF97" s="7"/>
      <c r="FG97" s="7"/>
      <c r="FH97" s="7"/>
      <c r="FI97" s="7"/>
      <c r="FJ97" s="7"/>
      <c r="FK97" s="7"/>
      <c r="FL97" s="7"/>
      <c r="FM97" s="7"/>
      <c r="FN97" s="7"/>
      <c r="FO97" s="7"/>
      <c r="FP97" s="7"/>
      <c r="FQ97" s="7"/>
      <c r="FR97" s="7"/>
      <c r="FS97" s="7"/>
      <c r="FT97" s="7"/>
      <c r="FU97" s="7"/>
      <c r="FV97" s="7"/>
      <c r="FW97" s="7"/>
      <c r="FX97" s="7"/>
      <c r="FY97" s="7"/>
      <c r="FZ97" s="7"/>
      <c r="GA97" s="7"/>
      <c r="GB97" s="7"/>
      <c r="GC97" s="7"/>
      <c r="GD97" s="7"/>
      <c r="GE97" s="7"/>
      <c r="GF97" s="7"/>
      <c r="GG97" s="7"/>
      <c r="GH97" s="7"/>
      <c r="GI97" s="7"/>
      <c r="GJ97" s="7"/>
      <c r="GK97" s="7"/>
      <c r="GL97" s="7"/>
      <c r="GM97" s="7"/>
      <c r="GN97" s="7"/>
      <c r="GO97" s="7"/>
      <c r="GP97" s="7"/>
      <c r="GQ97" s="7"/>
      <c r="GR97" s="7"/>
      <c r="GS97" s="7"/>
      <c r="GT97" s="7"/>
      <c r="GU97" s="7"/>
      <c r="GV97" s="7"/>
      <c r="GW97" s="7"/>
      <c r="GX97" s="7"/>
      <c r="GY97" s="7"/>
      <c r="GZ97" s="7"/>
      <c r="HA97" s="7"/>
      <c r="HB97" s="7"/>
      <c r="HC97" s="7"/>
      <c r="HD97" s="7"/>
      <c r="HE97" s="7"/>
      <c r="HF97" s="7"/>
      <c r="HG97" s="7"/>
      <c r="HH97" s="7"/>
      <c r="HI97" s="7"/>
      <c r="HJ97" s="7"/>
      <c r="HK97" s="7"/>
      <c r="HL97" s="7"/>
      <c r="HM97" s="7"/>
      <c r="HN97" s="7"/>
      <c r="HO97" s="7"/>
      <c r="HP97" s="7"/>
      <c r="HQ97" s="7"/>
      <c r="HR97" s="7"/>
      <c r="HS97" s="7"/>
      <c r="HT97" s="7"/>
      <c r="HU97" s="7"/>
      <c r="HV97" s="7"/>
      <c r="HW97" s="7"/>
      <c r="HX97" s="7"/>
      <c r="HY97" s="7"/>
      <c r="HZ97" s="7"/>
      <c r="IA97" s="7"/>
      <c r="IB97" s="7"/>
      <c r="IC97" s="7"/>
      <c r="ID97" s="7"/>
      <c r="IE97" s="7"/>
      <c r="IF97" s="7"/>
      <c r="IG97" s="7"/>
      <c r="IH97" s="7"/>
      <c r="II97" s="7"/>
      <c r="IJ97" s="7"/>
      <c r="IK97" s="7"/>
      <c r="IL97" s="7"/>
      <c r="IM97" s="7"/>
      <c r="IN97" s="7"/>
      <c r="IO97" s="7"/>
      <c r="IP97" s="7"/>
      <c r="IQ97" s="7"/>
      <c r="IR97" s="7"/>
      <c r="IS97" s="7"/>
      <c r="IT97" s="7"/>
      <c r="IU97" s="7"/>
      <c r="IV97" s="7"/>
      <c r="IW97" s="7"/>
      <c r="IX97" s="7"/>
      <c r="IY97" s="7"/>
      <c r="IZ97" s="7"/>
      <c r="JA97" s="7"/>
      <c r="JB97" s="7"/>
      <c r="JC97" s="7"/>
      <c r="JD97" s="7"/>
      <c r="JE97" s="7"/>
      <c r="JF97" s="7"/>
      <c r="JG97" s="7"/>
      <c r="JH97" s="7"/>
      <c r="JI97" s="7"/>
      <c r="JJ97" s="7"/>
      <c r="JK97" s="7"/>
      <c r="JL97" s="7"/>
      <c r="JM97" s="7"/>
      <c r="JN97" s="7"/>
      <c r="JO97" s="7"/>
      <c r="JP97" s="7"/>
      <c r="JQ97" s="7"/>
      <c r="JR97" s="7"/>
      <c r="JS97" s="7"/>
      <c r="JT97" s="7"/>
      <c r="JU97" s="7"/>
      <c r="JV97" s="7"/>
      <c r="JW97" s="7"/>
      <c r="JX97" s="7"/>
      <c r="JY97" s="7"/>
      <c r="JZ97" s="7"/>
      <c r="KA97" s="7"/>
      <c r="KB97" s="7"/>
      <c r="KC97" s="7"/>
      <c r="KD97" s="7"/>
      <c r="KE97" s="7"/>
      <c r="KF97" s="7"/>
      <c r="KG97" s="7"/>
      <c r="KH97" s="7"/>
      <c r="KI97" s="7"/>
      <c r="KJ97" s="7"/>
      <c r="KK97" s="7"/>
      <c r="KL97" s="7"/>
      <c r="KM97" s="7"/>
      <c r="KN97" s="7"/>
      <c r="KO97" s="7"/>
      <c r="KP97" s="7"/>
      <c r="KQ97" s="7"/>
      <c r="KR97" s="7"/>
      <c r="KS97" s="7"/>
      <c r="KT97" s="7"/>
      <c r="KU97" s="7"/>
      <c r="KV97" s="7"/>
      <c r="KW97" s="7"/>
      <c r="KX97" s="7"/>
      <c r="KY97" s="7"/>
      <c r="KZ97" s="7"/>
      <c r="LA97" s="7"/>
      <c r="LB97" s="7"/>
      <c r="LC97" s="7"/>
      <c r="LD97" s="7"/>
      <c r="LE97" s="7"/>
      <c r="LF97" s="7"/>
      <c r="LG97" s="7"/>
      <c r="LH97" s="7"/>
      <c r="LI97" s="7"/>
      <c r="LJ97" s="7"/>
      <c r="LK97" s="7"/>
      <c r="LL97" s="7"/>
      <c r="LM97" s="7"/>
      <c r="LN97" s="7"/>
      <c r="LO97" s="7"/>
      <c r="LP97" s="7"/>
      <c r="LQ97" s="7"/>
      <c r="LR97" s="7"/>
      <c r="LS97" s="7"/>
      <c r="LT97" s="7"/>
      <c r="LU97" s="7"/>
      <c r="LV97" s="7"/>
      <c r="LW97" s="7"/>
      <c r="LX97" s="7"/>
      <c r="LY97" s="7"/>
      <c r="LZ97" s="7"/>
      <c r="MA97" s="7"/>
      <c r="MB97" s="7"/>
      <c r="MC97" s="7"/>
      <c r="MD97" s="7"/>
      <c r="ME97" s="7"/>
      <c r="MF97" s="7"/>
      <c r="MG97" s="7"/>
      <c r="MH97" s="7"/>
      <c r="MI97" s="7"/>
      <c r="MJ97" s="7"/>
      <c r="MK97" s="7"/>
      <c r="ML97" s="7"/>
      <c r="MM97" s="7"/>
      <c r="MN97" s="7"/>
      <c r="MO97" s="7"/>
      <c r="MP97" s="7"/>
      <c r="MQ97" s="7"/>
      <c r="MR97" s="7"/>
      <c r="MS97" s="7"/>
      <c r="MT97" s="7"/>
      <c r="MU97" s="7"/>
      <c r="MV97" s="7"/>
      <c r="MW97" s="7"/>
      <c r="MX97" s="7"/>
      <c r="MY97" s="7"/>
      <c r="MZ97" s="7"/>
      <c r="NA97" s="7"/>
      <c r="NB97" s="7"/>
      <c r="NC97" s="7"/>
      <c r="ND97" s="7"/>
      <c r="NE97" s="7"/>
      <c r="NF97" s="7"/>
      <c r="NG97" s="7"/>
      <c r="NH97" s="7"/>
      <c r="NI97" s="7"/>
      <c r="NJ97" s="7"/>
      <c r="NK97" s="7"/>
      <c r="NL97" s="7"/>
      <c r="NM97" s="7"/>
      <c r="NN97" s="7"/>
      <c r="NO97" s="7"/>
      <c r="NP97" s="7"/>
      <c r="NQ97" s="7"/>
      <c r="NR97" s="7"/>
      <c r="NS97" s="7"/>
      <c r="NT97" s="7"/>
      <c r="NU97" s="7"/>
      <c r="NV97" s="7"/>
      <c r="NW97" s="7"/>
      <c r="NX97" s="7"/>
      <c r="NY97" s="7"/>
      <c r="NZ97" s="7"/>
      <c r="OA97" s="7"/>
      <c r="OB97" s="7"/>
      <c r="OC97" s="7"/>
      <c r="OD97" s="7"/>
      <c r="OE97" s="7"/>
      <c r="OF97" s="7"/>
      <c r="OG97" s="7"/>
      <c r="OH97" s="7"/>
      <c r="OI97" s="7"/>
      <c r="OJ97" s="7"/>
      <c r="OK97" s="7"/>
      <c r="OL97" s="7"/>
      <c r="OM97" s="7"/>
      <c r="ON97" s="7"/>
      <c r="OO97" s="7"/>
      <c r="OP97" s="7"/>
      <c r="OQ97" s="7"/>
      <c r="OR97" s="7"/>
      <c r="OS97" s="7"/>
      <c r="OT97" s="7"/>
      <c r="OU97" s="7"/>
      <c r="OV97" s="7"/>
      <c r="OW97" s="7"/>
      <c r="OX97" s="7"/>
      <c r="OY97" s="7"/>
      <c r="OZ97" s="7"/>
      <c r="PA97" s="7"/>
      <c r="PB97" s="7"/>
      <c r="PC97" s="7"/>
      <c r="PD97" s="7"/>
      <c r="PE97" s="7"/>
      <c r="PF97" s="7"/>
      <c r="PG97" s="7"/>
      <c r="PH97" s="7"/>
      <c r="PI97" s="7"/>
      <c r="PJ97" s="7"/>
      <c r="PK97" s="7"/>
      <c r="PL97" s="7"/>
      <c r="PM97" s="7"/>
      <c r="PN97" s="7"/>
      <c r="PO97" s="7"/>
      <c r="PP97" s="7"/>
      <c r="PQ97" s="7"/>
      <c r="PR97" s="7"/>
      <c r="PS97" s="7"/>
      <c r="PT97" s="7"/>
      <c r="PU97" s="7"/>
      <c r="PV97" s="7"/>
      <c r="PW97" s="7"/>
      <c r="PX97" s="7"/>
      <c r="PY97" s="7"/>
      <c r="PZ97" s="7"/>
      <c r="QA97" s="7"/>
      <c r="QB97" s="7"/>
      <c r="QC97" s="7"/>
      <c r="QD97" s="7"/>
      <c r="QE97" s="7"/>
      <c r="QF97" s="7"/>
      <c r="QG97" s="7"/>
      <c r="QH97" s="7"/>
      <c r="QI97" s="7"/>
      <c r="QJ97" s="7"/>
      <c r="QK97" s="7"/>
      <c r="QL97" s="7"/>
      <c r="QM97" s="7"/>
      <c r="QN97" s="7"/>
      <c r="QO97" s="7"/>
      <c r="QP97" s="7"/>
      <c r="QQ97" s="7"/>
      <c r="QR97" s="7"/>
      <c r="QS97" s="7"/>
      <c r="QT97" s="7"/>
      <c r="QU97" s="7"/>
      <c r="QV97" s="7"/>
      <c r="QW97" s="7"/>
      <c r="QX97" s="7"/>
      <c r="QY97" s="7"/>
      <c r="QZ97" s="7"/>
      <c r="RA97" s="7"/>
      <c r="RB97" s="7"/>
      <c r="RC97" s="7"/>
      <c r="RD97" s="7"/>
      <c r="RE97" s="7"/>
      <c r="RF97" s="7"/>
      <c r="RG97" s="7"/>
      <c r="RH97" s="7"/>
      <c r="RI97" s="7"/>
      <c r="RJ97" s="7"/>
      <c r="RK97" s="7"/>
      <c r="RL97" s="7"/>
      <c r="RM97" s="7"/>
      <c r="RN97" s="7"/>
      <c r="RO97" s="7"/>
      <c r="RP97" s="7"/>
      <c r="RQ97" s="7"/>
      <c r="RR97" s="7"/>
      <c r="RS97" s="7"/>
      <c r="RT97" s="7"/>
      <c r="RU97" s="7"/>
      <c r="RV97" s="7"/>
      <c r="RW97" s="7"/>
      <c r="RX97" s="7"/>
      <c r="RY97" s="7"/>
      <c r="RZ97" s="7"/>
      <c r="SA97" s="7"/>
      <c r="SB97" s="7"/>
      <c r="SC97" s="7"/>
      <c r="SD97" s="7"/>
      <c r="SE97" s="7"/>
      <c r="SF97" s="7"/>
      <c r="SG97" s="7"/>
      <c r="SH97" s="7"/>
      <c r="SI97" s="7"/>
      <c r="SJ97" s="7"/>
      <c r="SK97" s="7"/>
    </row>
    <row r="98" ht="14.2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  <c r="DV98" s="7"/>
      <c r="DW98" s="7"/>
      <c r="DX98" s="7"/>
      <c r="DY98" s="7"/>
      <c r="DZ98" s="7"/>
      <c r="EA98" s="7"/>
      <c r="EB98" s="7"/>
      <c r="EC98" s="7"/>
      <c r="ED98" s="7"/>
      <c r="EE98" s="7"/>
      <c r="EF98" s="7"/>
      <c r="EG98" s="7"/>
      <c r="EH98" s="7"/>
      <c r="EI98" s="7"/>
      <c r="EJ98" s="7"/>
      <c r="EK98" s="7"/>
      <c r="EL98" s="7"/>
      <c r="EM98" s="7"/>
      <c r="EN98" s="7"/>
      <c r="EO98" s="7"/>
      <c r="EP98" s="7"/>
      <c r="EQ98" s="7"/>
      <c r="ER98" s="7"/>
      <c r="ES98" s="7"/>
      <c r="ET98" s="7"/>
      <c r="EU98" s="7"/>
      <c r="EV98" s="7"/>
      <c r="EW98" s="7"/>
      <c r="EX98" s="7"/>
      <c r="EY98" s="7"/>
      <c r="EZ98" s="7"/>
      <c r="FA98" s="7"/>
      <c r="FB98" s="7"/>
      <c r="FC98" s="7"/>
      <c r="FD98" s="7"/>
      <c r="FE98" s="7"/>
      <c r="FF98" s="7"/>
      <c r="FG98" s="7"/>
      <c r="FH98" s="7"/>
      <c r="FI98" s="7"/>
      <c r="FJ98" s="7"/>
      <c r="FK98" s="7"/>
      <c r="FL98" s="7"/>
      <c r="FM98" s="7"/>
      <c r="FN98" s="7"/>
      <c r="FO98" s="7"/>
      <c r="FP98" s="7"/>
      <c r="FQ98" s="7"/>
      <c r="FR98" s="7"/>
      <c r="FS98" s="7"/>
      <c r="FT98" s="7"/>
      <c r="FU98" s="7"/>
      <c r="FV98" s="7"/>
      <c r="FW98" s="7"/>
      <c r="FX98" s="7"/>
      <c r="FY98" s="7"/>
      <c r="FZ98" s="7"/>
      <c r="GA98" s="7"/>
      <c r="GB98" s="7"/>
      <c r="GC98" s="7"/>
      <c r="GD98" s="7"/>
      <c r="GE98" s="7"/>
      <c r="GF98" s="7"/>
      <c r="GG98" s="7"/>
      <c r="GH98" s="7"/>
      <c r="GI98" s="7"/>
      <c r="GJ98" s="7"/>
      <c r="GK98" s="7"/>
      <c r="GL98" s="7"/>
      <c r="GM98" s="7"/>
      <c r="GN98" s="7"/>
      <c r="GO98" s="7"/>
      <c r="GP98" s="7"/>
      <c r="GQ98" s="7"/>
      <c r="GR98" s="7"/>
      <c r="GS98" s="7"/>
      <c r="GT98" s="7"/>
      <c r="GU98" s="7"/>
      <c r="GV98" s="7"/>
      <c r="GW98" s="7"/>
      <c r="GX98" s="7"/>
      <c r="GY98" s="7"/>
      <c r="GZ98" s="7"/>
      <c r="HA98" s="7"/>
      <c r="HB98" s="7"/>
      <c r="HC98" s="7"/>
      <c r="HD98" s="7"/>
      <c r="HE98" s="7"/>
      <c r="HF98" s="7"/>
      <c r="HG98" s="7"/>
      <c r="HH98" s="7"/>
      <c r="HI98" s="7"/>
      <c r="HJ98" s="7"/>
      <c r="HK98" s="7"/>
      <c r="HL98" s="7"/>
      <c r="HM98" s="7"/>
      <c r="HN98" s="7"/>
      <c r="HO98" s="7"/>
      <c r="HP98" s="7"/>
      <c r="HQ98" s="7"/>
      <c r="HR98" s="7"/>
      <c r="HS98" s="7"/>
      <c r="HT98" s="7"/>
      <c r="HU98" s="7"/>
      <c r="HV98" s="7"/>
      <c r="HW98" s="7"/>
      <c r="HX98" s="7"/>
      <c r="HY98" s="7"/>
      <c r="HZ98" s="7"/>
      <c r="IA98" s="7"/>
      <c r="IB98" s="7"/>
      <c r="IC98" s="7"/>
      <c r="ID98" s="7"/>
      <c r="IE98" s="7"/>
      <c r="IF98" s="7"/>
      <c r="IG98" s="7"/>
      <c r="IH98" s="7"/>
      <c r="II98" s="7"/>
      <c r="IJ98" s="7"/>
      <c r="IK98" s="7"/>
      <c r="IL98" s="7"/>
      <c r="IM98" s="7"/>
      <c r="IN98" s="7"/>
      <c r="IO98" s="7"/>
      <c r="IP98" s="7"/>
      <c r="IQ98" s="7"/>
      <c r="IR98" s="7"/>
      <c r="IS98" s="7"/>
      <c r="IT98" s="7"/>
      <c r="IU98" s="7"/>
      <c r="IV98" s="7"/>
      <c r="IW98" s="7"/>
      <c r="IX98" s="7"/>
      <c r="IY98" s="7"/>
      <c r="IZ98" s="7"/>
      <c r="JA98" s="7"/>
      <c r="JB98" s="7"/>
      <c r="JC98" s="7"/>
      <c r="JD98" s="7"/>
      <c r="JE98" s="7"/>
      <c r="JF98" s="7"/>
      <c r="JG98" s="7"/>
      <c r="JH98" s="7"/>
      <c r="JI98" s="7"/>
      <c r="JJ98" s="7"/>
      <c r="JK98" s="7"/>
      <c r="JL98" s="7"/>
      <c r="JM98" s="7"/>
      <c r="JN98" s="7"/>
      <c r="JO98" s="7"/>
      <c r="JP98" s="7"/>
      <c r="JQ98" s="7"/>
      <c r="JR98" s="7"/>
      <c r="JS98" s="7"/>
      <c r="JT98" s="7"/>
      <c r="JU98" s="7"/>
      <c r="JV98" s="7"/>
      <c r="JW98" s="7"/>
      <c r="JX98" s="7"/>
      <c r="JY98" s="7"/>
      <c r="JZ98" s="7"/>
      <c r="KA98" s="7"/>
      <c r="KB98" s="7"/>
      <c r="KC98" s="7"/>
      <c r="KD98" s="7"/>
      <c r="KE98" s="7"/>
      <c r="KF98" s="7"/>
      <c r="KG98" s="7"/>
      <c r="KH98" s="7"/>
      <c r="KI98" s="7"/>
      <c r="KJ98" s="7"/>
      <c r="KK98" s="7"/>
      <c r="KL98" s="7"/>
      <c r="KM98" s="7"/>
      <c r="KN98" s="7"/>
      <c r="KO98" s="7"/>
      <c r="KP98" s="7"/>
      <c r="KQ98" s="7"/>
      <c r="KR98" s="7"/>
      <c r="KS98" s="7"/>
      <c r="KT98" s="7"/>
      <c r="KU98" s="7"/>
      <c r="KV98" s="7"/>
      <c r="KW98" s="7"/>
      <c r="KX98" s="7"/>
      <c r="KY98" s="7"/>
      <c r="KZ98" s="7"/>
      <c r="LA98" s="7"/>
      <c r="LB98" s="7"/>
      <c r="LC98" s="7"/>
      <c r="LD98" s="7"/>
      <c r="LE98" s="7"/>
      <c r="LF98" s="7"/>
      <c r="LG98" s="7"/>
      <c r="LH98" s="7"/>
      <c r="LI98" s="7"/>
      <c r="LJ98" s="7"/>
      <c r="LK98" s="7"/>
      <c r="LL98" s="7"/>
      <c r="LM98" s="7"/>
      <c r="LN98" s="7"/>
      <c r="LO98" s="7"/>
      <c r="LP98" s="7"/>
      <c r="LQ98" s="7"/>
      <c r="LR98" s="7"/>
      <c r="LS98" s="7"/>
      <c r="LT98" s="7"/>
      <c r="LU98" s="7"/>
      <c r="LV98" s="7"/>
      <c r="LW98" s="7"/>
      <c r="LX98" s="7"/>
      <c r="LY98" s="7"/>
      <c r="LZ98" s="7"/>
      <c r="MA98" s="7"/>
      <c r="MB98" s="7"/>
      <c r="MC98" s="7"/>
      <c r="MD98" s="7"/>
      <c r="ME98" s="7"/>
      <c r="MF98" s="7"/>
      <c r="MG98" s="7"/>
      <c r="MH98" s="7"/>
      <c r="MI98" s="7"/>
      <c r="MJ98" s="7"/>
      <c r="MK98" s="7"/>
      <c r="ML98" s="7"/>
      <c r="MM98" s="7"/>
      <c r="MN98" s="7"/>
      <c r="MO98" s="7"/>
      <c r="MP98" s="7"/>
      <c r="MQ98" s="7"/>
      <c r="MR98" s="7"/>
      <c r="MS98" s="7"/>
      <c r="MT98" s="7"/>
      <c r="MU98" s="7"/>
      <c r="MV98" s="7"/>
      <c r="MW98" s="7"/>
      <c r="MX98" s="7"/>
      <c r="MY98" s="7"/>
      <c r="MZ98" s="7"/>
      <c r="NA98" s="7"/>
      <c r="NB98" s="7"/>
      <c r="NC98" s="7"/>
      <c r="ND98" s="7"/>
      <c r="NE98" s="7"/>
      <c r="NF98" s="7"/>
      <c r="NG98" s="7"/>
      <c r="NH98" s="7"/>
      <c r="NI98" s="7"/>
      <c r="NJ98" s="7"/>
      <c r="NK98" s="7"/>
      <c r="NL98" s="7"/>
      <c r="NM98" s="7"/>
      <c r="NN98" s="7"/>
      <c r="NO98" s="7"/>
      <c r="NP98" s="7"/>
      <c r="NQ98" s="7"/>
      <c r="NR98" s="7"/>
      <c r="NS98" s="7"/>
      <c r="NT98" s="7"/>
      <c r="NU98" s="7"/>
      <c r="NV98" s="7"/>
      <c r="NW98" s="7"/>
      <c r="NX98" s="7"/>
      <c r="NY98" s="7"/>
      <c r="NZ98" s="7"/>
      <c r="OA98" s="7"/>
      <c r="OB98" s="7"/>
      <c r="OC98" s="7"/>
      <c r="OD98" s="7"/>
      <c r="OE98" s="7"/>
      <c r="OF98" s="7"/>
      <c r="OG98" s="7"/>
      <c r="OH98" s="7"/>
      <c r="OI98" s="7"/>
      <c r="OJ98" s="7"/>
      <c r="OK98" s="7"/>
      <c r="OL98" s="7"/>
      <c r="OM98" s="7"/>
      <c r="ON98" s="7"/>
      <c r="OO98" s="7"/>
      <c r="OP98" s="7"/>
      <c r="OQ98" s="7"/>
      <c r="OR98" s="7"/>
      <c r="OS98" s="7"/>
      <c r="OT98" s="7"/>
      <c r="OU98" s="7"/>
      <c r="OV98" s="7"/>
      <c r="OW98" s="7"/>
      <c r="OX98" s="7"/>
      <c r="OY98" s="7"/>
      <c r="OZ98" s="7"/>
      <c r="PA98" s="7"/>
      <c r="PB98" s="7"/>
      <c r="PC98" s="7"/>
      <c r="PD98" s="7"/>
      <c r="PE98" s="7"/>
      <c r="PF98" s="7"/>
      <c r="PG98" s="7"/>
      <c r="PH98" s="7"/>
      <c r="PI98" s="7"/>
      <c r="PJ98" s="7"/>
      <c r="PK98" s="7"/>
      <c r="PL98" s="7"/>
      <c r="PM98" s="7"/>
      <c r="PN98" s="7"/>
      <c r="PO98" s="7"/>
      <c r="PP98" s="7"/>
      <c r="PQ98" s="7"/>
      <c r="PR98" s="7"/>
      <c r="PS98" s="7"/>
      <c r="PT98" s="7"/>
      <c r="PU98" s="7"/>
      <c r="PV98" s="7"/>
      <c r="PW98" s="7"/>
      <c r="PX98" s="7"/>
      <c r="PY98" s="7"/>
      <c r="PZ98" s="7"/>
      <c r="QA98" s="7"/>
      <c r="QB98" s="7"/>
      <c r="QC98" s="7"/>
      <c r="QD98" s="7"/>
      <c r="QE98" s="7"/>
      <c r="QF98" s="7"/>
      <c r="QG98" s="7"/>
      <c r="QH98" s="7"/>
      <c r="QI98" s="7"/>
      <c r="QJ98" s="7"/>
      <c r="QK98" s="7"/>
      <c r="QL98" s="7"/>
      <c r="QM98" s="7"/>
      <c r="QN98" s="7"/>
      <c r="QO98" s="7"/>
      <c r="QP98" s="7"/>
      <c r="QQ98" s="7"/>
      <c r="QR98" s="7"/>
      <c r="QS98" s="7"/>
      <c r="QT98" s="7"/>
      <c r="QU98" s="7"/>
      <c r="QV98" s="7"/>
      <c r="QW98" s="7"/>
      <c r="QX98" s="7"/>
      <c r="QY98" s="7"/>
      <c r="QZ98" s="7"/>
      <c r="RA98" s="7"/>
      <c r="RB98" s="7"/>
      <c r="RC98" s="7"/>
      <c r="RD98" s="7"/>
      <c r="RE98" s="7"/>
      <c r="RF98" s="7"/>
      <c r="RG98" s="7"/>
      <c r="RH98" s="7"/>
      <c r="RI98" s="7"/>
      <c r="RJ98" s="7"/>
      <c r="RK98" s="7"/>
      <c r="RL98" s="7"/>
      <c r="RM98" s="7"/>
      <c r="RN98" s="7"/>
      <c r="RO98" s="7"/>
      <c r="RP98" s="7"/>
      <c r="RQ98" s="7"/>
      <c r="RR98" s="7"/>
      <c r="RS98" s="7"/>
      <c r="RT98" s="7"/>
      <c r="RU98" s="7"/>
      <c r="RV98" s="7"/>
      <c r="RW98" s="7"/>
      <c r="RX98" s="7"/>
      <c r="RY98" s="7"/>
      <c r="RZ98" s="7"/>
      <c r="SA98" s="7"/>
      <c r="SB98" s="7"/>
      <c r="SC98" s="7"/>
      <c r="SD98" s="7"/>
      <c r="SE98" s="7"/>
      <c r="SF98" s="7"/>
      <c r="SG98" s="7"/>
      <c r="SH98" s="7"/>
      <c r="SI98" s="7"/>
      <c r="SJ98" s="7"/>
      <c r="SK98" s="7"/>
    </row>
    <row r="99" ht="14.2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  <c r="DV99" s="7"/>
      <c r="DW99" s="7"/>
      <c r="DX99" s="7"/>
      <c r="DY99" s="7"/>
      <c r="DZ99" s="7"/>
      <c r="EA99" s="7"/>
      <c r="EB99" s="7"/>
      <c r="EC99" s="7"/>
      <c r="ED99" s="7"/>
      <c r="EE99" s="7"/>
      <c r="EF99" s="7"/>
      <c r="EG99" s="7"/>
      <c r="EH99" s="7"/>
      <c r="EI99" s="7"/>
      <c r="EJ99" s="7"/>
      <c r="EK99" s="7"/>
      <c r="EL99" s="7"/>
      <c r="EM99" s="7"/>
      <c r="EN99" s="7"/>
      <c r="EO99" s="7"/>
      <c r="EP99" s="7"/>
      <c r="EQ99" s="7"/>
      <c r="ER99" s="7"/>
      <c r="ES99" s="7"/>
      <c r="ET99" s="7"/>
      <c r="EU99" s="7"/>
      <c r="EV99" s="7"/>
      <c r="EW99" s="7"/>
      <c r="EX99" s="7"/>
      <c r="EY99" s="7"/>
      <c r="EZ99" s="7"/>
      <c r="FA99" s="7"/>
      <c r="FB99" s="7"/>
      <c r="FC99" s="7"/>
      <c r="FD99" s="7"/>
      <c r="FE99" s="7"/>
      <c r="FF99" s="7"/>
      <c r="FG99" s="7"/>
      <c r="FH99" s="7"/>
      <c r="FI99" s="7"/>
      <c r="FJ99" s="7"/>
      <c r="FK99" s="7"/>
      <c r="FL99" s="7"/>
      <c r="FM99" s="7"/>
      <c r="FN99" s="7"/>
      <c r="FO99" s="7"/>
      <c r="FP99" s="7"/>
      <c r="FQ99" s="7"/>
      <c r="FR99" s="7"/>
      <c r="FS99" s="7"/>
      <c r="FT99" s="7"/>
      <c r="FU99" s="7"/>
      <c r="FV99" s="7"/>
      <c r="FW99" s="7"/>
      <c r="FX99" s="7"/>
      <c r="FY99" s="7"/>
      <c r="FZ99" s="7"/>
      <c r="GA99" s="7"/>
      <c r="GB99" s="7"/>
      <c r="GC99" s="7"/>
      <c r="GD99" s="7"/>
      <c r="GE99" s="7"/>
      <c r="GF99" s="7"/>
      <c r="GG99" s="7"/>
      <c r="GH99" s="7"/>
      <c r="GI99" s="7"/>
      <c r="GJ99" s="7"/>
      <c r="GK99" s="7"/>
      <c r="GL99" s="7"/>
      <c r="GM99" s="7"/>
      <c r="GN99" s="7"/>
      <c r="GO99" s="7"/>
      <c r="GP99" s="7"/>
      <c r="GQ99" s="7"/>
      <c r="GR99" s="7"/>
      <c r="GS99" s="7"/>
      <c r="GT99" s="7"/>
      <c r="GU99" s="7"/>
      <c r="GV99" s="7"/>
      <c r="GW99" s="7"/>
      <c r="GX99" s="7"/>
      <c r="GY99" s="7"/>
      <c r="GZ99" s="7"/>
      <c r="HA99" s="7"/>
      <c r="HB99" s="7"/>
      <c r="HC99" s="7"/>
      <c r="HD99" s="7"/>
      <c r="HE99" s="7"/>
      <c r="HF99" s="7"/>
      <c r="HG99" s="7"/>
      <c r="HH99" s="7"/>
      <c r="HI99" s="7"/>
      <c r="HJ99" s="7"/>
      <c r="HK99" s="7"/>
      <c r="HL99" s="7"/>
      <c r="HM99" s="7"/>
      <c r="HN99" s="7"/>
      <c r="HO99" s="7"/>
      <c r="HP99" s="7"/>
      <c r="HQ99" s="7"/>
      <c r="HR99" s="7"/>
      <c r="HS99" s="7"/>
      <c r="HT99" s="7"/>
      <c r="HU99" s="7"/>
      <c r="HV99" s="7"/>
      <c r="HW99" s="7"/>
      <c r="HX99" s="7"/>
      <c r="HY99" s="7"/>
      <c r="HZ99" s="7"/>
      <c r="IA99" s="7"/>
      <c r="IB99" s="7"/>
      <c r="IC99" s="7"/>
      <c r="ID99" s="7"/>
      <c r="IE99" s="7"/>
      <c r="IF99" s="7"/>
      <c r="IG99" s="7"/>
      <c r="IH99" s="7"/>
      <c r="II99" s="7"/>
      <c r="IJ99" s="7"/>
      <c r="IK99" s="7"/>
      <c r="IL99" s="7"/>
      <c r="IM99" s="7"/>
      <c r="IN99" s="7"/>
      <c r="IO99" s="7"/>
      <c r="IP99" s="7"/>
      <c r="IQ99" s="7"/>
      <c r="IR99" s="7"/>
      <c r="IS99" s="7"/>
      <c r="IT99" s="7"/>
      <c r="IU99" s="7"/>
      <c r="IV99" s="7"/>
      <c r="IW99" s="7"/>
      <c r="IX99" s="7"/>
      <c r="IY99" s="7"/>
      <c r="IZ99" s="7"/>
      <c r="JA99" s="7"/>
      <c r="JB99" s="7"/>
      <c r="JC99" s="7"/>
      <c r="JD99" s="7"/>
      <c r="JE99" s="7"/>
      <c r="JF99" s="7"/>
      <c r="JG99" s="7"/>
      <c r="JH99" s="7"/>
      <c r="JI99" s="7"/>
      <c r="JJ99" s="7"/>
      <c r="JK99" s="7"/>
      <c r="JL99" s="7"/>
      <c r="JM99" s="7"/>
      <c r="JN99" s="7"/>
      <c r="JO99" s="7"/>
      <c r="JP99" s="7"/>
      <c r="JQ99" s="7"/>
      <c r="JR99" s="7"/>
      <c r="JS99" s="7"/>
      <c r="JT99" s="7"/>
      <c r="JU99" s="7"/>
      <c r="JV99" s="7"/>
      <c r="JW99" s="7"/>
      <c r="JX99" s="7"/>
      <c r="JY99" s="7"/>
      <c r="JZ99" s="7"/>
      <c r="KA99" s="7"/>
      <c r="KB99" s="7"/>
      <c r="KC99" s="7"/>
      <c r="KD99" s="7"/>
      <c r="KE99" s="7"/>
      <c r="KF99" s="7"/>
      <c r="KG99" s="7"/>
      <c r="KH99" s="7"/>
      <c r="KI99" s="7"/>
      <c r="KJ99" s="7"/>
      <c r="KK99" s="7"/>
      <c r="KL99" s="7"/>
      <c r="KM99" s="7"/>
      <c r="KN99" s="7"/>
      <c r="KO99" s="7"/>
      <c r="KP99" s="7"/>
      <c r="KQ99" s="7"/>
      <c r="KR99" s="7"/>
      <c r="KS99" s="7"/>
      <c r="KT99" s="7"/>
      <c r="KU99" s="7"/>
      <c r="KV99" s="7"/>
      <c r="KW99" s="7"/>
      <c r="KX99" s="7"/>
      <c r="KY99" s="7"/>
      <c r="KZ99" s="7"/>
      <c r="LA99" s="7"/>
      <c r="LB99" s="7"/>
      <c r="LC99" s="7"/>
      <c r="LD99" s="7"/>
      <c r="LE99" s="7"/>
      <c r="LF99" s="7"/>
      <c r="LG99" s="7"/>
      <c r="LH99" s="7"/>
      <c r="LI99" s="7"/>
      <c r="LJ99" s="7"/>
      <c r="LK99" s="7"/>
      <c r="LL99" s="7"/>
      <c r="LM99" s="7"/>
      <c r="LN99" s="7"/>
      <c r="LO99" s="7"/>
      <c r="LP99" s="7"/>
      <c r="LQ99" s="7"/>
      <c r="LR99" s="7"/>
      <c r="LS99" s="7"/>
      <c r="LT99" s="7"/>
      <c r="LU99" s="7"/>
      <c r="LV99" s="7"/>
      <c r="LW99" s="7"/>
      <c r="LX99" s="7"/>
      <c r="LY99" s="7"/>
      <c r="LZ99" s="7"/>
      <c r="MA99" s="7"/>
      <c r="MB99" s="7"/>
      <c r="MC99" s="7"/>
      <c r="MD99" s="7"/>
      <c r="ME99" s="7"/>
      <c r="MF99" s="7"/>
      <c r="MG99" s="7"/>
      <c r="MH99" s="7"/>
      <c r="MI99" s="7"/>
      <c r="MJ99" s="7"/>
      <c r="MK99" s="7"/>
      <c r="ML99" s="7"/>
      <c r="MM99" s="7"/>
      <c r="MN99" s="7"/>
      <c r="MO99" s="7"/>
      <c r="MP99" s="7"/>
      <c r="MQ99" s="7"/>
      <c r="MR99" s="7"/>
      <c r="MS99" s="7"/>
      <c r="MT99" s="7"/>
      <c r="MU99" s="7"/>
      <c r="MV99" s="7"/>
      <c r="MW99" s="7"/>
      <c r="MX99" s="7"/>
      <c r="MY99" s="7"/>
      <c r="MZ99" s="7"/>
      <c r="NA99" s="7"/>
      <c r="NB99" s="7"/>
      <c r="NC99" s="7"/>
      <c r="ND99" s="7"/>
      <c r="NE99" s="7"/>
      <c r="NF99" s="7"/>
      <c r="NG99" s="7"/>
      <c r="NH99" s="7"/>
      <c r="NI99" s="7"/>
      <c r="NJ99" s="7"/>
      <c r="NK99" s="7"/>
      <c r="NL99" s="7"/>
      <c r="NM99" s="7"/>
      <c r="NN99" s="7"/>
      <c r="NO99" s="7"/>
      <c r="NP99" s="7"/>
      <c r="NQ99" s="7"/>
      <c r="NR99" s="7"/>
      <c r="NS99" s="7"/>
      <c r="NT99" s="7"/>
      <c r="NU99" s="7"/>
      <c r="NV99" s="7"/>
      <c r="NW99" s="7"/>
      <c r="NX99" s="7"/>
      <c r="NY99" s="7"/>
      <c r="NZ99" s="7"/>
      <c r="OA99" s="7"/>
      <c r="OB99" s="7"/>
      <c r="OC99" s="7"/>
      <c r="OD99" s="7"/>
      <c r="OE99" s="7"/>
      <c r="OF99" s="7"/>
      <c r="OG99" s="7"/>
      <c r="OH99" s="7"/>
      <c r="OI99" s="7"/>
      <c r="OJ99" s="7"/>
      <c r="OK99" s="7"/>
      <c r="OL99" s="7"/>
      <c r="OM99" s="7"/>
      <c r="ON99" s="7"/>
      <c r="OO99" s="7"/>
      <c r="OP99" s="7"/>
      <c r="OQ99" s="7"/>
      <c r="OR99" s="7"/>
      <c r="OS99" s="7"/>
      <c r="OT99" s="7"/>
      <c r="OU99" s="7"/>
      <c r="OV99" s="7"/>
      <c r="OW99" s="7"/>
      <c r="OX99" s="7"/>
      <c r="OY99" s="7"/>
      <c r="OZ99" s="7"/>
      <c r="PA99" s="7"/>
      <c r="PB99" s="7"/>
      <c r="PC99" s="7"/>
      <c r="PD99" s="7"/>
      <c r="PE99" s="7"/>
      <c r="PF99" s="7"/>
      <c r="PG99" s="7"/>
      <c r="PH99" s="7"/>
      <c r="PI99" s="7"/>
      <c r="PJ99" s="7"/>
      <c r="PK99" s="7"/>
      <c r="PL99" s="7"/>
      <c r="PM99" s="7"/>
      <c r="PN99" s="7"/>
      <c r="PO99" s="7"/>
      <c r="PP99" s="7"/>
      <c r="PQ99" s="7"/>
      <c r="PR99" s="7"/>
      <c r="PS99" s="7"/>
      <c r="PT99" s="7"/>
      <c r="PU99" s="7"/>
      <c r="PV99" s="7"/>
      <c r="PW99" s="7"/>
      <c r="PX99" s="7"/>
      <c r="PY99" s="7"/>
      <c r="PZ99" s="7"/>
      <c r="QA99" s="7"/>
      <c r="QB99" s="7"/>
      <c r="QC99" s="7"/>
      <c r="QD99" s="7"/>
      <c r="QE99" s="7"/>
      <c r="QF99" s="7"/>
      <c r="QG99" s="7"/>
      <c r="QH99" s="7"/>
      <c r="QI99" s="7"/>
      <c r="QJ99" s="7"/>
      <c r="QK99" s="7"/>
      <c r="QL99" s="7"/>
      <c r="QM99" s="7"/>
      <c r="QN99" s="7"/>
      <c r="QO99" s="7"/>
      <c r="QP99" s="7"/>
      <c r="QQ99" s="7"/>
      <c r="QR99" s="7"/>
      <c r="QS99" s="7"/>
      <c r="QT99" s="7"/>
      <c r="QU99" s="7"/>
      <c r="QV99" s="7"/>
      <c r="QW99" s="7"/>
      <c r="QX99" s="7"/>
      <c r="QY99" s="7"/>
      <c r="QZ99" s="7"/>
      <c r="RA99" s="7"/>
      <c r="RB99" s="7"/>
      <c r="RC99" s="7"/>
      <c r="RD99" s="7"/>
      <c r="RE99" s="7"/>
      <c r="RF99" s="7"/>
      <c r="RG99" s="7"/>
      <c r="RH99" s="7"/>
      <c r="RI99" s="7"/>
      <c r="RJ99" s="7"/>
      <c r="RK99" s="7"/>
      <c r="RL99" s="7"/>
      <c r="RM99" s="7"/>
      <c r="RN99" s="7"/>
      <c r="RO99" s="7"/>
      <c r="RP99" s="7"/>
      <c r="RQ99" s="7"/>
      <c r="RR99" s="7"/>
      <c r="RS99" s="7"/>
      <c r="RT99" s="7"/>
      <c r="RU99" s="7"/>
      <c r="RV99" s="7"/>
      <c r="RW99" s="7"/>
      <c r="RX99" s="7"/>
      <c r="RY99" s="7"/>
      <c r="RZ99" s="7"/>
      <c r="SA99" s="7"/>
      <c r="SB99" s="7"/>
      <c r="SC99" s="7"/>
      <c r="SD99" s="7"/>
      <c r="SE99" s="7"/>
      <c r="SF99" s="7"/>
      <c r="SG99" s="7"/>
      <c r="SH99" s="7"/>
      <c r="SI99" s="7"/>
      <c r="SJ99" s="7"/>
      <c r="SK99" s="7"/>
    </row>
    <row r="100" ht="14.2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  <c r="DV100" s="7"/>
      <c r="DW100" s="7"/>
      <c r="DX100" s="7"/>
      <c r="DY100" s="7"/>
      <c r="DZ100" s="7"/>
      <c r="EA100" s="7"/>
      <c r="EB100" s="7"/>
      <c r="EC100" s="7"/>
      <c r="ED100" s="7"/>
      <c r="EE100" s="7"/>
      <c r="EF100" s="7"/>
      <c r="EG100" s="7"/>
      <c r="EH100" s="7"/>
      <c r="EI100" s="7"/>
      <c r="EJ100" s="7"/>
      <c r="EK100" s="7"/>
      <c r="EL100" s="7"/>
      <c r="EM100" s="7"/>
      <c r="EN100" s="7"/>
      <c r="EO100" s="7"/>
      <c r="EP100" s="7"/>
      <c r="EQ100" s="7"/>
      <c r="ER100" s="7"/>
      <c r="ES100" s="7"/>
      <c r="ET100" s="7"/>
      <c r="EU100" s="7"/>
      <c r="EV100" s="7"/>
      <c r="EW100" s="7"/>
      <c r="EX100" s="7"/>
      <c r="EY100" s="7"/>
      <c r="EZ100" s="7"/>
      <c r="FA100" s="7"/>
      <c r="FB100" s="7"/>
      <c r="FC100" s="7"/>
      <c r="FD100" s="7"/>
      <c r="FE100" s="7"/>
      <c r="FF100" s="7"/>
      <c r="FG100" s="7"/>
      <c r="FH100" s="7"/>
      <c r="FI100" s="7"/>
      <c r="FJ100" s="7"/>
      <c r="FK100" s="7"/>
      <c r="FL100" s="7"/>
      <c r="FM100" s="7"/>
      <c r="FN100" s="7"/>
      <c r="FO100" s="7"/>
      <c r="FP100" s="7"/>
      <c r="FQ100" s="7"/>
      <c r="FR100" s="7"/>
      <c r="FS100" s="7"/>
      <c r="FT100" s="7"/>
      <c r="FU100" s="7"/>
      <c r="FV100" s="7"/>
      <c r="FW100" s="7"/>
      <c r="FX100" s="7"/>
      <c r="FY100" s="7"/>
      <c r="FZ100" s="7"/>
      <c r="GA100" s="7"/>
      <c r="GB100" s="7"/>
      <c r="GC100" s="7"/>
      <c r="GD100" s="7"/>
      <c r="GE100" s="7"/>
      <c r="GF100" s="7"/>
      <c r="GG100" s="7"/>
      <c r="GH100" s="7"/>
      <c r="GI100" s="7"/>
      <c r="GJ100" s="7"/>
      <c r="GK100" s="7"/>
      <c r="GL100" s="7"/>
      <c r="GM100" s="7"/>
      <c r="GN100" s="7"/>
      <c r="GO100" s="7"/>
      <c r="GP100" s="7"/>
      <c r="GQ100" s="7"/>
      <c r="GR100" s="7"/>
      <c r="GS100" s="7"/>
      <c r="GT100" s="7"/>
      <c r="GU100" s="7"/>
      <c r="GV100" s="7"/>
      <c r="GW100" s="7"/>
      <c r="GX100" s="7"/>
      <c r="GY100" s="7"/>
      <c r="GZ100" s="7"/>
      <c r="HA100" s="7"/>
      <c r="HB100" s="7"/>
      <c r="HC100" s="7"/>
      <c r="HD100" s="7"/>
      <c r="HE100" s="7"/>
      <c r="HF100" s="7"/>
      <c r="HG100" s="7"/>
      <c r="HH100" s="7"/>
      <c r="HI100" s="7"/>
      <c r="HJ100" s="7"/>
      <c r="HK100" s="7"/>
      <c r="HL100" s="7"/>
      <c r="HM100" s="7"/>
      <c r="HN100" s="7"/>
      <c r="HO100" s="7"/>
      <c r="HP100" s="7"/>
      <c r="HQ100" s="7"/>
      <c r="HR100" s="7"/>
      <c r="HS100" s="7"/>
      <c r="HT100" s="7"/>
      <c r="HU100" s="7"/>
      <c r="HV100" s="7"/>
      <c r="HW100" s="7"/>
      <c r="HX100" s="7"/>
      <c r="HY100" s="7"/>
      <c r="HZ100" s="7"/>
      <c r="IA100" s="7"/>
      <c r="IB100" s="7"/>
      <c r="IC100" s="7"/>
      <c r="ID100" s="7"/>
      <c r="IE100" s="7"/>
      <c r="IF100" s="7"/>
      <c r="IG100" s="7"/>
      <c r="IH100" s="7"/>
      <c r="II100" s="7"/>
      <c r="IJ100" s="7"/>
      <c r="IK100" s="7"/>
      <c r="IL100" s="7"/>
      <c r="IM100" s="7"/>
      <c r="IN100" s="7"/>
      <c r="IO100" s="7"/>
      <c r="IP100" s="7"/>
      <c r="IQ100" s="7"/>
      <c r="IR100" s="7"/>
      <c r="IS100" s="7"/>
      <c r="IT100" s="7"/>
      <c r="IU100" s="7"/>
      <c r="IV100" s="7"/>
      <c r="IW100" s="7"/>
      <c r="IX100" s="7"/>
      <c r="IY100" s="7"/>
      <c r="IZ100" s="7"/>
      <c r="JA100" s="7"/>
      <c r="JB100" s="7"/>
      <c r="JC100" s="7"/>
      <c r="JD100" s="7"/>
      <c r="JE100" s="7"/>
      <c r="JF100" s="7"/>
      <c r="JG100" s="7"/>
      <c r="JH100" s="7"/>
      <c r="JI100" s="7"/>
      <c r="JJ100" s="7"/>
      <c r="JK100" s="7"/>
      <c r="JL100" s="7"/>
      <c r="JM100" s="7"/>
      <c r="JN100" s="7"/>
      <c r="JO100" s="7"/>
      <c r="JP100" s="7"/>
      <c r="JQ100" s="7"/>
      <c r="JR100" s="7"/>
      <c r="JS100" s="7"/>
      <c r="JT100" s="7"/>
      <c r="JU100" s="7"/>
      <c r="JV100" s="7"/>
      <c r="JW100" s="7"/>
      <c r="JX100" s="7"/>
      <c r="JY100" s="7"/>
      <c r="JZ100" s="7"/>
      <c r="KA100" s="7"/>
      <c r="KB100" s="7"/>
      <c r="KC100" s="7"/>
      <c r="KD100" s="7"/>
      <c r="KE100" s="7"/>
      <c r="KF100" s="7"/>
      <c r="KG100" s="7"/>
      <c r="KH100" s="7"/>
      <c r="KI100" s="7"/>
      <c r="KJ100" s="7"/>
      <c r="KK100" s="7"/>
      <c r="KL100" s="7"/>
      <c r="KM100" s="7"/>
      <c r="KN100" s="7"/>
      <c r="KO100" s="7"/>
      <c r="KP100" s="7"/>
      <c r="KQ100" s="7"/>
      <c r="KR100" s="7"/>
      <c r="KS100" s="7"/>
      <c r="KT100" s="7"/>
      <c r="KU100" s="7"/>
      <c r="KV100" s="7"/>
      <c r="KW100" s="7"/>
      <c r="KX100" s="7"/>
      <c r="KY100" s="7"/>
      <c r="KZ100" s="7"/>
      <c r="LA100" s="7"/>
      <c r="LB100" s="7"/>
      <c r="LC100" s="7"/>
      <c r="LD100" s="7"/>
      <c r="LE100" s="7"/>
      <c r="LF100" s="7"/>
      <c r="LG100" s="7"/>
      <c r="LH100" s="7"/>
      <c r="LI100" s="7"/>
      <c r="LJ100" s="7"/>
      <c r="LK100" s="7"/>
      <c r="LL100" s="7"/>
      <c r="LM100" s="7"/>
      <c r="LN100" s="7"/>
      <c r="LO100" s="7"/>
      <c r="LP100" s="7"/>
      <c r="LQ100" s="7"/>
      <c r="LR100" s="7"/>
      <c r="LS100" s="7"/>
      <c r="LT100" s="7"/>
      <c r="LU100" s="7"/>
      <c r="LV100" s="7"/>
      <c r="LW100" s="7"/>
      <c r="LX100" s="7"/>
      <c r="LY100" s="7"/>
      <c r="LZ100" s="7"/>
      <c r="MA100" s="7"/>
      <c r="MB100" s="7"/>
      <c r="MC100" s="7"/>
      <c r="MD100" s="7"/>
      <c r="ME100" s="7"/>
      <c r="MF100" s="7"/>
      <c r="MG100" s="7"/>
      <c r="MH100" s="7"/>
      <c r="MI100" s="7"/>
      <c r="MJ100" s="7"/>
      <c r="MK100" s="7"/>
      <c r="ML100" s="7"/>
      <c r="MM100" s="7"/>
      <c r="MN100" s="7"/>
      <c r="MO100" s="7"/>
      <c r="MP100" s="7"/>
      <c r="MQ100" s="7"/>
      <c r="MR100" s="7"/>
      <c r="MS100" s="7"/>
      <c r="MT100" s="7"/>
      <c r="MU100" s="7"/>
      <c r="MV100" s="7"/>
      <c r="MW100" s="7"/>
      <c r="MX100" s="7"/>
      <c r="MY100" s="7"/>
      <c r="MZ100" s="7"/>
      <c r="NA100" s="7"/>
      <c r="NB100" s="7"/>
      <c r="NC100" s="7"/>
      <c r="ND100" s="7"/>
      <c r="NE100" s="7"/>
      <c r="NF100" s="7"/>
      <c r="NG100" s="7"/>
      <c r="NH100" s="7"/>
      <c r="NI100" s="7"/>
      <c r="NJ100" s="7"/>
      <c r="NK100" s="7"/>
      <c r="NL100" s="7"/>
      <c r="NM100" s="7"/>
      <c r="NN100" s="7"/>
      <c r="NO100" s="7"/>
      <c r="NP100" s="7"/>
      <c r="NQ100" s="7"/>
      <c r="NR100" s="7"/>
      <c r="NS100" s="7"/>
      <c r="NT100" s="7"/>
      <c r="NU100" s="7"/>
      <c r="NV100" s="7"/>
      <c r="NW100" s="7"/>
      <c r="NX100" s="7"/>
      <c r="NY100" s="7"/>
      <c r="NZ100" s="7"/>
      <c r="OA100" s="7"/>
      <c r="OB100" s="7"/>
      <c r="OC100" s="7"/>
      <c r="OD100" s="7"/>
      <c r="OE100" s="7"/>
      <c r="OF100" s="7"/>
      <c r="OG100" s="7"/>
      <c r="OH100" s="7"/>
      <c r="OI100" s="7"/>
      <c r="OJ100" s="7"/>
      <c r="OK100" s="7"/>
      <c r="OL100" s="7"/>
      <c r="OM100" s="7"/>
      <c r="ON100" s="7"/>
      <c r="OO100" s="7"/>
      <c r="OP100" s="7"/>
      <c r="OQ100" s="7"/>
      <c r="OR100" s="7"/>
      <c r="OS100" s="7"/>
      <c r="OT100" s="7"/>
      <c r="OU100" s="7"/>
      <c r="OV100" s="7"/>
      <c r="OW100" s="7"/>
      <c r="OX100" s="7"/>
      <c r="OY100" s="7"/>
      <c r="OZ100" s="7"/>
      <c r="PA100" s="7"/>
      <c r="PB100" s="7"/>
      <c r="PC100" s="7"/>
      <c r="PD100" s="7"/>
      <c r="PE100" s="7"/>
      <c r="PF100" s="7"/>
      <c r="PG100" s="7"/>
      <c r="PH100" s="7"/>
      <c r="PI100" s="7"/>
      <c r="PJ100" s="7"/>
      <c r="PK100" s="7"/>
      <c r="PL100" s="7"/>
      <c r="PM100" s="7"/>
      <c r="PN100" s="7"/>
      <c r="PO100" s="7"/>
      <c r="PP100" s="7"/>
      <c r="PQ100" s="7"/>
      <c r="PR100" s="7"/>
      <c r="PS100" s="7"/>
      <c r="PT100" s="7"/>
      <c r="PU100" s="7"/>
      <c r="PV100" s="7"/>
      <c r="PW100" s="7"/>
      <c r="PX100" s="7"/>
      <c r="PY100" s="7"/>
      <c r="PZ100" s="7"/>
      <c r="QA100" s="7"/>
      <c r="QB100" s="7"/>
      <c r="QC100" s="7"/>
      <c r="QD100" s="7"/>
      <c r="QE100" s="7"/>
      <c r="QF100" s="7"/>
      <c r="QG100" s="7"/>
      <c r="QH100" s="7"/>
      <c r="QI100" s="7"/>
      <c r="QJ100" s="7"/>
      <c r="QK100" s="7"/>
      <c r="QL100" s="7"/>
      <c r="QM100" s="7"/>
      <c r="QN100" s="7"/>
      <c r="QO100" s="7"/>
      <c r="QP100" s="7"/>
      <c r="QQ100" s="7"/>
      <c r="QR100" s="7"/>
      <c r="QS100" s="7"/>
      <c r="QT100" s="7"/>
      <c r="QU100" s="7"/>
      <c r="QV100" s="7"/>
      <c r="QW100" s="7"/>
      <c r="QX100" s="7"/>
      <c r="QY100" s="7"/>
      <c r="QZ100" s="7"/>
      <c r="RA100" s="7"/>
      <c r="RB100" s="7"/>
      <c r="RC100" s="7"/>
      <c r="RD100" s="7"/>
      <c r="RE100" s="7"/>
      <c r="RF100" s="7"/>
      <c r="RG100" s="7"/>
      <c r="RH100" s="7"/>
      <c r="RI100" s="7"/>
      <c r="RJ100" s="7"/>
      <c r="RK100" s="7"/>
      <c r="RL100" s="7"/>
      <c r="RM100" s="7"/>
      <c r="RN100" s="7"/>
      <c r="RO100" s="7"/>
      <c r="RP100" s="7"/>
      <c r="RQ100" s="7"/>
      <c r="RR100" s="7"/>
      <c r="RS100" s="7"/>
      <c r="RT100" s="7"/>
      <c r="RU100" s="7"/>
      <c r="RV100" s="7"/>
      <c r="RW100" s="7"/>
      <c r="RX100" s="7"/>
      <c r="RY100" s="7"/>
      <c r="RZ100" s="7"/>
      <c r="SA100" s="7"/>
      <c r="SB100" s="7"/>
      <c r="SC100" s="7"/>
      <c r="SD100" s="7"/>
      <c r="SE100" s="7"/>
      <c r="SF100" s="7"/>
      <c r="SG100" s="7"/>
      <c r="SH100" s="7"/>
      <c r="SI100" s="7"/>
      <c r="SJ100" s="7"/>
      <c r="SK100" s="7"/>
    </row>
    <row r="101" ht="14.2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  <c r="DV101" s="7"/>
      <c r="DW101" s="7"/>
      <c r="DX101" s="7"/>
      <c r="DY101" s="7"/>
      <c r="DZ101" s="7"/>
      <c r="EA101" s="7"/>
      <c r="EB101" s="7"/>
      <c r="EC101" s="7"/>
      <c r="ED101" s="7"/>
      <c r="EE101" s="7"/>
      <c r="EF101" s="7"/>
      <c r="EG101" s="7"/>
      <c r="EH101" s="7"/>
      <c r="EI101" s="7"/>
      <c r="EJ101" s="7"/>
      <c r="EK101" s="7"/>
      <c r="EL101" s="7"/>
      <c r="EM101" s="7"/>
      <c r="EN101" s="7"/>
      <c r="EO101" s="7"/>
      <c r="EP101" s="7"/>
      <c r="EQ101" s="7"/>
      <c r="ER101" s="7"/>
      <c r="ES101" s="7"/>
      <c r="ET101" s="7"/>
      <c r="EU101" s="7"/>
      <c r="EV101" s="7"/>
      <c r="EW101" s="7"/>
      <c r="EX101" s="7"/>
      <c r="EY101" s="7"/>
      <c r="EZ101" s="7"/>
      <c r="FA101" s="7"/>
      <c r="FB101" s="7"/>
      <c r="FC101" s="7"/>
      <c r="FD101" s="7"/>
      <c r="FE101" s="7"/>
      <c r="FF101" s="7"/>
      <c r="FG101" s="7"/>
      <c r="FH101" s="7"/>
      <c r="FI101" s="7"/>
      <c r="FJ101" s="7"/>
      <c r="FK101" s="7"/>
      <c r="FL101" s="7"/>
      <c r="FM101" s="7"/>
      <c r="FN101" s="7"/>
      <c r="FO101" s="7"/>
      <c r="FP101" s="7"/>
      <c r="FQ101" s="7"/>
      <c r="FR101" s="7"/>
      <c r="FS101" s="7"/>
      <c r="FT101" s="7"/>
      <c r="FU101" s="7"/>
      <c r="FV101" s="7"/>
      <c r="FW101" s="7"/>
      <c r="FX101" s="7"/>
      <c r="FY101" s="7"/>
      <c r="FZ101" s="7"/>
      <c r="GA101" s="7"/>
      <c r="GB101" s="7"/>
      <c r="GC101" s="7"/>
      <c r="GD101" s="7"/>
      <c r="GE101" s="7"/>
      <c r="GF101" s="7"/>
      <c r="GG101" s="7"/>
      <c r="GH101" s="7"/>
      <c r="GI101" s="7"/>
      <c r="GJ101" s="7"/>
      <c r="GK101" s="7"/>
      <c r="GL101" s="7"/>
      <c r="GM101" s="7"/>
      <c r="GN101" s="7"/>
      <c r="GO101" s="7"/>
      <c r="GP101" s="7"/>
      <c r="GQ101" s="7"/>
      <c r="GR101" s="7"/>
      <c r="GS101" s="7"/>
      <c r="GT101" s="7"/>
      <c r="GU101" s="7"/>
      <c r="GV101" s="7"/>
      <c r="GW101" s="7"/>
      <c r="GX101" s="7"/>
      <c r="GY101" s="7"/>
      <c r="GZ101" s="7"/>
      <c r="HA101" s="7"/>
      <c r="HB101" s="7"/>
      <c r="HC101" s="7"/>
      <c r="HD101" s="7"/>
      <c r="HE101" s="7"/>
      <c r="HF101" s="7"/>
      <c r="HG101" s="7"/>
      <c r="HH101" s="7"/>
      <c r="HI101" s="7"/>
      <c r="HJ101" s="7"/>
      <c r="HK101" s="7"/>
      <c r="HL101" s="7"/>
      <c r="HM101" s="7"/>
      <c r="HN101" s="7"/>
      <c r="HO101" s="7"/>
      <c r="HP101" s="7"/>
      <c r="HQ101" s="7"/>
      <c r="HR101" s="7"/>
      <c r="HS101" s="7"/>
      <c r="HT101" s="7"/>
      <c r="HU101" s="7"/>
      <c r="HV101" s="7"/>
      <c r="HW101" s="7"/>
      <c r="HX101" s="7"/>
      <c r="HY101" s="7"/>
      <c r="HZ101" s="7"/>
      <c r="IA101" s="7"/>
      <c r="IB101" s="7"/>
      <c r="IC101" s="7"/>
      <c r="ID101" s="7"/>
      <c r="IE101" s="7"/>
      <c r="IF101" s="7"/>
      <c r="IG101" s="7"/>
      <c r="IH101" s="7"/>
      <c r="II101" s="7"/>
      <c r="IJ101" s="7"/>
      <c r="IK101" s="7"/>
      <c r="IL101" s="7"/>
      <c r="IM101" s="7"/>
      <c r="IN101" s="7"/>
      <c r="IO101" s="7"/>
      <c r="IP101" s="7"/>
      <c r="IQ101" s="7"/>
      <c r="IR101" s="7"/>
      <c r="IS101" s="7"/>
      <c r="IT101" s="7"/>
      <c r="IU101" s="7"/>
      <c r="IV101" s="7"/>
      <c r="IW101" s="7"/>
      <c r="IX101" s="7"/>
      <c r="IY101" s="7"/>
      <c r="IZ101" s="7"/>
      <c r="JA101" s="7"/>
      <c r="JB101" s="7"/>
      <c r="JC101" s="7"/>
      <c r="JD101" s="7"/>
      <c r="JE101" s="7"/>
      <c r="JF101" s="7"/>
      <c r="JG101" s="7"/>
      <c r="JH101" s="7"/>
      <c r="JI101" s="7"/>
      <c r="JJ101" s="7"/>
      <c r="JK101" s="7"/>
      <c r="JL101" s="7"/>
      <c r="JM101" s="7"/>
      <c r="JN101" s="7"/>
      <c r="JO101" s="7"/>
      <c r="JP101" s="7"/>
      <c r="JQ101" s="7"/>
      <c r="JR101" s="7"/>
      <c r="JS101" s="7"/>
      <c r="JT101" s="7"/>
      <c r="JU101" s="7"/>
      <c r="JV101" s="7"/>
      <c r="JW101" s="7"/>
      <c r="JX101" s="7"/>
      <c r="JY101" s="7"/>
      <c r="JZ101" s="7"/>
      <c r="KA101" s="7"/>
      <c r="KB101" s="7"/>
      <c r="KC101" s="7"/>
      <c r="KD101" s="7"/>
      <c r="KE101" s="7"/>
      <c r="KF101" s="7"/>
      <c r="KG101" s="7"/>
      <c r="KH101" s="7"/>
      <c r="KI101" s="7"/>
      <c r="KJ101" s="7"/>
      <c r="KK101" s="7"/>
      <c r="KL101" s="7"/>
      <c r="KM101" s="7"/>
      <c r="KN101" s="7"/>
      <c r="KO101" s="7"/>
      <c r="KP101" s="7"/>
      <c r="KQ101" s="7"/>
      <c r="KR101" s="7"/>
      <c r="KS101" s="7"/>
      <c r="KT101" s="7"/>
      <c r="KU101" s="7"/>
      <c r="KV101" s="7"/>
      <c r="KW101" s="7"/>
      <c r="KX101" s="7"/>
      <c r="KY101" s="7"/>
      <c r="KZ101" s="7"/>
      <c r="LA101" s="7"/>
      <c r="LB101" s="7"/>
      <c r="LC101" s="7"/>
      <c r="LD101" s="7"/>
      <c r="LE101" s="7"/>
      <c r="LF101" s="7"/>
      <c r="LG101" s="7"/>
      <c r="LH101" s="7"/>
      <c r="LI101" s="7"/>
      <c r="LJ101" s="7"/>
      <c r="LK101" s="7"/>
      <c r="LL101" s="7"/>
      <c r="LM101" s="7"/>
      <c r="LN101" s="7"/>
      <c r="LO101" s="7"/>
      <c r="LP101" s="7"/>
      <c r="LQ101" s="7"/>
      <c r="LR101" s="7"/>
      <c r="LS101" s="7"/>
      <c r="LT101" s="7"/>
      <c r="LU101" s="7"/>
      <c r="LV101" s="7"/>
      <c r="LW101" s="7"/>
      <c r="LX101" s="7"/>
      <c r="LY101" s="7"/>
      <c r="LZ101" s="7"/>
      <c r="MA101" s="7"/>
      <c r="MB101" s="7"/>
      <c r="MC101" s="7"/>
      <c r="MD101" s="7"/>
      <c r="ME101" s="7"/>
      <c r="MF101" s="7"/>
      <c r="MG101" s="7"/>
      <c r="MH101" s="7"/>
      <c r="MI101" s="7"/>
      <c r="MJ101" s="7"/>
      <c r="MK101" s="7"/>
      <c r="ML101" s="7"/>
      <c r="MM101" s="7"/>
      <c r="MN101" s="7"/>
      <c r="MO101" s="7"/>
      <c r="MP101" s="7"/>
      <c r="MQ101" s="7"/>
      <c r="MR101" s="7"/>
      <c r="MS101" s="7"/>
      <c r="MT101" s="7"/>
      <c r="MU101" s="7"/>
      <c r="MV101" s="7"/>
      <c r="MW101" s="7"/>
      <c r="MX101" s="7"/>
      <c r="MY101" s="7"/>
      <c r="MZ101" s="7"/>
      <c r="NA101" s="7"/>
      <c r="NB101" s="7"/>
      <c r="NC101" s="7"/>
      <c r="ND101" s="7"/>
      <c r="NE101" s="7"/>
      <c r="NF101" s="7"/>
      <c r="NG101" s="7"/>
      <c r="NH101" s="7"/>
      <c r="NI101" s="7"/>
      <c r="NJ101" s="7"/>
      <c r="NK101" s="7"/>
      <c r="NL101" s="7"/>
      <c r="NM101" s="7"/>
      <c r="NN101" s="7"/>
      <c r="NO101" s="7"/>
      <c r="NP101" s="7"/>
      <c r="NQ101" s="7"/>
      <c r="NR101" s="7"/>
      <c r="NS101" s="7"/>
      <c r="NT101" s="7"/>
      <c r="NU101" s="7"/>
      <c r="NV101" s="7"/>
      <c r="NW101" s="7"/>
      <c r="NX101" s="7"/>
      <c r="NY101" s="7"/>
      <c r="NZ101" s="7"/>
      <c r="OA101" s="7"/>
      <c r="OB101" s="7"/>
      <c r="OC101" s="7"/>
      <c r="OD101" s="7"/>
      <c r="OE101" s="7"/>
      <c r="OF101" s="7"/>
      <c r="OG101" s="7"/>
      <c r="OH101" s="7"/>
      <c r="OI101" s="7"/>
      <c r="OJ101" s="7"/>
      <c r="OK101" s="7"/>
      <c r="OL101" s="7"/>
      <c r="OM101" s="7"/>
      <c r="ON101" s="7"/>
      <c r="OO101" s="7"/>
      <c r="OP101" s="7"/>
      <c r="OQ101" s="7"/>
      <c r="OR101" s="7"/>
      <c r="OS101" s="7"/>
      <c r="OT101" s="7"/>
      <c r="OU101" s="7"/>
      <c r="OV101" s="7"/>
      <c r="OW101" s="7"/>
      <c r="OX101" s="7"/>
      <c r="OY101" s="7"/>
      <c r="OZ101" s="7"/>
      <c r="PA101" s="7"/>
      <c r="PB101" s="7"/>
      <c r="PC101" s="7"/>
      <c r="PD101" s="7"/>
      <c r="PE101" s="7"/>
      <c r="PF101" s="7"/>
      <c r="PG101" s="7"/>
      <c r="PH101" s="7"/>
      <c r="PI101" s="7"/>
      <c r="PJ101" s="7"/>
      <c r="PK101" s="7"/>
      <c r="PL101" s="7"/>
      <c r="PM101" s="7"/>
      <c r="PN101" s="7"/>
      <c r="PO101" s="7"/>
      <c r="PP101" s="7"/>
      <c r="PQ101" s="7"/>
      <c r="PR101" s="7"/>
      <c r="PS101" s="7"/>
      <c r="PT101" s="7"/>
      <c r="PU101" s="7"/>
      <c r="PV101" s="7"/>
      <c r="PW101" s="7"/>
      <c r="PX101" s="7"/>
      <c r="PY101" s="7"/>
      <c r="PZ101" s="7"/>
      <c r="QA101" s="7"/>
      <c r="QB101" s="7"/>
      <c r="QC101" s="7"/>
      <c r="QD101" s="7"/>
      <c r="QE101" s="7"/>
      <c r="QF101" s="7"/>
      <c r="QG101" s="7"/>
      <c r="QH101" s="7"/>
      <c r="QI101" s="7"/>
      <c r="QJ101" s="7"/>
      <c r="QK101" s="7"/>
      <c r="QL101" s="7"/>
      <c r="QM101" s="7"/>
      <c r="QN101" s="7"/>
      <c r="QO101" s="7"/>
      <c r="QP101" s="7"/>
      <c r="QQ101" s="7"/>
      <c r="QR101" s="7"/>
      <c r="QS101" s="7"/>
      <c r="QT101" s="7"/>
      <c r="QU101" s="7"/>
      <c r="QV101" s="7"/>
      <c r="QW101" s="7"/>
      <c r="QX101" s="7"/>
      <c r="QY101" s="7"/>
      <c r="QZ101" s="7"/>
      <c r="RA101" s="7"/>
      <c r="RB101" s="7"/>
      <c r="RC101" s="7"/>
      <c r="RD101" s="7"/>
      <c r="RE101" s="7"/>
      <c r="RF101" s="7"/>
      <c r="RG101" s="7"/>
      <c r="RH101" s="7"/>
      <c r="RI101" s="7"/>
      <c r="RJ101" s="7"/>
      <c r="RK101" s="7"/>
      <c r="RL101" s="7"/>
      <c r="RM101" s="7"/>
      <c r="RN101" s="7"/>
      <c r="RO101" s="7"/>
      <c r="RP101" s="7"/>
      <c r="RQ101" s="7"/>
      <c r="RR101" s="7"/>
      <c r="RS101" s="7"/>
      <c r="RT101" s="7"/>
      <c r="RU101" s="7"/>
      <c r="RV101" s="7"/>
      <c r="RW101" s="7"/>
      <c r="RX101" s="7"/>
      <c r="RY101" s="7"/>
      <c r="RZ101" s="7"/>
      <c r="SA101" s="7"/>
      <c r="SB101" s="7"/>
      <c r="SC101" s="7"/>
      <c r="SD101" s="7"/>
      <c r="SE101" s="7"/>
      <c r="SF101" s="7"/>
      <c r="SG101" s="7"/>
      <c r="SH101" s="7"/>
      <c r="SI101" s="7"/>
      <c r="SJ101" s="7"/>
      <c r="SK101" s="7"/>
    </row>
    <row r="102" ht="14.2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  <c r="DV102" s="7"/>
      <c r="DW102" s="7"/>
      <c r="DX102" s="7"/>
      <c r="DY102" s="7"/>
      <c r="DZ102" s="7"/>
      <c r="EA102" s="7"/>
      <c r="EB102" s="7"/>
      <c r="EC102" s="7"/>
      <c r="ED102" s="7"/>
      <c r="EE102" s="7"/>
      <c r="EF102" s="7"/>
      <c r="EG102" s="7"/>
      <c r="EH102" s="7"/>
      <c r="EI102" s="7"/>
      <c r="EJ102" s="7"/>
      <c r="EK102" s="7"/>
      <c r="EL102" s="7"/>
      <c r="EM102" s="7"/>
      <c r="EN102" s="7"/>
      <c r="EO102" s="7"/>
      <c r="EP102" s="7"/>
      <c r="EQ102" s="7"/>
      <c r="ER102" s="7"/>
      <c r="ES102" s="7"/>
      <c r="ET102" s="7"/>
      <c r="EU102" s="7"/>
      <c r="EV102" s="7"/>
      <c r="EW102" s="7"/>
      <c r="EX102" s="7"/>
      <c r="EY102" s="7"/>
      <c r="EZ102" s="7"/>
      <c r="FA102" s="7"/>
      <c r="FB102" s="7"/>
      <c r="FC102" s="7"/>
      <c r="FD102" s="7"/>
      <c r="FE102" s="7"/>
      <c r="FF102" s="7"/>
      <c r="FG102" s="7"/>
      <c r="FH102" s="7"/>
      <c r="FI102" s="7"/>
      <c r="FJ102" s="7"/>
      <c r="FK102" s="7"/>
      <c r="FL102" s="7"/>
      <c r="FM102" s="7"/>
      <c r="FN102" s="7"/>
      <c r="FO102" s="7"/>
      <c r="FP102" s="7"/>
      <c r="FQ102" s="7"/>
      <c r="FR102" s="7"/>
      <c r="FS102" s="7"/>
      <c r="FT102" s="7"/>
      <c r="FU102" s="7"/>
      <c r="FV102" s="7"/>
      <c r="FW102" s="7"/>
      <c r="FX102" s="7"/>
      <c r="FY102" s="7"/>
      <c r="FZ102" s="7"/>
      <c r="GA102" s="7"/>
      <c r="GB102" s="7"/>
      <c r="GC102" s="7"/>
      <c r="GD102" s="7"/>
      <c r="GE102" s="7"/>
      <c r="GF102" s="7"/>
      <c r="GG102" s="7"/>
      <c r="GH102" s="7"/>
      <c r="GI102" s="7"/>
      <c r="GJ102" s="7"/>
      <c r="GK102" s="7"/>
      <c r="GL102" s="7"/>
      <c r="GM102" s="7"/>
      <c r="GN102" s="7"/>
      <c r="GO102" s="7"/>
      <c r="GP102" s="7"/>
      <c r="GQ102" s="7"/>
      <c r="GR102" s="7"/>
      <c r="GS102" s="7"/>
      <c r="GT102" s="7"/>
      <c r="GU102" s="7"/>
      <c r="GV102" s="7"/>
      <c r="GW102" s="7"/>
      <c r="GX102" s="7"/>
      <c r="GY102" s="7"/>
      <c r="GZ102" s="7"/>
      <c r="HA102" s="7"/>
      <c r="HB102" s="7"/>
      <c r="HC102" s="7"/>
      <c r="HD102" s="7"/>
      <c r="HE102" s="7"/>
      <c r="HF102" s="7"/>
      <c r="HG102" s="7"/>
      <c r="HH102" s="7"/>
      <c r="HI102" s="7"/>
      <c r="HJ102" s="7"/>
      <c r="HK102" s="7"/>
      <c r="HL102" s="7"/>
      <c r="HM102" s="7"/>
      <c r="HN102" s="7"/>
      <c r="HO102" s="7"/>
      <c r="HP102" s="7"/>
      <c r="HQ102" s="7"/>
      <c r="HR102" s="7"/>
      <c r="HS102" s="7"/>
      <c r="HT102" s="7"/>
      <c r="HU102" s="7"/>
      <c r="HV102" s="7"/>
      <c r="HW102" s="7"/>
      <c r="HX102" s="7"/>
      <c r="HY102" s="7"/>
      <c r="HZ102" s="7"/>
      <c r="IA102" s="7"/>
      <c r="IB102" s="7"/>
      <c r="IC102" s="7"/>
      <c r="ID102" s="7"/>
      <c r="IE102" s="7"/>
      <c r="IF102" s="7"/>
      <c r="IG102" s="7"/>
      <c r="IH102" s="7"/>
      <c r="II102" s="7"/>
      <c r="IJ102" s="7"/>
      <c r="IK102" s="7"/>
      <c r="IL102" s="7"/>
      <c r="IM102" s="7"/>
      <c r="IN102" s="7"/>
      <c r="IO102" s="7"/>
      <c r="IP102" s="7"/>
      <c r="IQ102" s="7"/>
      <c r="IR102" s="7"/>
      <c r="IS102" s="7"/>
      <c r="IT102" s="7"/>
      <c r="IU102" s="7"/>
      <c r="IV102" s="7"/>
      <c r="IW102" s="7"/>
      <c r="IX102" s="7"/>
      <c r="IY102" s="7"/>
      <c r="IZ102" s="7"/>
      <c r="JA102" s="7"/>
      <c r="JB102" s="7"/>
      <c r="JC102" s="7"/>
      <c r="JD102" s="7"/>
      <c r="JE102" s="7"/>
      <c r="JF102" s="7"/>
      <c r="JG102" s="7"/>
      <c r="JH102" s="7"/>
      <c r="JI102" s="7"/>
      <c r="JJ102" s="7"/>
      <c r="JK102" s="7"/>
      <c r="JL102" s="7"/>
      <c r="JM102" s="7"/>
      <c r="JN102" s="7"/>
      <c r="JO102" s="7"/>
      <c r="JP102" s="7"/>
      <c r="JQ102" s="7"/>
      <c r="JR102" s="7"/>
      <c r="JS102" s="7"/>
      <c r="JT102" s="7"/>
      <c r="JU102" s="7"/>
      <c r="JV102" s="7"/>
      <c r="JW102" s="7"/>
      <c r="JX102" s="7"/>
      <c r="JY102" s="7"/>
      <c r="JZ102" s="7"/>
      <c r="KA102" s="7"/>
      <c r="KB102" s="7"/>
      <c r="KC102" s="7"/>
      <c r="KD102" s="7"/>
      <c r="KE102" s="7"/>
      <c r="KF102" s="7"/>
      <c r="KG102" s="7"/>
      <c r="KH102" s="7"/>
      <c r="KI102" s="7"/>
      <c r="KJ102" s="7"/>
      <c r="KK102" s="7"/>
      <c r="KL102" s="7"/>
      <c r="KM102" s="7"/>
      <c r="KN102" s="7"/>
      <c r="KO102" s="7"/>
      <c r="KP102" s="7"/>
      <c r="KQ102" s="7"/>
      <c r="KR102" s="7"/>
      <c r="KS102" s="7"/>
      <c r="KT102" s="7"/>
      <c r="KU102" s="7"/>
      <c r="KV102" s="7"/>
      <c r="KW102" s="7"/>
      <c r="KX102" s="7"/>
      <c r="KY102" s="7"/>
      <c r="KZ102" s="7"/>
      <c r="LA102" s="7"/>
      <c r="LB102" s="7"/>
      <c r="LC102" s="7"/>
      <c r="LD102" s="7"/>
      <c r="LE102" s="7"/>
      <c r="LF102" s="7"/>
      <c r="LG102" s="7"/>
      <c r="LH102" s="7"/>
      <c r="LI102" s="7"/>
      <c r="LJ102" s="7"/>
      <c r="LK102" s="7"/>
      <c r="LL102" s="7"/>
      <c r="LM102" s="7"/>
      <c r="LN102" s="7"/>
      <c r="LO102" s="7"/>
      <c r="LP102" s="7"/>
      <c r="LQ102" s="7"/>
      <c r="LR102" s="7"/>
      <c r="LS102" s="7"/>
      <c r="LT102" s="7"/>
      <c r="LU102" s="7"/>
      <c r="LV102" s="7"/>
      <c r="LW102" s="7"/>
      <c r="LX102" s="7"/>
      <c r="LY102" s="7"/>
      <c r="LZ102" s="7"/>
      <c r="MA102" s="7"/>
      <c r="MB102" s="7"/>
      <c r="MC102" s="7"/>
      <c r="MD102" s="7"/>
      <c r="ME102" s="7"/>
      <c r="MF102" s="7"/>
      <c r="MG102" s="7"/>
      <c r="MH102" s="7"/>
      <c r="MI102" s="7"/>
      <c r="MJ102" s="7"/>
      <c r="MK102" s="7"/>
      <c r="ML102" s="7"/>
      <c r="MM102" s="7"/>
      <c r="MN102" s="7"/>
      <c r="MO102" s="7"/>
      <c r="MP102" s="7"/>
      <c r="MQ102" s="7"/>
      <c r="MR102" s="7"/>
      <c r="MS102" s="7"/>
      <c r="MT102" s="7"/>
      <c r="MU102" s="7"/>
      <c r="MV102" s="7"/>
      <c r="MW102" s="7"/>
      <c r="MX102" s="7"/>
      <c r="MY102" s="7"/>
      <c r="MZ102" s="7"/>
      <c r="NA102" s="7"/>
      <c r="NB102" s="7"/>
      <c r="NC102" s="7"/>
      <c r="ND102" s="7"/>
      <c r="NE102" s="7"/>
      <c r="NF102" s="7"/>
      <c r="NG102" s="7"/>
      <c r="NH102" s="7"/>
      <c r="NI102" s="7"/>
      <c r="NJ102" s="7"/>
      <c r="NK102" s="7"/>
      <c r="NL102" s="7"/>
      <c r="NM102" s="7"/>
      <c r="NN102" s="7"/>
      <c r="NO102" s="7"/>
      <c r="NP102" s="7"/>
      <c r="NQ102" s="7"/>
      <c r="NR102" s="7"/>
      <c r="NS102" s="7"/>
      <c r="NT102" s="7"/>
      <c r="NU102" s="7"/>
      <c r="NV102" s="7"/>
      <c r="NW102" s="7"/>
      <c r="NX102" s="7"/>
      <c r="NY102" s="7"/>
      <c r="NZ102" s="7"/>
      <c r="OA102" s="7"/>
      <c r="OB102" s="7"/>
      <c r="OC102" s="7"/>
      <c r="OD102" s="7"/>
      <c r="OE102" s="7"/>
      <c r="OF102" s="7"/>
      <c r="OG102" s="7"/>
      <c r="OH102" s="7"/>
      <c r="OI102" s="7"/>
      <c r="OJ102" s="7"/>
      <c r="OK102" s="7"/>
      <c r="OL102" s="7"/>
      <c r="OM102" s="7"/>
      <c r="ON102" s="7"/>
      <c r="OO102" s="7"/>
      <c r="OP102" s="7"/>
      <c r="OQ102" s="7"/>
      <c r="OR102" s="7"/>
      <c r="OS102" s="7"/>
      <c r="OT102" s="7"/>
      <c r="OU102" s="7"/>
      <c r="OV102" s="7"/>
      <c r="OW102" s="7"/>
      <c r="OX102" s="7"/>
      <c r="OY102" s="7"/>
      <c r="OZ102" s="7"/>
      <c r="PA102" s="7"/>
      <c r="PB102" s="7"/>
      <c r="PC102" s="7"/>
      <c r="PD102" s="7"/>
      <c r="PE102" s="7"/>
      <c r="PF102" s="7"/>
      <c r="PG102" s="7"/>
      <c r="PH102" s="7"/>
      <c r="PI102" s="7"/>
      <c r="PJ102" s="7"/>
      <c r="PK102" s="7"/>
      <c r="PL102" s="7"/>
      <c r="PM102" s="7"/>
      <c r="PN102" s="7"/>
      <c r="PO102" s="7"/>
      <c r="PP102" s="7"/>
      <c r="PQ102" s="7"/>
      <c r="PR102" s="7"/>
      <c r="PS102" s="7"/>
      <c r="PT102" s="7"/>
      <c r="PU102" s="7"/>
      <c r="PV102" s="7"/>
      <c r="PW102" s="7"/>
      <c r="PX102" s="7"/>
      <c r="PY102" s="7"/>
      <c r="PZ102" s="7"/>
      <c r="QA102" s="7"/>
      <c r="QB102" s="7"/>
      <c r="QC102" s="7"/>
      <c r="QD102" s="7"/>
      <c r="QE102" s="7"/>
      <c r="QF102" s="7"/>
      <c r="QG102" s="7"/>
      <c r="QH102" s="7"/>
      <c r="QI102" s="7"/>
      <c r="QJ102" s="7"/>
      <c r="QK102" s="7"/>
      <c r="QL102" s="7"/>
      <c r="QM102" s="7"/>
      <c r="QN102" s="7"/>
      <c r="QO102" s="7"/>
      <c r="QP102" s="7"/>
      <c r="QQ102" s="7"/>
      <c r="QR102" s="7"/>
      <c r="QS102" s="7"/>
      <c r="QT102" s="7"/>
      <c r="QU102" s="7"/>
      <c r="QV102" s="7"/>
      <c r="QW102" s="7"/>
      <c r="QX102" s="7"/>
      <c r="QY102" s="7"/>
      <c r="QZ102" s="7"/>
      <c r="RA102" s="7"/>
      <c r="RB102" s="7"/>
      <c r="RC102" s="7"/>
      <c r="RD102" s="7"/>
      <c r="RE102" s="7"/>
      <c r="RF102" s="7"/>
      <c r="RG102" s="7"/>
      <c r="RH102" s="7"/>
      <c r="RI102" s="7"/>
      <c r="RJ102" s="7"/>
      <c r="RK102" s="7"/>
      <c r="RL102" s="7"/>
      <c r="RM102" s="7"/>
      <c r="RN102" s="7"/>
      <c r="RO102" s="7"/>
      <c r="RP102" s="7"/>
      <c r="RQ102" s="7"/>
      <c r="RR102" s="7"/>
      <c r="RS102" s="7"/>
      <c r="RT102" s="7"/>
      <c r="RU102" s="7"/>
      <c r="RV102" s="7"/>
      <c r="RW102" s="7"/>
      <c r="RX102" s="7"/>
      <c r="RY102" s="7"/>
      <c r="RZ102" s="7"/>
      <c r="SA102" s="7"/>
      <c r="SB102" s="7"/>
      <c r="SC102" s="7"/>
      <c r="SD102" s="7"/>
      <c r="SE102" s="7"/>
      <c r="SF102" s="7"/>
      <c r="SG102" s="7"/>
      <c r="SH102" s="7"/>
      <c r="SI102" s="7"/>
      <c r="SJ102" s="7"/>
      <c r="SK102" s="7"/>
    </row>
    <row r="103" ht="14.2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  <c r="DV103" s="7"/>
      <c r="DW103" s="7"/>
      <c r="DX103" s="7"/>
      <c r="DY103" s="7"/>
      <c r="DZ103" s="7"/>
      <c r="EA103" s="7"/>
      <c r="EB103" s="7"/>
      <c r="EC103" s="7"/>
      <c r="ED103" s="7"/>
      <c r="EE103" s="7"/>
      <c r="EF103" s="7"/>
      <c r="EG103" s="7"/>
      <c r="EH103" s="7"/>
      <c r="EI103" s="7"/>
      <c r="EJ103" s="7"/>
      <c r="EK103" s="7"/>
      <c r="EL103" s="7"/>
      <c r="EM103" s="7"/>
      <c r="EN103" s="7"/>
      <c r="EO103" s="7"/>
      <c r="EP103" s="7"/>
      <c r="EQ103" s="7"/>
      <c r="ER103" s="7"/>
      <c r="ES103" s="7"/>
      <c r="ET103" s="7"/>
      <c r="EU103" s="7"/>
      <c r="EV103" s="7"/>
      <c r="EW103" s="7"/>
      <c r="EX103" s="7"/>
      <c r="EY103" s="7"/>
      <c r="EZ103" s="7"/>
      <c r="FA103" s="7"/>
      <c r="FB103" s="7"/>
      <c r="FC103" s="7"/>
      <c r="FD103" s="7"/>
      <c r="FE103" s="7"/>
      <c r="FF103" s="7"/>
      <c r="FG103" s="7"/>
      <c r="FH103" s="7"/>
      <c r="FI103" s="7"/>
      <c r="FJ103" s="7"/>
      <c r="FK103" s="7"/>
      <c r="FL103" s="7"/>
      <c r="FM103" s="7"/>
      <c r="FN103" s="7"/>
      <c r="FO103" s="7"/>
      <c r="FP103" s="7"/>
      <c r="FQ103" s="7"/>
      <c r="FR103" s="7"/>
      <c r="FS103" s="7"/>
      <c r="FT103" s="7"/>
      <c r="FU103" s="7"/>
      <c r="FV103" s="7"/>
      <c r="FW103" s="7"/>
      <c r="FX103" s="7"/>
      <c r="FY103" s="7"/>
      <c r="FZ103" s="7"/>
      <c r="GA103" s="7"/>
      <c r="GB103" s="7"/>
      <c r="GC103" s="7"/>
      <c r="GD103" s="7"/>
      <c r="GE103" s="7"/>
      <c r="GF103" s="7"/>
      <c r="GG103" s="7"/>
      <c r="GH103" s="7"/>
      <c r="GI103" s="7"/>
      <c r="GJ103" s="7"/>
      <c r="GK103" s="7"/>
      <c r="GL103" s="7"/>
      <c r="GM103" s="7"/>
      <c r="GN103" s="7"/>
      <c r="GO103" s="7"/>
      <c r="GP103" s="7"/>
      <c r="GQ103" s="7"/>
      <c r="GR103" s="7"/>
      <c r="GS103" s="7"/>
      <c r="GT103" s="7"/>
      <c r="GU103" s="7"/>
      <c r="GV103" s="7"/>
      <c r="GW103" s="7"/>
      <c r="GX103" s="7"/>
      <c r="GY103" s="7"/>
      <c r="GZ103" s="7"/>
      <c r="HA103" s="7"/>
      <c r="HB103" s="7"/>
      <c r="HC103" s="7"/>
      <c r="HD103" s="7"/>
      <c r="HE103" s="7"/>
      <c r="HF103" s="7"/>
      <c r="HG103" s="7"/>
      <c r="HH103" s="7"/>
      <c r="HI103" s="7"/>
      <c r="HJ103" s="7"/>
      <c r="HK103" s="7"/>
      <c r="HL103" s="7"/>
      <c r="HM103" s="7"/>
      <c r="HN103" s="7"/>
      <c r="HO103" s="7"/>
      <c r="HP103" s="7"/>
      <c r="HQ103" s="7"/>
      <c r="HR103" s="7"/>
      <c r="HS103" s="7"/>
      <c r="HT103" s="7"/>
      <c r="HU103" s="7"/>
      <c r="HV103" s="7"/>
      <c r="HW103" s="7"/>
      <c r="HX103" s="7"/>
      <c r="HY103" s="7"/>
      <c r="HZ103" s="7"/>
      <c r="IA103" s="7"/>
      <c r="IB103" s="7"/>
      <c r="IC103" s="7"/>
      <c r="ID103" s="7"/>
      <c r="IE103" s="7"/>
      <c r="IF103" s="7"/>
      <c r="IG103" s="7"/>
      <c r="IH103" s="7"/>
      <c r="II103" s="7"/>
      <c r="IJ103" s="7"/>
      <c r="IK103" s="7"/>
      <c r="IL103" s="7"/>
      <c r="IM103" s="7"/>
      <c r="IN103" s="7"/>
      <c r="IO103" s="7"/>
      <c r="IP103" s="7"/>
      <c r="IQ103" s="7"/>
      <c r="IR103" s="7"/>
      <c r="IS103" s="7"/>
      <c r="IT103" s="7"/>
      <c r="IU103" s="7"/>
      <c r="IV103" s="7"/>
      <c r="IW103" s="7"/>
      <c r="IX103" s="7"/>
      <c r="IY103" s="7"/>
      <c r="IZ103" s="7"/>
      <c r="JA103" s="7"/>
      <c r="JB103" s="7"/>
      <c r="JC103" s="7"/>
      <c r="JD103" s="7"/>
      <c r="JE103" s="7"/>
      <c r="JF103" s="7"/>
      <c r="JG103" s="7"/>
      <c r="JH103" s="7"/>
      <c r="JI103" s="7"/>
      <c r="JJ103" s="7"/>
      <c r="JK103" s="7"/>
      <c r="JL103" s="7"/>
      <c r="JM103" s="7"/>
      <c r="JN103" s="7"/>
      <c r="JO103" s="7"/>
      <c r="JP103" s="7"/>
      <c r="JQ103" s="7"/>
      <c r="JR103" s="7"/>
      <c r="JS103" s="7"/>
      <c r="JT103" s="7"/>
      <c r="JU103" s="7"/>
      <c r="JV103" s="7"/>
      <c r="JW103" s="7"/>
      <c r="JX103" s="7"/>
      <c r="JY103" s="7"/>
      <c r="JZ103" s="7"/>
      <c r="KA103" s="7"/>
      <c r="KB103" s="7"/>
      <c r="KC103" s="7"/>
      <c r="KD103" s="7"/>
      <c r="KE103" s="7"/>
      <c r="KF103" s="7"/>
      <c r="KG103" s="7"/>
      <c r="KH103" s="7"/>
      <c r="KI103" s="7"/>
      <c r="KJ103" s="7"/>
      <c r="KK103" s="7"/>
      <c r="KL103" s="7"/>
      <c r="KM103" s="7"/>
      <c r="KN103" s="7"/>
      <c r="KO103" s="7"/>
      <c r="KP103" s="7"/>
      <c r="KQ103" s="7"/>
      <c r="KR103" s="7"/>
      <c r="KS103" s="7"/>
      <c r="KT103" s="7"/>
      <c r="KU103" s="7"/>
      <c r="KV103" s="7"/>
      <c r="KW103" s="7"/>
      <c r="KX103" s="7"/>
      <c r="KY103" s="7"/>
      <c r="KZ103" s="7"/>
      <c r="LA103" s="7"/>
      <c r="LB103" s="7"/>
      <c r="LC103" s="7"/>
      <c r="LD103" s="7"/>
      <c r="LE103" s="7"/>
      <c r="LF103" s="7"/>
      <c r="LG103" s="7"/>
      <c r="LH103" s="7"/>
      <c r="LI103" s="7"/>
      <c r="LJ103" s="7"/>
      <c r="LK103" s="7"/>
      <c r="LL103" s="7"/>
      <c r="LM103" s="7"/>
      <c r="LN103" s="7"/>
      <c r="LO103" s="7"/>
      <c r="LP103" s="7"/>
      <c r="LQ103" s="7"/>
      <c r="LR103" s="7"/>
      <c r="LS103" s="7"/>
      <c r="LT103" s="7"/>
      <c r="LU103" s="7"/>
      <c r="LV103" s="7"/>
      <c r="LW103" s="7"/>
      <c r="LX103" s="7"/>
      <c r="LY103" s="7"/>
      <c r="LZ103" s="7"/>
      <c r="MA103" s="7"/>
      <c r="MB103" s="7"/>
      <c r="MC103" s="7"/>
      <c r="MD103" s="7"/>
      <c r="ME103" s="7"/>
      <c r="MF103" s="7"/>
      <c r="MG103" s="7"/>
      <c r="MH103" s="7"/>
      <c r="MI103" s="7"/>
      <c r="MJ103" s="7"/>
      <c r="MK103" s="7"/>
      <c r="ML103" s="7"/>
      <c r="MM103" s="7"/>
      <c r="MN103" s="7"/>
      <c r="MO103" s="7"/>
      <c r="MP103" s="7"/>
      <c r="MQ103" s="7"/>
      <c r="MR103" s="7"/>
      <c r="MS103" s="7"/>
      <c r="MT103" s="7"/>
      <c r="MU103" s="7"/>
      <c r="MV103" s="7"/>
      <c r="MW103" s="7"/>
      <c r="MX103" s="7"/>
      <c r="MY103" s="7"/>
      <c r="MZ103" s="7"/>
      <c r="NA103" s="7"/>
      <c r="NB103" s="7"/>
      <c r="NC103" s="7"/>
      <c r="ND103" s="7"/>
      <c r="NE103" s="7"/>
      <c r="NF103" s="7"/>
      <c r="NG103" s="7"/>
      <c r="NH103" s="7"/>
      <c r="NI103" s="7"/>
      <c r="NJ103" s="7"/>
      <c r="NK103" s="7"/>
      <c r="NL103" s="7"/>
      <c r="NM103" s="7"/>
      <c r="NN103" s="7"/>
      <c r="NO103" s="7"/>
      <c r="NP103" s="7"/>
      <c r="NQ103" s="7"/>
      <c r="NR103" s="7"/>
      <c r="NS103" s="7"/>
      <c r="NT103" s="7"/>
      <c r="NU103" s="7"/>
      <c r="NV103" s="7"/>
      <c r="NW103" s="7"/>
      <c r="NX103" s="7"/>
      <c r="NY103" s="7"/>
      <c r="NZ103" s="7"/>
      <c r="OA103" s="7"/>
      <c r="OB103" s="7"/>
      <c r="OC103" s="7"/>
      <c r="OD103" s="7"/>
      <c r="OE103" s="7"/>
      <c r="OF103" s="7"/>
      <c r="OG103" s="7"/>
      <c r="OH103" s="7"/>
      <c r="OI103" s="7"/>
      <c r="OJ103" s="7"/>
      <c r="OK103" s="7"/>
      <c r="OL103" s="7"/>
      <c r="OM103" s="7"/>
      <c r="ON103" s="7"/>
      <c r="OO103" s="7"/>
      <c r="OP103" s="7"/>
      <c r="OQ103" s="7"/>
      <c r="OR103" s="7"/>
      <c r="OS103" s="7"/>
      <c r="OT103" s="7"/>
      <c r="OU103" s="7"/>
      <c r="OV103" s="7"/>
      <c r="OW103" s="7"/>
      <c r="OX103" s="7"/>
      <c r="OY103" s="7"/>
      <c r="OZ103" s="7"/>
      <c r="PA103" s="7"/>
      <c r="PB103" s="7"/>
      <c r="PC103" s="7"/>
      <c r="PD103" s="7"/>
      <c r="PE103" s="7"/>
      <c r="PF103" s="7"/>
      <c r="PG103" s="7"/>
      <c r="PH103" s="7"/>
      <c r="PI103" s="7"/>
      <c r="PJ103" s="7"/>
      <c r="PK103" s="7"/>
      <c r="PL103" s="7"/>
      <c r="PM103" s="7"/>
      <c r="PN103" s="7"/>
      <c r="PO103" s="7"/>
      <c r="PP103" s="7"/>
      <c r="PQ103" s="7"/>
      <c r="PR103" s="7"/>
      <c r="PS103" s="7"/>
      <c r="PT103" s="7"/>
      <c r="PU103" s="7"/>
      <c r="PV103" s="7"/>
      <c r="PW103" s="7"/>
      <c r="PX103" s="7"/>
      <c r="PY103" s="7"/>
      <c r="PZ103" s="7"/>
      <c r="QA103" s="7"/>
      <c r="QB103" s="7"/>
      <c r="QC103" s="7"/>
      <c r="QD103" s="7"/>
      <c r="QE103" s="7"/>
      <c r="QF103" s="7"/>
      <c r="QG103" s="7"/>
      <c r="QH103" s="7"/>
      <c r="QI103" s="7"/>
      <c r="QJ103" s="7"/>
      <c r="QK103" s="7"/>
      <c r="QL103" s="7"/>
      <c r="QM103" s="7"/>
      <c r="QN103" s="7"/>
      <c r="QO103" s="7"/>
      <c r="QP103" s="7"/>
      <c r="QQ103" s="7"/>
      <c r="QR103" s="7"/>
      <c r="QS103" s="7"/>
      <c r="QT103" s="7"/>
      <c r="QU103" s="7"/>
      <c r="QV103" s="7"/>
      <c r="QW103" s="7"/>
      <c r="QX103" s="7"/>
      <c r="QY103" s="7"/>
      <c r="QZ103" s="7"/>
      <c r="RA103" s="7"/>
      <c r="RB103" s="7"/>
      <c r="RC103" s="7"/>
      <c r="RD103" s="7"/>
      <c r="RE103" s="7"/>
      <c r="RF103" s="7"/>
      <c r="RG103" s="7"/>
      <c r="RH103" s="7"/>
      <c r="RI103" s="7"/>
      <c r="RJ103" s="7"/>
      <c r="RK103" s="7"/>
      <c r="RL103" s="7"/>
      <c r="RM103" s="7"/>
      <c r="RN103" s="7"/>
      <c r="RO103" s="7"/>
      <c r="RP103" s="7"/>
      <c r="RQ103" s="7"/>
      <c r="RR103" s="7"/>
      <c r="RS103" s="7"/>
      <c r="RT103" s="7"/>
      <c r="RU103" s="7"/>
      <c r="RV103" s="7"/>
      <c r="RW103" s="7"/>
      <c r="RX103" s="7"/>
      <c r="RY103" s="7"/>
      <c r="RZ103" s="7"/>
      <c r="SA103" s="7"/>
      <c r="SB103" s="7"/>
      <c r="SC103" s="7"/>
      <c r="SD103" s="7"/>
      <c r="SE103" s="7"/>
      <c r="SF103" s="7"/>
      <c r="SG103" s="7"/>
      <c r="SH103" s="7"/>
      <c r="SI103" s="7"/>
      <c r="SJ103" s="7"/>
      <c r="SK103" s="7"/>
    </row>
    <row r="104" ht="14.2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  <c r="DV104" s="7"/>
      <c r="DW104" s="7"/>
      <c r="DX104" s="7"/>
      <c r="DY104" s="7"/>
      <c r="DZ104" s="7"/>
      <c r="EA104" s="7"/>
      <c r="EB104" s="7"/>
      <c r="EC104" s="7"/>
      <c r="ED104" s="7"/>
      <c r="EE104" s="7"/>
      <c r="EF104" s="7"/>
      <c r="EG104" s="7"/>
      <c r="EH104" s="7"/>
      <c r="EI104" s="7"/>
      <c r="EJ104" s="7"/>
      <c r="EK104" s="7"/>
      <c r="EL104" s="7"/>
      <c r="EM104" s="7"/>
      <c r="EN104" s="7"/>
      <c r="EO104" s="7"/>
      <c r="EP104" s="7"/>
      <c r="EQ104" s="7"/>
      <c r="ER104" s="7"/>
      <c r="ES104" s="7"/>
      <c r="ET104" s="7"/>
      <c r="EU104" s="7"/>
      <c r="EV104" s="7"/>
      <c r="EW104" s="7"/>
      <c r="EX104" s="7"/>
      <c r="EY104" s="7"/>
      <c r="EZ104" s="7"/>
      <c r="FA104" s="7"/>
      <c r="FB104" s="7"/>
      <c r="FC104" s="7"/>
      <c r="FD104" s="7"/>
      <c r="FE104" s="7"/>
      <c r="FF104" s="7"/>
      <c r="FG104" s="7"/>
      <c r="FH104" s="7"/>
      <c r="FI104" s="7"/>
      <c r="FJ104" s="7"/>
      <c r="FK104" s="7"/>
      <c r="FL104" s="7"/>
      <c r="FM104" s="7"/>
      <c r="FN104" s="7"/>
      <c r="FO104" s="7"/>
      <c r="FP104" s="7"/>
      <c r="FQ104" s="7"/>
      <c r="FR104" s="7"/>
      <c r="FS104" s="7"/>
      <c r="FT104" s="7"/>
      <c r="FU104" s="7"/>
      <c r="FV104" s="7"/>
      <c r="FW104" s="7"/>
      <c r="FX104" s="7"/>
      <c r="FY104" s="7"/>
      <c r="FZ104" s="7"/>
      <c r="GA104" s="7"/>
      <c r="GB104" s="7"/>
      <c r="GC104" s="7"/>
      <c r="GD104" s="7"/>
      <c r="GE104" s="7"/>
      <c r="GF104" s="7"/>
      <c r="GG104" s="7"/>
      <c r="GH104" s="7"/>
      <c r="GI104" s="7"/>
      <c r="GJ104" s="7"/>
      <c r="GK104" s="7"/>
      <c r="GL104" s="7"/>
      <c r="GM104" s="7"/>
      <c r="GN104" s="7"/>
      <c r="GO104" s="7"/>
      <c r="GP104" s="7"/>
      <c r="GQ104" s="7"/>
      <c r="GR104" s="7"/>
      <c r="GS104" s="7"/>
      <c r="GT104" s="7"/>
      <c r="GU104" s="7"/>
      <c r="GV104" s="7"/>
      <c r="GW104" s="7"/>
      <c r="GX104" s="7"/>
      <c r="GY104" s="7"/>
      <c r="GZ104" s="7"/>
      <c r="HA104" s="7"/>
      <c r="HB104" s="7"/>
      <c r="HC104" s="7"/>
      <c r="HD104" s="7"/>
      <c r="HE104" s="7"/>
      <c r="HF104" s="7"/>
      <c r="HG104" s="7"/>
      <c r="HH104" s="7"/>
      <c r="HI104" s="7"/>
      <c r="HJ104" s="7"/>
      <c r="HK104" s="7"/>
      <c r="HL104" s="7"/>
      <c r="HM104" s="7"/>
      <c r="HN104" s="7"/>
      <c r="HO104" s="7"/>
      <c r="HP104" s="7"/>
      <c r="HQ104" s="7"/>
      <c r="HR104" s="7"/>
      <c r="HS104" s="7"/>
      <c r="HT104" s="7"/>
      <c r="HU104" s="7"/>
      <c r="HV104" s="7"/>
      <c r="HW104" s="7"/>
      <c r="HX104" s="7"/>
      <c r="HY104" s="7"/>
      <c r="HZ104" s="7"/>
      <c r="IA104" s="7"/>
      <c r="IB104" s="7"/>
      <c r="IC104" s="7"/>
      <c r="ID104" s="7"/>
      <c r="IE104" s="7"/>
      <c r="IF104" s="7"/>
      <c r="IG104" s="7"/>
      <c r="IH104" s="7"/>
      <c r="II104" s="7"/>
      <c r="IJ104" s="7"/>
      <c r="IK104" s="7"/>
      <c r="IL104" s="7"/>
      <c r="IM104" s="7"/>
      <c r="IN104" s="7"/>
      <c r="IO104" s="7"/>
      <c r="IP104" s="7"/>
      <c r="IQ104" s="7"/>
      <c r="IR104" s="7"/>
      <c r="IS104" s="7"/>
      <c r="IT104" s="7"/>
      <c r="IU104" s="7"/>
      <c r="IV104" s="7"/>
      <c r="IW104" s="7"/>
      <c r="IX104" s="7"/>
      <c r="IY104" s="7"/>
      <c r="IZ104" s="7"/>
      <c r="JA104" s="7"/>
      <c r="JB104" s="7"/>
      <c r="JC104" s="7"/>
      <c r="JD104" s="7"/>
      <c r="JE104" s="7"/>
      <c r="JF104" s="7"/>
      <c r="JG104" s="7"/>
      <c r="JH104" s="7"/>
      <c r="JI104" s="7"/>
      <c r="JJ104" s="7"/>
      <c r="JK104" s="7"/>
      <c r="JL104" s="7"/>
      <c r="JM104" s="7"/>
      <c r="JN104" s="7"/>
      <c r="JO104" s="7"/>
      <c r="JP104" s="7"/>
      <c r="JQ104" s="7"/>
      <c r="JR104" s="7"/>
      <c r="JS104" s="7"/>
      <c r="JT104" s="7"/>
      <c r="JU104" s="7"/>
      <c r="JV104" s="7"/>
      <c r="JW104" s="7"/>
      <c r="JX104" s="7"/>
      <c r="JY104" s="7"/>
      <c r="JZ104" s="7"/>
      <c r="KA104" s="7"/>
      <c r="KB104" s="7"/>
      <c r="KC104" s="7"/>
      <c r="KD104" s="7"/>
      <c r="KE104" s="7"/>
      <c r="KF104" s="7"/>
      <c r="KG104" s="7"/>
      <c r="KH104" s="7"/>
      <c r="KI104" s="7"/>
      <c r="KJ104" s="7"/>
      <c r="KK104" s="7"/>
      <c r="KL104" s="7"/>
      <c r="KM104" s="7"/>
      <c r="KN104" s="7"/>
      <c r="KO104" s="7"/>
      <c r="KP104" s="7"/>
      <c r="KQ104" s="7"/>
      <c r="KR104" s="7"/>
      <c r="KS104" s="7"/>
      <c r="KT104" s="7"/>
      <c r="KU104" s="7"/>
      <c r="KV104" s="7"/>
      <c r="KW104" s="7"/>
      <c r="KX104" s="7"/>
      <c r="KY104" s="7"/>
      <c r="KZ104" s="7"/>
      <c r="LA104" s="7"/>
      <c r="LB104" s="7"/>
      <c r="LC104" s="7"/>
      <c r="LD104" s="7"/>
      <c r="LE104" s="7"/>
      <c r="LF104" s="7"/>
      <c r="LG104" s="7"/>
      <c r="LH104" s="7"/>
      <c r="LI104" s="7"/>
      <c r="LJ104" s="7"/>
      <c r="LK104" s="7"/>
      <c r="LL104" s="7"/>
      <c r="LM104" s="7"/>
      <c r="LN104" s="7"/>
      <c r="LO104" s="7"/>
      <c r="LP104" s="7"/>
      <c r="LQ104" s="7"/>
      <c r="LR104" s="7"/>
      <c r="LS104" s="7"/>
      <c r="LT104" s="7"/>
      <c r="LU104" s="7"/>
      <c r="LV104" s="7"/>
      <c r="LW104" s="7"/>
      <c r="LX104" s="7"/>
      <c r="LY104" s="7"/>
      <c r="LZ104" s="7"/>
      <c r="MA104" s="7"/>
      <c r="MB104" s="7"/>
      <c r="MC104" s="7"/>
      <c r="MD104" s="7"/>
      <c r="ME104" s="7"/>
      <c r="MF104" s="7"/>
      <c r="MG104" s="7"/>
      <c r="MH104" s="7"/>
      <c r="MI104" s="7"/>
      <c r="MJ104" s="7"/>
      <c r="MK104" s="7"/>
      <c r="ML104" s="7"/>
      <c r="MM104" s="7"/>
      <c r="MN104" s="7"/>
      <c r="MO104" s="7"/>
      <c r="MP104" s="7"/>
      <c r="MQ104" s="7"/>
      <c r="MR104" s="7"/>
      <c r="MS104" s="7"/>
      <c r="MT104" s="7"/>
      <c r="MU104" s="7"/>
      <c r="MV104" s="7"/>
      <c r="MW104" s="7"/>
      <c r="MX104" s="7"/>
      <c r="MY104" s="7"/>
      <c r="MZ104" s="7"/>
      <c r="NA104" s="7"/>
      <c r="NB104" s="7"/>
      <c r="NC104" s="7"/>
      <c r="ND104" s="7"/>
      <c r="NE104" s="7"/>
      <c r="NF104" s="7"/>
      <c r="NG104" s="7"/>
      <c r="NH104" s="7"/>
      <c r="NI104" s="7"/>
      <c r="NJ104" s="7"/>
      <c r="NK104" s="7"/>
      <c r="NL104" s="7"/>
      <c r="NM104" s="7"/>
      <c r="NN104" s="7"/>
      <c r="NO104" s="7"/>
      <c r="NP104" s="7"/>
      <c r="NQ104" s="7"/>
      <c r="NR104" s="7"/>
      <c r="NS104" s="7"/>
      <c r="NT104" s="7"/>
      <c r="NU104" s="7"/>
      <c r="NV104" s="7"/>
      <c r="NW104" s="7"/>
      <c r="NX104" s="7"/>
      <c r="NY104" s="7"/>
      <c r="NZ104" s="7"/>
      <c r="OA104" s="7"/>
      <c r="OB104" s="7"/>
      <c r="OC104" s="7"/>
      <c r="OD104" s="7"/>
      <c r="OE104" s="7"/>
      <c r="OF104" s="7"/>
      <c r="OG104" s="7"/>
      <c r="OH104" s="7"/>
      <c r="OI104" s="7"/>
      <c r="OJ104" s="7"/>
      <c r="OK104" s="7"/>
      <c r="OL104" s="7"/>
      <c r="OM104" s="7"/>
      <c r="ON104" s="7"/>
      <c r="OO104" s="7"/>
      <c r="OP104" s="7"/>
      <c r="OQ104" s="7"/>
      <c r="OR104" s="7"/>
      <c r="OS104" s="7"/>
      <c r="OT104" s="7"/>
      <c r="OU104" s="7"/>
      <c r="OV104" s="7"/>
      <c r="OW104" s="7"/>
      <c r="OX104" s="7"/>
      <c r="OY104" s="7"/>
      <c r="OZ104" s="7"/>
      <c r="PA104" s="7"/>
      <c r="PB104" s="7"/>
      <c r="PC104" s="7"/>
      <c r="PD104" s="7"/>
      <c r="PE104" s="7"/>
      <c r="PF104" s="7"/>
      <c r="PG104" s="7"/>
      <c r="PH104" s="7"/>
      <c r="PI104" s="7"/>
      <c r="PJ104" s="7"/>
      <c r="PK104" s="7"/>
      <c r="PL104" s="7"/>
      <c r="PM104" s="7"/>
      <c r="PN104" s="7"/>
      <c r="PO104" s="7"/>
      <c r="PP104" s="7"/>
      <c r="PQ104" s="7"/>
      <c r="PR104" s="7"/>
      <c r="PS104" s="7"/>
      <c r="PT104" s="7"/>
      <c r="PU104" s="7"/>
      <c r="PV104" s="7"/>
      <c r="PW104" s="7"/>
      <c r="PX104" s="7"/>
      <c r="PY104" s="7"/>
      <c r="PZ104" s="7"/>
      <c r="QA104" s="7"/>
      <c r="QB104" s="7"/>
      <c r="QC104" s="7"/>
      <c r="QD104" s="7"/>
      <c r="QE104" s="7"/>
      <c r="QF104" s="7"/>
      <c r="QG104" s="7"/>
      <c r="QH104" s="7"/>
      <c r="QI104" s="7"/>
      <c r="QJ104" s="7"/>
      <c r="QK104" s="7"/>
      <c r="QL104" s="7"/>
      <c r="QM104" s="7"/>
      <c r="QN104" s="7"/>
      <c r="QO104" s="7"/>
      <c r="QP104" s="7"/>
      <c r="QQ104" s="7"/>
      <c r="QR104" s="7"/>
      <c r="QS104" s="7"/>
      <c r="QT104" s="7"/>
      <c r="QU104" s="7"/>
      <c r="QV104" s="7"/>
      <c r="QW104" s="7"/>
      <c r="QX104" s="7"/>
      <c r="QY104" s="7"/>
      <c r="QZ104" s="7"/>
      <c r="RA104" s="7"/>
      <c r="RB104" s="7"/>
      <c r="RC104" s="7"/>
      <c r="RD104" s="7"/>
      <c r="RE104" s="7"/>
      <c r="RF104" s="7"/>
      <c r="RG104" s="7"/>
      <c r="RH104" s="7"/>
      <c r="RI104" s="7"/>
      <c r="RJ104" s="7"/>
      <c r="RK104" s="7"/>
      <c r="RL104" s="7"/>
      <c r="RM104" s="7"/>
      <c r="RN104" s="7"/>
      <c r="RO104" s="7"/>
      <c r="RP104" s="7"/>
      <c r="RQ104" s="7"/>
      <c r="RR104" s="7"/>
      <c r="RS104" s="7"/>
      <c r="RT104" s="7"/>
      <c r="RU104" s="7"/>
      <c r="RV104" s="7"/>
      <c r="RW104" s="7"/>
      <c r="RX104" s="7"/>
      <c r="RY104" s="7"/>
      <c r="RZ104" s="7"/>
      <c r="SA104" s="7"/>
      <c r="SB104" s="7"/>
      <c r="SC104" s="7"/>
      <c r="SD104" s="7"/>
      <c r="SE104" s="7"/>
      <c r="SF104" s="7"/>
      <c r="SG104" s="7"/>
      <c r="SH104" s="7"/>
      <c r="SI104" s="7"/>
      <c r="SJ104" s="7"/>
      <c r="SK104" s="7"/>
    </row>
    <row r="105" ht="14.2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  <c r="DV105" s="7"/>
      <c r="DW105" s="7"/>
      <c r="DX105" s="7"/>
      <c r="DY105" s="7"/>
      <c r="DZ105" s="7"/>
      <c r="EA105" s="7"/>
      <c r="EB105" s="7"/>
      <c r="EC105" s="7"/>
      <c r="ED105" s="7"/>
      <c r="EE105" s="7"/>
      <c r="EF105" s="7"/>
      <c r="EG105" s="7"/>
      <c r="EH105" s="7"/>
      <c r="EI105" s="7"/>
      <c r="EJ105" s="7"/>
      <c r="EK105" s="7"/>
      <c r="EL105" s="7"/>
      <c r="EM105" s="7"/>
      <c r="EN105" s="7"/>
      <c r="EO105" s="7"/>
      <c r="EP105" s="7"/>
      <c r="EQ105" s="7"/>
      <c r="ER105" s="7"/>
      <c r="ES105" s="7"/>
      <c r="ET105" s="7"/>
      <c r="EU105" s="7"/>
      <c r="EV105" s="7"/>
      <c r="EW105" s="7"/>
      <c r="EX105" s="7"/>
      <c r="EY105" s="7"/>
      <c r="EZ105" s="7"/>
      <c r="FA105" s="7"/>
      <c r="FB105" s="7"/>
      <c r="FC105" s="7"/>
      <c r="FD105" s="7"/>
      <c r="FE105" s="7"/>
      <c r="FF105" s="7"/>
      <c r="FG105" s="7"/>
      <c r="FH105" s="7"/>
      <c r="FI105" s="7"/>
      <c r="FJ105" s="7"/>
      <c r="FK105" s="7"/>
      <c r="FL105" s="7"/>
      <c r="FM105" s="7"/>
      <c r="FN105" s="7"/>
      <c r="FO105" s="7"/>
      <c r="FP105" s="7"/>
      <c r="FQ105" s="7"/>
      <c r="FR105" s="7"/>
      <c r="FS105" s="7"/>
      <c r="FT105" s="7"/>
      <c r="FU105" s="7"/>
      <c r="FV105" s="7"/>
      <c r="FW105" s="7"/>
      <c r="FX105" s="7"/>
      <c r="FY105" s="7"/>
      <c r="FZ105" s="7"/>
      <c r="GA105" s="7"/>
      <c r="GB105" s="7"/>
      <c r="GC105" s="7"/>
      <c r="GD105" s="7"/>
      <c r="GE105" s="7"/>
      <c r="GF105" s="7"/>
      <c r="GG105" s="7"/>
      <c r="GH105" s="7"/>
      <c r="GI105" s="7"/>
      <c r="GJ105" s="7"/>
      <c r="GK105" s="7"/>
      <c r="GL105" s="7"/>
      <c r="GM105" s="7"/>
      <c r="GN105" s="7"/>
      <c r="GO105" s="7"/>
      <c r="GP105" s="7"/>
      <c r="GQ105" s="7"/>
      <c r="GR105" s="7"/>
      <c r="GS105" s="7"/>
      <c r="GT105" s="7"/>
      <c r="GU105" s="7"/>
      <c r="GV105" s="7"/>
      <c r="GW105" s="7"/>
      <c r="GX105" s="7"/>
      <c r="GY105" s="7"/>
      <c r="GZ105" s="7"/>
      <c r="HA105" s="7"/>
      <c r="HB105" s="7"/>
      <c r="HC105" s="7"/>
      <c r="HD105" s="7"/>
      <c r="HE105" s="7"/>
      <c r="HF105" s="7"/>
      <c r="HG105" s="7"/>
      <c r="HH105" s="7"/>
      <c r="HI105" s="7"/>
      <c r="HJ105" s="7"/>
      <c r="HK105" s="7"/>
      <c r="HL105" s="7"/>
      <c r="HM105" s="7"/>
      <c r="HN105" s="7"/>
      <c r="HO105" s="7"/>
      <c r="HP105" s="7"/>
      <c r="HQ105" s="7"/>
      <c r="HR105" s="7"/>
      <c r="HS105" s="7"/>
      <c r="HT105" s="7"/>
      <c r="HU105" s="7"/>
      <c r="HV105" s="7"/>
      <c r="HW105" s="7"/>
      <c r="HX105" s="7"/>
      <c r="HY105" s="7"/>
      <c r="HZ105" s="7"/>
      <c r="IA105" s="7"/>
      <c r="IB105" s="7"/>
      <c r="IC105" s="7"/>
      <c r="ID105" s="7"/>
      <c r="IE105" s="7"/>
      <c r="IF105" s="7"/>
      <c r="IG105" s="7"/>
      <c r="IH105" s="7"/>
      <c r="II105" s="7"/>
      <c r="IJ105" s="7"/>
      <c r="IK105" s="7"/>
      <c r="IL105" s="7"/>
      <c r="IM105" s="7"/>
      <c r="IN105" s="7"/>
      <c r="IO105" s="7"/>
      <c r="IP105" s="7"/>
      <c r="IQ105" s="7"/>
      <c r="IR105" s="7"/>
      <c r="IS105" s="7"/>
      <c r="IT105" s="7"/>
      <c r="IU105" s="7"/>
      <c r="IV105" s="7"/>
      <c r="IW105" s="7"/>
      <c r="IX105" s="7"/>
      <c r="IY105" s="7"/>
      <c r="IZ105" s="7"/>
      <c r="JA105" s="7"/>
      <c r="JB105" s="7"/>
      <c r="JC105" s="7"/>
      <c r="JD105" s="7"/>
      <c r="JE105" s="7"/>
      <c r="JF105" s="7"/>
      <c r="JG105" s="7"/>
      <c r="JH105" s="7"/>
      <c r="JI105" s="7"/>
      <c r="JJ105" s="7"/>
      <c r="JK105" s="7"/>
      <c r="JL105" s="7"/>
      <c r="JM105" s="7"/>
      <c r="JN105" s="7"/>
      <c r="JO105" s="7"/>
      <c r="JP105" s="7"/>
      <c r="JQ105" s="7"/>
      <c r="JR105" s="7"/>
      <c r="JS105" s="7"/>
      <c r="JT105" s="7"/>
      <c r="JU105" s="7"/>
      <c r="JV105" s="7"/>
      <c r="JW105" s="7"/>
      <c r="JX105" s="7"/>
      <c r="JY105" s="7"/>
      <c r="JZ105" s="7"/>
      <c r="KA105" s="7"/>
      <c r="KB105" s="7"/>
      <c r="KC105" s="7"/>
      <c r="KD105" s="7"/>
      <c r="KE105" s="7"/>
      <c r="KF105" s="7"/>
      <c r="KG105" s="7"/>
      <c r="KH105" s="7"/>
      <c r="KI105" s="7"/>
      <c r="KJ105" s="7"/>
      <c r="KK105" s="7"/>
      <c r="KL105" s="7"/>
      <c r="KM105" s="7"/>
      <c r="KN105" s="7"/>
      <c r="KO105" s="7"/>
      <c r="KP105" s="7"/>
      <c r="KQ105" s="7"/>
      <c r="KR105" s="7"/>
      <c r="KS105" s="7"/>
      <c r="KT105" s="7"/>
      <c r="KU105" s="7"/>
      <c r="KV105" s="7"/>
      <c r="KW105" s="7"/>
      <c r="KX105" s="7"/>
      <c r="KY105" s="7"/>
      <c r="KZ105" s="7"/>
      <c r="LA105" s="7"/>
      <c r="LB105" s="7"/>
      <c r="LC105" s="7"/>
      <c r="LD105" s="7"/>
      <c r="LE105" s="7"/>
      <c r="LF105" s="7"/>
      <c r="LG105" s="7"/>
      <c r="LH105" s="7"/>
      <c r="LI105" s="7"/>
      <c r="LJ105" s="7"/>
      <c r="LK105" s="7"/>
      <c r="LL105" s="7"/>
      <c r="LM105" s="7"/>
      <c r="LN105" s="7"/>
      <c r="LO105" s="7"/>
      <c r="LP105" s="7"/>
      <c r="LQ105" s="7"/>
      <c r="LR105" s="7"/>
      <c r="LS105" s="7"/>
      <c r="LT105" s="7"/>
      <c r="LU105" s="7"/>
      <c r="LV105" s="7"/>
      <c r="LW105" s="7"/>
      <c r="LX105" s="7"/>
      <c r="LY105" s="7"/>
      <c r="LZ105" s="7"/>
      <c r="MA105" s="7"/>
      <c r="MB105" s="7"/>
      <c r="MC105" s="7"/>
      <c r="MD105" s="7"/>
      <c r="ME105" s="7"/>
      <c r="MF105" s="7"/>
      <c r="MG105" s="7"/>
      <c r="MH105" s="7"/>
      <c r="MI105" s="7"/>
      <c r="MJ105" s="7"/>
      <c r="MK105" s="7"/>
      <c r="ML105" s="7"/>
      <c r="MM105" s="7"/>
      <c r="MN105" s="7"/>
      <c r="MO105" s="7"/>
      <c r="MP105" s="7"/>
      <c r="MQ105" s="7"/>
      <c r="MR105" s="7"/>
      <c r="MS105" s="7"/>
      <c r="MT105" s="7"/>
      <c r="MU105" s="7"/>
      <c r="MV105" s="7"/>
      <c r="MW105" s="7"/>
      <c r="MX105" s="7"/>
      <c r="MY105" s="7"/>
      <c r="MZ105" s="7"/>
      <c r="NA105" s="7"/>
      <c r="NB105" s="7"/>
      <c r="NC105" s="7"/>
      <c r="ND105" s="7"/>
      <c r="NE105" s="7"/>
      <c r="NF105" s="7"/>
      <c r="NG105" s="7"/>
      <c r="NH105" s="7"/>
      <c r="NI105" s="7"/>
      <c r="NJ105" s="7"/>
      <c r="NK105" s="7"/>
      <c r="NL105" s="7"/>
      <c r="NM105" s="7"/>
      <c r="NN105" s="7"/>
      <c r="NO105" s="7"/>
      <c r="NP105" s="7"/>
      <c r="NQ105" s="7"/>
      <c r="NR105" s="7"/>
      <c r="NS105" s="7"/>
      <c r="NT105" s="7"/>
      <c r="NU105" s="7"/>
      <c r="NV105" s="7"/>
      <c r="NW105" s="7"/>
      <c r="NX105" s="7"/>
      <c r="NY105" s="7"/>
      <c r="NZ105" s="7"/>
      <c r="OA105" s="7"/>
      <c r="OB105" s="7"/>
      <c r="OC105" s="7"/>
      <c r="OD105" s="7"/>
      <c r="OE105" s="7"/>
      <c r="OF105" s="7"/>
      <c r="OG105" s="7"/>
      <c r="OH105" s="7"/>
      <c r="OI105" s="7"/>
      <c r="OJ105" s="7"/>
      <c r="OK105" s="7"/>
      <c r="OL105" s="7"/>
      <c r="OM105" s="7"/>
      <c r="ON105" s="7"/>
      <c r="OO105" s="7"/>
      <c r="OP105" s="7"/>
      <c r="OQ105" s="7"/>
      <c r="OR105" s="7"/>
      <c r="OS105" s="7"/>
      <c r="OT105" s="7"/>
      <c r="OU105" s="7"/>
      <c r="OV105" s="7"/>
      <c r="OW105" s="7"/>
      <c r="OX105" s="7"/>
      <c r="OY105" s="7"/>
      <c r="OZ105" s="7"/>
      <c r="PA105" s="7"/>
      <c r="PB105" s="7"/>
      <c r="PC105" s="7"/>
      <c r="PD105" s="7"/>
      <c r="PE105" s="7"/>
      <c r="PF105" s="7"/>
      <c r="PG105" s="7"/>
      <c r="PH105" s="7"/>
      <c r="PI105" s="7"/>
      <c r="PJ105" s="7"/>
      <c r="PK105" s="7"/>
      <c r="PL105" s="7"/>
      <c r="PM105" s="7"/>
      <c r="PN105" s="7"/>
      <c r="PO105" s="7"/>
      <c r="PP105" s="7"/>
      <c r="PQ105" s="7"/>
      <c r="PR105" s="7"/>
      <c r="PS105" s="7"/>
      <c r="PT105" s="7"/>
      <c r="PU105" s="7"/>
      <c r="PV105" s="7"/>
      <c r="PW105" s="7"/>
      <c r="PX105" s="7"/>
      <c r="PY105" s="7"/>
      <c r="PZ105" s="7"/>
      <c r="QA105" s="7"/>
      <c r="QB105" s="7"/>
      <c r="QC105" s="7"/>
      <c r="QD105" s="7"/>
      <c r="QE105" s="7"/>
      <c r="QF105" s="7"/>
      <c r="QG105" s="7"/>
      <c r="QH105" s="7"/>
      <c r="QI105" s="7"/>
      <c r="QJ105" s="7"/>
      <c r="QK105" s="7"/>
      <c r="QL105" s="7"/>
      <c r="QM105" s="7"/>
      <c r="QN105" s="7"/>
      <c r="QO105" s="7"/>
      <c r="QP105" s="7"/>
      <c r="QQ105" s="7"/>
      <c r="QR105" s="7"/>
      <c r="QS105" s="7"/>
      <c r="QT105" s="7"/>
      <c r="QU105" s="7"/>
      <c r="QV105" s="7"/>
      <c r="QW105" s="7"/>
      <c r="QX105" s="7"/>
      <c r="QY105" s="7"/>
      <c r="QZ105" s="7"/>
      <c r="RA105" s="7"/>
      <c r="RB105" s="7"/>
      <c r="RC105" s="7"/>
      <c r="RD105" s="7"/>
      <c r="RE105" s="7"/>
      <c r="RF105" s="7"/>
      <c r="RG105" s="7"/>
      <c r="RH105" s="7"/>
      <c r="RI105" s="7"/>
      <c r="RJ105" s="7"/>
      <c r="RK105" s="7"/>
      <c r="RL105" s="7"/>
      <c r="RM105" s="7"/>
      <c r="RN105" s="7"/>
      <c r="RO105" s="7"/>
      <c r="RP105" s="7"/>
      <c r="RQ105" s="7"/>
      <c r="RR105" s="7"/>
      <c r="RS105" s="7"/>
      <c r="RT105" s="7"/>
      <c r="RU105" s="7"/>
      <c r="RV105" s="7"/>
      <c r="RW105" s="7"/>
      <c r="RX105" s="7"/>
      <c r="RY105" s="7"/>
      <c r="RZ105" s="7"/>
      <c r="SA105" s="7"/>
      <c r="SB105" s="7"/>
      <c r="SC105" s="7"/>
      <c r="SD105" s="7"/>
      <c r="SE105" s="7"/>
      <c r="SF105" s="7"/>
      <c r="SG105" s="7"/>
      <c r="SH105" s="7"/>
      <c r="SI105" s="7"/>
      <c r="SJ105" s="7"/>
      <c r="SK105" s="7"/>
    </row>
    <row r="106" ht="14.2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  <c r="DV106" s="7"/>
      <c r="DW106" s="7"/>
      <c r="DX106" s="7"/>
      <c r="DY106" s="7"/>
      <c r="DZ106" s="7"/>
      <c r="EA106" s="7"/>
      <c r="EB106" s="7"/>
      <c r="EC106" s="7"/>
      <c r="ED106" s="7"/>
      <c r="EE106" s="7"/>
      <c r="EF106" s="7"/>
      <c r="EG106" s="7"/>
      <c r="EH106" s="7"/>
      <c r="EI106" s="7"/>
      <c r="EJ106" s="7"/>
      <c r="EK106" s="7"/>
      <c r="EL106" s="7"/>
      <c r="EM106" s="7"/>
      <c r="EN106" s="7"/>
      <c r="EO106" s="7"/>
      <c r="EP106" s="7"/>
      <c r="EQ106" s="7"/>
      <c r="ER106" s="7"/>
      <c r="ES106" s="7"/>
      <c r="ET106" s="7"/>
      <c r="EU106" s="7"/>
      <c r="EV106" s="7"/>
      <c r="EW106" s="7"/>
      <c r="EX106" s="7"/>
      <c r="EY106" s="7"/>
      <c r="EZ106" s="7"/>
      <c r="FA106" s="7"/>
      <c r="FB106" s="7"/>
      <c r="FC106" s="7"/>
      <c r="FD106" s="7"/>
      <c r="FE106" s="7"/>
      <c r="FF106" s="7"/>
      <c r="FG106" s="7"/>
      <c r="FH106" s="7"/>
      <c r="FI106" s="7"/>
      <c r="FJ106" s="7"/>
      <c r="FK106" s="7"/>
      <c r="FL106" s="7"/>
      <c r="FM106" s="7"/>
      <c r="FN106" s="7"/>
      <c r="FO106" s="7"/>
      <c r="FP106" s="7"/>
      <c r="FQ106" s="7"/>
      <c r="FR106" s="7"/>
      <c r="FS106" s="7"/>
      <c r="FT106" s="7"/>
      <c r="FU106" s="7"/>
      <c r="FV106" s="7"/>
      <c r="FW106" s="7"/>
      <c r="FX106" s="7"/>
      <c r="FY106" s="7"/>
      <c r="FZ106" s="7"/>
      <c r="GA106" s="7"/>
      <c r="GB106" s="7"/>
      <c r="GC106" s="7"/>
      <c r="GD106" s="7"/>
      <c r="GE106" s="7"/>
      <c r="GF106" s="7"/>
      <c r="GG106" s="7"/>
      <c r="GH106" s="7"/>
      <c r="GI106" s="7"/>
      <c r="GJ106" s="7"/>
      <c r="GK106" s="7"/>
      <c r="GL106" s="7"/>
      <c r="GM106" s="7"/>
      <c r="GN106" s="7"/>
      <c r="GO106" s="7"/>
      <c r="GP106" s="7"/>
      <c r="GQ106" s="7"/>
      <c r="GR106" s="7"/>
      <c r="GS106" s="7"/>
      <c r="GT106" s="7"/>
      <c r="GU106" s="7"/>
      <c r="GV106" s="7"/>
      <c r="GW106" s="7"/>
      <c r="GX106" s="7"/>
      <c r="GY106" s="7"/>
      <c r="GZ106" s="7"/>
      <c r="HA106" s="7"/>
      <c r="HB106" s="7"/>
      <c r="HC106" s="7"/>
      <c r="HD106" s="7"/>
      <c r="HE106" s="7"/>
      <c r="HF106" s="7"/>
      <c r="HG106" s="7"/>
      <c r="HH106" s="7"/>
      <c r="HI106" s="7"/>
      <c r="HJ106" s="7"/>
      <c r="HK106" s="7"/>
      <c r="HL106" s="7"/>
      <c r="HM106" s="7"/>
      <c r="HN106" s="7"/>
      <c r="HO106" s="7"/>
      <c r="HP106" s="7"/>
      <c r="HQ106" s="7"/>
      <c r="HR106" s="7"/>
      <c r="HS106" s="7"/>
      <c r="HT106" s="7"/>
      <c r="HU106" s="7"/>
      <c r="HV106" s="7"/>
      <c r="HW106" s="7"/>
      <c r="HX106" s="7"/>
      <c r="HY106" s="7"/>
      <c r="HZ106" s="7"/>
      <c r="IA106" s="7"/>
      <c r="IB106" s="7"/>
      <c r="IC106" s="7"/>
      <c r="ID106" s="7"/>
      <c r="IE106" s="7"/>
      <c r="IF106" s="7"/>
      <c r="IG106" s="7"/>
      <c r="IH106" s="7"/>
      <c r="II106" s="7"/>
      <c r="IJ106" s="7"/>
      <c r="IK106" s="7"/>
      <c r="IL106" s="7"/>
      <c r="IM106" s="7"/>
      <c r="IN106" s="7"/>
      <c r="IO106" s="7"/>
      <c r="IP106" s="7"/>
      <c r="IQ106" s="7"/>
      <c r="IR106" s="7"/>
      <c r="IS106" s="7"/>
      <c r="IT106" s="7"/>
      <c r="IU106" s="7"/>
      <c r="IV106" s="7"/>
      <c r="IW106" s="7"/>
      <c r="IX106" s="7"/>
      <c r="IY106" s="7"/>
      <c r="IZ106" s="7"/>
      <c r="JA106" s="7"/>
      <c r="JB106" s="7"/>
      <c r="JC106" s="7"/>
      <c r="JD106" s="7"/>
      <c r="JE106" s="7"/>
      <c r="JF106" s="7"/>
      <c r="JG106" s="7"/>
      <c r="JH106" s="7"/>
      <c r="JI106" s="7"/>
      <c r="JJ106" s="7"/>
      <c r="JK106" s="7"/>
      <c r="JL106" s="7"/>
      <c r="JM106" s="7"/>
      <c r="JN106" s="7"/>
      <c r="JO106" s="7"/>
      <c r="JP106" s="7"/>
      <c r="JQ106" s="7"/>
      <c r="JR106" s="7"/>
      <c r="JS106" s="7"/>
      <c r="JT106" s="7"/>
      <c r="JU106" s="7"/>
      <c r="JV106" s="7"/>
      <c r="JW106" s="7"/>
      <c r="JX106" s="7"/>
      <c r="JY106" s="7"/>
      <c r="JZ106" s="7"/>
      <c r="KA106" s="7"/>
      <c r="KB106" s="7"/>
      <c r="KC106" s="7"/>
      <c r="KD106" s="7"/>
      <c r="KE106" s="7"/>
      <c r="KF106" s="7"/>
      <c r="KG106" s="7"/>
      <c r="KH106" s="7"/>
      <c r="KI106" s="7"/>
      <c r="KJ106" s="7"/>
      <c r="KK106" s="7"/>
      <c r="KL106" s="7"/>
      <c r="KM106" s="7"/>
      <c r="KN106" s="7"/>
      <c r="KO106" s="7"/>
      <c r="KP106" s="7"/>
      <c r="KQ106" s="7"/>
      <c r="KR106" s="7"/>
      <c r="KS106" s="7"/>
      <c r="KT106" s="7"/>
      <c r="KU106" s="7"/>
      <c r="KV106" s="7"/>
      <c r="KW106" s="7"/>
      <c r="KX106" s="7"/>
      <c r="KY106" s="7"/>
      <c r="KZ106" s="7"/>
      <c r="LA106" s="7"/>
      <c r="LB106" s="7"/>
      <c r="LC106" s="7"/>
      <c r="LD106" s="7"/>
      <c r="LE106" s="7"/>
      <c r="LF106" s="7"/>
      <c r="LG106" s="7"/>
      <c r="LH106" s="7"/>
      <c r="LI106" s="7"/>
      <c r="LJ106" s="7"/>
      <c r="LK106" s="7"/>
      <c r="LL106" s="7"/>
      <c r="LM106" s="7"/>
      <c r="LN106" s="7"/>
      <c r="LO106" s="7"/>
      <c r="LP106" s="7"/>
      <c r="LQ106" s="7"/>
      <c r="LR106" s="7"/>
      <c r="LS106" s="7"/>
      <c r="LT106" s="7"/>
      <c r="LU106" s="7"/>
      <c r="LV106" s="7"/>
      <c r="LW106" s="7"/>
      <c r="LX106" s="7"/>
      <c r="LY106" s="7"/>
      <c r="LZ106" s="7"/>
      <c r="MA106" s="7"/>
      <c r="MB106" s="7"/>
      <c r="MC106" s="7"/>
      <c r="MD106" s="7"/>
      <c r="ME106" s="7"/>
      <c r="MF106" s="7"/>
      <c r="MG106" s="7"/>
      <c r="MH106" s="7"/>
      <c r="MI106" s="7"/>
      <c r="MJ106" s="7"/>
      <c r="MK106" s="7"/>
      <c r="ML106" s="7"/>
      <c r="MM106" s="7"/>
      <c r="MN106" s="7"/>
      <c r="MO106" s="7"/>
      <c r="MP106" s="7"/>
      <c r="MQ106" s="7"/>
      <c r="MR106" s="7"/>
      <c r="MS106" s="7"/>
      <c r="MT106" s="7"/>
      <c r="MU106" s="7"/>
      <c r="MV106" s="7"/>
      <c r="MW106" s="7"/>
      <c r="MX106" s="7"/>
      <c r="MY106" s="7"/>
      <c r="MZ106" s="7"/>
      <c r="NA106" s="7"/>
      <c r="NB106" s="7"/>
      <c r="NC106" s="7"/>
      <c r="ND106" s="7"/>
      <c r="NE106" s="7"/>
      <c r="NF106" s="7"/>
      <c r="NG106" s="7"/>
      <c r="NH106" s="7"/>
      <c r="NI106" s="7"/>
      <c r="NJ106" s="7"/>
      <c r="NK106" s="7"/>
      <c r="NL106" s="7"/>
      <c r="NM106" s="7"/>
      <c r="NN106" s="7"/>
      <c r="NO106" s="7"/>
      <c r="NP106" s="7"/>
      <c r="NQ106" s="7"/>
      <c r="NR106" s="7"/>
      <c r="NS106" s="7"/>
      <c r="NT106" s="7"/>
      <c r="NU106" s="7"/>
      <c r="NV106" s="7"/>
      <c r="NW106" s="7"/>
      <c r="NX106" s="7"/>
      <c r="NY106" s="7"/>
      <c r="NZ106" s="7"/>
      <c r="OA106" s="7"/>
      <c r="OB106" s="7"/>
      <c r="OC106" s="7"/>
      <c r="OD106" s="7"/>
      <c r="OE106" s="7"/>
      <c r="OF106" s="7"/>
      <c r="OG106" s="7"/>
      <c r="OH106" s="7"/>
      <c r="OI106" s="7"/>
      <c r="OJ106" s="7"/>
      <c r="OK106" s="7"/>
      <c r="OL106" s="7"/>
      <c r="OM106" s="7"/>
      <c r="ON106" s="7"/>
      <c r="OO106" s="7"/>
      <c r="OP106" s="7"/>
      <c r="OQ106" s="7"/>
      <c r="OR106" s="7"/>
      <c r="OS106" s="7"/>
      <c r="OT106" s="7"/>
      <c r="OU106" s="7"/>
      <c r="OV106" s="7"/>
      <c r="OW106" s="7"/>
      <c r="OX106" s="7"/>
      <c r="OY106" s="7"/>
      <c r="OZ106" s="7"/>
      <c r="PA106" s="7"/>
      <c r="PB106" s="7"/>
      <c r="PC106" s="7"/>
      <c r="PD106" s="7"/>
      <c r="PE106" s="7"/>
      <c r="PF106" s="7"/>
      <c r="PG106" s="7"/>
      <c r="PH106" s="7"/>
      <c r="PI106" s="7"/>
      <c r="PJ106" s="7"/>
      <c r="PK106" s="7"/>
      <c r="PL106" s="7"/>
      <c r="PM106" s="7"/>
      <c r="PN106" s="7"/>
      <c r="PO106" s="7"/>
      <c r="PP106" s="7"/>
      <c r="PQ106" s="7"/>
      <c r="PR106" s="7"/>
      <c r="PS106" s="7"/>
      <c r="PT106" s="7"/>
      <c r="PU106" s="7"/>
      <c r="PV106" s="7"/>
      <c r="PW106" s="7"/>
      <c r="PX106" s="7"/>
      <c r="PY106" s="7"/>
      <c r="PZ106" s="7"/>
      <c r="QA106" s="7"/>
      <c r="QB106" s="7"/>
      <c r="QC106" s="7"/>
      <c r="QD106" s="7"/>
      <c r="QE106" s="7"/>
      <c r="QF106" s="7"/>
      <c r="QG106" s="7"/>
      <c r="QH106" s="7"/>
      <c r="QI106" s="7"/>
      <c r="QJ106" s="7"/>
      <c r="QK106" s="7"/>
      <c r="QL106" s="7"/>
      <c r="QM106" s="7"/>
      <c r="QN106" s="7"/>
      <c r="QO106" s="7"/>
      <c r="QP106" s="7"/>
      <c r="QQ106" s="7"/>
      <c r="QR106" s="7"/>
      <c r="QS106" s="7"/>
      <c r="QT106" s="7"/>
      <c r="QU106" s="7"/>
      <c r="QV106" s="7"/>
      <c r="QW106" s="7"/>
      <c r="QX106" s="7"/>
      <c r="QY106" s="7"/>
      <c r="QZ106" s="7"/>
      <c r="RA106" s="7"/>
      <c r="RB106" s="7"/>
      <c r="RC106" s="7"/>
      <c r="RD106" s="7"/>
      <c r="RE106" s="7"/>
      <c r="RF106" s="7"/>
      <c r="RG106" s="7"/>
      <c r="RH106" s="7"/>
      <c r="RI106" s="7"/>
      <c r="RJ106" s="7"/>
      <c r="RK106" s="7"/>
      <c r="RL106" s="7"/>
      <c r="RM106" s="7"/>
      <c r="RN106" s="7"/>
      <c r="RO106" s="7"/>
      <c r="RP106" s="7"/>
      <c r="RQ106" s="7"/>
      <c r="RR106" s="7"/>
      <c r="RS106" s="7"/>
      <c r="RT106" s="7"/>
      <c r="RU106" s="7"/>
      <c r="RV106" s="7"/>
      <c r="RW106" s="7"/>
      <c r="RX106" s="7"/>
      <c r="RY106" s="7"/>
      <c r="RZ106" s="7"/>
      <c r="SA106" s="7"/>
      <c r="SB106" s="7"/>
      <c r="SC106" s="7"/>
      <c r="SD106" s="7"/>
      <c r="SE106" s="7"/>
      <c r="SF106" s="7"/>
      <c r="SG106" s="7"/>
      <c r="SH106" s="7"/>
      <c r="SI106" s="7"/>
      <c r="SJ106" s="7"/>
      <c r="SK106" s="7"/>
    </row>
    <row r="107" ht="14.2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  <c r="DV107" s="7"/>
      <c r="DW107" s="7"/>
      <c r="DX107" s="7"/>
      <c r="DY107" s="7"/>
      <c r="DZ107" s="7"/>
      <c r="EA107" s="7"/>
      <c r="EB107" s="7"/>
      <c r="EC107" s="7"/>
      <c r="ED107" s="7"/>
      <c r="EE107" s="7"/>
      <c r="EF107" s="7"/>
      <c r="EG107" s="7"/>
      <c r="EH107" s="7"/>
      <c r="EI107" s="7"/>
      <c r="EJ107" s="7"/>
      <c r="EK107" s="7"/>
      <c r="EL107" s="7"/>
      <c r="EM107" s="7"/>
      <c r="EN107" s="7"/>
      <c r="EO107" s="7"/>
      <c r="EP107" s="7"/>
      <c r="EQ107" s="7"/>
      <c r="ER107" s="7"/>
      <c r="ES107" s="7"/>
      <c r="ET107" s="7"/>
      <c r="EU107" s="7"/>
      <c r="EV107" s="7"/>
      <c r="EW107" s="7"/>
      <c r="EX107" s="7"/>
      <c r="EY107" s="7"/>
      <c r="EZ107" s="7"/>
      <c r="FA107" s="7"/>
      <c r="FB107" s="7"/>
      <c r="FC107" s="7"/>
      <c r="FD107" s="7"/>
      <c r="FE107" s="7"/>
      <c r="FF107" s="7"/>
      <c r="FG107" s="7"/>
      <c r="FH107" s="7"/>
      <c r="FI107" s="7"/>
      <c r="FJ107" s="7"/>
      <c r="FK107" s="7"/>
      <c r="FL107" s="7"/>
      <c r="FM107" s="7"/>
      <c r="FN107" s="7"/>
      <c r="FO107" s="7"/>
      <c r="FP107" s="7"/>
      <c r="FQ107" s="7"/>
      <c r="FR107" s="7"/>
      <c r="FS107" s="7"/>
      <c r="FT107" s="7"/>
      <c r="FU107" s="7"/>
      <c r="FV107" s="7"/>
      <c r="FW107" s="7"/>
      <c r="FX107" s="7"/>
      <c r="FY107" s="7"/>
      <c r="FZ107" s="7"/>
      <c r="GA107" s="7"/>
      <c r="GB107" s="7"/>
      <c r="GC107" s="7"/>
      <c r="GD107" s="7"/>
      <c r="GE107" s="7"/>
      <c r="GF107" s="7"/>
      <c r="GG107" s="7"/>
      <c r="GH107" s="7"/>
      <c r="GI107" s="7"/>
      <c r="GJ107" s="7"/>
      <c r="GK107" s="7"/>
      <c r="GL107" s="7"/>
      <c r="GM107" s="7"/>
      <c r="GN107" s="7"/>
      <c r="GO107" s="7"/>
      <c r="GP107" s="7"/>
      <c r="GQ107" s="7"/>
      <c r="GR107" s="7"/>
      <c r="GS107" s="7"/>
      <c r="GT107" s="7"/>
      <c r="GU107" s="7"/>
      <c r="GV107" s="7"/>
      <c r="GW107" s="7"/>
      <c r="GX107" s="7"/>
      <c r="GY107" s="7"/>
      <c r="GZ107" s="7"/>
      <c r="HA107" s="7"/>
      <c r="HB107" s="7"/>
      <c r="HC107" s="7"/>
      <c r="HD107" s="7"/>
      <c r="HE107" s="7"/>
      <c r="HF107" s="7"/>
      <c r="HG107" s="7"/>
      <c r="HH107" s="7"/>
      <c r="HI107" s="7"/>
      <c r="HJ107" s="7"/>
      <c r="HK107" s="7"/>
      <c r="HL107" s="7"/>
      <c r="HM107" s="7"/>
      <c r="HN107" s="7"/>
      <c r="HO107" s="7"/>
      <c r="HP107" s="7"/>
      <c r="HQ107" s="7"/>
      <c r="HR107" s="7"/>
      <c r="HS107" s="7"/>
      <c r="HT107" s="7"/>
      <c r="HU107" s="7"/>
      <c r="HV107" s="7"/>
      <c r="HW107" s="7"/>
      <c r="HX107" s="7"/>
      <c r="HY107" s="7"/>
      <c r="HZ107" s="7"/>
      <c r="IA107" s="7"/>
      <c r="IB107" s="7"/>
      <c r="IC107" s="7"/>
      <c r="ID107" s="7"/>
      <c r="IE107" s="7"/>
      <c r="IF107" s="7"/>
      <c r="IG107" s="7"/>
      <c r="IH107" s="7"/>
      <c r="II107" s="7"/>
      <c r="IJ107" s="7"/>
      <c r="IK107" s="7"/>
      <c r="IL107" s="7"/>
      <c r="IM107" s="7"/>
      <c r="IN107" s="7"/>
      <c r="IO107" s="7"/>
      <c r="IP107" s="7"/>
      <c r="IQ107" s="7"/>
      <c r="IR107" s="7"/>
      <c r="IS107" s="7"/>
      <c r="IT107" s="7"/>
      <c r="IU107" s="7"/>
      <c r="IV107" s="7"/>
      <c r="IW107" s="7"/>
      <c r="IX107" s="7"/>
      <c r="IY107" s="7"/>
      <c r="IZ107" s="7"/>
      <c r="JA107" s="7"/>
      <c r="JB107" s="7"/>
      <c r="JC107" s="7"/>
      <c r="JD107" s="7"/>
      <c r="JE107" s="7"/>
      <c r="JF107" s="7"/>
      <c r="JG107" s="7"/>
      <c r="JH107" s="7"/>
      <c r="JI107" s="7"/>
      <c r="JJ107" s="7"/>
      <c r="JK107" s="7"/>
      <c r="JL107" s="7"/>
      <c r="JM107" s="7"/>
      <c r="JN107" s="7"/>
      <c r="JO107" s="7"/>
      <c r="JP107" s="7"/>
      <c r="JQ107" s="7"/>
      <c r="JR107" s="7"/>
      <c r="JS107" s="7"/>
      <c r="JT107" s="7"/>
      <c r="JU107" s="7"/>
      <c r="JV107" s="7"/>
      <c r="JW107" s="7"/>
      <c r="JX107" s="7"/>
      <c r="JY107" s="7"/>
      <c r="JZ107" s="7"/>
      <c r="KA107" s="7"/>
      <c r="KB107" s="7"/>
      <c r="KC107" s="7"/>
      <c r="KD107" s="7"/>
      <c r="KE107" s="7"/>
      <c r="KF107" s="7"/>
      <c r="KG107" s="7"/>
      <c r="KH107" s="7"/>
      <c r="KI107" s="7"/>
      <c r="KJ107" s="7"/>
      <c r="KK107" s="7"/>
      <c r="KL107" s="7"/>
      <c r="KM107" s="7"/>
      <c r="KN107" s="7"/>
      <c r="KO107" s="7"/>
      <c r="KP107" s="7"/>
      <c r="KQ107" s="7"/>
      <c r="KR107" s="7"/>
      <c r="KS107" s="7"/>
      <c r="KT107" s="7"/>
      <c r="KU107" s="7"/>
      <c r="KV107" s="7"/>
      <c r="KW107" s="7"/>
      <c r="KX107" s="7"/>
      <c r="KY107" s="7"/>
      <c r="KZ107" s="7"/>
      <c r="LA107" s="7"/>
      <c r="LB107" s="7"/>
      <c r="LC107" s="7"/>
      <c r="LD107" s="7"/>
      <c r="LE107" s="7"/>
      <c r="LF107" s="7"/>
      <c r="LG107" s="7"/>
      <c r="LH107" s="7"/>
      <c r="LI107" s="7"/>
      <c r="LJ107" s="7"/>
      <c r="LK107" s="7"/>
      <c r="LL107" s="7"/>
      <c r="LM107" s="7"/>
      <c r="LN107" s="7"/>
      <c r="LO107" s="7"/>
      <c r="LP107" s="7"/>
      <c r="LQ107" s="7"/>
      <c r="LR107" s="7"/>
      <c r="LS107" s="7"/>
      <c r="LT107" s="7"/>
      <c r="LU107" s="7"/>
      <c r="LV107" s="7"/>
      <c r="LW107" s="7"/>
      <c r="LX107" s="7"/>
      <c r="LY107" s="7"/>
      <c r="LZ107" s="7"/>
      <c r="MA107" s="7"/>
      <c r="MB107" s="7"/>
      <c r="MC107" s="7"/>
      <c r="MD107" s="7"/>
      <c r="ME107" s="7"/>
      <c r="MF107" s="7"/>
      <c r="MG107" s="7"/>
      <c r="MH107" s="7"/>
      <c r="MI107" s="7"/>
      <c r="MJ107" s="7"/>
      <c r="MK107" s="7"/>
      <c r="ML107" s="7"/>
      <c r="MM107" s="7"/>
      <c r="MN107" s="7"/>
      <c r="MO107" s="7"/>
      <c r="MP107" s="7"/>
      <c r="MQ107" s="7"/>
      <c r="MR107" s="7"/>
      <c r="MS107" s="7"/>
      <c r="MT107" s="7"/>
      <c r="MU107" s="7"/>
      <c r="MV107" s="7"/>
      <c r="MW107" s="7"/>
      <c r="MX107" s="7"/>
      <c r="MY107" s="7"/>
      <c r="MZ107" s="7"/>
      <c r="NA107" s="7"/>
      <c r="NB107" s="7"/>
      <c r="NC107" s="7"/>
      <c r="ND107" s="7"/>
      <c r="NE107" s="7"/>
      <c r="NF107" s="7"/>
      <c r="NG107" s="7"/>
      <c r="NH107" s="7"/>
      <c r="NI107" s="7"/>
      <c r="NJ107" s="7"/>
      <c r="NK107" s="7"/>
      <c r="NL107" s="7"/>
      <c r="NM107" s="7"/>
      <c r="NN107" s="7"/>
      <c r="NO107" s="7"/>
      <c r="NP107" s="7"/>
      <c r="NQ107" s="7"/>
      <c r="NR107" s="7"/>
      <c r="NS107" s="7"/>
      <c r="NT107" s="7"/>
      <c r="NU107" s="7"/>
      <c r="NV107" s="7"/>
      <c r="NW107" s="7"/>
      <c r="NX107" s="7"/>
      <c r="NY107" s="7"/>
      <c r="NZ107" s="7"/>
      <c r="OA107" s="7"/>
      <c r="OB107" s="7"/>
      <c r="OC107" s="7"/>
      <c r="OD107" s="7"/>
      <c r="OE107" s="7"/>
      <c r="OF107" s="7"/>
      <c r="OG107" s="7"/>
      <c r="OH107" s="7"/>
      <c r="OI107" s="7"/>
      <c r="OJ107" s="7"/>
      <c r="OK107" s="7"/>
      <c r="OL107" s="7"/>
      <c r="OM107" s="7"/>
      <c r="ON107" s="7"/>
      <c r="OO107" s="7"/>
      <c r="OP107" s="7"/>
      <c r="OQ107" s="7"/>
      <c r="OR107" s="7"/>
      <c r="OS107" s="7"/>
      <c r="OT107" s="7"/>
      <c r="OU107" s="7"/>
      <c r="OV107" s="7"/>
      <c r="OW107" s="7"/>
      <c r="OX107" s="7"/>
      <c r="OY107" s="7"/>
      <c r="OZ107" s="7"/>
      <c r="PA107" s="7"/>
      <c r="PB107" s="7"/>
      <c r="PC107" s="7"/>
      <c r="PD107" s="7"/>
      <c r="PE107" s="7"/>
      <c r="PF107" s="7"/>
      <c r="PG107" s="7"/>
      <c r="PH107" s="7"/>
      <c r="PI107" s="7"/>
      <c r="PJ107" s="7"/>
      <c r="PK107" s="7"/>
      <c r="PL107" s="7"/>
      <c r="PM107" s="7"/>
      <c r="PN107" s="7"/>
      <c r="PO107" s="7"/>
      <c r="PP107" s="7"/>
      <c r="PQ107" s="7"/>
      <c r="PR107" s="7"/>
      <c r="PS107" s="7"/>
      <c r="PT107" s="7"/>
      <c r="PU107" s="7"/>
      <c r="PV107" s="7"/>
      <c r="PW107" s="7"/>
      <c r="PX107" s="7"/>
      <c r="PY107" s="7"/>
      <c r="PZ107" s="7"/>
      <c r="QA107" s="7"/>
      <c r="QB107" s="7"/>
      <c r="QC107" s="7"/>
      <c r="QD107" s="7"/>
      <c r="QE107" s="7"/>
      <c r="QF107" s="7"/>
      <c r="QG107" s="7"/>
      <c r="QH107" s="7"/>
      <c r="QI107" s="7"/>
      <c r="QJ107" s="7"/>
      <c r="QK107" s="7"/>
      <c r="QL107" s="7"/>
      <c r="QM107" s="7"/>
      <c r="QN107" s="7"/>
      <c r="QO107" s="7"/>
      <c r="QP107" s="7"/>
      <c r="QQ107" s="7"/>
      <c r="QR107" s="7"/>
      <c r="QS107" s="7"/>
      <c r="QT107" s="7"/>
      <c r="QU107" s="7"/>
      <c r="QV107" s="7"/>
      <c r="QW107" s="7"/>
      <c r="QX107" s="7"/>
      <c r="QY107" s="7"/>
      <c r="QZ107" s="7"/>
      <c r="RA107" s="7"/>
      <c r="RB107" s="7"/>
      <c r="RC107" s="7"/>
      <c r="RD107" s="7"/>
      <c r="RE107" s="7"/>
      <c r="RF107" s="7"/>
      <c r="RG107" s="7"/>
      <c r="RH107" s="7"/>
      <c r="RI107" s="7"/>
      <c r="RJ107" s="7"/>
      <c r="RK107" s="7"/>
      <c r="RL107" s="7"/>
      <c r="RM107" s="7"/>
      <c r="RN107" s="7"/>
      <c r="RO107" s="7"/>
      <c r="RP107" s="7"/>
      <c r="RQ107" s="7"/>
      <c r="RR107" s="7"/>
      <c r="RS107" s="7"/>
      <c r="RT107" s="7"/>
      <c r="RU107" s="7"/>
      <c r="RV107" s="7"/>
      <c r="RW107" s="7"/>
      <c r="RX107" s="7"/>
      <c r="RY107" s="7"/>
      <c r="RZ107" s="7"/>
      <c r="SA107" s="7"/>
      <c r="SB107" s="7"/>
      <c r="SC107" s="7"/>
      <c r="SD107" s="7"/>
      <c r="SE107" s="7"/>
      <c r="SF107" s="7"/>
      <c r="SG107" s="7"/>
      <c r="SH107" s="7"/>
      <c r="SI107" s="7"/>
      <c r="SJ107" s="7"/>
      <c r="SK107" s="7"/>
    </row>
    <row r="108" ht="14.2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  <c r="DV108" s="7"/>
      <c r="DW108" s="7"/>
      <c r="DX108" s="7"/>
      <c r="DY108" s="7"/>
      <c r="DZ108" s="7"/>
      <c r="EA108" s="7"/>
      <c r="EB108" s="7"/>
      <c r="EC108" s="7"/>
      <c r="ED108" s="7"/>
      <c r="EE108" s="7"/>
      <c r="EF108" s="7"/>
      <c r="EG108" s="7"/>
      <c r="EH108" s="7"/>
      <c r="EI108" s="7"/>
      <c r="EJ108" s="7"/>
      <c r="EK108" s="7"/>
      <c r="EL108" s="7"/>
      <c r="EM108" s="7"/>
      <c r="EN108" s="7"/>
      <c r="EO108" s="7"/>
      <c r="EP108" s="7"/>
      <c r="EQ108" s="7"/>
      <c r="ER108" s="7"/>
      <c r="ES108" s="7"/>
      <c r="ET108" s="7"/>
      <c r="EU108" s="7"/>
      <c r="EV108" s="7"/>
      <c r="EW108" s="7"/>
      <c r="EX108" s="7"/>
      <c r="EY108" s="7"/>
      <c r="EZ108" s="7"/>
      <c r="FA108" s="7"/>
      <c r="FB108" s="7"/>
      <c r="FC108" s="7"/>
      <c r="FD108" s="7"/>
      <c r="FE108" s="7"/>
      <c r="FF108" s="7"/>
      <c r="FG108" s="7"/>
      <c r="FH108" s="7"/>
      <c r="FI108" s="7"/>
      <c r="FJ108" s="7"/>
      <c r="FK108" s="7"/>
      <c r="FL108" s="7"/>
      <c r="FM108" s="7"/>
      <c r="FN108" s="7"/>
      <c r="FO108" s="7"/>
      <c r="FP108" s="7"/>
      <c r="FQ108" s="7"/>
      <c r="FR108" s="7"/>
      <c r="FS108" s="7"/>
      <c r="FT108" s="7"/>
      <c r="FU108" s="7"/>
      <c r="FV108" s="7"/>
      <c r="FW108" s="7"/>
      <c r="FX108" s="7"/>
      <c r="FY108" s="7"/>
      <c r="FZ108" s="7"/>
      <c r="GA108" s="7"/>
      <c r="GB108" s="7"/>
      <c r="GC108" s="7"/>
      <c r="GD108" s="7"/>
      <c r="GE108" s="7"/>
      <c r="GF108" s="7"/>
      <c r="GG108" s="7"/>
      <c r="GH108" s="7"/>
      <c r="GI108" s="7"/>
      <c r="GJ108" s="7"/>
      <c r="GK108" s="7"/>
      <c r="GL108" s="7"/>
      <c r="GM108" s="7"/>
      <c r="GN108" s="7"/>
      <c r="GO108" s="7"/>
      <c r="GP108" s="7"/>
      <c r="GQ108" s="7"/>
      <c r="GR108" s="7"/>
      <c r="GS108" s="7"/>
      <c r="GT108" s="7"/>
      <c r="GU108" s="7"/>
      <c r="GV108" s="7"/>
      <c r="GW108" s="7"/>
      <c r="GX108" s="7"/>
      <c r="GY108" s="7"/>
      <c r="GZ108" s="7"/>
      <c r="HA108" s="7"/>
      <c r="HB108" s="7"/>
      <c r="HC108" s="7"/>
      <c r="HD108" s="7"/>
      <c r="HE108" s="7"/>
      <c r="HF108" s="7"/>
      <c r="HG108" s="7"/>
      <c r="HH108" s="7"/>
      <c r="HI108" s="7"/>
      <c r="HJ108" s="7"/>
      <c r="HK108" s="7"/>
      <c r="HL108" s="7"/>
      <c r="HM108" s="7"/>
      <c r="HN108" s="7"/>
      <c r="HO108" s="7"/>
      <c r="HP108" s="7"/>
      <c r="HQ108" s="7"/>
      <c r="HR108" s="7"/>
      <c r="HS108" s="7"/>
      <c r="HT108" s="7"/>
      <c r="HU108" s="7"/>
      <c r="HV108" s="7"/>
      <c r="HW108" s="7"/>
      <c r="HX108" s="7"/>
      <c r="HY108" s="7"/>
      <c r="HZ108" s="7"/>
      <c r="IA108" s="7"/>
      <c r="IB108" s="7"/>
      <c r="IC108" s="7"/>
      <c r="ID108" s="7"/>
      <c r="IE108" s="7"/>
      <c r="IF108" s="7"/>
      <c r="IG108" s="7"/>
      <c r="IH108" s="7"/>
      <c r="II108" s="7"/>
      <c r="IJ108" s="7"/>
      <c r="IK108" s="7"/>
      <c r="IL108" s="7"/>
      <c r="IM108" s="7"/>
      <c r="IN108" s="7"/>
      <c r="IO108" s="7"/>
      <c r="IP108" s="7"/>
      <c r="IQ108" s="7"/>
      <c r="IR108" s="7"/>
      <c r="IS108" s="7"/>
      <c r="IT108" s="7"/>
      <c r="IU108" s="7"/>
      <c r="IV108" s="7"/>
      <c r="IW108" s="7"/>
      <c r="IX108" s="7"/>
      <c r="IY108" s="7"/>
      <c r="IZ108" s="7"/>
      <c r="JA108" s="7"/>
      <c r="JB108" s="7"/>
      <c r="JC108" s="7"/>
      <c r="JD108" s="7"/>
      <c r="JE108" s="7"/>
      <c r="JF108" s="7"/>
      <c r="JG108" s="7"/>
      <c r="JH108" s="7"/>
      <c r="JI108" s="7"/>
      <c r="JJ108" s="7"/>
      <c r="JK108" s="7"/>
      <c r="JL108" s="7"/>
      <c r="JM108" s="7"/>
      <c r="JN108" s="7"/>
      <c r="JO108" s="7"/>
      <c r="JP108" s="7"/>
      <c r="JQ108" s="7"/>
      <c r="JR108" s="7"/>
      <c r="JS108" s="7"/>
      <c r="JT108" s="7"/>
      <c r="JU108" s="7"/>
      <c r="JV108" s="7"/>
      <c r="JW108" s="7"/>
      <c r="JX108" s="7"/>
      <c r="JY108" s="7"/>
      <c r="JZ108" s="7"/>
      <c r="KA108" s="7"/>
      <c r="KB108" s="7"/>
      <c r="KC108" s="7"/>
      <c r="KD108" s="7"/>
      <c r="KE108" s="7"/>
      <c r="KF108" s="7"/>
      <c r="KG108" s="7"/>
      <c r="KH108" s="7"/>
      <c r="KI108" s="7"/>
      <c r="KJ108" s="7"/>
      <c r="KK108" s="7"/>
      <c r="KL108" s="7"/>
      <c r="KM108" s="7"/>
      <c r="KN108" s="7"/>
      <c r="KO108" s="7"/>
      <c r="KP108" s="7"/>
      <c r="KQ108" s="7"/>
      <c r="KR108" s="7"/>
      <c r="KS108" s="7"/>
      <c r="KT108" s="7"/>
      <c r="KU108" s="7"/>
      <c r="KV108" s="7"/>
      <c r="KW108" s="7"/>
      <c r="KX108" s="7"/>
      <c r="KY108" s="7"/>
      <c r="KZ108" s="7"/>
      <c r="LA108" s="7"/>
      <c r="LB108" s="7"/>
      <c r="LC108" s="7"/>
      <c r="LD108" s="7"/>
      <c r="LE108" s="7"/>
      <c r="LF108" s="7"/>
      <c r="LG108" s="7"/>
      <c r="LH108" s="7"/>
      <c r="LI108" s="7"/>
      <c r="LJ108" s="7"/>
      <c r="LK108" s="7"/>
      <c r="LL108" s="7"/>
      <c r="LM108" s="7"/>
      <c r="LN108" s="7"/>
      <c r="LO108" s="7"/>
      <c r="LP108" s="7"/>
      <c r="LQ108" s="7"/>
      <c r="LR108" s="7"/>
      <c r="LS108" s="7"/>
      <c r="LT108" s="7"/>
      <c r="LU108" s="7"/>
      <c r="LV108" s="7"/>
      <c r="LW108" s="7"/>
      <c r="LX108" s="7"/>
      <c r="LY108" s="7"/>
      <c r="LZ108" s="7"/>
      <c r="MA108" s="7"/>
      <c r="MB108" s="7"/>
      <c r="MC108" s="7"/>
      <c r="MD108" s="7"/>
      <c r="ME108" s="7"/>
      <c r="MF108" s="7"/>
      <c r="MG108" s="7"/>
      <c r="MH108" s="7"/>
      <c r="MI108" s="7"/>
      <c r="MJ108" s="7"/>
      <c r="MK108" s="7"/>
      <c r="ML108" s="7"/>
      <c r="MM108" s="7"/>
      <c r="MN108" s="7"/>
      <c r="MO108" s="7"/>
      <c r="MP108" s="7"/>
      <c r="MQ108" s="7"/>
      <c r="MR108" s="7"/>
      <c r="MS108" s="7"/>
      <c r="MT108" s="7"/>
      <c r="MU108" s="7"/>
      <c r="MV108" s="7"/>
      <c r="MW108" s="7"/>
      <c r="MX108" s="7"/>
      <c r="MY108" s="7"/>
      <c r="MZ108" s="7"/>
      <c r="NA108" s="7"/>
      <c r="NB108" s="7"/>
      <c r="NC108" s="7"/>
      <c r="ND108" s="7"/>
      <c r="NE108" s="7"/>
      <c r="NF108" s="7"/>
      <c r="NG108" s="7"/>
      <c r="NH108" s="7"/>
      <c r="NI108" s="7"/>
      <c r="NJ108" s="7"/>
      <c r="NK108" s="7"/>
      <c r="NL108" s="7"/>
      <c r="NM108" s="7"/>
      <c r="NN108" s="7"/>
      <c r="NO108" s="7"/>
      <c r="NP108" s="7"/>
      <c r="NQ108" s="7"/>
      <c r="NR108" s="7"/>
      <c r="NS108" s="7"/>
      <c r="NT108" s="7"/>
      <c r="NU108" s="7"/>
      <c r="NV108" s="7"/>
      <c r="NW108" s="7"/>
      <c r="NX108" s="7"/>
      <c r="NY108" s="7"/>
      <c r="NZ108" s="7"/>
      <c r="OA108" s="7"/>
      <c r="OB108" s="7"/>
      <c r="OC108" s="7"/>
      <c r="OD108" s="7"/>
      <c r="OE108" s="7"/>
      <c r="OF108" s="7"/>
      <c r="OG108" s="7"/>
      <c r="OH108" s="7"/>
      <c r="OI108" s="7"/>
      <c r="OJ108" s="7"/>
      <c r="OK108" s="7"/>
      <c r="OL108" s="7"/>
      <c r="OM108" s="7"/>
      <c r="ON108" s="7"/>
      <c r="OO108" s="7"/>
      <c r="OP108" s="7"/>
      <c r="OQ108" s="7"/>
      <c r="OR108" s="7"/>
      <c r="OS108" s="7"/>
      <c r="OT108" s="7"/>
      <c r="OU108" s="7"/>
      <c r="OV108" s="7"/>
      <c r="OW108" s="7"/>
      <c r="OX108" s="7"/>
      <c r="OY108" s="7"/>
      <c r="OZ108" s="7"/>
      <c r="PA108" s="7"/>
      <c r="PB108" s="7"/>
      <c r="PC108" s="7"/>
      <c r="PD108" s="7"/>
      <c r="PE108" s="7"/>
      <c r="PF108" s="7"/>
      <c r="PG108" s="7"/>
      <c r="PH108" s="7"/>
      <c r="PI108" s="7"/>
      <c r="PJ108" s="7"/>
      <c r="PK108" s="7"/>
      <c r="PL108" s="7"/>
      <c r="PM108" s="7"/>
      <c r="PN108" s="7"/>
      <c r="PO108" s="7"/>
      <c r="PP108" s="7"/>
      <c r="PQ108" s="7"/>
      <c r="PR108" s="7"/>
      <c r="PS108" s="7"/>
      <c r="PT108" s="7"/>
      <c r="PU108" s="7"/>
      <c r="PV108" s="7"/>
      <c r="PW108" s="7"/>
      <c r="PX108" s="7"/>
      <c r="PY108" s="7"/>
      <c r="PZ108" s="7"/>
      <c r="QA108" s="7"/>
      <c r="QB108" s="7"/>
      <c r="QC108" s="7"/>
      <c r="QD108" s="7"/>
      <c r="QE108" s="7"/>
      <c r="QF108" s="7"/>
      <c r="QG108" s="7"/>
      <c r="QH108" s="7"/>
      <c r="QI108" s="7"/>
      <c r="QJ108" s="7"/>
      <c r="QK108" s="7"/>
      <c r="QL108" s="7"/>
      <c r="QM108" s="7"/>
      <c r="QN108" s="7"/>
      <c r="QO108" s="7"/>
      <c r="QP108" s="7"/>
      <c r="QQ108" s="7"/>
      <c r="QR108" s="7"/>
      <c r="QS108" s="7"/>
      <c r="QT108" s="7"/>
      <c r="QU108" s="7"/>
      <c r="QV108" s="7"/>
      <c r="QW108" s="7"/>
      <c r="QX108" s="7"/>
      <c r="QY108" s="7"/>
      <c r="QZ108" s="7"/>
      <c r="RA108" s="7"/>
      <c r="RB108" s="7"/>
      <c r="RC108" s="7"/>
      <c r="RD108" s="7"/>
      <c r="RE108" s="7"/>
      <c r="RF108" s="7"/>
      <c r="RG108" s="7"/>
      <c r="RH108" s="7"/>
      <c r="RI108" s="7"/>
      <c r="RJ108" s="7"/>
      <c r="RK108" s="7"/>
      <c r="RL108" s="7"/>
      <c r="RM108" s="7"/>
      <c r="RN108" s="7"/>
      <c r="RO108" s="7"/>
      <c r="RP108" s="7"/>
      <c r="RQ108" s="7"/>
      <c r="RR108" s="7"/>
      <c r="RS108" s="7"/>
      <c r="RT108" s="7"/>
      <c r="RU108" s="7"/>
      <c r="RV108" s="7"/>
      <c r="RW108" s="7"/>
      <c r="RX108" s="7"/>
      <c r="RY108" s="7"/>
      <c r="RZ108" s="7"/>
      <c r="SA108" s="7"/>
      <c r="SB108" s="7"/>
      <c r="SC108" s="7"/>
      <c r="SD108" s="7"/>
      <c r="SE108" s="7"/>
      <c r="SF108" s="7"/>
      <c r="SG108" s="7"/>
      <c r="SH108" s="7"/>
      <c r="SI108" s="7"/>
      <c r="SJ108" s="7"/>
      <c r="SK108" s="7"/>
    </row>
    <row r="109" ht="14.2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  <c r="DV109" s="7"/>
      <c r="DW109" s="7"/>
      <c r="DX109" s="7"/>
      <c r="DY109" s="7"/>
      <c r="DZ109" s="7"/>
      <c r="EA109" s="7"/>
      <c r="EB109" s="7"/>
      <c r="EC109" s="7"/>
      <c r="ED109" s="7"/>
      <c r="EE109" s="7"/>
      <c r="EF109" s="7"/>
      <c r="EG109" s="7"/>
      <c r="EH109" s="7"/>
      <c r="EI109" s="7"/>
      <c r="EJ109" s="7"/>
      <c r="EK109" s="7"/>
      <c r="EL109" s="7"/>
      <c r="EM109" s="7"/>
      <c r="EN109" s="7"/>
      <c r="EO109" s="7"/>
      <c r="EP109" s="7"/>
      <c r="EQ109" s="7"/>
      <c r="ER109" s="7"/>
      <c r="ES109" s="7"/>
      <c r="ET109" s="7"/>
      <c r="EU109" s="7"/>
      <c r="EV109" s="7"/>
      <c r="EW109" s="7"/>
      <c r="EX109" s="7"/>
      <c r="EY109" s="7"/>
      <c r="EZ109" s="7"/>
      <c r="FA109" s="7"/>
      <c r="FB109" s="7"/>
      <c r="FC109" s="7"/>
      <c r="FD109" s="7"/>
      <c r="FE109" s="7"/>
      <c r="FF109" s="7"/>
      <c r="FG109" s="7"/>
      <c r="FH109" s="7"/>
      <c r="FI109" s="7"/>
      <c r="FJ109" s="7"/>
      <c r="FK109" s="7"/>
      <c r="FL109" s="7"/>
      <c r="FM109" s="7"/>
      <c r="FN109" s="7"/>
      <c r="FO109" s="7"/>
      <c r="FP109" s="7"/>
      <c r="FQ109" s="7"/>
      <c r="FR109" s="7"/>
      <c r="FS109" s="7"/>
      <c r="FT109" s="7"/>
      <c r="FU109" s="7"/>
      <c r="FV109" s="7"/>
      <c r="FW109" s="7"/>
      <c r="FX109" s="7"/>
      <c r="FY109" s="7"/>
      <c r="FZ109" s="7"/>
      <c r="GA109" s="7"/>
      <c r="GB109" s="7"/>
      <c r="GC109" s="7"/>
      <c r="GD109" s="7"/>
      <c r="GE109" s="7"/>
      <c r="GF109" s="7"/>
      <c r="GG109" s="7"/>
      <c r="GH109" s="7"/>
      <c r="GI109" s="7"/>
      <c r="GJ109" s="7"/>
      <c r="GK109" s="7"/>
      <c r="GL109" s="7"/>
      <c r="GM109" s="7"/>
      <c r="GN109" s="7"/>
      <c r="GO109" s="7"/>
      <c r="GP109" s="7"/>
      <c r="GQ109" s="7"/>
      <c r="GR109" s="7"/>
      <c r="GS109" s="7"/>
      <c r="GT109" s="7"/>
      <c r="GU109" s="7"/>
      <c r="GV109" s="7"/>
      <c r="GW109" s="7"/>
      <c r="GX109" s="7"/>
      <c r="GY109" s="7"/>
      <c r="GZ109" s="7"/>
      <c r="HA109" s="7"/>
      <c r="HB109" s="7"/>
      <c r="HC109" s="7"/>
      <c r="HD109" s="7"/>
      <c r="HE109" s="7"/>
      <c r="HF109" s="7"/>
      <c r="HG109" s="7"/>
      <c r="HH109" s="7"/>
      <c r="HI109" s="7"/>
      <c r="HJ109" s="7"/>
      <c r="HK109" s="7"/>
      <c r="HL109" s="7"/>
      <c r="HM109" s="7"/>
      <c r="HN109" s="7"/>
      <c r="HO109" s="7"/>
      <c r="HP109" s="7"/>
      <c r="HQ109" s="7"/>
      <c r="HR109" s="7"/>
      <c r="HS109" s="7"/>
      <c r="HT109" s="7"/>
      <c r="HU109" s="7"/>
      <c r="HV109" s="7"/>
      <c r="HW109" s="7"/>
      <c r="HX109" s="7"/>
      <c r="HY109" s="7"/>
      <c r="HZ109" s="7"/>
      <c r="IA109" s="7"/>
      <c r="IB109" s="7"/>
      <c r="IC109" s="7"/>
      <c r="ID109" s="7"/>
      <c r="IE109" s="7"/>
      <c r="IF109" s="7"/>
      <c r="IG109" s="7"/>
      <c r="IH109" s="7"/>
      <c r="II109" s="7"/>
      <c r="IJ109" s="7"/>
      <c r="IK109" s="7"/>
      <c r="IL109" s="7"/>
      <c r="IM109" s="7"/>
      <c r="IN109" s="7"/>
      <c r="IO109" s="7"/>
      <c r="IP109" s="7"/>
      <c r="IQ109" s="7"/>
      <c r="IR109" s="7"/>
      <c r="IS109" s="7"/>
      <c r="IT109" s="7"/>
      <c r="IU109" s="7"/>
      <c r="IV109" s="7"/>
      <c r="IW109" s="7"/>
      <c r="IX109" s="7"/>
      <c r="IY109" s="7"/>
      <c r="IZ109" s="7"/>
      <c r="JA109" s="7"/>
      <c r="JB109" s="7"/>
      <c r="JC109" s="7"/>
      <c r="JD109" s="7"/>
      <c r="JE109" s="7"/>
      <c r="JF109" s="7"/>
      <c r="JG109" s="7"/>
      <c r="JH109" s="7"/>
      <c r="JI109" s="7"/>
      <c r="JJ109" s="7"/>
      <c r="JK109" s="7"/>
      <c r="JL109" s="7"/>
      <c r="JM109" s="7"/>
      <c r="JN109" s="7"/>
      <c r="JO109" s="7"/>
      <c r="JP109" s="7"/>
      <c r="JQ109" s="7"/>
      <c r="JR109" s="7"/>
      <c r="JS109" s="7"/>
      <c r="JT109" s="7"/>
      <c r="JU109" s="7"/>
      <c r="JV109" s="7"/>
      <c r="JW109" s="7"/>
      <c r="JX109" s="7"/>
      <c r="JY109" s="7"/>
      <c r="JZ109" s="7"/>
      <c r="KA109" s="7"/>
      <c r="KB109" s="7"/>
      <c r="KC109" s="7"/>
      <c r="KD109" s="7"/>
      <c r="KE109" s="7"/>
      <c r="KF109" s="7"/>
      <c r="KG109" s="7"/>
      <c r="KH109" s="7"/>
      <c r="KI109" s="7"/>
      <c r="KJ109" s="7"/>
      <c r="KK109" s="7"/>
      <c r="KL109" s="7"/>
      <c r="KM109" s="7"/>
      <c r="KN109" s="7"/>
      <c r="KO109" s="7"/>
      <c r="KP109" s="7"/>
      <c r="KQ109" s="7"/>
      <c r="KR109" s="7"/>
      <c r="KS109" s="7"/>
      <c r="KT109" s="7"/>
      <c r="KU109" s="7"/>
      <c r="KV109" s="7"/>
      <c r="KW109" s="7"/>
      <c r="KX109" s="7"/>
      <c r="KY109" s="7"/>
      <c r="KZ109" s="7"/>
      <c r="LA109" s="7"/>
      <c r="LB109" s="7"/>
      <c r="LC109" s="7"/>
      <c r="LD109" s="7"/>
      <c r="LE109" s="7"/>
      <c r="LF109" s="7"/>
      <c r="LG109" s="7"/>
      <c r="LH109" s="7"/>
      <c r="LI109" s="7"/>
      <c r="LJ109" s="7"/>
      <c r="LK109" s="7"/>
      <c r="LL109" s="7"/>
      <c r="LM109" s="7"/>
      <c r="LN109" s="7"/>
      <c r="LO109" s="7"/>
      <c r="LP109" s="7"/>
      <c r="LQ109" s="7"/>
      <c r="LR109" s="7"/>
      <c r="LS109" s="7"/>
      <c r="LT109" s="7"/>
      <c r="LU109" s="7"/>
      <c r="LV109" s="7"/>
      <c r="LW109" s="7"/>
      <c r="LX109" s="7"/>
      <c r="LY109" s="7"/>
      <c r="LZ109" s="7"/>
      <c r="MA109" s="7"/>
      <c r="MB109" s="7"/>
      <c r="MC109" s="7"/>
      <c r="MD109" s="7"/>
      <c r="ME109" s="7"/>
      <c r="MF109" s="7"/>
      <c r="MG109" s="7"/>
      <c r="MH109" s="7"/>
      <c r="MI109" s="7"/>
      <c r="MJ109" s="7"/>
      <c r="MK109" s="7"/>
      <c r="ML109" s="7"/>
      <c r="MM109" s="7"/>
      <c r="MN109" s="7"/>
      <c r="MO109" s="7"/>
      <c r="MP109" s="7"/>
      <c r="MQ109" s="7"/>
      <c r="MR109" s="7"/>
      <c r="MS109" s="7"/>
      <c r="MT109" s="7"/>
      <c r="MU109" s="7"/>
      <c r="MV109" s="7"/>
      <c r="MW109" s="7"/>
      <c r="MX109" s="7"/>
      <c r="MY109" s="7"/>
      <c r="MZ109" s="7"/>
      <c r="NA109" s="7"/>
      <c r="NB109" s="7"/>
      <c r="NC109" s="7"/>
      <c r="ND109" s="7"/>
      <c r="NE109" s="7"/>
      <c r="NF109" s="7"/>
      <c r="NG109" s="7"/>
      <c r="NH109" s="7"/>
      <c r="NI109" s="7"/>
      <c r="NJ109" s="7"/>
      <c r="NK109" s="7"/>
      <c r="NL109" s="7"/>
      <c r="NM109" s="7"/>
      <c r="NN109" s="7"/>
      <c r="NO109" s="7"/>
      <c r="NP109" s="7"/>
      <c r="NQ109" s="7"/>
      <c r="NR109" s="7"/>
      <c r="NS109" s="7"/>
      <c r="NT109" s="7"/>
      <c r="NU109" s="7"/>
      <c r="NV109" s="7"/>
      <c r="NW109" s="7"/>
      <c r="NX109" s="7"/>
      <c r="NY109" s="7"/>
      <c r="NZ109" s="7"/>
      <c r="OA109" s="7"/>
      <c r="OB109" s="7"/>
      <c r="OC109" s="7"/>
      <c r="OD109" s="7"/>
      <c r="OE109" s="7"/>
      <c r="OF109" s="7"/>
      <c r="OG109" s="7"/>
      <c r="OH109" s="7"/>
      <c r="OI109" s="7"/>
      <c r="OJ109" s="7"/>
      <c r="OK109" s="7"/>
      <c r="OL109" s="7"/>
      <c r="OM109" s="7"/>
      <c r="ON109" s="7"/>
      <c r="OO109" s="7"/>
      <c r="OP109" s="7"/>
      <c r="OQ109" s="7"/>
      <c r="OR109" s="7"/>
      <c r="OS109" s="7"/>
      <c r="OT109" s="7"/>
      <c r="OU109" s="7"/>
      <c r="OV109" s="7"/>
      <c r="OW109" s="7"/>
      <c r="OX109" s="7"/>
      <c r="OY109" s="7"/>
      <c r="OZ109" s="7"/>
      <c r="PA109" s="7"/>
      <c r="PB109" s="7"/>
      <c r="PC109" s="7"/>
      <c r="PD109" s="7"/>
      <c r="PE109" s="7"/>
      <c r="PF109" s="7"/>
      <c r="PG109" s="7"/>
      <c r="PH109" s="7"/>
      <c r="PI109" s="7"/>
      <c r="PJ109" s="7"/>
      <c r="PK109" s="7"/>
      <c r="PL109" s="7"/>
      <c r="PM109" s="7"/>
      <c r="PN109" s="7"/>
      <c r="PO109" s="7"/>
      <c r="PP109" s="7"/>
      <c r="PQ109" s="7"/>
      <c r="PR109" s="7"/>
      <c r="PS109" s="7"/>
      <c r="PT109" s="7"/>
      <c r="PU109" s="7"/>
      <c r="PV109" s="7"/>
      <c r="PW109" s="7"/>
      <c r="PX109" s="7"/>
      <c r="PY109" s="7"/>
      <c r="PZ109" s="7"/>
      <c r="QA109" s="7"/>
      <c r="QB109" s="7"/>
      <c r="QC109" s="7"/>
      <c r="QD109" s="7"/>
      <c r="QE109" s="7"/>
      <c r="QF109" s="7"/>
      <c r="QG109" s="7"/>
      <c r="QH109" s="7"/>
      <c r="QI109" s="7"/>
      <c r="QJ109" s="7"/>
      <c r="QK109" s="7"/>
      <c r="QL109" s="7"/>
      <c r="QM109" s="7"/>
      <c r="QN109" s="7"/>
      <c r="QO109" s="7"/>
      <c r="QP109" s="7"/>
      <c r="QQ109" s="7"/>
      <c r="QR109" s="7"/>
      <c r="QS109" s="7"/>
      <c r="QT109" s="7"/>
      <c r="QU109" s="7"/>
      <c r="QV109" s="7"/>
      <c r="QW109" s="7"/>
      <c r="QX109" s="7"/>
      <c r="QY109" s="7"/>
      <c r="QZ109" s="7"/>
      <c r="RA109" s="7"/>
      <c r="RB109" s="7"/>
      <c r="RC109" s="7"/>
      <c r="RD109" s="7"/>
      <c r="RE109" s="7"/>
      <c r="RF109" s="7"/>
      <c r="RG109" s="7"/>
      <c r="RH109" s="7"/>
      <c r="RI109" s="7"/>
      <c r="RJ109" s="7"/>
      <c r="RK109" s="7"/>
      <c r="RL109" s="7"/>
      <c r="RM109" s="7"/>
      <c r="RN109" s="7"/>
      <c r="RO109" s="7"/>
      <c r="RP109" s="7"/>
      <c r="RQ109" s="7"/>
      <c r="RR109" s="7"/>
      <c r="RS109" s="7"/>
      <c r="RT109" s="7"/>
      <c r="RU109" s="7"/>
      <c r="RV109" s="7"/>
      <c r="RW109" s="7"/>
      <c r="RX109" s="7"/>
      <c r="RY109" s="7"/>
      <c r="RZ109" s="7"/>
      <c r="SA109" s="7"/>
      <c r="SB109" s="7"/>
      <c r="SC109" s="7"/>
      <c r="SD109" s="7"/>
      <c r="SE109" s="7"/>
      <c r="SF109" s="7"/>
      <c r="SG109" s="7"/>
      <c r="SH109" s="7"/>
      <c r="SI109" s="7"/>
      <c r="SJ109" s="7"/>
      <c r="SK109" s="7"/>
    </row>
    <row r="110" ht="14.2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  <c r="DV110" s="7"/>
      <c r="DW110" s="7"/>
      <c r="DX110" s="7"/>
      <c r="DY110" s="7"/>
      <c r="DZ110" s="7"/>
      <c r="EA110" s="7"/>
      <c r="EB110" s="7"/>
      <c r="EC110" s="7"/>
      <c r="ED110" s="7"/>
      <c r="EE110" s="7"/>
      <c r="EF110" s="7"/>
      <c r="EG110" s="7"/>
      <c r="EH110" s="7"/>
      <c r="EI110" s="7"/>
      <c r="EJ110" s="7"/>
      <c r="EK110" s="7"/>
      <c r="EL110" s="7"/>
      <c r="EM110" s="7"/>
      <c r="EN110" s="7"/>
      <c r="EO110" s="7"/>
      <c r="EP110" s="7"/>
      <c r="EQ110" s="7"/>
      <c r="ER110" s="7"/>
      <c r="ES110" s="7"/>
      <c r="ET110" s="7"/>
      <c r="EU110" s="7"/>
      <c r="EV110" s="7"/>
      <c r="EW110" s="7"/>
      <c r="EX110" s="7"/>
      <c r="EY110" s="7"/>
      <c r="EZ110" s="7"/>
      <c r="FA110" s="7"/>
      <c r="FB110" s="7"/>
      <c r="FC110" s="7"/>
      <c r="FD110" s="7"/>
      <c r="FE110" s="7"/>
      <c r="FF110" s="7"/>
      <c r="FG110" s="7"/>
      <c r="FH110" s="7"/>
      <c r="FI110" s="7"/>
      <c r="FJ110" s="7"/>
      <c r="FK110" s="7"/>
      <c r="FL110" s="7"/>
      <c r="FM110" s="7"/>
      <c r="FN110" s="7"/>
      <c r="FO110" s="7"/>
      <c r="FP110" s="7"/>
      <c r="FQ110" s="7"/>
      <c r="FR110" s="7"/>
      <c r="FS110" s="7"/>
      <c r="FT110" s="7"/>
      <c r="FU110" s="7"/>
      <c r="FV110" s="7"/>
      <c r="FW110" s="7"/>
      <c r="FX110" s="7"/>
      <c r="FY110" s="7"/>
      <c r="FZ110" s="7"/>
      <c r="GA110" s="7"/>
      <c r="GB110" s="7"/>
      <c r="GC110" s="7"/>
      <c r="GD110" s="7"/>
      <c r="GE110" s="7"/>
      <c r="GF110" s="7"/>
      <c r="GG110" s="7"/>
      <c r="GH110" s="7"/>
      <c r="GI110" s="7"/>
      <c r="GJ110" s="7"/>
      <c r="GK110" s="7"/>
      <c r="GL110" s="7"/>
      <c r="GM110" s="7"/>
      <c r="GN110" s="7"/>
      <c r="GO110" s="7"/>
      <c r="GP110" s="7"/>
      <c r="GQ110" s="7"/>
      <c r="GR110" s="7"/>
      <c r="GS110" s="7"/>
      <c r="GT110" s="7"/>
      <c r="GU110" s="7"/>
      <c r="GV110" s="7"/>
      <c r="GW110" s="7"/>
      <c r="GX110" s="7"/>
      <c r="GY110" s="7"/>
      <c r="GZ110" s="7"/>
      <c r="HA110" s="7"/>
      <c r="HB110" s="7"/>
      <c r="HC110" s="7"/>
      <c r="HD110" s="7"/>
      <c r="HE110" s="7"/>
      <c r="HF110" s="7"/>
      <c r="HG110" s="7"/>
      <c r="HH110" s="7"/>
      <c r="HI110" s="7"/>
      <c r="HJ110" s="7"/>
      <c r="HK110" s="7"/>
      <c r="HL110" s="7"/>
      <c r="HM110" s="7"/>
      <c r="HN110" s="7"/>
      <c r="HO110" s="7"/>
      <c r="HP110" s="7"/>
      <c r="HQ110" s="7"/>
      <c r="HR110" s="7"/>
      <c r="HS110" s="7"/>
      <c r="HT110" s="7"/>
      <c r="HU110" s="7"/>
      <c r="HV110" s="7"/>
      <c r="HW110" s="7"/>
      <c r="HX110" s="7"/>
      <c r="HY110" s="7"/>
      <c r="HZ110" s="7"/>
      <c r="IA110" s="7"/>
      <c r="IB110" s="7"/>
      <c r="IC110" s="7"/>
      <c r="ID110" s="7"/>
      <c r="IE110" s="7"/>
      <c r="IF110" s="7"/>
      <c r="IG110" s="7"/>
      <c r="IH110" s="7"/>
      <c r="II110" s="7"/>
      <c r="IJ110" s="7"/>
      <c r="IK110" s="7"/>
      <c r="IL110" s="7"/>
      <c r="IM110" s="7"/>
      <c r="IN110" s="7"/>
      <c r="IO110" s="7"/>
      <c r="IP110" s="7"/>
      <c r="IQ110" s="7"/>
      <c r="IR110" s="7"/>
      <c r="IS110" s="7"/>
      <c r="IT110" s="7"/>
      <c r="IU110" s="7"/>
      <c r="IV110" s="7"/>
      <c r="IW110" s="7"/>
      <c r="IX110" s="7"/>
      <c r="IY110" s="7"/>
      <c r="IZ110" s="7"/>
      <c r="JA110" s="7"/>
      <c r="JB110" s="7"/>
      <c r="JC110" s="7"/>
      <c r="JD110" s="7"/>
      <c r="JE110" s="7"/>
      <c r="JF110" s="7"/>
      <c r="JG110" s="7"/>
      <c r="JH110" s="7"/>
      <c r="JI110" s="7"/>
      <c r="JJ110" s="7"/>
      <c r="JK110" s="7"/>
      <c r="JL110" s="7"/>
      <c r="JM110" s="7"/>
      <c r="JN110" s="7"/>
      <c r="JO110" s="7"/>
      <c r="JP110" s="7"/>
      <c r="JQ110" s="7"/>
      <c r="JR110" s="7"/>
      <c r="JS110" s="7"/>
      <c r="JT110" s="7"/>
      <c r="JU110" s="7"/>
      <c r="JV110" s="7"/>
      <c r="JW110" s="7"/>
      <c r="JX110" s="7"/>
      <c r="JY110" s="7"/>
      <c r="JZ110" s="7"/>
      <c r="KA110" s="7"/>
      <c r="KB110" s="7"/>
      <c r="KC110" s="7"/>
      <c r="KD110" s="7"/>
      <c r="KE110" s="7"/>
      <c r="KF110" s="7"/>
      <c r="KG110" s="7"/>
      <c r="KH110" s="7"/>
      <c r="KI110" s="7"/>
      <c r="KJ110" s="7"/>
      <c r="KK110" s="7"/>
      <c r="KL110" s="7"/>
      <c r="KM110" s="7"/>
      <c r="KN110" s="7"/>
      <c r="KO110" s="7"/>
      <c r="KP110" s="7"/>
      <c r="KQ110" s="7"/>
      <c r="KR110" s="7"/>
      <c r="KS110" s="7"/>
      <c r="KT110" s="7"/>
      <c r="KU110" s="7"/>
      <c r="KV110" s="7"/>
      <c r="KW110" s="7"/>
      <c r="KX110" s="7"/>
      <c r="KY110" s="7"/>
      <c r="KZ110" s="7"/>
      <c r="LA110" s="7"/>
      <c r="LB110" s="7"/>
      <c r="LC110" s="7"/>
      <c r="LD110" s="7"/>
      <c r="LE110" s="7"/>
      <c r="LF110" s="7"/>
      <c r="LG110" s="7"/>
      <c r="LH110" s="7"/>
      <c r="LI110" s="7"/>
      <c r="LJ110" s="7"/>
      <c r="LK110" s="7"/>
      <c r="LL110" s="7"/>
      <c r="LM110" s="7"/>
      <c r="LN110" s="7"/>
      <c r="LO110" s="7"/>
      <c r="LP110" s="7"/>
      <c r="LQ110" s="7"/>
      <c r="LR110" s="7"/>
      <c r="LS110" s="7"/>
      <c r="LT110" s="7"/>
      <c r="LU110" s="7"/>
      <c r="LV110" s="7"/>
      <c r="LW110" s="7"/>
      <c r="LX110" s="7"/>
      <c r="LY110" s="7"/>
      <c r="LZ110" s="7"/>
      <c r="MA110" s="7"/>
      <c r="MB110" s="7"/>
      <c r="MC110" s="7"/>
      <c r="MD110" s="7"/>
      <c r="ME110" s="7"/>
      <c r="MF110" s="7"/>
      <c r="MG110" s="7"/>
      <c r="MH110" s="7"/>
      <c r="MI110" s="7"/>
      <c r="MJ110" s="7"/>
      <c r="MK110" s="7"/>
      <c r="ML110" s="7"/>
      <c r="MM110" s="7"/>
      <c r="MN110" s="7"/>
      <c r="MO110" s="7"/>
      <c r="MP110" s="7"/>
      <c r="MQ110" s="7"/>
      <c r="MR110" s="7"/>
      <c r="MS110" s="7"/>
      <c r="MT110" s="7"/>
      <c r="MU110" s="7"/>
      <c r="MV110" s="7"/>
      <c r="MW110" s="7"/>
      <c r="MX110" s="7"/>
      <c r="MY110" s="7"/>
      <c r="MZ110" s="7"/>
      <c r="NA110" s="7"/>
      <c r="NB110" s="7"/>
      <c r="NC110" s="7"/>
      <c r="ND110" s="7"/>
      <c r="NE110" s="7"/>
      <c r="NF110" s="7"/>
      <c r="NG110" s="7"/>
      <c r="NH110" s="7"/>
      <c r="NI110" s="7"/>
      <c r="NJ110" s="7"/>
      <c r="NK110" s="7"/>
      <c r="NL110" s="7"/>
      <c r="NM110" s="7"/>
      <c r="NN110" s="7"/>
      <c r="NO110" s="7"/>
      <c r="NP110" s="7"/>
      <c r="NQ110" s="7"/>
      <c r="NR110" s="7"/>
      <c r="NS110" s="7"/>
      <c r="NT110" s="7"/>
      <c r="NU110" s="7"/>
      <c r="NV110" s="7"/>
      <c r="NW110" s="7"/>
      <c r="NX110" s="7"/>
      <c r="NY110" s="7"/>
      <c r="NZ110" s="7"/>
      <c r="OA110" s="7"/>
      <c r="OB110" s="7"/>
      <c r="OC110" s="7"/>
      <c r="OD110" s="7"/>
      <c r="OE110" s="7"/>
      <c r="OF110" s="7"/>
      <c r="OG110" s="7"/>
      <c r="OH110" s="7"/>
      <c r="OI110" s="7"/>
      <c r="OJ110" s="7"/>
      <c r="OK110" s="7"/>
      <c r="OL110" s="7"/>
      <c r="OM110" s="7"/>
      <c r="ON110" s="7"/>
      <c r="OO110" s="7"/>
      <c r="OP110" s="7"/>
      <c r="OQ110" s="7"/>
      <c r="OR110" s="7"/>
      <c r="OS110" s="7"/>
      <c r="OT110" s="7"/>
      <c r="OU110" s="7"/>
      <c r="OV110" s="7"/>
      <c r="OW110" s="7"/>
      <c r="OX110" s="7"/>
      <c r="OY110" s="7"/>
      <c r="OZ110" s="7"/>
      <c r="PA110" s="7"/>
      <c r="PB110" s="7"/>
      <c r="PC110" s="7"/>
      <c r="PD110" s="7"/>
      <c r="PE110" s="7"/>
      <c r="PF110" s="7"/>
      <c r="PG110" s="7"/>
      <c r="PH110" s="7"/>
      <c r="PI110" s="7"/>
      <c r="PJ110" s="7"/>
      <c r="PK110" s="7"/>
      <c r="PL110" s="7"/>
      <c r="PM110" s="7"/>
      <c r="PN110" s="7"/>
      <c r="PO110" s="7"/>
      <c r="PP110" s="7"/>
      <c r="PQ110" s="7"/>
      <c r="PR110" s="7"/>
      <c r="PS110" s="7"/>
      <c r="PT110" s="7"/>
      <c r="PU110" s="7"/>
      <c r="PV110" s="7"/>
      <c r="PW110" s="7"/>
      <c r="PX110" s="7"/>
      <c r="PY110" s="7"/>
      <c r="PZ110" s="7"/>
      <c r="QA110" s="7"/>
      <c r="QB110" s="7"/>
      <c r="QC110" s="7"/>
      <c r="QD110" s="7"/>
      <c r="QE110" s="7"/>
      <c r="QF110" s="7"/>
      <c r="QG110" s="7"/>
      <c r="QH110" s="7"/>
      <c r="QI110" s="7"/>
      <c r="QJ110" s="7"/>
      <c r="QK110" s="7"/>
      <c r="QL110" s="7"/>
      <c r="QM110" s="7"/>
      <c r="QN110" s="7"/>
      <c r="QO110" s="7"/>
      <c r="QP110" s="7"/>
      <c r="QQ110" s="7"/>
      <c r="QR110" s="7"/>
      <c r="QS110" s="7"/>
      <c r="QT110" s="7"/>
      <c r="QU110" s="7"/>
      <c r="QV110" s="7"/>
      <c r="QW110" s="7"/>
      <c r="QX110" s="7"/>
      <c r="QY110" s="7"/>
      <c r="QZ110" s="7"/>
      <c r="RA110" s="7"/>
      <c r="RB110" s="7"/>
      <c r="RC110" s="7"/>
      <c r="RD110" s="7"/>
      <c r="RE110" s="7"/>
      <c r="RF110" s="7"/>
      <c r="RG110" s="7"/>
      <c r="RH110" s="7"/>
      <c r="RI110" s="7"/>
      <c r="RJ110" s="7"/>
      <c r="RK110" s="7"/>
      <c r="RL110" s="7"/>
      <c r="RM110" s="7"/>
      <c r="RN110" s="7"/>
      <c r="RO110" s="7"/>
      <c r="RP110" s="7"/>
      <c r="RQ110" s="7"/>
      <c r="RR110" s="7"/>
      <c r="RS110" s="7"/>
      <c r="RT110" s="7"/>
      <c r="RU110" s="7"/>
      <c r="RV110" s="7"/>
      <c r="RW110" s="7"/>
      <c r="RX110" s="7"/>
      <c r="RY110" s="7"/>
      <c r="RZ110" s="7"/>
      <c r="SA110" s="7"/>
      <c r="SB110" s="7"/>
      <c r="SC110" s="7"/>
      <c r="SD110" s="7"/>
      <c r="SE110" s="7"/>
      <c r="SF110" s="7"/>
      <c r="SG110" s="7"/>
      <c r="SH110" s="7"/>
      <c r="SI110" s="7"/>
      <c r="SJ110" s="7"/>
      <c r="SK110" s="7"/>
    </row>
    <row r="111" ht="14.2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  <c r="DV111" s="7"/>
      <c r="DW111" s="7"/>
      <c r="DX111" s="7"/>
      <c r="DY111" s="7"/>
      <c r="DZ111" s="7"/>
      <c r="EA111" s="7"/>
      <c r="EB111" s="7"/>
      <c r="EC111" s="7"/>
      <c r="ED111" s="7"/>
      <c r="EE111" s="7"/>
      <c r="EF111" s="7"/>
      <c r="EG111" s="7"/>
      <c r="EH111" s="7"/>
      <c r="EI111" s="7"/>
      <c r="EJ111" s="7"/>
      <c r="EK111" s="7"/>
      <c r="EL111" s="7"/>
      <c r="EM111" s="7"/>
      <c r="EN111" s="7"/>
      <c r="EO111" s="7"/>
      <c r="EP111" s="7"/>
      <c r="EQ111" s="7"/>
      <c r="ER111" s="7"/>
      <c r="ES111" s="7"/>
      <c r="ET111" s="7"/>
      <c r="EU111" s="7"/>
      <c r="EV111" s="7"/>
      <c r="EW111" s="7"/>
      <c r="EX111" s="7"/>
      <c r="EY111" s="7"/>
      <c r="EZ111" s="7"/>
      <c r="FA111" s="7"/>
      <c r="FB111" s="7"/>
      <c r="FC111" s="7"/>
      <c r="FD111" s="7"/>
      <c r="FE111" s="7"/>
      <c r="FF111" s="7"/>
      <c r="FG111" s="7"/>
      <c r="FH111" s="7"/>
      <c r="FI111" s="7"/>
      <c r="FJ111" s="7"/>
      <c r="FK111" s="7"/>
      <c r="FL111" s="7"/>
      <c r="FM111" s="7"/>
      <c r="FN111" s="7"/>
      <c r="FO111" s="7"/>
      <c r="FP111" s="7"/>
      <c r="FQ111" s="7"/>
      <c r="FR111" s="7"/>
      <c r="FS111" s="7"/>
      <c r="FT111" s="7"/>
      <c r="FU111" s="7"/>
      <c r="FV111" s="7"/>
      <c r="FW111" s="7"/>
      <c r="FX111" s="7"/>
      <c r="FY111" s="7"/>
      <c r="FZ111" s="7"/>
      <c r="GA111" s="7"/>
      <c r="GB111" s="7"/>
      <c r="GC111" s="7"/>
      <c r="GD111" s="7"/>
      <c r="GE111" s="7"/>
      <c r="GF111" s="7"/>
      <c r="GG111" s="7"/>
      <c r="GH111" s="7"/>
      <c r="GI111" s="7"/>
      <c r="GJ111" s="7"/>
      <c r="GK111" s="7"/>
      <c r="GL111" s="7"/>
      <c r="GM111" s="7"/>
      <c r="GN111" s="7"/>
      <c r="GO111" s="7"/>
      <c r="GP111" s="7"/>
      <c r="GQ111" s="7"/>
      <c r="GR111" s="7"/>
      <c r="GS111" s="7"/>
      <c r="GT111" s="7"/>
      <c r="GU111" s="7"/>
      <c r="GV111" s="7"/>
      <c r="GW111" s="7"/>
      <c r="GX111" s="7"/>
      <c r="GY111" s="7"/>
      <c r="GZ111" s="7"/>
      <c r="HA111" s="7"/>
      <c r="HB111" s="7"/>
      <c r="HC111" s="7"/>
      <c r="HD111" s="7"/>
      <c r="HE111" s="7"/>
      <c r="HF111" s="7"/>
      <c r="HG111" s="7"/>
      <c r="HH111" s="7"/>
      <c r="HI111" s="7"/>
      <c r="HJ111" s="7"/>
      <c r="HK111" s="7"/>
      <c r="HL111" s="7"/>
      <c r="HM111" s="7"/>
      <c r="HN111" s="7"/>
      <c r="HO111" s="7"/>
      <c r="HP111" s="7"/>
      <c r="HQ111" s="7"/>
      <c r="HR111" s="7"/>
      <c r="HS111" s="7"/>
      <c r="HT111" s="7"/>
      <c r="HU111" s="7"/>
      <c r="HV111" s="7"/>
      <c r="HW111" s="7"/>
      <c r="HX111" s="7"/>
      <c r="HY111" s="7"/>
      <c r="HZ111" s="7"/>
      <c r="IA111" s="7"/>
      <c r="IB111" s="7"/>
      <c r="IC111" s="7"/>
      <c r="ID111" s="7"/>
      <c r="IE111" s="7"/>
      <c r="IF111" s="7"/>
      <c r="IG111" s="7"/>
      <c r="IH111" s="7"/>
      <c r="II111" s="7"/>
      <c r="IJ111" s="7"/>
      <c r="IK111" s="7"/>
      <c r="IL111" s="7"/>
      <c r="IM111" s="7"/>
      <c r="IN111" s="7"/>
      <c r="IO111" s="7"/>
      <c r="IP111" s="7"/>
      <c r="IQ111" s="7"/>
      <c r="IR111" s="7"/>
      <c r="IS111" s="7"/>
      <c r="IT111" s="7"/>
      <c r="IU111" s="7"/>
      <c r="IV111" s="7"/>
      <c r="IW111" s="7"/>
      <c r="IX111" s="7"/>
      <c r="IY111" s="7"/>
      <c r="IZ111" s="7"/>
      <c r="JA111" s="7"/>
      <c r="JB111" s="7"/>
      <c r="JC111" s="7"/>
      <c r="JD111" s="7"/>
      <c r="JE111" s="7"/>
      <c r="JF111" s="7"/>
      <c r="JG111" s="7"/>
      <c r="JH111" s="7"/>
      <c r="JI111" s="7"/>
      <c r="JJ111" s="7"/>
      <c r="JK111" s="7"/>
      <c r="JL111" s="7"/>
      <c r="JM111" s="7"/>
      <c r="JN111" s="7"/>
      <c r="JO111" s="7"/>
      <c r="JP111" s="7"/>
      <c r="JQ111" s="7"/>
      <c r="JR111" s="7"/>
      <c r="JS111" s="7"/>
      <c r="JT111" s="7"/>
      <c r="JU111" s="7"/>
      <c r="JV111" s="7"/>
      <c r="JW111" s="7"/>
      <c r="JX111" s="7"/>
      <c r="JY111" s="7"/>
      <c r="JZ111" s="7"/>
      <c r="KA111" s="7"/>
      <c r="KB111" s="7"/>
      <c r="KC111" s="7"/>
      <c r="KD111" s="7"/>
      <c r="KE111" s="7"/>
      <c r="KF111" s="7"/>
      <c r="KG111" s="7"/>
      <c r="KH111" s="7"/>
      <c r="KI111" s="7"/>
      <c r="KJ111" s="7"/>
      <c r="KK111" s="7"/>
      <c r="KL111" s="7"/>
      <c r="KM111" s="7"/>
      <c r="KN111" s="7"/>
      <c r="KO111" s="7"/>
      <c r="KP111" s="7"/>
      <c r="KQ111" s="7"/>
      <c r="KR111" s="7"/>
      <c r="KS111" s="7"/>
      <c r="KT111" s="7"/>
      <c r="KU111" s="7"/>
      <c r="KV111" s="7"/>
      <c r="KW111" s="7"/>
      <c r="KX111" s="7"/>
      <c r="KY111" s="7"/>
      <c r="KZ111" s="7"/>
      <c r="LA111" s="7"/>
      <c r="LB111" s="7"/>
      <c r="LC111" s="7"/>
      <c r="LD111" s="7"/>
      <c r="LE111" s="7"/>
      <c r="LF111" s="7"/>
      <c r="LG111" s="7"/>
      <c r="LH111" s="7"/>
      <c r="LI111" s="7"/>
      <c r="LJ111" s="7"/>
      <c r="LK111" s="7"/>
      <c r="LL111" s="7"/>
      <c r="LM111" s="7"/>
      <c r="LN111" s="7"/>
      <c r="LO111" s="7"/>
      <c r="LP111" s="7"/>
      <c r="LQ111" s="7"/>
      <c r="LR111" s="7"/>
      <c r="LS111" s="7"/>
      <c r="LT111" s="7"/>
      <c r="LU111" s="7"/>
      <c r="LV111" s="7"/>
      <c r="LW111" s="7"/>
      <c r="LX111" s="7"/>
      <c r="LY111" s="7"/>
      <c r="LZ111" s="7"/>
      <c r="MA111" s="7"/>
      <c r="MB111" s="7"/>
      <c r="MC111" s="7"/>
      <c r="MD111" s="7"/>
      <c r="ME111" s="7"/>
      <c r="MF111" s="7"/>
      <c r="MG111" s="7"/>
      <c r="MH111" s="7"/>
      <c r="MI111" s="7"/>
      <c r="MJ111" s="7"/>
      <c r="MK111" s="7"/>
      <c r="ML111" s="7"/>
      <c r="MM111" s="7"/>
      <c r="MN111" s="7"/>
      <c r="MO111" s="7"/>
      <c r="MP111" s="7"/>
      <c r="MQ111" s="7"/>
      <c r="MR111" s="7"/>
      <c r="MS111" s="7"/>
      <c r="MT111" s="7"/>
      <c r="MU111" s="7"/>
      <c r="MV111" s="7"/>
      <c r="MW111" s="7"/>
      <c r="MX111" s="7"/>
      <c r="MY111" s="7"/>
      <c r="MZ111" s="7"/>
      <c r="NA111" s="7"/>
      <c r="NB111" s="7"/>
      <c r="NC111" s="7"/>
      <c r="ND111" s="7"/>
      <c r="NE111" s="7"/>
      <c r="NF111" s="7"/>
      <c r="NG111" s="7"/>
      <c r="NH111" s="7"/>
      <c r="NI111" s="7"/>
      <c r="NJ111" s="7"/>
      <c r="NK111" s="7"/>
      <c r="NL111" s="7"/>
      <c r="NM111" s="7"/>
      <c r="NN111" s="7"/>
      <c r="NO111" s="7"/>
      <c r="NP111" s="7"/>
      <c r="NQ111" s="7"/>
      <c r="NR111" s="7"/>
      <c r="NS111" s="7"/>
      <c r="NT111" s="7"/>
      <c r="NU111" s="7"/>
      <c r="NV111" s="7"/>
      <c r="NW111" s="7"/>
      <c r="NX111" s="7"/>
      <c r="NY111" s="7"/>
      <c r="NZ111" s="7"/>
      <c r="OA111" s="7"/>
      <c r="OB111" s="7"/>
      <c r="OC111" s="7"/>
      <c r="OD111" s="7"/>
      <c r="OE111" s="7"/>
      <c r="OF111" s="7"/>
      <c r="OG111" s="7"/>
      <c r="OH111" s="7"/>
      <c r="OI111" s="7"/>
      <c r="OJ111" s="7"/>
      <c r="OK111" s="7"/>
      <c r="OL111" s="7"/>
      <c r="OM111" s="7"/>
      <c r="ON111" s="7"/>
      <c r="OO111" s="7"/>
      <c r="OP111" s="7"/>
      <c r="OQ111" s="7"/>
      <c r="OR111" s="7"/>
      <c r="OS111" s="7"/>
      <c r="OT111" s="7"/>
      <c r="OU111" s="7"/>
      <c r="OV111" s="7"/>
      <c r="OW111" s="7"/>
      <c r="OX111" s="7"/>
      <c r="OY111" s="7"/>
      <c r="OZ111" s="7"/>
      <c r="PA111" s="7"/>
      <c r="PB111" s="7"/>
      <c r="PC111" s="7"/>
      <c r="PD111" s="7"/>
      <c r="PE111" s="7"/>
      <c r="PF111" s="7"/>
      <c r="PG111" s="7"/>
      <c r="PH111" s="7"/>
      <c r="PI111" s="7"/>
      <c r="PJ111" s="7"/>
      <c r="PK111" s="7"/>
      <c r="PL111" s="7"/>
      <c r="PM111" s="7"/>
      <c r="PN111" s="7"/>
      <c r="PO111" s="7"/>
      <c r="PP111" s="7"/>
      <c r="PQ111" s="7"/>
      <c r="PR111" s="7"/>
      <c r="PS111" s="7"/>
      <c r="PT111" s="7"/>
      <c r="PU111" s="7"/>
      <c r="PV111" s="7"/>
      <c r="PW111" s="7"/>
      <c r="PX111" s="7"/>
      <c r="PY111" s="7"/>
      <c r="PZ111" s="7"/>
      <c r="QA111" s="7"/>
      <c r="QB111" s="7"/>
      <c r="QC111" s="7"/>
      <c r="QD111" s="7"/>
      <c r="QE111" s="7"/>
      <c r="QF111" s="7"/>
      <c r="QG111" s="7"/>
      <c r="QH111" s="7"/>
      <c r="QI111" s="7"/>
      <c r="QJ111" s="7"/>
      <c r="QK111" s="7"/>
      <c r="QL111" s="7"/>
      <c r="QM111" s="7"/>
      <c r="QN111" s="7"/>
      <c r="QO111" s="7"/>
      <c r="QP111" s="7"/>
      <c r="QQ111" s="7"/>
      <c r="QR111" s="7"/>
      <c r="QS111" s="7"/>
      <c r="QT111" s="7"/>
      <c r="QU111" s="7"/>
      <c r="QV111" s="7"/>
      <c r="QW111" s="7"/>
      <c r="QX111" s="7"/>
      <c r="QY111" s="7"/>
      <c r="QZ111" s="7"/>
      <c r="RA111" s="7"/>
      <c r="RB111" s="7"/>
      <c r="RC111" s="7"/>
      <c r="RD111" s="7"/>
      <c r="RE111" s="7"/>
      <c r="RF111" s="7"/>
      <c r="RG111" s="7"/>
      <c r="RH111" s="7"/>
      <c r="RI111" s="7"/>
      <c r="RJ111" s="7"/>
      <c r="RK111" s="7"/>
      <c r="RL111" s="7"/>
      <c r="RM111" s="7"/>
      <c r="RN111" s="7"/>
      <c r="RO111" s="7"/>
      <c r="RP111" s="7"/>
      <c r="RQ111" s="7"/>
      <c r="RR111" s="7"/>
      <c r="RS111" s="7"/>
      <c r="RT111" s="7"/>
      <c r="RU111" s="7"/>
      <c r="RV111" s="7"/>
      <c r="RW111" s="7"/>
      <c r="RX111" s="7"/>
      <c r="RY111" s="7"/>
      <c r="RZ111" s="7"/>
      <c r="SA111" s="7"/>
      <c r="SB111" s="7"/>
      <c r="SC111" s="7"/>
      <c r="SD111" s="7"/>
      <c r="SE111" s="7"/>
      <c r="SF111" s="7"/>
      <c r="SG111" s="7"/>
      <c r="SH111" s="7"/>
      <c r="SI111" s="7"/>
      <c r="SJ111" s="7"/>
      <c r="SK111" s="7"/>
    </row>
    <row r="112" ht="14.2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  <c r="DV112" s="7"/>
      <c r="DW112" s="7"/>
      <c r="DX112" s="7"/>
      <c r="DY112" s="7"/>
      <c r="DZ112" s="7"/>
      <c r="EA112" s="7"/>
      <c r="EB112" s="7"/>
      <c r="EC112" s="7"/>
      <c r="ED112" s="7"/>
      <c r="EE112" s="7"/>
      <c r="EF112" s="7"/>
      <c r="EG112" s="7"/>
      <c r="EH112" s="7"/>
      <c r="EI112" s="7"/>
      <c r="EJ112" s="7"/>
      <c r="EK112" s="7"/>
      <c r="EL112" s="7"/>
      <c r="EM112" s="7"/>
      <c r="EN112" s="7"/>
      <c r="EO112" s="7"/>
      <c r="EP112" s="7"/>
      <c r="EQ112" s="7"/>
      <c r="ER112" s="7"/>
      <c r="ES112" s="7"/>
      <c r="ET112" s="7"/>
      <c r="EU112" s="7"/>
      <c r="EV112" s="7"/>
      <c r="EW112" s="7"/>
      <c r="EX112" s="7"/>
      <c r="EY112" s="7"/>
      <c r="EZ112" s="7"/>
      <c r="FA112" s="7"/>
      <c r="FB112" s="7"/>
      <c r="FC112" s="7"/>
      <c r="FD112" s="7"/>
      <c r="FE112" s="7"/>
      <c r="FF112" s="7"/>
      <c r="FG112" s="7"/>
      <c r="FH112" s="7"/>
      <c r="FI112" s="7"/>
      <c r="FJ112" s="7"/>
      <c r="FK112" s="7"/>
      <c r="FL112" s="7"/>
      <c r="FM112" s="7"/>
      <c r="FN112" s="7"/>
      <c r="FO112" s="7"/>
      <c r="FP112" s="7"/>
      <c r="FQ112" s="7"/>
      <c r="FR112" s="7"/>
      <c r="FS112" s="7"/>
      <c r="FT112" s="7"/>
      <c r="FU112" s="7"/>
      <c r="FV112" s="7"/>
      <c r="FW112" s="7"/>
      <c r="FX112" s="7"/>
      <c r="FY112" s="7"/>
      <c r="FZ112" s="7"/>
      <c r="GA112" s="7"/>
      <c r="GB112" s="7"/>
      <c r="GC112" s="7"/>
      <c r="GD112" s="7"/>
      <c r="GE112" s="7"/>
      <c r="GF112" s="7"/>
      <c r="GG112" s="7"/>
      <c r="GH112" s="7"/>
      <c r="GI112" s="7"/>
      <c r="GJ112" s="7"/>
      <c r="GK112" s="7"/>
      <c r="GL112" s="7"/>
      <c r="GM112" s="7"/>
      <c r="GN112" s="7"/>
      <c r="GO112" s="7"/>
      <c r="GP112" s="7"/>
      <c r="GQ112" s="7"/>
      <c r="GR112" s="7"/>
      <c r="GS112" s="7"/>
      <c r="GT112" s="7"/>
      <c r="GU112" s="7"/>
      <c r="GV112" s="7"/>
      <c r="GW112" s="7"/>
      <c r="GX112" s="7"/>
      <c r="GY112" s="7"/>
      <c r="GZ112" s="7"/>
      <c r="HA112" s="7"/>
      <c r="HB112" s="7"/>
      <c r="HC112" s="7"/>
      <c r="HD112" s="7"/>
      <c r="HE112" s="7"/>
      <c r="HF112" s="7"/>
      <c r="HG112" s="7"/>
      <c r="HH112" s="7"/>
      <c r="HI112" s="7"/>
      <c r="HJ112" s="7"/>
      <c r="HK112" s="7"/>
      <c r="HL112" s="7"/>
      <c r="HM112" s="7"/>
      <c r="HN112" s="7"/>
      <c r="HO112" s="7"/>
      <c r="HP112" s="7"/>
      <c r="HQ112" s="7"/>
      <c r="HR112" s="7"/>
      <c r="HS112" s="7"/>
      <c r="HT112" s="7"/>
      <c r="HU112" s="7"/>
      <c r="HV112" s="7"/>
      <c r="HW112" s="7"/>
      <c r="HX112" s="7"/>
      <c r="HY112" s="7"/>
      <c r="HZ112" s="7"/>
      <c r="IA112" s="7"/>
      <c r="IB112" s="7"/>
      <c r="IC112" s="7"/>
      <c r="ID112" s="7"/>
      <c r="IE112" s="7"/>
      <c r="IF112" s="7"/>
      <c r="IG112" s="7"/>
      <c r="IH112" s="7"/>
      <c r="II112" s="7"/>
      <c r="IJ112" s="7"/>
      <c r="IK112" s="7"/>
      <c r="IL112" s="7"/>
      <c r="IM112" s="7"/>
      <c r="IN112" s="7"/>
      <c r="IO112" s="7"/>
      <c r="IP112" s="7"/>
      <c r="IQ112" s="7"/>
      <c r="IR112" s="7"/>
      <c r="IS112" s="7"/>
      <c r="IT112" s="7"/>
      <c r="IU112" s="7"/>
      <c r="IV112" s="7"/>
      <c r="IW112" s="7"/>
      <c r="IX112" s="7"/>
      <c r="IY112" s="7"/>
      <c r="IZ112" s="7"/>
      <c r="JA112" s="7"/>
      <c r="JB112" s="7"/>
      <c r="JC112" s="7"/>
      <c r="JD112" s="7"/>
      <c r="JE112" s="7"/>
      <c r="JF112" s="7"/>
      <c r="JG112" s="7"/>
      <c r="JH112" s="7"/>
      <c r="JI112" s="7"/>
      <c r="JJ112" s="7"/>
      <c r="JK112" s="7"/>
      <c r="JL112" s="7"/>
      <c r="JM112" s="7"/>
      <c r="JN112" s="7"/>
      <c r="JO112" s="7"/>
      <c r="JP112" s="7"/>
      <c r="JQ112" s="7"/>
      <c r="JR112" s="7"/>
      <c r="JS112" s="7"/>
      <c r="JT112" s="7"/>
      <c r="JU112" s="7"/>
      <c r="JV112" s="7"/>
      <c r="JW112" s="7"/>
      <c r="JX112" s="7"/>
      <c r="JY112" s="7"/>
      <c r="JZ112" s="7"/>
      <c r="KA112" s="7"/>
      <c r="KB112" s="7"/>
      <c r="KC112" s="7"/>
      <c r="KD112" s="7"/>
      <c r="KE112" s="7"/>
      <c r="KF112" s="7"/>
      <c r="KG112" s="7"/>
      <c r="KH112" s="7"/>
      <c r="KI112" s="7"/>
      <c r="KJ112" s="7"/>
      <c r="KK112" s="7"/>
      <c r="KL112" s="7"/>
      <c r="KM112" s="7"/>
      <c r="KN112" s="7"/>
      <c r="KO112" s="7"/>
      <c r="KP112" s="7"/>
      <c r="KQ112" s="7"/>
      <c r="KR112" s="7"/>
      <c r="KS112" s="7"/>
      <c r="KT112" s="7"/>
      <c r="KU112" s="7"/>
      <c r="KV112" s="7"/>
      <c r="KW112" s="7"/>
      <c r="KX112" s="7"/>
      <c r="KY112" s="7"/>
      <c r="KZ112" s="7"/>
      <c r="LA112" s="7"/>
      <c r="LB112" s="7"/>
      <c r="LC112" s="7"/>
      <c r="LD112" s="7"/>
      <c r="LE112" s="7"/>
      <c r="LF112" s="7"/>
      <c r="LG112" s="7"/>
      <c r="LH112" s="7"/>
      <c r="LI112" s="7"/>
      <c r="LJ112" s="7"/>
      <c r="LK112" s="7"/>
      <c r="LL112" s="7"/>
      <c r="LM112" s="7"/>
      <c r="LN112" s="7"/>
      <c r="LO112" s="7"/>
      <c r="LP112" s="7"/>
      <c r="LQ112" s="7"/>
      <c r="LR112" s="7"/>
      <c r="LS112" s="7"/>
      <c r="LT112" s="7"/>
      <c r="LU112" s="7"/>
      <c r="LV112" s="7"/>
      <c r="LW112" s="7"/>
      <c r="LX112" s="7"/>
      <c r="LY112" s="7"/>
      <c r="LZ112" s="7"/>
      <c r="MA112" s="7"/>
      <c r="MB112" s="7"/>
      <c r="MC112" s="7"/>
      <c r="MD112" s="7"/>
      <c r="ME112" s="7"/>
      <c r="MF112" s="7"/>
      <c r="MG112" s="7"/>
      <c r="MH112" s="7"/>
      <c r="MI112" s="7"/>
      <c r="MJ112" s="7"/>
      <c r="MK112" s="7"/>
      <c r="ML112" s="7"/>
      <c r="MM112" s="7"/>
      <c r="MN112" s="7"/>
      <c r="MO112" s="7"/>
      <c r="MP112" s="7"/>
      <c r="MQ112" s="7"/>
      <c r="MR112" s="7"/>
      <c r="MS112" s="7"/>
      <c r="MT112" s="7"/>
      <c r="MU112" s="7"/>
      <c r="MV112" s="7"/>
      <c r="MW112" s="7"/>
      <c r="MX112" s="7"/>
      <c r="MY112" s="7"/>
      <c r="MZ112" s="7"/>
      <c r="NA112" s="7"/>
      <c r="NB112" s="7"/>
      <c r="NC112" s="7"/>
      <c r="ND112" s="7"/>
      <c r="NE112" s="7"/>
      <c r="NF112" s="7"/>
      <c r="NG112" s="7"/>
      <c r="NH112" s="7"/>
      <c r="NI112" s="7"/>
      <c r="NJ112" s="7"/>
      <c r="NK112" s="7"/>
      <c r="NL112" s="7"/>
      <c r="NM112" s="7"/>
      <c r="NN112" s="7"/>
      <c r="NO112" s="7"/>
      <c r="NP112" s="7"/>
      <c r="NQ112" s="7"/>
      <c r="NR112" s="7"/>
      <c r="NS112" s="7"/>
      <c r="NT112" s="7"/>
      <c r="NU112" s="7"/>
      <c r="NV112" s="7"/>
      <c r="NW112" s="7"/>
      <c r="NX112" s="7"/>
      <c r="NY112" s="7"/>
      <c r="NZ112" s="7"/>
      <c r="OA112" s="7"/>
      <c r="OB112" s="7"/>
      <c r="OC112" s="7"/>
      <c r="OD112" s="7"/>
      <c r="OE112" s="7"/>
      <c r="OF112" s="7"/>
      <c r="OG112" s="7"/>
      <c r="OH112" s="7"/>
      <c r="OI112" s="7"/>
      <c r="OJ112" s="7"/>
      <c r="OK112" s="7"/>
      <c r="OL112" s="7"/>
      <c r="OM112" s="7"/>
      <c r="ON112" s="7"/>
      <c r="OO112" s="7"/>
      <c r="OP112" s="7"/>
      <c r="OQ112" s="7"/>
      <c r="OR112" s="7"/>
      <c r="OS112" s="7"/>
      <c r="OT112" s="7"/>
      <c r="OU112" s="7"/>
      <c r="OV112" s="7"/>
      <c r="OW112" s="7"/>
      <c r="OX112" s="7"/>
      <c r="OY112" s="7"/>
      <c r="OZ112" s="7"/>
      <c r="PA112" s="7"/>
      <c r="PB112" s="7"/>
      <c r="PC112" s="7"/>
      <c r="PD112" s="7"/>
      <c r="PE112" s="7"/>
      <c r="PF112" s="7"/>
      <c r="PG112" s="7"/>
      <c r="PH112" s="7"/>
      <c r="PI112" s="7"/>
      <c r="PJ112" s="7"/>
      <c r="PK112" s="7"/>
      <c r="PL112" s="7"/>
      <c r="PM112" s="7"/>
      <c r="PN112" s="7"/>
      <c r="PO112" s="7"/>
      <c r="PP112" s="7"/>
      <c r="PQ112" s="7"/>
      <c r="PR112" s="7"/>
      <c r="PS112" s="7"/>
      <c r="PT112" s="7"/>
      <c r="PU112" s="7"/>
      <c r="PV112" s="7"/>
      <c r="PW112" s="7"/>
      <c r="PX112" s="7"/>
      <c r="PY112" s="7"/>
      <c r="PZ112" s="7"/>
      <c r="QA112" s="7"/>
      <c r="QB112" s="7"/>
      <c r="QC112" s="7"/>
      <c r="QD112" s="7"/>
      <c r="QE112" s="7"/>
      <c r="QF112" s="7"/>
      <c r="QG112" s="7"/>
      <c r="QH112" s="7"/>
      <c r="QI112" s="7"/>
      <c r="QJ112" s="7"/>
      <c r="QK112" s="7"/>
      <c r="QL112" s="7"/>
      <c r="QM112" s="7"/>
      <c r="QN112" s="7"/>
      <c r="QO112" s="7"/>
      <c r="QP112" s="7"/>
      <c r="QQ112" s="7"/>
      <c r="QR112" s="7"/>
      <c r="QS112" s="7"/>
      <c r="QT112" s="7"/>
      <c r="QU112" s="7"/>
      <c r="QV112" s="7"/>
      <c r="QW112" s="7"/>
      <c r="QX112" s="7"/>
      <c r="QY112" s="7"/>
      <c r="QZ112" s="7"/>
      <c r="RA112" s="7"/>
      <c r="RB112" s="7"/>
      <c r="RC112" s="7"/>
      <c r="RD112" s="7"/>
      <c r="RE112" s="7"/>
      <c r="RF112" s="7"/>
      <c r="RG112" s="7"/>
      <c r="RH112" s="7"/>
      <c r="RI112" s="7"/>
      <c r="RJ112" s="7"/>
      <c r="RK112" s="7"/>
      <c r="RL112" s="7"/>
      <c r="RM112" s="7"/>
      <c r="RN112" s="7"/>
      <c r="RO112" s="7"/>
      <c r="RP112" s="7"/>
      <c r="RQ112" s="7"/>
      <c r="RR112" s="7"/>
      <c r="RS112" s="7"/>
      <c r="RT112" s="7"/>
      <c r="RU112" s="7"/>
      <c r="RV112" s="7"/>
      <c r="RW112" s="7"/>
      <c r="RX112" s="7"/>
      <c r="RY112" s="7"/>
      <c r="RZ112" s="7"/>
      <c r="SA112" s="7"/>
      <c r="SB112" s="7"/>
      <c r="SC112" s="7"/>
      <c r="SD112" s="7"/>
      <c r="SE112" s="7"/>
      <c r="SF112" s="7"/>
      <c r="SG112" s="7"/>
      <c r="SH112" s="7"/>
      <c r="SI112" s="7"/>
      <c r="SJ112" s="7"/>
      <c r="SK112" s="7"/>
    </row>
    <row r="113" ht="14.2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  <c r="DV113" s="7"/>
      <c r="DW113" s="7"/>
      <c r="DX113" s="7"/>
      <c r="DY113" s="7"/>
      <c r="DZ113" s="7"/>
      <c r="EA113" s="7"/>
      <c r="EB113" s="7"/>
      <c r="EC113" s="7"/>
      <c r="ED113" s="7"/>
      <c r="EE113" s="7"/>
      <c r="EF113" s="7"/>
      <c r="EG113" s="7"/>
      <c r="EH113" s="7"/>
      <c r="EI113" s="7"/>
      <c r="EJ113" s="7"/>
      <c r="EK113" s="7"/>
      <c r="EL113" s="7"/>
      <c r="EM113" s="7"/>
      <c r="EN113" s="7"/>
      <c r="EO113" s="7"/>
      <c r="EP113" s="7"/>
      <c r="EQ113" s="7"/>
      <c r="ER113" s="7"/>
      <c r="ES113" s="7"/>
      <c r="ET113" s="7"/>
      <c r="EU113" s="7"/>
      <c r="EV113" s="7"/>
      <c r="EW113" s="7"/>
      <c r="EX113" s="7"/>
      <c r="EY113" s="7"/>
      <c r="EZ113" s="7"/>
      <c r="FA113" s="7"/>
      <c r="FB113" s="7"/>
      <c r="FC113" s="7"/>
      <c r="FD113" s="7"/>
      <c r="FE113" s="7"/>
      <c r="FF113" s="7"/>
      <c r="FG113" s="7"/>
      <c r="FH113" s="7"/>
      <c r="FI113" s="7"/>
      <c r="FJ113" s="7"/>
      <c r="FK113" s="7"/>
      <c r="FL113" s="7"/>
      <c r="FM113" s="7"/>
      <c r="FN113" s="7"/>
      <c r="FO113" s="7"/>
      <c r="FP113" s="7"/>
      <c r="FQ113" s="7"/>
      <c r="FR113" s="7"/>
      <c r="FS113" s="7"/>
      <c r="FT113" s="7"/>
      <c r="FU113" s="7"/>
      <c r="FV113" s="7"/>
      <c r="FW113" s="7"/>
      <c r="FX113" s="7"/>
      <c r="FY113" s="7"/>
      <c r="FZ113" s="7"/>
      <c r="GA113" s="7"/>
      <c r="GB113" s="7"/>
      <c r="GC113" s="7"/>
      <c r="GD113" s="7"/>
      <c r="GE113" s="7"/>
      <c r="GF113" s="7"/>
      <c r="GG113" s="7"/>
      <c r="GH113" s="7"/>
      <c r="GI113" s="7"/>
      <c r="GJ113" s="7"/>
      <c r="GK113" s="7"/>
      <c r="GL113" s="7"/>
      <c r="GM113" s="7"/>
      <c r="GN113" s="7"/>
      <c r="GO113" s="7"/>
      <c r="GP113" s="7"/>
      <c r="GQ113" s="7"/>
      <c r="GR113" s="7"/>
      <c r="GS113" s="7"/>
      <c r="GT113" s="7"/>
      <c r="GU113" s="7"/>
      <c r="GV113" s="7"/>
      <c r="GW113" s="7"/>
      <c r="GX113" s="7"/>
      <c r="GY113" s="7"/>
      <c r="GZ113" s="7"/>
      <c r="HA113" s="7"/>
      <c r="HB113" s="7"/>
      <c r="HC113" s="7"/>
      <c r="HD113" s="7"/>
      <c r="HE113" s="7"/>
      <c r="HF113" s="7"/>
      <c r="HG113" s="7"/>
      <c r="HH113" s="7"/>
      <c r="HI113" s="7"/>
      <c r="HJ113" s="7"/>
      <c r="HK113" s="7"/>
      <c r="HL113" s="7"/>
      <c r="HM113" s="7"/>
      <c r="HN113" s="7"/>
      <c r="HO113" s="7"/>
      <c r="HP113" s="7"/>
      <c r="HQ113" s="7"/>
      <c r="HR113" s="7"/>
      <c r="HS113" s="7"/>
      <c r="HT113" s="7"/>
      <c r="HU113" s="7"/>
      <c r="HV113" s="7"/>
      <c r="HW113" s="7"/>
      <c r="HX113" s="7"/>
      <c r="HY113" s="7"/>
      <c r="HZ113" s="7"/>
      <c r="IA113" s="7"/>
      <c r="IB113" s="7"/>
      <c r="IC113" s="7"/>
      <c r="ID113" s="7"/>
      <c r="IE113" s="7"/>
      <c r="IF113" s="7"/>
      <c r="IG113" s="7"/>
      <c r="IH113" s="7"/>
      <c r="II113" s="7"/>
      <c r="IJ113" s="7"/>
      <c r="IK113" s="7"/>
      <c r="IL113" s="7"/>
      <c r="IM113" s="7"/>
      <c r="IN113" s="7"/>
      <c r="IO113" s="7"/>
      <c r="IP113" s="7"/>
      <c r="IQ113" s="7"/>
      <c r="IR113" s="7"/>
      <c r="IS113" s="7"/>
      <c r="IT113" s="7"/>
      <c r="IU113" s="7"/>
      <c r="IV113" s="7"/>
      <c r="IW113" s="7"/>
      <c r="IX113" s="7"/>
      <c r="IY113" s="7"/>
      <c r="IZ113" s="7"/>
      <c r="JA113" s="7"/>
      <c r="JB113" s="7"/>
      <c r="JC113" s="7"/>
      <c r="JD113" s="7"/>
      <c r="JE113" s="7"/>
      <c r="JF113" s="7"/>
      <c r="JG113" s="7"/>
      <c r="JH113" s="7"/>
      <c r="JI113" s="7"/>
      <c r="JJ113" s="7"/>
      <c r="JK113" s="7"/>
      <c r="JL113" s="7"/>
      <c r="JM113" s="7"/>
      <c r="JN113" s="7"/>
      <c r="JO113" s="7"/>
      <c r="JP113" s="7"/>
      <c r="JQ113" s="7"/>
      <c r="JR113" s="7"/>
      <c r="JS113" s="7"/>
      <c r="JT113" s="7"/>
      <c r="JU113" s="7"/>
      <c r="JV113" s="7"/>
      <c r="JW113" s="7"/>
      <c r="JX113" s="7"/>
      <c r="JY113" s="7"/>
      <c r="JZ113" s="7"/>
      <c r="KA113" s="7"/>
      <c r="KB113" s="7"/>
      <c r="KC113" s="7"/>
      <c r="KD113" s="7"/>
      <c r="KE113" s="7"/>
      <c r="KF113" s="7"/>
      <c r="KG113" s="7"/>
      <c r="KH113" s="7"/>
      <c r="KI113" s="7"/>
      <c r="KJ113" s="7"/>
      <c r="KK113" s="7"/>
      <c r="KL113" s="7"/>
      <c r="KM113" s="7"/>
      <c r="KN113" s="7"/>
      <c r="KO113" s="7"/>
      <c r="KP113" s="7"/>
      <c r="KQ113" s="7"/>
      <c r="KR113" s="7"/>
      <c r="KS113" s="7"/>
      <c r="KT113" s="7"/>
      <c r="KU113" s="7"/>
      <c r="KV113" s="7"/>
      <c r="KW113" s="7"/>
      <c r="KX113" s="7"/>
      <c r="KY113" s="7"/>
      <c r="KZ113" s="7"/>
      <c r="LA113" s="7"/>
      <c r="LB113" s="7"/>
      <c r="LC113" s="7"/>
      <c r="LD113" s="7"/>
      <c r="LE113" s="7"/>
      <c r="LF113" s="7"/>
      <c r="LG113" s="7"/>
      <c r="LH113" s="7"/>
      <c r="LI113" s="7"/>
      <c r="LJ113" s="7"/>
      <c r="LK113" s="7"/>
      <c r="LL113" s="7"/>
      <c r="LM113" s="7"/>
      <c r="LN113" s="7"/>
      <c r="LO113" s="7"/>
      <c r="LP113" s="7"/>
      <c r="LQ113" s="7"/>
      <c r="LR113" s="7"/>
      <c r="LS113" s="7"/>
      <c r="LT113" s="7"/>
      <c r="LU113" s="7"/>
      <c r="LV113" s="7"/>
      <c r="LW113" s="7"/>
      <c r="LX113" s="7"/>
      <c r="LY113" s="7"/>
      <c r="LZ113" s="7"/>
      <c r="MA113" s="7"/>
      <c r="MB113" s="7"/>
      <c r="MC113" s="7"/>
      <c r="MD113" s="7"/>
      <c r="ME113" s="7"/>
      <c r="MF113" s="7"/>
      <c r="MG113" s="7"/>
      <c r="MH113" s="7"/>
      <c r="MI113" s="7"/>
      <c r="MJ113" s="7"/>
      <c r="MK113" s="7"/>
      <c r="ML113" s="7"/>
      <c r="MM113" s="7"/>
      <c r="MN113" s="7"/>
      <c r="MO113" s="7"/>
      <c r="MP113" s="7"/>
      <c r="MQ113" s="7"/>
      <c r="MR113" s="7"/>
      <c r="MS113" s="7"/>
      <c r="MT113" s="7"/>
      <c r="MU113" s="7"/>
      <c r="MV113" s="7"/>
      <c r="MW113" s="7"/>
      <c r="MX113" s="7"/>
      <c r="MY113" s="7"/>
      <c r="MZ113" s="7"/>
      <c r="NA113" s="7"/>
      <c r="NB113" s="7"/>
      <c r="NC113" s="7"/>
      <c r="ND113" s="7"/>
      <c r="NE113" s="7"/>
      <c r="NF113" s="7"/>
      <c r="NG113" s="7"/>
      <c r="NH113" s="7"/>
      <c r="NI113" s="7"/>
      <c r="NJ113" s="7"/>
      <c r="NK113" s="7"/>
      <c r="NL113" s="7"/>
      <c r="NM113" s="7"/>
      <c r="NN113" s="7"/>
      <c r="NO113" s="7"/>
      <c r="NP113" s="7"/>
      <c r="NQ113" s="7"/>
      <c r="NR113" s="7"/>
      <c r="NS113" s="7"/>
      <c r="NT113" s="7"/>
      <c r="NU113" s="7"/>
      <c r="NV113" s="7"/>
      <c r="NW113" s="7"/>
      <c r="NX113" s="7"/>
      <c r="NY113" s="7"/>
      <c r="NZ113" s="7"/>
      <c r="OA113" s="7"/>
      <c r="OB113" s="7"/>
      <c r="OC113" s="7"/>
      <c r="OD113" s="7"/>
      <c r="OE113" s="7"/>
      <c r="OF113" s="7"/>
      <c r="OG113" s="7"/>
      <c r="OH113" s="7"/>
      <c r="OI113" s="7"/>
      <c r="OJ113" s="7"/>
      <c r="OK113" s="7"/>
      <c r="OL113" s="7"/>
      <c r="OM113" s="7"/>
      <c r="ON113" s="7"/>
      <c r="OO113" s="7"/>
      <c r="OP113" s="7"/>
      <c r="OQ113" s="7"/>
      <c r="OR113" s="7"/>
      <c r="OS113" s="7"/>
      <c r="OT113" s="7"/>
      <c r="OU113" s="7"/>
      <c r="OV113" s="7"/>
      <c r="OW113" s="7"/>
      <c r="OX113" s="7"/>
      <c r="OY113" s="7"/>
      <c r="OZ113" s="7"/>
      <c r="PA113" s="7"/>
      <c r="PB113" s="7"/>
      <c r="PC113" s="7"/>
      <c r="PD113" s="7"/>
      <c r="PE113" s="7"/>
      <c r="PF113" s="7"/>
      <c r="PG113" s="7"/>
      <c r="PH113" s="7"/>
      <c r="PI113" s="7"/>
      <c r="PJ113" s="7"/>
      <c r="PK113" s="7"/>
      <c r="PL113" s="7"/>
      <c r="PM113" s="7"/>
      <c r="PN113" s="7"/>
      <c r="PO113" s="7"/>
      <c r="PP113" s="7"/>
      <c r="PQ113" s="7"/>
      <c r="PR113" s="7"/>
      <c r="PS113" s="7"/>
      <c r="PT113" s="7"/>
      <c r="PU113" s="7"/>
      <c r="PV113" s="7"/>
      <c r="PW113" s="7"/>
      <c r="PX113" s="7"/>
      <c r="PY113" s="7"/>
      <c r="PZ113" s="7"/>
      <c r="QA113" s="7"/>
      <c r="QB113" s="7"/>
      <c r="QC113" s="7"/>
      <c r="QD113" s="7"/>
      <c r="QE113" s="7"/>
      <c r="QF113" s="7"/>
      <c r="QG113" s="7"/>
      <c r="QH113" s="7"/>
      <c r="QI113" s="7"/>
      <c r="QJ113" s="7"/>
      <c r="QK113" s="7"/>
      <c r="QL113" s="7"/>
      <c r="QM113" s="7"/>
      <c r="QN113" s="7"/>
      <c r="QO113" s="7"/>
      <c r="QP113" s="7"/>
      <c r="QQ113" s="7"/>
      <c r="QR113" s="7"/>
      <c r="QS113" s="7"/>
      <c r="QT113" s="7"/>
      <c r="QU113" s="7"/>
      <c r="QV113" s="7"/>
      <c r="QW113" s="7"/>
      <c r="QX113" s="7"/>
      <c r="QY113" s="7"/>
      <c r="QZ113" s="7"/>
      <c r="RA113" s="7"/>
      <c r="RB113" s="7"/>
      <c r="RC113" s="7"/>
      <c r="RD113" s="7"/>
      <c r="RE113" s="7"/>
      <c r="RF113" s="7"/>
      <c r="RG113" s="7"/>
      <c r="RH113" s="7"/>
      <c r="RI113" s="7"/>
      <c r="RJ113" s="7"/>
      <c r="RK113" s="7"/>
      <c r="RL113" s="7"/>
      <c r="RM113" s="7"/>
      <c r="RN113" s="7"/>
      <c r="RO113" s="7"/>
      <c r="RP113" s="7"/>
      <c r="RQ113" s="7"/>
      <c r="RR113" s="7"/>
      <c r="RS113" s="7"/>
      <c r="RT113" s="7"/>
      <c r="RU113" s="7"/>
      <c r="RV113" s="7"/>
      <c r="RW113" s="7"/>
      <c r="RX113" s="7"/>
      <c r="RY113" s="7"/>
      <c r="RZ113" s="7"/>
      <c r="SA113" s="7"/>
      <c r="SB113" s="7"/>
      <c r="SC113" s="7"/>
      <c r="SD113" s="7"/>
      <c r="SE113" s="7"/>
      <c r="SF113" s="7"/>
      <c r="SG113" s="7"/>
      <c r="SH113" s="7"/>
      <c r="SI113" s="7"/>
      <c r="SJ113" s="7"/>
      <c r="SK113" s="7"/>
    </row>
    <row r="114" ht="14.2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  <c r="DV114" s="7"/>
      <c r="DW114" s="7"/>
      <c r="DX114" s="7"/>
      <c r="DY114" s="7"/>
      <c r="DZ114" s="7"/>
      <c r="EA114" s="7"/>
      <c r="EB114" s="7"/>
      <c r="EC114" s="7"/>
      <c r="ED114" s="7"/>
      <c r="EE114" s="7"/>
      <c r="EF114" s="7"/>
      <c r="EG114" s="7"/>
      <c r="EH114" s="7"/>
      <c r="EI114" s="7"/>
      <c r="EJ114" s="7"/>
      <c r="EK114" s="7"/>
      <c r="EL114" s="7"/>
      <c r="EM114" s="7"/>
      <c r="EN114" s="7"/>
      <c r="EO114" s="7"/>
      <c r="EP114" s="7"/>
      <c r="EQ114" s="7"/>
      <c r="ER114" s="7"/>
      <c r="ES114" s="7"/>
      <c r="ET114" s="7"/>
      <c r="EU114" s="7"/>
      <c r="EV114" s="7"/>
      <c r="EW114" s="7"/>
      <c r="EX114" s="7"/>
      <c r="EY114" s="7"/>
      <c r="EZ114" s="7"/>
      <c r="FA114" s="7"/>
      <c r="FB114" s="7"/>
      <c r="FC114" s="7"/>
      <c r="FD114" s="7"/>
      <c r="FE114" s="7"/>
      <c r="FF114" s="7"/>
      <c r="FG114" s="7"/>
      <c r="FH114" s="7"/>
      <c r="FI114" s="7"/>
      <c r="FJ114" s="7"/>
      <c r="FK114" s="7"/>
      <c r="FL114" s="7"/>
      <c r="FM114" s="7"/>
      <c r="FN114" s="7"/>
      <c r="FO114" s="7"/>
      <c r="FP114" s="7"/>
      <c r="FQ114" s="7"/>
      <c r="FR114" s="7"/>
      <c r="FS114" s="7"/>
      <c r="FT114" s="7"/>
      <c r="FU114" s="7"/>
      <c r="FV114" s="7"/>
      <c r="FW114" s="7"/>
      <c r="FX114" s="7"/>
      <c r="FY114" s="7"/>
      <c r="FZ114" s="7"/>
      <c r="GA114" s="7"/>
      <c r="GB114" s="7"/>
      <c r="GC114" s="7"/>
      <c r="GD114" s="7"/>
      <c r="GE114" s="7"/>
      <c r="GF114" s="7"/>
      <c r="GG114" s="7"/>
      <c r="GH114" s="7"/>
      <c r="GI114" s="7"/>
      <c r="GJ114" s="7"/>
      <c r="GK114" s="7"/>
      <c r="GL114" s="7"/>
      <c r="GM114" s="7"/>
      <c r="GN114" s="7"/>
      <c r="GO114" s="7"/>
      <c r="GP114" s="7"/>
      <c r="GQ114" s="7"/>
      <c r="GR114" s="7"/>
      <c r="GS114" s="7"/>
      <c r="GT114" s="7"/>
      <c r="GU114" s="7"/>
      <c r="GV114" s="7"/>
      <c r="GW114" s="7"/>
      <c r="GX114" s="7"/>
      <c r="GY114" s="7"/>
      <c r="GZ114" s="7"/>
      <c r="HA114" s="7"/>
      <c r="HB114" s="7"/>
      <c r="HC114" s="7"/>
      <c r="HD114" s="7"/>
      <c r="HE114" s="7"/>
      <c r="HF114" s="7"/>
      <c r="HG114" s="7"/>
      <c r="HH114" s="7"/>
      <c r="HI114" s="7"/>
      <c r="HJ114" s="7"/>
      <c r="HK114" s="7"/>
      <c r="HL114" s="7"/>
      <c r="HM114" s="7"/>
      <c r="HN114" s="7"/>
      <c r="HO114" s="7"/>
      <c r="HP114" s="7"/>
      <c r="HQ114" s="7"/>
      <c r="HR114" s="7"/>
      <c r="HS114" s="7"/>
      <c r="HT114" s="7"/>
      <c r="HU114" s="7"/>
      <c r="HV114" s="7"/>
      <c r="HW114" s="7"/>
      <c r="HX114" s="7"/>
      <c r="HY114" s="7"/>
      <c r="HZ114" s="7"/>
      <c r="IA114" s="7"/>
      <c r="IB114" s="7"/>
      <c r="IC114" s="7"/>
      <c r="ID114" s="7"/>
      <c r="IE114" s="7"/>
      <c r="IF114" s="7"/>
      <c r="IG114" s="7"/>
      <c r="IH114" s="7"/>
      <c r="II114" s="7"/>
      <c r="IJ114" s="7"/>
      <c r="IK114" s="7"/>
      <c r="IL114" s="7"/>
      <c r="IM114" s="7"/>
      <c r="IN114" s="7"/>
      <c r="IO114" s="7"/>
      <c r="IP114" s="7"/>
      <c r="IQ114" s="7"/>
      <c r="IR114" s="7"/>
      <c r="IS114" s="7"/>
      <c r="IT114" s="7"/>
      <c r="IU114" s="7"/>
      <c r="IV114" s="7"/>
      <c r="IW114" s="7"/>
      <c r="IX114" s="7"/>
      <c r="IY114" s="7"/>
      <c r="IZ114" s="7"/>
      <c r="JA114" s="7"/>
      <c r="JB114" s="7"/>
      <c r="JC114" s="7"/>
      <c r="JD114" s="7"/>
      <c r="JE114" s="7"/>
      <c r="JF114" s="7"/>
      <c r="JG114" s="7"/>
      <c r="JH114" s="7"/>
      <c r="JI114" s="7"/>
      <c r="JJ114" s="7"/>
      <c r="JK114" s="7"/>
      <c r="JL114" s="7"/>
      <c r="JM114" s="7"/>
      <c r="JN114" s="7"/>
      <c r="JO114" s="7"/>
      <c r="JP114" s="7"/>
      <c r="JQ114" s="7"/>
      <c r="JR114" s="7"/>
      <c r="JS114" s="7"/>
      <c r="JT114" s="7"/>
      <c r="JU114" s="7"/>
      <c r="JV114" s="7"/>
      <c r="JW114" s="7"/>
      <c r="JX114" s="7"/>
      <c r="JY114" s="7"/>
      <c r="JZ114" s="7"/>
      <c r="KA114" s="7"/>
      <c r="KB114" s="7"/>
      <c r="KC114" s="7"/>
      <c r="KD114" s="7"/>
      <c r="KE114" s="7"/>
      <c r="KF114" s="7"/>
      <c r="KG114" s="7"/>
      <c r="KH114" s="7"/>
      <c r="KI114" s="7"/>
      <c r="KJ114" s="7"/>
      <c r="KK114" s="7"/>
      <c r="KL114" s="7"/>
      <c r="KM114" s="7"/>
      <c r="KN114" s="7"/>
      <c r="KO114" s="7"/>
      <c r="KP114" s="7"/>
      <c r="KQ114" s="7"/>
      <c r="KR114" s="7"/>
      <c r="KS114" s="7"/>
      <c r="KT114" s="7"/>
      <c r="KU114" s="7"/>
      <c r="KV114" s="7"/>
      <c r="KW114" s="7"/>
      <c r="KX114" s="7"/>
      <c r="KY114" s="7"/>
      <c r="KZ114" s="7"/>
      <c r="LA114" s="7"/>
      <c r="LB114" s="7"/>
      <c r="LC114" s="7"/>
      <c r="LD114" s="7"/>
      <c r="LE114" s="7"/>
      <c r="LF114" s="7"/>
      <c r="LG114" s="7"/>
      <c r="LH114" s="7"/>
      <c r="LI114" s="7"/>
      <c r="LJ114" s="7"/>
      <c r="LK114" s="7"/>
      <c r="LL114" s="7"/>
      <c r="LM114" s="7"/>
      <c r="LN114" s="7"/>
      <c r="LO114" s="7"/>
      <c r="LP114" s="7"/>
      <c r="LQ114" s="7"/>
      <c r="LR114" s="7"/>
      <c r="LS114" s="7"/>
      <c r="LT114" s="7"/>
      <c r="LU114" s="7"/>
      <c r="LV114" s="7"/>
      <c r="LW114" s="7"/>
      <c r="LX114" s="7"/>
      <c r="LY114" s="7"/>
      <c r="LZ114" s="7"/>
      <c r="MA114" s="7"/>
      <c r="MB114" s="7"/>
      <c r="MC114" s="7"/>
      <c r="MD114" s="7"/>
      <c r="ME114" s="7"/>
      <c r="MF114" s="7"/>
      <c r="MG114" s="7"/>
      <c r="MH114" s="7"/>
      <c r="MI114" s="7"/>
      <c r="MJ114" s="7"/>
      <c r="MK114" s="7"/>
      <c r="ML114" s="7"/>
      <c r="MM114" s="7"/>
      <c r="MN114" s="7"/>
      <c r="MO114" s="7"/>
      <c r="MP114" s="7"/>
      <c r="MQ114" s="7"/>
      <c r="MR114" s="7"/>
      <c r="MS114" s="7"/>
      <c r="MT114" s="7"/>
      <c r="MU114" s="7"/>
      <c r="MV114" s="7"/>
      <c r="MW114" s="7"/>
      <c r="MX114" s="7"/>
      <c r="MY114" s="7"/>
      <c r="MZ114" s="7"/>
      <c r="NA114" s="7"/>
      <c r="NB114" s="7"/>
      <c r="NC114" s="7"/>
      <c r="ND114" s="7"/>
      <c r="NE114" s="7"/>
      <c r="NF114" s="7"/>
      <c r="NG114" s="7"/>
      <c r="NH114" s="7"/>
      <c r="NI114" s="7"/>
      <c r="NJ114" s="7"/>
      <c r="NK114" s="7"/>
      <c r="NL114" s="7"/>
      <c r="NM114" s="7"/>
      <c r="NN114" s="7"/>
      <c r="NO114" s="7"/>
      <c r="NP114" s="7"/>
      <c r="NQ114" s="7"/>
      <c r="NR114" s="7"/>
      <c r="NS114" s="7"/>
      <c r="NT114" s="7"/>
      <c r="NU114" s="7"/>
      <c r="NV114" s="7"/>
      <c r="NW114" s="7"/>
      <c r="NX114" s="7"/>
      <c r="NY114" s="7"/>
      <c r="NZ114" s="7"/>
      <c r="OA114" s="7"/>
      <c r="OB114" s="7"/>
      <c r="OC114" s="7"/>
      <c r="OD114" s="7"/>
      <c r="OE114" s="7"/>
      <c r="OF114" s="7"/>
      <c r="OG114" s="7"/>
      <c r="OH114" s="7"/>
      <c r="OI114" s="7"/>
      <c r="OJ114" s="7"/>
      <c r="OK114" s="7"/>
      <c r="OL114" s="7"/>
      <c r="OM114" s="7"/>
      <c r="ON114" s="7"/>
      <c r="OO114" s="7"/>
      <c r="OP114" s="7"/>
      <c r="OQ114" s="7"/>
      <c r="OR114" s="7"/>
      <c r="OS114" s="7"/>
      <c r="OT114" s="7"/>
      <c r="OU114" s="7"/>
      <c r="OV114" s="7"/>
      <c r="OW114" s="7"/>
      <c r="OX114" s="7"/>
      <c r="OY114" s="7"/>
      <c r="OZ114" s="7"/>
      <c r="PA114" s="7"/>
      <c r="PB114" s="7"/>
      <c r="PC114" s="7"/>
      <c r="PD114" s="7"/>
      <c r="PE114" s="7"/>
      <c r="PF114" s="7"/>
      <c r="PG114" s="7"/>
      <c r="PH114" s="7"/>
      <c r="PI114" s="7"/>
      <c r="PJ114" s="7"/>
      <c r="PK114" s="7"/>
      <c r="PL114" s="7"/>
      <c r="PM114" s="7"/>
      <c r="PN114" s="7"/>
      <c r="PO114" s="7"/>
      <c r="PP114" s="7"/>
      <c r="PQ114" s="7"/>
      <c r="PR114" s="7"/>
      <c r="PS114" s="7"/>
      <c r="PT114" s="7"/>
      <c r="PU114" s="7"/>
      <c r="PV114" s="7"/>
      <c r="PW114" s="7"/>
      <c r="PX114" s="7"/>
      <c r="PY114" s="7"/>
      <c r="PZ114" s="7"/>
      <c r="QA114" s="7"/>
      <c r="QB114" s="7"/>
      <c r="QC114" s="7"/>
      <c r="QD114" s="7"/>
      <c r="QE114" s="7"/>
      <c r="QF114" s="7"/>
      <c r="QG114" s="7"/>
      <c r="QH114" s="7"/>
      <c r="QI114" s="7"/>
      <c r="QJ114" s="7"/>
      <c r="QK114" s="7"/>
      <c r="QL114" s="7"/>
      <c r="QM114" s="7"/>
      <c r="QN114" s="7"/>
      <c r="QO114" s="7"/>
      <c r="QP114" s="7"/>
      <c r="QQ114" s="7"/>
      <c r="QR114" s="7"/>
      <c r="QS114" s="7"/>
      <c r="QT114" s="7"/>
      <c r="QU114" s="7"/>
      <c r="QV114" s="7"/>
      <c r="QW114" s="7"/>
      <c r="QX114" s="7"/>
      <c r="QY114" s="7"/>
      <c r="QZ114" s="7"/>
      <c r="RA114" s="7"/>
      <c r="RB114" s="7"/>
      <c r="RC114" s="7"/>
      <c r="RD114" s="7"/>
      <c r="RE114" s="7"/>
      <c r="RF114" s="7"/>
      <c r="RG114" s="7"/>
      <c r="RH114" s="7"/>
      <c r="RI114" s="7"/>
      <c r="RJ114" s="7"/>
      <c r="RK114" s="7"/>
      <c r="RL114" s="7"/>
      <c r="RM114" s="7"/>
      <c r="RN114" s="7"/>
      <c r="RO114" s="7"/>
      <c r="RP114" s="7"/>
      <c r="RQ114" s="7"/>
      <c r="RR114" s="7"/>
      <c r="RS114" s="7"/>
      <c r="RT114" s="7"/>
      <c r="RU114" s="7"/>
      <c r="RV114" s="7"/>
      <c r="RW114" s="7"/>
      <c r="RX114" s="7"/>
      <c r="RY114" s="7"/>
      <c r="RZ114" s="7"/>
      <c r="SA114" s="7"/>
      <c r="SB114" s="7"/>
      <c r="SC114" s="7"/>
      <c r="SD114" s="7"/>
      <c r="SE114" s="7"/>
      <c r="SF114" s="7"/>
      <c r="SG114" s="7"/>
      <c r="SH114" s="7"/>
      <c r="SI114" s="7"/>
      <c r="SJ114" s="7"/>
      <c r="SK114" s="7"/>
    </row>
    <row r="115" ht="14.2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  <c r="DV115" s="7"/>
      <c r="DW115" s="7"/>
      <c r="DX115" s="7"/>
      <c r="DY115" s="7"/>
      <c r="DZ115" s="7"/>
      <c r="EA115" s="7"/>
      <c r="EB115" s="7"/>
      <c r="EC115" s="7"/>
      <c r="ED115" s="7"/>
      <c r="EE115" s="7"/>
      <c r="EF115" s="7"/>
      <c r="EG115" s="7"/>
      <c r="EH115" s="7"/>
      <c r="EI115" s="7"/>
      <c r="EJ115" s="7"/>
      <c r="EK115" s="7"/>
      <c r="EL115" s="7"/>
      <c r="EM115" s="7"/>
      <c r="EN115" s="7"/>
      <c r="EO115" s="7"/>
      <c r="EP115" s="7"/>
      <c r="EQ115" s="7"/>
      <c r="ER115" s="7"/>
      <c r="ES115" s="7"/>
      <c r="ET115" s="7"/>
      <c r="EU115" s="7"/>
      <c r="EV115" s="7"/>
      <c r="EW115" s="7"/>
      <c r="EX115" s="7"/>
      <c r="EY115" s="7"/>
      <c r="EZ115" s="7"/>
      <c r="FA115" s="7"/>
      <c r="FB115" s="7"/>
      <c r="FC115" s="7"/>
      <c r="FD115" s="7"/>
      <c r="FE115" s="7"/>
      <c r="FF115" s="7"/>
      <c r="FG115" s="7"/>
      <c r="FH115" s="7"/>
      <c r="FI115" s="7"/>
      <c r="FJ115" s="7"/>
      <c r="FK115" s="7"/>
      <c r="FL115" s="7"/>
      <c r="FM115" s="7"/>
      <c r="FN115" s="7"/>
      <c r="FO115" s="7"/>
      <c r="FP115" s="7"/>
      <c r="FQ115" s="7"/>
      <c r="FR115" s="7"/>
      <c r="FS115" s="7"/>
      <c r="FT115" s="7"/>
      <c r="FU115" s="7"/>
      <c r="FV115" s="7"/>
      <c r="FW115" s="7"/>
      <c r="FX115" s="7"/>
      <c r="FY115" s="7"/>
      <c r="FZ115" s="7"/>
      <c r="GA115" s="7"/>
      <c r="GB115" s="7"/>
      <c r="GC115" s="7"/>
      <c r="GD115" s="7"/>
      <c r="GE115" s="7"/>
      <c r="GF115" s="7"/>
      <c r="GG115" s="7"/>
      <c r="GH115" s="7"/>
      <c r="GI115" s="7"/>
      <c r="GJ115" s="7"/>
      <c r="GK115" s="7"/>
      <c r="GL115" s="7"/>
      <c r="GM115" s="7"/>
      <c r="GN115" s="7"/>
      <c r="GO115" s="7"/>
      <c r="GP115" s="7"/>
      <c r="GQ115" s="7"/>
      <c r="GR115" s="7"/>
      <c r="GS115" s="7"/>
      <c r="GT115" s="7"/>
      <c r="GU115" s="7"/>
      <c r="GV115" s="7"/>
      <c r="GW115" s="7"/>
      <c r="GX115" s="7"/>
      <c r="GY115" s="7"/>
      <c r="GZ115" s="7"/>
      <c r="HA115" s="7"/>
      <c r="HB115" s="7"/>
      <c r="HC115" s="7"/>
      <c r="HD115" s="7"/>
      <c r="HE115" s="7"/>
      <c r="HF115" s="7"/>
      <c r="HG115" s="7"/>
      <c r="HH115" s="7"/>
      <c r="HI115" s="7"/>
      <c r="HJ115" s="7"/>
      <c r="HK115" s="7"/>
      <c r="HL115" s="7"/>
      <c r="HM115" s="7"/>
      <c r="HN115" s="7"/>
      <c r="HO115" s="7"/>
      <c r="HP115" s="7"/>
      <c r="HQ115" s="7"/>
      <c r="HR115" s="7"/>
      <c r="HS115" s="7"/>
      <c r="HT115" s="7"/>
      <c r="HU115" s="7"/>
      <c r="HV115" s="7"/>
      <c r="HW115" s="7"/>
      <c r="HX115" s="7"/>
      <c r="HY115" s="7"/>
      <c r="HZ115" s="7"/>
      <c r="IA115" s="7"/>
      <c r="IB115" s="7"/>
      <c r="IC115" s="7"/>
      <c r="ID115" s="7"/>
      <c r="IE115" s="7"/>
      <c r="IF115" s="7"/>
      <c r="IG115" s="7"/>
      <c r="IH115" s="7"/>
      <c r="II115" s="7"/>
      <c r="IJ115" s="7"/>
      <c r="IK115" s="7"/>
      <c r="IL115" s="7"/>
      <c r="IM115" s="7"/>
      <c r="IN115" s="7"/>
      <c r="IO115" s="7"/>
      <c r="IP115" s="7"/>
      <c r="IQ115" s="7"/>
      <c r="IR115" s="7"/>
      <c r="IS115" s="7"/>
      <c r="IT115" s="7"/>
      <c r="IU115" s="7"/>
      <c r="IV115" s="7"/>
      <c r="IW115" s="7"/>
      <c r="IX115" s="7"/>
      <c r="IY115" s="7"/>
      <c r="IZ115" s="7"/>
      <c r="JA115" s="7"/>
      <c r="JB115" s="7"/>
      <c r="JC115" s="7"/>
      <c r="JD115" s="7"/>
      <c r="JE115" s="7"/>
      <c r="JF115" s="7"/>
      <c r="JG115" s="7"/>
      <c r="JH115" s="7"/>
      <c r="JI115" s="7"/>
      <c r="JJ115" s="7"/>
      <c r="JK115" s="7"/>
      <c r="JL115" s="7"/>
      <c r="JM115" s="7"/>
      <c r="JN115" s="7"/>
      <c r="JO115" s="7"/>
      <c r="JP115" s="7"/>
      <c r="JQ115" s="7"/>
      <c r="JR115" s="7"/>
      <c r="JS115" s="7"/>
      <c r="JT115" s="7"/>
      <c r="JU115" s="7"/>
      <c r="JV115" s="7"/>
      <c r="JW115" s="7"/>
      <c r="JX115" s="7"/>
      <c r="JY115" s="7"/>
      <c r="JZ115" s="7"/>
      <c r="KA115" s="7"/>
      <c r="KB115" s="7"/>
      <c r="KC115" s="7"/>
      <c r="KD115" s="7"/>
      <c r="KE115" s="7"/>
      <c r="KF115" s="7"/>
      <c r="KG115" s="7"/>
      <c r="KH115" s="7"/>
      <c r="KI115" s="7"/>
      <c r="KJ115" s="7"/>
      <c r="KK115" s="7"/>
      <c r="KL115" s="7"/>
      <c r="KM115" s="7"/>
      <c r="KN115" s="7"/>
      <c r="KO115" s="7"/>
      <c r="KP115" s="7"/>
      <c r="KQ115" s="7"/>
      <c r="KR115" s="7"/>
      <c r="KS115" s="7"/>
      <c r="KT115" s="7"/>
      <c r="KU115" s="7"/>
      <c r="KV115" s="7"/>
      <c r="KW115" s="7"/>
      <c r="KX115" s="7"/>
      <c r="KY115" s="7"/>
      <c r="KZ115" s="7"/>
      <c r="LA115" s="7"/>
      <c r="LB115" s="7"/>
      <c r="LC115" s="7"/>
      <c r="LD115" s="7"/>
      <c r="LE115" s="7"/>
      <c r="LF115" s="7"/>
      <c r="LG115" s="7"/>
      <c r="LH115" s="7"/>
      <c r="LI115" s="7"/>
      <c r="LJ115" s="7"/>
      <c r="LK115" s="7"/>
      <c r="LL115" s="7"/>
      <c r="LM115" s="7"/>
      <c r="LN115" s="7"/>
      <c r="LO115" s="7"/>
      <c r="LP115" s="7"/>
      <c r="LQ115" s="7"/>
      <c r="LR115" s="7"/>
      <c r="LS115" s="7"/>
      <c r="LT115" s="7"/>
      <c r="LU115" s="7"/>
      <c r="LV115" s="7"/>
      <c r="LW115" s="7"/>
      <c r="LX115" s="7"/>
      <c r="LY115" s="7"/>
      <c r="LZ115" s="7"/>
      <c r="MA115" s="7"/>
      <c r="MB115" s="7"/>
      <c r="MC115" s="7"/>
      <c r="MD115" s="7"/>
      <c r="ME115" s="7"/>
      <c r="MF115" s="7"/>
      <c r="MG115" s="7"/>
      <c r="MH115" s="7"/>
      <c r="MI115" s="7"/>
      <c r="MJ115" s="7"/>
      <c r="MK115" s="7"/>
      <c r="ML115" s="7"/>
      <c r="MM115" s="7"/>
      <c r="MN115" s="7"/>
      <c r="MO115" s="7"/>
      <c r="MP115" s="7"/>
      <c r="MQ115" s="7"/>
      <c r="MR115" s="7"/>
      <c r="MS115" s="7"/>
      <c r="MT115" s="7"/>
      <c r="MU115" s="7"/>
      <c r="MV115" s="7"/>
      <c r="MW115" s="7"/>
      <c r="MX115" s="7"/>
      <c r="MY115" s="7"/>
      <c r="MZ115" s="7"/>
      <c r="NA115" s="7"/>
      <c r="NB115" s="7"/>
      <c r="NC115" s="7"/>
      <c r="ND115" s="7"/>
      <c r="NE115" s="7"/>
      <c r="NF115" s="7"/>
      <c r="NG115" s="7"/>
      <c r="NH115" s="7"/>
      <c r="NI115" s="7"/>
      <c r="NJ115" s="7"/>
      <c r="NK115" s="7"/>
      <c r="NL115" s="7"/>
      <c r="NM115" s="7"/>
      <c r="NN115" s="7"/>
      <c r="NO115" s="7"/>
      <c r="NP115" s="7"/>
      <c r="NQ115" s="7"/>
      <c r="NR115" s="7"/>
      <c r="NS115" s="7"/>
      <c r="NT115" s="7"/>
      <c r="NU115" s="7"/>
      <c r="NV115" s="7"/>
      <c r="NW115" s="7"/>
      <c r="NX115" s="7"/>
      <c r="NY115" s="7"/>
      <c r="NZ115" s="7"/>
      <c r="OA115" s="7"/>
      <c r="OB115" s="7"/>
      <c r="OC115" s="7"/>
      <c r="OD115" s="7"/>
      <c r="OE115" s="7"/>
      <c r="OF115" s="7"/>
      <c r="OG115" s="7"/>
      <c r="OH115" s="7"/>
      <c r="OI115" s="7"/>
      <c r="OJ115" s="7"/>
      <c r="OK115" s="7"/>
      <c r="OL115" s="7"/>
      <c r="OM115" s="7"/>
      <c r="ON115" s="7"/>
      <c r="OO115" s="7"/>
      <c r="OP115" s="7"/>
      <c r="OQ115" s="7"/>
      <c r="OR115" s="7"/>
      <c r="OS115" s="7"/>
      <c r="OT115" s="7"/>
      <c r="OU115" s="7"/>
      <c r="OV115" s="7"/>
      <c r="OW115" s="7"/>
      <c r="OX115" s="7"/>
      <c r="OY115" s="7"/>
      <c r="OZ115" s="7"/>
      <c r="PA115" s="7"/>
      <c r="PB115" s="7"/>
      <c r="PC115" s="7"/>
      <c r="PD115" s="7"/>
      <c r="PE115" s="7"/>
      <c r="PF115" s="7"/>
      <c r="PG115" s="7"/>
      <c r="PH115" s="7"/>
      <c r="PI115" s="7"/>
      <c r="PJ115" s="7"/>
      <c r="PK115" s="7"/>
      <c r="PL115" s="7"/>
      <c r="PM115" s="7"/>
      <c r="PN115" s="7"/>
      <c r="PO115" s="7"/>
      <c r="PP115" s="7"/>
      <c r="PQ115" s="7"/>
      <c r="PR115" s="7"/>
      <c r="PS115" s="7"/>
      <c r="PT115" s="7"/>
      <c r="PU115" s="7"/>
      <c r="PV115" s="7"/>
      <c r="PW115" s="7"/>
      <c r="PX115" s="7"/>
      <c r="PY115" s="7"/>
      <c r="PZ115" s="7"/>
      <c r="QA115" s="7"/>
      <c r="QB115" s="7"/>
      <c r="QC115" s="7"/>
      <c r="QD115" s="7"/>
      <c r="QE115" s="7"/>
      <c r="QF115" s="7"/>
      <c r="QG115" s="7"/>
      <c r="QH115" s="7"/>
      <c r="QI115" s="7"/>
      <c r="QJ115" s="7"/>
      <c r="QK115" s="7"/>
      <c r="QL115" s="7"/>
      <c r="QM115" s="7"/>
      <c r="QN115" s="7"/>
      <c r="QO115" s="7"/>
      <c r="QP115" s="7"/>
      <c r="QQ115" s="7"/>
      <c r="QR115" s="7"/>
      <c r="QS115" s="7"/>
      <c r="QT115" s="7"/>
      <c r="QU115" s="7"/>
      <c r="QV115" s="7"/>
      <c r="QW115" s="7"/>
      <c r="QX115" s="7"/>
      <c r="QY115" s="7"/>
      <c r="QZ115" s="7"/>
      <c r="RA115" s="7"/>
      <c r="RB115" s="7"/>
      <c r="RC115" s="7"/>
      <c r="RD115" s="7"/>
      <c r="RE115" s="7"/>
      <c r="RF115" s="7"/>
      <c r="RG115" s="7"/>
      <c r="RH115" s="7"/>
      <c r="RI115" s="7"/>
      <c r="RJ115" s="7"/>
      <c r="RK115" s="7"/>
      <c r="RL115" s="7"/>
      <c r="RM115" s="7"/>
      <c r="RN115" s="7"/>
      <c r="RO115" s="7"/>
      <c r="RP115" s="7"/>
      <c r="RQ115" s="7"/>
      <c r="RR115" s="7"/>
      <c r="RS115" s="7"/>
      <c r="RT115" s="7"/>
      <c r="RU115" s="7"/>
      <c r="RV115" s="7"/>
      <c r="RW115" s="7"/>
      <c r="RX115" s="7"/>
      <c r="RY115" s="7"/>
      <c r="RZ115" s="7"/>
      <c r="SA115" s="7"/>
      <c r="SB115" s="7"/>
      <c r="SC115" s="7"/>
      <c r="SD115" s="7"/>
      <c r="SE115" s="7"/>
      <c r="SF115" s="7"/>
      <c r="SG115" s="7"/>
      <c r="SH115" s="7"/>
      <c r="SI115" s="7"/>
      <c r="SJ115" s="7"/>
      <c r="SK115" s="7"/>
    </row>
    <row r="116" ht="14.2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  <c r="DV116" s="7"/>
      <c r="DW116" s="7"/>
      <c r="DX116" s="7"/>
      <c r="DY116" s="7"/>
      <c r="DZ116" s="7"/>
      <c r="EA116" s="7"/>
      <c r="EB116" s="7"/>
      <c r="EC116" s="7"/>
      <c r="ED116" s="7"/>
      <c r="EE116" s="7"/>
      <c r="EF116" s="7"/>
      <c r="EG116" s="7"/>
      <c r="EH116" s="7"/>
      <c r="EI116" s="7"/>
      <c r="EJ116" s="7"/>
      <c r="EK116" s="7"/>
      <c r="EL116" s="7"/>
      <c r="EM116" s="7"/>
      <c r="EN116" s="7"/>
      <c r="EO116" s="7"/>
      <c r="EP116" s="7"/>
      <c r="EQ116" s="7"/>
      <c r="ER116" s="7"/>
      <c r="ES116" s="7"/>
      <c r="ET116" s="7"/>
      <c r="EU116" s="7"/>
      <c r="EV116" s="7"/>
      <c r="EW116" s="7"/>
      <c r="EX116" s="7"/>
      <c r="EY116" s="7"/>
      <c r="EZ116" s="7"/>
      <c r="FA116" s="7"/>
      <c r="FB116" s="7"/>
      <c r="FC116" s="7"/>
      <c r="FD116" s="7"/>
      <c r="FE116" s="7"/>
      <c r="FF116" s="7"/>
      <c r="FG116" s="7"/>
      <c r="FH116" s="7"/>
      <c r="FI116" s="7"/>
      <c r="FJ116" s="7"/>
      <c r="FK116" s="7"/>
      <c r="FL116" s="7"/>
      <c r="FM116" s="7"/>
      <c r="FN116" s="7"/>
      <c r="FO116" s="7"/>
      <c r="FP116" s="7"/>
      <c r="FQ116" s="7"/>
      <c r="FR116" s="7"/>
      <c r="FS116" s="7"/>
      <c r="FT116" s="7"/>
      <c r="FU116" s="7"/>
      <c r="FV116" s="7"/>
      <c r="FW116" s="7"/>
      <c r="FX116" s="7"/>
      <c r="FY116" s="7"/>
      <c r="FZ116" s="7"/>
      <c r="GA116" s="7"/>
      <c r="GB116" s="7"/>
      <c r="GC116" s="7"/>
      <c r="GD116" s="7"/>
      <c r="GE116" s="7"/>
      <c r="GF116" s="7"/>
      <c r="GG116" s="7"/>
      <c r="GH116" s="7"/>
      <c r="GI116" s="7"/>
      <c r="GJ116" s="7"/>
      <c r="GK116" s="7"/>
      <c r="GL116" s="7"/>
      <c r="GM116" s="7"/>
      <c r="GN116" s="7"/>
      <c r="GO116" s="7"/>
      <c r="GP116" s="7"/>
      <c r="GQ116" s="7"/>
      <c r="GR116" s="7"/>
      <c r="GS116" s="7"/>
      <c r="GT116" s="7"/>
      <c r="GU116" s="7"/>
      <c r="GV116" s="7"/>
      <c r="GW116" s="7"/>
      <c r="GX116" s="7"/>
      <c r="GY116" s="7"/>
      <c r="GZ116" s="7"/>
      <c r="HA116" s="7"/>
      <c r="HB116" s="7"/>
      <c r="HC116" s="7"/>
      <c r="HD116" s="7"/>
      <c r="HE116" s="7"/>
      <c r="HF116" s="7"/>
      <c r="HG116" s="7"/>
      <c r="HH116" s="7"/>
      <c r="HI116" s="7"/>
      <c r="HJ116" s="7"/>
      <c r="HK116" s="7"/>
      <c r="HL116" s="7"/>
      <c r="HM116" s="7"/>
      <c r="HN116" s="7"/>
      <c r="HO116" s="7"/>
      <c r="HP116" s="7"/>
      <c r="HQ116" s="7"/>
      <c r="HR116" s="7"/>
      <c r="HS116" s="7"/>
      <c r="HT116" s="7"/>
      <c r="HU116" s="7"/>
      <c r="HV116" s="7"/>
      <c r="HW116" s="7"/>
      <c r="HX116" s="7"/>
      <c r="HY116" s="7"/>
      <c r="HZ116" s="7"/>
      <c r="IA116" s="7"/>
      <c r="IB116" s="7"/>
      <c r="IC116" s="7"/>
      <c r="ID116" s="7"/>
      <c r="IE116" s="7"/>
      <c r="IF116" s="7"/>
      <c r="IG116" s="7"/>
      <c r="IH116" s="7"/>
      <c r="II116" s="7"/>
      <c r="IJ116" s="7"/>
      <c r="IK116" s="7"/>
      <c r="IL116" s="7"/>
      <c r="IM116" s="7"/>
      <c r="IN116" s="7"/>
      <c r="IO116" s="7"/>
      <c r="IP116" s="7"/>
      <c r="IQ116" s="7"/>
      <c r="IR116" s="7"/>
      <c r="IS116" s="7"/>
      <c r="IT116" s="7"/>
      <c r="IU116" s="7"/>
      <c r="IV116" s="7"/>
      <c r="IW116" s="7"/>
      <c r="IX116" s="7"/>
      <c r="IY116" s="7"/>
      <c r="IZ116" s="7"/>
      <c r="JA116" s="7"/>
      <c r="JB116" s="7"/>
      <c r="JC116" s="7"/>
      <c r="JD116" s="7"/>
      <c r="JE116" s="7"/>
      <c r="JF116" s="7"/>
      <c r="JG116" s="7"/>
      <c r="JH116" s="7"/>
      <c r="JI116" s="7"/>
      <c r="JJ116" s="7"/>
      <c r="JK116" s="7"/>
      <c r="JL116" s="7"/>
      <c r="JM116" s="7"/>
      <c r="JN116" s="7"/>
      <c r="JO116" s="7"/>
      <c r="JP116" s="7"/>
      <c r="JQ116" s="7"/>
      <c r="JR116" s="7"/>
      <c r="JS116" s="7"/>
      <c r="JT116" s="7"/>
      <c r="JU116" s="7"/>
      <c r="JV116" s="7"/>
      <c r="JW116" s="7"/>
      <c r="JX116" s="7"/>
      <c r="JY116" s="7"/>
      <c r="JZ116" s="7"/>
      <c r="KA116" s="7"/>
      <c r="KB116" s="7"/>
      <c r="KC116" s="7"/>
      <c r="KD116" s="7"/>
      <c r="KE116" s="7"/>
      <c r="KF116" s="7"/>
      <c r="KG116" s="7"/>
      <c r="KH116" s="7"/>
      <c r="KI116" s="7"/>
      <c r="KJ116" s="7"/>
      <c r="KK116" s="7"/>
      <c r="KL116" s="7"/>
      <c r="KM116" s="7"/>
      <c r="KN116" s="7"/>
      <c r="KO116" s="7"/>
      <c r="KP116" s="7"/>
      <c r="KQ116" s="7"/>
      <c r="KR116" s="7"/>
      <c r="KS116" s="7"/>
      <c r="KT116" s="7"/>
      <c r="KU116" s="7"/>
      <c r="KV116" s="7"/>
      <c r="KW116" s="7"/>
      <c r="KX116" s="7"/>
      <c r="KY116" s="7"/>
      <c r="KZ116" s="7"/>
      <c r="LA116" s="7"/>
      <c r="LB116" s="7"/>
      <c r="LC116" s="7"/>
      <c r="LD116" s="7"/>
      <c r="LE116" s="7"/>
      <c r="LF116" s="7"/>
      <c r="LG116" s="7"/>
      <c r="LH116" s="7"/>
      <c r="LI116" s="7"/>
      <c r="LJ116" s="7"/>
      <c r="LK116" s="7"/>
      <c r="LL116" s="7"/>
      <c r="LM116" s="7"/>
      <c r="LN116" s="7"/>
      <c r="LO116" s="7"/>
      <c r="LP116" s="7"/>
      <c r="LQ116" s="7"/>
      <c r="LR116" s="7"/>
      <c r="LS116" s="7"/>
      <c r="LT116" s="7"/>
      <c r="LU116" s="7"/>
      <c r="LV116" s="7"/>
      <c r="LW116" s="7"/>
      <c r="LX116" s="7"/>
      <c r="LY116" s="7"/>
      <c r="LZ116" s="7"/>
      <c r="MA116" s="7"/>
      <c r="MB116" s="7"/>
      <c r="MC116" s="7"/>
      <c r="MD116" s="7"/>
      <c r="ME116" s="7"/>
      <c r="MF116" s="7"/>
      <c r="MG116" s="7"/>
      <c r="MH116" s="7"/>
      <c r="MI116" s="7"/>
      <c r="MJ116" s="7"/>
      <c r="MK116" s="7"/>
      <c r="ML116" s="7"/>
      <c r="MM116" s="7"/>
      <c r="MN116" s="7"/>
      <c r="MO116" s="7"/>
      <c r="MP116" s="7"/>
      <c r="MQ116" s="7"/>
      <c r="MR116" s="7"/>
      <c r="MS116" s="7"/>
      <c r="MT116" s="7"/>
      <c r="MU116" s="7"/>
      <c r="MV116" s="7"/>
      <c r="MW116" s="7"/>
      <c r="MX116" s="7"/>
      <c r="MY116" s="7"/>
      <c r="MZ116" s="7"/>
      <c r="NA116" s="7"/>
      <c r="NB116" s="7"/>
      <c r="NC116" s="7"/>
      <c r="ND116" s="7"/>
      <c r="NE116" s="7"/>
      <c r="NF116" s="7"/>
      <c r="NG116" s="7"/>
      <c r="NH116" s="7"/>
      <c r="NI116" s="7"/>
      <c r="NJ116" s="7"/>
      <c r="NK116" s="7"/>
      <c r="NL116" s="7"/>
      <c r="NM116" s="7"/>
      <c r="NN116" s="7"/>
      <c r="NO116" s="7"/>
      <c r="NP116" s="7"/>
      <c r="NQ116" s="7"/>
      <c r="NR116" s="7"/>
      <c r="NS116" s="7"/>
      <c r="NT116" s="7"/>
      <c r="NU116" s="7"/>
      <c r="NV116" s="7"/>
      <c r="NW116" s="7"/>
      <c r="NX116" s="7"/>
      <c r="NY116" s="7"/>
      <c r="NZ116" s="7"/>
      <c r="OA116" s="7"/>
      <c r="OB116" s="7"/>
      <c r="OC116" s="7"/>
      <c r="OD116" s="7"/>
      <c r="OE116" s="7"/>
      <c r="OF116" s="7"/>
      <c r="OG116" s="7"/>
      <c r="OH116" s="7"/>
      <c r="OI116" s="7"/>
      <c r="OJ116" s="7"/>
      <c r="OK116" s="7"/>
      <c r="OL116" s="7"/>
      <c r="OM116" s="7"/>
      <c r="ON116" s="7"/>
      <c r="OO116" s="7"/>
      <c r="OP116" s="7"/>
      <c r="OQ116" s="7"/>
      <c r="OR116" s="7"/>
      <c r="OS116" s="7"/>
      <c r="OT116" s="7"/>
      <c r="OU116" s="7"/>
      <c r="OV116" s="7"/>
      <c r="OW116" s="7"/>
      <c r="OX116" s="7"/>
      <c r="OY116" s="7"/>
      <c r="OZ116" s="7"/>
      <c r="PA116" s="7"/>
      <c r="PB116" s="7"/>
      <c r="PC116" s="7"/>
      <c r="PD116" s="7"/>
      <c r="PE116" s="7"/>
      <c r="PF116" s="7"/>
      <c r="PG116" s="7"/>
      <c r="PH116" s="7"/>
      <c r="PI116" s="7"/>
      <c r="PJ116" s="7"/>
      <c r="PK116" s="7"/>
      <c r="PL116" s="7"/>
      <c r="PM116" s="7"/>
      <c r="PN116" s="7"/>
      <c r="PO116" s="7"/>
      <c r="PP116" s="7"/>
      <c r="PQ116" s="7"/>
      <c r="PR116" s="7"/>
      <c r="PS116" s="7"/>
      <c r="PT116" s="7"/>
      <c r="PU116" s="7"/>
      <c r="PV116" s="7"/>
      <c r="PW116" s="7"/>
      <c r="PX116" s="7"/>
      <c r="PY116" s="7"/>
      <c r="PZ116" s="7"/>
      <c r="QA116" s="7"/>
      <c r="QB116" s="7"/>
      <c r="QC116" s="7"/>
      <c r="QD116" s="7"/>
      <c r="QE116" s="7"/>
      <c r="QF116" s="7"/>
      <c r="QG116" s="7"/>
      <c r="QH116" s="7"/>
      <c r="QI116" s="7"/>
      <c r="QJ116" s="7"/>
      <c r="QK116" s="7"/>
      <c r="QL116" s="7"/>
      <c r="QM116" s="7"/>
      <c r="QN116" s="7"/>
      <c r="QO116" s="7"/>
      <c r="QP116" s="7"/>
      <c r="QQ116" s="7"/>
      <c r="QR116" s="7"/>
      <c r="QS116" s="7"/>
      <c r="QT116" s="7"/>
      <c r="QU116" s="7"/>
      <c r="QV116" s="7"/>
      <c r="QW116" s="7"/>
      <c r="QX116" s="7"/>
      <c r="QY116" s="7"/>
      <c r="QZ116" s="7"/>
      <c r="RA116" s="7"/>
      <c r="RB116" s="7"/>
      <c r="RC116" s="7"/>
      <c r="RD116" s="7"/>
      <c r="RE116" s="7"/>
      <c r="RF116" s="7"/>
      <c r="RG116" s="7"/>
      <c r="RH116" s="7"/>
      <c r="RI116" s="7"/>
      <c r="RJ116" s="7"/>
      <c r="RK116" s="7"/>
      <c r="RL116" s="7"/>
      <c r="RM116" s="7"/>
      <c r="RN116" s="7"/>
      <c r="RO116" s="7"/>
      <c r="RP116" s="7"/>
      <c r="RQ116" s="7"/>
      <c r="RR116" s="7"/>
      <c r="RS116" s="7"/>
      <c r="RT116" s="7"/>
      <c r="RU116" s="7"/>
      <c r="RV116" s="7"/>
      <c r="RW116" s="7"/>
      <c r="RX116" s="7"/>
      <c r="RY116" s="7"/>
      <c r="RZ116" s="7"/>
      <c r="SA116" s="7"/>
      <c r="SB116" s="7"/>
      <c r="SC116" s="7"/>
      <c r="SD116" s="7"/>
      <c r="SE116" s="7"/>
      <c r="SF116" s="7"/>
      <c r="SG116" s="7"/>
      <c r="SH116" s="7"/>
      <c r="SI116" s="7"/>
      <c r="SJ116" s="7"/>
      <c r="SK116" s="7"/>
    </row>
    <row r="117" ht="14.2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  <c r="DV117" s="7"/>
      <c r="DW117" s="7"/>
      <c r="DX117" s="7"/>
      <c r="DY117" s="7"/>
      <c r="DZ117" s="7"/>
      <c r="EA117" s="7"/>
      <c r="EB117" s="7"/>
      <c r="EC117" s="7"/>
      <c r="ED117" s="7"/>
      <c r="EE117" s="7"/>
      <c r="EF117" s="7"/>
      <c r="EG117" s="7"/>
      <c r="EH117" s="7"/>
      <c r="EI117" s="7"/>
      <c r="EJ117" s="7"/>
      <c r="EK117" s="7"/>
      <c r="EL117" s="7"/>
      <c r="EM117" s="7"/>
      <c r="EN117" s="7"/>
      <c r="EO117" s="7"/>
      <c r="EP117" s="7"/>
      <c r="EQ117" s="7"/>
      <c r="ER117" s="7"/>
      <c r="ES117" s="7"/>
      <c r="ET117" s="7"/>
      <c r="EU117" s="7"/>
      <c r="EV117" s="7"/>
      <c r="EW117" s="7"/>
      <c r="EX117" s="7"/>
      <c r="EY117" s="7"/>
      <c r="EZ117" s="7"/>
      <c r="FA117" s="7"/>
      <c r="FB117" s="7"/>
      <c r="FC117" s="7"/>
      <c r="FD117" s="7"/>
      <c r="FE117" s="7"/>
      <c r="FF117" s="7"/>
      <c r="FG117" s="7"/>
      <c r="FH117" s="7"/>
      <c r="FI117" s="7"/>
      <c r="FJ117" s="7"/>
      <c r="FK117" s="7"/>
      <c r="FL117" s="7"/>
      <c r="FM117" s="7"/>
      <c r="FN117" s="7"/>
      <c r="FO117" s="7"/>
      <c r="FP117" s="7"/>
      <c r="FQ117" s="7"/>
      <c r="FR117" s="7"/>
      <c r="FS117" s="7"/>
      <c r="FT117" s="7"/>
      <c r="FU117" s="7"/>
      <c r="FV117" s="7"/>
      <c r="FW117" s="7"/>
      <c r="FX117" s="7"/>
      <c r="FY117" s="7"/>
      <c r="FZ117" s="7"/>
      <c r="GA117" s="7"/>
      <c r="GB117" s="7"/>
      <c r="GC117" s="7"/>
      <c r="GD117" s="7"/>
      <c r="GE117" s="7"/>
      <c r="GF117" s="7"/>
      <c r="GG117" s="7"/>
      <c r="GH117" s="7"/>
      <c r="GI117" s="7"/>
      <c r="GJ117" s="7"/>
      <c r="GK117" s="7"/>
      <c r="GL117" s="7"/>
      <c r="GM117" s="7"/>
      <c r="GN117" s="7"/>
      <c r="GO117" s="7"/>
      <c r="GP117" s="7"/>
      <c r="GQ117" s="7"/>
      <c r="GR117" s="7"/>
      <c r="GS117" s="7"/>
      <c r="GT117" s="7"/>
      <c r="GU117" s="7"/>
      <c r="GV117" s="7"/>
      <c r="GW117" s="7"/>
      <c r="GX117" s="7"/>
      <c r="GY117" s="7"/>
      <c r="GZ117" s="7"/>
      <c r="HA117" s="7"/>
      <c r="HB117" s="7"/>
      <c r="HC117" s="7"/>
      <c r="HD117" s="7"/>
      <c r="HE117" s="7"/>
      <c r="HF117" s="7"/>
      <c r="HG117" s="7"/>
      <c r="HH117" s="7"/>
      <c r="HI117" s="7"/>
      <c r="HJ117" s="7"/>
      <c r="HK117" s="7"/>
      <c r="HL117" s="7"/>
      <c r="HM117" s="7"/>
      <c r="HN117" s="7"/>
      <c r="HO117" s="7"/>
      <c r="HP117" s="7"/>
      <c r="HQ117" s="7"/>
      <c r="HR117" s="7"/>
      <c r="HS117" s="7"/>
      <c r="HT117" s="7"/>
      <c r="HU117" s="7"/>
      <c r="HV117" s="7"/>
      <c r="HW117" s="7"/>
      <c r="HX117" s="7"/>
      <c r="HY117" s="7"/>
      <c r="HZ117" s="7"/>
      <c r="IA117" s="7"/>
      <c r="IB117" s="7"/>
      <c r="IC117" s="7"/>
      <c r="ID117" s="7"/>
      <c r="IE117" s="7"/>
      <c r="IF117" s="7"/>
      <c r="IG117" s="7"/>
      <c r="IH117" s="7"/>
      <c r="II117" s="7"/>
      <c r="IJ117" s="7"/>
      <c r="IK117" s="7"/>
      <c r="IL117" s="7"/>
      <c r="IM117" s="7"/>
      <c r="IN117" s="7"/>
      <c r="IO117" s="7"/>
      <c r="IP117" s="7"/>
      <c r="IQ117" s="7"/>
      <c r="IR117" s="7"/>
      <c r="IS117" s="7"/>
      <c r="IT117" s="7"/>
      <c r="IU117" s="7"/>
      <c r="IV117" s="7"/>
      <c r="IW117" s="7"/>
      <c r="IX117" s="7"/>
      <c r="IY117" s="7"/>
      <c r="IZ117" s="7"/>
      <c r="JA117" s="7"/>
      <c r="JB117" s="7"/>
      <c r="JC117" s="7"/>
      <c r="JD117" s="7"/>
      <c r="JE117" s="7"/>
      <c r="JF117" s="7"/>
      <c r="JG117" s="7"/>
      <c r="JH117" s="7"/>
      <c r="JI117" s="7"/>
      <c r="JJ117" s="7"/>
      <c r="JK117" s="7"/>
      <c r="JL117" s="7"/>
      <c r="JM117" s="7"/>
      <c r="JN117" s="7"/>
      <c r="JO117" s="7"/>
      <c r="JP117" s="7"/>
      <c r="JQ117" s="7"/>
      <c r="JR117" s="7"/>
      <c r="JS117" s="7"/>
      <c r="JT117" s="7"/>
      <c r="JU117" s="7"/>
      <c r="JV117" s="7"/>
      <c r="JW117" s="7"/>
      <c r="JX117" s="7"/>
      <c r="JY117" s="7"/>
      <c r="JZ117" s="7"/>
      <c r="KA117" s="7"/>
      <c r="KB117" s="7"/>
      <c r="KC117" s="7"/>
      <c r="KD117" s="7"/>
      <c r="KE117" s="7"/>
      <c r="KF117" s="7"/>
      <c r="KG117" s="7"/>
      <c r="KH117" s="7"/>
      <c r="KI117" s="7"/>
      <c r="KJ117" s="7"/>
      <c r="KK117" s="7"/>
      <c r="KL117" s="7"/>
      <c r="KM117" s="7"/>
      <c r="KN117" s="7"/>
      <c r="KO117" s="7"/>
      <c r="KP117" s="7"/>
      <c r="KQ117" s="7"/>
      <c r="KR117" s="7"/>
      <c r="KS117" s="7"/>
      <c r="KT117" s="7"/>
      <c r="KU117" s="7"/>
      <c r="KV117" s="7"/>
      <c r="KW117" s="7"/>
      <c r="KX117" s="7"/>
      <c r="KY117" s="7"/>
      <c r="KZ117" s="7"/>
      <c r="LA117" s="7"/>
      <c r="LB117" s="7"/>
      <c r="LC117" s="7"/>
      <c r="LD117" s="7"/>
      <c r="LE117" s="7"/>
      <c r="LF117" s="7"/>
      <c r="LG117" s="7"/>
      <c r="LH117" s="7"/>
      <c r="LI117" s="7"/>
      <c r="LJ117" s="7"/>
      <c r="LK117" s="7"/>
      <c r="LL117" s="7"/>
      <c r="LM117" s="7"/>
      <c r="LN117" s="7"/>
      <c r="LO117" s="7"/>
      <c r="LP117" s="7"/>
      <c r="LQ117" s="7"/>
      <c r="LR117" s="7"/>
      <c r="LS117" s="7"/>
      <c r="LT117" s="7"/>
      <c r="LU117" s="7"/>
      <c r="LV117" s="7"/>
      <c r="LW117" s="7"/>
      <c r="LX117" s="7"/>
      <c r="LY117" s="7"/>
      <c r="LZ117" s="7"/>
      <c r="MA117" s="7"/>
      <c r="MB117" s="7"/>
      <c r="MC117" s="7"/>
      <c r="MD117" s="7"/>
      <c r="ME117" s="7"/>
      <c r="MF117" s="7"/>
      <c r="MG117" s="7"/>
      <c r="MH117" s="7"/>
      <c r="MI117" s="7"/>
      <c r="MJ117" s="7"/>
      <c r="MK117" s="7"/>
      <c r="ML117" s="7"/>
      <c r="MM117" s="7"/>
      <c r="MN117" s="7"/>
      <c r="MO117" s="7"/>
      <c r="MP117" s="7"/>
      <c r="MQ117" s="7"/>
      <c r="MR117" s="7"/>
      <c r="MS117" s="7"/>
      <c r="MT117" s="7"/>
      <c r="MU117" s="7"/>
      <c r="MV117" s="7"/>
      <c r="MW117" s="7"/>
      <c r="MX117" s="7"/>
      <c r="MY117" s="7"/>
      <c r="MZ117" s="7"/>
      <c r="NA117" s="7"/>
      <c r="NB117" s="7"/>
      <c r="NC117" s="7"/>
      <c r="ND117" s="7"/>
      <c r="NE117" s="7"/>
      <c r="NF117" s="7"/>
      <c r="NG117" s="7"/>
      <c r="NH117" s="7"/>
      <c r="NI117" s="7"/>
      <c r="NJ117" s="7"/>
      <c r="NK117" s="7"/>
      <c r="NL117" s="7"/>
      <c r="NM117" s="7"/>
      <c r="NN117" s="7"/>
      <c r="NO117" s="7"/>
      <c r="NP117" s="7"/>
      <c r="NQ117" s="7"/>
      <c r="NR117" s="7"/>
      <c r="NS117" s="7"/>
      <c r="NT117" s="7"/>
      <c r="NU117" s="7"/>
      <c r="NV117" s="7"/>
      <c r="NW117" s="7"/>
      <c r="NX117" s="7"/>
      <c r="NY117" s="7"/>
      <c r="NZ117" s="7"/>
      <c r="OA117" s="7"/>
      <c r="OB117" s="7"/>
      <c r="OC117" s="7"/>
      <c r="OD117" s="7"/>
      <c r="OE117" s="7"/>
      <c r="OF117" s="7"/>
      <c r="OG117" s="7"/>
      <c r="OH117" s="7"/>
      <c r="OI117" s="7"/>
      <c r="OJ117" s="7"/>
      <c r="OK117" s="7"/>
      <c r="OL117" s="7"/>
      <c r="OM117" s="7"/>
      <c r="ON117" s="7"/>
      <c r="OO117" s="7"/>
      <c r="OP117" s="7"/>
      <c r="OQ117" s="7"/>
      <c r="OR117" s="7"/>
      <c r="OS117" s="7"/>
      <c r="OT117" s="7"/>
      <c r="OU117" s="7"/>
      <c r="OV117" s="7"/>
      <c r="OW117" s="7"/>
      <c r="OX117" s="7"/>
      <c r="OY117" s="7"/>
      <c r="OZ117" s="7"/>
      <c r="PA117" s="7"/>
      <c r="PB117" s="7"/>
      <c r="PC117" s="7"/>
      <c r="PD117" s="7"/>
      <c r="PE117" s="7"/>
      <c r="PF117" s="7"/>
      <c r="PG117" s="7"/>
      <c r="PH117" s="7"/>
      <c r="PI117" s="7"/>
      <c r="PJ117" s="7"/>
      <c r="PK117" s="7"/>
      <c r="PL117" s="7"/>
      <c r="PM117" s="7"/>
      <c r="PN117" s="7"/>
      <c r="PO117" s="7"/>
      <c r="PP117" s="7"/>
      <c r="PQ117" s="7"/>
      <c r="PR117" s="7"/>
      <c r="PS117" s="7"/>
      <c r="PT117" s="7"/>
      <c r="PU117" s="7"/>
      <c r="PV117" s="7"/>
      <c r="PW117" s="7"/>
      <c r="PX117" s="7"/>
      <c r="PY117" s="7"/>
      <c r="PZ117" s="7"/>
      <c r="QA117" s="7"/>
      <c r="QB117" s="7"/>
      <c r="QC117" s="7"/>
      <c r="QD117" s="7"/>
      <c r="QE117" s="7"/>
      <c r="QF117" s="7"/>
      <c r="QG117" s="7"/>
      <c r="QH117" s="7"/>
      <c r="QI117" s="7"/>
      <c r="QJ117" s="7"/>
      <c r="QK117" s="7"/>
      <c r="QL117" s="7"/>
      <c r="QM117" s="7"/>
      <c r="QN117" s="7"/>
      <c r="QO117" s="7"/>
      <c r="QP117" s="7"/>
      <c r="QQ117" s="7"/>
      <c r="QR117" s="7"/>
      <c r="QS117" s="7"/>
      <c r="QT117" s="7"/>
      <c r="QU117" s="7"/>
      <c r="QV117" s="7"/>
      <c r="QW117" s="7"/>
      <c r="QX117" s="7"/>
      <c r="QY117" s="7"/>
      <c r="QZ117" s="7"/>
      <c r="RA117" s="7"/>
      <c r="RB117" s="7"/>
      <c r="RC117" s="7"/>
      <c r="RD117" s="7"/>
      <c r="RE117" s="7"/>
      <c r="RF117" s="7"/>
      <c r="RG117" s="7"/>
      <c r="RH117" s="7"/>
      <c r="RI117" s="7"/>
      <c r="RJ117" s="7"/>
      <c r="RK117" s="7"/>
      <c r="RL117" s="7"/>
      <c r="RM117" s="7"/>
      <c r="RN117" s="7"/>
      <c r="RO117" s="7"/>
      <c r="RP117" s="7"/>
      <c r="RQ117" s="7"/>
      <c r="RR117" s="7"/>
      <c r="RS117" s="7"/>
      <c r="RT117" s="7"/>
      <c r="RU117" s="7"/>
      <c r="RV117" s="7"/>
      <c r="RW117" s="7"/>
      <c r="RX117" s="7"/>
      <c r="RY117" s="7"/>
      <c r="RZ117" s="7"/>
      <c r="SA117" s="7"/>
      <c r="SB117" s="7"/>
      <c r="SC117" s="7"/>
      <c r="SD117" s="7"/>
      <c r="SE117" s="7"/>
      <c r="SF117" s="7"/>
      <c r="SG117" s="7"/>
      <c r="SH117" s="7"/>
      <c r="SI117" s="7"/>
      <c r="SJ117" s="7"/>
      <c r="SK117" s="7"/>
    </row>
    <row r="118" ht="14.2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  <c r="DV118" s="7"/>
      <c r="DW118" s="7"/>
      <c r="DX118" s="7"/>
      <c r="DY118" s="7"/>
      <c r="DZ118" s="7"/>
      <c r="EA118" s="7"/>
      <c r="EB118" s="7"/>
      <c r="EC118" s="7"/>
      <c r="ED118" s="7"/>
      <c r="EE118" s="7"/>
      <c r="EF118" s="7"/>
      <c r="EG118" s="7"/>
      <c r="EH118" s="7"/>
      <c r="EI118" s="7"/>
      <c r="EJ118" s="7"/>
      <c r="EK118" s="7"/>
      <c r="EL118" s="7"/>
      <c r="EM118" s="7"/>
      <c r="EN118" s="7"/>
      <c r="EO118" s="7"/>
      <c r="EP118" s="7"/>
      <c r="EQ118" s="7"/>
      <c r="ER118" s="7"/>
      <c r="ES118" s="7"/>
      <c r="ET118" s="7"/>
      <c r="EU118" s="7"/>
      <c r="EV118" s="7"/>
      <c r="EW118" s="7"/>
      <c r="EX118" s="7"/>
      <c r="EY118" s="7"/>
      <c r="EZ118" s="7"/>
      <c r="FA118" s="7"/>
      <c r="FB118" s="7"/>
      <c r="FC118" s="7"/>
      <c r="FD118" s="7"/>
      <c r="FE118" s="7"/>
      <c r="FF118" s="7"/>
      <c r="FG118" s="7"/>
      <c r="FH118" s="7"/>
      <c r="FI118" s="7"/>
      <c r="FJ118" s="7"/>
      <c r="FK118" s="7"/>
      <c r="FL118" s="7"/>
      <c r="FM118" s="7"/>
      <c r="FN118" s="7"/>
      <c r="FO118" s="7"/>
      <c r="FP118" s="7"/>
      <c r="FQ118" s="7"/>
      <c r="FR118" s="7"/>
      <c r="FS118" s="7"/>
      <c r="FT118" s="7"/>
      <c r="FU118" s="7"/>
      <c r="FV118" s="7"/>
      <c r="FW118" s="7"/>
      <c r="FX118" s="7"/>
      <c r="FY118" s="7"/>
      <c r="FZ118" s="7"/>
      <c r="GA118" s="7"/>
      <c r="GB118" s="7"/>
      <c r="GC118" s="7"/>
      <c r="GD118" s="7"/>
      <c r="GE118" s="7"/>
      <c r="GF118" s="7"/>
      <c r="GG118" s="7"/>
      <c r="GH118" s="7"/>
      <c r="GI118" s="7"/>
      <c r="GJ118" s="7"/>
      <c r="GK118" s="7"/>
      <c r="GL118" s="7"/>
      <c r="GM118" s="7"/>
      <c r="GN118" s="7"/>
      <c r="GO118" s="7"/>
      <c r="GP118" s="7"/>
      <c r="GQ118" s="7"/>
      <c r="GR118" s="7"/>
      <c r="GS118" s="7"/>
      <c r="GT118" s="7"/>
      <c r="GU118" s="7"/>
      <c r="GV118" s="7"/>
      <c r="GW118" s="7"/>
      <c r="GX118" s="7"/>
      <c r="GY118" s="7"/>
      <c r="GZ118" s="7"/>
      <c r="HA118" s="7"/>
      <c r="HB118" s="7"/>
      <c r="HC118" s="7"/>
      <c r="HD118" s="7"/>
      <c r="HE118" s="7"/>
      <c r="HF118" s="7"/>
      <c r="HG118" s="7"/>
      <c r="HH118" s="7"/>
      <c r="HI118" s="7"/>
      <c r="HJ118" s="7"/>
      <c r="HK118" s="7"/>
      <c r="HL118" s="7"/>
      <c r="HM118" s="7"/>
      <c r="HN118" s="7"/>
      <c r="HO118" s="7"/>
      <c r="HP118" s="7"/>
      <c r="HQ118" s="7"/>
      <c r="HR118" s="7"/>
      <c r="HS118" s="7"/>
      <c r="HT118" s="7"/>
      <c r="HU118" s="7"/>
      <c r="HV118" s="7"/>
      <c r="HW118" s="7"/>
      <c r="HX118" s="7"/>
      <c r="HY118" s="7"/>
      <c r="HZ118" s="7"/>
      <c r="IA118" s="7"/>
      <c r="IB118" s="7"/>
      <c r="IC118" s="7"/>
      <c r="ID118" s="7"/>
      <c r="IE118" s="7"/>
      <c r="IF118" s="7"/>
      <c r="IG118" s="7"/>
      <c r="IH118" s="7"/>
      <c r="II118" s="7"/>
      <c r="IJ118" s="7"/>
      <c r="IK118" s="7"/>
      <c r="IL118" s="7"/>
      <c r="IM118" s="7"/>
      <c r="IN118" s="7"/>
      <c r="IO118" s="7"/>
      <c r="IP118" s="7"/>
      <c r="IQ118" s="7"/>
      <c r="IR118" s="7"/>
      <c r="IS118" s="7"/>
      <c r="IT118" s="7"/>
      <c r="IU118" s="7"/>
      <c r="IV118" s="7"/>
      <c r="IW118" s="7"/>
      <c r="IX118" s="7"/>
      <c r="IY118" s="7"/>
      <c r="IZ118" s="7"/>
      <c r="JA118" s="7"/>
      <c r="JB118" s="7"/>
      <c r="JC118" s="7"/>
      <c r="JD118" s="7"/>
      <c r="JE118" s="7"/>
      <c r="JF118" s="7"/>
      <c r="JG118" s="7"/>
      <c r="JH118" s="7"/>
      <c r="JI118" s="7"/>
      <c r="JJ118" s="7"/>
      <c r="JK118" s="7"/>
      <c r="JL118" s="7"/>
      <c r="JM118" s="7"/>
      <c r="JN118" s="7"/>
      <c r="JO118" s="7"/>
      <c r="JP118" s="7"/>
      <c r="JQ118" s="7"/>
      <c r="JR118" s="7"/>
      <c r="JS118" s="7"/>
      <c r="JT118" s="7"/>
      <c r="JU118" s="7"/>
      <c r="JV118" s="7"/>
      <c r="JW118" s="7"/>
      <c r="JX118" s="7"/>
      <c r="JY118" s="7"/>
      <c r="JZ118" s="7"/>
      <c r="KA118" s="7"/>
      <c r="KB118" s="7"/>
      <c r="KC118" s="7"/>
      <c r="KD118" s="7"/>
      <c r="KE118" s="7"/>
      <c r="KF118" s="7"/>
      <c r="KG118" s="7"/>
      <c r="KH118" s="7"/>
      <c r="KI118" s="7"/>
      <c r="KJ118" s="7"/>
      <c r="KK118" s="7"/>
      <c r="KL118" s="7"/>
      <c r="KM118" s="7"/>
      <c r="KN118" s="7"/>
      <c r="KO118" s="7"/>
      <c r="KP118" s="7"/>
      <c r="KQ118" s="7"/>
      <c r="KR118" s="7"/>
      <c r="KS118" s="7"/>
      <c r="KT118" s="7"/>
      <c r="KU118" s="7"/>
      <c r="KV118" s="7"/>
      <c r="KW118" s="7"/>
      <c r="KX118" s="7"/>
      <c r="KY118" s="7"/>
      <c r="KZ118" s="7"/>
      <c r="LA118" s="7"/>
      <c r="LB118" s="7"/>
      <c r="LC118" s="7"/>
      <c r="LD118" s="7"/>
      <c r="LE118" s="7"/>
      <c r="LF118" s="7"/>
      <c r="LG118" s="7"/>
      <c r="LH118" s="7"/>
      <c r="LI118" s="7"/>
      <c r="LJ118" s="7"/>
      <c r="LK118" s="7"/>
      <c r="LL118" s="7"/>
      <c r="LM118" s="7"/>
      <c r="LN118" s="7"/>
      <c r="LO118" s="7"/>
      <c r="LP118" s="7"/>
      <c r="LQ118" s="7"/>
      <c r="LR118" s="7"/>
      <c r="LS118" s="7"/>
      <c r="LT118" s="7"/>
      <c r="LU118" s="7"/>
      <c r="LV118" s="7"/>
      <c r="LW118" s="7"/>
      <c r="LX118" s="7"/>
      <c r="LY118" s="7"/>
      <c r="LZ118" s="7"/>
      <c r="MA118" s="7"/>
      <c r="MB118" s="7"/>
      <c r="MC118" s="7"/>
      <c r="MD118" s="7"/>
      <c r="ME118" s="7"/>
      <c r="MF118" s="7"/>
      <c r="MG118" s="7"/>
      <c r="MH118" s="7"/>
      <c r="MI118" s="7"/>
      <c r="MJ118" s="7"/>
      <c r="MK118" s="7"/>
      <c r="ML118" s="7"/>
      <c r="MM118" s="7"/>
      <c r="MN118" s="7"/>
      <c r="MO118" s="7"/>
      <c r="MP118" s="7"/>
      <c r="MQ118" s="7"/>
      <c r="MR118" s="7"/>
      <c r="MS118" s="7"/>
      <c r="MT118" s="7"/>
      <c r="MU118" s="7"/>
      <c r="MV118" s="7"/>
      <c r="MW118" s="7"/>
      <c r="MX118" s="7"/>
      <c r="MY118" s="7"/>
      <c r="MZ118" s="7"/>
      <c r="NA118" s="7"/>
      <c r="NB118" s="7"/>
      <c r="NC118" s="7"/>
      <c r="ND118" s="7"/>
      <c r="NE118" s="7"/>
      <c r="NF118" s="7"/>
      <c r="NG118" s="7"/>
      <c r="NH118" s="7"/>
      <c r="NI118" s="7"/>
      <c r="NJ118" s="7"/>
      <c r="NK118" s="7"/>
      <c r="NL118" s="7"/>
      <c r="NM118" s="7"/>
      <c r="NN118" s="7"/>
      <c r="NO118" s="7"/>
      <c r="NP118" s="7"/>
      <c r="NQ118" s="7"/>
      <c r="NR118" s="7"/>
      <c r="NS118" s="7"/>
      <c r="NT118" s="7"/>
      <c r="NU118" s="7"/>
      <c r="NV118" s="7"/>
      <c r="NW118" s="7"/>
      <c r="NX118" s="7"/>
      <c r="NY118" s="7"/>
      <c r="NZ118" s="7"/>
      <c r="OA118" s="7"/>
      <c r="OB118" s="7"/>
      <c r="OC118" s="7"/>
      <c r="OD118" s="7"/>
      <c r="OE118" s="7"/>
      <c r="OF118" s="7"/>
      <c r="OG118" s="7"/>
      <c r="OH118" s="7"/>
      <c r="OI118" s="7"/>
      <c r="OJ118" s="7"/>
      <c r="OK118" s="7"/>
      <c r="OL118" s="7"/>
      <c r="OM118" s="7"/>
      <c r="ON118" s="7"/>
      <c r="OO118" s="7"/>
      <c r="OP118" s="7"/>
      <c r="OQ118" s="7"/>
      <c r="OR118" s="7"/>
      <c r="OS118" s="7"/>
      <c r="OT118" s="7"/>
      <c r="OU118" s="7"/>
      <c r="OV118" s="7"/>
      <c r="OW118" s="7"/>
      <c r="OX118" s="7"/>
      <c r="OY118" s="7"/>
      <c r="OZ118" s="7"/>
      <c r="PA118" s="7"/>
      <c r="PB118" s="7"/>
      <c r="PC118" s="7"/>
      <c r="PD118" s="7"/>
      <c r="PE118" s="7"/>
      <c r="PF118" s="7"/>
      <c r="PG118" s="7"/>
      <c r="PH118" s="7"/>
      <c r="PI118" s="7"/>
      <c r="PJ118" s="7"/>
      <c r="PK118" s="7"/>
      <c r="PL118" s="7"/>
      <c r="PM118" s="7"/>
      <c r="PN118" s="7"/>
      <c r="PO118" s="7"/>
      <c r="PP118" s="7"/>
      <c r="PQ118" s="7"/>
      <c r="PR118" s="7"/>
      <c r="PS118" s="7"/>
      <c r="PT118" s="7"/>
      <c r="PU118" s="7"/>
      <c r="PV118" s="7"/>
      <c r="PW118" s="7"/>
      <c r="PX118" s="7"/>
      <c r="PY118" s="7"/>
      <c r="PZ118" s="7"/>
      <c r="QA118" s="7"/>
      <c r="QB118" s="7"/>
      <c r="QC118" s="7"/>
      <c r="QD118" s="7"/>
      <c r="QE118" s="7"/>
      <c r="QF118" s="7"/>
      <c r="QG118" s="7"/>
      <c r="QH118" s="7"/>
      <c r="QI118" s="7"/>
      <c r="QJ118" s="7"/>
      <c r="QK118" s="7"/>
      <c r="QL118" s="7"/>
      <c r="QM118" s="7"/>
      <c r="QN118" s="7"/>
      <c r="QO118" s="7"/>
      <c r="QP118" s="7"/>
      <c r="QQ118" s="7"/>
      <c r="QR118" s="7"/>
      <c r="QS118" s="7"/>
      <c r="QT118" s="7"/>
      <c r="QU118" s="7"/>
      <c r="QV118" s="7"/>
      <c r="QW118" s="7"/>
      <c r="QX118" s="7"/>
      <c r="QY118" s="7"/>
      <c r="QZ118" s="7"/>
      <c r="RA118" s="7"/>
      <c r="RB118" s="7"/>
      <c r="RC118" s="7"/>
      <c r="RD118" s="7"/>
      <c r="RE118" s="7"/>
      <c r="RF118" s="7"/>
      <c r="RG118" s="7"/>
      <c r="RH118" s="7"/>
      <c r="RI118" s="7"/>
      <c r="RJ118" s="7"/>
      <c r="RK118" s="7"/>
      <c r="RL118" s="7"/>
      <c r="RM118" s="7"/>
      <c r="RN118" s="7"/>
      <c r="RO118" s="7"/>
      <c r="RP118" s="7"/>
      <c r="RQ118" s="7"/>
      <c r="RR118" s="7"/>
      <c r="RS118" s="7"/>
      <c r="RT118" s="7"/>
      <c r="RU118" s="7"/>
      <c r="RV118" s="7"/>
      <c r="RW118" s="7"/>
      <c r="RX118" s="7"/>
      <c r="RY118" s="7"/>
      <c r="RZ118" s="7"/>
      <c r="SA118" s="7"/>
      <c r="SB118" s="7"/>
      <c r="SC118" s="7"/>
      <c r="SD118" s="7"/>
      <c r="SE118" s="7"/>
      <c r="SF118" s="7"/>
      <c r="SG118" s="7"/>
      <c r="SH118" s="7"/>
      <c r="SI118" s="7"/>
      <c r="SJ118" s="7"/>
      <c r="SK118" s="7"/>
    </row>
    <row r="119" ht="14.2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  <c r="DV119" s="7"/>
      <c r="DW119" s="7"/>
      <c r="DX119" s="7"/>
      <c r="DY119" s="7"/>
      <c r="DZ119" s="7"/>
      <c r="EA119" s="7"/>
      <c r="EB119" s="7"/>
      <c r="EC119" s="7"/>
      <c r="ED119" s="7"/>
      <c r="EE119" s="7"/>
      <c r="EF119" s="7"/>
      <c r="EG119" s="7"/>
      <c r="EH119" s="7"/>
      <c r="EI119" s="7"/>
      <c r="EJ119" s="7"/>
      <c r="EK119" s="7"/>
      <c r="EL119" s="7"/>
      <c r="EM119" s="7"/>
      <c r="EN119" s="7"/>
      <c r="EO119" s="7"/>
      <c r="EP119" s="7"/>
      <c r="EQ119" s="7"/>
      <c r="ER119" s="7"/>
      <c r="ES119" s="7"/>
      <c r="ET119" s="7"/>
      <c r="EU119" s="7"/>
      <c r="EV119" s="7"/>
      <c r="EW119" s="7"/>
      <c r="EX119" s="7"/>
      <c r="EY119" s="7"/>
      <c r="EZ119" s="7"/>
      <c r="FA119" s="7"/>
      <c r="FB119" s="7"/>
      <c r="FC119" s="7"/>
      <c r="FD119" s="7"/>
      <c r="FE119" s="7"/>
      <c r="FF119" s="7"/>
      <c r="FG119" s="7"/>
      <c r="FH119" s="7"/>
      <c r="FI119" s="7"/>
      <c r="FJ119" s="7"/>
      <c r="FK119" s="7"/>
      <c r="FL119" s="7"/>
      <c r="FM119" s="7"/>
      <c r="FN119" s="7"/>
      <c r="FO119" s="7"/>
      <c r="FP119" s="7"/>
      <c r="FQ119" s="7"/>
      <c r="FR119" s="7"/>
      <c r="FS119" s="7"/>
      <c r="FT119" s="7"/>
      <c r="FU119" s="7"/>
      <c r="FV119" s="7"/>
      <c r="FW119" s="7"/>
      <c r="FX119" s="7"/>
      <c r="FY119" s="7"/>
      <c r="FZ119" s="7"/>
      <c r="GA119" s="7"/>
      <c r="GB119" s="7"/>
      <c r="GC119" s="7"/>
      <c r="GD119" s="7"/>
      <c r="GE119" s="7"/>
      <c r="GF119" s="7"/>
      <c r="GG119" s="7"/>
      <c r="GH119" s="7"/>
      <c r="GI119" s="7"/>
      <c r="GJ119" s="7"/>
      <c r="GK119" s="7"/>
      <c r="GL119" s="7"/>
      <c r="GM119" s="7"/>
      <c r="GN119" s="7"/>
      <c r="GO119" s="7"/>
      <c r="GP119" s="7"/>
      <c r="GQ119" s="7"/>
      <c r="GR119" s="7"/>
      <c r="GS119" s="7"/>
      <c r="GT119" s="7"/>
      <c r="GU119" s="7"/>
      <c r="GV119" s="7"/>
      <c r="GW119" s="7"/>
      <c r="GX119" s="7"/>
      <c r="GY119" s="7"/>
      <c r="GZ119" s="7"/>
      <c r="HA119" s="7"/>
      <c r="HB119" s="7"/>
      <c r="HC119" s="7"/>
      <c r="HD119" s="7"/>
      <c r="HE119" s="7"/>
      <c r="HF119" s="7"/>
      <c r="HG119" s="7"/>
      <c r="HH119" s="7"/>
      <c r="HI119" s="7"/>
      <c r="HJ119" s="7"/>
      <c r="HK119" s="7"/>
      <c r="HL119" s="7"/>
      <c r="HM119" s="7"/>
      <c r="HN119" s="7"/>
      <c r="HO119" s="7"/>
      <c r="HP119" s="7"/>
      <c r="HQ119" s="7"/>
      <c r="HR119" s="7"/>
      <c r="HS119" s="7"/>
      <c r="HT119" s="7"/>
      <c r="HU119" s="7"/>
      <c r="HV119" s="7"/>
      <c r="HW119" s="7"/>
      <c r="HX119" s="7"/>
      <c r="HY119" s="7"/>
      <c r="HZ119" s="7"/>
      <c r="IA119" s="7"/>
      <c r="IB119" s="7"/>
      <c r="IC119" s="7"/>
      <c r="ID119" s="7"/>
      <c r="IE119" s="7"/>
      <c r="IF119" s="7"/>
      <c r="IG119" s="7"/>
      <c r="IH119" s="7"/>
      <c r="II119" s="7"/>
      <c r="IJ119" s="7"/>
      <c r="IK119" s="7"/>
      <c r="IL119" s="7"/>
      <c r="IM119" s="7"/>
      <c r="IN119" s="7"/>
      <c r="IO119" s="7"/>
      <c r="IP119" s="7"/>
      <c r="IQ119" s="7"/>
      <c r="IR119" s="7"/>
      <c r="IS119" s="7"/>
      <c r="IT119" s="7"/>
      <c r="IU119" s="7"/>
      <c r="IV119" s="7"/>
      <c r="IW119" s="7"/>
      <c r="IX119" s="7"/>
      <c r="IY119" s="7"/>
      <c r="IZ119" s="7"/>
      <c r="JA119" s="7"/>
      <c r="JB119" s="7"/>
      <c r="JC119" s="7"/>
      <c r="JD119" s="7"/>
      <c r="JE119" s="7"/>
      <c r="JF119" s="7"/>
      <c r="JG119" s="7"/>
      <c r="JH119" s="7"/>
      <c r="JI119" s="7"/>
      <c r="JJ119" s="7"/>
      <c r="JK119" s="7"/>
      <c r="JL119" s="7"/>
      <c r="JM119" s="7"/>
      <c r="JN119" s="7"/>
      <c r="JO119" s="7"/>
      <c r="JP119" s="7"/>
      <c r="JQ119" s="7"/>
      <c r="JR119" s="7"/>
      <c r="JS119" s="7"/>
      <c r="JT119" s="7"/>
      <c r="JU119" s="7"/>
      <c r="JV119" s="7"/>
      <c r="JW119" s="7"/>
      <c r="JX119" s="7"/>
      <c r="JY119" s="7"/>
      <c r="JZ119" s="7"/>
      <c r="KA119" s="7"/>
      <c r="KB119" s="7"/>
      <c r="KC119" s="7"/>
      <c r="KD119" s="7"/>
      <c r="KE119" s="7"/>
      <c r="KF119" s="7"/>
      <c r="KG119" s="7"/>
      <c r="KH119" s="7"/>
      <c r="KI119" s="7"/>
      <c r="KJ119" s="7"/>
      <c r="KK119" s="7"/>
      <c r="KL119" s="7"/>
      <c r="KM119" s="7"/>
      <c r="KN119" s="7"/>
      <c r="KO119" s="7"/>
      <c r="KP119" s="7"/>
      <c r="KQ119" s="7"/>
      <c r="KR119" s="7"/>
      <c r="KS119" s="7"/>
      <c r="KT119" s="7"/>
      <c r="KU119" s="7"/>
      <c r="KV119" s="7"/>
      <c r="KW119" s="7"/>
      <c r="KX119" s="7"/>
      <c r="KY119" s="7"/>
      <c r="KZ119" s="7"/>
      <c r="LA119" s="7"/>
      <c r="LB119" s="7"/>
      <c r="LC119" s="7"/>
      <c r="LD119" s="7"/>
      <c r="LE119" s="7"/>
      <c r="LF119" s="7"/>
      <c r="LG119" s="7"/>
      <c r="LH119" s="7"/>
      <c r="LI119" s="7"/>
      <c r="LJ119" s="7"/>
      <c r="LK119" s="7"/>
      <c r="LL119" s="7"/>
      <c r="LM119" s="7"/>
      <c r="LN119" s="7"/>
      <c r="LO119" s="7"/>
      <c r="LP119" s="7"/>
      <c r="LQ119" s="7"/>
      <c r="LR119" s="7"/>
      <c r="LS119" s="7"/>
      <c r="LT119" s="7"/>
      <c r="LU119" s="7"/>
      <c r="LV119" s="7"/>
      <c r="LW119" s="7"/>
      <c r="LX119" s="7"/>
      <c r="LY119" s="7"/>
      <c r="LZ119" s="7"/>
      <c r="MA119" s="7"/>
      <c r="MB119" s="7"/>
      <c r="MC119" s="7"/>
      <c r="MD119" s="7"/>
      <c r="ME119" s="7"/>
      <c r="MF119" s="7"/>
      <c r="MG119" s="7"/>
      <c r="MH119" s="7"/>
      <c r="MI119" s="7"/>
      <c r="MJ119" s="7"/>
      <c r="MK119" s="7"/>
      <c r="ML119" s="7"/>
      <c r="MM119" s="7"/>
      <c r="MN119" s="7"/>
      <c r="MO119" s="7"/>
      <c r="MP119" s="7"/>
      <c r="MQ119" s="7"/>
      <c r="MR119" s="7"/>
      <c r="MS119" s="7"/>
      <c r="MT119" s="7"/>
      <c r="MU119" s="7"/>
      <c r="MV119" s="7"/>
      <c r="MW119" s="7"/>
      <c r="MX119" s="7"/>
      <c r="MY119" s="7"/>
      <c r="MZ119" s="7"/>
      <c r="NA119" s="7"/>
      <c r="NB119" s="7"/>
      <c r="NC119" s="7"/>
      <c r="ND119" s="7"/>
      <c r="NE119" s="7"/>
      <c r="NF119" s="7"/>
      <c r="NG119" s="7"/>
      <c r="NH119" s="7"/>
      <c r="NI119" s="7"/>
      <c r="NJ119" s="7"/>
      <c r="NK119" s="7"/>
      <c r="NL119" s="7"/>
      <c r="NM119" s="7"/>
      <c r="NN119" s="7"/>
      <c r="NO119" s="7"/>
      <c r="NP119" s="7"/>
      <c r="NQ119" s="7"/>
      <c r="NR119" s="7"/>
      <c r="NS119" s="7"/>
      <c r="NT119" s="7"/>
      <c r="NU119" s="7"/>
      <c r="NV119" s="7"/>
      <c r="NW119" s="7"/>
      <c r="NX119" s="7"/>
      <c r="NY119" s="7"/>
      <c r="NZ119" s="7"/>
      <c r="OA119" s="7"/>
      <c r="OB119" s="7"/>
      <c r="OC119" s="7"/>
      <c r="OD119" s="7"/>
      <c r="OE119" s="7"/>
      <c r="OF119" s="7"/>
      <c r="OG119" s="7"/>
      <c r="OH119" s="7"/>
      <c r="OI119" s="7"/>
      <c r="OJ119" s="7"/>
      <c r="OK119" s="7"/>
      <c r="OL119" s="7"/>
      <c r="OM119" s="7"/>
      <c r="ON119" s="7"/>
      <c r="OO119" s="7"/>
      <c r="OP119" s="7"/>
      <c r="OQ119" s="7"/>
      <c r="OR119" s="7"/>
      <c r="OS119" s="7"/>
      <c r="OT119" s="7"/>
      <c r="OU119" s="7"/>
      <c r="OV119" s="7"/>
      <c r="OW119" s="7"/>
      <c r="OX119" s="7"/>
      <c r="OY119" s="7"/>
      <c r="OZ119" s="7"/>
      <c r="PA119" s="7"/>
      <c r="PB119" s="7"/>
      <c r="PC119" s="7"/>
      <c r="PD119" s="7"/>
      <c r="PE119" s="7"/>
      <c r="PF119" s="7"/>
      <c r="PG119" s="7"/>
      <c r="PH119" s="7"/>
      <c r="PI119" s="7"/>
      <c r="PJ119" s="7"/>
      <c r="PK119" s="7"/>
      <c r="PL119" s="7"/>
      <c r="PM119" s="7"/>
      <c r="PN119" s="7"/>
      <c r="PO119" s="7"/>
      <c r="PP119" s="7"/>
      <c r="PQ119" s="7"/>
      <c r="PR119" s="7"/>
      <c r="PS119" s="7"/>
      <c r="PT119" s="7"/>
      <c r="PU119" s="7"/>
      <c r="PV119" s="7"/>
      <c r="PW119" s="7"/>
      <c r="PX119" s="7"/>
      <c r="PY119" s="7"/>
      <c r="PZ119" s="7"/>
      <c r="QA119" s="7"/>
      <c r="QB119" s="7"/>
      <c r="QC119" s="7"/>
      <c r="QD119" s="7"/>
      <c r="QE119" s="7"/>
      <c r="QF119" s="7"/>
      <c r="QG119" s="7"/>
      <c r="QH119" s="7"/>
      <c r="QI119" s="7"/>
      <c r="QJ119" s="7"/>
      <c r="QK119" s="7"/>
      <c r="QL119" s="7"/>
      <c r="QM119" s="7"/>
      <c r="QN119" s="7"/>
      <c r="QO119" s="7"/>
      <c r="QP119" s="7"/>
      <c r="QQ119" s="7"/>
      <c r="QR119" s="7"/>
      <c r="QS119" s="7"/>
      <c r="QT119" s="7"/>
      <c r="QU119" s="7"/>
      <c r="QV119" s="7"/>
      <c r="QW119" s="7"/>
      <c r="QX119" s="7"/>
      <c r="QY119" s="7"/>
      <c r="QZ119" s="7"/>
      <c r="RA119" s="7"/>
      <c r="RB119" s="7"/>
      <c r="RC119" s="7"/>
      <c r="RD119" s="7"/>
      <c r="RE119" s="7"/>
      <c r="RF119" s="7"/>
      <c r="RG119" s="7"/>
      <c r="RH119" s="7"/>
      <c r="RI119" s="7"/>
      <c r="RJ119" s="7"/>
      <c r="RK119" s="7"/>
      <c r="RL119" s="7"/>
      <c r="RM119" s="7"/>
      <c r="RN119" s="7"/>
      <c r="RO119" s="7"/>
      <c r="RP119" s="7"/>
      <c r="RQ119" s="7"/>
      <c r="RR119" s="7"/>
      <c r="RS119" s="7"/>
      <c r="RT119" s="7"/>
      <c r="RU119" s="7"/>
      <c r="RV119" s="7"/>
      <c r="RW119" s="7"/>
      <c r="RX119" s="7"/>
      <c r="RY119" s="7"/>
      <c r="RZ119" s="7"/>
      <c r="SA119" s="7"/>
      <c r="SB119" s="7"/>
      <c r="SC119" s="7"/>
      <c r="SD119" s="7"/>
      <c r="SE119" s="7"/>
      <c r="SF119" s="7"/>
      <c r="SG119" s="7"/>
      <c r="SH119" s="7"/>
      <c r="SI119" s="7"/>
      <c r="SJ119" s="7"/>
      <c r="SK119" s="7"/>
    </row>
    <row r="120" ht="14.2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  <c r="DV120" s="7"/>
      <c r="DW120" s="7"/>
      <c r="DX120" s="7"/>
      <c r="DY120" s="7"/>
      <c r="DZ120" s="7"/>
      <c r="EA120" s="7"/>
      <c r="EB120" s="7"/>
      <c r="EC120" s="7"/>
      <c r="ED120" s="7"/>
      <c r="EE120" s="7"/>
      <c r="EF120" s="7"/>
      <c r="EG120" s="7"/>
      <c r="EH120" s="7"/>
      <c r="EI120" s="7"/>
      <c r="EJ120" s="7"/>
      <c r="EK120" s="7"/>
      <c r="EL120" s="7"/>
      <c r="EM120" s="7"/>
      <c r="EN120" s="7"/>
      <c r="EO120" s="7"/>
      <c r="EP120" s="7"/>
      <c r="EQ120" s="7"/>
      <c r="ER120" s="7"/>
      <c r="ES120" s="7"/>
      <c r="ET120" s="7"/>
      <c r="EU120" s="7"/>
      <c r="EV120" s="7"/>
      <c r="EW120" s="7"/>
      <c r="EX120" s="7"/>
      <c r="EY120" s="7"/>
      <c r="EZ120" s="7"/>
      <c r="FA120" s="7"/>
      <c r="FB120" s="7"/>
      <c r="FC120" s="7"/>
      <c r="FD120" s="7"/>
      <c r="FE120" s="7"/>
      <c r="FF120" s="7"/>
      <c r="FG120" s="7"/>
      <c r="FH120" s="7"/>
      <c r="FI120" s="7"/>
      <c r="FJ120" s="7"/>
      <c r="FK120" s="7"/>
      <c r="FL120" s="7"/>
      <c r="FM120" s="7"/>
      <c r="FN120" s="7"/>
      <c r="FO120" s="7"/>
      <c r="FP120" s="7"/>
      <c r="FQ120" s="7"/>
      <c r="FR120" s="7"/>
      <c r="FS120" s="7"/>
      <c r="FT120" s="7"/>
      <c r="FU120" s="7"/>
      <c r="FV120" s="7"/>
      <c r="FW120" s="7"/>
      <c r="FX120" s="7"/>
      <c r="FY120" s="7"/>
      <c r="FZ120" s="7"/>
      <c r="GA120" s="7"/>
      <c r="GB120" s="7"/>
      <c r="GC120" s="7"/>
      <c r="GD120" s="7"/>
      <c r="GE120" s="7"/>
      <c r="GF120" s="7"/>
      <c r="GG120" s="7"/>
      <c r="GH120" s="7"/>
      <c r="GI120" s="7"/>
      <c r="GJ120" s="7"/>
      <c r="GK120" s="7"/>
      <c r="GL120" s="7"/>
      <c r="GM120" s="7"/>
      <c r="GN120" s="7"/>
      <c r="GO120" s="7"/>
      <c r="GP120" s="7"/>
      <c r="GQ120" s="7"/>
      <c r="GR120" s="7"/>
      <c r="GS120" s="7"/>
      <c r="GT120" s="7"/>
      <c r="GU120" s="7"/>
      <c r="GV120" s="7"/>
      <c r="GW120" s="7"/>
      <c r="GX120" s="7"/>
      <c r="GY120" s="7"/>
      <c r="GZ120" s="7"/>
      <c r="HA120" s="7"/>
      <c r="HB120" s="7"/>
      <c r="HC120" s="7"/>
      <c r="HD120" s="7"/>
      <c r="HE120" s="7"/>
      <c r="HF120" s="7"/>
      <c r="HG120" s="7"/>
      <c r="HH120" s="7"/>
      <c r="HI120" s="7"/>
      <c r="HJ120" s="7"/>
      <c r="HK120" s="7"/>
      <c r="HL120" s="7"/>
      <c r="HM120" s="7"/>
      <c r="HN120" s="7"/>
      <c r="HO120" s="7"/>
      <c r="HP120" s="7"/>
      <c r="HQ120" s="7"/>
      <c r="HR120" s="7"/>
      <c r="HS120" s="7"/>
      <c r="HT120" s="7"/>
      <c r="HU120" s="7"/>
      <c r="HV120" s="7"/>
      <c r="HW120" s="7"/>
      <c r="HX120" s="7"/>
      <c r="HY120" s="7"/>
      <c r="HZ120" s="7"/>
      <c r="IA120" s="7"/>
      <c r="IB120" s="7"/>
      <c r="IC120" s="7"/>
      <c r="ID120" s="7"/>
      <c r="IE120" s="7"/>
      <c r="IF120" s="7"/>
      <c r="IG120" s="7"/>
      <c r="IH120" s="7"/>
      <c r="II120" s="7"/>
      <c r="IJ120" s="7"/>
      <c r="IK120" s="7"/>
      <c r="IL120" s="7"/>
      <c r="IM120" s="7"/>
      <c r="IN120" s="7"/>
      <c r="IO120" s="7"/>
      <c r="IP120" s="7"/>
      <c r="IQ120" s="7"/>
      <c r="IR120" s="7"/>
      <c r="IS120" s="7"/>
      <c r="IT120" s="7"/>
      <c r="IU120" s="7"/>
      <c r="IV120" s="7"/>
      <c r="IW120" s="7"/>
      <c r="IX120" s="7"/>
      <c r="IY120" s="7"/>
      <c r="IZ120" s="7"/>
      <c r="JA120" s="7"/>
      <c r="JB120" s="7"/>
      <c r="JC120" s="7"/>
      <c r="JD120" s="7"/>
      <c r="JE120" s="7"/>
      <c r="JF120" s="7"/>
      <c r="JG120" s="7"/>
      <c r="JH120" s="7"/>
      <c r="JI120" s="7"/>
      <c r="JJ120" s="7"/>
      <c r="JK120" s="7"/>
      <c r="JL120" s="7"/>
      <c r="JM120" s="7"/>
      <c r="JN120" s="7"/>
      <c r="JO120" s="7"/>
      <c r="JP120" s="7"/>
      <c r="JQ120" s="7"/>
      <c r="JR120" s="7"/>
      <c r="JS120" s="7"/>
      <c r="JT120" s="7"/>
      <c r="JU120" s="7"/>
      <c r="JV120" s="7"/>
      <c r="JW120" s="7"/>
      <c r="JX120" s="7"/>
      <c r="JY120" s="7"/>
      <c r="JZ120" s="7"/>
      <c r="KA120" s="7"/>
      <c r="KB120" s="7"/>
      <c r="KC120" s="7"/>
      <c r="KD120" s="7"/>
      <c r="KE120" s="7"/>
      <c r="KF120" s="7"/>
      <c r="KG120" s="7"/>
      <c r="KH120" s="7"/>
      <c r="KI120" s="7"/>
      <c r="KJ120" s="7"/>
      <c r="KK120" s="7"/>
      <c r="KL120" s="7"/>
      <c r="KM120" s="7"/>
      <c r="KN120" s="7"/>
      <c r="KO120" s="7"/>
      <c r="KP120" s="7"/>
      <c r="KQ120" s="7"/>
      <c r="KR120" s="7"/>
      <c r="KS120" s="7"/>
      <c r="KT120" s="7"/>
      <c r="KU120" s="7"/>
      <c r="KV120" s="7"/>
      <c r="KW120" s="7"/>
      <c r="KX120" s="7"/>
      <c r="KY120" s="7"/>
      <c r="KZ120" s="7"/>
      <c r="LA120" s="7"/>
      <c r="LB120" s="7"/>
      <c r="LC120" s="7"/>
      <c r="LD120" s="7"/>
      <c r="LE120" s="7"/>
      <c r="LF120" s="7"/>
      <c r="LG120" s="7"/>
      <c r="LH120" s="7"/>
      <c r="LI120" s="7"/>
      <c r="LJ120" s="7"/>
      <c r="LK120" s="7"/>
      <c r="LL120" s="7"/>
      <c r="LM120" s="7"/>
      <c r="LN120" s="7"/>
      <c r="LO120" s="7"/>
      <c r="LP120" s="7"/>
      <c r="LQ120" s="7"/>
      <c r="LR120" s="7"/>
      <c r="LS120" s="7"/>
      <c r="LT120" s="7"/>
      <c r="LU120" s="7"/>
      <c r="LV120" s="7"/>
      <c r="LW120" s="7"/>
      <c r="LX120" s="7"/>
      <c r="LY120" s="7"/>
      <c r="LZ120" s="7"/>
      <c r="MA120" s="7"/>
      <c r="MB120" s="7"/>
      <c r="MC120" s="7"/>
      <c r="MD120" s="7"/>
      <c r="ME120" s="7"/>
      <c r="MF120" s="7"/>
      <c r="MG120" s="7"/>
      <c r="MH120" s="7"/>
      <c r="MI120" s="7"/>
      <c r="MJ120" s="7"/>
      <c r="MK120" s="7"/>
      <c r="ML120" s="7"/>
      <c r="MM120" s="7"/>
      <c r="MN120" s="7"/>
      <c r="MO120" s="7"/>
      <c r="MP120" s="7"/>
      <c r="MQ120" s="7"/>
      <c r="MR120" s="7"/>
      <c r="MS120" s="7"/>
      <c r="MT120" s="7"/>
      <c r="MU120" s="7"/>
      <c r="MV120" s="7"/>
      <c r="MW120" s="7"/>
      <c r="MX120" s="7"/>
      <c r="MY120" s="7"/>
      <c r="MZ120" s="7"/>
      <c r="NA120" s="7"/>
      <c r="NB120" s="7"/>
      <c r="NC120" s="7"/>
      <c r="ND120" s="7"/>
      <c r="NE120" s="7"/>
      <c r="NF120" s="7"/>
      <c r="NG120" s="7"/>
      <c r="NH120" s="7"/>
      <c r="NI120" s="7"/>
      <c r="NJ120" s="7"/>
      <c r="NK120" s="7"/>
      <c r="NL120" s="7"/>
      <c r="NM120" s="7"/>
      <c r="NN120" s="7"/>
      <c r="NO120" s="7"/>
      <c r="NP120" s="7"/>
      <c r="NQ120" s="7"/>
      <c r="NR120" s="7"/>
      <c r="NS120" s="7"/>
      <c r="NT120" s="7"/>
      <c r="NU120" s="7"/>
      <c r="NV120" s="7"/>
      <c r="NW120" s="7"/>
      <c r="NX120" s="7"/>
      <c r="NY120" s="7"/>
      <c r="NZ120" s="7"/>
      <c r="OA120" s="7"/>
      <c r="OB120" s="7"/>
      <c r="OC120" s="7"/>
      <c r="OD120" s="7"/>
      <c r="OE120" s="7"/>
      <c r="OF120" s="7"/>
      <c r="OG120" s="7"/>
      <c r="OH120" s="7"/>
      <c r="OI120" s="7"/>
      <c r="OJ120" s="7"/>
      <c r="OK120" s="7"/>
      <c r="OL120" s="7"/>
      <c r="OM120" s="7"/>
      <c r="ON120" s="7"/>
      <c r="OO120" s="7"/>
      <c r="OP120" s="7"/>
      <c r="OQ120" s="7"/>
      <c r="OR120" s="7"/>
      <c r="OS120" s="7"/>
      <c r="OT120" s="7"/>
      <c r="OU120" s="7"/>
      <c r="OV120" s="7"/>
      <c r="OW120" s="7"/>
      <c r="OX120" s="7"/>
      <c r="OY120" s="7"/>
      <c r="OZ120" s="7"/>
      <c r="PA120" s="7"/>
      <c r="PB120" s="7"/>
      <c r="PC120" s="7"/>
      <c r="PD120" s="7"/>
      <c r="PE120" s="7"/>
      <c r="PF120" s="7"/>
      <c r="PG120" s="7"/>
      <c r="PH120" s="7"/>
      <c r="PI120" s="7"/>
      <c r="PJ120" s="7"/>
      <c r="PK120" s="7"/>
      <c r="PL120" s="7"/>
      <c r="PM120" s="7"/>
      <c r="PN120" s="7"/>
      <c r="PO120" s="7"/>
      <c r="PP120" s="7"/>
      <c r="PQ120" s="7"/>
      <c r="PR120" s="7"/>
      <c r="PS120" s="7"/>
      <c r="PT120" s="7"/>
      <c r="PU120" s="7"/>
      <c r="PV120" s="7"/>
      <c r="PW120" s="7"/>
      <c r="PX120" s="7"/>
      <c r="PY120" s="7"/>
      <c r="PZ120" s="7"/>
      <c r="QA120" s="7"/>
      <c r="QB120" s="7"/>
      <c r="QC120" s="7"/>
      <c r="QD120" s="7"/>
      <c r="QE120" s="7"/>
      <c r="QF120" s="7"/>
      <c r="QG120" s="7"/>
      <c r="QH120" s="7"/>
      <c r="QI120" s="7"/>
      <c r="QJ120" s="7"/>
      <c r="QK120" s="7"/>
      <c r="QL120" s="7"/>
      <c r="QM120" s="7"/>
      <c r="QN120" s="7"/>
      <c r="QO120" s="7"/>
      <c r="QP120" s="7"/>
      <c r="QQ120" s="7"/>
      <c r="QR120" s="7"/>
      <c r="QS120" s="7"/>
      <c r="QT120" s="7"/>
      <c r="QU120" s="7"/>
      <c r="QV120" s="7"/>
      <c r="QW120" s="7"/>
      <c r="QX120" s="7"/>
      <c r="QY120" s="7"/>
      <c r="QZ120" s="7"/>
      <c r="RA120" s="7"/>
      <c r="RB120" s="7"/>
      <c r="RC120" s="7"/>
      <c r="RD120" s="7"/>
      <c r="RE120" s="7"/>
      <c r="RF120" s="7"/>
      <c r="RG120" s="7"/>
      <c r="RH120" s="7"/>
      <c r="RI120" s="7"/>
      <c r="RJ120" s="7"/>
      <c r="RK120" s="7"/>
      <c r="RL120" s="7"/>
      <c r="RM120" s="7"/>
      <c r="RN120" s="7"/>
      <c r="RO120" s="7"/>
      <c r="RP120" s="7"/>
      <c r="RQ120" s="7"/>
      <c r="RR120" s="7"/>
      <c r="RS120" s="7"/>
      <c r="RT120" s="7"/>
      <c r="RU120" s="7"/>
      <c r="RV120" s="7"/>
      <c r="RW120" s="7"/>
      <c r="RX120" s="7"/>
      <c r="RY120" s="7"/>
      <c r="RZ120" s="7"/>
      <c r="SA120" s="7"/>
      <c r="SB120" s="7"/>
      <c r="SC120" s="7"/>
      <c r="SD120" s="7"/>
      <c r="SE120" s="7"/>
      <c r="SF120" s="7"/>
      <c r="SG120" s="7"/>
      <c r="SH120" s="7"/>
      <c r="SI120" s="7"/>
      <c r="SJ120" s="7"/>
      <c r="SK120" s="7"/>
    </row>
    <row r="121" ht="14.2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  <c r="DV121" s="7"/>
      <c r="DW121" s="7"/>
      <c r="DX121" s="7"/>
      <c r="DY121" s="7"/>
      <c r="DZ121" s="7"/>
      <c r="EA121" s="7"/>
      <c r="EB121" s="7"/>
      <c r="EC121" s="7"/>
      <c r="ED121" s="7"/>
      <c r="EE121" s="7"/>
      <c r="EF121" s="7"/>
      <c r="EG121" s="7"/>
      <c r="EH121" s="7"/>
      <c r="EI121" s="7"/>
      <c r="EJ121" s="7"/>
      <c r="EK121" s="7"/>
      <c r="EL121" s="7"/>
      <c r="EM121" s="7"/>
      <c r="EN121" s="7"/>
      <c r="EO121" s="7"/>
      <c r="EP121" s="7"/>
      <c r="EQ121" s="7"/>
      <c r="ER121" s="7"/>
      <c r="ES121" s="7"/>
      <c r="ET121" s="7"/>
      <c r="EU121" s="7"/>
      <c r="EV121" s="7"/>
      <c r="EW121" s="7"/>
      <c r="EX121" s="7"/>
      <c r="EY121" s="7"/>
      <c r="EZ121" s="7"/>
      <c r="FA121" s="7"/>
      <c r="FB121" s="7"/>
      <c r="FC121" s="7"/>
      <c r="FD121" s="7"/>
      <c r="FE121" s="7"/>
      <c r="FF121" s="7"/>
      <c r="FG121" s="7"/>
      <c r="FH121" s="7"/>
      <c r="FI121" s="7"/>
      <c r="FJ121" s="7"/>
      <c r="FK121" s="7"/>
      <c r="FL121" s="7"/>
      <c r="FM121" s="7"/>
      <c r="FN121" s="7"/>
      <c r="FO121" s="7"/>
      <c r="FP121" s="7"/>
      <c r="FQ121" s="7"/>
      <c r="FR121" s="7"/>
      <c r="FS121" s="7"/>
      <c r="FT121" s="7"/>
      <c r="FU121" s="7"/>
      <c r="FV121" s="7"/>
      <c r="FW121" s="7"/>
      <c r="FX121" s="7"/>
      <c r="FY121" s="7"/>
      <c r="FZ121" s="7"/>
      <c r="GA121" s="7"/>
      <c r="GB121" s="7"/>
      <c r="GC121" s="7"/>
      <c r="GD121" s="7"/>
      <c r="GE121" s="7"/>
      <c r="GF121" s="7"/>
      <c r="GG121" s="7"/>
      <c r="GH121" s="7"/>
      <c r="GI121" s="7"/>
      <c r="GJ121" s="7"/>
      <c r="GK121" s="7"/>
      <c r="GL121" s="7"/>
      <c r="GM121" s="7"/>
      <c r="GN121" s="7"/>
      <c r="GO121" s="7"/>
      <c r="GP121" s="7"/>
      <c r="GQ121" s="7"/>
      <c r="GR121" s="7"/>
      <c r="GS121" s="7"/>
      <c r="GT121" s="7"/>
      <c r="GU121" s="7"/>
      <c r="GV121" s="7"/>
      <c r="GW121" s="7"/>
      <c r="GX121" s="7"/>
      <c r="GY121" s="7"/>
      <c r="GZ121" s="7"/>
      <c r="HA121" s="7"/>
      <c r="HB121" s="7"/>
      <c r="HC121" s="7"/>
      <c r="HD121" s="7"/>
      <c r="HE121" s="7"/>
      <c r="HF121" s="7"/>
      <c r="HG121" s="7"/>
      <c r="HH121" s="7"/>
      <c r="HI121" s="7"/>
      <c r="HJ121" s="7"/>
      <c r="HK121" s="7"/>
      <c r="HL121" s="7"/>
      <c r="HM121" s="7"/>
      <c r="HN121" s="7"/>
      <c r="HO121" s="7"/>
      <c r="HP121" s="7"/>
      <c r="HQ121" s="7"/>
      <c r="HR121" s="7"/>
      <c r="HS121" s="7"/>
      <c r="HT121" s="7"/>
      <c r="HU121" s="7"/>
      <c r="HV121" s="7"/>
      <c r="HW121" s="7"/>
      <c r="HX121" s="7"/>
      <c r="HY121" s="7"/>
      <c r="HZ121" s="7"/>
      <c r="IA121" s="7"/>
      <c r="IB121" s="7"/>
      <c r="IC121" s="7"/>
      <c r="ID121" s="7"/>
      <c r="IE121" s="7"/>
      <c r="IF121" s="7"/>
      <c r="IG121" s="7"/>
      <c r="IH121" s="7"/>
      <c r="II121" s="7"/>
      <c r="IJ121" s="7"/>
      <c r="IK121" s="7"/>
      <c r="IL121" s="7"/>
      <c r="IM121" s="7"/>
      <c r="IN121" s="7"/>
      <c r="IO121" s="7"/>
      <c r="IP121" s="7"/>
      <c r="IQ121" s="7"/>
      <c r="IR121" s="7"/>
      <c r="IS121" s="7"/>
      <c r="IT121" s="7"/>
      <c r="IU121" s="7"/>
      <c r="IV121" s="7"/>
      <c r="IW121" s="7"/>
      <c r="IX121" s="7"/>
      <c r="IY121" s="7"/>
      <c r="IZ121" s="7"/>
      <c r="JA121" s="7"/>
      <c r="JB121" s="7"/>
      <c r="JC121" s="7"/>
      <c r="JD121" s="7"/>
      <c r="JE121" s="7"/>
      <c r="JF121" s="7"/>
      <c r="JG121" s="7"/>
      <c r="JH121" s="7"/>
      <c r="JI121" s="7"/>
      <c r="JJ121" s="7"/>
      <c r="JK121" s="7"/>
      <c r="JL121" s="7"/>
      <c r="JM121" s="7"/>
      <c r="JN121" s="7"/>
      <c r="JO121" s="7"/>
      <c r="JP121" s="7"/>
      <c r="JQ121" s="7"/>
      <c r="JR121" s="7"/>
      <c r="JS121" s="7"/>
      <c r="JT121" s="7"/>
      <c r="JU121" s="7"/>
      <c r="JV121" s="7"/>
      <c r="JW121" s="7"/>
      <c r="JX121" s="7"/>
      <c r="JY121" s="7"/>
      <c r="JZ121" s="7"/>
      <c r="KA121" s="7"/>
      <c r="KB121" s="7"/>
      <c r="KC121" s="7"/>
      <c r="KD121" s="7"/>
      <c r="KE121" s="7"/>
      <c r="KF121" s="7"/>
      <c r="KG121" s="7"/>
      <c r="KH121" s="7"/>
      <c r="KI121" s="7"/>
      <c r="KJ121" s="7"/>
      <c r="KK121" s="7"/>
      <c r="KL121" s="7"/>
      <c r="KM121" s="7"/>
      <c r="KN121" s="7"/>
      <c r="KO121" s="7"/>
      <c r="KP121" s="7"/>
      <c r="KQ121" s="7"/>
      <c r="KR121" s="7"/>
      <c r="KS121" s="7"/>
      <c r="KT121" s="7"/>
      <c r="KU121" s="7"/>
      <c r="KV121" s="7"/>
      <c r="KW121" s="7"/>
      <c r="KX121" s="7"/>
      <c r="KY121" s="7"/>
      <c r="KZ121" s="7"/>
      <c r="LA121" s="7"/>
      <c r="LB121" s="7"/>
      <c r="LC121" s="7"/>
      <c r="LD121" s="7"/>
      <c r="LE121" s="7"/>
      <c r="LF121" s="7"/>
      <c r="LG121" s="7"/>
      <c r="LH121" s="7"/>
      <c r="LI121" s="7"/>
      <c r="LJ121" s="7"/>
      <c r="LK121" s="7"/>
      <c r="LL121" s="7"/>
      <c r="LM121" s="7"/>
      <c r="LN121" s="7"/>
      <c r="LO121" s="7"/>
      <c r="LP121" s="7"/>
      <c r="LQ121" s="7"/>
      <c r="LR121" s="7"/>
      <c r="LS121" s="7"/>
      <c r="LT121" s="7"/>
      <c r="LU121" s="7"/>
      <c r="LV121" s="7"/>
      <c r="LW121" s="7"/>
      <c r="LX121" s="7"/>
      <c r="LY121" s="7"/>
      <c r="LZ121" s="7"/>
      <c r="MA121" s="7"/>
      <c r="MB121" s="7"/>
      <c r="MC121" s="7"/>
      <c r="MD121" s="7"/>
      <c r="ME121" s="7"/>
      <c r="MF121" s="7"/>
      <c r="MG121" s="7"/>
      <c r="MH121" s="7"/>
      <c r="MI121" s="7"/>
      <c r="MJ121" s="7"/>
      <c r="MK121" s="7"/>
      <c r="ML121" s="7"/>
      <c r="MM121" s="7"/>
      <c r="MN121" s="7"/>
      <c r="MO121" s="7"/>
      <c r="MP121" s="7"/>
      <c r="MQ121" s="7"/>
      <c r="MR121" s="7"/>
      <c r="MS121" s="7"/>
      <c r="MT121" s="7"/>
      <c r="MU121" s="7"/>
      <c r="MV121" s="7"/>
      <c r="MW121" s="7"/>
      <c r="MX121" s="7"/>
      <c r="MY121" s="7"/>
      <c r="MZ121" s="7"/>
      <c r="NA121" s="7"/>
      <c r="NB121" s="7"/>
      <c r="NC121" s="7"/>
      <c r="ND121" s="7"/>
      <c r="NE121" s="7"/>
      <c r="NF121" s="7"/>
      <c r="NG121" s="7"/>
      <c r="NH121" s="7"/>
      <c r="NI121" s="7"/>
      <c r="NJ121" s="7"/>
      <c r="NK121" s="7"/>
      <c r="NL121" s="7"/>
      <c r="NM121" s="7"/>
      <c r="NN121" s="7"/>
      <c r="NO121" s="7"/>
      <c r="NP121" s="7"/>
      <c r="NQ121" s="7"/>
      <c r="NR121" s="7"/>
      <c r="NS121" s="7"/>
      <c r="NT121" s="7"/>
      <c r="NU121" s="7"/>
      <c r="NV121" s="7"/>
      <c r="NW121" s="7"/>
      <c r="NX121" s="7"/>
      <c r="NY121" s="7"/>
      <c r="NZ121" s="7"/>
      <c r="OA121" s="7"/>
      <c r="OB121" s="7"/>
      <c r="OC121" s="7"/>
      <c r="OD121" s="7"/>
      <c r="OE121" s="7"/>
      <c r="OF121" s="7"/>
      <c r="OG121" s="7"/>
      <c r="OH121" s="7"/>
      <c r="OI121" s="7"/>
      <c r="OJ121" s="7"/>
      <c r="OK121" s="7"/>
      <c r="OL121" s="7"/>
      <c r="OM121" s="7"/>
      <c r="ON121" s="7"/>
      <c r="OO121" s="7"/>
      <c r="OP121" s="7"/>
      <c r="OQ121" s="7"/>
      <c r="OR121" s="7"/>
      <c r="OS121" s="7"/>
      <c r="OT121" s="7"/>
      <c r="OU121" s="7"/>
      <c r="OV121" s="7"/>
      <c r="OW121" s="7"/>
      <c r="OX121" s="7"/>
      <c r="OY121" s="7"/>
      <c r="OZ121" s="7"/>
      <c r="PA121" s="7"/>
      <c r="PB121" s="7"/>
      <c r="PC121" s="7"/>
      <c r="PD121" s="7"/>
      <c r="PE121" s="7"/>
      <c r="PF121" s="7"/>
      <c r="PG121" s="7"/>
      <c r="PH121" s="7"/>
      <c r="PI121" s="7"/>
      <c r="PJ121" s="7"/>
      <c r="PK121" s="7"/>
      <c r="PL121" s="7"/>
      <c r="PM121" s="7"/>
      <c r="PN121" s="7"/>
      <c r="PO121" s="7"/>
      <c r="PP121" s="7"/>
      <c r="PQ121" s="7"/>
      <c r="PR121" s="7"/>
      <c r="PS121" s="7"/>
      <c r="PT121" s="7"/>
      <c r="PU121" s="7"/>
      <c r="PV121" s="7"/>
      <c r="PW121" s="7"/>
      <c r="PX121" s="7"/>
      <c r="PY121" s="7"/>
      <c r="PZ121" s="7"/>
      <c r="QA121" s="7"/>
      <c r="QB121" s="7"/>
      <c r="QC121" s="7"/>
      <c r="QD121" s="7"/>
      <c r="QE121" s="7"/>
      <c r="QF121" s="7"/>
      <c r="QG121" s="7"/>
      <c r="QH121" s="7"/>
      <c r="QI121" s="7"/>
      <c r="QJ121" s="7"/>
      <c r="QK121" s="7"/>
      <c r="QL121" s="7"/>
      <c r="QM121" s="7"/>
      <c r="QN121" s="7"/>
      <c r="QO121" s="7"/>
      <c r="QP121" s="7"/>
      <c r="QQ121" s="7"/>
      <c r="QR121" s="7"/>
      <c r="QS121" s="7"/>
      <c r="QT121" s="7"/>
      <c r="QU121" s="7"/>
      <c r="QV121" s="7"/>
      <c r="QW121" s="7"/>
      <c r="QX121" s="7"/>
      <c r="QY121" s="7"/>
      <c r="QZ121" s="7"/>
      <c r="RA121" s="7"/>
      <c r="RB121" s="7"/>
      <c r="RC121" s="7"/>
      <c r="RD121" s="7"/>
      <c r="RE121" s="7"/>
      <c r="RF121" s="7"/>
      <c r="RG121" s="7"/>
      <c r="RH121" s="7"/>
      <c r="RI121" s="7"/>
      <c r="RJ121" s="7"/>
      <c r="RK121" s="7"/>
      <c r="RL121" s="7"/>
      <c r="RM121" s="7"/>
      <c r="RN121" s="7"/>
      <c r="RO121" s="7"/>
      <c r="RP121" s="7"/>
      <c r="RQ121" s="7"/>
      <c r="RR121" s="7"/>
      <c r="RS121" s="7"/>
      <c r="RT121" s="7"/>
      <c r="RU121" s="7"/>
      <c r="RV121" s="7"/>
      <c r="RW121" s="7"/>
      <c r="RX121" s="7"/>
      <c r="RY121" s="7"/>
      <c r="RZ121" s="7"/>
      <c r="SA121" s="7"/>
      <c r="SB121" s="7"/>
      <c r="SC121" s="7"/>
      <c r="SD121" s="7"/>
      <c r="SE121" s="7"/>
      <c r="SF121" s="7"/>
      <c r="SG121" s="7"/>
      <c r="SH121" s="7"/>
      <c r="SI121" s="7"/>
      <c r="SJ121" s="7"/>
      <c r="SK121" s="7"/>
    </row>
    <row r="122" ht="14.2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  <c r="DV122" s="7"/>
      <c r="DW122" s="7"/>
      <c r="DX122" s="7"/>
      <c r="DY122" s="7"/>
      <c r="DZ122" s="7"/>
      <c r="EA122" s="7"/>
      <c r="EB122" s="7"/>
      <c r="EC122" s="7"/>
      <c r="ED122" s="7"/>
      <c r="EE122" s="7"/>
      <c r="EF122" s="7"/>
      <c r="EG122" s="7"/>
      <c r="EH122" s="7"/>
      <c r="EI122" s="7"/>
      <c r="EJ122" s="7"/>
      <c r="EK122" s="7"/>
      <c r="EL122" s="7"/>
      <c r="EM122" s="7"/>
      <c r="EN122" s="7"/>
      <c r="EO122" s="7"/>
      <c r="EP122" s="7"/>
      <c r="EQ122" s="7"/>
      <c r="ER122" s="7"/>
      <c r="ES122" s="7"/>
      <c r="ET122" s="7"/>
      <c r="EU122" s="7"/>
      <c r="EV122" s="7"/>
      <c r="EW122" s="7"/>
      <c r="EX122" s="7"/>
      <c r="EY122" s="7"/>
      <c r="EZ122" s="7"/>
      <c r="FA122" s="7"/>
      <c r="FB122" s="7"/>
      <c r="FC122" s="7"/>
      <c r="FD122" s="7"/>
      <c r="FE122" s="7"/>
      <c r="FF122" s="7"/>
      <c r="FG122" s="7"/>
      <c r="FH122" s="7"/>
      <c r="FI122" s="7"/>
      <c r="FJ122" s="7"/>
      <c r="FK122" s="7"/>
      <c r="FL122" s="7"/>
      <c r="FM122" s="7"/>
      <c r="FN122" s="7"/>
      <c r="FO122" s="7"/>
      <c r="FP122" s="7"/>
      <c r="FQ122" s="7"/>
      <c r="FR122" s="7"/>
      <c r="FS122" s="7"/>
      <c r="FT122" s="7"/>
      <c r="FU122" s="7"/>
      <c r="FV122" s="7"/>
      <c r="FW122" s="7"/>
      <c r="FX122" s="7"/>
      <c r="FY122" s="7"/>
      <c r="FZ122" s="7"/>
      <c r="GA122" s="7"/>
      <c r="GB122" s="7"/>
      <c r="GC122" s="7"/>
      <c r="GD122" s="7"/>
      <c r="GE122" s="7"/>
      <c r="GF122" s="7"/>
      <c r="GG122" s="7"/>
      <c r="GH122" s="7"/>
      <c r="GI122" s="7"/>
      <c r="GJ122" s="7"/>
      <c r="GK122" s="7"/>
      <c r="GL122" s="7"/>
      <c r="GM122" s="7"/>
      <c r="GN122" s="7"/>
      <c r="GO122" s="7"/>
      <c r="GP122" s="7"/>
      <c r="GQ122" s="7"/>
      <c r="GR122" s="7"/>
      <c r="GS122" s="7"/>
      <c r="GT122" s="7"/>
      <c r="GU122" s="7"/>
      <c r="GV122" s="7"/>
      <c r="GW122" s="7"/>
      <c r="GX122" s="7"/>
      <c r="GY122" s="7"/>
      <c r="GZ122" s="7"/>
      <c r="HA122" s="7"/>
      <c r="HB122" s="7"/>
      <c r="HC122" s="7"/>
      <c r="HD122" s="7"/>
      <c r="HE122" s="7"/>
      <c r="HF122" s="7"/>
      <c r="HG122" s="7"/>
      <c r="HH122" s="7"/>
      <c r="HI122" s="7"/>
      <c r="HJ122" s="7"/>
      <c r="HK122" s="7"/>
      <c r="HL122" s="7"/>
      <c r="HM122" s="7"/>
      <c r="HN122" s="7"/>
      <c r="HO122" s="7"/>
      <c r="HP122" s="7"/>
      <c r="HQ122" s="7"/>
      <c r="HR122" s="7"/>
      <c r="HS122" s="7"/>
      <c r="HT122" s="7"/>
      <c r="HU122" s="7"/>
      <c r="HV122" s="7"/>
      <c r="HW122" s="7"/>
      <c r="HX122" s="7"/>
      <c r="HY122" s="7"/>
      <c r="HZ122" s="7"/>
      <c r="IA122" s="7"/>
      <c r="IB122" s="7"/>
      <c r="IC122" s="7"/>
      <c r="ID122" s="7"/>
      <c r="IE122" s="7"/>
      <c r="IF122" s="7"/>
      <c r="IG122" s="7"/>
      <c r="IH122" s="7"/>
      <c r="II122" s="7"/>
      <c r="IJ122" s="7"/>
      <c r="IK122" s="7"/>
      <c r="IL122" s="7"/>
      <c r="IM122" s="7"/>
      <c r="IN122" s="7"/>
      <c r="IO122" s="7"/>
      <c r="IP122" s="7"/>
      <c r="IQ122" s="7"/>
      <c r="IR122" s="7"/>
      <c r="IS122" s="7"/>
      <c r="IT122" s="7"/>
      <c r="IU122" s="7"/>
      <c r="IV122" s="7"/>
      <c r="IW122" s="7"/>
      <c r="IX122" s="7"/>
      <c r="IY122" s="7"/>
      <c r="IZ122" s="7"/>
      <c r="JA122" s="7"/>
      <c r="JB122" s="7"/>
      <c r="JC122" s="7"/>
      <c r="JD122" s="7"/>
      <c r="JE122" s="7"/>
      <c r="JF122" s="7"/>
      <c r="JG122" s="7"/>
      <c r="JH122" s="7"/>
      <c r="JI122" s="7"/>
      <c r="JJ122" s="7"/>
      <c r="JK122" s="7"/>
      <c r="JL122" s="7"/>
      <c r="JM122" s="7"/>
      <c r="JN122" s="7"/>
      <c r="JO122" s="7"/>
      <c r="JP122" s="7"/>
      <c r="JQ122" s="7"/>
      <c r="JR122" s="7"/>
      <c r="JS122" s="7"/>
      <c r="JT122" s="7"/>
      <c r="JU122" s="7"/>
      <c r="JV122" s="7"/>
      <c r="JW122" s="7"/>
      <c r="JX122" s="7"/>
      <c r="JY122" s="7"/>
      <c r="JZ122" s="7"/>
      <c r="KA122" s="7"/>
      <c r="KB122" s="7"/>
      <c r="KC122" s="7"/>
      <c r="KD122" s="7"/>
      <c r="KE122" s="7"/>
      <c r="KF122" s="7"/>
      <c r="KG122" s="7"/>
      <c r="KH122" s="7"/>
      <c r="KI122" s="7"/>
      <c r="KJ122" s="7"/>
      <c r="KK122" s="7"/>
      <c r="KL122" s="7"/>
      <c r="KM122" s="7"/>
      <c r="KN122" s="7"/>
      <c r="KO122" s="7"/>
      <c r="KP122" s="7"/>
      <c r="KQ122" s="7"/>
      <c r="KR122" s="7"/>
      <c r="KS122" s="7"/>
      <c r="KT122" s="7"/>
      <c r="KU122" s="7"/>
      <c r="KV122" s="7"/>
      <c r="KW122" s="7"/>
      <c r="KX122" s="7"/>
      <c r="KY122" s="7"/>
      <c r="KZ122" s="7"/>
      <c r="LA122" s="7"/>
      <c r="LB122" s="7"/>
      <c r="LC122" s="7"/>
      <c r="LD122" s="7"/>
      <c r="LE122" s="7"/>
      <c r="LF122" s="7"/>
      <c r="LG122" s="7"/>
      <c r="LH122" s="7"/>
      <c r="LI122" s="7"/>
      <c r="LJ122" s="7"/>
      <c r="LK122" s="7"/>
      <c r="LL122" s="7"/>
      <c r="LM122" s="7"/>
      <c r="LN122" s="7"/>
      <c r="LO122" s="7"/>
      <c r="LP122" s="7"/>
      <c r="LQ122" s="7"/>
      <c r="LR122" s="7"/>
      <c r="LS122" s="7"/>
      <c r="LT122" s="7"/>
      <c r="LU122" s="7"/>
      <c r="LV122" s="7"/>
      <c r="LW122" s="7"/>
      <c r="LX122" s="7"/>
      <c r="LY122" s="7"/>
      <c r="LZ122" s="7"/>
      <c r="MA122" s="7"/>
      <c r="MB122" s="7"/>
      <c r="MC122" s="7"/>
      <c r="MD122" s="7"/>
      <c r="ME122" s="7"/>
      <c r="MF122" s="7"/>
      <c r="MG122" s="7"/>
      <c r="MH122" s="7"/>
      <c r="MI122" s="7"/>
      <c r="MJ122" s="7"/>
      <c r="MK122" s="7"/>
      <c r="ML122" s="7"/>
      <c r="MM122" s="7"/>
      <c r="MN122" s="7"/>
      <c r="MO122" s="7"/>
      <c r="MP122" s="7"/>
      <c r="MQ122" s="7"/>
      <c r="MR122" s="7"/>
      <c r="MS122" s="7"/>
      <c r="MT122" s="7"/>
      <c r="MU122" s="7"/>
      <c r="MV122" s="7"/>
      <c r="MW122" s="7"/>
      <c r="MX122" s="7"/>
      <c r="MY122" s="7"/>
      <c r="MZ122" s="7"/>
      <c r="NA122" s="7"/>
      <c r="NB122" s="7"/>
      <c r="NC122" s="7"/>
      <c r="ND122" s="7"/>
      <c r="NE122" s="7"/>
      <c r="NF122" s="7"/>
      <c r="NG122" s="7"/>
      <c r="NH122" s="7"/>
      <c r="NI122" s="7"/>
      <c r="NJ122" s="7"/>
      <c r="NK122" s="7"/>
      <c r="NL122" s="7"/>
      <c r="NM122" s="7"/>
      <c r="NN122" s="7"/>
      <c r="NO122" s="7"/>
      <c r="NP122" s="7"/>
      <c r="NQ122" s="7"/>
      <c r="NR122" s="7"/>
      <c r="NS122" s="7"/>
      <c r="NT122" s="7"/>
      <c r="NU122" s="7"/>
      <c r="NV122" s="7"/>
      <c r="NW122" s="7"/>
      <c r="NX122" s="7"/>
      <c r="NY122" s="7"/>
      <c r="NZ122" s="7"/>
      <c r="OA122" s="7"/>
      <c r="OB122" s="7"/>
      <c r="OC122" s="7"/>
      <c r="OD122" s="7"/>
      <c r="OE122" s="7"/>
      <c r="OF122" s="7"/>
      <c r="OG122" s="7"/>
      <c r="OH122" s="7"/>
      <c r="OI122" s="7"/>
      <c r="OJ122" s="7"/>
      <c r="OK122" s="7"/>
      <c r="OL122" s="7"/>
      <c r="OM122" s="7"/>
      <c r="ON122" s="7"/>
      <c r="OO122" s="7"/>
      <c r="OP122" s="7"/>
      <c r="OQ122" s="7"/>
      <c r="OR122" s="7"/>
      <c r="OS122" s="7"/>
      <c r="OT122" s="7"/>
      <c r="OU122" s="7"/>
      <c r="OV122" s="7"/>
      <c r="OW122" s="7"/>
      <c r="OX122" s="7"/>
      <c r="OY122" s="7"/>
      <c r="OZ122" s="7"/>
      <c r="PA122" s="7"/>
      <c r="PB122" s="7"/>
      <c r="PC122" s="7"/>
      <c r="PD122" s="7"/>
      <c r="PE122" s="7"/>
      <c r="PF122" s="7"/>
      <c r="PG122" s="7"/>
      <c r="PH122" s="7"/>
      <c r="PI122" s="7"/>
      <c r="PJ122" s="7"/>
      <c r="PK122" s="7"/>
      <c r="PL122" s="7"/>
      <c r="PM122" s="7"/>
      <c r="PN122" s="7"/>
      <c r="PO122" s="7"/>
      <c r="PP122" s="7"/>
      <c r="PQ122" s="7"/>
      <c r="PR122" s="7"/>
      <c r="PS122" s="7"/>
      <c r="PT122" s="7"/>
      <c r="PU122" s="7"/>
      <c r="PV122" s="7"/>
      <c r="PW122" s="7"/>
      <c r="PX122" s="7"/>
      <c r="PY122" s="7"/>
      <c r="PZ122" s="7"/>
      <c r="QA122" s="7"/>
      <c r="QB122" s="7"/>
      <c r="QC122" s="7"/>
      <c r="QD122" s="7"/>
      <c r="QE122" s="7"/>
      <c r="QF122" s="7"/>
      <c r="QG122" s="7"/>
      <c r="QH122" s="7"/>
      <c r="QI122" s="7"/>
      <c r="QJ122" s="7"/>
      <c r="QK122" s="7"/>
      <c r="QL122" s="7"/>
      <c r="QM122" s="7"/>
      <c r="QN122" s="7"/>
      <c r="QO122" s="7"/>
      <c r="QP122" s="7"/>
      <c r="QQ122" s="7"/>
      <c r="QR122" s="7"/>
      <c r="QS122" s="7"/>
      <c r="QT122" s="7"/>
      <c r="QU122" s="7"/>
      <c r="QV122" s="7"/>
      <c r="QW122" s="7"/>
      <c r="QX122" s="7"/>
      <c r="QY122" s="7"/>
      <c r="QZ122" s="7"/>
      <c r="RA122" s="7"/>
      <c r="RB122" s="7"/>
      <c r="RC122" s="7"/>
      <c r="RD122" s="7"/>
      <c r="RE122" s="7"/>
      <c r="RF122" s="7"/>
      <c r="RG122" s="7"/>
      <c r="RH122" s="7"/>
      <c r="RI122" s="7"/>
      <c r="RJ122" s="7"/>
      <c r="RK122" s="7"/>
      <c r="RL122" s="7"/>
      <c r="RM122" s="7"/>
      <c r="RN122" s="7"/>
      <c r="RO122" s="7"/>
      <c r="RP122" s="7"/>
      <c r="RQ122" s="7"/>
      <c r="RR122" s="7"/>
      <c r="RS122" s="7"/>
      <c r="RT122" s="7"/>
      <c r="RU122" s="7"/>
      <c r="RV122" s="7"/>
      <c r="RW122" s="7"/>
      <c r="RX122" s="7"/>
      <c r="RY122" s="7"/>
      <c r="RZ122" s="7"/>
      <c r="SA122" s="7"/>
      <c r="SB122" s="7"/>
      <c r="SC122" s="7"/>
      <c r="SD122" s="7"/>
      <c r="SE122" s="7"/>
      <c r="SF122" s="7"/>
      <c r="SG122" s="7"/>
      <c r="SH122" s="7"/>
      <c r="SI122" s="7"/>
      <c r="SJ122" s="7"/>
      <c r="SK122" s="7"/>
    </row>
    <row r="123" ht="14.2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  <c r="DV123" s="7"/>
      <c r="DW123" s="7"/>
      <c r="DX123" s="7"/>
      <c r="DY123" s="7"/>
      <c r="DZ123" s="7"/>
      <c r="EA123" s="7"/>
      <c r="EB123" s="7"/>
      <c r="EC123" s="7"/>
      <c r="ED123" s="7"/>
      <c r="EE123" s="7"/>
      <c r="EF123" s="7"/>
      <c r="EG123" s="7"/>
      <c r="EH123" s="7"/>
      <c r="EI123" s="7"/>
      <c r="EJ123" s="7"/>
      <c r="EK123" s="7"/>
      <c r="EL123" s="7"/>
      <c r="EM123" s="7"/>
      <c r="EN123" s="7"/>
      <c r="EO123" s="7"/>
      <c r="EP123" s="7"/>
      <c r="EQ123" s="7"/>
      <c r="ER123" s="7"/>
      <c r="ES123" s="7"/>
      <c r="ET123" s="7"/>
      <c r="EU123" s="7"/>
      <c r="EV123" s="7"/>
      <c r="EW123" s="7"/>
      <c r="EX123" s="7"/>
      <c r="EY123" s="7"/>
      <c r="EZ123" s="7"/>
      <c r="FA123" s="7"/>
      <c r="FB123" s="7"/>
      <c r="FC123" s="7"/>
      <c r="FD123" s="7"/>
      <c r="FE123" s="7"/>
      <c r="FF123" s="7"/>
      <c r="FG123" s="7"/>
      <c r="FH123" s="7"/>
      <c r="FI123" s="7"/>
      <c r="FJ123" s="7"/>
      <c r="FK123" s="7"/>
      <c r="FL123" s="7"/>
      <c r="FM123" s="7"/>
      <c r="FN123" s="7"/>
      <c r="FO123" s="7"/>
      <c r="FP123" s="7"/>
      <c r="FQ123" s="7"/>
      <c r="FR123" s="7"/>
      <c r="FS123" s="7"/>
      <c r="FT123" s="7"/>
      <c r="FU123" s="7"/>
      <c r="FV123" s="7"/>
      <c r="FW123" s="7"/>
      <c r="FX123" s="7"/>
      <c r="FY123" s="7"/>
      <c r="FZ123" s="7"/>
      <c r="GA123" s="7"/>
      <c r="GB123" s="7"/>
      <c r="GC123" s="7"/>
      <c r="GD123" s="7"/>
      <c r="GE123" s="7"/>
      <c r="GF123" s="7"/>
      <c r="GG123" s="7"/>
      <c r="GH123" s="7"/>
      <c r="GI123" s="7"/>
      <c r="GJ123" s="7"/>
      <c r="GK123" s="7"/>
      <c r="GL123" s="7"/>
      <c r="GM123" s="7"/>
      <c r="GN123" s="7"/>
      <c r="GO123" s="7"/>
      <c r="GP123" s="7"/>
      <c r="GQ123" s="7"/>
      <c r="GR123" s="7"/>
      <c r="GS123" s="7"/>
      <c r="GT123" s="7"/>
      <c r="GU123" s="7"/>
      <c r="GV123" s="7"/>
      <c r="GW123" s="7"/>
      <c r="GX123" s="7"/>
      <c r="GY123" s="7"/>
      <c r="GZ123" s="7"/>
      <c r="HA123" s="7"/>
      <c r="HB123" s="7"/>
      <c r="HC123" s="7"/>
      <c r="HD123" s="7"/>
      <c r="HE123" s="7"/>
      <c r="HF123" s="7"/>
      <c r="HG123" s="7"/>
      <c r="HH123" s="7"/>
      <c r="HI123" s="7"/>
      <c r="HJ123" s="7"/>
      <c r="HK123" s="7"/>
      <c r="HL123" s="7"/>
      <c r="HM123" s="7"/>
      <c r="HN123" s="7"/>
      <c r="HO123" s="7"/>
      <c r="HP123" s="7"/>
      <c r="HQ123" s="7"/>
      <c r="HR123" s="7"/>
      <c r="HS123" s="7"/>
      <c r="HT123" s="7"/>
      <c r="HU123" s="7"/>
      <c r="HV123" s="7"/>
      <c r="HW123" s="7"/>
      <c r="HX123" s="7"/>
      <c r="HY123" s="7"/>
      <c r="HZ123" s="7"/>
      <c r="IA123" s="7"/>
      <c r="IB123" s="7"/>
      <c r="IC123" s="7"/>
      <c r="ID123" s="7"/>
      <c r="IE123" s="7"/>
      <c r="IF123" s="7"/>
      <c r="IG123" s="7"/>
      <c r="IH123" s="7"/>
      <c r="II123" s="7"/>
      <c r="IJ123" s="7"/>
      <c r="IK123" s="7"/>
      <c r="IL123" s="7"/>
      <c r="IM123" s="7"/>
      <c r="IN123" s="7"/>
      <c r="IO123" s="7"/>
      <c r="IP123" s="7"/>
      <c r="IQ123" s="7"/>
      <c r="IR123" s="7"/>
      <c r="IS123" s="7"/>
      <c r="IT123" s="7"/>
      <c r="IU123" s="7"/>
      <c r="IV123" s="7"/>
      <c r="IW123" s="7"/>
      <c r="IX123" s="7"/>
      <c r="IY123" s="7"/>
      <c r="IZ123" s="7"/>
      <c r="JA123" s="7"/>
      <c r="JB123" s="7"/>
      <c r="JC123" s="7"/>
      <c r="JD123" s="7"/>
      <c r="JE123" s="7"/>
      <c r="JF123" s="7"/>
      <c r="JG123" s="7"/>
      <c r="JH123" s="7"/>
      <c r="JI123" s="7"/>
      <c r="JJ123" s="7"/>
      <c r="JK123" s="7"/>
      <c r="JL123" s="7"/>
      <c r="JM123" s="7"/>
      <c r="JN123" s="7"/>
      <c r="JO123" s="7"/>
      <c r="JP123" s="7"/>
      <c r="JQ123" s="7"/>
      <c r="JR123" s="7"/>
      <c r="JS123" s="7"/>
      <c r="JT123" s="7"/>
      <c r="JU123" s="7"/>
      <c r="JV123" s="7"/>
      <c r="JW123" s="7"/>
      <c r="JX123" s="7"/>
      <c r="JY123" s="7"/>
      <c r="JZ123" s="7"/>
      <c r="KA123" s="7"/>
      <c r="KB123" s="7"/>
      <c r="KC123" s="7"/>
      <c r="KD123" s="7"/>
      <c r="KE123" s="7"/>
      <c r="KF123" s="7"/>
      <c r="KG123" s="7"/>
      <c r="KH123" s="7"/>
      <c r="KI123" s="7"/>
      <c r="KJ123" s="7"/>
      <c r="KK123" s="7"/>
      <c r="KL123" s="7"/>
      <c r="KM123" s="7"/>
      <c r="KN123" s="7"/>
      <c r="KO123" s="7"/>
      <c r="KP123" s="7"/>
      <c r="KQ123" s="7"/>
      <c r="KR123" s="7"/>
      <c r="KS123" s="7"/>
      <c r="KT123" s="7"/>
      <c r="KU123" s="7"/>
      <c r="KV123" s="7"/>
      <c r="KW123" s="7"/>
      <c r="KX123" s="7"/>
      <c r="KY123" s="7"/>
      <c r="KZ123" s="7"/>
      <c r="LA123" s="7"/>
      <c r="LB123" s="7"/>
      <c r="LC123" s="7"/>
      <c r="LD123" s="7"/>
      <c r="LE123" s="7"/>
      <c r="LF123" s="7"/>
      <c r="LG123" s="7"/>
      <c r="LH123" s="7"/>
      <c r="LI123" s="7"/>
      <c r="LJ123" s="7"/>
      <c r="LK123" s="7"/>
      <c r="LL123" s="7"/>
      <c r="LM123" s="7"/>
      <c r="LN123" s="7"/>
      <c r="LO123" s="7"/>
      <c r="LP123" s="7"/>
      <c r="LQ123" s="7"/>
      <c r="LR123" s="7"/>
      <c r="LS123" s="7"/>
      <c r="LT123" s="7"/>
      <c r="LU123" s="7"/>
      <c r="LV123" s="7"/>
      <c r="LW123" s="7"/>
      <c r="LX123" s="7"/>
      <c r="LY123" s="7"/>
      <c r="LZ123" s="7"/>
      <c r="MA123" s="7"/>
      <c r="MB123" s="7"/>
      <c r="MC123" s="7"/>
      <c r="MD123" s="7"/>
      <c r="ME123" s="7"/>
      <c r="MF123" s="7"/>
      <c r="MG123" s="7"/>
      <c r="MH123" s="7"/>
      <c r="MI123" s="7"/>
      <c r="MJ123" s="7"/>
      <c r="MK123" s="7"/>
      <c r="ML123" s="7"/>
      <c r="MM123" s="7"/>
      <c r="MN123" s="7"/>
      <c r="MO123" s="7"/>
      <c r="MP123" s="7"/>
      <c r="MQ123" s="7"/>
      <c r="MR123" s="7"/>
      <c r="MS123" s="7"/>
      <c r="MT123" s="7"/>
      <c r="MU123" s="7"/>
      <c r="MV123" s="7"/>
      <c r="MW123" s="7"/>
      <c r="MX123" s="7"/>
      <c r="MY123" s="7"/>
      <c r="MZ123" s="7"/>
      <c r="NA123" s="7"/>
      <c r="NB123" s="7"/>
      <c r="NC123" s="7"/>
      <c r="ND123" s="7"/>
      <c r="NE123" s="7"/>
      <c r="NF123" s="7"/>
      <c r="NG123" s="7"/>
      <c r="NH123" s="7"/>
      <c r="NI123" s="7"/>
      <c r="NJ123" s="7"/>
      <c r="NK123" s="7"/>
      <c r="NL123" s="7"/>
      <c r="NM123" s="7"/>
      <c r="NN123" s="7"/>
      <c r="NO123" s="7"/>
      <c r="NP123" s="7"/>
      <c r="NQ123" s="7"/>
      <c r="NR123" s="7"/>
      <c r="NS123" s="7"/>
      <c r="NT123" s="7"/>
      <c r="NU123" s="7"/>
      <c r="NV123" s="7"/>
      <c r="NW123" s="7"/>
      <c r="NX123" s="7"/>
      <c r="NY123" s="7"/>
      <c r="NZ123" s="7"/>
      <c r="OA123" s="7"/>
      <c r="OB123" s="7"/>
      <c r="OC123" s="7"/>
      <c r="OD123" s="7"/>
      <c r="OE123" s="7"/>
      <c r="OF123" s="7"/>
      <c r="OG123" s="7"/>
      <c r="OH123" s="7"/>
      <c r="OI123" s="7"/>
      <c r="OJ123" s="7"/>
      <c r="OK123" s="7"/>
      <c r="OL123" s="7"/>
      <c r="OM123" s="7"/>
      <c r="ON123" s="7"/>
      <c r="OO123" s="7"/>
      <c r="OP123" s="7"/>
      <c r="OQ123" s="7"/>
      <c r="OR123" s="7"/>
      <c r="OS123" s="7"/>
      <c r="OT123" s="7"/>
      <c r="OU123" s="7"/>
      <c r="OV123" s="7"/>
      <c r="OW123" s="7"/>
      <c r="OX123" s="7"/>
      <c r="OY123" s="7"/>
      <c r="OZ123" s="7"/>
      <c r="PA123" s="7"/>
      <c r="PB123" s="7"/>
      <c r="PC123" s="7"/>
      <c r="PD123" s="7"/>
      <c r="PE123" s="7"/>
      <c r="PF123" s="7"/>
      <c r="PG123" s="7"/>
      <c r="PH123" s="7"/>
      <c r="PI123" s="7"/>
      <c r="PJ123" s="7"/>
      <c r="PK123" s="7"/>
      <c r="PL123" s="7"/>
      <c r="PM123" s="7"/>
      <c r="PN123" s="7"/>
      <c r="PO123" s="7"/>
      <c r="PP123" s="7"/>
      <c r="PQ123" s="7"/>
      <c r="PR123" s="7"/>
      <c r="PS123" s="7"/>
      <c r="PT123" s="7"/>
      <c r="PU123" s="7"/>
      <c r="PV123" s="7"/>
      <c r="PW123" s="7"/>
      <c r="PX123" s="7"/>
      <c r="PY123" s="7"/>
      <c r="PZ123" s="7"/>
      <c r="QA123" s="7"/>
      <c r="QB123" s="7"/>
      <c r="QC123" s="7"/>
      <c r="QD123" s="7"/>
      <c r="QE123" s="7"/>
      <c r="QF123" s="7"/>
      <c r="QG123" s="7"/>
      <c r="QH123" s="7"/>
      <c r="QI123" s="7"/>
      <c r="QJ123" s="7"/>
      <c r="QK123" s="7"/>
      <c r="QL123" s="7"/>
      <c r="QM123" s="7"/>
      <c r="QN123" s="7"/>
      <c r="QO123" s="7"/>
      <c r="QP123" s="7"/>
      <c r="QQ123" s="7"/>
      <c r="QR123" s="7"/>
      <c r="QS123" s="7"/>
      <c r="QT123" s="7"/>
      <c r="QU123" s="7"/>
      <c r="QV123" s="7"/>
      <c r="QW123" s="7"/>
      <c r="QX123" s="7"/>
      <c r="QY123" s="7"/>
      <c r="QZ123" s="7"/>
      <c r="RA123" s="7"/>
      <c r="RB123" s="7"/>
      <c r="RC123" s="7"/>
      <c r="RD123" s="7"/>
      <c r="RE123" s="7"/>
      <c r="RF123" s="7"/>
      <c r="RG123" s="7"/>
      <c r="RH123" s="7"/>
      <c r="RI123" s="7"/>
      <c r="RJ123" s="7"/>
      <c r="RK123" s="7"/>
      <c r="RL123" s="7"/>
      <c r="RM123" s="7"/>
      <c r="RN123" s="7"/>
      <c r="RO123" s="7"/>
      <c r="RP123" s="7"/>
      <c r="RQ123" s="7"/>
      <c r="RR123" s="7"/>
      <c r="RS123" s="7"/>
      <c r="RT123" s="7"/>
      <c r="RU123" s="7"/>
      <c r="RV123" s="7"/>
      <c r="RW123" s="7"/>
      <c r="RX123" s="7"/>
      <c r="RY123" s="7"/>
      <c r="RZ123" s="7"/>
      <c r="SA123" s="7"/>
      <c r="SB123" s="7"/>
      <c r="SC123" s="7"/>
      <c r="SD123" s="7"/>
      <c r="SE123" s="7"/>
      <c r="SF123" s="7"/>
      <c r="SG123" s="7"/>
      <c r="SH123" s="7"/>
      <c r="SI123" s="7"/>
      <c r="SJ123" s="7"/>
      <c r="SK123" s="7"/>
    </row>
    <row r="124" ht="14.2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  <c r="DV124" s="7"/>
      <c r="DW124" s="7"/>
      <c r="DX124" s="7"/>
      <c r="DY124" s="7"/>
      <c r="DZ124" s="7"/>
      <c r="EA124" s="7"/>
      <c r="EB124" s="7"/>
      <c r="EC124" s="7"/>
      <c r="ED124" s="7"/>
      <c r="EE124" s="7"/>
      <c r="EF124" s="7"/>
      <c r="EG124" s="7"/>
      <c r="EH124" s="7"/>
      <c r="EI124" s="7"/>
      <c r="EJ124" s="7"/>
      <c r="EK124" s="7"/>
      <c r="EL124" s="7"/>
      <c r="EM124" s="7"/>
      <c r="EN124" s="7"/>
      <c r="EO124" s="7"/>
      <c r="EP124" s="7"/>
      <c r="EQ124" s="7"/>
      <c r="ER124" s="7"/>
      <c r="ES124" s="7"/>
      <c r="ET124" s="7"/>
      <c r="EU124" s="7"/>
      <c r="EV124" s="7"/>
      <c r="EW124" s="7"/>
      <c r="EX124" s="7"/>
      <c r="EY124" s="7"/>
      <c r="EZ124" s="7"/>
      <c r="FA124" s="7"/>
      <c r="FB124" s="7"/>
      <c r="FC124" s="7"/>
      <c r="FD124" s="7"/>
      <c r="FE124" s="7"/>
      <c r="FF124" s="7"/>
      <c r="FG124" s="7"/>
      <c r="FH124" s="7"/>
      <c r="FI124" s="7"/>
      <c r="FJ124" s="7"/>
      <c r="FK124" s="7"/>
      <c r="FL124" s="7"/>
      <c r="FM124" s="7"/>
      <c r="FN124" s="7"/>
      <c r="FO124" s="7"/>
      <c r="FP124" s="7"/>
      <c r="FQ124" s="7"/>
      <c r="FR124" s="7"/>
      <c r="FS124" s="7"/>
      <c r="FT124" s="7"/>
      <c r="FU124" s="7"/>
      <c r="FV124" s="7"/>
      <c r="FW124" s="7"/>
      <c r="FX124" s="7"/>
      <c r="FY124" s="7"/>
      <c r="FZ124" s="7"/>
      <c r="GA124" s="7"/>
      <c r="GB124" s="7"/>
      <c r="GC124" s="7"/>
      <c r="GD124" s="7"/>
      <c r="GE124" s="7"/>
      <c r="GF124" s="7"/>
      <c r="GG124" s="7"/>
      <c r="GH124" s="7"/>
      <c r="GI124" s="7"/>
      <c r="GJ124" s="7"/>
      <c r="GK124" s="7"/>
      <c r="GL124" s="7"/>
      <c r="GM124" s="7"/>
      <c r="GN124" s="7"/>
      <c r="GO124" s="7"/>
      <c r="GP124" s="7"/>
      <c r="GQ124" s="7"/>
      <c r="GR124" s="7"/>
      <c r="GS124" s="7"/>
      <c r="GT124" s="7"/>
      <c r="GU124" s="7"/>
      <c r="GV124" s="7"/>
      <c r="GW124" s="7"/>
      <c r="GX124" s="7"/>
      <c r="GY124" s="7"/>
      <c r="GZ124" s="7"/>
      <c r="HA124" s="7"/>
      <c r="HB124" s="7"/>
      <c r="HC124" s="7"/>
      <c r="HD124" s="7"/>
      <c r="HE124" s="7"/>
      <c r="HF124" s="7"/>
      <c r="HG124" s="7"/>
      <c r="HH124" s="7"/>
      <c r="HI124" s="7"/>
      <c r="HJ124" s="7"/>
      <c r="HK124" s="7"/>
      <c r="HL124" s="7"/>
      <c r="HM124" s="7"/>
      <c r="HN124" s="7"/>
      <c r="HO124" s="7"/>
      <c r="HP124" s="7"/>
      <c r="HQ124" s="7"/>
      <c r="HR124" s="7"/>
      <c r="HS124" s="7"/>
      <c r="HT124" s="7"/>
      <c r="HU124" s="7"/>
      <c r="HV124" s="7"/>
      <c r="HW124" s="7"/>
      <c r="HX124" s="7"/>
      <c r="HY124" s="7"/>
      <c r="HZ124" s="7"/>
      <c r="IA124" s="7"/>
      <c r="IB124" s="7"/>
      <c r="IC124" s="7"/>
      <c r="ID124" s="7"/>
      <c r="IE124" s="7"/>
      <c r="IF124" s="7"/>
      <c r="IG124" s="7"/>
      <c r="IH124" s="7"/>
      <c r="II124" s="7"/>
      <c r="IJ124" s="7"/>
      <c r="IK124" s="7"/>
      <c r="IL124" s="7"/>
      <c r="IM124" s="7"/>
      <c r="IN124" s="7"/>
      <c r="IO124" s="7"/>
      <c r="IP124" s="7"/>
      <c r="IQ124" s="7"/>
      <c r="IR124" s="7"/>
      <c r="IS124" s="7"/>
      <c r="IT124" s="7"/>
      <c r="IU124" s="7"/>
      <c r="IV124" s="7"/>
      <c r="IW124" s="7"/>
      <c r="IX124" s="7"/>
      <c r="IY124" s="7"/>
      <c r="IZ124" s="7"/>
      <c r="JA124" s="7"/>
      <c r="JB124" s="7"/>
      <c r="JC124" s="7"/>
      <c r="JD124" s="7"/>
      <c r="JE124" s="7"/>
      <c r="JF124" s="7"/>
      <c r="JG124" s="7"/>
      <c r="JH124" s="7"/>
      <c r="JI124" s="7"/>
      <c r="JJ124" s="7"/>
      <c r="JK124" s="7"/>
      <c r="JL124" s="7"/>
      <c r="JM124" s="7"/>
      <c r="JN124" s="7"/>
      <c r="JO124" s="7"/>
      <c r="JP124" s="7"/>
      <c r="JQ124" s="7"/>
      <c r="JR124" s="7"/>
      <c r="JS124" s="7"/>
      <c r="JT124" s="7"/>
      <c r="JU124" s="7"/>
      <c r="JV124" s="7"/>
      <c r="JW124" s="7"/>
      <c r="JX124" s="7"/>
      <c r="JY124" s="7"/>
      <c r="JZ124" s="7"/>
      <c r="KA124" s="7"/>
      <c r="KB124" s="7"/>
      <c r="KC124" s="7"/>
      <c r="KD124" s="7"/>
      <c r="KE124" s="7"/>
      <c r="KF124" s="7"/>
      <c r="KG124" s="7"/>
      <c r="KH124" s="7"/>
      <c r="KI124" s="7"/>
      <c r="KJ124" s="7"/>
      <c r="KK124" s="7"/>
      <c r="KL124" s="7"/>
      <c r="KM124" s="7"/>
      <c r="KN124" s="7"/>
      <c r="KO124" s="7"/>
      <c r="KP124" s="7"/>
      <c r="KQ124" s="7"/>
      <c r="KR124" s="7"/>
      <c r="KS124" s="7"/>
      <c r="KT124" s="7"/>
      <c r="KU124" s="7"/>
      <c r="KV124" s="7"/>
      <c r="KW124" s="7"/>
      <c r="KX124" s="7"/>
      <c r="KY124" s="7"/>
      <c r="KZ124" s="7"/>
      <c r="LA124" s="7"/>
      <c r="LB124" s="7"/>
      <c r="LC124" s="7"/>
      <c r="LD124" s="7"/>
      <c r="LE124" s="7"/>
      <c r="LF124" s="7"/>
      <c r="LG124" s="7"/>
      <c r="LH124" s="7"/>
      <c r="LI124" s="7"/>
      <c r="LJ124" s="7"/>
      <c r="LK124" s="7"/>
      <c r="LL124" s="7"/>
      <c r="LM124" s="7"/>
      <c r="LN124" s="7"/>
      <c r="LO124" s="7"/>
      <c r="LP124" s="7"/>
      <c r="LQ124" s="7"/>
      <c r="LR124" s="7"/>
      <c r="LS124" s="7"/>
      <c r="LT124" s="7"/>
      <c r="LU124" s="7"/>
      <c r="LV124" s="7"/>
      <c r="LW124" s="7"/>
      <c r="LX124" s="7"/>
      <c r="LY124" s="7"/>
      <c r="LZ124" s="7"/>
      <c r="MA124" s="7"/>
      <c r="MB124" s="7"/>
      <c r="MC124" s="7"/>
      <c r="MD124" s="7"/>
      <c r="ME124" s="7"/>
      <c r="MF124" s="7"/>
      <c r="MG124" s="7"/>
      <c r="MH124" s="7"/>
      <c r="MI124" s="7"/>
      <c r="MJ124" s="7"/>
      <c r="MK124" s="7"/>
      <c r="ML124" s="7"/>
      <c r="MM124" s="7"/>
      <c r="MN124" s="7"/>
      <c r="MO124" s="7"/>
      <c r="MP124" s="7"/>
      <c r="MQ124" s="7"/>
      <c r="MR124" s="7"/>
      <c r="MS124" s="7"/>
      <c r="MT124" s="7"/>
      <c r="MU124" s="7"/>
      <c r="MV124" s="7"/>
      <c r="MW124" s="7"/>
      <c r="MX124" s="7"/>
      <c r="MY124" s="7"/>
      <c r="MZ124" s="7"/>
      <c r="NA124" s="7"/>
      <c r="NB124" s="7"/>
      <c r="NC124" s="7"/>
      <c r="ND124" s="7"/>
      <c r="NE124" s="7"/>
      <c r="NF124" s="7"/>
      <c r="NG124" s="7"/>
      <c r="NH124" s="7"/>
      <c r="NI124" s="7"/>
      <c r="NJ124" s="7"/>
      <c r="NK124" s="7"/>
      <c r="NL124" s="7"/>
      <c r="NM124" s="7"/>
      <c r="NN124" s="7"/>
      <c r="NO124" s="7"/>
      <c r="NP124" s="7"/>
      <c r="NQ124" s="7"/>
      <c r="NR124" s="7"/>
      <c r="NS124" s="7"/>
      <c r="NT124" s="7"/>
      <c r="NU124" s="7"/>
      <c r="NV124" s="7"/>
      <c r="NW124" s="7"/>
      <c r="NX124" s="7"/>
      <c r="NY124" s="7"/>
      <c r="NZ124" s="7"/>
      <c r="OA124" s="7"/>
      <c r="OB124" s="7"/>
      <c r="OC124" s="7"/>
      <c r="OD124" s="7"/>
      <c r="OE124" s="7"/>
      <c r="OF124" s="7"/>
      <c r="OG124" s="7"/>
      <c r="OH124" s="7"/>
      <c r="OI124" s="7"/>
      <c r="OJ124" s="7"/>
      <c r="OK124" s="7"/>
      <c r="OL124" s="7"/>
      <c r="OM124" s="7"/>
      <c r="ON124" s="7"/>
      <c r="OO124" s="7"/>
      <c r="OP124" s="7"/>
      <c r="OQ124" s="7"/>
      <c r="OR124" s="7"/>
      <c r="OS124" s="7"/>
      <c r="OT124" s="7"/>
      <c r="OU124" s="7"/>
      <c r="OV124" s="7"/>
      <c r="OW124" s="7"/>
      <c r="OX124" s="7"/>
      <c r="OY124" s="7"/>
      <c r="OZ124" s="7"/>
      <c r="PA124" s="7"/>
      <c r="PB124" s="7"/>
      <c r="PC124" s="7"/>
      <c r="PD124" s="7"/>
      <c r="PE124" s="7"/>
      <c r="PF124" s="7"/>
      <c r="PG124" s="7"/>
      <c r="PH124" s="7"/>
      <c r="PI124" s="7"/>
      <c r="PJ124" s="7"/>
      <c r="PK124" s="7"/>
      <c r="PL124" s="7"/>
      <c r="PM124" s="7"/>
      <c r="PN124" s="7"/>
      <c r="PO124" s="7"/>
      <c r="PP124" s="7"/>
      <c r="PQ124" s="7"/>
      <c r="PR124" s="7"/>
      <c r="PS124" s="7"/>
      <c r="PT124" s="7"/>
      <c r="PU124" s="7"/>
      <c r="PV124" s="7"/>
      <c r="PW124" s="7"/>
      <c r="PX124" s="7"/>
      <c r="PY124" s="7"/>
      <c r="PZ124" s="7"/>
      <c r="QA124" s="7"/>
      <c r="QB124" s="7"/>
      <c r="QC124" s="7"/>
      <c r="QD124" s="7"/>
      <c r="QE124" s="7"/>
      <c r="QF124" s="7"/>
      <c r="QG124" s="7"/>
      <c r="QH124" s="7"/>
      <c r="QI124" s="7"/>
      <c r="QJ124" s="7"/>
      <c r="QK124" s="7"/>
      <c r="QL124" s="7"/>
      <c r="QM124" s="7"/>
      <c r="QN124" s="7"/>
      <c r="QO124" s="7"/>
      <c r="QP124" s="7"/>
      <c r="QQ124" s="7"/>
      <c r="QR124" s="7"/>
      <c r="QS124" s="7"/>
      <c r="QT124" s="7"/>
      <c r="QU124" s="7"/>
      <c r="QV124" s="7"/>
      <c r="QW124" s="7"/>
      <c r="QX124" s="7"/>
      <c r="QY124" s="7"/>
      <c r="QZ124" s="7"/>
      <c r="RA124" s="7"/>
      <c r="RB124" s="7"/>
      <c r="RC124" s="7"/>
      <c r="RD124" s="7"/>
      <c r="RE124" s="7"/>
      <c r="RF124" s="7"/>
      <c r="RG124" s="7"/>
      <c r="RH124" s="7"/>
      <c r="RI124" s="7"/>
      <c r="RJ124" s="7"/>
      <c r="RK124" s="7"/>
      <c r="RL124" s="7"/>
      <c r="RM124" s="7"/>
      <c r="RN124" s="7"/>
      <c r="RO124" s="7"/>
      <c r="RP124" s="7"/>
      <c r="RQ124" s="7"/>
      <c r="RR124" s="7"/>
      <c r="RS124" s="7"/>
      <c r="RT124" s="7"/>
      <c r="RU124" s="7"/>
      <c r="RV124" s="7"/>
      <c r="RW124" s="7"/>
      <c r="RX124" s="7"/>
      <c r="RY124" s="7"/>
      <c r="RZ124" s="7"/>
      <c r="SA124" s="7"/>
      <c r="SB124" s="7"/>
      <c r="SC124" s="7"/>
      <c r="SD124" s="7"/>
      <c r="SE124" s="7"/>
      <c r="SF124" s="7"/>
      <c r="SG124" s="7"/>
      <c r="SH124" s="7"/>
      <c r="SI124" s="7"/>
      <c r="SJ124" s="7"/>
      <c r="SK124" s="7"/>
    </row>
    <row r="125" ht="14.2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  <c r="DV125" s="7"/>
      <c r="DW125" s="7"/>
      <c r="DX125" s="7"/>
      <c r="DY125" s="7"/>
      <c r="DZ125" s="7"/>
      <c r="EA125" s="7"/>
      <c r="EB125" s="7"/>
      <c r="EC125" s="7"/>
      <c r="ED125" s="7"/>
      <c r="EE125" s="7"/>
      <c r="EF125" s="7"/>
      <c r="EG125" s="7"/>
      <c r="EH125" s="7"/>
      <c r="EI125" s="7"/>
      <c r="EJ125" s="7"/>
      <c r="EK125" s="7"/>
      <c r="EL125" s="7"/>
      <c r="EM125" s="7"/>
      <c r="EN125" s="7"/>
      <c r="EO125" s="7"/>
      <c r="EP125" s="7"/>
      <c r="EQ125" s="7"/>
      <c r="ER125" s="7"/>
      <c r="ES125" s="7"/>
      <c r="ET125" s="7"/>
      <c r="EU125" s="7"/>
      <c r="EV125" s="7"/>
      <c r="EW125" s="7"/>
      <c r="EX125" s="7"/>
      <c r="EY125" s="7"/>
      <c r="EZ125" s="7"/>
      <c r="FA125" s="7"/>
      <c r="FB125" s="7"/>
      <c r="FC125" s="7"/>
      <c r="FD125" s="7"/>
      <c r="FE125" s="7"/>
      <c r="FF125" s="7"/>
      <c r="FG125" s="7"/>
      <c r="FH125" s="7"/>
      <c r="FI125" s="7"/>
      <c r="FJ125" s="7"/>
      <c r="FK125" s="7"/>
      <c r="FL125" s="7"/>
      <c r="FM125" s="7"/>
      <c r="FN125" s="7"/>
      <c r="FO125" s="7"/>
      <c r="FP125" s="7"/>
      <c r="FQ125" s="7"/>
      <c r="FR125" s="7"/>
      <c r="FS125" s="7"/>
      <c r="FT125" s="7"/>
      <c r="FU125" s="7"/>
      <c r="FV125" s="7"/>
      <c r="FW125" s="7"/>
      <c r="FX125" s="7"/>
      <c r="FY125" s="7"/>
      <c r="FZ125" s="7"/>
      <c r="GA125" s="7"/>
      <c r="GB125" s="7"/>
      <c r="GC125" s="7"/>
      <c r="GD125" s="7"/>
      <c r="GE125" s="7"/>
      <c r="GF125" s="7"/>
      <c r="GG125" s="7"/>
      <c r="GH125" s="7"/>
      <c r="GI125" s="7"/>
      <c r="GJ125" s="7"/>
      <c r="GK125" s="7"/>
      <c r="GL125" s="7"/>
      <c r="GM125" s="7"/>
      <c r="GN125" s="7"/>
      <c r="GO125" s="7"/>
      <c r="GP125" s="7"/>
      <c r="GQ125" s="7"/>
      <c r="GR125" s="7"/>
      <c r="GS125" s="7"/>
      <c r="GT125" s="7"/>
      <c r="GU125" s="7"/>
      <c r="GV125" s="7"/>
      <c r="GW125" s="7"/>
      <c r="GX125" s="7"/>
      <c r="GY125" s="7"/>
      <c r="GZ125" s="7"/>
      <c r="HA125" s="7"/>
      <c r="HB125" s="7"/>
      <c r="HC125" s="7"/>
      <c r="HD125" s="7"/>
      <c r="HE125" s="7"/>
      <c r="HF125" s="7"/>
      <c r="HG125" s="7"/>
      <c r="HH125" s="7"/>
      <c r="HI125" s="7"/>
      <c r="HJ125" s="7"/>
      <c r="HK125" s="7"/>
      <c r="HL125" s="7"/>
      <c r="HM125" s="7"/>
      <c r="HN125" s="7"/>
      <c r="HO125" s="7"/>
      <c r="HP125" s="7"/>
      <c r="HQ125" s="7"/>
      <c r="HR125" s="7"/>
      <c r="HS125" s="7"/>
      <c r="HT125" s="7"/>
      <c r="HU125" s="7"/>
      <c r="HV125" s="7"/>
      <c r="HW125" s="7"/>
      <c r="HX125" s="7"/>
      <c r="HY125" s="7"/>
      <c r="HZ125" s="7"/>
      <c r="IA125" s="7"/>
      <c r="IB125" s="7"/>
      <c r="IC125" s="7"/>
      <c r="ID125" s="7"/>
      <c r="IE125" s="7"/>
      <c r="IF125" s="7"/>
      <c r="IG125" s="7"/>
      <c r="IH125" s="7"/>
      <c r="II125" s="7"/>
      <c r="IJ125" s="7"/>
      <c r="IK125" s="7"/>
      <c r="IL125" s="7"/>
      <c r="IM125" s="7"/>
      <c r="IN125" s="7"/>
      <c r="IO125" s="7"/>
      <c r="IP125" s="7"/>
      <c r="IQ125" s="7"/>
      <c r="IR125" s="7"/>
      <c r="IS125" s="7"/>
      <c r="IT125" s="7"/>
      <c r="IU125" s="7"/>
      <c r="IV125" s="7"/>
      <c r="IW125" s="7"/>
      <c r="IX125" s="7"/>
      <c r="IY125" s="7"/>
      <c r="IZ125" s="7"/>
      <c r="JA125" s="7"/>
      <c r="JB125" s="7"/>
      <c r="JC125" s="7"/>
      <c r="JD125" s="7"/>
      <c r="JE125" s="7"/>
      <c r="JF125" s="7"/>
      <c r="JG125" s="7"/>
      <c r="JH125" s="7"/>
      <c r="JI125" s="7"/>
      <c r="JJ125" s="7"/>
      <c r="JK125" s="7"/>
      <c r="JL125" s="7"/>
      <c r="JM125" s="7"/>
      <c r="JN125" s="7"/>
      <c r="JO125" s="7"/>
      <c r="JP125" s="7"/>
      <c r="JQ125" s="7"/>
      <c r="JR125" s="7"/>
      <c r="JS125" s="7"/>
      <c r="JT125" s="7"/>
      <c r="JU125" s="7"/>
      <c r="JV125" s="7"/>
      <c r="JW125" s="7"/>
      <c r="JX125" s="7"/>
      <c r="JY125" s="7"/>
      <c r="JZ125" s="7"/>
      <c r="KA125" s="7"/>
      <c r="KB125" s="7"/>
      <c r="KC125" s="7"/>
      <c r="KD125" s="7"/>
      <c r="KE125" s="7"/>
      <c r="KF125" s="7"/>
      <c r="KG125" s="7"/>
      <c r="KH125" s="7"/>
      <c r="KI125" s="7"/>
      <c r="KJ125" s="7"/>
      <c r="KK125" s="7"/>
      <c r="KL125" s="7"/>
      <c r="KM125" s="7"/>
      <c r="KN125" s="7"/>
      <c r="KO125" s="7"/>
      <c r="KP125" s="7"/>
      <c r="KQ125" s="7"/>
      <c r="KR125" s="7"/>
      <c r="KS125" s="7"/>
      <c r="KT125" s="7"/>
      <c r="KU125" s="7"/>
      <c r="KV125" s="7"/>
      <c r="KW125" s="7"/>
      <c r="KX125" s="7"/>
      <c r="KY125" s="7"/>
      <c r="KZ125" s="7"/>
      <c r="LA125" s="7"/>
      <c r="LB125" s="7"/>
      <c r="LC125" s="7"/>
      <c r="LD125" s="7"/>
      <c r="LE125" s="7"/>
      <c r="LF125" s="7"/>
      <c r="LG125" s="7"/>
      <c r="LH125" s="7"/>
      <c r="LI125" s="7"/>
      <c r="LJ125" s="7"/>
      <c r="LK125" s="7"/>
      <c r="LL125" s="7"/>
      <c r="LM125" s="7"/>
      <c r="LN125" s="7"/>
      <c r="LO125" s="7"/>
      <c r="LP125" s="7"/>
      <c r="LQ125" s="7"/>
      <c r="LR125" s="7"/>
      <c r="LS125" s="7"/>
      <c r="LT125" s="7"/>
      <c r="LU125" s="7"/>
      <c r="LV125" s="7"/>
      <c r="LW125" s="7"/>
      <c r="LX125" s="7"/>
      <c r="LY125" s="7"/>
      <c r="LZ125" s="7"/>
      <c r="MA125" s="7"/>
      <c r="MB125" s="7"/>
      <c r="MC125" s="7"/>
      <c r="MD125" s="7"/>
      <c r="ME125" s="7"/>
      <c r="MF125" s="7"/>
      <c r="MG125" s="7"/>
      <c r="MH125" s="7"/>
      <c r="MI125" s="7"/>
      <c r="MJ125" s="7"/>
      <c r="MK125" s="7"/>
      <c r="ML125" s="7"/>
      <c r="MM125" s="7"/>
      <c r="MN125" s="7"/>
      <c r="MO125" s="7"/>
      <c r="MP125" s="7"/>
      <c r="MQ125" s="7"/>
      <c r="MR125" s="7"/>
      <c r="MS125" s="7"/>
      <c r="MT125" s="7"/>
      <c r="MU125" s="7"/>
      <c r="MV125" s="7"/>
      <c r="MW125" s="7"/>
      <c r="MX125" s="7"/>
      <c r="MY125" s="7"/>
      <c r="MZ125" s="7"/>
      <c r="NA125" s="7"/>
      <c r="NB125" s="7"/>
      <c r="NC125" s="7"/>
      <c r="ND125" s="7"/>
      <c r="NE125" s="7"/>
      <c r="NF125" s="7"/>
      <c r="NG125" s="7"/>
      <c r="NH125" s="7"/>
      <c r="NI125" s="7"/>
      <c r="NJ125" s="7"/>
      <c r="NK125" s="7"/>
      <c r="NL125" s="7"/>
      <c r="NM125" s="7"/>
      <c r="NN125" s="7"/>
      <c r="NO125" s="7"/>
      <c r="NP125" s="7"/>
      <c r="NQ125" s="7"/>
      <c r="NR125" s="7"/>
      <c r="NS125" s="7"/>
      <c r="NT125" s="7"/>
      <c r="NU125" s="7"/>
      <c r="NV125" s="7"/>
      <c r="NW125" s="7"/>
      <c r="NX125" s="7"/>
      <c r="NY125" s="7"/>
      <c r="NZ125" s="7"/>
      <c r="OA125" s="7"/>
      <c r="OB125" s="7"/>
      <c r="OC125" s="7"/>
      <c r="OD125" s="7"/>
      <c r="OE125" s="7"/>
      <c r="OF125" s="7"/>
      <c r="OG125" s="7"/>
      <c r="OH125" s="7"/>
      <c r="OI125" s="7"/>
      <c r="OJ125" s="7"/>
      <c r="OK125" s="7"/>
      <c r="OL125" s="7"/>
      <c r="OM125" s="7"/>
      <c r="ON125" s="7"/>
      <c r="OO125" s="7"/>
      <c r="OP125" s="7"/>
      <c r="OQ125" s="7"/>
      <c r="OR125" s="7"/>
      <c r="OS125" s="7"/>
      <c r="OT125" s="7"/>
      <c r="OU125" s="7"/>
      <c r="OV125" s="7"/>
      <c r="OW125" s="7"/>
      <c r="OX125" s="7"/>
      <c r="OY125" s="7"/>
      <c r="OZ125" s="7"/>
      <c r="PA125" s="7"/>
      <c r="PB125" s="7"/>
      <c r="PC125" s="7"/>
      <c r="PD125" s="7"/>
      <c r="PE125" s="7"/>
      <c r="PF125" s="7"/>
      <c r="PG125" s="7"/>
      <c r="PH125" s="7"/>
      <c r="PI125" s="7"/>
      <c r="PJ125" s="7"/>
      <c r="PK125" s="7"/>
      <c r="PL125" s="7"/>
      <c r="PM125" s="7"/>
      <c r="PN125" s="7"/>
      <c r="PO125" s="7"/>
      <c r="PP125" s="7"/>
      <c r="PQ125" s="7"/>
      <c r="PR125" s="7"/>
      <c r="PS125" s="7"/>
      <c r="PT125" s="7"/>
      <c r="PU125" s="7"/>
      <c r="PV125" s="7"/>
      <c r="PW125" s="7"/>
      <c r="PX125" s="7"/>
      <c r="PY125" s="7"/>
      <c r="PZ125" s="7"/>
      <c r="QA125" s="7"/>
      <c r="QB125" s="7"/>
      <c r="QC125" s="7"/>
      <c r="QD125" s="7"/>
      <c r="QE125" s="7"/>
      <c r="QF125" s="7"/>
      <c r="QG125" s="7"/>
      <c r="QH125" s="7"/>
      <c r="QI125" s="7"/>
      <c r="QJ125" s="7"/>
      <c r="QK125" s="7"/>
      <c r="QL125" s="7"/>
      <c r="QM125" s="7"/>
      <c r="QN125" s="7"/>
      <c r="QO125" s="7"/>
      <c r="QP125" s="7"/>
      <c r="QQ125" s="7"/>
      <c r="QR125" s="7"/>
      <c r="QS125" s="7"/>
      <c r="QT125" s="7"/>
      <c r="QU125" s="7"/>
      <c r="QV125" s="7"/>
      <c r="QW125" s="7"/>
      <c r="QX125" s="7"/>
      <c r="QY125" s="7"/>
      <c r="QZ125" s="7"/>
      <c r="RA125" s="7"/>
      <c r="RB125" s="7"/>
      <c r="RC125" s="7"/>
      <c r="RD125" s="7"/>
      <c r="RE125" s="7"/>
      <c r="RF125" s="7"/>
      <c r="RG125" s="7"/>
      <c r="RH125" s="7"/>
      <c r="RI125" s="7"/>
      <c r="RJ125" s="7"/>
      <c r="RK125" s="7"/>
      <c r="RL125" s="7"/>
      <c r="RM125" s="7"/>
      <c r="RN125" s="7"/>
      <c r="RO125" s="7"/>
      <c r="RP125" s="7"/>
      <c r="RQ125" s="7"/>
      <c r="RR125" s="7"/>
      <c r="RS125" s="7"/>
      <c r="RT125" s="7"/>
      <c r="RU125" s="7"/>
      <c r="RV125" s="7"/>
      <c r="RW125" s="7"/>
      <c r="RX125" s="7"/>
      <c r="RY125" s="7"/>
      <c r="RZ125" s="7"/>
      <c r="SA125" s="7"/>
      <c r="SB125" s="7"/>
      <c r="SC125" s="7"/>
      <c r="SD125" s="7"/>
      <c r="SE125" s="7"/>
      <c r="SF125" s="7"/>
      <c r="SG125" s="7"/>
      <c r="SH125" s="7"/>
      <c r="SI125" s="7"/>
      <c r="SJ125" s="7"/>
      <c r="SK125" s="7"/>
    </row>
    <row r="126" ht="14.2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  <c r="DV126" s="7"/>
      <c r="DW126" s="7"/>
      <c r="DX126" s="7"/>
      <c r="DY126" s="7"/>
      <c r="DZ126" s="7"/>
      <c r="EA126" s="7"/>
      <c r="EB126" s="7"/>
      <c r="EC126" s="7"/>
      <c r="ED126" s="7"/>
      <c r="EE126" s="7"/>
      <c r="EF126" s="7"/>
      <c r="EG126" s="7"/>
      <c r="EH126" s="7"/>
      <c r="EI126" s="7"/>
      <c r="EJ126" s="7"/>
      <c r="EK126" s="7"/>
      <c r="EL126" s="7"/>
      <c r="EM126" s="7"/>
      <c r="EN126" s="7"/>
      <c r="EO126" s="7"/>
      <c r="EP126" s="7"/>
      <c r="EQ126" s="7"/>
      <c r="ER126" s="7"/>
      <c r="ES126" s="7"/>
      <c r="ET126" s="7"/>
      <c r="EU126" s="7"/>
      <c r="EV126" s="7"/>
      <c r="EW126" s="7"/>
      <c r="EX126" s="7"/>
      <c r="EY126" s="7"/>
      <c r="EZ126" s="7"/>
      <c r="FA126" s="7"/>
      <c r="FB126" s="7"/>
      <c r="FC126" s="7"/>
      <c r="FD126" s="7"/>
      <c r="FE126" s="7"/>
      <c r="FF126" s="7"/>
      <c r="FG126" s="7"/>
      <c r="FH126" s="7"/>
      <c r="FI126" s="7"/>
      <c r="FJ126" s="7"/>
      <c r="FK126" s="7"/>
      <c r="FL126" s="7"/>
      <c r="FM126" s="7"/>
      <c r="FN126" s="7"/>
      <c r="FO126" s="7"/>
      <c r="FP126" s="7"/>
      <c r="FQ126" s="7"/>
      <c r="FR126" s="7"/>
      <c r="FS126" s="7"/>
      <c r="FT126" s="7"/>
      <c r="FU126" s="7"/>
      <c r="FV126" s="7"/>
      <c r="FW126" s="7"/>
      <c r="FX126" s="7"/>
      <c r="FY126" s="7"/>
      <c r="FZ126" s="7"/>
      <c r="GA126" s="7"/>
      <c r="GB126" s="7"/>
      <c r="GC126" s="7"/>
      <c r="GD126" s="7"/>
      <c r="GE126" s="7"/>
      <c r="GF126" s="7"/>
      <c r="GG126" s="7"/>
      <c r="GH126" s="7"/>
      <c r="GI126" s="7"/>
      <c r="GJ126" s="7"/>
      <c r="GK126" s="7"/>
      <c r="GL126" s="7"/>
      <c r="GM126" s="7"/>
      <c r="GN126" s="7"/>
      <c r="GO126" s="7"/>
      <c r="GP126" s="7"/>
      <c r="GQ126" s="7"/>
      <c r="GR126" s="7"/>
      <c r="GS126" s="7"/>
      <c r="GT126" s="7"/>
      <c r="GU126" s="7"/>
      <c r="GV126" s="7"/>
      <c r="GW126" s="7"/>
      <c r="GX126" s="7"/>
      <c r="GY126" s="7"/>
      <c r="GZ126" s="7"/>
      <c r="HA126" s="7"/>
      <c r="HB126" s="7"/>
      <c r="HC126" s="7"/>
      <c r="HD126" s="7"/>
      <c r="HE126" s="7"/>
      <c r="HF126" s="7"/>
      <c r="HG126" s="7"/>
      <c r="HH126" s="7"/>
      <c r="HI126" s="7"/>
      <c r="HJ126" s="7"/>
      <c r="HK126" s="7"/>
      <c r="HL126" s="7"/>
      <c r="HM126" s="7"/>
      <c r="HN126" s="7"/>
      <c r="HO126" s="7"/>
      <c r="HP126" s="7"/>
      <c r="HQ126" s="7"/>
      <c r="HR126" s="7"/>
      <c r="HS126" s="7"/>
      <c r="HT126" s="7"/>
      <c r="HU126" s="7"/>
      <c r="HV126" s="7"/>
      <c r="HW126" s="7"/>
      <c r="HX126" s="7"/>
      <c r="HY126" s="7"/>
      <c r="HZ126" s="7"/>
      <c r="IA126" s="7"/>
      <c r="IB126" s="7"/>
      <c r="IC126" s="7"/>
      <c r="ID126" s="7"/>
      <c r="IE126" s="7"/>
      <c r="IF126" s="7"/>
      <c r="IG126" s="7"/>
      <c r="IH126" s="7"/>
      <c r="II126" s="7"/>
      <c r="IJ126" s="7"/>
      <c r="IK126" s="7"/>
      <c r="IL126" s="7"/>
      <c r="IM126" s="7"/>
      <c r="IN126" s="7"/>
      <c r="IO126" s="7"/>
      <c r="IP126" s="7"/>
      <c r="IQ126" s="7"/>
      <c r="IR126" s="7"/>
      <c r="IS126" s="7"/>
      <c r="IT126" s="7"/>
      <c r="IU126" s="7"/>
      <c r="IV126" s="7"/>
      <c r="IW126" s="7"/>
      <c r="IX126" s="7"/>
      <c r="IY126" s="7"/>
      <c r="IZ126" s="7"/>
      <c r="JA126" s="7"/>
      <c r="JB126" s="7"/>
      <c r="JC126" s="7"/>
      <c r="JD126" s="7"/>
      <c r="JE126" s="7"/>
      <c r="JF126" s="7"/>
      <c r="JG126" s="7"/>
      <c r="JH126" s="7"/>
      <c r="JI126" s="7"/>
      <c r="JJ126" s="7"/>
      <c r="JK126" s="7"/>
      <c r="JL126" s="7"/>
      <c r="JM126" s="7"/>
      <c r="JN126" s="7"/>
      <c r="JO126" s="7"/>
      <c r="JP126" s="7"/>
      <c r="JQ126" s="7"/>
      <c r="JR126" s="7"/>
      <c r="JS126" s="7"/>
      <c r="JT126" s="7"/>
      <c r="JU126" s="7"/>
      <c r="JV126" s="7"/>
      <c r="JW126" s="7"/>
      <c r="JX126" s="7"/>
      <c r="JY126" s="7"/>
      <c r="JZ126" s="7"/>
      <c r="KA126" s="7"/>
      <c r="KB126" s="7"/>
      <c r="KC126" s="7"/>
      <c r="KD126" s="7"/>
      <c r="KE126" s="7"/>
      <c r="KF126" s="7"/>
      <c r="KG126" s="7"/>
      <c r="KH126" s="7"/>
      <c r="KI126" s="7"/>
      <c r="KJ126" s="7"/>
      <c r="KK126" s="7"/>
      <c r="KL126" s="7"/>
      <c r="KM126" s="7"/>
      <c r="KN126" s="7"/>
      <c r="KO126" s="7"/>
      <c r="KP126" s="7"/>
      <c r="KQ126" s="7"/>
      <c r="KR126" s="7"/>
      <c r="KS126" s="7"/>
      <c r="KT126" s="7"/>
      <c r="KU126" s="7"/>
      <c r="KV126" s="7"/>
      <c r="KW126" s="7"/>
      <c r="KX126" s="7"/>
      <c r="KY126" s="7"/>
      <c r="KZ126" s="7"/>
      <c r="LA126" s="7"/>
      <c r="LB126" s="7"/>
      <c r="LC126" s="7"/>
      <c r="LD126" s="7"/>
      <c r="LE126" s="7"/>
      <c r="LF126" s="7"/>
      <c r="LG126" s="7"/>
      <c r="LH126" s="7"/>
      <c r="LI126" s="7"/>
      <c r="LJ126" s="7"/>
      <c r="LK126" s="7"/>
      <c r="LL126" s="7"/>
      <c r="LM126" s="7"/>
      <c r="LN126" s="7"/>
      <c r="LO126" s="7"/>
      <c r="LP126" s="7"/>
      <c r="LQ126" s="7"/>
      <c r="LR126" s="7"/>
      <c r="LS126" s="7"/>
      <c r="LT126" s="7"/>
      <c r="LU126" s="7"/>
      <c r="LV126" s="7"/>
      <c r="LW126" s="7"/>
      <c r="LX126" s="7"/>
      <c r="LY126" s="7"/>
      <c r="LZ126" s="7"/>
      <c r="MA126" s="7"/>
      <c r="MB126" s="7"/>
      <c r="MC126" s="7"/>
      <c r="MD126" s="7"/>
      <c r="ME126" s="7"/>
      <c r="MF126" s="7"/>
      <c r="MG126" s="7"/>
      <c r="MH126" s="7"/>
      <c r="MI126" s="7"/>
      <c r="MJ126" s="7"/>
      <c r="MK126" s="7"/>
      <c r="ML126" s="7"/>
      <c r="MM126" s="7"/>
      <c r="MN126" s="7"/>
      <c r="MO126" s="7"/>
      <c r="MP126" s="7"/>
      <c r="MQ126" s="7"/>
      <c r="MR126" s="7"/>
      <c r="MS126" s="7"/>
      <c r="MT126" s="7"/>
      <c r="MU126" s="7"/>
      <c r="MV126" s="7"/>
      <c r="MW126" s="7"/>
      <c r="MX126" s="7"/>
      <c r="MY126" s="7"/>
      <c r="MZ126" s="7"/>
      <c r="NA126" s="7"/>
      <c r="NB126" s="7"/>
      <c r="NC126" s="7"/>
      <c r="ND126" s="7"/>
      <c r="NE126" s="7"/>
      <c r="NF126" s="7"/>
      <c r="NG126" s="7"/>
      <c r="NH126" s="7"/>
      <c r="NI126" s="7"/>
      <c r="NJ126" s="7"/>
      <c r="NK126" s="7"/>
      <c r="NL126" s="7"/>
      <c r="NM126" s="7"/>
      <c r="NN126" s="7"/>
      <c r="NO126" s="7"/>
      <c r="NP126" s="7"/>
      <c r="NQ126" s="7"/>
      <c r="NR126" s="7"/>
      <c r="NS126" s="7"/>
      <c r="NT126" s="7"/>
      <c r="NU126" s="7"/>
      <c r="NV126" s="7"/>
      <c r="NW126" s="7"/>
      <c r="NX126" s="7"/>
      <c r="NY126" s="7"/>
      <c r="NZ126" s="7"/>
      <c r="OA126" s="7"/>
      <c r="OB126" s="7"/>
      <c r="OC126" s="7"/>
      <c r="OD126" s="7"/>
      <c r="OE126" s="7"/>
      <c r="OF126" s="7"/>
      <c r="OG126" s="7"/>
      <c r="OH126" s="7"/>
      <c r="OI126" s="7"/>
      <c r="OJ126" s="7"/>
      <c r="OK126" s="7"/>
      <c r="OL126" s="7"/>
      <c r="OM126" s="7"/>
      <c r="ON126" s="7"/>
      <c r="OO126" s="7"/>
      <c r="OP126" s="7"/>
      <c r="OQ126" s="7"/>
      <c r="OR126" s="7"/>
      <c r="OS126" s="7"/>
      <c r="OT126" s="7"/>
      <c r="OU126" s="7"/>
      <c r="OV126" s="7"/>
      <c r="OW126" s="7"/>
      <c r="OX126" s="7"/>
      <c r="OY126" s="7"/>
      <c r="OZ126" s="7"/>
      <c r="PA126" s="7"/>
      <c r="PB126" s="7"/>
      <c r="PC126" s="7"/>
      <c r="PD126" s="7"/>
      <c r="PE126" s="7"/>
      <c r="PF126" s="7"/>
      <c r="PG126" s="7"/>
      <c r="PH126" s="7"/>
      <c r="PI126" s="7"/>
      <c r="PJ126" s="7"/>
      <c r="PK126" s="7"/>
      <c r="PL126" s="7"/>
      <c r="PM126" s="7"/>
      <c r="PN126" s="7"/>
      <c r="PO126" s="7"/>
      <c r="PP126" s="7"/>
      <c r="PQ126" s="7"/>
      <c r="PR126" s="7"/>
      <c r="PS126" s="7"/>
      <c r="PT126" s="7"/>
      <c r="PU126" s="7"/>
      <c r="PV126" s="7"/>
      <c r="PW126" s="7"/>
      <c r="PX126" s="7"/>
      <c r="PY126" s="7"/>
      <c r="PZ126" s="7"/>
      <c r="QA126" s="7"/>
      <c r="QB126" s="7"/>
      <c r="QC126" s="7"/>
      <c r="QD126" s="7"/>
      <c r="QE126" s="7"/>
      <c r="QF126" s="7"/>
      <c r="QG126" s="7"/>
      <c r="QH126" s="7"/>
      <c r="QI126" s="7"/>
      <c r="QJ126" s="7"/>
      <c r="QK126" s="7"/>
      <c r="QL126" s="7"/>
      <c r="QM126" s="7"/>
      <c r="QN126" s="7"/>
      <c r="QO126" s="7"/>
      <c r="QP126" s="7"/>
      <c r="QQ126" s="7"/>
      <c r="QR126" s="7"/>
      <c r="QS126" s="7"/>
      <c r="QT126" s="7"/>
      <c r="QU126" s="7"/>
      <c r="QV126" s="7"/>
      <c r="QW126" s="7"/>
      <c r="QX126" s="7"/>
      <c r="QY126" s="7"/>
      <c r="QZ126" s="7"/>
      <c r="RA126" s="7"/>
      <c r="RB126" s="7"/>
      <c r="RC126" s="7"/>
      <c r="RD126" s="7"/>
      <c r="RE126" s="7"/>
      <c r="RF126" s="7"/>
      <c r="RG126" s="7"/>
      <c r="RH126" s="7"/>
      <c r="RI126" s="7"/>
      <c r="RJ126" s="7"/>
      <c r="RK126" s="7"/>
      <c r="RL126" s="7"/>
      <c r="RM126" s="7"/>
      <c r="RN126" s="7"/>
      <c r="RO126" s="7"/>
      <c r="RP126" s="7"/>
      <c r="RQ126" s="7"/>
      <c r="RR126" s="7"/>
      <c r="RS126" s="7"/>
      <c r="RT126" s="7"/>
      <c r="RU126" s="7"/>
      <c r="RV126" s="7"/>
      <c r="RW126" s="7"/>
      <c r="RX126" s="7"/>
      <c r="RY126" s="7"/>
      <c r="RZ126" s="7"/>
      <c r="SA126" s="7"/>
      <c r="SB126" s="7"/>
      <c r="SC126" s="7"/>
      <c r="SD126" s="7"/>
      <c r="SE126" s="7"/>
      <c r="SF126" s="7"/>
      <c r="SG126" s="7"/>
      <c r="SH126" s="7"/>
      <c r="SI126" s="7"/>
      <c r="SJ126" s="7"/>
      <c r="SK126" s="7"/>
    </row>
    <row r="127" ht="14.2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  <c r="DV127" s="7"/>
      <c r="DW127" s="7"/>
      <c r="DX127" s="7"/>
      <c r="DY127" s="7"/>
      <c r="DZ127" s="7"/>
      <c r="EA127" s="7"/>
      <c r="EB127" s="7"/>
      <c r="EC127" s="7"/>
      <c r="ED127" s="7"/>
      <c r="EE127" s="7"/>
      <c r="EF127" s="7"/>
      <c r="EG127" s="7"/>
      <c r="EH127" s="7"/>
      <c r="EI127" s="7"/>
      <c r="EJ127" s="7"/>
      <c r="EK127" s="7"/>
      <c r="EL127" s="7"/>
      <c r="EM127" s="7"/>
      <c r="EN127" s="7"/>
      <c r="EO127" s="7"/>
      <c r="EP127" s="7"/>
      <c r="EQ127" s="7"/>
      <c r="ER127" s="7"/>
      <c r="ES127" s="7"/>
      <c r="ET127" s="7"/>
      <c r="EU127" s="7"/>
      <c r="EV127" s="7"/>
      <c r="EW127" s="7"/>
      <c r="EX127" s="7"/>
      <c r="EY127" s="7"/>
      <c r="EZ127" s="7"/>
      <c r="FA127" s="7"/>
      <c r="FB127" s="7"/>
      <c r="FC127" s="7"/>
      <c r="FD127" s="7"/>
      <c r="FE127" s="7"/>
      <c r="FF127" s="7"/>
      <c r="FG127" s="7"/>
      <c r="FH127" s="7"/>
      <c r="FI127" s="7"/>
      <c r="FJ127" s="7"/>
      <c r="FK127" s="7"/>
      <c r="FL127" s="7"/>
      <c r="FM127" s="7"/>
      <c r="FN127" s="7"/>
      <c r="FO127" s="7"/>
      <c r="FP127" s="7"/>
      <c r="FQ127" s="7"/>
      <c r="FR127" s="7"/>
      <c r="FS127" s="7"/>
      <c r="FT127" s="7"/>
      <c r="FU127" s="7"/>
      <c r="FV127" s="7"/>
      <c r="FW127" s="7"/>
      <c r="FX127" s="7"/>
      <c r="FY127" s="7"/>
      <c r="FZ127" s="7"/>
      <c r="GA127" s="7"/>
      <c r="GB127" s="7"/>
      <c r="GC127" s="7"/>
      <c r="GD127" s="7"/>
      <c r="GE127" s="7"/>
      <c r="GF127" s="7"/>
      <c r="GG127" s="7"/>
      <c r="GH127" s="7"/>
      <c r="GI127" s="7"/>
      <c r="GJ127" s="7"/>
      <c r="GK127" s="7"/>
      <c r="GL127" s="7"/>
      <c r="GM127" s="7"/>
      <c r="GN127" s="7"/>
      <c r="GO127" s="7"/>
      <c r="GP127" s="7"/>
      <c r="GQ127" s="7"/>
      <c r="GR127" s="7"/>
      <c r="GS127" s="7"/>
      <c r="GT127" s="7"/>
      <c r="GU127" s="7"/>
      <c r="GV127" s="7"/>
      <c r="GW127" s="7"/>
      <c r="GX127" s="7"/>
      <c r="GY127" s="7"/>
      <c r="GZ127" s="7"/>
      <c r="HA127" s="7"/>
      <c r="HB127" s="7"/>
      <c r="HC127" s="7"/>
      <c r="HD127" s="7"/>
      <c r="HE127" s="7"/>
      <c r="HF127" s="7"/>
      <c r="HG127" s="7"/>
      <c r="HH127" s="7"/>
      <c r="HI127" s="7"/>
      <c r="HJ127" s="7"/>
      <c r="HK127" s="7"/>
      <c r="HL127" s="7"/>
      <c r="HM127" s="7"/>
      <c r="HN127" s="7"/>
      <c r="HO127" s="7"/>
      <c r="HP127" s="7"/>
      <c r="HQ127" s="7"/>
      <c r="HR127" s="7"/>
      <c r="HS127" s="7"/>
      <c r="HT127" s="7"/>
      <c r="HU127" s="7"/>
      <c r="HV127" s="7"/>
      <c r="HW127" s="7"/>
      <c r="HX127" s="7"/>
      <c r="HY127" s="7"/>
      <c r="HZ127" s="7"/>
      <c r="IA127" s="7"/>
      <c r="IB127" s="7"/>
      <c r="IC127" s="7"/>
      <c r="ID127" s="7"/>
      <c r="IE127" s="7"/>
      <c r="IF127" s="7"/>
      <c r="IG127" s="7"/>
      <c r="IH127" s="7"/>
      <c r="II127" s="7"/>
      <c r="IJ127" s="7"/>
      <c r="IK127" s="7"/>
      <c r="IL127" s="7"/>
      <c r="IM127" s="7"/>
      <c r="IN127" s="7"/>
      <c r="IO127" s="7"/>
      <c r="IP127" s="7"/>
      <c r="IQ127" s="7"/>
      <c r="IR127" s="7"/>
      <c r="IS127" s="7"/>
      <c r="IT127" s="7"/>
      <c r="IU127" s="7"/>
      <c r="IV127" s="7"/>
      <c r="IW127" s="7"/>
      <c r="IX127" s="7"/>
      <c r="IY127" s="7"/>
      <c r="IZ127" s="7"/>
      <c r="JA127" s="7"/>
      <c r="JB127" s="7"/>
      <c r="JC127" s="7"/>
      <c r="JD127" s="7"/>
      <c r="JE127" s="7"/>
      <c r="JF127" s="7"/>
      <c r="JG127" s="7"/>
      <c r="JH127" s="7"/>
      <c r="JI127" s="7"/>
      <c r="JJ127" s="7"/>
      <c r="JK127" s="7"/>
      <c r="JL127" s="7"/>
      <c r="JM127" s="7"/>
      <c r="JN127" s="7"/>
      <c r="JO127" s="7"/>
      <c r="JP127" s="7"/>
      <c r="JQ127" s="7"/>
      <c r="JR127" s="7"/>
      <c r="JS127" s="7"/>
      <c r="JT127" s="7"/>
      <c r="JU127" s="7"/>
      <c r="JV127" s="7"/>
      <c r="JW127" s="7"/>
      <c r="JX127" s="7"/>
      <c r="JY127" s="7"/>
      <c r="JZ127" s="7"/>
      <c r="KA127" s="7"/>
      <c r="KB127" s="7"/>
      <c r="KC127" s="7"/>
      <c r="KD127" s="7"/>
      <c r="KE127" s="7"/>
      <c r="KF127" s="7"/>
      <c r="KG127" s="7"/>
      <c r="KH127" s="7"/>
      <c r="KI127" s="7"/>
      <c r="KJ127" s="7"/>
      <c r="KK127" s="7"/>
      <c r="KL127" s="7"/>
      <c r="KM127" s="7"/>
      <c r="KN127" s="7"/>
      <c r="KO127" s="7"/>
      <c r="KP127" s="7"/>
      <c r="KQ127" s="7"/>
      <c r="KR127" s="7"/>
      <c r="KS127" s="7"/>
      <c r="KT127" s="7"/>
      <c r="KU127" s="7"/>
      <c r="KV127" s="7"/>
      <c r="KW127" s="7"/>
      <c r="KX127" s="7"/>
      <c r="KY127" s="7"/>
      <c r="KZ127" s="7"/>
      <c r="LA127" s="7"/>
      <c r="LB127" s="7"/>
      <c r="LC127" s="7"/>
      <c r="LD127" s="7"/>
      <c r="LE127" s="7"/>
      <c r="LF127" s="7"/>
      <c r="LG127" s="7"/>
      <c r="LH127" s="7"/>
      <c r="LI127" s="7"/>
      <c r="LJ127" s="7"/>
      <c r="LK127" s="7"/>
      <c r="LL127" s="7"/>
      <c r="LM127" s="7"/>
      <c r="LN127" s="7"/>
      <c r="LO127" s="7"/>
      <c r="LP127" s="7"/>
      <c r="LQ127" s="7"/>
      <c r="LR127" s="7"/>
      <c r="LS127" s="7"/>
      <c r="LT127" s="7"/>
      <c r="LU127" s="7"/>
      <c r="LV127" s="7"/>
      <c r="LW127" s="7"/>
      <c r="LX127" s="7"/>
      <c r="LY127" s="7"/>
      <c r="LZ127" s="7"/>
      <c r="MA127" s="7"/>
      <c r="MB127" s="7"/>
      <c r="MC127" s="7"/>
      <c r="MD127" s="7"/>
      <c r="ME127" s="7"/>
      <c r="MF127" s="7"/>
      <c r="MG127" s="7"/>
      <c r="MH127" s="7"/>
      <c r="MI127" s="7"/>
      <c r="MJ127" s="7"/>
      <c r="MK127" s="7"/>
      <c r="ML127" s="7"/>
      <c r="MM127" s="7"/>
      <c r="MN127" s="7"/>
      <c r="MO127" s="7"/>
      <c r="MP127" s="7"/>
      <c r="MQ127" s="7"/>
      <c r="MR127" s="7"/>
      <c r="MS127" s="7"/>
      <c r="MT127" s="7"/>
      <c r="MU127" s="7"/>
      <c r="MV127" s="7"/>
      <c r="MW127" s="7"/>
      <c r="MX127" s="7"/>
      <c r="MY127" s="7"/>
      <c r="MZ127" s="7"/>
      <c r="NA127" s="7"/>
      <c r="NB127" s="7"/>
      <c r="NC127" s="7"/>
      <c r="ND127" s="7"/>
      <c r="NE127" s="7"/>
      <c r="NF127" s="7"/>
      <c r="NG127" s="7"/>
      <c r="NH127" s="7"/>
      <c r="NI127" s="7"/>
      <c r="NJ127" s="7"/>
      <c r="NK127" s="7"/>
      <c r="NL127" s="7"/>
      <c r="NM127" s="7"/>
      <c r="NN127" s="7"/>
      <c r="NO127" s="7"/>
      <c r="NP127" s="7"/>
      <c r="NQ127" s="7"/>
      <c r="NR127" s="7"/>
      <c r="NS127" s="7"/>
      <c r="NT127" s="7"/>
      <c r="NU127" s="7"/>
      <c r="NV127" s="7"/>
      <c r="NW127" s="7"/>
      <c r="NX127" s="7"/>
      <c r="NY127" s="7"/>
      <c r="NZ127" s="7"/>
      <c r="OA127" s="7"/>
      <c r="OB127" s="7"/>
      <c r="OC127" s="7"/>
      <c r="OD127" s="7"/>
      <c r="OE127" s="7"/>
      <c r="OF127" s="7"/>
      <c r="OG127" s="7"/>
      <c r="OH127" s="7"/>
      <c r="OI127" s="7"/>
      <c r="OJ127" s="7"/>
      <c r="OK127" s="7"/>
      <c r="OL127" s="7"/>
      <c r="OM127" s="7"/>
      <c r="ON127" s="7"/>
      <c r="OO127" s="7"/>
      <c r="OP127" s="7"/>
      <c r="OQ127" s="7"/>
      <c r="OR127" s="7"/>
      <c r="OS127" s="7"/>
      <c r="OT127" s="7"/>
      <c r="OU127" s="7"/>
      <c r="OV127" s="7"/>
      <c r="OW127" s="7"/>
      <c r="OX127" s="7"/>
      <c r="OY127" s="7"/>
      <c r="OZ127" s="7"/>
      <c r="PA127" s="7"/>
      <c r="PB127" s="7"/>
      <c r="PC127" s="7"/>
      <c r="PD127" s="7"/>
      <c r="PE127" s="7"/>
      <c r="PF127" s="7"/>
      <c r="PG127" s="7"/>
      <c r="PH127" s="7"/>
      <c r="PI127" s="7"/>
      <c r="PJ127" s="7"/>
      <c r="PK127" s="7"/>
      <c r="PL127" s="7"/>
      <c r="PM127" s="7"/>
      <c r="PN127" s="7"/>
      <c r="PO127" s="7"/>
      <c r="PP127" s="7"/>
      <c r="PQ127" s="7"/>
      <c r="PR127" s="7"/>
      <c r="PS127" s="7"/>
      <c r="PT127" s="7"/>
      <c r="PU127" s="7"/>
      <c r="PV127" s="7"/>
      <c r="PW127" s="7"/>
      <c r="PX127" s="7"/>
      <c r="PY127" s="7"/>
      <c r="PZ127" s="7"/>
      <c r="QA127" s="7"/>
      <c r="QB127" s="7"/>
      <c r="QC127" s="7"/>
      <c r="QD127" s="7"/>
      <c r="QE127" s="7"/>
      <c r="QF127" s="7"/>
      <c r="QG127" s="7"/>
      <c r="QH127" s="7"/>
      <c r="QI127" s="7"/>
      <c r="QJ127" s="7"/>
      <c r="QK127" s="7"/>
      <c r="QL127" s="7"/>
      <c r="QM127" s="7"/>
      <c r="QN127" s="7"/>
      <c r="QO127" s="7"/>
      <c r="QP127" s="7"/>
      <c r="QQ127" s="7"/>
      <c r="QR127" s="7"/>
      <c r="QS127" s="7"/>
      <c r="QT127" s="7"/>
      <c r="QU127" s="7"/>
      <c r="QV127" s="7"/>
      <c r="QW127" s="7"/>
      <c r="QX127" s="7"/>
      <c r="QY127" s="7"/>
      <c r="QZ127" s="7"/>
      <c r="RA127" s="7"/>
      <c r="RB127" s="7"/>
      <c r="RC127" s="7"/>
      <c r="RD127" s="7"/>
      <c r="RE127" s="7"/>
      <c r="RF127" s="7"/>
      <c r="RG127" s="7"/>
      <c r="RH127" s="7"/>
      <c r="RI127" s="7"/>
      <c r="RJ127" s="7"/>
      <c r="RK127" s="7"/>
      <c r="RL127" s="7"/>
      <c r="RM127" s="7"/>
      <c r="RN127" s="7"/>
      <c r="RO127" s="7"/>
      <c r="RP127" s="7"/>
      <c r="RQ127" s="7"/>
      <c r="RR127" s="7"/>
      <c r="RS127" s="7"/>
      <c r="RT127" s="7"/>
      <c r="RU127" s="7"/>
      <c r="RV127" s="7"/>
      <c r="RW127" s="7"/>
      <c r="RX127" s="7"/>
      <c r="RY127" s="7"/>
      <c r="RZ127" s="7"/>
      <c r="SA127" s="7"/>
      <c r="SB127" s="7"/>
      <c r="SC127" s="7"/>
      <c r="SD127" s="7"/>
      <c r="SE127" s="7"/>
      <c r="SF127" s="7"/>
      <c r="SG127" s="7"/>
      <c r="SH127" s="7"/>
      <c r="SI127" s="7"/>
      <c r="SJ127" s="7"/>
      <c r="SK127" s="7"/>
    </row>
    <row r="128" ht="14.2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  <c r="DV128" s="7"/>
      <c r="DW128" s="7"/>
      <c r="DX128" s="7"/>
      <c r="DY128" s="7"/>
      <c r="DZ128" s="7"/>
      <c r="EA128" s="7"/>
      <c r="EB128" s="7"/>
      <c r="EC128" s="7"/>
      <c r="ED128" s="7"/>
      <c r="EE128" s="7"/>
      <c r="EF128" s="7"/>
      <c r="EG128" s="7"/>
      <c r="EH128" s="7"/>
      <c r="EI128" s="7"/>
      <c r="EJ128" s="7"/>
      <c r="EK128" s="7"/>
      <c r="EL128" s="7"/>
      <c r="EM128" s="7"/>
      <c r="EN128" s="7"/>
      <c r="EO128" s="7"/>
      <c r="EP128" s="7"/>
      <c r="EQ128" s="7"/>
      <c r="ER128" s="7"/>
      <c r="ES128" s="7"/>
      <c r="ET128" s="7"/>
      <c r="EU128" s="7"/>
      <c r="EV128" s="7"/>
      <c r="EW128" s="7"/>
      <c r="EX128" s="7"/>
      <c r="EY128" s="7"/>
      <c r="EZ128" s="7"/>
      <c r="FA128" s="7"/>
      <c r="FB128" s="7"/>
      <c r="FC128" s="7"/>
      <c r="FD128" s="7"/>
      <c r="FE128" s="7"/>
      <c r="FF128" s="7"/>
      <c r="FG128" s="7"/>
      <c r="FH128" s="7"/>
      <c r="FI128" s="7"/>
      <c r="FJ128" s="7"/>
      <c r="FK128" s="7"/>
      <c r="FL128" s="7"/>
      <c r="FM128" s="7"/>
      <c r="FN128" s="7"/>
      <c r="FO128" s="7"/>
      <c r="FP128" s="7"/>
      <c r="FQ128" s="7"/>
      <c r="FR128" s="7"/>
      <c r="FS128" s="7"/>
      <c r="FT128" s="7"/>
      <c r="FU128" s="7"/>
      <c r="FV128" s="7"/>
      <c r="FW128" s="7"/>
      <c r="FX128" s="7"/>
      <c r="FY128" s="7"/>
      <c r="FZ128" s="7"/>
      <c r="GA128" s="7"/>
      <c r="GB128" s="7"/>
      <c r="GC128" s="7"/>
      <c r="GD128" s="7"/>
      <c r="GE128" s="7"/>
      <c r="GF128" s="7"/>
      <c r="GG128" s="7"/>
      <c r="GH128" s="7"/>
      <c r="GI128" s="7"/>
      <c r="GJ128" s="7"/>
      <c r="GK128" s="7"/>
      <c r="GL128" s="7"/>
      <c r="GM128" s="7"/>
      <c r="GN128" s="7"/>
      <c r="GO128" s="7"/>
      <c r="GP128" s="7"/>
      <c r="GQ128" s="7"/>
      <c r="GR128" s="7"/>
      <c r="GS128" s="7"/>
      <c r="GT128" s="7"/>
      <c r="GU128" s="7"/>
      <c r="GV128" s="7"/>
      <c r="GW128" s="7"/>
      <c r="GX128" s="7"/>
      <c r="GY128" s="7"/>
      <c r="GZ128" s="7"/>
      <c r="HA128" s="7"/>
      <c r="HB128" s="7"/>
      <c r="HC128" s="7"/>
      <c r="HD128" s="7"/>
      <c r="HE128" s="7"/>
      <c r="HF128" s="7"/>
      <c r="HG128" s="7"/>
      <c r="HH128" s="7"/>
      <c r="HI128" s="7"/>
      <c r="HJ128" s="7"/>
      <c r="HK128" s="7"/>
      <c r="HL128" s="7"/>
      <c r="HM128" s="7"/>
      <c r="HN128" s="7"/>
      <c r="HO128" s="7"/>
      <c r="HP128" s="7"/>
      <c r="HQ128" s="7"/>
      <c r="HR128" s="7"/>
      <c r="HS128" s="7"/>
      <c r="HT128" s="7"/>
      <c r="HU128" s="7"/>
      <c r="HV128" s="7"/>
      <c r="HW128" s="7"/>
      <c r="HX128" s="7"/>
      <c r="HY128" s="7"/>
      <c r="HZ128" s="7"/>
      <c r="IA128" s="7"/>
      <c r="IB128" s="7"/>
      <c r="IC128" s="7"/>
      <c r="ID128" s="7"/>
      <c r="IE128" s="7"/>
      <c r="IF128" s="7"/>
      <c r="IG128" s="7"/>
      <c r="IH128" s="7"/>
      <c r="II128" s="7"/>
      <c r="IJ128" s="7"/>
      <c r="IK128" s="7"/>
      <c r="IL128" s="7"/>
      <c r="IM128" s="7"/>
      <c r="IN128" s="7"/>
      <c r="IO128" s="7"/>
      <c r="IP128" s="7"/>
      <c r="IQ128" s="7"/>
      <c r="IR128" s="7"/>
      <c r="IS128" s="7"/>
      <c r="IT128" s="7"/>
      <c r="IU128" s="7"/>
      <c r="IV128" s="7"/>
      <c r="IW128" s="7"/>
      <c r="IX128" s="7"/>
      <c r="IY128" s="7"/>
      <c r="IZ128" s="7"/>
      <c r="JA128" s="7"/>
      <c r="JB128" s="7"/>
      <c r="JC128" s="7"/>
      <c r="JD128" s="7"/>
      <c r="JE128" s="7"/>
      <c r="JF128" s="7"/>
      <c r="JG128" s="7"/>
      <c r="JH128" s="7"/>
      <c r="JI128" s="7"/>
      <c r="JJ128" s="7"/>
      <c r="JK128" s="7"/>
      <c r="JL128" s="7"/>
      <c r="JM128" s="7"/>
      <c r="JN128" s="7"/>
      <c r="JO128" s="7"/>
      <c r="JP128" s="7"/>
      <c r="JQ128" s="7"/>
      <c r="JR128" s="7"/>
      <c r="JS128" s="7"/>
      <c r="JT128" s="7"/>
      <c r="JU128" s="7"/>
      <c r="JV128" s="7"/>
      <c r="JW128" s="7"/>
      <c r="JX128" s="7"/>
      <c r="JY128" s="7"/>
      <c r="JZ128" s="7"/>
      <c r="KA128" s="7"/>
      <c r="KB128" s="7"/>
      <c r="KC128" s="7"/>
      <c r="KD128" s="7"/>
      <c r="KE128" s="7"/>
      <c r="KF128" s="7"/>
      <c r="KG128" s="7"/>
      <c r="KH128" s="7"/>
      <c r="KI128" s="7"/>
      <c r="KJ128" s="7"/>
      <c r="KK128" s="7"/>
      <c r="KL128" s="7"/>
      <c r="KM128" s="7"/>
      <c r="KN128" s="7"/>
      <c r="KO128" s="7"/>
      <c r="KP128" s="7"/>
      <c r="KQ128" s="7"/>
      <c r="KR128" s="7"/>
      <c r="KS128" s="7"/>
      <c r="KT128" s="7"/>
      <c r="KU128" s="7"/>
      <c r="KV128" s="7"/>
      <c r="KW128" s="7"/>
      <c r="KX128" s="7"/>
      <c r="KY128" s="7"/>
      <c r="KZ128" s="7"/>
      <c r="LA128" s="7"/>
      <c r="LB128" s="7"/>
      <c r="LC128" s="7"/>
      <c r="LD128" s="7"/>
      <c r="LE128" s="7"/>
      <c r="LF128" s="7"/>
      <c r="LG128" s="7"/>
      <c r="LH128" s="7"/>
      <c r="LI128" s="7"/>
      <c r="LJ128" s="7"/>
      <c r="LK128" s="7"/>
      <c r="LL128" s="7"/>
      <c r="LM128" s="7"/>
      <c r="LN128" s="7"/>
      <c r="LO128" s="7"/>
      <c r="LP128" s="7"/>
      <c r="LQ128" s="7"/>
      <c r="LR128" s="7"/>
      <c r="LS128" s="7"/>
      <c r="LT128" s="7"/>
      <c r="LU128" s="7"/>
      <c r="LV128" s="7"/>
      <c r="LW128" s="7"/>
      <c r="LX128" s="7"/>
      <c r="LY128" s="7"/>
      <c r="LZ128" s="7"/>
      <c r="MA128" s="7"/>
      <c r="MB128" s="7"/>
      <c r="MC128" s="7"/>
      <c r="MD128" s="7"/>
      <c r="ME128" s="7"/>
      <c r="MF128" s="7"/>
      <c r="MG128" s="7"/>
      <c r="MH128" s="7"/>
      <c r="MI128" s="7"/>
      <c r="MJ128" s="7"/>
      <c r="MK128" s="7"/>
      <c r="ML128" s="7"/>
      <c r="MM128" s="7"/>
      <c r="MN128" s="7"/>
      <c r="MO128" s="7"/>
      <c r="MP128" s="7"/>
      <c r="MQ128" s="7"/>
      <c r="MR128" s="7"/>
      <c r="MS128" s="7"/>
      <c r="MT128" s="7"/>
      <c r="MU128" s="7"/>
      <c r="MV128" s="7"/>
      <c r="MW128" s="7"/>
      <c r="MX128" s="7"/>
      <c r="MY128" s="7"/>
      <c r="MZ128" s="7"/>
      <c r="NA128" s="7"/>
      <c r="NB128" s="7"/>
      <c r="NC128" s="7"/>
      <c r="ND128" s="7"/>
      <c r="NE128" s="7"/>
      <c r="NF128" s="7"/>
      <c r="NG128" s="7"/>
      <c r="NH128" s="7"/>
      <c r="NI128" s="7"/>
      <c r="NJ128" s="7"/>
      <c r="NK128" s="7"/>
      <c r="NL128" s="7"/>
      <c r="NM128" s="7"/>
      <c r="NN128" s="7"/>
      <c r="NO128" s="7"/>
      <c r="NP128" s="7"/>
      <c r="NQ128" s="7"/>
      <c r="NR128" s="7"/>
      <c r="NS128" s="7"/>
      <c r="NT128" s="7"/>
      <c r="NU128" s="7"/>
      <c r="NV128" s="7"/>
      <c r="NW128" s="7"/>
      <c r="NX128" s="7"/>
      <c r="NY128" s="7"/>
      <c r="NZ128" s="7"/>
      <c r="OA128" s="7"/>
      <c r="OB128" s="7"/>
      <c r="OC128" s="7"/>
      <c r="OD128" s="7"/>
      <c r="OE128" s="7"/>
      <c r="OF128" s="7"/>
      <c r="OG128" s="7"/>
      <c r="OH128" s="7"/>
      <c r="OI128" s="7"/>
      <c r="OJ128" s="7"/>
      <c r="OK128" s="7"/>
      <c r="OL128" s="7"/>
      <c r="OM128" s="7"/>
      <c r="ON128" s="7"/>
      <c r="OO128" s="7"/>
      <c r="OP128" s="7"/>
      <c r="OQ128" s="7"/>
      <c r="OR128" s="7"/>
      <c r="OS128" s="7"/>
      <c r="OT128" s="7"/>
      <c r="OU128" s="7"/>
      <c r="OV128" s="7"/>
      <c r="OW128" s="7"/>
      <c r="OX128" s="7"/>
      <c r="OY128" s="7"/>
      <c r="OZ128" s="7"/>
      <c r="PA128" s="7"/>
      <c r="PB128" s="7"/>
      <c r="PC128" s="7"/>
      <c r="PD128" s="7"/>
      <c r="PE128" s="7"/>
      <c r="PF128" s="7"/>
      <c r="PG128" s="7"/>
      <c r="PH128" s="7"/>
      <c r="PI128" s="7"/>
      <c r="PJ128" s="7"/>
      <c r="PK128" s="7"/>
      <c r="PL128" s="7"/>
      <c r="PM128" s="7"/>
      <c r="PN128" s="7"/>
      <c r="PO128" s="7"/>
      <c r="PP128" s="7"/>
      <c r="PQ128" s="7"/>
      <c r="PR128" s="7"/>
      <c r="PS128" s="7"/>
      <c r="PT128" s="7"/>
      <c r="PU128" s="7"/>
      <c r="PV128" s="7"/>
      <c r="PW128" s="7"/>
      <c r="PX128" s="7"/>
      <c r="PY128" s="7"/>
      <c r="PZ128" s="7"/>
      <c r="QA128" s="7"/>
      <c r="QB128" s="7"/>
      <c r="QC128" s="7"/>
      <c r="QD128" s="7"/>
      <c r="QE128" s="7"/>
      <c r="QF128" s="7"/>
      <c r="QG128" s="7"/>
      <c r="QH128" s="7"/>
      <c r="QI128" s="7"/>
      <c r="QJ128" s="7"/>
      <c r="QK128" s="7"/>
      <c r="QL128" s="7"/>
      <c r="QM128" s="7"/>
      <c r="QN128" s="7"/>
      <c r="QO128" s="7"/>
      <c r="QP128" s="7"/>
      <c r="QQ128" s="7"/>
      <c r="QR128" s="7"/>
      <c r="QS128" s="7"/>
      <c r="QT128" s="7"/>
      <c r="QU128" s="7"/>
      <c r="QV128" s="7"/>
      <c r="QW128" s="7"/>
      <c r="QX128" s="7"/>
      <c r="QY128" s="7"/>
      <c r="QZ128" s="7"/>
      <c r="RA128" s="7"/>
      <c r="RB128" s="7"/>
      <c r="RC128" s="7"/>
      <c r="RD128" s="7"/>
      <c r="RE128" s="7"/>
      <c r="RF128" s="7"/>
      <c r="RG128" s="7"/>
      <c r="RH128" s="7"/>
      <c r="RI128" s="7"/>
      <c r="RJ128" s="7"/>
      <c r="RK128" s="7"/>
      <c r="RL128" s="7"/>
      <c r="RM128" s="7"/>
      <c r="RN128" s="7"/>
      <c r="RO128" s="7"/>
      <c r="RP128" s="7"/>
      <c r="RQ128" s="7"/>
      <c r="RR128" s="7"/>
      <c r="RS128" s="7"/>
      <c r="RT128" s="7"/>
      <c r="RU128" s="7"/>
      <c r="RV128" s="7"/>
      <c r="RW128" s="7"/>
      <c r="RX128" s="7"/>
      <c r="RY128" s="7"/>
      <c r="RZ128" s="7"/>
      <c r="SA128" s="7"/>
      <c r="SB128" s="7"/>
      <c r="SC128" s="7"/>
      <c r="SD128" s="7"/>
      <c r="SE128" s="7"/>
      <c r="SF128" s="7"/>
      <c r="SG128" s="7"/>
      <c r="SH128" s="7"/>
      <c r="SI128" s="7"/>
      <c r="SJ128" s="7"/>
      <c r="SK128" s="7"/>
    </row>
    <row r="129" ht="14.2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  <c r="DV129" s="7"/>
      <c r="DW129" s="7"/>
      <c r="DX129" s="7"/>
      <c r="DY129" s="7"/>
      <c r="DZ129" s="7"/>
      <c r="EA129" s="7"/>
      <c r="EB129" s="7"/>
      <c r="EC129" s="7"/>
      <c r="ED129" s="7"/>
      <c r="EE129" s="7"/>
      <c r="EF129" s="7"/>
      <c r="EG129" s="7"/>
      <c r="EH129" s="7"/>
      <c r="EI129" s="7"/>
      <c r="EJ129" s="7"/>
      <c r="EK129" s="7"/>
      <c r="EL129" s="7"/>
      <c r="EM129" s="7"/>
      <c r="EN129" s="7"/>
      <c r="EO129" s="7"/>
      <c r="EP129" s="7"/>
      <c r="EQ129" s="7"/>
      <c r="ER129" s="7"/>
      <c r="ES129" s="7"/>
      <c r="ET129" s="7"/>
      <c r="EU129" s="7"/>
      <c r="EV129" s="7"/>
      <c r="EW129" s="7"/>
      <c r="EX129" s="7"/>
      <c r="EY129" s="7"/>
      <c r="EZ129" s="7"/>
      <c r="FA129" s="7"/>
      <c r="FB129" s="7"/>
      <c r="FC129" s="7"/>
      <c r="FD129" s="7"/>
      <c r="FE129" s="7"/>
      <c r="FF129" s="7"/>
      <c r="FG129" s="7"/>
      <c r="FH129" s="7"/>
      <c r="FI129" s="7"/>
      <c r="FJ129" s="7"/>
      <c r="FK129" s="7"/>
      <c r="FL129" s="7"/>
      <c r="FM129" s="7"/>
      <c r="FN129" s="7"/>
      <c r="FO129" s="7"/>
      <c r="FP129" s="7"/>
      <c r="FQ129" s="7"/>
      <c r="FR129" s="7"/>
      <c r="FS129" s="7"/>
      <c r="FT129" s="7"/>
      <c r="FU129" s="7"/>
      <c r="FV129" s="7"/>
      <c r="FW129" s="7"/>
      <c r="FX129" s="7"/>
      <c r="FY129" s="7"/>
      <c r="FZ129" s="7"/>
      <c r="GA129" s="7"/>
      <c r="GB129" s="7"/>
      <c r="GC129" s="7"/>
      <c r="GD129" s="7"/>
      <c r="GE129" s="7"/>
      <c r="GF129" s="7"/>
      <c r="GG129" s="7"/>
      <c r="GH129" s="7"/>
      <c r="GI129" s="7"/>
      <c r="GJ129" s="7"/>
      <c r="GK129" s="7"/>
      <c r="GL129" s="7"/>
      <c r="GM129" s="7"/>
      <c r="GN129" s="7"/>
      <c r="GO129" s="7"/>
      <c r="GP129" s="7"/>
      <c r="GQ129" s="7"/>
      <c r="GR129" s="7"/>
      <c r="GS129" s="7"/>
      <c r="GT129" s="7"/>
      <c r="GU129" s="7"/>
      <c r="GV129" s="7"/>
      <c r="GW129" s="7"/>
      <c r="GX129" s="7"/>
      <c r="GY129" s="7"/>
      <c r="GZ129" s="7"/>
      <c r="HA129" s="7"/>
      <c r="HB129" s="7"/>
      <c r="HC129" s="7"/>
      <c r="HD129" s="7"/>
      <c r="HE129" s="7"/>
      <c r="HF129" s="7"/>
      <c r="HG129" s="7"/>
      <c r="HH129" s="7"/>
      <c r="HI129" s="7"/>
      <c r="HJ129" s="7"/>
      <c r="HK129" s="7"/>
      <c r="HL129" s="7"/>
      <c r="HM129" s="7"/>
      <c r="HN129" s="7"/>
      <c r="HO129" s="7"/>
      <c r="HP129" s="7"/>
      <c r="HQ129" s="7"/>
      <c r="HR129" s="7"/>
      <c r="HS129" s="7"/>
      <c r="HT129" s="7"/>
      <c r="HU129" s="7"/>
      <c r="HV129" s="7"/>
      <c r="HW129" s="7"/>
      <c r="HX129" s="7"/>
      <c r="HY129" s="7"/>
      <c r="HZ129" s="7"/>
      <c r="IA129" s="7"/>
      <c r="IB129" s="7"/>
      <c r="IC129" s="7"/>
      <c r="ID129" s="7"/>
      <c r="IE129" s="7"/>
      <c r="IF129" s="7"/>
      <c r="IG129" s="7"/>
      <c r="IH129" s="7"/>
      <c r="II129" s="7"/>
      <c r="IJ129" s="7"/>
      <c r="IK129" s="7"/>
      <c r="IL129" s="7"/>
      <c r="IM129" s="7"/>
      <c r="IN129" s="7"/>
      <c r="IO129" s="7"/>
      <c r="IP129" s="7"/>
      <c r="IQ129" s="7"/>
      <c r="IR129" s="7"/>
      <c r="IS129" s="7"/>
      <c r="IT129" s="7"/>
      <c r="IU129" s="7"/>
      <c r="IV129" s="7"/>
      <c r="IW129" s="7"/>
      <c r="IX129" s="7"/>
      <c r="IY129" s="7"/>
      <c r="IZ129" s="7"/>
      <c r="JA129" s="7"/>
      <c r="JB129" s="7"/>
      <c r="JC129" s="7"/>
      <c r="JD129" s="7"/>
      <c r="JE129" s="7"/>
      <c r="JF129" s="7"/>
      <c r="JG129" s="7"/>
      <c r="JH129" s="7"/>
      <c r="JI129" s="7"/>
      <c r="JJ129" s="7"/>
      <c r="JK129" s="7"/>
      <c r="JL129" s="7"/>
      <c r="JM129" s="7"/>
      <c r="JN129" s="7"/>
      <c r="JO129" s="7"/>
      <c r="JP129" s="7"/>
      <c r="JQ129" s="7"/>
      <c r="JR129" s="7"/>
      <c r="JS129" s="7"/>
      <c r="JT129" s="7"/>
      <c r="JU129" s="7"/>
      <c r="JV129" s="7"/>
      <c r="JW129" s="7"/>
      <c r="JX129" s="7"/>
      <c r="JY129" s="7"/>
      <c r="JZ129" s="7"/>
      <c r="KA129" s="7"/>
      <c r="KB129" s="7"/>
      <c r="KC129" s="7"/>
      <c r="KD129" s="7"/>
      <c r="KE129" s="7"/>
      <c r="KF129" s="7"/>
      <c r="KG129" s="7"/>
      <c r="KH129" s="7"/>
      <c r="KI129" s="7"/>
      <c r="KJ129" s="7"/>
      <c r="KK129" s="7"/>
      <c r="KL129" s="7"/>
      <c r="KM129" s="7"/>
      <c r="KN129" s="7"/>
      <c r="KO129" s="7"/>
      <c r="KP129" s="7"/>
      <c r="KQ129" s="7"/>
      <c r="KR129" s="7"/>
      <c r="KS129" s="7"/>
      <c r="KT129" s="7"/>
      <c r="KU129" s="7"/>
      <c r="KV129" s="7"/>
      <c r="KW129" s="7"/>
      <c r="KX129" s="7"/>
      <c r="KY129" s="7"/>
      <c r="KZ129" s="7"/>
      <c r="LA129" s="7"/>
      <c r="LB129" s="7"/>
      <c r="LC129" s="7"/>
      <c r="LD129" s="7"/>
      <c r="LE129" s="7"/>
      <c r="LF129" s="7"/>
      <c r="LG129" s="7"/>
      <c r="LH129" s="7"/>
      <c r="LI129" s="7"/>
      <c r="LJ129" s="7"/>
      <c r="LK129" s="7"/>
      <c r="LL129" s="7"/>
      <c r="LM129" s="7"/>
      <c r="LN129" s="7"/>
      <c r="LO129" s="7"/>
      <c r="LP129" s="7"/>
      <c r="LQ129" s="7"/>
      <c r="LR129" s="7"/>
      <c r="LS129" s="7"/>
      <c r="LT129" s="7"/>
      <c r="LU129" s="7"/>
      <c r="LV129" s="7"/>
      <c r="LW129" s="7"/>
      <c r="LX129" s="7"/>
      <c r="LY129" s="7"/>
      <c r="LZ129" s="7"/>
      <c r="MA129" s="7"/>
      <c r="MB129" s="7"/>
      <c r="MC129" s="7"/>
      <c r="MD129" s="7"/>
      <c r="ME129" s="7"/>
      <c r="MF129" s="7"/>
      <c r="MG129" s="7"/>
      <c r="MH129" s="7"/>
      <c r="MI129" s="7"/>
      <c r="MJ129" s="7"/>
      <c r="MK129" s="7"/>
      <c r="ML129" s="7"/>
      <c r="MM129" s="7"/>
      <c r="MN129" s="7"/>
      <c r="MO129" s="7"/>
      <c r="MP129" s="7"/>
      <c r="MQ129" s="7"/>
      <c r="MR129" s="7"/>
      <c r="MS129" s="7"/>
      <c r="MT129" s="7"/>
      <c r="MU129" s="7"/>
      <c r="MV129" s="7"/>
      <c r="MW129" s="7"/>
      <c r="MX129" s="7"/>
      <c r="MY129" s="7"/>
      <c r="MZ129" s="7"/>
      <c r="NA129" s="7"/>
      <c r="NB129" s="7"/>
      <c r="NC129" s="7"/>
      <c r="ND129" s="7"/>
      <c r="NE129" s="7"/>
      <c r="NF129" s="7"/>
      <c r="NG129" s="7"/>
      <c r="NH129" s="7"/>
      <c r="NI129" s="7"/>
      <c r="NJ129" s="7"/>
      <c r="NK129" s="7"/>
      <c r="NL129" s="7"/>
      <c r="NM129" s="7"/>
      <c r="NN129" s="7"/>
      <c r="NO129" s="7"/>
      <c r="NP129" s="7"/>
      <c r="NQ129" s="7"/>
      <c r="NR129" s="7"/>
      <c r="NS129" s="7"/>
      <c r="NT129" s="7"/>
      <c r="NU129" s="7"/>
      <c r="NV129" s="7"/>
      <c r="NW129" s="7"/>
      <c r="NX129" s="7"/>
      <c r="NY129" s="7"/>
      <c r="NZ129" s="7"/>
      <c r="OA129" s="7"/>
      <c r="OB129" s="7"/>
      <c r="OC129" s="7"/>
      <c r="OD129" s="7"/>
      <c r="OE129" s="7"/>
      <c r="OF129" s="7"/>
      <c r="OG129" s="7"/>
      <c r="OH129" s="7"/>
      <c r="OI129" s="7"/>
      <c r="OJ129" s="7"/>
      <c r="OK129" s="7"/>
      <c r="OL129" s="7"/>
      <c r="OM129" s="7"/>
      <c r="ON129" s="7"/>
      <c r="OO129" s="7"/>
      <c r="OP129" s="7"/>
      <c r="OQ129" s="7"/>
      <c r="OR129" s="7"/>
      <c r="OS129" s="7"/>
      <c r="OT129" s="7"/>
      <c r="OU129" s="7"/>
      <c r="OV129" s="7"/>
      <c r="OW129" s="7"/>
      <c r="OX129" s="7"/>
      <c r="OY129" s="7"/>
      <c r="OZ129" s="7"/>
      <c r="PA129" s="7"/>
      <c r="PB129" s="7"/>
      <c r="PC129" s="7"/>
      <c r="PD129" s="7"/>
      <c r="PE129" s="7"/>
      <c r="PF129" s="7"/>
      <c r="PG129" s="7"/>
      <c r="PH129" s="7"/>
      <c r="PI129" s="7"/>
      <c r="PJ129" s="7"/>
      <c r="PK129" s="7"/>
      <c r="PL129" s="7"/>
      <c r="PM129" s="7"/>
      <c r="PN129" s="7"/>
      <c r="PO129" s="7"/>
      <c r="PP129" s="7"/>
      <c r="PQ129" s="7"/>
      <c r="PR129" s="7"/>
      <c r="PS129" s="7"/>
      <c r="PT129" s="7"/>
      <c r="PU129" s="7"/>
      <c r="PV129" s="7"/>
      <c r="PW129" s="7"/>
      <c r="PX129" s="7"/>
      <c r="PY129" s="7"/>
      <c r="PZ129" s="7"/>
      <c r="QA129" s="7"/>
      <c r="QB129" s="7"/>
      <c r="QC129" s="7"/>
      <c r="QD129" s="7"/>
      <c r="QE129" s="7"/>
      <c r="QF129" s="7"/>
      <c r="QG129" s="7"/>
      <c r="QH129" s="7"/>
      <c r="QI129" s="7"/>
      <c r="QJ129" s="7"/>
      <c r="QK129" s="7"/>
      <c r="QL129" s="7"/>
      <c r="QM129" s="7"/>
      <c r="QN129" s="7"/>
      <c r="QO129" s="7"/>
      <c r="QP129" s="7"/>
      <c r="QQ129" s="7"/>
      <c r="QR129" s="7"/>
      <c r="QS129" s="7"/>
      <c r="QT129" s="7"/>
      <c r="QU129" s="7"/>
      <c r="QV129" s="7"/>
      <c r="QW129" s="7"/>
      <c r="QX129" s="7"/>
      <c r="QY129" s="7"/>
      <c r="QZ129" s="7"/>
      <c r="RA129" s="7"/>
      <c r="RB129" s="7"/>
      <c r="RC129" s="7"/>
      <c r="RD129" s="7"/>
      <c r="RE129" s="7"/>
      <c r="RF129" s="7"/>
      <c r="RG129" s="7"/>
      <c r="RH129" s="7"/>
      <c r="RI129" s="7"/>
      <c r="RJ129" s="7"/>
      <c r="RK129" s="7"/>
      <c r="RL129" s="7"/>
      <c r="RM129" s="7"/>
      <c r="RN129" s="7"/>
      <c r="RO129" s="7"/>
      <c r="RP129" s="7"/>
      <c r="RQ129" s="7"/>
      <c r="RR129" s="7"/>
      <c r="RS129" s="7"/>
      <c r="RT129" s="7"/>
      <c r="RU129" s="7"/>
      <c r="RV129" s="7"/>
      <c r="RW129" s="7"/>
      <c r="RX129" s="7"/>
      <c r="RY129" s="7"/>
      <c r="RZ129" s="7"/>
      <c r="SA129" s="7"/>
      <c r="SB129" s="7"/>
      <c r="SC129" s="7"/>
      <c r="SD129" s="7"/>
      <c r="SE129" s="7"/>
      <c r="SF129" s="7"/>
      <c r="SG129" s="7"/>
      <c r="SH129" s="7"/>
      <c r="SI129" s="7"/>
      <c r="SJ129" s="7"/>
      <c r="SK129" s="7"/>
    </row>
    <row r="130" ht="14.2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  <c r="DV130" s="7"/>
      <c r="DW130" s="7"/>
      <c r="DX130" s="7"/>
      <c r="DY130" s="7"/>
      <c r="DZ130" s="7"/>
      <c r="EA130" s="7"/>
      <c r="EB130" s="7"/>
      <c r="EC130" s="7"/>
      <c r="ED130" s="7"/>
      <c r="EE130" s="7"/>
      <c r="EF130" s="7"/>
      <c r="EG130" s="7"/>
      <c r="EH130" s="7"/>
      <c r="EI130" s="7"/>
      <c r="EJ130" s="7"/>
      <c r="EK130" s="7"/>
      <c r="EL130" s="7"/>
      <c r="EM130" s="7"/>
      <c r="EN130" s="7"/>
      <c r="EO130" s="7"/>
      <c r="EP130" s="7"/>
      <c r="EQ130" s="7"/>
      <c r="ER130" s="7"/>
      <c r="ES130" s="7"/>
      <c r="ET130" s="7"/>
      <c r="EU130" s="7"/>
      <c r="EV130" s="7"/>
      <c r="EW130" s="7"/>
      <c r="EX130" s="7"/>
      <c r="EY130" s="7"/>
      <c r="EZ130" s="7"/>
      <c r="FA130" s="7"/>
      <c r="FB130" s="7"/>
      <c r="FC130" s="7"/>
      <c r="FD130" s="7"/>
      <c r="FE130" s="7"/>
      <c r="FF130" s="7"/>
      <c r="FG130" s="7"/>
      <c r="FH130" s="7"/>
      <c r="FI130" s="7"/>
      <c r="FJ130" s="7"/>
      <c r="FK130" s="7"/>
      <c r="FL130" s="7"/>
      <c r="FM130" s="7"/>
      <c r="FN130" s="7"/>
      <c r="FO130" s="7"/>
      <c r="FP130" s="7"/>
      <c r="FQ130" s="7"/>
      <c r="FR130" s="7"/>
      <c r="FS130" s="7"/>
      <c r="FT130" s="7"/>
      <c r="FU130" s="7"/>
      <c r="FV130" s="7"/>
      <c r="FW130" s="7"/>
      <c r="FX130" s="7"/>
      <c r="FY130" s="7"/>
      <c r="FZ130" s="7"/>
      <c r="GA130" s="7"/>
      <c r="GB130" s="7"/>
      <c r="GC130" s="7"/>
      <c r="GD130" s="7"/>
      <c r="GE130" s="7"/>
      <c r="GF130" s="7"/>
      <c r="GG130" s="7"/>
      <c r="GH130" s="7"/>
      <c r="GI130" s="7"/>
      <c r="GJ130" s="7"/>
      <c r="GK130" s="7"/>
      <c r="GL130" s="7"/>
      <c r="GM130" s="7"/>
      <c r="GN130" s="7"/>
      <c r="GO130" s="7"/>
      <c r="GP130" s="7"/>
      <c r="GQ130" s="7"/>
      <c r="GR130" s="7"/>
      <c r="GS130" s="7"/>
      <c r="GT130" s="7"/>
      <c r="GU130" s="7"/>
      <c r="GV130" s="7"/>
      <c r="GW130" s="7"/>
      <c r="GX130" s="7"/>
      <c r="GY130" s="7"/>
      <c r="GZ130" s="7"/>
      <c r="HA130" s="7"/>
      <c r="HB130" s="7"/>
      <c r="HC130" s="7"/>
      <c r="HD130" s="7"/>
      <c r="HE130" s="7"/>
      <c r="HF130" s="7"/>
      <c r="HG130" s="7"/>
      <c r="HH130" s="7"/>
      <c r="HI130" s="7"/>
      <c r="HJ130" s="7"/>
      <c r="HK130" s="7"/>
      <c r="HL130" s="7"/>
      <c r="HM130" s="7"/>
      <c r="HN130" s="7"/>
      <c r="HO130" s="7"/>
      <c r="HP130" s="7"/>
      <c r="HQ130" s="7"/>
      <c r="HR130" s="7"/>
      <c r="HS130" s="7"/>
      <c r="HT130" s="7"/>
      <c r="HU130" s="7"/>
      <c r="HV130" s="7"/>
      <c r="HW130" s="7"/>
      <c r="HX130" s="7"/>
      <c r="HY130" s="7"/>
      <c r="HZ130" s="7"/>
      <c r="IA130" s="7"/>
      <c r="IB130" s="7"/>
      <c r="IC130" s="7"/>
      <c r="ID130" s="7"/>
      <c r="IE130" s="7"/>
      <c r="IF130" s="7"/>
      <c r="IG130" s="7"/>
      <c r="IH130" s="7"/>
      <c r="II130" s="7"/>
      <c r="IJ130" s="7"/>
      <c r="IK130" s="7"/>
      <c r="IL130" s="7"/>
      <c r="IM130" s="7"/>
      <c r="IN130" s="7"/>
      <c r="IO130" s="7"/>
      <c r="IP130" s="7"/>
      <c r="IQ130" s="7"/>
      <c r="IR130" s="7"/>
      <c r="IS130" s="7"/>
      <c r="IT130" s="7"/>
      <c r="IU130" s="7"/>
      <c r="IV130" s="7"/>
      <c r="IW130" s="7"/>
      <c r="IX130" s="7"/>
      <c r="IY130" s="7"/>
      <c r="IZ130" s="7"/>
      <c r="JA130" s="7"/>
      <c r="JB130" s="7"/>
      <c r="JC130" s="7"/>
      <c r="JD130" s="7"/>
      <c r="JE130" s="7"/>
      <c r="JF130" s="7"/>
      <c r="JG130" s="7"/>
      <c r="JH130" s="7"/>
      <c r="JI130" s="7"/>
      <c r="JJ130" s="7"/>
      <c r="JK130" s="7"/>
      <c r="JL130" s="7"/>
      <c r="JM130" s="7"/>
      <c r="JN130" s="7"/>
      <c r="JO130" s="7"/>
      <c r="JP130" s="7"/>
      <c r="JQ130" s="7"/>
      <c r="JR130" s="7"/>
      <c r="JS130" s="7"/>
      <c r="JT130" s="7"/>
      <c r="JU130" s="7"/>
      <c r="JV130" s="7"/>
      <c r="JW130" s="7"/>
      <c r="JX130" s="7"/>
      <c r="JY130" s="7"/>
      <c r="JZ130" s="7"/>
      <c r="KA130" s="7"/>
      <c r="KB130" s="7"/>
      <c r="KC130" s="7"/>
      <c r="KD130" s="7"/>
      <c r="KE130" s="7"/>
      <c r="KF130" s="7"/>
      <c r="KG130" s="7"/>
      <c r="KH130" s="7"/>
      <c r="KI130" s="7"/>
      <c r="KJ130" s="7"/>
      <c r="KK130" s="7"/>
      <c r="KL130" s="7"/>
      <c r="KM130" s="7"/>
      <c r="KN130" s="7"/>
      <c r="KO130" s="7"/>
      <c r="KP130" s="7"/>
      <c r="KQ130" s="7"/>
      <c r="KR130" s="7"/>
      <c r="KS130" s="7"/>
      <c r="KT130" s="7"/>
      <c r="KU130" s="7"/>
      <c r="KV130" s="7"/>
      <c r="KW130" s="7"/>
      <c r="KX130" s="7"/>
      <c r="KY130" s="7"/>
      <c r="KZ130" s="7"/>
      <c r="LA130" s="7"/>
      <c r="LB130" s="7"/>
      <c r="LC130" s="7"/>
      <c r="LD130" s="7"/>
      <c r="LE130" s="7"/>
      <c r="LF130" s="7"/>
      <c r="LG130" s="7"/>
      <c r="LH130" s="7"/>
      <c r="LI130" s="7"/>
      <c r="LJ130" s="7"/>
      <c r="LK130" s="7"/>
      <c r="LL130" s="7"/>
      <c r="LM130" s="7"/>
      <c r="LN130" s="7"/>
      <c r="LO130" s="7"/>
      <c r="LP130" s="7"/>
      <c r="LQ130" s="7"/>
      <c r="LR130" s="7"/>
      <c r="LS130" s="7"/>
      <c r="LT130" s="7"/>
      <c r="LU130" s="7"/>
      <c r="LV130" s="7"/>
      <c r="LW130" s="7"/>
      <c r="LX130" s="7"/>
      <c r="LY130" s="7"/>
      <c r="LZ130" s="7"/>
      <c r="MA130" s="7"/>
      <c r="MB130" s="7"/>
      <c r="MC130" s="7"/>
      <c r="MD130" s="7"/>
      <c r="ME130" s="7"/>
      <c r="MF130" s="7"/>
      <c r="MG130" s="7"/>
      <c r="MH130" s="7"/>
      <c r="MI130" s="7"/>
      <c r="MJ130" s="7"/>
      <c r="MK130" s="7"/>
      <c r="ML130" s="7"/>
      <c r="MM130" s="7"/>
      <c r="MN130" s="7"/>
      <c r="MO130" s="7"/>
      <c r="MP130" s="7"/>
      <c r="MQ130" s="7"/>
      <c r="MR130" s="7"/>
      <c r="MS130" s="7"/>
      <c r="MT130" s="7"/>
      <c r="MU130" s="7"/>
      <c r="MV130" s="7"/>
      <c r="MW130" s="7"/>
      <c r="MX130" s="7"/>
      <c r="MY130" s="7"/>
      <c r="MZ130" s="7"/>
      <c r="NA130" s="7"/>
      <c r="NB130" s="7"/>
      <c r="NC130" s="7"/>
      <c r="ND130" s="7"/>
      <c r="NE130" s="7"/>
      <c r="NF130" s="7"/>
      <c r="NG130" s="7"/>
      <c r="NH130" s="7"/>
      <c r="NI130" s="7"/>
      <c r="NJ130" s="7"/>
      <c r="NK130" s="7"/>
      <c r="NL130" s="7"/>
      <c r="NM130" s="7"/>
      <c r="NN130" s="7"/>
      <c r="NO130" s="7"/>
      <c r="NP130" s="7"/>
      <c r="NQ130" s="7"/>
      <c r="NR130" s="7"/>
      <c r="NS130" s="7"/>
      <c r="NT130" s="7"/>
      <c r="NU130" s="7"/>
      <c r="NV130" s="7"/>
      <c r="NW130" s="7"/>
      <c r="NX130" s="7"/>
      <c r="NY130" s="7"/>
      <c r="NZ130" s="7"/>
      <c r="OA130" s="7"/>
      <c r="OB130" s="7"/>
      <c r="OC130" s="7"/>
      <c r="OD130" s="7"/>
      <c r="OE130" s="7"/>
      <c r="OF130" s="7"/>
      <c r="OG130" s="7"/>
      <c r="OH130" s="7"/>
      <c r="OI130" s="7"/>
      <c r="OJ130" s="7"/>
      <c r="OK130" s="7"/>
      <c r="OL130" s="7"/>
      <c r="OM130" s="7"/>
      <c r="ON130" s="7"/>
      <c r="OO130" s="7"/>
      <c r="OP130" s="7"/>
      <c r="OQ130" s="7"/>
      <c r="OR130" s="7"/>
      <c r="OS130" s="7"/>
      <c r="OT130" s="7"/>
      <c r="OU130" s="7"/>
      <c r="OV130" s="7"/>
      <c r="OW130" s="7"/>
      <c r="OX130" s="7"/>
      <c r="OY130" s="7"/>
      <c r="OZ130" s="7"/>
      <c r="PA130" s="7"/>
      <c r="PB130" s="7"/>
      <c r="PC130" s="7"/>
      <c r="PD130" s="7"/>
      <c r="PE130" s="7"/>
      <c r="PF130" s="7"/>
      <c r="PG130" s="7"/>
      <c r="PH130" s="7"/>
      <c r="PI130" s="7"/>
      <c r="PJ130" s="7"/>
      <c r="PK130" s="7"/>
      <c r="PL130" s="7"/>
      <c r="PM130" s="7"/>
      <c r="PN130" s="7"/>
      <c r="PO130" s="7"/>
      <c r="PP130" s="7"/>
      <c r="PQ130" s="7"/>
      <c r="PR130" s="7"/>
      <c r="PS130" s="7"/>
      <c r="PT130" s="7"/>
      <c r="PU130" s="7"/>
      <c r="PV130" s="7"/>
      <c r="PW130" s="7"/>
      <c r="PX130" s="7"/>
      <c r="PY130" s="7"/>
      <c r="PZ130" s="7"/>
      <c r="QA130" s="7"/>
      <c r="QB130" s="7"/>
      <c r="QC130" s="7"/>
      <c r="QD130" s="7"/>
      <c r="QE130" s="7"/>
      <c r="QF130" s="7"/>
      <c r="QG130" s="7"/>
      <c r="QH130" s="7"/>
      <c r="QI130" s="7"/>
      <c r="QJ130" s="7"/>
      <c r="QK130" s="7"/>
      <c r="QL130" s="7"/>
      <c r="QM130" s="7"/>
      <c r="QN130" s="7"/>
      <c r="QO130" s="7"/>
      <c r="QP130" s="7"/>
      <c r="QQ130" s="7"/>
      <c r="QR130" s="7"/>
      <c r="QS130" s="7"/>
      <c r="QT130" s="7"/>
      <c r="QU130" s="7"/>
      <c r="QV130" s="7"/>
      <c r="QW130" s="7"/>
      <c r="QX130" s="7"/>
      <c r="QY130" s="7"/>
      <c r="QZ130" s="7"/>
      <c r="RA130" s="7"/>
      <c r="RB130" s="7"/>
      <c r="RC130" s="7"/>
      <c r="RD130" s="7"/>
      <c r="RE130" s="7"/>
      <c r="RF130" s="7"/>
      <c r="RG130" s="7"/>
      <c r="RH130" s="7"/>
      <c r="RI130" s="7"/>
      <c r="RJ130" s="7"/>
      <c r="RK130" s="7"/>
      <c r="RL130" s="7"/>
      <c r="RM130" s="7"/>
      <c r="RN130" s="7"/>
      <c r="RO130" s="7"/>
      <c r="RP130" s="7"/>
      <c r="RQ130" s="7"/>
      <c r="RR130" s="7"/>
      <c r="RS130" s="7"/>
      <c r="RT130" s="7"/>
      <c r="RU130" s="7"/>
      <c r="RV130" s="7"/>
      <c r="RW130" s="7"/>
      <c r="RX130" s="7"/>
      <c r="RY130" s="7"/>
      <c r="RZ130" s="7"/>
      <c r="SA130" s="7"/>
      <c r="SB130" s="7"/>
      <c r="SC130" s="7"/>
      <c r="SD130" s="7"/>
      <c r="SE130" s="7"/>
      <c r="SF130" s="7"/>
      <c r="SG130" s="7"/>
      <c r="SH130" s="7"/>
      <c r="SI130" s="7"/>
      <c r="SJ130" s="7"/>
      <c r="SK130" s="7"/>
    </row>
    <row r="131" ht="14.2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  <c r="DV131" s="7"/>
      <c r="DW131" s="7"/>
      <c r="DX131" s="7"/>
      <c r="DY131" s="7"/>
      <c r="DZ131" s="7"/>
      <c r="EA131" s="7"/>
      <c r="EB131" s="7"/>
      <c r="EC131" s="7"/>
      <c r="ED131" s="7"/>
      <c r="EE131" s="7"/>
      <c r="EF131" s="7"/>
      <c r="EG131" s="7"/>
      <c r="EH131" s="7"/>
      <c r="EI131" s="7"/>
      <c r="EJ131" s="7"/>
      <c r="EK131" s="7"/>
      <c r="EL131" s="7"/>
      <c r="EM131" s="7"/>
      <c r="EN131" s="7"/>
      <c r="EO131" s="7"/>
      <c r="EP131" s="7"/>
      <c r="EQ131" s="7"/>
      <c r="ER131" s="7"/>
      <c r="ES131" s="7"/>
      <c r="ET131" s="7"/>
      <c r="EU131" s="7"/>
      <c r="EV131" s="7"/>
      <c r="EW131" s="7"/>
      <c r="EX131" s="7"/>
      <c r="EY131" s="7"/>
      <c r="EZ131" s="7"/>
      <c r="FA131" s="7"/>
      <c r="FB131" s="7"/>
      <c r="FC131" s="7"/>
      <c r="FD131" s="7"/>
      <c r="FE131" s="7"/>
      <c r="FF131" s="7"/>
      <c r="FG131" s="7"/>
      <c r="FH131" s="7"/>
      <c r="FI131" s="7"/>
      <c r="FJ131" s="7"/>
      <c r="FK131" s="7"/>
      <c r="FL131" s="7"/>
      <c r="FM131" s="7"/>
      <c r="FN131" s="7"/>
      <c r="FO131" s="7"/>
      <c r="FP131" s="7"/>
      <c r="FQ131" s="7"/>
      <c r="FR131" s="7"/>
      <c r="FS131" s="7"/>
      <c r="FT131" s="7"/>
      <c r="FU131" s="7"/>
      <c r="FV131" s="7"/>
      <c r="FW131" s="7"/>
      <c r="FX131" s="7"/>
      <c r="FY131" s="7"/>
      <c r="FZ131" s="7"/>
      <c r="GA131" s="7"/>
      <c r="GB131" s="7"/>
      <c r="GC131" s="7"/>
      <c r="GD131" s="7"/>
      <c r="GE131" s="7"/>
      <c r="GF131" s="7"/>
      <c r="GG131" s="7"/>
      <c r="GH131" s="7"/>
      <c r="GI131" s="7"/>
      <c r="GJ131" s="7"/>
      <c r="GK131" s="7"/>
      <c r="GL131" s="7"/>
      <c r="GM131" s="7"/>
      <c r="GN131" s="7"/>
      <c r="GO131" s="7"/>
      <c r="GP131" s="7"/>
      <c r="GQ131" s="7"/>
      <c r="GR131" s="7"/>
      <c r="GS131" s="7"/>
      <c r="GT131" s="7"/>
      <c r="GU131" s="7"/>
      <c r="GV131" s="7"/>
      <c r="GW131" s="7"/>
      <c r="GX131" s="7"/>
      <c r="GY131" s="7"/>
      <c r="GZ131" s="7"/>
      <c r="HA131" s="7"/>
      <c r="HB131" s="7"/>
      <c r="HC131" s="7"/>
      <c r="HD131" s="7"/>
      <c r="HE131" s="7"/>
      <c r="HF131" s="7"/>
      <c r="HG131" s="7"/>
      <c r="HH131" s="7"/>
      <c r="HI131" s="7"/>
      <c r="HJ131" s="7"/>
      <c r="HK131" s="7"/>
      <c r="HL131" s="7"/>
      <c r="HM131" s="7"/>
      <c r="HN131" s="7"/>
      <c r="HO131" s="7"/>
      <c r="HP131" s="7"/>
      <c r="HQ131" s="7"/>
      <c r="HR131" s="7"/>
      <c r="HS131" s="7"/>
      <c r="HT131" s="7"/>
      <c r="HU131" s="7"/>
      <c r="HV131" s="7"/>
      <c r="HW131" s="7"/>
      <c r="HX131" s="7"/>
      <c r="HY131" s="7"/>
      <c r="HZ131" s="7"/>
      <c r="IA131" s="7"/>
      <c r="IB131" s="7"/>
      <c r="IC131" s="7"/>
      <c r="ID131" s="7"/>
      <c r="IE131" s="7"/>
      <c r="IF131" s="7"/>
      <c r="IG131" s="7"/>
      <c r="IH131" s="7"/>
      <c r="II131" s="7"/>
      <c r="IJ131" s="7"/>
      <c r="IK131" s="7"/>
      <c r="IL131" s="7"/>
      <c r="IM131" s="7"/>
      <c r="IN131" s="7"/>
      <c r="IO131" s="7"/>
      <c r="IP131" s="7"/>
      <c r="IQ131" s="7"/>
      <c r="IR131" s="7"/>
      <c r="IS131" s="7"/>
      <c r="IT131" s="7"/>
      <c r="IU131" s="7"/>
      <c r="IV131" s="7"/>
      <c r="IW131" s="7"/>
      <c r="IX131" s="7"/>
      <c r="IY131" s="7"/>
      <c r="IZ131" s="7"/>
      <c r="JA131" s="7"/>
      <c r="JB131" s="7"/>
      <c r="JC131" s="7"/>
      <c r="JD131" s="7"/>
      <c r="JE131" s="7"/>
      <c r="JF131" s="7"/>
      <c r="JG131" s="7"/>
      <c r="JH131" s="7"/>
      <c r="JI131" s="7"/>
      <c r="JJ131" s="7"/>
      <c r="JK131" s="7"/>
      <c r="JL131" s="7"/>
      <c r="JM131" s="7"/>
      <c r="JN131" s="7"/>
      <c r="JO131" s="7"/>
      <c r="JP131" s="7"/>
      <c r="JQ131" s="7"/>
      <c r="JR131" s="7"/>
      <c r="JS131" s="7"/>
      <c r="JT131" s="7"/>
      <c r="JU131" s="7"/>
      <c r="JV131" s="7"/>
      <c r="JW131" s="7"/>
      <c r="JX131" s="7"/>
      <c r="JY131" s="7"/>
      <c r="JZ131" s="7"/>
      <c r="KA131" s="7"/>
      <c r="KB131" s="7"/>
      <c r="KC131" s="7"/>
      <c r="KD131" s="7"/>
      <c r="KE131" s="7"/>
      <c r="KF131" s="7"/>
      <c r="KG131" s="7"/>
      <c r="KH131" s="7"/>
      <c r="KI131" s="7"/>
      <c r="KJ131" s="7"/>
      <c r="KK131" s="7"/>
      <c r="KL131" s="7"/>
      <c r="KM131" s="7"/>
      <c r="KN131" s="7"/>
      <c r="KO131" s="7"/>
      <c r="KP131" s="7"/>
      <c r="KQ131" s="7"/>
      <c r="KR131" s="7"/>
      <c r="KS131" s="7"/>
      <c r="KT131" s="7"/>
      <c r="KU131" s="7"/>
      <c r="KV131" s="7"/>
      <c r="KW131" s="7"/>
      <c r="KX131" s="7"/>
      <c r="KY131" s="7"/>
      <c r="KZ131" s="7"/>
      <c r="LA131" s="7"/>
      <c r="LB131" s="7"/>
      <c r="LC131" s="7"/>
      <c r="LD131" s="7"/>
      <c r="LE131" s="7"/>
      <c r="LF131" s="7"/>
      <c r="LG131" s="7"/>
      <c r="LH131" s="7"/>
      <c r="LI131" s="7"/>
      <c r="LJ131" s="7"/>
      <c r="LK131" s="7"/>
      <c r="LL131" s="7"/>
      <c r="LM131" s="7"/>
      <c r="LN131" s="7"/>
      <c r="LO131" s="7"/>
      <c r="LP131" s="7"/>
      <c r="LQ131" s="7"/>
      <c r="LR131" s="7"/>
      <c r="LS131" s="7"/>
      <c r="LT131" s="7"/>
      <c r="LU131" s="7"/>
      <c r="LV131" s="7"/>
      <c r="LW131" s="7"/>
      <c r="LX131" s="7"/>
      <c r="LY131" s="7"/>
      <c r="LZ131" s="7"/>
      <c r="MA131" s="7"/>
      <c r="MB131" s="7"/>
      <c r="MC131" s="7"/>
      <c r="MD131" s="7"/>
      <c r="ME131" s="7"/>
      <c r="MF131" s="7"/>
      <c r="MG131" s="7"/>
      <c r="MH131" s="7"/>
      <c r="MI131" s="7"/>
      <c r="MJ131" s="7"/>
      <c r="MK131" s="7"/>
      <c r="ML131" s="7"/>
      <c r="MM131" s="7"/>
      <c r="MN131" s="7"/>
      <c r="MO131" s="7"/>
      <c r="MP131" s="7"/>
      <c r="MQ131" s="7"/>
      <c r="MR131" s="7"/>
      <c r="MS131" s="7"/>
      <c r="MT131" s="7"/>
      <c r="MU131" s="7"/>
      <c r="MV131" s="7"/>
      <c r="MW131" s="7"/>
      <c r="MX131" s="7"/>
      <c r="MY131" s="7"/>
      <c r="MZ131" s="7"/>
      <c r="NA131" s="7"/>
      <c r="NB131" s="7"/>
      <c r="NC131" s="7"/>
      <c r="ND131" s="7"/>
      <c r="NE131" s="7"/>
      <c r="NF131" s="7"/>
      <c r="NG131" s="7"/>
      <c r="NH131" s="7"/>
      <c r="NI131" s="7"/>
      <c r="NJ131" s="7"/>
      <c r="NK131" s="7"/>
      <c r="NL131" s="7"/>
      <c r="NM131" s="7"/>
      <c r="NN131" s="7"/>
      <c r="NO131" s="7"/>
      <c r="NP131" s="7"/>
      <c r="NQ131" s="7"/>
      <c r="NR131" s="7"/>
      <c r="NS131" s="7"/>
      <c r="NT131" s="7"/>
      <c r="NU131" s="7"/>
      <c r="NV131" s="7"/>
      <c r="NW131" s="7"/>
      <c r="NX131" s="7"/>
      <c r="NY131" s="7"/>
      <c r="NZ131" s="7"/>
      <c r="OA131" s="7"/>
      <c r="OB131" s="7"/>
      <c r="OC131" s="7"/>
      <c r="OD131" s="7"/>
      <c r="OE131" s="7"/>
      <c r="OF131" s="7"/>
      <c r="OG131" s="7"/>
      <c r="OH131" s="7"/>
      <c r="OI131" s="7"/>
      <c r="OJ131" s="7"/>
      <c r="OK131" s="7"/>
      <c r="OL131" s="7"/>
      <c r="OM131" s="7"/>
      <c r="ON131" s="7"/>
      <c r="OO131" s="7"/>
      <c r="OP131" s="7"/>
      <c r="OQ131" s="7"/>
      <c r="OR131" s="7"/>
      <c r="OS131" s="7"/>
      <c r="OT131" s="7"/>
      <c r="OU131" s="7"/>
      <c r="OV131" s="7"/>
      <c r="OW131" s="7"/>
      <c r="OX131" s="7"/>
      <c r="OY131" s="7"/>
      <c r="OZ131" s="7"/>
      <c r="PA131" s="7"/>
      <c r="PB131" s="7"/>
      <c r="PC131" s="7"/>
      <c r="PD131" s="7"/>
      <c r="PE131" s="7"/>
      <c r="PF131" s="7"/>
      <c r="PG131" s="7"/>
      <c r="PH131" s="7"/>
      <c r="PI131" s="7"/>
      <c r="PJ131" s="7"/>
      <c r="PK131" s="7"/>
      <c r="PL131" s="7"/>
      <c r="PM131" s="7"/>
      <c r="PN131" s="7"/>
      <c r="PO131" s="7"/>
      <c r="PP131" s="7"/>
      <c r="PQ131" s="7"/>
      <c r="PR131" s="7"/>
      <c r="PS131" s="7"/>
      <c r="PT131" s="7"/>
      <c r="PU131" s="7"/>
      <c r="PV131" s="7"/>
      <c r="PW131" s="7"/>
      <c r="PX131" s="7"/>
      <c r="PY131" s="7"/>
      <c r="PZ131" s="7"/>
      <c r="QA131" s="7"/>
      <c r="QB131" s="7"/>
      <c r="QC131" s="7"/>
      <c r="QD131" s="7"/>
      <c r="QE131" s="7"/>
      <c r="QF131" s="7"/>
      <c r="QG131" s="7"/>
      <c r="QH131" s="7"/>
      <c r="QI131" s="7"/>
      <c r="QJ131" s="7"/>
      <c r="QK131" s="7"/>
      <c r="QL131" s="7"/>
      <c r="QM131" s="7"/>
      <c r="QN131" s="7"/>
      <c r="QO131" s="7"/>
      <c r="QP131" s="7"/>
      <c r="QQ131" s="7"/>
      <c r="QR131" s="7"/>
      <c r="QS131" s="7"/>
      <c r="QT131" s="7"/>
      <c r="QU131" s="7"/>
      <c r="QV131" s="7"/>
      <c r="QW131" s="7"/>
      <c r="QX131" s="7"/>
      <c r="QY131" s="7"/>
      <c r="QZ131" s="7"/>
      <c r="RA131" s="7"/>
      <c r="RB131" s="7"/>
      <c r="RC131" s="7"/>
      <c r="RD131" s="7"/>
      <c r="RE131" s="7"/>
      <c r="RF131" s="7"/>
      <c r="RG131" s="7"/>
      <c r="RH131" s="7"/>
      <c r="RI131" s="7"/>
      <c r="RJ131" s="7"/>
      <c r="RK131" s="7"/>
      <c r="RL131" s="7"/>
      <c r="RM131" s="7"/>
      <c r="RN131" s="7"/>
      <c r="RO131" s="7"/>
      <c r="RP131" s="7"/>
      <c r="RQ131" s="7"/>
      <c r="RR131" s="7"/>
      <c r="RS131" s="7"/>
      <c r="RT131" s="7"/>
      <c r="RU131" s="7"/>
      <c r="RV131" s="7"/>
      <c r="RW131" s="7"/>
      <c r="RX131" s="7"/>
      <c r="RY131" s="7"/>
      <c r="RZ131" s="7"/>
      <c r="SA131" s="7"/>
      <c r="SB131" s="7"/>
      <c r="SC131" s="7"/>
      <c r="SD131" s="7"/>
      <c r="SE131" s="7"/>
      <c r="SF131" s="7"/>
      <c r="SG131" s="7"/>
      <c r="SH131" s="7"/>
      <c r="SI131" s="7"/>
      <c r="SJ131" s="7"/>
      <c r="SK131" s="7"/>
    </row>
    <row r="132" ht="14.2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  <c r="DV132" s="7"/>
      <c r="DW132" s="7"/>
      <c r="DX132" s="7"/>
      <c r="DY132" s="7"/>
      <c r="DZ132" s="7"/>
      <c r="EA132" s="7"/>
      <c r="EB132" s="7"/>
      <c r="EC132" s="7"/>
      <c r="ED132" s="7"/>
      <c r="EE132" s="7"/>
      <c r="EF132" s="7"/>
      <c r="EG132" s="7"/>
      <c r="EH132" s="7"/>
      <c r="EI132" s="7"/>
      <c r="EJ132" s="7"/>
      <c r="EK132" s="7"/>
      <c r="EL132" s="7"/>
      <c r="EM132" s="7"/>
      <c r="EN132" s="7"/>
      <c r="EO132" s="7"/>
      <c r="EP132" s="7"/>
      <c r="EQ132" s="7"/>
      <c r="ER132" s="7"/>
      <c r="ES132" s="7"/>
      <c r="ET132" s="7"/>
      <c r="EU132" s="7"/>
      <c r="EV132" s="7"/>
      <c r="EW132" s="7"/>
      <c r="EX132" s="7"/>
      <c r="EY132" s="7"/>
      <c r="EZ132" s="7"/>
      <c r="FA132" s="7"/>
      <c r="FB132" s="7"/>
      <c r="FC132" s="7"/>
      <c r="FD132" s="7"/>
      <c r="FE132" s="7"/>
      <c r="FF132" s="7"/>
      <c r="FG132" s="7"/>
      <c r="FH132" s="7"/>
      <c r="FI132" s="7"/>
      <c r="FJ132" s="7"/>
      <c r="FK132" s="7"/>
      <c r="FL132" s="7"/>
      <c r="FM132" s="7"/>
      <c r="FN132" s="7"/>
      <c r="FO132" s="7"/>
      <c r="FP132" s="7"/>
      <c r="FQ132" s="7"/>
      <c r="FR132" s="7"/>
      <c r="FS132" s="7"/>
      <c r="FT132" s="7"/>
      <c r="FU132" s="7"/>
      <c r="FV132" s="7"/>
      <c r="FW132" s="7"/>
      <c r="FX132" s="7"/>
      <c r="FY132" s="7"/>
      <c r="FZ132" s="7"/>
      <c r="GA132" s="7"/>
      <c r="GB132" s="7"/>
      <c r="GC132" s="7"/>
      <c r="GD132" s="7"/>
      <c r="GE132" s="7"/>
      <c r="GF132" s="7"/>
      <c r="GG132" s="7"/>
      <c r="GH132" s="7"/>
      <c r="GI132" s="7"/>
      <c r="GJ132" s="7"/>
      <c r="GK132" s="7"/>
      <c r="GL132" s="7"/>
      <c r="GM132" s="7"/>
      <c r="GN132" s="7"/>
      <c r="GO132" s="7"/>
      <c r="GP132" s="7"/>
      <c r="GQ132" s="7"/>
      <c r="GR132" s="7"/>
      <c r="GS132" s="7"/>
      <c r="GT132" s="7"/>
      <c r="GU132" s="7"/>
      <c r="GV132" s="7"/>
      <c r="GW132" s="7"/>
      <c r="GX132" s="7"/>
      <c r="GY132" s="7"/>
      <c r="GZ132" s="7"/>
      <c r="HA132" s="7"/>
      <c r="HB132" s="7"/>
      <c r="HC132" s="7"/>
      <c r="HD132" s="7"/>
      <c r="HE132" s="7"/>
      <c r="HF132" s="7"/>
      <c r="HG132" s="7"/>
      <c r="HH132" s="7"/>
      <c r="HI132" s="7"/>
      <c r="HJ132" s="7"/>
      <c r="HK132" s="7"/>
      <c r="HL132" s="7"/>
      <c r="HM132" s="7"/>
      <c r="HN132" s="7"/>
      <c r="HO132" s="7"/>
      <c r="HP132" s="7"/>
      <c r="HQ132" s="7"/>
      <c r="HR132" s="7"/>
      <c r="HS132" s="7"/>
      <c r="HT132" s="7"/>
      <c r="HU132" s="7"/>
      <c r="HV132" s="7"/>
      <c r="HW132" s="7"/>
      <c r="HX132" s="7"/>
      <c r="HY132" s="7"/>
      <c r="HZ132" s="7"/>
      <c r="IA132" s="7"/>
      <c r="IB132" s="7"/>
      <c r="IC132" s="7"/>
      <c r="ID132" s="7"/>
      <c r="IE132" s="7"/>
      <c r="IF132" s="7"/>
      <c r="IG132" s="7"/>
      <c r="IH132" s="7"/>
      <c r="II132" s="7"/>
      <c r="IJ132" s="7"/>
      <c r="IK132" s="7"/>
      <c r="IL132" s="7"/>
      <c r="IM132" s="7"/>
      <c r="IN132" s="7"/>
      <c r="IO132" s="7"/>
      <c r="IP132" s="7"/>
      <c r="IQ132" s="7"/>
      <c r="IR132" s="7"/>
      <c r="IS132" s="7"/>
      <c r="IT132" s="7"/>
      <c r="IU132" s="7"/>
      <c r="IV132" s="7"/>
      <c r="IW132" s="7"/>
      <c r="IX132" s="7"/>
      <c r="IY132" s="7"/>
      <c r="IZ132" s="7"/>
      <c r="JA132" s="7"/>
      <c r="JB132" s="7"/>
      <c r="JC132" s="7"/>
      <c r="JD132" s="7"/>
      <c r="JE132" s="7"/>
      <c r="JF132" s="7"/>
      <c r="JG132" s="7"/>
      <c r="JH132" s="7"/>
      <c r="JI132" s="7"/>
      <c r="JJ132" s="7"/>
      <c r="JK132" s="7"/>
      <c r="JL132" s="7"/>
      <c r="JM132" s="7"/>
      <c r="JN132" s="7"/>
      <c r="JO132" s="7"/>
      <c r="JP132" s="7"/>
      <c r="JQ132" s="7"/>
      <c r="JR132" s="7"/>
      <c r="JS132" s="7"/>
      <c r="JT132" s="7"/>
      <c r="JU132" s="7"/>
      <c r="JV132" s="7"/>
      <c r="JW132" s="7"/>
      <c r="JX132" s="7"/>
      <c r="JY132" s="7"/>
      <c r="JZ132" s="7"/>
      <c r="KA132" s="7"/>
      <c r="KB132" s="7"/>
      <c r="KC132" s="7"/>
      <c r="KD132" s="7"/>
      <c r="KE132" s="7"/>
      <c r="KF132" s="7"/>
      <c r="KG132" s="7"/>
      <c r="KH132" s="7"/>
      <c r="KI132" s="7"/>
      <c r="KJ132" s="7"/>
      <c r="KK132" s="7"/>
      <c r="KL132" s="7"/>
      <c r="KM132" s="7"/>
      <c r="KN132" s="7"/>
      <c r="KO132" s="7"/>
      <c r="KP132" s="7"/>
      <c r="KQ132" s="7"/>
      <c r="KR132" s="7"/>
      <c r="KS132" s="7"/>
      <c r="KT132" s="7"/>
      <c r="KU132" s="7"/>
      <c r="KV132" s="7"/>
      <c r="KW132" s="7"/>
      <c r="KX132" s="7"/>
      <c r="KY132" s="7"/>
      <c r="KZ132" s="7"/>
      <c r="LA132" s="7"/>
      <c r="LB132" s="7"/>
      <c r="LC132" s="7"/>
      <c r="LD132" s="7"/>
      <c r="LE132" s="7"/>
      <c r="LF132" s="7"/>
      <c r="LG132" s="7"/>
      <c r="LH132" s="7"/>
      <c r="LI132" s="7"/>
      <c r="LJ132" s="7"/>
      <c r="LK132" s="7"/>
      <c r="LL132" s="7"/>
      <c r="LM132" s="7"/>
      <c r="LN132" s="7"/>
      <c r="LO132" s="7"/>
      <c r="LP132" s="7"/>
      <c r="LQ132" s="7"/>
      <c r="LR132" s="7"/>
      <c r="LS132" s="7"/>
      <c r="LT132" s="7"/>
      <c r="LU132" s="7"/>
      <c r="LV132" s="7"/>
      <c r="LW132" s="7"/>
      <c r="LX132" s="7"/>
      <c r="LY132" s="7"/>
      <c r="LZ132" s="7"/>
      <c r="MA132" s="7"/>
      <c r="MB132" s="7"/>
      <c r="MC132" s="7"/>
      <c r="MD132" s="7"/>
      <c r="ME132" s="7"/>
      <c r="MF132" s="7"/>
      <c r="MG132" s="7"/>
      <c r="MH132" s="7"/>
      <c r="MI132" s="7"/>
      <c r="MJ132" s="7"/>
      <c r="MK132" s="7"/>
      <c r="ML132" s="7"/>
      <c r="MM132" s="7"/>
      <c r="MN132" s="7"/>
      <c r="MO132" s="7"/>
      <c r="MP132" s="7"/>
      <c r="MQ132" s="7"/>
      <c r="MR132" s="7"/>
      <c r="MS132" s="7"/>
      <c r="MT132" s="7"/>
      <c r="MU132" s="7"/>
      <c r="MV132" s="7"/>
      <c r="MW132" s="7"/>
      <c r="MX132" s="7"/>
      <c r="MY132" s="7"/>
      <c r="MZ132" s="7"/>
      <c r="NA132" s="7"/>
      <c r="NB132" s="7"/>
      <c r="NC132" s="7"/>
      <c r="ND132" s="7"/>
      <c r="NE132" s="7"/>
      <c r="NF132" s="7"/>
      <c r="NG132" s="7"/>
      <c r="NH132" s="7"/>
      <c r="NI132" s="7"/>
      <c r="NJ132" s="7"/>
      <c r="NK132" s="7"/>
      <c r="NL132" s="7"/>
      <c r="NM132" s="7"/>
      <c r="NN132" s="7"/>
      <c r="NO132" s="7"/>
      <c r="NP132" s="7"/>
      <c r="NQ132" s="7"/>
      <c r="NR132" s="7"/>
      <c r="NS132" s="7"/>
      <c r="NT132" s="7"/>
      <c r="NU132" s="7"/>
      <c r="NV132" s="7"/>
      <c r="NW132" s="7"/>
      <c r="NX132" s="7"/>
      <c r="NY132" s="7"/>
      <c r="NZ132" s="7"/>
      <c r="OA132" s="7"/>
      <c r="OB132" s="7"/>
      <c r="OC132" s="7"/>
      <c r="OD132" s="7"/>
      <c r="OE132" s="7"/>
      <c r="OF132" s="7"/>
      <c r="OG132" s="7"/>
      <c r="OH132" s="7"/>
      <c r="OI132" s="7"/>
      <c r="OJ132" s="7"/>
      <c r="OK132" s="7"/>
      <c r="OL132" s="7"/>
      <c r="OM132" s="7"/>
      <c r="ON132" s="7"/>
      <c r="OO132" s="7"/>
      <c r="OP132" s="7"/>
      <c r="OQ132" s="7"/>
      <c r="OR132" s="7"/>
      <c r="OS132" s="7"/>
      <c r="OT132" s="7"/>
      <c r="OU132" s="7"/>
      <c r="OV132" s="7"/>
      <c r="OW132" s="7"/>
      <c r="OX132" s="7"/>
      <c r="OY132" s="7"/>
      <c r="OZ132" s="7"/>
      <c r="PA132" s="7"/>
      <c r="PB132" s="7"/>
      <c r="PC132" s="7"/>
      <c r="PD132" s="7"/>
      <c r="PE132" s="7"/>
      <c r="PF132" s="7"/>
      <c r="PG132" s="7"/>
      <c r="PH132" s="7"/>
      <c r="PI132" s="7"/>
      <c r="PJ132" s="7"/>
      <c r="PK132" s="7"/>
      <c r="PL132" s="7"/>
      <c r="PM132" s="7"/>
      <c r="PN132" s="7"/>
      <c r="PO132" s="7"/>
      <c r="PP132" s="7"/>
      <c r="PQ132" s="7"/>
      <c r="PR132" s="7"/>
      <c r="PS132" s="7"/>
      <c r="PT132" s="7"/>
      <c r="PU132" s="7"/>
      <c r="PV132" s="7"/>
      <c r="PW132" s="7"/>
      <c r="PX132" s="7"/>
      <c r="PY132" s="7"/>
      <c r="PZ132" s="7"/>
      <c r="QA132" s="7"/>
      <c r="QB132" s="7"/>
      <c r="QC132" s="7"/>
      <c r="QD132" s="7"/>
      <c r="QE132" s="7"/>
      <c r="QF132" s="7"/>
      <c r="QG132" s="7"/>
      <c r="QH132" s="7"/>
      <c r="QI132" s="7"/>
      <c r="QJ132" s="7"/>
      <c r="QK132" s="7"/>
      <c r="QL132" s="7"/>
      <c r="QM132" s="7"/>
      <c r="QN132" s="7"/>
      <c r="QO132" s="7"/>
      <c r="QP132" s="7"/>
      <c r="QQ132" s="7"/>
      <c r="QR132" s="7"/>
      <c r="QS132" s="7"/>
      <c r="QT132" s="7"/>
      <c r="QU132" s="7"/>
      <c r="QV132" s="7"/>
      <c r="QW132" s="7"/>
      <c r="QX132" s="7"/>
      <c r="QY132" s="7"/>
      <c r="QZ132" s="7"/>
      <c r="RA132" s="7"/>
      <c r="RB132" s="7"/>
      <c r="RC132" s="7"/>
      <c r="RD132" s="7"/>
      <c r="RE132" s="7"/>
      <c r="RF132" s="7"/>
      <c r="RG132" s="7"/>
      <c r="RH132" s="7"/>
      <c r="RI132" s="7"/>
      <c r="RJ132" s="7"/>
      <c r="RK132" s="7"/>
      <c r="RL132" s="7"/>
      <c r="RM132" s="7"/>
      <c r="RN132" s="7"/>
      <c r="RO132" s="7"/>
      <c r="RP132" s="7"/>
      <c r="RQ132" s="7"/>
      <c r="RR132" s="7"/>
      <c r="RS132" s="7"/>
      <c r="RT132" s="7"/>
      <c r="RU132" s="7"/>
      <c r="RV132" s="7"/>
      <c r="RW132" s="7"/>
      <c r="RX132" s="7"/>
      <c r="RY132" s="7"/>
      <c r="RZ132" s="7"/>
      <c r="SA132" s="7"/>
      <c r="SB132" s="7"/>
      <c r="SC132" s="7"/>
      <c r="SD132" s="7"/>
      <c r="SE132" s="7"/>
      <c r="SF132" s="7"/>
      <c r="SG132" s="7"/>
      <c r="SH132" s="7"/>
      <c r="SI132" s="7"/>
      <c r="SJ132" s="7"/>
      <c r="SK132" s="7"/>
    </row>
    <row r="133" ht="14.2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  <c r="DV133" s="7"/>
      <c r="DW133" s="7"/>
      <c r="DX133" s="7"/>
      <c r="DY133" s="7"/>
      <c r="DZ133" s="7"/>
      <c r="EA133" s="7"/>
      <c r="EB133" s="7"/>
      <c r="EC133" s="7"/>
      <c r="ED133" s="7"/>
      <c r="EE133" s="7"/>
      <c r="EF133" s="7"/>
      <c r="EG133" s="7"/>
      <c r="EH133" s="7"/>
      <c r="EI133" s="7"/>
      <c r="EJ133" s="7"/>
      <c r="EK133" s="7"/>
      <c r="EL133" s="7"/>
      <c r="EM133" s="7"/>
      <c r="EN133" s="7"/>
      <c r="EO133" s="7"/>
      <c r="EP133" s="7"/>
      <c r="EQ133" s="7"/>
      <c r="ER133" s="7"/>
      <c r="ES133" s="7"/>
      <c r="ET133" s="7"/>
      <c r="EU133" s="7"/>
      <c r="EV133" s="7"/>
      <c r="EW133" s="7"/>
      <c r="EX133" s="7"/>
      <c r="EY133" s="7"/>
      <c r="EZ133" s="7"/>
      <c r="FA133" s="7"/>
      <c r="FB133" s="7"/>
      <c r="FC133" s="7"/>
      <c r="FD133" s="7"/>
      <c r="FE133" s="7"/>
      <c r="FF133" s="7"/>
      <c r="FG133" s="7"/>
      <c r="FH133" s="7"/>
      <c r="FI133" s="7"/>
      <c r="FJ133" s="7"/>
      <c r="FK133" s="7"/>
      <c r="FL133" s="7"/>
      <c r="FM133" s="7"/>
      <c r="FN133" s="7"/>
      <c r="FO133" s="7"/>
      <c r="FP133" s="7"/>
      <c r="FQ133" s="7"/>
      <c r="FR133" s="7"/>
      <c r="FS133" s="7"/>
      <c r="FT133" s="7"/>
      <c r="FU133" s="7"/>
      <c r="FV133" s="7"/>
      <c r="FW133" s="7"/>
      <c r="FX133" s="7"/>
      <c r="FY133" s="7"/>
      <c r="FZ133" s="7"/>
      <c r="GA133" s="7"/>
      <c r="GB133" s="7"/>
      <c r="GC133" s="7"/>
      <c r="GD133" s="7"/>
      <c r="GE133" s="7"/>
      <c r="GF133" s="7"/>
      <c r="GG133" s="7"/>
      <c r="GH133" s="7"/>
      <c r="GI133" s="7"/>
      <c r="GJ133" s="7"/>
      <c r="GK133" s="7"/>
      <c r="GL133" s="7"/>
      <c r="GM133" s="7"/>
      <c r="GN133" s="7"/>
      <c r="GO133" s="7"/>
      <c r="GP133" s="7"/>
      <c r="GQ133" s="7"/>
      <c r="GR133" s="7"/>
      <c r="GS133" s="7"/>
      <c r="GT133" s="7"/>
      <c r="GU133" s="7"/>
      <c r="GV133" s="7"/>
      <c r="GW133" s="7"/>
      <c r="GX133" s="7"/>
      <c r="GY133" s="7"/>
      <c r="GZ133" s="7"/>
      <c r="HA133" s="7"/>
      <c r="HB133" s="7"/>
      <c r="HC133" s="7"/>
      <c r="HD133" s="7"/>
      <c r="HE133" s="7"/>
      <c r="HF133" s="7"/>
      <c r="HG133" s="7"/>
      <c r="HH133" s="7"/>
      <c r="HI133" s="7"/>
      <c r="HJ133" s="7"/>
      <c r="HK133" s="7"/>
      <c r="HL133" s="7"/>
      <c r="HM133" s="7"/>
      <c r="HN133" s="7"/>
      <c r="HO133" s="7"/>
      <c r="HP133" s="7"/>
      <c r="HQ133" s="7"/>
      <c r="HR133" s="7"/>
      <c r="HS133" s="7"/>
      <c r="HT133" s="7"/>
      <c r="HU133" s="7"/>
      <c r="HV133" s="7"/>
      <c r="HW133" s="7"/>
      <c r="HX133" s="7"/>
      <c r="HY133" s="7"/>
      <c r="HZ133" s="7"/>
      <c r="IA133" s="7"/>
      <c r="IB133" s="7"/>
      <c r="IC133" s="7"/>
      <c r="ID133" s="7"/>
      <c r="IE133" s="7"/>
      <c r="IF133" s="7"/>
      <c r="IG133" s="7"/>
      <c r="IH133" s="7"/>
      <c r="II133" s="7"/>
      <c r="IJ133" s="7"/>
      <c r="IK133" s="7"/>
      <c r="IL133" s="7"/>
      <c r="IM133" s="7"/>
      <c r="IN133" s="7"/>
      <c r="IO133" s="7"/>
      <c r="IP133" s="7"/>
      <c r="IQ133" s="7"/>
      <c r="IR133" s="7"/>
      <c r="IS133" s="7"/>
      <c r="IT133" s="7"/>
      <c r="IU133" s="7"/>
      <c r="IV133" s="7"/>
      <c r="IW133" s="7"/>
      <c r="IX133" s="7"/>
      <c r="IY133" s="7"/>
      <c r="IZ133" s="7"/>
      <c r="JA133" s="7"/>
      <c r="JB133" s="7"/>
      <c r="JC133" s="7"/>
      <c r="JD133" s="7"/>
      <c r="JE133" s="7"/>
      <c r="JF133" s="7"/>
      <c r="JG133" s="7"/>
      <c r="JH133" s="7"/>
      <c r="JI133" s="7"/>
      <c r="JJ133" s="7"/>
      <c r="JK133" s="7"/>
      <c r="JL133" s="7"/>
      <c r="JM133" s="7"/>
      <c r="JN133" s="7"/>
      <c r="JO133" s="7"/>
      <c r="JP133" s="7"/>
      <c r="JQ133" s="7"/>
      <c r="JR133" s="7"/>
      <c r="JS133" s="7"/>
      <c r="JT133" s="7"/>
      <c r="JU133" s="7"/>
      <c r="JV133" s="7"/>
      <c r="JW133" s="7"/>
      <c r="JX133" s="7"/>
      <c r="JY133" s="7"/>
      <c r="JZ133" s="7"/>
      <c r="KA133" s="7"/>
      <c r="KB133" s="7"/>
      <c r="KC133" s="7"/>
      <c r="KD133" s="7"/>
      <c r="KE133" s="7"/>
      <c r="KF133" s="7"/>
      <c r="KG133" s="7"/>
      <c r="KH133" s="7"/>
      <c r="KI133" s="7"/>
      <c r="KJ133" s="7"/>
      <c r="KK133" s="7"/>
      <c r="KL133" s="7"/>
      <c r="KM133" s="7"/>
      <c r="KN133" s="7"/>
      <c r="KO133" s="7"/>
      <c r="KP133" s="7"/>
      <c r="KQ133" s="7"/>
      <c r="KR133" s="7"/>
      <c r="KS133" s="7"/>
      <c r="KT133" s="7"/>
      <c r="KU133" s="7"/>
      <c r="KV133" s="7"/>
      <c r="KW133" s="7"/>
      <c r="KX133" s="7"/>
      <c r="KY133" s="7"/>
      <c r="KZ133" s="7"/>
      <c r="LA133" s="7"/>
      <c r="LB133" s="7"/>
      <c r="LC133" s="7"/>
      <c r="LD133" s="7"/>
      <c r="LE133" s="7"/>
      <c r="LF133" s="7"/>
      <c r="LG133" s="7"/>
      <c r="LH133" s="7"/>
      <c r="LI133" s="7"/>
      <c r="LJ133" s="7"/>
      <c r="LK133" s="7"/>
      <c r="LL133" s="7"/>
      <c r="LM133" s="7"/>
      <c r="LN133" s="7"/>
      <c r="LO133" s="7"/>
      <c r="LP133" s="7"/>
      <c r="LQ133" s="7"/>
      <c r="LR133" s="7"/>
      <c r="LS133" s="7"/>
      <c r="LT133" s="7"/>
      <c r="LU133" s="7"/>
      <c r="LV133" s="7"/>
      <c r="LW133" s="7"/>
      <c r="LX133" s="7"/>
      <c r="LY133" s="7"/>
      <c r="LZ133" s="7"/>
      <c r="MA133" s="7"/>
      <c r="MB133" s="7"/>
      <c r="MC133" s="7"/>
      <c r="MD133" s="7"/>
      <c r="ME133" s="7"/>
      <c r="MF133" s="7"/>
      <c r="MG133" s="7"/>
      <c r="MH133" s="7"/>
      <c r="MI133" s="7"/>
      <c r="MJ133" s="7"/>
      <c r="MK133" s="7"/>
      <c r="ML133" s="7"/>
      <c r="MM133" s="7"/>
      <c r="MN133" s="7"/>
      <c r="MO133" s="7"/>
      <c r="MP133" s="7"/>
      <c r="MQ133" s="7"/>
      <c r="MR133" s="7"/>
      <c r="MS133" s="7"/>
      <c r="MT133" s="7"/>
      <c r="MU133" s="7"/>
      <c r="MV133" s="7"/>
      <c r="MW133" s="7"/>
      <c r="MX133" s="7"/>
      <c r="MY133" s="7"/>
      <c r="MZ133" s="7"/>
      <c r="NA133" s="7"/>
      <c r="NB133" s="7"/>
      <c r="NC133" s="7"/>
      <c r="ND133" s="7"/>
      <c r="NE133" s="7"/>
      <c r="NF133" s="7"/>
      <c r="NG133" s="7"/>
      <c r="NH133" s="7"/>
      <c r="NI133" s="7"/>
      <c r="NJ133" s="7"/>
      <c r="NK133" s="7"/>
      <c r="NL133" s="7"/>
      <c r="NM133" s="7"/>
      <c r="NN133" s="7"/>
      <c r="NO133" s="7"/>
      <c r="NP133" s="7"/>
      <c r="NQ133" s="7"/>
      <c r="NR133" s="7"/>
      <c r="NS133" s="7"/>
      <c r="NT133" s="7"/>
      <c r="NU133" s="7"/>
      <c r="NV133" s="7"/>
      <c r="NW133" s="7"/>
      <c r="NX133" s="7"/>
      <c r="NY133" s="7"/>
      <c r="NZ133" s="7"/>
      <c r="OA133" s="7"/>
      <c r="OB133" s="7"/>
      <c r="OC133" s="7"/>
      <c r="OD133" s="7"/>
      <c r="OE133" s="7"/>
      <c r="OF133" s="7"/>
      <c r="OG133" s="7"/>
      <c r="OH133" s="7"/>
      <c r="OI133" s="7"/>
      <c r="OJ133" s="7"/>
      <c r="OK133" s="7"/>
      <c r="OL133" s="7"/>
      <c r="OM133" s="7"/>
      <c r="ON133" s="7"/>
      <c r="OO133" s="7"/>
      <c r="OP133" s="7"/>
      <c r="OQ133" s="7"/>
      <c r="OR133" s="7"/>
      <c r="OS133" s="7"/>
      <c r="OT133" s="7"/>
      <c r="OU133" s="7"/>
      <c r="OV133" s="7"/>
      <c r="OW133" s="7"/>
      <c r="OX133" s="7"/>
      <c r="OY133" s="7"/>
      <c r="OZ133" s="7"/>
      <c r="PA133" s="7"/>
      <c r="PB133" s="7"/>
      <c r="PC133" s="7"/>
      <c r="PD133" s="7"/>
      <c r="PE133" s="7"/>
      <c r="PF133" s="7"/>
      <c r="PG133" s="7"/>
      <c r="PH133" s="7"/>
      <c r="PI133" s="7"/>
      <c r="PJ133" s="7"/>
      <c r="PK133" s="7"/>
      <c r="PL133" s="7"/>
      <c r="PM133" s="7"/>
      <c r="PN133" s="7"/>
      <c r="PO133" s="7"/>
      <c r="PP133" s="7"/>
      <c r="PQ133" s="7"/>
      <c r="PR133" s="7"/>
      <c r="PS133" s="7"/>
      <c r="PT133" s="7"/>
      <c r="PU133" s="7"/>
      <c r="PV133" s="7"/>
      <c r="PW133" s="7"/>
      <c r="PX133" s="7"/>
      <c r="PY133" s="7"/>
      <c r="PZ133" s="7"/>
      <c r="QA133" s="7"/>
      <c r="QB133" s="7"/>
      <c r="QC133" s="7"/>
      <c r="QD133" s="7"/>
      <c r="QE133" s="7"/>
      <c r="QF133" s="7"/>
      <c r="QG133" s="7"/>
      <c r="QH133" s="7"/>
      <c r="QI133" s="7"/>
      <c r="QJ133" s="7"/>
      <c r="QK133" s="7"/>
      <c r="QL133" s="7"/>
      <c r="QM133" s="7"/>
      <c r="QN133" s="7"/>
      <c r="QO133" s="7"/>
      <c r="QP133" s="7"/>
      <c r="QQ133" s="7"/>
      <c r="QR133" s="7"/>
      <c r="QS133" s="7"/>
      <c r="QT133" s="7"/>
      <c r="QU133" s="7"/>
      <c r="QV133" s="7"/>
      <c r="QW133" s="7"/>
      <c r="QX133" s="7"/>
      <c r="QY133" s="7"/>
      <c r="QZ133" s="7"/>
      <c r="RA133" s="7"/>
      <c r="RB133" s="7"/>
      <c r="RC133" s="7"/>
      <c r="RD133" s="7"/>
      <c r="RE133" s="7"/>
      <c r="RF133" s="7"/>
      <c r="RG133" s="7"/>
      <c r="RH133" s="7"/>
      <c r="RI133" s="7"/>
      <c r="RJ133" s="7"/>
      <c r="RK133" s="7"/>
      <c r="RL133" s="7"/>
      <c r="RM133" s="7"/>
      <c r="RN133" s="7"/>
      <c r="RO133" s="7"/>
      <c r="RP133" s="7"/>
      <c r="RQ133" s="7"/>
      <c r="RR133" s="7"/>
      <c r="RS133" s="7"/>
      <c r="RT133" s="7"/>
      <c r="RU133" s="7"/>
      <c r="RV133" s="7"/>
      <c r="RW133" s="7"/>
      <c r="RX133" s="7"/>
      <c r="RY133" s="7"/>
      <c r="RZ133" s="7"/>
      <c r="SA133" s="7"/>
      <c r="SB133" s="7"/>
      <c r="SC133" s="7"/>
      <c r="SD133" s="7"/>
      <c r="SE133" s="7"/>
      <c r="SF133" s="7"/>
      <c r="SG133" s="7"/>
      <c r="SH133" s="7"/>
      <c r="SI133" s="7"/>
      <c r="SJ133" s="7"/>
      <c r="SK133" s="7"/>
    </row>
    <row r="134" ht="14.2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  <c r="DV134" s="7"/>
      <c r="DW134" s="7"/>
      <c r="DX134" s="7"/>
      <c r="DY134" s="7"/>
      <c r="DZ134" s="7"/>
      <c r="EA134" s="7"/>
      <c r="EB134" s="7"/>
      <c r="EC134" s="7"/>
      <c r="ED134" s="7"/>
      <c r="EE134" s="7"/>
      <c r="EF134" s="7"/>
      <c r="EG134" s="7"/>
      <c r="EH134" s="7"/>
      <c r="EI134" s="7"/>
      <c r="EJ134" s="7"/>
      <c r="EK134" s="7"/>
      <c r="EL134" s="7"/>
      <c r="EM134" s="7"/>
      <c r="EN134" s="7"/>
      <c r="EO134" s="7"/>
      <c r="EP134" s="7"/>
      <c r="EQ134" s="7"/>
      <c r="ER134" s="7"/>
      <c r="ES134" s="7"/>
      <c r="ET134" s="7"/>
      <c r="EU134" s="7"/>
      <c r="EV134" s="7"/>
      <c r="EW134" s="7"/>
      <c r="EX134" s="7"/>
      <c r="EY134" s="7"/>
      <c r="EZ134" s="7"/>
      <c r="FA134" s="7"/>
      <c r="FB134" s="7"/>
      <c r="FC134" s="7"/>
      <c r="FD134" s="7"/>
      <c r="FE134" s="7"/>
      <c r="FF134" s="7"/>
      <c r="FG134" s="7"/>
      <c r="FH134" s="7"/>
      <c r="FI134" s="7"/>
      <c r="FJ134" s="7"/>
      <c r="FK134" s="7"/>
      <c r="FL134" s="7"/>
      <c r="FM134" s="7"/>
      <c r="FN134" s="7"/>
      <c r="FO134" s="7"/>
      <c r="FP134" s="7"/>
      <c r="FQ134" s="7"/>
      <c r="FR134" s="7"/>
      <c r="FS134" s="7"/>
      <c r="FT134" s="7"/>
      <c r="FU134" s="7"/>
      <c r="FV134" s="7"/>
      <c r="FW134" s="7"/>
      <c r="FX134" s="7"/>
      <c r="FY134" s="7"/>
      <c r="FZ134" s="7"/>
      <c r="GA134" s="7"/>
      <c r="GB134" s="7"/>
      <c r="GC134" s="7"/>
      <c r="GD134" s="7"/>
      <c r="GE134" s="7"/>
      <c r="GF134" s="7"/>
      <c r="GG134" s="7"/>
      <c r="GH134" s="7"/>
      <c r="GI134" s="7"/>
      <c r="GJ134" s="7"/>
      <c r="GK134" s="7"/>
      <c r="GL134" s="7"/>
      <c r="GM134" s="7"/>
      <c r="GN134" s="7"/>
      <c r="GO134" s="7"/>
      <c r="GP134" s="7"/>
      <c r="GQ134" s="7"/>
      <c r="GR134" s="7"/>
      <c r="GS134" s="7"/>
      <c r="GT134" s="7"/>
      <c r="GU134" s="7"/>
      <c r="GV134" s="7"/>
      <c r="GW134" s="7"/>
      <c r="GX134" s="7"/>
      <c r="GY134" s="7"/>
      <c r="GZ134" s="7"/>
      <c r="HA134" s="7"/>
      <c r="HB134" s="7"/>
      <c r="HC134" s="7"/>
      <c r="HD134" s="7"/>
      <c r="HE134" s="7"/>
      <c r="HF134" s="7"/>
      <c r="HG134" s="7"/>
      <c r="HH134" s="7"/>
      <c r="HI134" s="7"/>
      <c r="HJ134" s="7"/>
      <c r="HK134" s="7"/>
      <c r="HL134" s="7"/>
      <c r="HM134" s="7"/>
      <c r="HN134" s="7"/>
      <c r="HO134" s="7"/>
      <c r="HP134" s="7"/>
      <c r="HQ134" s="7"/>
      <c r="HR134" s="7"/>
      <c r="HS134" s="7"/>
      <c r="HT134" s="7"/>
      <c r="HU134" s="7"/>
      <c r="HV134" s="7"/>
      <c r="HW134" s="7"/>
      <c r="HX134" s="7"/>
      <c r="HY134" s="7"/>
      <c r="HZ134" s="7"/>
      <c r="IA134" s="7"/>
      <c r="IB134" s="7"/>
      <c r="IC134" s="7"/>
      <c r="ID134" s="7"/>
      <c r="IE134" s="7"/>
      <c r="IF134" s="7"/>
      <c r="IG134" s="7"/>
      <c r="IH134" s="7"/>
      <c r="II134" s="7"/>
      <c r="IJ134" s="7"/>
      <c r="IK134" s="7"/>
      <c r="IL134" s="7"/>
      <c r="IM134" s="7"/>
      <c r="IN134" s="7"/>
      <c r="IO134" s="7"/>
      <c r="IP134" s="7"/>
      <c r="IQ134" s="7"/>
      <c r="IR134" s="7"/>
      <c r="IS134" s="7"/>
      <c r="IT134" s="7"/>
      <c r="IU134" s="7"/>
      <c r="IV134" s="7"/>
      <c r="IW134" s="7"/>
      <c r="IX134" s="7"/>
      <c r="IY134" s="7"/>
      <c r="IZ134" s="7"/>
      <c r="JA134" s="7"/>
      <c r="JB134" s="7"/>
      <c r="JC134" s="7"/>
      <c r="JD134" s="7"/>
      <c r="JE134" s="7"/>
      <c r="JF134" s="7"/>
      <c r="JG134" s="7"/>
      <c r="JH134" s="7"/>
      <c r="JI134" s="7"/>
      <c r="JJ134" s="7"/>
      <c r="JK134" s="7"/>
      <c r="JL134" s="7"/>
      <c r="JM134" s="7"/>
      <c r="JN134" s="7"/>
      <c r="JO134" s="7"/>
      <c r="JP134" s="7"/>
      <c r="JQ134" s="7"/>
      <c r="JR134" s="7"/>
      <c r="JS134" s="7"/>
      <c r="JT134" s="7"/>
      <c r="JU134" s="7"/>
      <c r="JV134" s="7"/>
      <c r="JW134" s="7"/>
      <c r="JX134" s="7"/>
      <c r="JY134" s="7"/>
      <c r="JZ134" s="7"/>
      <c r="KA134" s="7"/>
      <c r="KB134" s="7"/>
      <c r="KC134" s="7"/>
      <c r="KD134" s="7"/>
      <c r="KE134" s="7"/>
      <c r="KF134" s="7"/>
      <c r="KG134" s="7"/>
      <c r="KH134" s="7"/>
      <c r="KI134" s="7"/>
      <c r="KJ134" s="7"/>
      <c r="KK134" s="7"/>
      <c r="KL134" s="7"/>
      <c r="KM134" s="7"/>
      <c r="KN134" s="7"/>
      <c r="KO134" s="7"/>
      <c r="KP134" s="7"/>
      <c r="KQ134" s="7"/>
      <c r="KR134" s="7"/>
      <c r="KS134" s="7"/>
      <c r="KT134" s="7"/>
      <c r="KU134" s="7"/>
      <c r="KV134" s="7"/>
      <c r="KW134" s="7"/>
      <c r="KX134" s="7"/>
      <c r="KY134" s="7"/>
      <c r="KZ134" s="7"/>
      <c r="LA134" s="7"/>
      <c r="LB134" s="7"/>
      <c r="LC134" s="7"/>
      <c r="LD134" s="7"/>
      <c r="LE134" s="7"/>
      <c r="LF134" s="7"/>
      <c r="LG134" s="7"/>
      <c r="LH134" s="7"/>
      <c r="LI134" s="7"/>
      <c r="LJ134" s="7"/>
      <c r="LK134" s="7"/>
      <c r="LL134" s="7"/>
      <c r="LM134" s="7"/>
      <c r="LN134" s="7"/>
      <c r="LO134" s="7"/>
      <c r="LP134" s="7"/>
      <c r="LQ134" s="7"/>
      <c r="LR134" s="7"/>
      <c r="LS134" s="7"/>
      <c r="LT134" s="7"/>
      <c r="LU134" s="7"/>
      <c r="LV134" s="7"/>
      <c r="LW134" s="7"/>
      <c r="LX134" s="7"/>
      <c r="LY134" s="7"/>
      <c r="LZ134" s="7"/>
      <c r="MA134" s="7"/>
      <c r="MB134" s="7"/>
      <c r="MC134" s="7"/>
      <c r="MD134" s="7"/>
      <c r="ME134" s="7"/>
      <c r="MF134" s="7"/>
      <c r="MG134" s="7"/>
      <c r="MH134" s="7"/>
      <c r="MI134" s="7"/>
      <c r="MJ134" s="7"/>
      <c r="MK134" s="7"/>
      <c r="ML134" s="7"/>
      <c r="MM134" s="7"/>
      <c r="MN134" s="7"/>
      <c r="MO134" s="7"/>
      <c r="MP134" s="7"/>
      <c r="MQ134" s="7"/>
      <c r="MR134" s="7"/>
      <c r="MS134" s="7"/>
      <c r="MT134" s="7"/>
      <c r="MU134" s="7"/>
      <c r="MV134" s="7"/>
      <c r="MW134" s="7"/>
      <c r="MX134" s="7"/>
      <c r="MY134" s="7"/>
      <c r="MZ134" s="7"/>
      <c r="NA134" s="7"/>
      <c r="NB134" s="7"/>
      <c r="NC134" s="7"/>
      <c r="ND134" s="7"/>
      <c r="NE134" s="7"/>
      <c r="NF134" s="7"/>
      <c r="NG134" s="7"/>
      <c r="NH134" s="7"/>
      <c r="NI134" s="7"/>
      <c r="NJ134" s="7"/>
      <c r="NK134" s="7"/>
      <c r="NL134" s="7"/>
      <c r="NM134" s="7"/>
      <c r="NN134" s="7"/>
      <c r="NO134" s="7"/>
      <c r="NP134" s="7"/>
      <c r="NQ134" s="7"/>
      <c r="NR134" s="7"/>
      <c r="NS134" s="7"/>
      <c r="NT134" s="7"/>
      <c r="NU134" s="7"/>
      <c r="NV134" s="7"/>
      <c r="NW134" s="7"/>
      <c r="NX134" s="7"/>
      <c r="NY134" s="7"/>
      <c r="NZ134" s="7"/>
      <c r="OA134" s="7"/>
      <c r="OB134" s="7"/>
      <c r="OC134" s="7"/>
      <c r="OD134" s="7"/>
      <c r="OE134" s="7"/>
      <c r="OF134" s="7"/>
      <c r="OG134" s="7"/>
      <c r="OH134" s="7"/>
      <c r="OI134" s="7"/>
      <c r="OJ134" s="7"/>
      <c r="OK134" s="7"/>
      <c r="OL134" s="7"/>
      <c r="OM134" s="7"/>
      <c r="ON134" s="7"/>
      <c r="OO134" s="7"/>
      <c r="OP134" s="7"/>
      <c r="OQ134" s="7"/>
      <c r="OR134" s="7"/>
      <c r="OS134" s="7"/>
      <c r="OT134" s="7"/>
      <c r="OU134" s="7"/>
      <c r="OV134" s="7"/>
      <c r="OW134" s="7"/>
      <c r="OX134" s="7"/>
      <c r="OY134" s="7"/>
      <c r="OZ134" s="7"/>
      <c r="PA134" s="7"/>
      <c r="PB134" s="7"/>
      <c r="PC134" s="7"/>
      <c r="PD134" s="7"/>
      <c r="PE134" s="7"/>
      <c r="PF134" s="7"/>
      <c r="PG134" s="7"/>
      <c r="PH134" s="7"/>
      <c r="PI134" s="7"/>
      <c r="PJ134" s="7"/>
      <c r="PK134" s="7"/>
      <c r="PL134" s="7"/>
      <c r="PM134" s="7"/>
      <c r="PN134" s="7"/>
      <c r="PO134" s="7"/>
      <c r="PP134" s="7"/>
      <c r="PQ134" s="7"/>
      <c r="PR134" s="7"/>
      <c r="PS134" s="7"/>
      <c r="PT134" s="7"/>
      <c r="PU134" s="7"/>
      <c r="PV134" s="7"/>
      <c r="PW134" s="7"/>
      <c r="PX134" s="7"/>
      <c r="PY134" s="7"/>
      <c r="PZ134" s="7"/>
      <c r="QA134" s="7"/>
      <c r="QB134" s="7"/>
      <c r="QC134" s="7"/>
      <c r="QD134" s="7"/>
      <c r="QE134" s="7"/>
      <c r="QF134" s="7"/>
      <c r="QG134" s="7"/>
      <c r="QH134" s="7"/>
      <c r="QI134" s="7"/>
      <c r="QJ134" s="7"/>
      <c r="QK134" s="7"/>
      <c r="QL134" s="7"/>
      <c r="QM134" s="7"/>
      <c r="QN134" s="7"/>
      <c r="QO134" s="7"/>
      <c r="QP134" s="7"/>
      <c r="QQ134" s="7"/>
      <c r="QR134" s="7"/>
      <c r="QS134" s="7"/>
      <c r="QT134" s="7"/>
      <c r="QU134" s="7"/>
      <c r="QV134" s="7"/>
      <c r="QW134" s="7"/>
      <c r="QX134" s="7"/>
      <c r="QY134" s="7"/>
      <c r="QZ134" s="7"/>
      <c r="RA134" s="7"/>
      <c r="RB134" s="7"/>
      <c r="RC134" s="7"/>
      <c r="RD134" s="7"/>
      <c r="RE134" s="7"/>
      <c r="RF134" s="7"/>
      <c r="RG134" s="7"/>
      <c r="RH134" s="7"/>
      <c r="RI134" s="7"/>
      <c r="RJ134" s="7"/>
      <c r="RK134" s="7"/>
      <c r="RL134" s="7"/>
      <c r="RM134" s="7"/>
      <c r="RN134" s="7"/>
      <c r="RO134" s="7"/>
      <c r="RP134" s="7"/>
      <c r="RQ134" s="7"/>
      <c r="RR134" s="7"/>
      <c r="RS134" s="7"/>
      <c r="RT134" s="7"/>
      <c r="RU134" s="7"/>
      <c r="RV134" s="7"/>
      <c r="RW134" s="7"/>
      <c r="RX134" s="7"/>
      <c r="RY134" s="7"/>
      <c r="RZ134" s="7"/>
      <c r="SA134" s="7"/>
      <c r="SB134" s="7"/>
      <c r="SC134" s="7"/>
      <c r="SD134" s="7"/>
      <c r="SE134" s="7"/>
      <c r="SF134" s="7"/>
      <c r="SG134" s="7"/>
      <c r="SH134" s="7"/>
      <c r="SI134" s="7"/>
      <c r="SJ134" s="7"/>
      <c r="SK134" s="7"/>
    </row>
    <row r="135" ht="14.2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  <c r="DV135" s="7"/>
      <c r="DW135" s="7"/>
      <c r="DX135" s="7"/>
      <c r="DY135" s="7"/>
      <c r="DZ135" s="7"/>
      <c r="EA135" s="7"/>
      <c r="EB135" s="7"/>
      <c r="EC135" s="7"/>
      <c r="ED135" s="7"/>
      <c r="EE135" s="7"/>
      <c r="EF135" s="7"/>
      <c r="EG135" s="7"/>
      <c r="EH135" s="7"/>
      <c r="EI135" s="7"/>
      <c r="EJ135" s="7"/>
      <c r="EK135" s="7"/>
      <c r="EL135" s="7"/>
      <c r="EM135" s="7"/>
      <c r="EN135" s="7"/>
      <c r="EO135" s="7"/>
      <c r="EP135" s="7"/>
      <c r="EQ135" s="7"/>
      <c r="ER135" s="7"/>
      <c r="ES135" s="7"/>
      <c r="ET135" s="7"/>
      <c r="EU135" s="7"/>
      <c r="EV135" s="7"/>
      <c r="EW135" s="7"/>
      <c r="EX135" s="7"/>
      <c r="EY135" s="7"/>
      <c r="EZ135" s="7"/>
      <c r="FA135" s="7"/>
      <c r="FB135" s="7"/>
      <c r="FC135" s="7"/>
      <c r="FD135" s="7"/>
      <c r="FE135" s="7"/>
      <c r="FF135" s="7"/>
      <c r="FG135" s="7"/>
      <c r="FH135" s="7"/>
      <c r="FI135" s="7"/>
      <c r="FJ135" s="7"/>
      <c r="FK135" s="7"/>
      <c r="FL135" s="7"/>
      <c r="FM135" s="7"/>
      <c r="FN135" s="7"/>
      <c r="FO135" s="7"/>
      <c r="FP135" s="7"/>
      <c r="FQ135" s="7"/>
      <c r="FR135" s="7"/>
      <c r="FS135" s="7"/>
      <c r="FT135" s="7"/>
      <c r="FU135" s="7"/>
      <c r="FV135" s="7"/>
      <c r="FW135" s="7"/>
      <c r="FX135" s="7"/>
      <c r="FY135" s="7"/>
      <c r="FZ135" s="7"/>
      <c r="GA135" s="7"/>
      <c r="GB135" s="7"/>
      <c r="GC135" s="7"/>
      <c r="GD135" s="7"/>
      <c r="GE135" s="7"/>
      <c r="GF135" s="7"/>
      <c r="GG135" s="7"/>
      <c r="GH135" s="7"/>
      <c r="GI135" s="7"/>
      <c r="GJ135" s="7"/>
      <c r="GK135" s="7"/>
      <c r="GL135" s="7"/>
      <c r="GM135" s="7"/>
      <c r="GN135" s="7"/>
      <c r="GO135" s="7"/>
      <c r="GP135" s="7"/>
      <c r="GQ135" s="7"/>
      <c r="GR135" s="7"/>
      <c r="GS135" s="7"/>
      <c r="GT135" s="7"/>
      <c r="GU135" s="7"/>
      <c r="GV135" s="7"/>
      <c r="GW135" s="7"/>
      <c r="GX135" s="7"/>
      <c r="GY135" s="7"/>
      <c r="GZ135" s="7"/>
      <c r="HA135" s="7"/>
      <c r="HB135" s="7"/>
      <c r="HC135" s="7"/>
      <c r="HD135" s="7"/>
      <c r="HE135" s="7"/>
      <c r="HF135" s="7"/>
      <c r="HG135" s="7"/>
      <c r="HH135" s="7"/>
      <c r="HI135" s="7"/>
      <c r="HJ135" s="7"/>
      <c r="HK135" s="7"/>
      <c r="HL135" s="7"/>
      <c r="HM135" s="7"/>
      <c r="HN135" s="7"/>
      <c r="HO135" s="7"/>
      <c r="HP135" s="7"/>
      <c r="HQ135" s="7"/>
      <c r="HR135" s="7"/>
      <c r="HS135" s="7"/>
      <c r="HT135" s="7"/>
      <c r="HU135" s="7"/>
      <c r="HV135" s="7"/>
      <c r="HW135" s="7"/>
      <c r="HX135" s="7"/>
      <c r="HY135" s="7"/>
      <c r="HZ135" s="7"/>
      <c r="IA135" s="7"/>
      <c r="IB135" s="7"/>
      <c r="IC135" s="7"/>
      <c r="ID135" s="7"/>
      <c r="IE135" s="7"/>
      <c r="IF135" s="7"/>
      <c r="IG135" s="7"/>
      <c r="IH135" s="7"/>
      <c r="II135" s="7"/>
      <c r="IJ135" s="7"/>
      <c r="IK135" s="7"/>
      <c r="IL135" s="7"/>
      <c r="IM135" s="7"/>
      <c r="IN135" s="7"/>
      <c r="IO135" s="7"/>
      <c r="IP135" s="7"/>
      <c r="IQ135" s="7"/>
      <c r="IR135" s="7"/>
      <c r="IS135" s="7"/>
      <c r="IT135" s="7"/>
      <c r="IU135" s="7"/>
      <c r="IV135" s="7"/>
      <c r="IW135" s="7"/>
      <c r="IX135" s="7"/>
      <c r="IY135" s="7"/>
      <c r="IZ135" s="7"/>
      <c r="JA135" s="7"/>
      <c r="JB135" s="7"/>
      <c r="JC135" s="7"/>
      <c r="JD135" s="7"/>
      <c r="JE135" s="7"/>
      <c r="JF135" s="7"/>
      <c r="JG135" s="7"/>
      <c r="JH135" s="7"/>
      <c r="JI135" s="7"/>
      <c r="JJ135" s="7"/>
      <c r="JK135" s="7"/>
      <c r="JL135" s="7"/>
      <c r="JM135" s="7"/>
      <c r="JN135" s="7"/>
      <c r="JO135" s="7"/>
      <c r="JP135" s="7"/>
      <c r="JQ135" s="7"/>
      <c r="JR135" s="7"/>
      <c r="JS135" s="7"/>
      <c r="JT135" s="7"/>
      <c r="JU135" s="7"/>
      <c r="JV135" s="7"/>
      <c r="JW135" s="7"/>
      <c r="JX135" s="7"/>
      <c r="JY135" s="7"/>
      <c r="JZ135" s="7"/>
      <c r="KA135" s="7"/>
      <c r="KB135" s="7"/>
      <c r="KC135" s="7"/>
      <c r="KD135" s="7"/>
      <c r="KE135" s="7"/>
      <c r="KF135" s="7"/>
      <c r="KG135" s="7"/>
      <c r="KH135" s="7"/>
      <c r="KI135" s="7"/>
      <c r="KJ135" s="7"/>
      <c r="KK135" s="7"/>
      <c r="KL135" s="7"/>
      <c r="KM135" s="7"/>
      <c r="KN135" s="7"/>
      <c r="KO135" s="7"/>
      <c r="KP135" s="7"/>
      <c r="KQ135" s="7"/>
      <c r="KR135" s="7"/>
      <c r="KS135" s="7"/>
      <c r="KT135" s="7"/>
      <c r="KU135" s="7"/>
      <c r="KV135" s="7"/>
      <c r="KW135" s="7"/>
      <c r="KX135" s="7"/>
      <c r="KY135" s="7"/>
      <c r="KZ135" s="7"/>
      <c r="LA135" s="7"/>
      <c r="LB135" s="7"/>
      <c r="LC135" s="7"/>
      <c r="LD135" s="7"/>
      <c r="LE135" s="7"/>
      <c r="LF135" s="7"/>
      <c r="LG135" s="7"/>
      <c r="LH135" s="7"/>
      <c r="LI135" s="7"/>
      <c r="LJ135" s="7"/>
      <c r="LK135" s="7"/>
      <c r="LL135" s="7"/>
      <c r="LM135" s="7"/>
      <c r="LN135" s="7"/>
      <c r="LO135" s="7"/>
      <c r="LP135" s="7"/>
      <c r="LQ135" s="7"/>
      <c r="LR135" s="7"/>
      <c r="LS135" s="7"/>
      <c r="LT135" s="7"/>
      <c r="LU135" s="7"/>
      <c r="LV135" s="7"/>
      <c r="LW135" s="7"/>
      <c r="LX135" s="7"/>
      <c r="LY135" s="7"/>
      <c r="LZ135" s="7"/>
      <c r="MA135" s="7"/>
      <c r="MB135" s="7"/>
      <c r="MC135" s="7"/>
      <c r="MD135" s="7"/>
      <c r="ME135" s="7"/>
      <c r="MF135" s="7"/>
      <c r="MG135" s="7"/>
      <c r="MH135" s="7"/>
      <c r="MI135" s="7"/>
      <c r="MJ135" s="7"/>
      <c r="MK135" s="7"/>
      <c r="ML135" s="7"/>
      <c r="MM135" s="7"/>
      <c r="MN135" s="7"/>
      <c r="MO135" s="7"/>
      <c r="MP135" s="7"/>
      <c r="MQ135" s="7"/>
      <c r="MR135" s="7"/>
      <c r="MS135" s="7"/>
      <c r="MT135" s="7"/>
      <c r="MU135" s="7"/>
      <c r="MV135" s="7"/>
      <c r="MW135" s="7"/>
      <c r="MX135" s="7"/>
      <c r="MY135" s="7"/>
      <c r="MZ135" s="7"/>
      <c r="NA135" s="7"/>
      <c r="NB135" s="7"/>
      <c r="NC135" s="7"/>
      <c r="ND135" s="7"/>
      <c r="NE135" s="7"/>
      <c r="NF135" s="7"/>
      <c r="NG135" s="7"/>
      <c r="NH135" s="7"/>
      <c r="NI135" s="7"/>
      <c r="NJ135" s="7"/>
      <c r="NK135" s="7"/>
      <c r="NL135" s="7"/>
      <c r="NM135" s="7"/>
      <c r="NN135" s="7"/>
      <c r="NO135" s="7"/>
      <c r="NP135" s="7"/>
      <c r="NQ135" s="7"/>
      <c r="NR135" s="7"/>
      <c r="NS135" s="7"/>
      <c r="NT135" s="7"/>
      <c r="NU135" s="7"/>
      <c r="NV135" s="7"/>
      <c r="NW135" s="7"/>
      <c r="NX135" s="7"/>
      <c r="NY135" s="7"/>
      <c r="NZ135" s="7"/>
      <c r="OA135" s="7"/>
      <c r="OB135" s="7"/>
      <c r="OC135" s="7"/>
      <c r="OD135" s="7"/>
      <c r="OE135" s="7"/>
      <c r="OF135" s="7"/>
      <c r="OG135" s="7"/>
      <c r="OH135" s="7"/>
      <c r="OI135" s="7"/>
      <c r="OJ135" s="7"/>
      <c r="OK135" s="7"/>
      <c r="OL135" s="7"/>
      <c r="OM135" s="7"/>
      <c r="ON135" s="7"/>
      <c r="OO135" s="7"/>
      <c r="OP135" s="7"/>
      <c r="OQ135" s="7"/>
      <c r="OR135" s="7"/>
      <c r="OS135" s="7"/>
      <c r="OT135" s="7"/>
      <c r="OU135" s="7"/>
      <c r="OV135" s="7"/>
      <c r="OW135" s="7"/>
      <c r="OX135" s="7"/>
      <c r="OY135" s="7"/>
      <c r="OZ135" s="7"/>
      <c r="PA135" s="7"/>
      <c r="PB135" s="7"/>
      <c r="PC135" s="7"/>
      <c r="PD135" s="7"/>
      <c r="PE135" s="7"/>
      <c r="PF135" s="7"/>
      <c r="PG135" s="7"/>
      <c r="PH135" s="7"/>
      <c r="PI135" s="7"/>
      <c r="PJ135" s="7"/>
      <c r="PK135" s="7"/>
      <c r="PL135" s="7"/>
      <c r="PM135" s="7"/>
      <c r="PN135" s="7"/>
      <c r="PO135" s="7"/>
      <c r="PP135" s="7"/>
      <c r="PQ135" s="7"/>
      <c r="PR135" s="7"/>
      <c r="PS135" s="7"/>
      <c r="PT135" s="7"/>
      <c r="PU135" s="7"/>
      <c r="PV135" s="7"/>
      <c r="PW135" s="7"/>
      <c r="PX135" s="7"/>
      <c r="PY135" s="7"/>
      <c r="PZ135" s="7"/>
      <c r="QA135" s="7"/>
      <c r="QB135" s="7"/>
      <c r="QC135" s="7"/>
      <c r="QD135" s="7"/>
      <c r="QE135" s="7"/>
      <c r="QF135" s="7"/>
      <c r="QG135" s="7"/>
      <c r="QH135" s="7"/>
      <c r="QI135" s="7"/>
      <c r="QJ135" s="7"/>
      <c r="QK135" s="7"/>
      <c r="QL135" s="7"/>
      <c r="QM135" s="7"/>
      <c r="QN135" s="7"/>
      <c r="QO135" s="7"/>
      <c r="QP135" s="7"/>
      <c r="QQ135" s="7"/>
      <c r="QR135" s="7"/>
      <c r="QS135" s="7"/>
      <c r="QT135" s="7"/>
      <c r="QU135" s="7"/>
      <c r="QV135" s="7"/>
      <c r="QW135" s="7"/>
      <c r="QX135" s="7"/>
      <c r="QY135" s="7"/>
      <c r="QZ135" s="7"/>
      <c r="RA135" s="7"/>
      <c r="RB135" s="7"/>
      <c r="RC135" s="7"/>
      <c r="RD135" s="7"/>
      <c r="RE135" s="7"/>
      <c r="RF135" s="7"/>
      <c r="RG135" s="7"/>
      <c r="RH135" s="7"/>
      <c r="RI135" s="7"/>
      <c r="RJ135" s="7"/>
      <c r="RK135" s="7"/>
      <c r="RL135" s="7"/>
      <c r="RM135" s="7"/>
      <c r="RN135" s="7"/>
      <c r="RO135" s="7"/>
      <c r="RP135" s="7"/>
      <c r="RQ135" s="7"/>
      <c r="RR135" s="7"/>
      <c r="RS135" s="7"/>
      <c r="RT135" s="7"/>
      <c r="RU135" s="7"/>
      <c r="RV135" s="7"/>
      <c r="RW135" s="7"/>
      <c r="RX135" s="7"/>
      <c r="RY135" s="7"/>
      <c r="RZ135" s="7"/>
      <c r="SA135" s="7"/>
      <c r="SB135" s="7"/>
      <c r="SC135" s="7"/>
      <c r="SD135" s="7"/>
      <c r="SE135" s="7"/>
      <c r="SF135" s="7"/>
      <c r="SG135" s="7"/>
      <c r="SH135" s="7"/>
      <c r="SI135" s="7"/>
      <c r="SJ135" s="7"/>
      <c r="SK135" s="7"/>
    </row>
    <row r="136" ht="14.2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  <c r="DV136" s="7"/>
      <c r="DW136" s="7"/>
      <c r="DX136" s="7"/>
      <c r="DY136" s="7"/>
      <c r="DZ136" s="7"/>
      <c r="EA136" s="7"/>
      <c r="EB136" s="7"/>
      <c r="EC136" s="7"/>
      <c r="ED136" s="7"/>
      <c r="EE136" s="7"/>
      <c r="EF136" s="7"/>
      <c r="EG136" s="7"/>
      <c r="EH136" s="7"/>
      <c r="EI136" s="7"/>
      <c r="EJ136" s="7"/>
      <c r="EK136" s="7"/>
      <c r="EL136" s="7"/>
      <c r="EM136" s="7"/>
      <c r="EN136" s="7"/>
      <c r="EO136" s="7"/>
      <c r="EP136" s="7"/>
      <c r="EQ136" s="7"/>
      <c r="ER136" s="7"/>
      <c r="ES136" s="7"/>
      <c r="ET136" s="7"/>
      <c r="EU136" s="7"/>
      <c r="EV136" s="7"/>
      <c r="EW136" s="7"/>
      <c r="EX136" s="7"/>
      <c r="EY136" s="7"/>
      <c r="EZ136" s="7"/>
      <c r="FA136" s="7"/>
      <c r="FB136" s="7"/>
      <c r="FC136" s="7"/>
      <c r="FD136" s="7"/>
      <c r="FE136" s="7"/>
      <c r="FF136" s="7"/>
      <c r="FG136" s="7"/>
      <c r="FH136" s="7"/>
      <c r="FI136" s="7"/>
      <c r="FJ136" s="7"/>
      <c r="FK136" s="7"/>
      <c r="FL136" s="7"/>
      <c r="FM136" s="7"/>
      <c r="FN136" s="7"/>
      <c r="FO136" s="7"/>
      <c r="FP136" s="7"/>
      <c r="FQ136" s="7"/>
      <c r="FR136" s="7"/>
      <c r="FS136" s="7"/>
      <c r="FT136" s="7"/>
      <c r="FU136" s="7"/>
      <c r="FV136" s="7"/>
      <c r="FW136" s="7"/>
      <c r="FX136" s="7"/>
      <c r="FY136" s="7"/>
      <c r="FZ136" s="7"/>
      <c r="GA136" s="7"/>
      <c r="GB136" s="7"/>
      <c r="GC136" s="7"/>
      <c r="GD136" s="7"/>
      <c r="GE136" s="7"/>
      <c r="GF136" s="7"/>
      <c r="GG136" s="7"/>
      <c r="GH136" s="7"/>
      <c r="GI136" s="7"/>
      <c r="GJ136" s="7"/>
      <c r="GK136" s="7"/>
      <c r="GL136" s="7"/>
      <c r="GM136" s="7"/>
      <c r="GN136" s="7"/>
      <c r="GO136" s="7"/>
      <c r="GP136" s="7"/>
      <c r="GQ136" s="7"/>
      <c r="GR136" s="7"/>
      <c r="GS136" s="7"/>
      <c r="GT136" s="7"/>
      <c r="GU136" s="7"/>
      <c r="GV136" s="7"/>
      <c r="GW136" s="7"/>
      <c r="GX136" s="7"/>
      <c r="GY136" s="7"/>
      <c r="GZ136" s="7"/>
      <c r="HA136" s="7"/>
      <c r="HB136" s="7"/>
      <c r="HC136" s="7"/>
      <c r="HD136" s="7"/>
      <c r="HE136" s="7"/>
      <c r="HF136" s="7"/>
      <c r="HG136" s="7"/>
      <c r="HH136" s="7"/>
      <c r="HI136" s="7"/>
      <c r="HJ136" s="7"/>
      <c r="HK136" s="7"/>
      <c r="HL136" s="7"/>
      <c r="HM136" s="7"/>
      <c r="HN136" s="7"/>
      <c r="HO136" s="7"/>
      <c r="HP136" s="7"/>
      <c r="HQ136" s="7"/>
      <c r="HR136" s="7"/>
      <c r="HS136" s="7"/>
      <c r="HT136" s="7"/>
      <c r="HU136" s="7"/>
      <c r="HV136" s="7"/>
      <c r="HW136" s="7"/>
      <c r="HX136" s="7"/>
      <c r="HY136" s="7"/>
      <c r="HZ136" s="7"/>
      <c r="IA136" s="7"/>
      <c r="IB136" s="7"/>
      <c r="IC136" s="7"/>
      <c r="ID136" s="7"/>
      <c r="IE136" s="7"/>
      <c r="IF136" s="7"/>
      <c r="IG136" s="7"/>
      <c r="IH136" s="7"/>
      <c r="II136" s="7"/>
      <c r="IJ136" s="7"/>
      <c r="IK136" s="7"/>
      <c r="IL136" s="7"/>
      <c r="IM136" s="7"/>
      <c r="IN136" s="7"/>
      <c r="IO136" s="7"/>
      <c r="IP136" s="7"/>
      <c r="IQ136" s="7"/>
      <c r="IR136" s="7"/>
      <c r="IS136" s="7"/>
      <c r="IT136" s="7"/>
      <c r="IU136" s="7"/>
      <c r="IV136" s="7"/>
      <c r="IW136" s="7"/>
      <c r="IX136" s="7"/>
      <c r="IY136" s="7"/>
      <c r="IZ136" s="7"/>
      <c r="JA136" s="7"/>
      <c r="JB136" s="7"/>
      <c r="JC136" s="7"/>
      <c r="JD136" s="7"/>
      <c r="JE136" s="7"/>
      <c r="JF136" s="7"/>
      <c r="JG136" s="7"/>
      <c r="JH136" s="7"/>
      <c r="JI136" s="7"/>
      <c r="JJ136" s="7"/>
      <c r="JK136" s="7"/>
      <c r="JL136" s="7"/>
      <c r="JM136" s="7"/>
      <c r="JN136" s="7"/>
      <c r="JO136" s="7"/>
      <c r="JP136" s="7"/>
      <c r="JQ136" s="7"/>
      <c r="JR136" s="7"/>
      <c r="JS136" s="7"/>
      <c r="JT136" s="7"/>
      <c r="JU136" s="7"/>
      <c r="JV136" s="7"/>
      <c r="JW136" s="7"/>
      <c r="JX136" s="7"/>
      <c r="JY136" s="7"/>
      <c r="JZ136" s="7"/>
      <c r="KA136" s="7"/>
      <c r="KB136" s="7"/>
      <c r="KC136" s="7"/>
      <c r="KD136" s="7"/>
      <c r="KE136" s="7"/>
      <c r="KF136" s="7"/>
      <c r="KG136" s="7"/>
      <c r="KH136" s="7"/>
      <c r="KI136" s="7"/>
      <c r="KJ136" s="7"/>
      <c r="KK136" s="7"/>
      <c r="KL136" s="7"/>
      <c r="KM136" s="7"/>
      <c r="KN136" s="7"/>
      <c r="KO136" s="7"/>
      <c r="KP136" s="7"/>
      <c r="KQ136" s="7"/>
      <c r="KR136" s="7"/>
      <c r="KS136" s="7"/>
      <c r="KT136" s="7"/>
      <c r="KU136" s="7"/>
      <c r="KV136" s="7"/>
      <c r="KW136" s="7"/>
      <c r="KX136" s="7"/>
      <c r="KY136" s="7"/>
      <c r="KZ136" s="7"/>
      <c r="LA136" s="7"/>
      <c r="LB136" s="7"/>
      <c r="LC136" s="7"/>
      <c r="LD136" s="7"/>
      <c r="LE136" s="7"/>
      <c r="LF136" s="7"/>
      <c r="LG136" s="7"/>
      <c r="LH136" s="7"/>
      <c r="LI136" s="7"/>
      <c r="LJ136" s="7"/>
      <c r="LK136" s="7"/>
      <c r="LL136" s="7"/>
      <c r="LM136" s="7"/>
      <c r="LN136" s="7"/>
      <c r="LO136" s="7"/>
      <c r="LP136" s="7"/>
      <c r="LQ136" s="7"/>
      <c r="LR136" s="7"/>
      <c r="LS136" s="7"/>
      <c r="LT136" s="7"/>
      <c r="LU136" s="7"/>
      <c r="LV136" s="7"/>
      <c r="LW136" s="7"/>
      <c r="LX136" s="7"/>
      <c r="LY136" s="7"/>
      <c r="LZ136" s="7"/>
      <c r="MA136" s="7"/>
      <c r="MB136" s="7"/>
      <c r="MC136" s="7"/>
      <c r="MD136" s="7"/>
      <c r="ME136" s="7"/>
      <c r="MF136" s="7"/>
      <c r="MG136" s="7"/>
      <c r="MH136" s="7"/>
      <c r="MI136" s="7"/>
      <c r="MJ136" s="7"/>
      <c r="MK136" s="7"/>
      <c r="ML136" s="7"/>
      <c r="MM136" s="7"/>
      <c r="MN136" s="7"/>
      <c r="MO136" s="7"/>
      <c r="MP136" s="7"/>
      <c r="MQ136" s="7"/>
      <c r="MR136" s="7"/>
      <c r="MS136" s="7"/>
      <c r="MT136" s="7"/>
      <c r="MU136" s="7"/>
      <c r="MV136" s="7"/>
      <c r="MW136" s="7"/>
      <c r="MX136" s="7"/>
      <c r="MY136" s="7"/>
      <c r="MZ136" s="7"/>
      <c r="NA136" s="7"/>
      <c r="NB136" s="7"/>
      <c r="NC136" s="7"/>
      <c r="ND136" s="7"/>
      <c r="NE136" s="7"/>
      <c r="NF136" s="7"/>
      <c r="NG136" s="7"/>
      <c r="NH136" s="7"/>
      <c r="NI136" s="7"/>
      <c r="NJ136" s="7"/>
      <c r="NK136" s="7"/>
      <c r="NL136" s="7"/>
      <c r="NM136" s="7"/>
      <c r="NN136" s="7"/>
      <c r="NO136" s="7"/>
      <c r="NP136" s="7"/>
      <c r="NQ136" s="7"/>
      <c r="NR136" s="7"/>
      <c r="NS136" s="7"/>
      <c r="NT136" s="7"/>
      <c r="NU136" s="7"/>
      <c r="NV136" s="7"/>
      <c r="NW136" s="7"/>
      <c r="NX136" s="7"/>
      <c r="NY136" s="7"/>
      <c r="NZ136" s="7"/>
      <c r="OA136" s="7"/>
      <c r="OB136" s="7"/>
      <c r="OC136" s="7"/>
      <c r="OD136" s="7"/>
      <c r="OE136" s="7"/>
      <c r="OF136" s="7"/>
      <c r="OG136" s="7"/>
      <c r="OH136" s="7"/>
      <c r="OI136" s="7"/>
      <c r="OJ136" s="7"/>
      <c r="OK136" s="7"/>
      <c r="OL136" s="7"/>
      <c r="OM136" s="7"/>
      <c r="ON136" s="7"/>
      <c r="OO136" s="7"/>
      <c r="OP136" s="7"/>
      <c r="OQ136" s="7"/>
      <c r="OR136" s="7"/>
      <c r="OS136" s="7"/>
      <c r="OT136" s="7"/>
      <c r="OU136" s="7"/>
      <c r="OV136" s="7"/>
      <c r="OW136" s="7"/>
      <c r="OX136" s="7"/>
      <c r="OY136" s="7"/>
      <c r="OZ136" s="7"/>
      <c r="PA136" s="7"/>
      <c r="PB136" s="7"/>
      <c r="PC136" s="7"/>
      <c r="PD136" s="7"/>
      <c r="PE136" s="7"/>
      <c r="PF136" s="7"/>
      <c r="PG136" s="7"/>
      <c r="PH136" s="7"/>
      <c r="PI136" s="7"/>
      <c r="PJ136" s="7"/>
      <c r="PK136" s="7"/>
      <c r="PL136" s="7"/>
      <c r="PM136" s="7"/>
      <c r="PN136" s="7"/>
      <c r="PO136" s="7"/>
      <c r="PP136" s="7"/>
      <c r="PQ136" s="7"/>
      <c r="PR136" s="7"/>
      <c r="PS136" s="7"/>
      <c r="PT136" s="7"/>
      <c r="PU136" s="7"/>
      <c r="PV136" s="7"/>
      <c r="PW136" s="7"/>
      <c r="PX136" s="7"/>
      <c r="PY136" s="7"/>
      <c r="PZ136" s="7"/>
      <c r="QA136" s="7"/>
      <c r="QB136" s="7"/>
      <c r="QC136" s="7"/>
      <c r="QD136" s="7"/>
      <c r="QE136" s="7"/>
      <c r="QF136" s="7"/>
      <c r="QG136" s="7"/>
      <c r="QH136" s="7"/>
      <c r="QI136" s="7"/>
      <c r="QJ136" s="7"/>
      <c r="QK136" s="7"/>
      <c r="QL136" s="7"/>
      <c r="QM136" s="7"/>
      <c r="QN136" s="7"/>
      <c r="QO136" s="7"/>
      <c r="QP136" s="7"/>
      <c r="QQ136" s="7"/>
      <c r="QR136" s="7"/>
      <c r="QS136" s="7"/>
      <c r="QT136" s="7"/>
      <c r="QU136" s="7"/>
      <c r="QV136" s="7"/>
      <c r="QW136" s="7"/>
      <c r="QX136" s="7"/>
      <c r="QY136" s="7"/>
      <c r="QZ136" s="7"/>
      <c r="RA136" s="7"/>
      <c r="RB136" s="7"/>
      <c r="RC136" s="7"/>
      <c r="RD136" s="7"/>
      <c r="RE136" s="7"/>
      <c r="RF136" s="7"/>
      <c r="RG136" s="7"/>
      <c r="RH136" s="7"/>
      <c r="RI136" s="7"/>
      <c r="RJ136" s="7"/>
      <c r="RK136" s="7"/>
      <c r="RL136" s="7"/>
      <c r="RM136" s="7"/>
      <c r="RN136" s="7"/>
      <c r="RO136" s="7"/>
      <c r="RP136" s="7"/>
      <c r="RQ136" s="7"/>
      <c r="RR136" s="7"/>
      <c r="RS136" s="7"/>
      <c r="RT136" s="7"/>
      <c r="RU136" s="7"/>
      <c r="RV136" s="7"/>
      <c r="RW136" s="7"/>
      <c r="RX136" s="7"/>
      <c r="RY136" s="7"/>
      <c r="RZ136" s="7"/>
      <c r="SA136" s="7"/>
      <c r="SB136" s="7"/>
      <c r="SC136" s="7"/>
      <c r="SD136" s="7"/>
      <c r="SE136" s="7"/>
      <c r="SF136" s="7"/>
      <c r="SG136" s="7"/>
      <c r="SH136" s="7"/>
      <c r="SI136" s="7"/>
      <c r="SJ136" s="7"/>
      <c r="SK136" s="7"/>
    </row>
    <row r="137" ht="14.2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  <c r="DV137" s="7"/>
      <c r="DW137" s="7"/>
      <c r="DX137" s="7"/>
      <c r="DY137" s="7"/>
      <c r="DZ137" s="7"/>
      <c r="EA137" s="7"/>
      <c r="EB137" s="7"/>
      <c r="EC137" s="7"/>
      <c r="ED137" s="7"/>
      <c r="EE137" s="7"/>
      <c r="EF137" s="7"/>
      <c r="EG137" s="7"/>
      <c r="EH137" s="7"/>
      <c r="EI137" s="7"/>
      <c r="EJ137" s="7"/>
      <c r="EK137" s="7"/>
      <c r="EL137" s="7"/>
      <c r="EM137" s="7"/>
      <c r="EN137" s="7"/>
      <c r="EO137" s="7"/>
      <c r="EP137" s="7"/>
      <c r="EQ137" s="7"/>
      <c r="ER137" s="7"/>
      <c r="ES137" s="7"/>
      <c r="ET137" s="7"/>
      <c r="EU137" s="7"/>
      <c r="EV137" s="7"/>
      <c r="EW137" s="7"/>
      <c r="EX137" s="7"/>
      <c r="EY137" s="7"/>
      <c r="EZ137" s="7"/>
      <c r="FA137" s="7"/>
      <c r="FB137" s="7"/>
      <c r="FC137" s="7"/>
      <c r="FD137" s="7"/>
      <c r="FE137" s="7"/>
      <c r="FF137" s="7"/>
      <c r="FG137" s="7"/>
      <c r="FH137" s="7"/>
      <c r="FI137" s="7"/>
      <c r="FJ137" s="7"/>
      <c r="FK137" s="7"/>
      <c r="FL137" s="7"/>
      <c r="FM137" s="7"/>
      <c r="FN137" s="7"/>
      <c r="FO137" s="7"/>
      <c r="FP137" s="7"/>
      <c r="FQ137" s="7"/>
      <c r="FR137" s="7"/>
      <c r="FS137" s="7"/>
      <c r="FT137" s="7"/>
      <c r="FU137" s="7"/>
      <c r="FV137" s="7"/>
      <c r="FW137" s="7"/>
      <c r="FX137" s="7"/>
      <c r="FY137" s="7"/>
      <c r="FZ137" s="7"/>
      <c r="GA137" s="7"/>
      <c r="GB137" s="7"/>
      <c r="GC137" s="7"/>
      <c r="GD137" s="7"/>
      <c r="GE137" s="7"/>
      <c r="GF137" s="7"/>
      <c r="GG137" s="7"/>
      <c r="GH137" s="7"/>
      <c r="GI137" s="7"/>
      <c r="GJ137" s="7"/>
      <c r="GK137" s="7"/>
      <c r="GL137" s="7"/>
      <c r="GM137" s="7"/>
      <c r="GN137" s="7"/>
      <c r="GO137" s="7"/>
      <c r="GP137" s="7"/>
      <c r="GQ137" s="7"/>
      <c r="GR137" s="7"/>
      <c r="GS137" s="7"/>
      <c r="GT137" s="7"/>
      <c r="GU137" s="7"/>
      <c r="GV137" s="7"/>
      <c r="GW137" s="7"/>
      <c r="GX137" s="7"/>
      <c r="GY137" s="7"/>
      <c r="GZ137" s="7"/>
      <c r="HA137" s="7"/>
      <c r="HB137" s="7"/>
      <c r="HC137" s="7"/>
      <c r="HD137" s="7"/>
      <c r="HE137" s="7"/>
      <c r="HF137" s="7"/>
      <c r="HG137" s="7"/>
      <c r="HH137" s="7"/>
      <c r="HI137" s="7"/>
      <c r="HJ137" s="7"/>
      <c r="HK137" s="7"/>
      <c r="HL137" s="7"/>
      <c r="HM137" s="7"/>
      <c r="HN137" s="7"/>
      <c r="HO137" s="7"/>
      <c r="HP137" s="7"/>
      <c r="HQ137" s="7"/>
      <c r="HR137" s="7"/>
      <c r="HS137" s="7"/>
      <c r="HT137" s="7"/>
      <c r="HU137" s="7"/>
      <c r="HV137" s="7"/>
      <c r="HW137" s="7"/>
      <c r="HX137" s="7"/>
      <c r="HY137" s="7"/>
      <c r="HZ137" s="7"/>
      <c r="IA137" s="7"/>
      <c r="IB137" s="7"/>
      <c r="IC137" s="7"/>
      <c r="ID137" s="7"/>
      <c r="IE137" s="7"/>
      <c r="IF137" s="7"/>
      <c r="IG137" s="7"/>
      <c r="IH137" s="7"/>
      <c r="II137" s="7"/>
      <c r="IJ137" s="7"/>
      <c r="IK137" s="7"/>
      <c r="IL137" s="7"/>
      <c r="IM137" s="7"/>
      <c r="IN137" s="7"/>
      <c r="IO137" s="7"/>
      <c r="IP137" s="7"/>
      <c r="IQ137" s="7"/>
      <c r="IR137" s="7"/>
      <c r="IS137" s="7"/>
      <c r="IT137" s="7"/>
      <c r="IU137" s="7"/>
      <c r="IV137" s="7"/>
      <c r="IW137" s="7"/>
      <c r="IX137" s="7"/>
      <c r="IY137" s="7"/>
      <c r="IZ137" s="7"/>
      <c r="JA137" s="7"/>
      <c r="JB137" s="7"/>
      <c r="JC137" s="7"/>
      <c r="JD137" s="7"/>
      <c r="JE137" s="7"/>
      <c r="JF137" s="7"/>
      <c r="JG137" s="7"/>
      <c r="JH137" s="7"/>
      <c r="JI137" s="7"/>
      <c r="JJ137" s="7"/>
      <c r="JK137" s="7"/>
      <c r="JL137" s="7"/>
      <c r="JM137" s="7"/>
      <c r="JN137" s="7"/>
      <c r="JO137" s="7"/>
      <c r="JP137" s="7"/>
      <c r="JQ137" s="7"/>
      <c r="JR137" s="7"/>
      <c r="JS137" s="7"/>
      <c r="JT137" s="7"/>
      <c r="JU137" s="7"/>
      <c r="JV137" s="7"/>
      <c r="JW137" s="7"/>
      <c r="JX137" s="7"/>
      <c r="JY137" s="7"/>
      <c r="JZ137" s="7"/>
      <c r="KA137" s="7"/>
      <c r="KB137" s="7"/>
      <c r="KC137" s="7"/>
      <c r="KD137" s="7"/>
      <c r="KE137" s="7"/>
      <c r="KF137" s="7"/>
      <c r="KG137" s="7"/>
      <c r="KH137" s="7"/>
      <c r="KI137" s="7"/>
      <c r="KJ137" s="7"/>
      <c r="KK137" s="7"/>
      <c r="KL137" s="7"/>
      <c r="KM137" s="7"/>
      <c r="KN137" s="7"/>
      <c r="KO137" s="7"/>
      <c r="KP137" s="7"/>
      <c r="KQ137" s="7"/>
      <c r="KR137" s="7"/>
      <c r="KS137" s="7"/>
      <c r="KT137" s="7"/>
      <c r="KU137" s="7"/>
      <c r="KV137" s="7"/>
      <c r="KW137" s="7"/>
      <c r="KX137" s="7"/>
      <c r="KY137" s="7"/>
      <c r="KZ137" s="7"/>
      <c r="LA137" s="7"/>
      <c r="LB137" s="7"/>
      <c r="LC137" s="7"/>
      <c r="LD137" s="7"/>
      <c r="LE137" s="7"/>
      <c r="LF137" s="7"/>
      <c r="LG137" s="7"/>
      <c r="LH137" s="7"/>
      <c r="LI137" s="7"/>
      <c r="LJ137" s="7"/>
      <c r="LK137" s="7"/>
      <c r="LL137" s="7"/>
      <c r="LM137" s="7"/>
      <c r="LN137" s="7"/>
      <c r="LO137" s="7"/>
      <c r="LP137" s="7"/>
      <c r="LQ137" s="7"/>
      <c r="LR137" s="7"/>
      <c r="LS137" s="7"/>
      <c r="LT137" s="7"/>
      <c r="LU137" s="7"/>
      <c r="LV137" s="7"/>
      <c r="LW137" s="7"/>
      <c r="LX137" s="7"/>
      <c r="LY137" s="7"/>
      <c r="LZ137" s="7"/>
      <c r="MA137" s="7"/>
      <c r="MB137" s="7"/>
      <c r="MC137" s="7"/>
      <c r="MD137" s="7"/>
      <c r="ME137" s="7"/>
      <c r="MF137" s="7"/>
      <c r="MG137" s="7"/>
      <c r="MH137" s="7"/>
      <c r="MI137" s="7"/>
      <c r="MJ137" s="7"/>
      <c r="MK137" s="7"/>
      <c r="ML137" s="7"/>
      <c r="MM137" s="7"/>
      <c r="MN137" s="7"/>
      <c r="MO137" s="7"/>
      <c r="MP137" s="7"/>
      <c r="MQ137" s="7"/>
      <c r="MR137" s="7"/>
      <c r="MS137" s="7"/>
      <c r="MT137" s="7"/>
      <c r="MU137" s="7"/>
      <c r="MV137" s="7"/>
      <c r="MW137" s="7"/>
      <c r="MX137" s="7"/>
      <c r="MY137" s="7"/>
      <c r="MZ137" s="7"/>
      <c r="NA137" s="7"/>
      <c r="NB137" s="7"/>
      <c r="NC137" s="7"/>
      <c r="ND137" s="7"/>
      <c r="NE137" s="7"/>
      <c r="NF137" s="7"/>
      <c r="NG137" s="7"/>
      <c r="NH137" s="7"/>
      <c r="NI137" s="7"/>
      <c r="NJ137" s="7"/>
      <c r="NK137" s="7"/>
      <c r="NL137" s="7"/>
      <c r="NM137" s="7"/>
      <c r="NN137" s="7"/>
      <c r="NO137" s="7"/>
      <c r="NP137" s="7"/>
      <c r="NQ137" s="7"/>
      <c r="NR137" s="7"/>
      <c r="NS137" s="7"/>
      <c r="NT137" s="7"/>
      <c r="NU137" s="7"/>
      <c r="NV137" s="7"/>
      <c r="NW137" s="7"/>
      <c r="NX137" s="7"/>
      <c r="NY137" s="7"/>
      <c r="NZ137" s="7"/>
      <c r="OA137" s="7"/>
      <c r="OB137" s="7"/>
      <c r="OC137" s="7"/>
      <c r="OD137" s="7"/>
      <c r="OE137" s="7"/>
      <c r="OF137" s="7"/>
      <c r="OG137" s="7"/>
      <c r="OH137" s="7"/>
      <c r="OI137" s="7"/>
      <c r="OJ137" s="7"/>
      <c r="OK137" s="7"/>
      <c r="OL137" s="7"/>
      <c r="OM137" s="7"/>
      <c r="ON137" s="7"/>
      <c r="OO137" s="7"/>
      <c r="OP137" s="7"/>
      <c r="OQ137" s="7"/>
      <c r="OR137" s="7"/>
      <c r="OS137" s="7"/>
      <c r="OT137" s="7"/>
      <c r="OU137" s="7"/>
      <c r="OV137" s="7"/>
      <c r="OW137" s="7"/>
      <c r="OX137" s="7"/>
      <c r="OY137" s="7"/>
      <c r="OZ137" s="7"/>
      <c r="PA137" s="7"/>
      <c r="PB137" s="7"/>
      <c r="PC137" s="7"/>
      <c r="PD137" s="7"/>
      <c r="PE137" s="7"/>
      <c r="PF137" s="7"/>
      <c r="PG137" s="7"/>
      <c r="PH137" s="7"/>
      <c r="PI137" s="7"/>
      <c r="PJ137" s="7"/>
      <c r="PK137" s="7"/>
      <c r="PL137" s="7"/>
      <c r="PM137" s="7"/>
      <c r="PN137" s="7"/>
      <c r="PO137" s="7"/>
      <c r="PP137" s="7"/>
      <c r="PQ137" s="7"/>
      <c r="PR137" s="7"/>
      <c r="PS137" s="7"/>
      <c r="PT137" s="7"/>
      <c r="PU137" s="7"/>
      <c r="PV137" s="7"/>
      <c r="PW137" s="7"/>
      <c r="PX137" s="7"/>
      <c r="PY137" s="7"/>
      <c r="PZ137" s="7"/>
      <c r="QA137" s="7"/>
      <c r="QB137" s="7"/>
      <c r="QC137" s="7"/>
      <c r="QD137" s="7"/>
      <c r="QE137" s="7"/>
      <c r="QF137" s="7"/>
      <c r="QG137" s="7"/>
      <c r="QH137" s="7"/>
      <c r="QI137" s="7"/>
      <c r="QJ137" s="7"/>
      <c r="QK137" s="7"/>
      <c r="QL137" s="7"/>
      <c r="QM137" s="7"/>
      <c r="QN137" s="7"/>
      <c r="QO137" s="7"/>
      <c r="QP137" s="7"/>
      <c r="QQ137" s="7"/>
      <c r="QR137" s="7"/>
      <c r="QS137" s="7"/>
      <c r="QT137" s="7"/>
      <c r="QU137" s="7"/>
      <c r="QV137" s="7"/>
      <c r="QW137" s="7"/>
      <c r="QX137" s="7"/>
      <c r="QY137" s="7"/>
      <c r="QZ137" s="7"/>
      <c r="RA137" s="7"/>
      <c r="RB137" s="7"/>
      <c r="RC137" s="7"/>
      <c r="RD137" s="7"/>
      <c r="RE137" s="7"/>
      <c r="RF137" s="7"/>
      <c r="RG137" s="7"/>
      <c r="RH137" s="7"/>
      <c r="RI137" s="7"/>
      <c r="RJ137" s="7"/>
      <c r="RK137" s="7"/>
      <c r="RL137" s="7"/>
      <c r="RM137" s="7"/>
      <c r="RN137" s="7"/>
      <c r="RO137" s="7"/>
      <c r="RP137" s="7"/>
      <c r="RQ137" s="7"/>
      <c r="RR137" s="7"/>
      <c r="RS137" s="7"/>
      <c r="RT137" s="7"/>
      <c r="RU137" s="7"/>
      <c r="RV137" s="7"/>
      <c r="RW137" s="7"/>
      <c r="RX137" s="7"/>
      <c r="RY137" s="7"/>
      <c r="RZ137" s="7"/>
      <c r="SA137" s="7"/>
      <c r="SB137" s="7"/>
      <c r="SC137" s="7"/>
      <c r="SD137" s="7"/>
      <c r="SE137" s="7"/>
      <c r="SF137" s="7"/>
      <c r="SG137" s="7"/>
      <c r="SH137" s="7"/>
      <c r="SI137" s="7"/>
      <c r="SJ137" s="7"/>
      <c r="SK137" s="7"/>
    </row>
    <row r="138" ht="14.2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  <c r="DV138" s="7"/>
      <c r="DW138" s="7"/>
      <c r="DX138" s="7"/>
      <c r="DY138" s="7"/>
      <c r="DZ138" s="7"/>
      <c r="EA138" s="7"/>
      <c r="EB138" s="7"/>
      <c r="EC138" s="7"/>
      <c r="ED138" s="7"/>
      <c r="EE138" s="7"/>
      <c r="EF138" s="7"/>
      <c r="EG138" s="7"/>
      <c r="EH138" s="7"/>
      <c r="EI138" s="7"/>
      <c r="EJ138" s="7"/>
      <c r="EK138" s="7"/>
      <c r="EL138" s="7"/>
      <c r="EM138" s="7"/>
      <c r="EN138" s="7"/>
      <c r="EO138" s="7"/>
      <c r="EP138" s="7"/>
      <c r="EQ138" s="7"/>
      <c r="ER138" s="7"/>
      <c r="ES138" s="7"/>
      <c r="ET138" s="7"/>
      <c r="EU138" s="7"/>
      <c r="EV138" s="7"/>
      <c r="EW138" s="7"/>
      <c r="EX138" s="7"/>
      <c r="EY138" s="7"/>
      <c r="EZ138" s="7"/>
      <c r="FA138" s="7"/>
      <c r="FB138" s="7"/>
      <c r="FC138" s="7"/>
      <c r="FD138" s="7"/>
      <c r="FE138" s="7"/>
      <c r="FF138" s="7"/>
      <c r="FG138" s="7"/>
      <c r="FH138" s="7"/>
      <c r="FI138" s="7"/>
      <c r="FJ138" s="7"/>
      <c r="FK138" s="7"/>
      <c r="FL138" s="7"/>
      <c r="FM138" s="7"/>
      <c r="FN138" s="7"/>
      <c r="FO138" s="7"/>
      <c r="FP138" s="7"/>
      <c r="FQ138" s="7"/>
      <c r="FR138" s="7"/>
      <c r="FS138" s="7"/>
      <c r="FT138" s="7"/>
      <c r="FU138" s="7"/>
      <c r="FV138" s="7"/>
      <c r="FW138" s="7"/>
      <c r="FX138" s="7"/>
      <c r="FY138" s="7"/>
      <c r="FZ138" s="7"/>
      <c r="GA138" s="7"/>
      <c r="GB138" s="7"/>
      <c r="GC138" s="7"/>
      <c r="GD138" s="7"/>
      <c r="GE138" s="7"/>
      <c r="GF138" s="7"/>
      <c r="GG138" s="7"/>
      <c r="GH138" s="7"/>
      <c r="GI138" s="7"/>
      <c r="GJ138" s="7"/>
      <c r="GK138" s="7"/>
      <c r="GL138" s="7"/>
      <c r="GM138" s="7"/>
      <c r="GN138" s="7"/>
      <c r="GO138" s="7"/>
      <c r="GP138" s="7"/>
      <c r="GQ138" s="7"/>
      <c r="GR138" s="7"/>
      <c r="GS138" s="7"/>
      <c r="GT138" s="7"/>
      <c r="GU138" s="7"/>
      <c r="GV138" s="7"/>
      <c r="GW138" s="7"/>
      <c r="GX138" s="7"/>
      <c r="GY138" s="7"/>
      <c r="GZ138" s="7"/>
      <c r="HA138" s="7"/>
      <c r="HB138" s="7"/>
      <c r="HC138" s="7"/>
      <c r="HD138" s="7"/>
      <c r="HE138" s="7"/>
      <c r="HF138" s="7"/>
      <c r="HG138" s="7"/>
      <c r="HH138" s="7"/>
      <c r="HI138" s="7"/>
      <c r="HJ138" s="7"/>
      <c r="HK138" s="7"/>
      <c r="HL138" s="7"/>
      <c r="HM138" s="7"/>
      <c r="HN138" s="7"/>
      <c r="HO138" s="7"/>
      <c r="HP138" s="7"/>
      <c r="HQ138" s="7"/>
      <c r="HR138" s="7"/>
      <c r="HS138" s="7"/>
      <c r="HT138" s="7"/>
      <c r="HU138" s="7"/>
      <c r="HV138" s="7"/>
      <c r="HW138" s="7"/>
      <c r="HX138" s="7"/>
      <c r="HY138" s="7"/>
      <c r="HZ138" s="7"/>
      <c r="IA138" s="7"/>
      <c r="IB138" s="7"/>
      <c r="IC138" s="7"/>
      <c r="ID138" s="7"/>
      <c r="IE138" s="7"/>
      <c r="IF138" s="7"/>
      <c r="IG138" s="7"/>
      <c r="IH138" s="7"/>
      <c r="II138" s="7"/>
      <c r="IJ138" s="7"/>
      <c r="IK138" s="7"/>
      <c r="IL138" s="7"/>
      <c r="IM138" s="7"/>
      <c r="IN138" s="7"/>
      <c r="IO138" s="7"/>
      <c r="IP138" s="7"/>
      <c r="IQ138" s="7"/>
      <c r="IR138" s="7"/>
      <c r="IS138" s="7"/>
      <c r="IT138" s="7"/>
      <c r="IU138" s="7"/>
      <c r="IV138" s="7"/>
      <c r="IW138" s="7"/>
      <c r="IX138" s="7"/>
      <c r="IY138" s="7"/>
      <c r="IZ138" s="7"/>
      <c r="JA138" s="7"/>
      <c r="JB138" s="7"/>
      <c r="JC138" s="7"/>
      <c r="JD138" s="7"/>
      <c r="JE138" s="7"/>
      <c r="JF138" s="7"/>
      <c r="JG138" s="7"/>
      <c r="JH138" s="7"/>
      <c r="JI138" s="7"/>
      <c r="JJ138" s="7"/>
      <c r="JK138" s="7"/>
      <c r="JL138" s="7"/>
      <c r="JM138" s="7"/>
      <c r="JN138" s="7"/>
      <c r="JO138" s="7"/>
      <c r="JP138" s="7"/>
      <c r="JQ138" s="7"/>
      <c r="JR138" s="7"/>
      <c r="JS138" s="7"/>
      <c r="JT138" s="7"/>
      <c r="JU138" s="7"/>
      <c r="JV138" s="7"/>
      <c r="JW138" s="7"/>
      <c r="JX138" s="7"/>
      <c r="JY138" s="7"/>
      <c r="JZ138" s="7"/>
      <c r="KA138" s="7"/>
      <c r="KB138" s="7"/>
      <c r="KC138" s="7"/>
      <c r="KD138" s="7"/>
      <c r="KE138" s="7"/>
      <c r="KF138" s="7"/>
      <c r="KG138" s="7"/>
      <c r="KH138" s="7"/>
      <c r="KI138" s="7"/>
      <c r="KJ138" s="7"/>
      <c r="KK138" s="7"/>
      <c r="KL138" s="7"/>
      <c r="KM138" s="7"/>
      <c r="KN138" s="7"/>
      <c r="KO138" s="7"/>
      <c r="KP138" s="7"/>
      <c r="KQ138" s="7"/>
      <c r="KR138" s="7"/>
      <c r="KS138" s="7"/>
      <c r="KT138" s="7"/>
      <c r="KU138" s="7"/>
      <c r="KV138" s="7"/>
      <c r="KW138" s="7"/>
      <c r="KX138" s="7"/>
      <c r="KY138" s="7"/>
      <c r="KZ138" s="7"/>
      <c r="LA138" s="7"/>
      <c r="LB138" s="7"/>
      <c r="LC138" s="7"/>
      <c r="LD138" s="7"/>
      <c r="LE138" s="7"/>
      <c r="LF138" s="7"/>
      <c r="LG138" s="7"/>
      <c r="LH138" s="7"/>
      <c r="LI138" s="7"/>
      <c r="LJ138" s="7"/>
      <c r="LK138" s="7"/>
      <c r="LL138" s="7"/>
      <c r="LM138" s="7"/>
      <c r="LN138" s="7"/>
      <c r="LO138" s="7"/>
      <c r="LP138" s="7"/>
      <c r="LQ138" s="7"/>
      <c r="LR138" s="7"/>
      <c r="LS138" s="7"/>
      <c r="LT138" s="7"/>
      <c r="LU138" s="7"/>
      <c r="LV138" s="7"/>
      <c r="LW138" s="7"/>
      <c r="LX138" s="7"/>
      <c r="LY138" s="7"/>
      <c r="LZ138" s="7"/>
      <c r="MA138" s="7"/>
      <c r="MB138" s="7"/>
      <c r="MC138" s="7"/>
      <c r="MD138" s="7"/>
      <c r="ME138" s="7"/>
      <c r="MF138" s="7"/>
      <c r="MG138" s="7"/>
      <c r="MH138" s="7"/>
      <c r="MI138" s="7"/>
      <c r="MJ138" s="7"/>
      <c r="MK138" s="7"/>
      <c r="ML138" s="7"/>
      <c r="MM138" s="7"/>
      <c r="MN138" s="7"/>
      <c r="MO138" s="7"/>
      <c r="MP138" s="7"/>
      <c r="MQ138" s="7"/>
      <c r="MR138" s="7"/>
      <c r="MS138" s="7"/>
      <c r="MT138" s="7"/>
      <c r="MU138" s="7"/>
      <c r="MV138" s="7"/>
      <c r="MW138" s="7"/>
      <c r="MX138" s="7"/>
      <c r="MY138" s="7"/>
      <c r="MZ138" s="7"/>
      <c r="NA138" s="7"/>
      <c r="NB138" s="7"/>
      <c r="NC138" s="7"/>
      <c r="ND138" s="7"/>
      <c r="NE138" s="7"/>
      <c r="NF138" s="7"/>
      <c r="NG138" s="7"/>
      <c r="NH138" s="7"/>
      <c r="NI138" s="7"/>
      <c r="NJ138" s="7"/>
      <c r="NK138" s="7"/>
      <c r="NL138" s="7"/>
      <c r="NM138" s="7"/>
      <c r="NN138" s="7"/>
      <c r="NO138" s="7"/>
      <c r="NP138" s="7"/>
      <c r="NQ138" s="7"/>
      <c r="NR138" s="7"/>
      <c r="NS138" s="7"/>
      <c r="NT138" s="7"/>
      <c r="NU138" s="7"/>
      <c r="NV138" s="7"/>
      <c r="NW138" s="7"/>
      <c r="NX138" s="7"/>
      <c r="NY138" s="7"/>
      <c r="NZ138" s="7"/>
      <c r="OA138" s="7"/>
      <c r="OB138" s="7"/>
      <c r="OC138" s="7"/>
      <c r="OD138" s="7"/>
      <c r="OE138" s="7"/>
      <c r="OF138" s="7"/>
      <c r="OG138" s="7"/>
      <c r="OH138" s="7"/>
      <c r="OI138" s="7"/>
      <c r="OJ138" s="7"/>
      <c r="OK138" s="7"/>
      <c r="OL138" s="7"/>
      <c r="OM138" s="7"/>
      <c r="ON138" s="7"/>
      <c r="OO138" s="7"/>
      <c r="OP138" s="7"/>
      <c r="OQ138" s="7"/>
      <c r="OR138" s="7"/>
      <c r="OS138" s="7"/>
      <c r="OT138" s="7"/>
      <c r="OU138" s="7"/>
      <c r="OV138" s="7"/>
      <c r="OW138" s="7"/>
      <c r="OX138" s="7"/>
      <c r="OY138" s="7"/>
      <c r="OZ138" s="7"/>
      <c r="PA138" s="7"/>
      <c r="PB138" s="7"/>
      <c r="PC138" s="7"/>
      <c r="PD138" s="7"/>
      <c r="PE138" s="7"/>
      <c r="PF138" s="7"/>
      <c r="PG138" s="7"/>
      <c r="PH138" s="7"/>
      <c r="PI138" s="7"/>
      <c r="PJ138" s="7"/>
      <c r="PK138" s="7"/>
      <c r="PL138" s="7"/>
      <c r="PM138" s="7"/>
      <c r="PN138" s="7"/>
      <c r="PO138" s="7"/>
      <c r="PP138" s="7"/>
      <c r="PQ138" s="7"/>
      <c r="PR138" s="7"/>
      <c r="PS138" s="7"/>
      <c r="PT138" s="7"/>
      <c r="PU138" s="7"/>
      <c r="PV138" s="7"/>
      <c r="PW138" s="7"/>
      <c r="PX138" s="7"/>
      <c r="PY138" s="7"/>
      <c r="PZ138" s="7"/>
      <c r="QA138" s="7"/>
      <c r="QB138" s="7"/>
      <c r="QC138" s="7"/>
      <c r="QD138" s="7"/>
      <c r="QE138" s="7"/>
      <c r="QF138" s="7"/>
      <c r="QG138" s="7"/>
      <c r="QH138" s="7"/>
      <c r="QI138" s="7"/>
      <c r="QJ138" s="7"/>
      <c r="QK138" s="7"/>
      <c r="QL138" s="7"/>
      <c r="QM138" s="7"/>
      <c r="QN138" s="7"/>
      <c r="QO138" s="7"/>
      <c r="QP138" s="7"/>
      <c r="QQ138" s="7"/>
      <c r="QR138" s="7"/>
      <c r="QS138" s="7"/>
      <c r="QT138" s="7"/>
      <c r="QU138" s="7"/>
      <c r="QV138" s="7"/>
      <c r="QW138" s="7"/>
      <c r="QX138" s="7"/>
      <c r="QY138" s="7"/>
      <c r="QZ138" s="7"/>
      <c r="RA138" s="7"/>
      <c r="RB138" s="7"/>
      <c r="RC138" s="7"/>
      <c r="RD138" s="7"/>
      <c r="RE138" s="7"/>
      <c r="RF138" s="7"/>
      <c r="RG138" s="7"/>
      <c r="RH138" s="7"/>
      <c r="RI138" s="7"/>
      <c r="RJ138" s="7"/>
      <c r="RK138" s="7"/>
      <c r="RL138" s="7"/>
      <c r="RM138" s="7"/>
      <c r="RN138" s="7"/>
      <c r="RO138" s="7"/>
      <c r="RP138" s="7"/>
      <c r="RQ138" s="7"/>
      <c r="RR138" s="7"/>
      <c r="RS138" s="7"/>
      <c r="RT138" s="7"/>
      <c r="RU138" s="7"/>
      <c r="RV138" s="7"/>
      <c r="RW138" s="7"/>
      <c r="RX138" s="7"/>
      <c r="RY138" s="7"/>
      <c r="RZ138" s="7"/>
      <c r="SA138" s="7"/>
      <c r="SB138" s="7"/>
      <c r="SC138" s="7"/>
      <c r="SD138" s="7"/>
      <c r="SE138" s="7"/>
      <c r="SF138" s="7"/>
      <c r="SG138" s="7"/>
      <c r="SH138" s="7"/>
      <c r="SI138" s="7"/>
      <c r="SJ138" s="7"/>
      <c r="SK138" s="7"/>
    </row>
    <row r="139" ht="14.2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  <c r="DV139" s="7"/>
      <c r="DW139" s="7"/>
      <c r="DX139" s="7"/>
      <c r="DY139" s="7"/>
      <c r="DZ139" s="7"/>
      <c r="EA139" s="7"/>
      <c r="EB139" s="7"/>
      <c r="EC139" s="7"/>
      <c r="ED139" s="7"/>
      <c r="EE139" s="7"/>
      <c r="EF139" s="7"/>
      <c r="EG139" s="7"/>
      <c r="EH139" s="7"/>
      <c r="EI139" s="7"/>
      <c r="EJ139" s="7"/>
      <c r="EK139" s="7"/>
      <c r="EL139" s="7"/>
      <c r="EM139" s="7"/>
      <c r="EN139" s="7"/>
      <c r="EO139" s="7"/>
      <c r="EP139" s="7"/>
      <c r="EQ139" s="7"/>
      <c r="ER139" s="7"/>
      <c r="ES139" s="7"/>
      <c r="ET139" s="7"/>
      <c r="EU139" s="7"/>
      <c r="EV139" s="7"/>
      <c r="EW139" s="7"/>
      <c r="EX139" s="7"/>
      <c r="EY139" s="7"/>
      <c r="EZ139" s="7"/>
      <c r="FA139" s="7"/>
      <c r="FB139" s="7"/>
      <c r="FC139" s="7"/>
      <c r="FD139" s="7"/>
      <c r="FE139" s="7"/>
      <c r="FF139" s="7"/>
      <c r="FG139" s="7"/>
      <c r="FH139" s="7"/>
      <c r="FI139" s="7"/>
      <c r="FJ139" s="7"/>
      <c r="FK139" s="7"/>
      <c r="FL139" s="7"/>
      <c r="FM139" s="7"/>
      <c r="FN139" s="7"/>
      <c r="FO139" s="7"/>
      <c r="FP139" s="7"/>
      <c r="FQ139" s="7"/>
      <c r="FR139" s="7"/>
      <c r="FS139" s="7"/>
      <c r="FT139" s="7"/>
      <c r="FU139" s="7"/>
      <c r="FV139" s="7"/>
      <c r="FW139" s="7"/>
      <c r="FX139" s="7"/>
      <c r="FY139" s="7"/>
      <c r="FZ139" s="7"/>
      <c r="GA139" s="7"/>
      <c r="GB139" s="7"/>
      <c r="GC139" s="7"/>
      <c r="GD139" s="7"/>
      <c r="GE139" s="7"/>
      <c r="GF139" s="7"/>
      <c r="GG139" s="7"/>
      <c r="GH139" s="7"/>
      <c r="GI139" s="7"/>
      <c r="GJ139" s="7"/>
      <c r="GK139" s="7"/>
      <c r="GL139" s="7"/>
      <c r="GM139" s="7"/>
      <c r="GN139" s="7"/>
      <c r="GO139" s="7"/>
      <c r="GP139" s="7"/>
      <c r="GQ139" s="7"/>
      <c r="GR139" s="7"/>
      <c r="GS139" s="7"/>
      <c r="GT139" s="7"/>
      <c r="GU139" s="7"/>
      <c r="GV139" s="7"/>
      <c r="GW139" s="7"/>
      <c r="GX139" s="7"/>
      <c r="GY139" s="7"/>
      <c r="GZ139" s="7"/>
      <c r="HA139" s="7"/>
      <c r="HB139" s="7"/>
      <c r="HC139" s="7"/>
      <c r="HD139" s="7"/>
      <c r="HE139" s="7"/>
      <c r="HF139" s="7"/>
      <c r="HG139" s="7"/>
      <c r="HH139" s="7"/>
      <c r="HI139" s="7"/>
      <c r="HJ139" s="7"/>
      <c r="HK139" s="7"/>
      <c r="HL139" s="7"/>
      <c r="HM139" s="7"/>
      <c r="HN139" s="7"/>
      <c r="HO139" s="7"/>
      <c r="HP139" s="7"/>
      <c r="HQ139" s="7"/>
      <c r="HR139" s="7"/>
      <c r="HS139" s="7"/>
      <c r="HT139" s="7"/>
      <c r="HU139" s="7"/>
      <c r="HV139" s="7"/>
      <c r="HW139" s="7"/>
      <c r="HX139" s="7"/>
      <c r="HY139" s="7"/>
      <c r="HZ139" s="7"/>
      <c r="IA139" s="7"/>
      <c r="IB139" s="7"/>
      <c r="IC139" s="7"/>
      <c r="ID139" s="7"/>
      <c r="IE139" s="7"/>
      <c r="IF139" s="7"/>
      <c r="IG139" s="7"/>
      <c r="IH139" s="7"/>
      <c r="II139" s="7"/>
      <c r="IJ139" s="7"/>
      <c r="IK139" s="7"/>
      <c r="IL139" s="7"/>
      <c r="IM139" s="7"/>
      <c r="IN139" s="7"/>
      <c r="IO139" s="7"/>
      <c r="IP139" s="7"/>
      <c r="IQ139" s="7"/>
      <c r="IR139" s="7"/>
      <c r="IS139" s="7"/>
      <c r="IT139" s="7"/>
      <c r="IU139" s="7"/>
      <c r="IV139" s="7"/>
      <c r="IW139" s="7"/>
      <c r="IX139" s="7"/>
      <c r="IY139" s="7"/>
      <c r="IZ139" s="7"/>
      <c r="JA139" s="7"/>
      <c r="JB139" s="7"/>
      <c r="JC139" s="7"/>
      <c r="JD139" s="7"/>
      <c r="JE139" s="7"/>
      <c r="JF139" s="7"/>
      <c r="JG139" s="7"/>
      <c r="JH139" s="7"/>
      <c r="JI139" s="7"/>
      <c r="JJ139" s="7"/>
      <c r="JK139" s="7"/>
      <c r="JL139" s="7"/>
      <c r="JM139" s="7"/>
      <c r="JN139" s="7"/>
      <c r="JO139" s="7"/>
      <c r="JP139" s="7"/>
      <c r="JQ139" s="7"/>
      <c r="JR139" s="7"/>
      <c r="JS139" s="7"/>
      <c r="JT139" s="7"/>
      <c r="JU139" s="7"/>
      <c r="JV139" s="7"/>
      <c r="JW139" s="7"/>
      <c r="JX139" s="7"/>
      <c r="JY139" s="7"/>
      <c r="JZ139" s="7"/>
      <c r="KA139" s="7"/>
      <c r="KB139" s="7"/>
      <c r="KC139" s="7"/>
      <c r="KD139" s="7"/>
      <c r="KE139" s="7"/>
      <c r="KF139" s="7"/>
      <c r="KG139" s="7"/>
      <c r="KH139" s="7"/>
      <c r="KI139" s="7"/>
      <c r="KJ139" s="7"/>
      <c r="KK139" s="7"/>
      <c r="KL139" s="7"/>
      <c r="KM139" s="7"/>
      <c r="KN139" s="7"/>
      <c r="KO139" s="7"/>
      <c r="KP139" s="7"/>
      <c r="KQ139" s="7"/>
      <c r="KR139" s="7"/>
      <c r="KS139" s="7"/>
      <c r="KT139" s="7"/>
      <c r="KU139" s="7"/>
      <c r="KV139" s="7"/>
      <c r="KW139" s="7"/>
      <c r="KX139" s="7"/>
      <c r="KY139" s="7"/>
      <c r="KZ139" s="7"/>
      <c r="LA139" s="7"/>
      <c r="LB139" s="7"/>
      <c r="LC139" s="7"/>
      <c r="LD139" s="7"/>
      <c r="LE139" s="7"/>
      <c r="LF139" s="7"/>
      <c r="LG139" s="7"/>
      <c r="LH139" s="7"/>
      <c r="LI139" s="7"/>
      <c r="LJ139" s="7"/>
      <c r="LK139" s="7"/>
      <c r="LL139" s="7"/>
      <c r="LM139" s="7"/>
      <c r="LN139" s="7"/>
      <c r="LO139" s="7"/>
      <c r="LP139" s="7"/>
      <c r="LQ139" s="7"/>
      <c r="LR139" s="7"/>
      <c r="LS139" s="7"/>
      <c r="LT139" s="7"/>
      <c r="LU139" s="7"/>
      <c r="LV139" s="7"/>
      <c r="LW139" s="7"/>
      <c r="LX139" s="7"/>
      <c r="LY139" s="7"/>
      <c r="LZ139" s="7"/>
      <c r="MA139" s="7"/>
      <c r="MB139" s="7"/>
      <c r="MC139" s="7"/>
      <c r="MD139" s="7"/>
      <c r="ME139" s="7"/>
      <c r="MF139" s="7"/>
      <c r="MG139" s="7"/>
      <c r="MH139" s="7"/>
      <c r="MI139" s="7"/>
      <c r="MJ139" s="7"/>
      <c r="MK139" s="7"/>
      <c r="ML139" s="7"/>
      <c r="MM139" s="7"/>
      <c r="MN139" s="7"/>
      <c r="MO139" s="7"/>
      <c r="MP139" s="7"/>
      <c r="MQ139" s="7"/>
      <c r="MR139" s="7"/>
      <c r="MS139" s="7"/>
      <c r="MT139" s="7"/>
      <c r="MU139" s="7"/>
      <c r="MV139" s="7"/>
      <c r="MW139" s="7"/>
      <c r="MX139" s="7"/>
      <c r="MY139" s="7"/>
      <c r="MZ139" s="7"/>
      <c r="NA139" s="7"/>
      <c r="NB139" s="7"/>
      <c r="NC139" s="7"/>
      <c r="ND139" s="7"/>
      <c r="NE139" s="7"/>
      <c r="NF139" s="7"/>
      <c r="NG139" s="7"/>
      <c r="NH139" s="7"/>
      <c r="NI139" s="7"/>
      <c r="NJ139" s="7"/>
      <c r="NK139" s="7"/>
      <c r="NL139" s="7"/>
      <c r="NM139" s="7"/>
      <c r="NN139" s="7"/>
      <c r="NO139" s="7"/>
      <c r="NP139" s="7"/>
      <c r="NQ139" s="7"/>
      <c r="NR139" s="7"/>
      <c r="NS139" s="7"/>
      <c r="NT139" s="7"/>
      <c r="NU139" s="7"/>
      <c r="NV139" s="7"/>
      <c r="NW139" s="7"/>
      <c r="NX139" s="7"/>
      <c r="NY139" s="7"/>
      <c r="NZ139" s="7"/>
      <c r="OA139" s="7"/>
      <c r="OB139" s="7"/>
      <c r="OC139" s="7"/>
      <c r="OD139" s="7"/>
      <c r="OE139" s="7"/>
      <c r="OF139" s="7"/>
      <c r="OG139" s="7"/>
      <c r="OH139" s="7"/>
      <c r="OI139" s="7"/>
      <c r="OJ139" s="7"/>
      <c r="OK139" s="7"/>
      <c r="OL139" s="7"/>
      <c r="OM139" s="7"/>
      <c r="ON139" s="7"/>
      <c r="OO139" s="7"/>
      <c r="OP139" s="7"/>
      <c r="OQ139" s="7"/>
      <c r="OR139" s="7"/>
      <c r="OS139" s="7"/>
      <c r="OT139" s="7"/>
      <c r="OU139" s="7"/>
      <c r="OV139" s="7"/>
      <c r="OW139" s="7"/>
      <c r="OX139" s="7"/>
      <c r="OY139" s="7"/>
      <c r="OZ139" s="7"/>
      <c r="PA139" s="7"/>
      <c r="PB139" s="7"/>
      <c r="PC139" s="7"/>
      <c r="PD139" s="7"/>
      <c r="PE139" s="7"/>
      <c r="PF139" s="7"/>
      <c r="PG139" s="7"/>
      <c r="PH139" s="7"/>
      <c r="PI139" s="7"/>
      <c r="PJ139" s="7"/>
      <c r="PK139" s="7"/>
      <c r="PL139" s="7"/>
      <c r="PM139" s="7"/>
      <c r="PN139" s="7"/>
      <c r="PO139" s="7"/>
      <c r="PP139" s="7"/>
      <c r="PQ139" s="7"/>
      <c r="PR139" s="7"/>
      <c r="PS139" s="7"/>
      <c r="PT139" s="7"/>
      <c r="PU139" s="7"/>
      <c r="PV139" s="7"/>
      <c r="PW139" s="7"/>
      <c r="PX139" s="7"/>
      <c r="PY139" s="7"/>
      <c r="PZ139" s="7"/>
      <c r="QA139" s="7"/>
      <c r="QB139" s="7"/>
      <c r="QC139" s="7"/>
      <c r="QD139" s="7"/>
      <c r="QE139" s="7"/>
      <c r="QF139" s="7"/>
      <c r="QG139" s="7"/>
      <c r="QH139" s="7"/>
      <c r="QI139" s="7"/>
      <c r="QJ139" s="7"/>
      <c r="QK139" s="7"/>
      <c r="QL139" s="7"/>
      <c r="QM139" s="7"/>
      <c r="QN139" s="7"/>
      <c r="QO139" s="7"/>
      <c r="QP139" s="7"/>
      <c r="QQ139" s="7"/>
      <c r="QR139" s="7"/>
      <c r="QS139" s="7"/>
      <c r="QT139" s="7"/>
      <c r="QU139" s="7"/>
      <c r="QV139" s="7"/>
      <c r="QW139" s="7"/>
      <c r="QX139" s="7"/>
      <c r="QY139" s="7"/>
      <c r="QZ139" s="7"/>
      <c r="RA139" s="7"/>
      <c r="RB139" s="7"/>
      <c r="RC139" s="7"/>
      <c r="RD139" s="7"/>
      <c r="RE139" s="7"/>
      <c r="RF139" s="7"/>
      <c r="RG139" s="7"/>
      <c r="RH139" s="7"/>
      <c r="RI139" s="7"/>
      <c r="RJ139" s="7"/>
      <c r="RK139" s="7"/>
      <c r="RL139" s="7"/>
      <c r="RM139" s="7"/>
      <c r="RN139" s="7"/>
      <c r="RO139" s="7"/>
      <c r="RP139" s="7"/>
      <c r="RQ139" s="7"/>
      <c r="RR139" s="7"/>
      <c r="RS139" s="7"/>
      <c r="RT139" s="7"/>
      <c r="RU139" s="7"/>
      <c r="RV139" s="7"/>
      <c r="RW139" s="7"/>
      <c r="RX139" s="7"/>
      <c r="RY139" s="7"/>
      <c r="RZ139" s="7"/>
      <c r="SA139" s="7"/>
      <c r="SB139" s="7"/>
      <c r="SC139" s="7"/>
      <c r="SD139" s="7"/>
      <c r="SE139" s="7"/>
      <c r="SF139" s="7"/>
      <c r="SG139" s="7"/>
      <c r="SH139" s="7"/>
      <c r="SI139" s="7"/>
      <c r="SJ139" s="7"/>
      <c r="SK139" s="7"/>
    </row>
    <row r="140" ht="14.2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  <c r="DV140" s="7"/>
      <c r="DW140" s="7"/>
      <c r="DX140" s="7"/>
      <c r="DY140" s="7"/>
      <c r="DZ140" s="7"/>
      <c r="EA140" s="7"/>
      <c r="EB140" s="7"/>
      <c r="EC140" s="7"/>
      <c r="ED140" s="7"/>
      <c r="EE140" s="7"/>
      <c r="EF140" s="7"/>
      <c r="EG140" s="7"/>
      <c r="EH140" s="7"/>
      <c r="EI140" s="7"/>
      <c r="EJ140" s="7"/>
      <c r="EK140" s="7"/>
      <c r="EL140" s="7"/>
      <c r="EM140" s="7"/>
      <c r="EN140" s="7"/>
      <c r="EO140" s="7"/>
      <c r="EP140" s="7"/>
      <c r="EQ140" s="7"/>
      <c r="ER140" s="7"/>
      <c r="ES140" s="7"/>
      <c r="ET140" s="7"/>
      <c r="EU140" s="7"/>
      <c r="EV140" s="7"/>
      <c r="EW140" s="7"/>
      <c r="EX140" s="7"/>
      <c r="EY140" s="7"/>
      <c r="EZ140" s="7"/>
      <c r="FA140" s="7"/>
      <c r="FB140" s="7"/>
      <c r="FC140" s="7"/>
      <c r="FD140" s="7"/>
      <c r="FE140" s="7"/>
      <c r="FF140" s="7"/>
      <c r="FG140" s="7"/>
      <c r="FH140" s="7"/>
      <c r="FI140" s="7"/>
      <c r="FJ140" s="7"/>
      <c r="FK140" s="7"/>
      <c r="FL140" s="7"/>
      <c r="FM140" s="7"/>
      <c r="FN140" s="7"/>
      <c r="FO140" s="7"/>
      <c r="FP140" s="7"/>
      <c r="FQ140" s="7"/>
      <c r="FR140" s="7"/>
      <c r="FS140" s="7"/>
      <c r="FT140" s="7"/>
      <c r="FU140" s="7"/>
      <c r="FV140" s="7"/>
      <c r="FW140" s="7"/>
      <c r="FX140" s="7"/>
      <c r="FY140" s="7"/>
      <c r="FZ140" s="7"/>
      <c r="GA140" s="7"/>
      <c r="GB140" s="7"/>
      <c r="GC140" s="7"/>
      <c r="GD140" s="7"/>
      <c r="GE140" s="7"/>
      <c r="GF140" s="7"/>
      <c r="GG140" s="7"/>
      <c r="GH140" s="7"/>
      <c r="GI140" s="7"/>
      <c r="GJ140" s="7"/>
      <c r="GK140" s="7"/>
      <c r="GL140" s="7"/>
      <c r="GM140" s="7"/>
      <c r="GN140" s="7"/>
      <c r="GO140" s="7"/>
      <c r="GP140" s="7"/>
      <c r="GQ140" s="7"/>
      <c r="GR140" s="7"/>
      <c r="GS140" s="7"/>
      <c r="GT140" s="7"/>
      <c r="GU140" s="7"/>
      <c r="GV140" s="7"/>
      <c r="GW140" s="7"/>
      <c r="GX140" s="7"/>
      <c r="GY140" s="7"/>
      <c r="GZ140" s="7"/>
      <c r="HA140" s="7"/>
      <c r="HB140" s="7"/>
      <c r="HC140" s="7"/>
      <c r="HD140" s="7"/>
      <c r="HE140" s="7"/>
      <c r="HF140" s="7"/>
      <c r="HG140" s="7"/>
      <c r="HH140" s="7"/>
      <c r="HI140" s="7"/>
      <c r="HJ140" s="7"/>
      <c r="HK140" s="7"/>
      <c r="HL140" s="7"/>
      <c r="HM140" s="7"/>
      <c r="HN140" s="7"/>
      <c r="HO140" s="7"/>
      <c r="HP140" s="7"/>
      <c r="HQ140" s="7"/>
      <c r="HR140" s="7"/>
      <c r="HS140" s="7"/>
      <c r="HT140" s="7"/>
      <c r="HU140" s="7"/>
      <c r="HV140" s="7"/>
      <c r="HW140" s="7"/>
      <c r="HX140" s="7"/>
      <c r="HY140" s="7"/>
      <c r="HZ140" s="7"/>
      <c r="IA140" s="7"/>
      <c r="IB140" s="7"/>
      <c r="IC140" s="7"/>
      <c r="ID140" s="7"/>
      <c r="IE140" s="7"/>
      <c r="IF140" s="7"/>
      <c r="IG140" s="7"/>
      <c r="IH140" s="7"/>
      <c r="II140" s="7"/>
      <c r="IJ140" s="7"/>
      <c r="IK140" s="7"/>
      <c r="IL140" s="7"/>
      <c r="IM140" s="7"/>
      <c r="IN140" s="7"/>
      <c r="IO140" s="7"/>
      <c r="IP140" s="7"/>
      <c r="IQ140" s="7"/>
      <c r="IR140" s="7"/>
      <c r="IS140" s="7"/>
      <c r="IT140" s="7"/>
      <c r="IU140" s="7"/>
      <c r="IV140" s="7"/>
      <c r="IW140" s="7"/>
      <c r="IX140" s="7"/>
      <c r="IY140" s="7"/>
      <c r="IZ140" s="7"/>
      <c r="JA140" s="7"/>
      <c r="JB140" s="7"/>
      <c r="JC140" s="7"/>
      <c r="JD140" s="7"/>
      <c r="JE140" s="7"/>
      <c r="JF140" s="7"/>
      <c r="JG140" s="7"/>
      <c r="JH140" s="7"/>
      <c r="JI140" s="7"/>
      <c r="JJ140" s="7"/>
      <c r="JK140" s="7"/>
      <c r="JL140" s="7"/>
      <c r="JM140" s="7"/>
      <c r="JN140" s="7"/>
      <c r="JO140" s="7"/>
      <c r="JP140" s="7"/>
      <c r="JQ140" s="7"/>
      <c r="JR140" s="7"/>
      <c r="JS140" s="7"/>
      <c r="JT140" s="7"/>
      <c r="JU140" s="7"/>
      <c r="JV140" s="7"/>
      <c r="JW140" s="7"/>
      <c r="JX140" s="7"/>
      <c r="JY140" s="7"/>
      <c r="JZ140" s="7"/>
      <c r="KA140" s="7"/>
      <c r="KB140" s="7"/>
      <c r="KC140" s="7"/>
      <c r="KD140" s="7"/>
      <c r="KE140" s="7"/>
      <c r="KF140" s="7"/>
      <c r="KG140" s="7"/>
      <c r="KH140" s="7"/>
      <c r="KI140" s="7"/>
      <c r="KJ140" s="7"/>
      <c r="KK140" s="7"/>
      <c r="KL140" s="7"/>
      <c r="KM140" s="7"/>
      <c r="KN140" s="7"/>
      <c r="KO140" s="7"/>
      <c r="KP140" s="7"/>
      <c r="KQ140" s="7"/>
      <c r="KR140" s="7"/>
      <c r="KS140" s="7"/>
      <c r="KT140" s="7"/>
      <c r="KU140" s="7"/>
      <c r="KV140" s="7"/>
      <c r="KW140" s="7"/>
      <c r="KX140" s="7"/>
      <c r="KY140" s="7"/>
      <c r="KZ140" s="7"/>
      <c r="LA140" s="7"/>
      <c r="LB140" s="7"/>
      <c r="LC140" s="7"/>
      <c r="LD140" s="7"/>
      <c r="LE140" s="7"/>
      <c r="LF140" s="7"/>
      <c r="LG140" s="7"/>
      <c r="LH140" s="7"/>
      <c r="LI140" s="7"/>
      <c r="LJ140" s="7"/>
      <c r="LK140" s="7"/>
      <c r="LL140" s="7"/>
      <c r="LM140" s="7"/>
      <c r="LN140" s="7"/>
      <c r="LO140" s="7"/>
      <c r="LP140" s="7"/>
      <c r="LQ140" s="7"/>
      <c r="LR140" s="7"/>
      <c r="LS140" s="7"/>
      <c r="LT140" s="7"/>
      <c r="LU140" s="7"/>
      <c r="LV140" s="7"/>
      <c r="LW140" s="7"/>
      <c r="LX140" s="7"/>
      <c r="LY140" s="7"/>
      <c r="LZ140" s="7"/>
      <c r="MA140" s="7"/>
      <c r="MB140" s="7"/>
      <c r="MC140" s="7"/>
      <c r="MD140" s="7"/>
      <c r="ME140" s="7"/>
      <c r="MF140" s="7"/>
      <c r="MG140" s="7"/>
      <c r="MH140" s="7"/>
      <c r="MI140" s="7"/>
      <c r="MJ140" s="7"/>
      <c r="MK140" s="7"/>
      <c r="ML140" s="7"/>
      <c r="MM140" s="7"/>
      <c r="MN140" s="7"/>
      <c r="MO140" s="7"/>
      <c r="MP140" s="7"/>
      <c r="MQ140" s="7"/>
      <c r="MR140" s="7"/>
      <c r="MS140" s="7"/>
      <c r="MT140" s="7"/>
      <c r="MU140" s="7"/>
      <c r="MV140" s="7"/>
      <c r="MW140" s="7"/>
      <c r="MX140" s="7"/>
      <c r="MY140" s="7"/>
      <c r="MZ140" s="7"/>
      <c r="NA140" s="7"/>
      <c r="NB140" s="7"/>
      <c r="NC140" s="7"/>
      <c r="ND140" s="7"/>
      <c r="NE140" s="7"/>
      <c r="NF140" s="7"/>
      <c r="NG140" s="7"/>
      <c r="NH140" s="7"/>
      <c r="NI140" s="7"/>
      <c r="NJ140" s="7"/>
      <c r="NK140" s="7"/>
      <c r="NL140" s="7"/>
      <c r="NM140" s="7"/>
      <c r="NN140" s="7"/>
      <c r="NO140" s="7"/>
      <c r="NP140" s="7"/>
      <c r="NQ140" s="7"/>
      <c r="NR140" s="7"/>
      <c r="NS140" s="7"/>
      <c r="NT140" s="7"/>
      <c r="NU140" s="7"/>
      <c r="NV140" s="7"/>
      <c r="NW140" s="7"/>
      <c r="NX140" s="7"/>
      <c r="NY140" s="7"/>
      <c r="NZ140" s="7"/>
      <c r="OA140" s="7"/>
      <c r="OB140" s="7"/>
      <c r="OC140" s="7"/>
      <c r="OD140" s="7"/>
      <c r="OE140" s="7"/>
      <c r="OF140" s="7"/>
      <c r="OG140" s="7"/>
      <c r="OH140" s="7"/>
      <c r="OI140" s="7"/>
      <c r="OJ140" s="7"/>
      <c r="OK140" s="7"/>
      <c r="OL140" s="7"/>
      <c r="OM140" s="7"/>
      <c r="ON140" s="7"/>
      <c r="OO140" s="7"/>
      <c r="OP140" s="7"/>
      <c r="OQ140" s="7"/>
      <c r="OR140" s="7"/>
      <c r="OS140" s="7"/>
      <c r="OT140" s="7"/>
      <c r="OU140" s="7"/>
      <c r="OV140" s="7"/>
      <c r="OW140" s="7"/>
      <c r="OX140" s="7"/>
      <c r="OY140" s="7"/>
      <c r="OZ140" s="7"/>
      <c r="PA140" s="7"/>
      <c r="PB140" s="7"/>
      <c r="PC140" s="7"/>
      <c r="PD140" s="7"/>
      <c r="PE140" s="7"/>
      <c r="PF140" s="7"/>
      <c r="PG140" s="7"/>
      <c r="PH140" s="7"/>
      <c r="PI140" s="7"/>
      <c r="PJ140" s="7"/>
      <c r="PK140" s="7"/>
      <c r="PL140" s="7"/>
      <c r="PM140" s="7"/>
      <c r="PN140" s="7"/>
      <c r="PO140" s="7"/>
      <c r="PP140" s="7"/>
      <c r="PQ140" s="7"/>
      <c r="PR140" s="7"/>
      <c r="PS140" s="7"/>
      <c r="PT140" s="7"/>
      <c r="PU140" s="7"/>
      <c r="PV140" s="7"/>
      <c r="PW140" s="7"/>
      <c r="PX140" s="7"/>
      <c r="PY140" s="7"/>
      <c r="PZ140" s="7"/>
      <c r="QA140" s="7"/>
      <c r="QB140" s="7"/>
      <c r="QC140" s="7"/>
      <c r="QD140" s="7"/>
      <c r="QE140" s="7"/>
      <c r="QF140" s="7"/>
      <c r="QG140" s="7"/>
      <c r="QH140" s="7"/>
      <c r="QI140" s="7"/>
      <c r="QJ140" s="7"/>
      <c r="QK140" s="7"/>
      <c r="QL140" s="7"/>
      <c r="QM140" s="7"/>
      <c r="QN140" s="7"/>
      <c r="QO140" s="7"/>
      <c r="QP140" s="7"/>
      <c r="QQ140" s="7"/>
      <c r="QR140" s="7"/>
      <c r="QS140" s="7"/>
      <c r="QT140" s="7"/>
      <c r="QU140" s="7"/>
      <c r="QV140" s="7"/>
      <c r="QW140" s="7"/>
      <c r="QX140" s="7"/>
      <c r="QY140" s="7"/>
      <c r="QZ140" s="7"/>
      <c r="RA140" s="7"/>
      <c r="RB140" s="7"/>
      <c r="RC140" s="7"/>
      <c r="RD140" s="7"/>
      <c r="RE140" s="7"/>
      <c r="RF140" s="7"/>
      <c r="RG140" s="7"/>
      <c r="RH140" s="7"/>
      <c r="RI140" s="7"/>
      <c r="RJ140" s="7"/>
      <c r="RK140" s="7"/>
      <c r="RL140" s="7"/>
      <c r="RM140" s="7"/>
      <c r="RN140" s="7"/>
      <c r="RO140" s="7"/>
      <c r="RP140" s="7"/>
      <c r="RQ140" s="7"/>
      <c r="RR140" s="7"/>
      <c r="RS140" s="7"/>
      <c r="RT140" s="7"/>
      <c r="RU140" s="7"/>
      <c r="RV140" s="7"/>
      <c r="RW140" s="7"/>
      <c r="RX140" s="7"/>
      <c r="RY140" s="7"/>
      <c r="RZ140" s="7"/>
      <c r="SA140" s="7"/>
      <c r="SB140" s="7"/>
      <c r="SC140" s="7"/>
      <c r="SD140" s="7"/>
      <c r="SE140" s="7"/>
      <c r="SF140" s="7"/>
      <c r="SG140" s="7"/>
      <c r="SH140" s="7"/>
      <c r="SI140" s="7"/>
      <c r="SJ140" s="7"/>
      <c r="SK140" s="7"/>
    </row>
    <row r="141" ht="14.2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  <c r="DV141" s="7"/>
      <c r="DW141" s="7"/>
      <c r="DX141" s="7"/>
      <c r="DY141" s="7"/>
      <c r="DZ141" s="7"/>
      <c r="EA141" s="7"/>
      <c r="EB141" s="7"/>
      <c r="EC141" s="7"/>
      <c r="ED141" s="7"/>
      <c r="EE141" s="7"/>
      <c r="EF141" s="7"/>
      <c r="EG141" s="7"/>
      <c r="EH141" s="7"/>
      <c r="EI141" s="7"/>
      <c r="EJ141" s="7"/>
      <c r="EK141" s="7"/>
      <c r="EL141" s="7"/>
      <c r="EM141" s="7"/>
      <c r="EN141" s="7"/>
      <c r="EO141" s="7"/>
      <c r="EP141" s="7"/>
      <c r="EQ141" s="7"/>
      <c r="ER141" s="7"/>
      <c r="ES141" s="7"/>
      <c r="ET141" s="7"/>
      <c r="EU141" s="7"/>
      <c r="EV141" s="7"/>
      <c r="EW141" s="7"/>
      <c r="EX141" s="7"/>
      <c r="EY141" s="7"/>
      <c r="EZ141" s="7"/>
      <c r="FA141" s="7"/>
      <c r="FB141" s="7"/>
      <c r="FC141" s="7"/>
      <c r="FD141" s="7"/>
      <c r="FE141" s="7"/>
      <c r="FF141" s="7"/>
      <c r="FG141" s="7"/>
      <c r="FH141" s="7"/>
      <c r="FI141" s="7"/>
      <c r="FJ141" s="7"/>
      <c r="FK141" s="7"/>
      <c r="FL141" s="7"/>
      <c r="FM141" s="7"/>
      <c r="FN141" s="7"/>
      <c r="FO141" s="7"/>
      <c r="FP141" s="7"/>
      <c r="FQ141" s="7"/>
      <c r="FR141" s="7"/>
      <c r="FS141" s="7"/>
      <c r="FT141" s="7"/>
      <c r="FU141" s="7"/>
      <c r="FV141" s="7"/>
      <c r="FW141" s="7"/>
      <c r="FX141" s="7"/>
      <c r="FY141" s="7"/>
      <c r="FZ141" s="7"/>
      <c r="GA141" s="7"/>
      <c r="GB141" s="7"/>
      <c r="GC141" s="7"/>
      <c r="GD141" s="7"/>
      <c r="GE141" s="7"/>
      <c r="GF141" s="7"/>
      <c r="GG141" s="7"/>
      <c r="GH141" s="7"/>
      <c r="GI141" s="7"/>
      <c r="GJ141" s="7"/>
      <c r="GK141" s="7"/>
      <c r="GL141" s="7"/>
      <c r="GM141" s="7"/>
      <c r="GN141" s="7"/>
      <c r="GO141" s="7"/>
      <c r="GP141" s="7"/>
      <c r="GQ141" s="7"/>
      <c r="GR141" s="7"/>
      <c r="GS141" s="7"/>
      <c r="GT141" s="7"/>
      <c r="GU141" s="7"/>
      <c r="GV141" s="7"/>
      <c r="GW141" s="7"/>
      <c r="GX141" s="7"/>
      <c r="GY141" s="7"/>
      <c r="GZ141" s="7"/>
      <c r="HA141" s="7"/>
      <c r="HB141" s="7"/>
      <c r="HC141" s="7"/>
      <c r="HD141" s="7"/>
      <c r="HE141" s="7"/>
      <c r="HF141" s="7"/>
      <c r="HG141" s="7"/>
      <c r="HH141" s="7"/>
      <c r="HI141" s="7"/>
      <c r="HJ141" s="7"/>
      <c r="HK141" s="7"/>
      <c r="HL141" s="7"/>
      <c r="HM141" s="7"/>
      <c r="HN141" s="7"/>
      <c r="HO141" s="7"/>
      <c r="HP141" s="7"/>
      <c r="HQ141" s="7"/>
      <c r="HR141" s="7"/>
      <c r="HS141" s="7"/>
      <c r="HT141" s="7"/>
      <c r="HU141" s="7"/>
      <c r="HV141" s="7"/>
      <c r="HW141" s="7"/>
      <c r="HX141" s="7"/>
      <c r="HY141" s="7"/>
      <c r="HZ141" s="7"/>
      <c r="IA141" s="7"/>
      <c r="IB141" s="7"/>
      <c r="IC141" s="7"/>
      <c r="ID141" s="7"/>
      <c r="IE141" s="7"/>
      <c r="IF141" s="7"/>
      <c r="IG141" s="7"/>
      <c r="IH141" s="7"/>
      <c r="II141" s="7"/>
      <c r="IJ141" s="7"/>
      <c r="IK141" s="7"/>
      <c r="IL141" s="7"/>
      <c r="IM141" s="7"/>
      <c r="IN141" s="7"/>
      <c r="IO141" s="7"/>
      <c r="IP141" s="7"/>
      <c r="IQ141" s="7"/>
      <c r="IR141" s="7"/>
      <c r="IS141" s="7"/>
      <c r="IT141" s="7"/>
      <c r="IU141" s="7"/>
      <c r="IV141" s="7"/>
      <c r="IW141" s="7"/>
      <c r="IX141" s="7"/>
      <c r="IY141" s="7"/>
      <c r="IZ141" s="7"/>
      <c r="JA141" s="7"/>
      <c r="JB141" s="7"/>
      <c r="JC141" s="7"/>
      <c r="JD141" s="7"/>
      <c r="JE141" s="7"/>
      <c r="JF141" s="7"/>
      <c r="JG141" s="7"/>
      <c r="JH141" s="7"/>
      <c r="JI141" s="7"/>
      <c r="JJ141" s="7"/>
      <c r="JK141" s="7"/>
      <c r="JL141" s="7"/>
      <c r="JM141" s="7"/>
      <c r="JN141" s="7"/>
      <c r="JO141" s="7"/>
      <c r="JP141" s="7"/>
      <c r="JQ141" s="7"/>
      <c r="JR141" s="7"/>
      <c r="JS141" s="7"/>
      <c r="JT141" s="7"/>
      <c r="JU141" s="7"/>
      <c r="JV141" s="7"/>
      <c r="JW141" s="7"/>
      <c r="JX141" s="7"/>
      <c r="JY141" s="7"/>
      <c r="JZ141" s="7"/>
      <c r="KA141" s="7"/>
      <c r="KB141" s="7"/>
      <c r="KC141" s="7"/>
      <c r="KD141" s="7"/>
      <c r="KE141" s="7"/>
      <c r="KF141" s="7"/>
      <c r="KG141" s="7"/>
      <c r="KH141" s="7"/>
      <c r="KI141" s="7"/>
      <c r="KJ141" s="7"/>
      <c r="KK141" s="7"/>
      <c r="KL141" s="7"/>
      <c r="KM141" s="7"/>
      <c r="KN141" s="7"/>
      <c r="KO141" s="7"/>
      <c r="KP141" s="7"/>
      <c r="KQ141" s="7"/>
      <c r="KR141" s="7"/>
      <c r="KS141" s="7"/>
      <c r="KT141" s="7"/>
      <c r="KU141" s="7"/>
      <c r="KV141" s="7"/>
      <c r="KW141" s="7"/>
      <c r="KX141" s="7"/>
      <c r="KY141" s="7"/>
      <c r="KZ141" s="7"/>
      <c r="LA141" s="7"/>
      <c r="LB141" s="7"/>
      <c r="LC141" s="7"/>
      <c r="LD141" s="7"/>
      <c r="LE141" s="7"/>
      <c r="LF141" s="7"/>
      <c r="LG141" s="7"/>
      <c r="LH141" s="7"/>
      <c r="LI141" s="7"/>
      <c r="LJ141" s="7"/>
      <c r="LK141" s="7"/>
      <c r="LL141" s="7"/>
      <c r="LM141" s="7"/>
      <c r="LN141" s="7"/>
      <c r="LO141" s="7"/>
      <c r="LP141" s="7"/>
      <c r="LQ141" s="7"/>
      <c r="LR141" s="7"/>
      <c r="LS141" s="7"/>
      <c r="LT141" s="7"/>
      <c r="LU141" s="7"/>
      <c r="LV141" s="7"/>
      <c r="LW141" s="7"/>
      <c r="LX141" s="7"/>
      <c r="LY141" s="7"/>
      <c r="LZ141" s="7"/>
      <c r="MA141" s="7"/>
      <c r="MB141" s="7"/>
      <c r="MC141" s="7"/>
      <c r="MD141" s="7"/>
      <c r="ME141" s="7"/>
      <c r="MF141" s="7"/>
      <c r="MG141" s="7"/>
      <c r="MH141" s="7"/>
      <c r="MI141" s="7"/>
      <c r="MJ141" s="7"/>
      <c r="MK141" s="7"/>
      <c r="ML141" s="7"/>
      <c r="MM141" s="7"/>
      <c r="MN141" s="7"/>
      <c r="MO141" s="7"/>
      <c r="MP141" s="7"/>
      <c r="MQ141" s="7"/>
      <c r="MR141" s="7"/>
      <c r="MS141" s="7"/>
      <c r="MT141" s="7"/>
      <c r="MU141" s="7"/>
      <c r="MV141" s="7"/>
      <c r="MW141" s="7"/>
      <c r="MX141" s="7"/>
      <c r="MY141" s="7"/>
      <c r="MZ141" s="7"/>
      <c r="NA141" s="7"/>
      <c r="NB141" s="7"/>
      <c r="NC141" s="7"/>
      <c r="ND141" s="7"/>
      <c r="NE141" s="7"/>
      <c r="NF141" s="7"/>
      <c r="NG141" s="7"/>
      <c r="NH141" s="7"/>
      <c r="NI141" s="7"/>
      <c r="NJ141" s="7"/>
      <c r="NK141" s="7"/>
      <c r="NL141" s="7"/>
      <c r="NM141" s="7"/>
      <c r="NN141" s="7"/>
      <c r="NO141" s="7"/>
      <c r="NP141" s="7"/>
      <c r="NQ141" s="7"/>
      <c r="NR141" s="7"/>
      <c r="NS141" s="7"/>
      <c r="NT141" s="7"/>
      <c r="NU141" s="7"/>
      <c r="NV141" s="7"/>
      <c r="NW141" s="7"/>
      <c r="NX141" s="7"/>
      <c r="NY141" s="7"/>
      <c r="NZ141" s="7"/>
      <c r="OA141" s="7"/>
      <c r="OB141" s="7"/>
      <c r="OC141" s="7"/>
      <c r="OD141" s="7"/>
      <c r="OE141" s="7"/>
      <c r="OF141" s="7"/>
      <c r="OG141" s="7"/>
      <c r="OH141" s="7"/>
      <c r="OI141" s="7"/>
      <c r="OJ141" s="7"/>
      <c r="OK141" s="7"/>
      <c r="OL141" s="7"/>
      <c r="OM141" s="7"/>
      <c r="ON141" s="7"/>
      <c r="OO141" s="7"/>
      <c r="OP141" s="7"/>
      <c r="OQ141" s="7"/>
      <c r="OR141" s="7"/>
      <c r="OS141" s="7"/>
      <c r="OT141" s="7"/>
      <c r="OU141" s="7"/>
      <c r="OV141" s="7"/>
      <c r="OW141" s="7"/>
      <c r="OX141" s="7"/>
      <c r="OY141" s="7"/>
      <c r="OZ141" s="7"/>
      <c r="PA141" s="7"/>
      <c r="PB141" s="7"/>
      <c r="PC141" s="7"/>
      <c r="PD141" s="7"/>
      <c r="PE141" s="7"/>
      <c r="PF141" s="7"/>
      <c r="PG141" s="7"/>
      <c r="PH141" s="7"/>
      <c r="PI141" s="7"/>
      <c r="PJ141" s="7"/>
      <c r="PK141" s="7"/>
      <c r="PL141" s="7"/>
      <c r="PM141" s="7"/>
      <c r="PN141" s="7"/>
      <c r="PO141" s="7"/>
      <c r="PP141" s="7"/>
      <c r="PQ141" s="7"/>
      <c r="PR141" s="7"/>
      <c r="PS141" s="7"/>
      <c r="PT141" s="7"/>
      <c r="PU141" s="7"/>
      <c r="PV141" s="7"/>
      <c r="PW141" s="7"/>
      <c r="PX141" s="7"/>
      <c r="PY141" s="7"/>
      <c r="PZ141" s="7"/>
      <c r="QA141" s="7"/>
      <c r="QB141" s="7"/>
      <c r="QC141" s="7"/>
      <c r="QD141" s="7"/>
      <c r="QE141" s="7"/>
      <c r="QF141" s="7"/>
      <c r="QG141" s="7"/>
      <c r="QH141" s="7"/>
      <c r="QI141" s="7"/>
      <c r="QJ141" s="7"/>
      <c r="QK141" s="7"/>
      <c r="QL141" s="7"/>
      <c r="QM141" s="7"/>
      <c r="QN141" s="7"/>
      <c r="QO141" s="7"/>
      <c r="QP141" s="7"/>
      <c r="QQ141" s="7"/>
      <c r="QR141" s="7"/>
      <c r="QS141" s="7"/>
      <c r="QT141" s="7"/>
      <c r="QU141" s="7"/>
      <c r="QV141" s="7"/>
      <c r="QW141" s="7"/>
      <c r="QX141" s="7"/>
      <c r="QY141" s="7"/>
      <c r="QZ141" s="7"/>
      <c r="RA141" s="7"/>
      <c r="RB141" s="7"/>
      <c r="RC141" s="7"/>
      <c r="RD141" s="7"/>
      <c r="RE141" s="7"/>
      <c r="RF141" s="7"/>
      <c r="RG141" s="7"/>
      <c r="RH141" s="7"/>
      <c r="RI141" s="7"/>
      <c r="RJ141" s="7"/>
      <c r="RK141" s="7"/>
      <c r="RL141" s="7"/>
      <c r="RM141" s="7"/>
      <c r="RN141" s="7"/>
      <c r="RO141" s="7"/>
      <c r="RP141" s="7"/>
      <c r="RQ141" s="7"/>
      <c r="RR141" s="7"/>
      <c r="RS141" s="7"/>
      <c r="RT141" s="7"/>
      <c r="RU141" s="7"/>
      <c r="RV141" s="7"/>
      <c r="RW141" s="7"/>
      <c r="RX141" s="7"/>
      <c r="RY141" s="7"/>
      <c r="RZ141" s="7"/>
      <c r="SA141" s="7"/>
      <c r="SB141" s="7"/>
      <c r="SC141" s="7"/>
      <c r="SD141" s="7"/>
      <c r="SE141" s="7"/>
      <c r="SF141" s="7"/>
      <c r="SG141" s="7"/>
      <c r="SH141" s="7"/>
      <c r="SI141" s="7"/>
      <c r="SJ141" s="7"/>
      <c r="SK141" s="7"/>
    </row>
    <row r="142" ht="14.2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  <c r="DV142" s="7"/>
      <c r="DW142" s="7"/>
      <c r="DX142" s="7"/>
      <c r="DY142" s="7"/>
      <c r="DZ142" s="7"/>
      <c r="EA142" s="7"/>
      <c r="EB142" s="7"/>
      <c r="EC142" s="7"/>
      <c r="ED142" s="7"/>
      <c r="EE142" s="7"/>
      <c r="EF142" s="7"/>
      <c r="EG142" s="7"/>
      <c r="EH142" s="7"/>
      <c r="EI142" s="7"/>
      <c r="EJ142" s="7"/>
      <c r="EK142" s="7"/>
      <c r="EL142" s="7"/>
      <c r="EM142" s="7"/>
      <c r="EN142" s="7"/>
      <c r="EO142" s="7"/>
      <c r="EP142" s="7"/>
      <c r="EQ142" s="7"/>
      <c r="ER142" s="7"/>
      <c r="ES142" s="7"/>
      <c r="ET142" s="7"/>
      <c r="EU142" s="7"/>
      <c r="EV142" s="7"/>
      <c r="EW142" s="7"/>
      <c r="EX142" s="7"/>
      <c r="EY142" s="7"/>
      <c r="EZ142" s="7"/>
      <c r="FA142" s="7"/>
      <c r="FB142" s="7"/>
      <c r="FC142" s="7"/>
      <c r="FD142" s="7"/>
      <c r="FE142" s="7"/>
      <c r="FF142" s="7"/>
      <c r="FG142" s="7"/>
      <c r="FH142" s="7"/>
      <c r="FI142" s="7"/>
      <c r="FJ142" s="7"/>
      <c r="FK142" s="7"/>
      <c r="FL142" s="7"/>
      <c r="FM142" s="7"/>
      <c r="FN142" s="7"/>
      <c r="FO142" s="7"/>
      <c r="FP142" s="7"/>
      <c r="FQ142" s="7"/>
      <c r="FR142" s="7"/>
      <c r="FS142" s="7"/>
      <c r="FT142" s="7"/>
      <c r="FU142" s="7"/>
      <c r="FV142" s="7"/>
      <c r="FW142" s="7"/>
      <c r="FX142" s="7"/>
      <c r="FY142" s="7"/>
      <c r="FZ142" s="7"/>
      <c r="GA142" s="7"/>
      <c r="GB142" s="7"/>
      <c r="GC142" s="7"/>
      <c r="GD142" s="7"/>
      <c r="GE142" s="7"/>
      <c r="GF142" s="7"/>
      <c r="GG142" s="7"/>
      <c r="GH142" s="7"/>
      <c r="GI142" s="7"/>
      <c r="GJ142" s="7"/>
      <c r="GK142" s="7"/>
      <c r="GL142" s="7"/>
      <c r="GM142" s="7"/>
      <c r="GN142" s="7"/>
      <c r="GO142" s="7"/>
      <c r="GP142" s="7"/>
      <c r="GQ142" s="7"/>
      <c r="GR142" s="7"/>
      <c r="GS142" s="7"/>
      <c r="GT142" s="7"/>
      <c r="GU142" s="7"/>
      <c r="GV142" s="7"/>
      <c r="GW142" s="7"/>
      <c r="GX142" s="7"/>
      <c r="GY142" s="7"/>
      <c r="GZ142" s="7"/>
      <c r="HA142" s="7"/>
      <c r="HB142" s="7"/>
      <c r="HC142" s="7"/>
      <c r="HD142" s="7"/>
      <c r="HE142" s="7"/>
      <c r="HF142" s="7"/>
      <c r="HG142" s="7"/>
      <c r="HH142" s="7"/>
      <c r="HI142" s="7"/>
      <c r="HJ142" s="7"/>
      <c r="HK142" s="7"/>
      <c r="HL142" s="7"/>
      <c r="HM142" s="7"/>
      <c r="HN142" s="7"/>
      <c r="HO142" s="7"/>
      <c r="HP142" s="7"/>
      <c r="HQ142" s="7"/>
      <c r="HR142" s="7"/>
      <c r="HS142" s="7"/>
      <c r="HT142" s="7"/>
      <c r="HU142" s="7"/>
      <c r="HV142" s="7"/>
      <c r="HW142" s="7"/>
      <c r="HX142" s="7"/>
      <c r="HY142" s="7"/>
      <c r="HZ142" s="7"/>
      <c r="IA142" s="7"/>
      <c r="IB142" s="7"/>
      <c r="IC142" s="7"/>
      <c r="ID142" s="7"/>
      <c r="IE142" s="7"/>
      <c r="IF142" s="7"/>
      <c r="IG142" s="7"/>
      <c r="IH142" s="7"/>
      <c r="II142" s="7"/>
      <c r="IJ142" s="7"/>
      <c r="IK142" s="7"/>
      <c r="IL142" s="7"/>
      <c r="IM142" s="7"/>
      <c r="IN142" s="7"/>
      <c r="IO142" s="7"/>
      <c r="IP142" s="7"/>
      <c r="IQ142" s="7"/>
      <c r="IR142" s="7"/>
      <c r="IS142" s="7"/>
      <c r="IT142" s="7"/>
      <c r="IU142" s="7"/>
      <c r="IV142" s="7"/>
      <c r="IW142" s="7"/>
      <c r="IX142" s="7"/>
      <c r="IY142" s="7"/>
      <c r="IZ142" s="7"/>
      <c r="JA142" s="7"/>
      <c r="JB142" s="7"/>
      <c r="JC142" s="7"/>
      <c r="JD142" s="7"/>
      <c r="JE142" s="7"/>
      <c r="JF142" s="7"/>
      <c r="JG142" s="7"/>
      <c r="JH142" s="7"/>
      <c r="JI142" s="7"/>
      <c r="JJ142" s="7"/>
      <c r="JK142" s="7"/>
      <c r="JL142" s="7"/>
      <c r="JM142" s="7"/>
      <c r="JN142" s="7"/>
      <c r="JO142" s="7"/>
      <c r="JP142" s="7"/>
      <c r="JQ142" s="7"/>
      <c r="JR142" s="7"/>
      <c r="JS142" s="7"/>
      <c r="JT142" s="7"/>
      <c r="JU142" s="7"/>
      <c r="JV142" s="7"/>
      <c r="JW142" s="7"/>
      <c r="JX142" s="7"/>
      <c r="JY142" s="7"/>
      <c r="JZ142" s="7"/>
      <c r="KA142" s="7"/>
      <c r="KB142" s="7"/>
      <c r="KC142" s="7"/>
      <c r="KD142" s="7"/>
      <c r="KE142" s="7"/>
      <c r="KF142" s="7"/>
      <c r="KG142" s="7"/>
      <c r="KH142" s="7"/>
      <c r="KI142" s="7"/>
      <c r="KJ142" s="7"/>
      <c r="KK142" s="7"/>
      <c r="KL142" s="7"/>
      <c r="KM142" s="7"/>
      <c r="KN142" s="7"/>
      <c r="KO142" s="7"/>
      <c r="KP142" s="7"/>
      <c r="KQ142" s="7"/>
      <c r="KR142" s="7"/>
      <c r="KS142" s="7"/>
      <c r="KT142" s="7"/>
      <c r="KU142" s="7"/>
      <c r="KV142" s="7"/>
      <c r="KW142" s="7"/>
      <c r="KX142" s="7"/>
      <c r="KY142" s="7"/>
      <c r="KZ142" s="7"/>
      <c r="LA142" s="7"/>
      <c r="LB142" s="7"/>
      <c r="LC142" s="7"/>
      <c r="LD142" s="7"/>
      <c r="LE142" s="7"/>
      <c r="LF142" s="7"/>
      <c r="LG142" s="7"/>
      <c r="LH142" s="7"/>
      <c r="LI142" s="7"/>
      <c r="LJ142" s="7"/>
      <c r="LK142" s="7"/>
      <c r="LL142" s="7"/>
      <c r="LM142" s="7"/>
      <c r="LN142" s="7"/>
      <c r="LO142" s="7"/>
      <c r="LP142" s="7"/>
      <c r="LQ142" s="7"/>
      <c r="LR142" s="7"/>
      <c r="LS142" s="7"/>
      <c r="LT142" s="7"/>
      <c r="LU142" s="7"/>
      <c r="LV142" s="7"/>
      <c r="LW142" s="7"/>
      <c r="LX142" s="7"/>
      <c r="LY142" s="7"/>
      <c r="LZ142" s="7"/>
      <c r="MA142" s="7"/>
      <c r="MB142" s="7"/>
      <c r="MC142" s="7"/>
      <c r="MD142" s="7"/>
      <c r="ME142" s="7"/>
      <c r="MF142" s="7"/>
      <c r="MG142" s="7"/>
      <c r="MH142" s="7"/>
      <c r="MI142" s="7"/>
      <c r="MJ142" s="7"/>
      <c r="MK142" s="7"/>
      <c r="ML142" s="7"/>
      <c r="MM142" s="7"/>
      <c r="MN142" s="7"/>
      <c r="MO142" s="7"/>
      <c r="MP142" s="7"/>
      <c r="MQ142" s="7"/>
      <c r="MR142" s="7"/>
      <c r="MS142" s="7"/>
      <c r="MT142" s="7"/>
      <c r="MU142" s="7"/>
      <c r="MV142" s="7"/>
      <c r="MW142" s="7"/>
      <c r="MX142" s="7"/>
      <c r="MY142" s="7"/>
      <c r="MZ142" s="7"/>
      <c r="NA142" s="7"/>
      <c r="NB142" s="7"/>
      <c r="NC142" s="7"/>
      <c r="ND142" s="7"/>
      <c r="NE142" s="7"/>
      <c r="NF142" s="7"/>
      <c r="NG142" s="7"/>
      <c r="NH142" s="7"/>
      <c r="NI142" s="7"/>
      <c r="NJ142" s="7"/>
      <c r="NK142" s="7"/>
      <c r="NL142" s="7"/>
      <c r="NM142" s="7"/>
      <c r="NN142" s="7"/>
      <c r="NO142" s="7"/>
      <c r="NP142" s="7"/>
      <c r="NQ142" s="7"/>
      <c r="NR142" s="7"/>
      <c r="NS142" s="7"/>
      <c r="NT142" s="7"/>
      <c r="NU142" s="7"/>
      <c r="NV142" s="7"/>
      <c r="NW142" s="7"/>
      <c r="NX142" s="7"/>
      <c r="NY142" s="7"/>
      <c r="NZ142" s="7"/>
      <c r="OA142" s="7"/>
      <c r="OB142" s="7"/>
      <c r="OC142" s="7"/>
      <c r="OD142" s="7"/>
      <c r="OE142" s="7"/>
      <c r="OF142" s="7"/>
      <c r="OG142" s="7"/>
      <c r="OH142" s="7"/>
      <c r="OI142" s="7"/>
      <c r="OJ142" s="7"/>
      <c r="OK142" s="7"/>
      <c r="OL142" s="7"/>
      <c r="OM142" s="7"/>
      <c r="ON142" s="7"/>
      <c r="OO142" s="7"/>
      <c r="OP142" s="7"/>
      <c r="OQ142" s="7"/>
      <c r="OR142" s="7"/>
      <c r="OS142" s="7"/>
      <c r="OT142" s="7"/>
      <c r="OU142" s="7"/>
      <c r="OV142" s="7"/>
      <c r="OW142" s="7"/>
      <c r="OX142" s="7"/>
      <c r="OY142" s="7"/>
      <c r="OZ142" s="7"/>
      <c r="PA142" s="7"/>
      <c r="PB142" s="7"/>
      <c r="PC142" s="7"/>
      <c r="PD142" s="7"/>
      <c r="PE142" s="7"/>
      <c r="PF142" s="7"/>
      <c r="PG142" s="7"/>
      <c r="PH142" s="7"/>
      <c r="PI142" s="7"/>
      <c r="PJ142" s="7"/>
      <c r="PK142" s="7"/>
      <c r="PL142" s="7"/>
      <c r="PM142" s="7"/>
      <c r="PN142" s="7"/>
      <c r="PO142" s="7"/>
      <c r="PP142" s="7"/>
      <c r="PQ142" s="7"/>
      <c r="PR142" s="7"/>
      <c r="PS142" s="7"/>
      <c r="PT142" s="7"/>
      <c r="PU142" s="7"/>
      <c r="PV142" s="7"/>
      <c r="PW142" s="7"/>
      <c r="PX142" s="7"/>
      <c r="PY142" s="7"/>
      <c r="PZ142" s="7"/>
      <c r="QA142" s="7"/>
      <c r="QB142" s="7"/>
      <c r="QC142" s="7"/>
      <c r="QD142" s="7"/>
      <c r="QE142" s="7"/>
      <c r="QF142" s="7"/>
      <c r="QG142" s="7"/>
      <c r="QH142" s="7"/>
      <c r="QI142" s="7"/>
      <c r="QJ142" s="7"/>
      <c r="QK142" s="7"/>
      <c r="QL142" s="7"/>
      <c r="QM142" s="7"/>
      <c r="QN142" s="7"/>
      <c r="QO142" s="7"/>
      <c r="QP142" s="7"/>
      <c r="QQ142" s="7"/>
      <c r="QR142" s="7"/>
      <c r="QS142" s="7"/>
      <c r="QT142" s="7"/>
      <c r="QU142" s="7"/>
      <c r="QV142" s="7"/>
      <c r="QW142" s="7"/>
      <c r="QX142" s="7"/>
      <c r="QY142" s="7"/>
      <c r="QZ142" s="7"/>
      <c r="RA142" s="7"/>
      <c r="RB142" s="7"/>
      <c r="RC142" s="7"/>
      <c r="RD142" s="7"/>
      <c r="RE142" s="7"/>
      <c r="RF142" s="7"/>
      <c r="RG142" s="7"/>
      <c r="RH142" s="7"/>
      <c r="RI142" s="7"/>
      <c r="RJ142" s="7"/>
      <c r="RK142" s="7"/>
      <c r="RL142" s="7"/>
      <c r="RM142" s="7"/>
      <c r="RN142" s="7"/>
      <c r="RO142" s="7"/>
      <c r="RP142" s="7"/>
      <c r="RQ142" s="7"/>
      <c r="RR142" s="7"/>
      <c r="RS142" s="7"/>
      <c r="RT142" s="7"/>
      <c r="RU142" s="7"/>
      <c r="RV142" s="7"/>
      <c r="RW142" s="7"/>
      <c r="RX142" s="7"/>
      <c r="RY142" s="7"/>
      <c r="RZ142" s="7"/>
      <c r="SA142" s="7"/>
      <c r="SB142" s="7"/>
      <c r="SC142" s="7"/>
      <c r="SD142" s="7"/>
      <c r="SE142" s="7"/>
      <c r="SF142" s="7"/>
      <c r="SG142" s="7"/>
      <c r="SH142" s="7"/>
      <c r="SI142" s="7"/>
      <c r="SJ142" s="7"/>
      <c r="SK142" s="7"/>
    </row>
    <row r="143" ht="14.2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  <c r="DV143" s="7"/>
      <c r="DW143" s="7"/>
      <c r="DX143" s="7"/>
      <c r="DY143" s="7"/>
      <c r="DZ143" s="7"/>
      <c r="EA143" s="7"/>
      <c r="EB143" s="7"/>
      <c r="EC143" s="7"/>
      <c r="ED143" s="7"/>
      <c r="EE143" s="7"/>
      <c r="EF143" s="7"/>
      <c r="EG143" s="7"/>
      <c r="EH143" s="7"/>
      <c r="EI143" s="7"/>
      <c r="EJ143" s="7"/>
      <c r="EK143" s="7"/>
      <c r="EL143" s="7"/>
      <c r="EM143" s="7"/>
      <c r="EN143" s="7"/>
      <c r="EO143" s="7"/>
      <c r="EP143" s="7"/>
      <c r="EQ143" s="7"/>
      <c r="ER143" s="7"/>
      <c r="ES143" s="7"/>
      <c r="ET143" s="7"/>
      <c r="EU143" s="7"/>
      <c r="EV143" s="7"/>
      <c r="EW143" s="7"/>
      <c r="EX143" s="7"/>
      <c r="EY143" s="7"/>
      <c r="EZ143" s="7"/>
      <c r="FA143" s="7"/>
      <c r="FB143" s="7"/>
      <c r="FC143" s="7"/>
      <c r="FD143" s="7"/>
      <c r="FE143" s="7"/>
      <c r="FF143" s="7"/>
      <c r="FG143" s="7"/>
      <c r="FH143" s="7"/>
      <c r="FI143" s="7"/>
      <c r="FJ143" s="7"/>
      <c r="FK143" s="7"/>
      <c r="FL143" s="7"/>
      <c r="FM143" s="7"/>
      <c r="FN143" s="7"/>
      <c r="FO143" s="7"/>
      <c r="FP143" s="7"/>
      <c r="FQ143" s="7"/>
      <c r="FR143" s="7"/>
      <c r="FS143" s="7"/>
      <c r="FT143" s="7"/>
      <c r="FU143" s="7"/>
      <c r="FV143" s="7"/>
      <c r="FW143" s="7"/>
      <c r="FX143" s="7"/>
      <c r="FY143" s="7"/>
      <c r="FZ143" s="7"/>
      <c r="GA143" s="7"/>
      <c r="GB143" s="7"/>
      <c r="GC143" s="7"/>
      <c r="GD143" s="7"/>
      <c r="GE143" s="7"/>
      <c r="GF143" s="7"/>
      <c r="GG143" s="7"/>
      <c r="GH143" s="7"/>
      <c r="GI143" s="7"/>
      <c r="GJ143" s="7"/>
      <c r="GK143" s="7"/>
      <c r="GL143" s="7"/>
      <c r="GM143" s="7"/>
      <c r="GN143" s="7"/>
      <c r="GO143" s="7"/>
      <c r="GP143" s="7"/>
      <c r="GQ143" s="7"/>
      <c r="GR143" s="7"/>
      <c r="GS143" s="7"/>
      <c r="GT143" s="7"/>
      <c r="GU143" s="7"/>
      <c r="GV143" s="7"/>
      <c r="GW143" s="7"/>
      <c r="GX143" s="7"/>
      <c r="GY143" s="7"/>
      <c r="GZ143" s="7"/>
      <c r="HA143" s="7"/>
      <c r="HB143" s="7"/>
      <c r="HC143" s="7"/>
      <c r="HD143" s="7"/>
      <c r="HE143" s="7"/>
      <c r="HF143" s="7"/>
      <c r="HG143" s="7"/>
      <c r="HH143" s="7"/>
      <c r="HI143" s="7"/>
      <c r="HJ143" s="7"/>
      <c r="HK143" s="7"/>
      <c r="HL143" s="7"/>
      <c r="HM143" s="7"/>
      <c r="HN143" s="7"/>
      <c r="HO143" s="7"/>
      <c r="HP143" s="7"/>
      <c r="HQ143" s="7"/>
      <c r="HR143" s="7"/>
      <c r="HS143" s="7"/>
      <c r="HT143" s="7"/>
      <c r="HU143" s="7"/>
      <c r="HV143" s="7"/>
      <c r="HW143" s="7"/>
      <c r="HX143" s="7"/>
      <c r="HY143" s="7"/>
      <c r="HZ143" s="7"/>
      <c r="IA143" s="7"/>
      <c r="IB143" s="7"/>
      <c r="IC143" s="7"/>
      <c r="ID143" s="7"/>
      <c r="IE143" s="7"/>
      <c r="IF143" s="7"/>
      <c r="IG143" s="7"/>
      <c r="IH143" s="7"/>
      <c r="II143" s="7"/>
      <c r="IJ143" s="7"/>
      <c r="IK143" s="7"/>
      <c r="IL143" s="7"/>
      <c r="IM143" s="7"/>
      <c r="IN143" s="7"/>
      <c r="IO143" s="7"/>
      <c r="IP143" s="7"/>
      <c r="IQ143" s="7"/>
      <c r="IR143" s="7"/>
      <c r="IS143" s="7"/>
      <c r="IT143" s="7"/>
      <c r="IU143" s="7"/>
      <c r="IV143" s="7"/>
      <c r="IW143" s="7"/>
      <c r="IX143" s="7"/>
      <c r="IY143" s="7"/>
      <c r="IZ143" s="7"/>
      <c r="JA143" s="7"/>
      <c r="JB143" s="7"/>
      <c r="JC143" s="7"/>
      <c r="JD143" s="7"/>
      <c r="JE143" s="7"/>
      <c r="JF143" s="7"/>
      <c r="JG143" s="7"/>
      <c r="JH143" s="7"/>
      <c r="JI143" s="7"/>
      <c r="JJ143" s="7"/>
      <c r="JK143" s="7"/>
      <c r="JL143" s="7"/>
      <c r="JM143" s="7"/>
      <c r="JN143" s="7"/>
      <c r="JO143" s="7"/>
      <c r="JP143" s="7"/>
      <c r="JQ143" s="7"/>
      <c r="JR143" s="7"/>
      <c r="JS143" s="7"/>
      <c r="JT143" s="7"/>
      <c r="JU143" s="7"/>
      <c r="JV143" s="7"/>
      <c r="JW143" s="7"/>
      <c r="JX143" s="7"/>
      <c r="JY143" s="7"/>
      <c r="JZ143" s="7"/>
      <c r="KA143" s="7"/>
      <c r="KB143" s="7"/>
      <c r="KC143" s="7"/>
      <c r="KD143" s="7"/>
      <c r="KE143" s="7"/>
      <c r="KF143" s="7"/>
      <c r="KG143" s="7"/>
      <c r="KH143" s="7"/>
      <c r="KI143" s="7"/>
      <c r="KJ143" s="7"/>
      <c r="KK143" s="7"/>
      <c r="KL143" s="7"/>
      <c r="KM143" s="7"/>
      <c r="KN143" s="7"/>
      <c r="KO143" s="7"/>
      <c r="KP143" s="7"/>
      <c r="KQ143" s="7"/>
      <c r="KR143" s="7"/>
      <c r="KS143" s="7"/>
      <c r="KT143" s="7"/>
      <c r="KU143" s="7"/>
      <c r="KV143" s="7"/>
      <c r="KW143" s="7"/>
      <c r="KX143" s="7"/>
      <c r="KY143" s="7"/>
      <c r="KZ143" s="7"/>
      <c r="LA143" s="7"/>
      <c r="LB143" s="7"/>
      <c r="LC143" s="7"/>
      <c r="LD143" s="7"/>
      <c r="LE143" s="7"/>
      <c r="LF143" s="7"/>
      <c r="LG143" s="7"/>
      <c r="LH143" s="7"/>
      <c r="LI143" s="7"/>
      <c r="LJ143" s="7"/>
      <c r="LK143" s="7"/>
      <c r="LL143" s="7"/>
      <c r="LM143" s="7"/>
      <c r="LN143" s="7"/>
      <c r="LO143" s="7"/>
      <c r="LP143" s="7"/>
      <c r="LQ143" s="7"/>
      <c r="LR143" s="7"/>
      <c r="LS143" s="7"/>
      <c r="LT143" s="7"/>
      <c r="LU143" s="7"/>
      <c r="LV143" s="7"/>
      <c r="LW143" s="7"/>
      <c r="LX143" s="7"/>
      <c r="LY143" s="7"/>
      <c r="LZ143" s="7"/>
      <c r="MA143" s="7"/>
      <c r="MB143" s="7"/>
      <c r="MC143" s="7"/>
      <c r="MD143" s="7"/>
      <c r="ME143" s="7"/>
      <c r="MF143" s="7"/>
      <c r="MG143" s="7"/>
      <c r="MH143" s="7"/>
      <c r="MI143" s="7"/>
      <c r="MJ143" s="7"/>
      <c r="MK143" s="7"/>
      <c r="ML143" s="7"/>
      <c r="MM143" s="7"/>
      <c r="MN143" s="7"/>
      <c r="MO143" s="7"/>
      <c r="MP143" s="7"/>
      <c r="MQ143" s="7"/>
      <c r="MR143" s="7"/>
      <c r="MS143" s="7"/>
      <c r="MT143" s="7"/>
      <c r="MU143" s="7"/>
      <c r="MV143" s="7"/>
      <c r="MW143" s="7"/>
      <c r="MX143" s="7"/>
      <c r="MY143" s="7"/>
      <c r="MZ143" s="7"/>
      <c r="NA143" s="7"/>
      <c r="NB143" s="7"/>
      <c r="NC143" s="7"/>
      <c r="ND143" s="7"/>
      <c r="NE143" s="7"/>
      <c r="NF143" s="7"/>
      <c r="NG143" s="7"/>
      <c r="NH143" s="7"/>
      <c r="NI143" s="7"/>
      <c r="NJ143" s="7"/>
      <c r="NK143" s="7"/>
      <c r="NL143" s="7"/>
      <c r="NM143" s="7"/>
      <c r="NN143" s="7"/>
      <c r="NO143" s="7"/>
      <c r="NP143" s="7"/>
      <c r="NQ143" s="7"/>
      <c r="NR143" s="7"/>
      <c r="NS143" s="7"/>
      <c r="NT143" s="7"/>
      <c r="NU143" s="7"/>
      <c r="NV143" s="7"/>
      <c r="NW143" s="7"/>
      <c r="NX143" s="7"/>
      <c r="NY143" s="7"/>
      <c r="NZ143" s="7"/>
      <c r="OA143" s="7"/>
      <c r="OB143" s="7"/>
      <c r="OC143" s="7"/>
      <c r="OD143" s="7"/>
      <c r="OE143" s="7"/>
      <c r="OF143" s="7"/>
      <c r="OG143" s="7"/>
      <c r="OH143" s="7"/>
      <c r="OI143" s="7"/>
      <c r="OJ143" s="7"/>
      <c r="OK143" s="7"/>
      <c r="OL143" s="7"/>
      <c r="OM143" s="7"/>
      <c r="ON143" s="7"/>
      <c r="OO143" s="7"/>
      <c r="OP143" s="7"/>
      <c r="OQ143" s="7"/>
      <c r="OR143" s="7"/>
      <c r="OS143" s="7"/>
      <c r="OT143" s="7"/>
      <c r="OU143" s="7"/>
      <c r="OV143" s="7"/>
      <c r="OW143" s="7"/>
      <c r="OX143" s="7"/>
      <c r="OY143" s="7"/>
      <c r="OZ143" s="7"/>
      <c r="PA143" s="7"/>
      <c r="PB143" s="7"/>
      <c r="PC143" s="7"/>
      <c r="PD143" s="7"/>
      <c r="PE143" s="7"/>
      <c r="PF143" s="7"/>
      <c r="PG143" s="7"/>
      <c r="PH143" s="7"/>
      <c r="PI143" s="7"/>
      <c r="PJ143" s="7"/>
      <c r="PK143" s="7"/>
      <c r="PL143" s="7"/>
      <c r="PM143" s="7"/>
      <c r="PN143" s="7"/>
      <c r="PO143" s="7"/>
      <c r="PP143" s="7"/>
      <c r="PQ143" s="7"/>
      <c r="PR143" s="7"/>
      <c r="PS143" s="7"/>
      <c r="PT143" s="7"/>
      <c r="PU143" s="7"/>
      <c r="PV143" s="7"/>
      <c r="PW143" s="7"/>
      <c r="PX143" s="7"/>
      <c r="PY143" s="7"/>
      <c r="PZ143" s="7"/>
      <c r="QA143" s="7"/>
      <c r="QB143" s="7"/>
      <c r="QC143" s="7"/>
      <c r="QD143" s="7"/>
      <c r="QE143" s="7"/>
      <c r="QF143" s="7"/>
      <c r="QG143" s="7"/>
      <c r="QH143" s="7"/>
      <c r="QI143" s="7"/>
      <c r="QJ143" s="7"/>
      <c r="QK143" s="7"/>
      <c r="QL143" s="7"/>
      <c r="QM143" s="7"/>
      <c r="QN143" s="7"/>
      <c r="QO143" s="7"/>
      <c r="QP143" s="7"/>
      <c r="QQ143" s="7"/>
      <c r="QR143" s="7"/>
      <c r="QS143" s="7"/>
      <c r="QT143" s="7"/>
      <c r="QU143" s="7"/>
      <c r="QV143" s="7"/>
      <c r="QW143" s="7"/>
      <c r="QX143" s="7"/>
      <c r="QY143" s="7"/>
      <c r="QZ143" s="7"/>
      <c r="RA143" s="7"/>
      <c r="RB143" s="7"/>
      <c r="RC143" s="7"/>
      <c r="RD143" s="7"/>
      <c r="RE143" s="7"/>
      <c r="RF143" s="7"/>
      <c r="RG143" s="7"/>
      <c r="RH143" s="7"/>
      <c r="RI143" s="7"/>
      <c r="RJ143" s="7"/>
      <c r="RK143" s="7"/>
      <c r="RL143" s="7"/>
      <c r="RM143" s="7"/>
      <c r="RN143" s="7"/>
      <c r="RO143" s="7"/>
      <c r="RP143" s="7"/>
      <c r="RQ143" s="7"/>
      <c r="RR143" s="7"/>
      <c r="RS143" s="7"/>
      <c r="RT143" s="7"/>
      <c r="RU143" s="7"/>
      <c r="RV143" s="7"/>
      <c r="RW143" s="7"/>
      <c r="RX143" s="7"/>
      <c r="RY143" s="7"/>
      <c r="RZ143" s="7"/>
      <c r="SA143" s="7"/>
      <c r="SB143" s="7"/>
      <c r="SC143" s="7"/>
      <c r="SD143" s="7"/>
      <c r="SE143" s="7"/>
      <c r="SF143" s="7"/>
      <c r="SG143" s="7"/>
      <c r="SH143" s="7"/>
      <c r="SI143" s="7"/>
      <c r="SJ143" s="7"/>
      <c r="SK143" s="7"/>
    </row>
    <row r="144" ht="14.2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  <c r="DV144" s="7"/>
      <c r="DW144" s="7"/>
      <c r="DX144" s="7"/>
      <c r="DY144" s="7"/>
      <c r="DZ144" s="7"/>
      <c r="EA144" s="7"/>
      <c r="EB144" s="7"/>
      <c r="EC144" s="7"/>
      <c r="ED144" s="7"/>
      <c r="EE144" s="7"/>
      <c r="EF144" s="7"/>
      <c r="EG144" s="7"/>
      <c r="EH144" s="7"/>
      <c r="EI144" s="7"/>
      <c r="EJ144" s="7"/>
      <c r="EK144" s="7"/>
      <c r="EL144" s="7"/>
      <c r="EM144" s="7"/>
      <c r="EN144" s="7"/>
      <c r="EO144" s="7"/>
      <c r="EP144" s="7"/>
      <c r="EQ144" s="7"/>
      <c r="ER144" s="7"/>
      <c r="ES144" s="7"/>
      <c r="ET144" s="7"/>
      <c r="EU144" s="7"/>
      <c r="EV144" s="7"/>
      <c r="EW144" s="7"/>
      <c r="EX144" s="7"/>
      <c r="EY144" s="7"/>
      <c r="EZ144" s="7"/>
      <c r="FA144" s="7"/>
      <c r="FB144" s="7"/>
      <c r="FC144" s="7"/>
      <c r="FD144" s="7"/>
      <c r="FE144" s="7"/>
      <c r="FF144" s="7"/>
      <c r="FG144" s="7"/>
      <c r="FH144" s="7"/>
      <c r="FI144" s="7"/>
      <c r="FJ144" s="7"/>
      <c r="FK144" s="7"/>
      <c r="FL144" s="7"/>
      <c r="FM144" s="7"/>
      <c r="FN144" s="7"/>
      <c r="FO144" s="7"/>
      <c r="FP144" s="7"/>
      <c r="FQ144" s="7"/>
      <c r="FR144" s="7"/>
      <c r="FS144" s="7"/>
      <c r="FT144" s="7"/>
      <c r="FU144" s="7"/>
      <c r="FV144" s="7"/>
      <c r="FW144" s="7"/>
      <c r="FX144" s="7"/>
      <c r="FY144" s="7"/>
      <c r="FZ144" s="7"/>
      <c r="GA144" s="7"/>
      <c r="GB144" s="7"/>
      <c r="GC144" s="7"/>
      <c r="GD144" s="7"/>
      <c r="GE144" s="7"/>
      <c r="GF144" s="7"/>
      <c r="GG144" s="7"/>
      <c r="GH144" s="7"/>
      <c r="GI144" s="7"/>
      <c r="GJ144" s="7"/>
      <c r="GK144" s="7"/>
      <c r="GL144" s="7"/>
      <c r="GM144" s="7"/>
      <c r="GN144" s="7"/>
      <c r="GO144" s="7"/>
      <c r="GP144" s="7"/>
      <c r="GQ144" s="7"/>
      <c r="GR144" s="7"/>
      <c r="GS144" s="7"/>
      <c r="GT144" s="7"/>
      <c r="GU144" s="7"/>
      <c r="GV144" s="7"/>
      <c r="GW144" s="7"/>
      <c r="GX144" s="7"/>
      <c r="GY144" s="7"/>
      <c r="GZ144" s="7"/>
      <c r="HA144" s="7"/>
      <c r="HB144" s="7"/>
      <c r="HC144" s="7"/>
      <c r="HD144" s="7"/>
      <c r="HE144" s="7"/>
      <c r="HF144" s="7"/>
      <c r="HG144" s="7"/>
      <c r="HH144" s="7"/>
      <c r="HI144" s="7"/>
      <c r="HJ144" s="7"/>
      <c r="HK144" s="7"/>
      <c r="HL144" s="7"/>
      <c r="HM144" s="7"/>
      <c r="HN144" s="7"/>
      <c r="HO144" s="7"/>
      <c r="HP144" s="7"/>
      <c r="HQ144" s="7"/>
      <c r="HR144" s="7"/>
      <c r="HS144" s="7"/>
      <c r="HT144" s="7"/>
      <c r="HU144" s="7"/>
      <c r="HV144" s="7"/>
      <c r="HW144" s="7"/>
      <c r="HX144" s="7"/>
      <c r="HY144" s="7"/>
      <c r="HZ144" s="7"/>
      <c r="IA144" s="7"/>
      <c r="IB144" s="7"/>
      <c r="IC144" s="7"/>
      <c r="ID144" s="7"/>
      <c r="IE144" s="7"/>
      <c r="IF144" s="7"/>
      <c r="IG144" s="7"/>
      <c r="IH144" s="7"/>
      <c r="II144" s="7"/>
      <c r="IJ144" s="7"/>
      <c r="IK144" s="7"/>
      <c r="IL144" s="7"/>
      <c r="IM144" s="7"/>
      <c r="IN144" s="7"/>
      <c r="IO144" s="7"/>
      <c r="IP144" s="7"/>
      <c r="IQ144" s="7"/>
      <c r="IR144" s="7"/>
      <c r="IS144" s="7"/>
      <c r="IT144" s="7"/>
      <c r="IU144" s="7"/>
      <c r="IV144" s="7"/>
      <c r="IW144" s="7"/>
      <c r="IX144" s="7"/>
      <c r="IY144" s="7"/>
      <c r="IZ144" s="7"/>
      <c r="JA144" s="7"/>
      <c r="JB144" s="7"/>
      <c r="JC144" s="7"/>
      <c r="JD144" s="7"/>
      <c r="JE144" s="7"/>
      <c r="JF144" s="7"/>
      <c r="JG144" s="7"/>
      <c r="JH144" s="7"/>
      <c r="JI144" s="7"/>
      <c r="JJ144" s="7"/>
      <c r="JK144" s="7"/>
      <c r="JL144" s="7"/>
      <c r="JM144" s="7"/>
      <c r="JN144" s="7"/>
      <c r="JO144" s="7"/>
      <c r="JP144" s="7"/>
      <c r="JQ144" s="7"/>
      <c r="JR144" s="7"/>
      <c r="JS144" s="7"/>
      <c r="JT144" s="7"/>
      <c r="JU144" s="7"/>
      <c r="JV144" s="7"/>
      <c r="JW144" s="7"/>
      <c r="JX144" s="7"/>
      <c r="JY144" s="7"/>
      <c r="JZ144" s="7"/>
      <c r="KA144" s="7"/>
      <c r="KB144" s="7"/>
      <c r="KC144" s="7"/>
      <c r="KD144" s="7"/>
      <c r="KE144" s="7"/>
      <c r="KF144" s="7"/>
      <c r="KG144" s="7"/>
      <c r="KH144" s="7"/>
      <c r="KI144" s="7"/>
      <c r="KJ144" s="7"/>
      <c r="KK144" s="7"/>
      <c r="KL144" s="7"/>
      <c r="KM144" s="7"/>
      <c r="KN144" s="7"/>
      <c r="KO144" s="7"/>
      <c r="KP144" s="7"/>
      <c r="KQ144" s="7"/>
      <c r="KR144" s="7"/>
      <c r="KS144" s="7"/>
      <c r="KT144" s="7"/>
      <c r="KU144" s="7"/>
      <c r="KV144" s="7"/>
      <c r="KW144" s="7"/>
      <c r="KX144" s="7"/>
      <c r="KY144" s="7"/>
      <c r="KZ144" s="7"/>
      <c r="LA144" s="7"/>
      <c r="LB144" s="7"/>
      <c r="LC144" s="7"/>
      <c r="LD144" s="7"/>
      <c r="LE144" s="7"/>
      <c r="LF144" s="7"/>
      <c r="LG144" s="7"/>
      <c r="LH144" s="7"/>
      <c r="LI144" s="7"/>
      <c r="LJ144" s="7"/>
      <c r="LK144" s="7"/>
      <c r="LL144" s="7"/>
      <c r="LM144" s="7"/>
      <c r="LN144" s="7"/>
      <c r="LO144" s="7"/>
      <c r="LP144" s="7"/>
      <c r="LQ144" s="7"/>
      <c r="LR144" s="7"/>
      <c r="LS144" s="7"/>
      <c r="LT144" s="7"/>
      <c r="LU144" s="7"/>
      <c r="LV144" s="7"/>
      <c r="LW144" s="7"/>
      <c r="LX144" s="7"/>
      <c r="LY144" s="7"/>
      <c r="LZ144" s="7"/>
      <c r="MA144" s="7"/>
      <c r="MB144" s="7"/>
      <c r="MC144" s="7"/>
      <c r="MD144" s="7"/>
      <c r="ME144" s="7"/>
      <c r="MF144" s="7"/>
      <c r="MG144" s="7"/>
      <c r="MH144" s="7"/>
      <c r="MI144" s="7"/>
      <c r="MJ144" s="7"/>
      <c r="MK144" s="7"/>
      <c r="ML144" s="7"/>
      <c r="MM144" s="7"/>
      <c r="MN144" s="7"/>
      <c r="MO144" s="7"/>
      <c r="MP144" s="7"/>
      <c r="MQ144" s="7"/>
      <c r="MR144" s="7"/>
      <c r="MS144" s="7"/>
      <c r="MT144" s="7"/>
      <c r="MU144" s="7"/>
      <c r="MV144" s="7"/>
      <c r="MW144" s="7"/>
      <c r="MX144" s="7"/>
      <c r="MY144" s="7"/>
      <c r="MZ144" s="7"/>
      <c r="NA144" s="7"/>
      <c r="NB144" s="7"/>
      <c r="NC144" s="7"/>
      <c r="ND144" s="7"/>
      <c r="NE144" s="7"/>
      <c r="NF144" s="7"/>
      <c r="NG144" s="7"/>
      <c r="NH144" s="7"/>
      <c r="NI144" s="7"/>
      <c r="NJ144" s="7"/>
      <c r="NK144" s="7"/>
      <c r="NL144" s="7"/>
      <c r="NM144" s="7"/>
      <c r="NN144" s="7"/>
      <c r="NO144" s="7"/>
      <c r="NP144" s="7"/>
      <c r="NQ144" s="7"/>
      <c r="NR144" s="7"/>
      <c r="NS144" s="7"/>
      <c r="NT144" s="7"/>
      <c r="NU144" s="7"/>
      <c r="NV144" s="7"/>
      <c r="NW144" s="7"/>
      <c r="NX144" s="7"/>
      <c r="NY144" s="7"/>
      <c r="NZ144" s="7"/>
      <c r="OA144" s="7"/>
      <c r="OB144" s="7"/>
      <c r="OC144" s="7"/>
      <c r="OD144" s="7"/>
      <c r="OE144" s="7"/>
      <c r="OF144" s="7"/>
      <c r="OG144" s="7"/>
      <c r="OH144" s="7"/>
      <c r="OI144" s="7"/>
      <c r="OJ144" s="7"/>
      <c r="OK144" s="7"/>
      <c r="OL144" s="7"/>
      <c r="OM144" s="7"/>
      <c r="ON144" s="7"/>
      <c r="OO144" s="7"/>
      <c r="OP144" s="7"/>
      <c r="OQ144" s="7"/>
      <c r="OR144" s="7"/>
      <c r="OS144" s="7"/>
      <c r="OT144" s="7"/>
      <c r="OU144" s="7"/>
      <c r="OV144" s="7"/>
      <c r="OW144" s="7"/>
      <c r="OX144" s="7"/>
      <c r="OY144" s="7"/>
      <c r="OZ144" s="7"/>
      <c r="PA144" s="7"/>
      <c r="PB144" s="7"/>
      <c r="PC144" s="7"/>
      <c r="PD144" s="7"/>
      <c r="PE144" s="7"/>
      <c r="PF144" s="7"/>
      <c r="PG144" s="7"/>
      <c r="PH144" s="7"/>
      <c r="PI144" s="7"/>
      <c r="PJ144" s="7"/>
      <c r="PK144" s="7"/>
      <c r="PL144" s="7"/>
      <c r="PM144" s="7"/>
      <c r="PN144" s="7"/>
      <c r="PO144" s="7"/>
      <c r="PP144" s="7"/>
      <c r="PQ144" s="7"/>
      <c r="PR144" s="7"/>
      <c r="PS144" s="7"/>
      <c r="PT144" s="7"/>
      <c r="PU144" s="7"/>
      <c r="PV144" s="7"/>
      <c r="PW144" s="7"/>
      <c r="PX144" s="7"/>
      <c r="PY144" s="7"/>
      <c r="PZ144" s="7"/>
      <c r="QA144" s="7"/>
      <c r="QB144" s="7"/>
      <c r="QC144" s="7"/>
      <c r="QD144" s="7"/>
      <c r="QE144" s="7"/>
      <c r="QF144" s="7"/>
      <c r="QG144" s="7"/>
      <c r="QH144" s="7"/>
      <c r="QI144" s="7"/>
      <c r="QJ144" s="7"/>
      <c r="QK144" s="7"/>
      <c r="QL144" s="7"/>
      <c r="QM144" s="7"/>
      <c r="QN144" s="7"/>
      <c r="QO144" s="7"/>
      <c r="QP144" s="7"/>
      <c r="QQ144" s="7"/>
      <c r="QR144" s="7"/>
      <c r="QS144" s="7"/>
      <c r="QT144" s="7"/>
      <c r="QU144" s="7"/>
      <c r="QV144" s="7"/>
      <c r="QW144" s="7"/>
      <c r="QX144" s="7"/>
      <c r="QY144" s="7"/>
      <c r="QZ144" s="7"/>
      <c r="RA144" s="7"/>
      <c r="RB144" s="7"/>
      <c r="RC144" s="7"/>
      <c r="RD144" s="7"/>
      <c r="RE144" s="7"/>
      <c r="RF144" s="7"/>
      <c r="RG144" s="7"/>
      <c r="RH144" s="7"/>
      <c r="RI144" s="7"/>
      <c r="RJ144" s="7"/>
      <c r="RK144" s="7"/>
      <c r="RL144" s="7"/>
      <c r="RM144" s="7"/>
      <c r="RN144" s="7"/>
      <c r="RO144" s="7"/>
      <c r="RP144" s="7"/>
      <c r="RQ144" s="7"/>
      <c r="RR144" s="7"/>
      <c r="RS144" s="7"/>
      <c r="RT144" s="7"/>
      <c r="RU144" s="7"/>
      <c r="RV144" s="7"/>
      <c r="RW144" s="7"/>
      <c r="RX144" s="7"/>
      <c r="RY144" s="7"/>
      <c r="RZ144" s="7"/>
      <c r="SA144" s="7"/>
      <c r="SB144" s="7"/>
      <c r="SC144" s="7"/>
      <c r="SD144" s="7"/>
      <c r="SE144" s="7"/>
      <c r="SF144" s="7"/>
      <c r="SG144" s="7"/>
      <c r="SH144" s="7"/>
      <c r="SI144" s="7"/>
      <c r="SJ144" s="7"/>
      <c r="SK144" s="7"/>
    </row>
    <row r="145" ht="14.2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  <c r="DV145" s="7"/>
      <c r="DW145" s="7"/>
      <c r="DX145" s="7"/>
      <c r="DY145" s="7"/>
      <c r="DZ145" s="7"/>
      <c r="EA145" s="7"/>
      <c r="EB145" s="7"/>
      <c r="EC145" s="7"/>
      <c r="ED145" s="7"/>
      <c r="EE145" s="7"/>
      <c r="EF145" s="7"/>
      <c r="EG145" s="7"/>
      <c r="EH145" s="7"/>
      <c r="EI145" s="7"/>
      <c r="EJ145" s="7"/>
      <c r="EK145" s="7"/>
      <c r="EL145" s="7"/>
      <c r="EM145" s="7"/>
      <c r="EN145" s="7"/>
      <c r="EO145" s="7"/>
      <c r="EP145" s="7"/>
      <c r="EQ145" s="7"/>
      <c r="ER145" s="7"/>
      <c r="ES145" s="7"/>
      <c r="ET145" s="7"/>
      <c r="EU145" s="7"/>
      <c r="EV145" s="7"/>
      <c r="EW145" s="7"/>
      <c r="EX145" s="7"/>
      <c r="EY145" s="7"/>
      <c r="EZ145" s="7"/>
      <c r="FA145" s="7"/>
      <c r="FB145" s="7"/>
      <c r="FC145" s="7"/>
      <c r="FD145" s="7"/>
      <c r="FE145" s="7"/>
      <c r="FF145" s="7"/>
      <c r="FG145" s="7"/>
      <c r="FH145" s="7"/>
      <c r="FI145" s="7"/>
      <c r="FJ145" s="7"/>
      <c r="FK145" s="7"/>
      <c r="FL145" s="7"/>
      <c r="FM145" s="7"/>
      <c r="FN145" s="7"/>
      <c r="FO145" s="7"/>
      <c r="FP145" s="7"/>
      <c r="FQ145" s="7"/>
      <c r="FR145" s="7"/>
      <c r="FS145" s="7"/>
      <c r="FT145" s="7"/>
      <c r="FU145" s="7"/>
      <c r="FV145" s="7"/>
      <c r="FW145" s="7"/>
      <c r="FX145" s="7"/>
      <c r="FY145" s="7"/>
      <c r="FZ145" s="7"/>
      <c r="GA145" s="7"/>
      <c r="GB145" s="7"/>
      <c r="GC145" s="7"/>
      <c r="GD145" s="7"/>
      <c r="GE145" s="7"/>
      <c r="GF145" s="7"/>
      <c r="GG145" s="7"/>
      <c r="GH145" s="7"/>
      <c r="GI145" s="7"/>
      <c r="GJ145" s="7"/>
      <c r="GK145" s="7"/>
      <c r="GL145" s="7"/>
      <c r="GM145" s="7"/>
      <c r="GN145" s="7"/>
      <c r="GO145" s="7"/>
      <c r="GP145" s="7"/>
      <c r="GQ145" s="7"/>
      <c r="GR145" s="7"/>
      <c r="GS145" s="7"/>
      <c r="GT145" s="7"/>
      <c r="GU145" s="7"/>
      <c r="GV145" s="7"/>
      <c r="GW145" s="7"/>
      <c r="GX145" s="7"/>
      <c r="GY145" s="7"/>
      <c r="GZ145" s="7"/>
      <c r="HA145" s="7"/>
      <c r="HB145" s="7"/>
      <c r="HC145" s="7"/>
      <c r="HD145" s="7"/>
      <c r="HE145" s="7"/>
      <c r="HF145" s="7"/>
      <c r="HG145" s="7"/>
      <c r="HH145" s="7"/>
      <c r="HI145" s="7"/>
      <c r="HJ145" s="7"/>
      <c r="HK145" s="7"/>
      <c r="HL145" s="7"/>
      <c r="HM145" s="7"/>
      <c r="HN145" s="7"/>
      <c r="HO145" s="7"/>
      <c r="HP145" s="7"/>
      <c r="HQ145" s="7"/>
      <c r="HR145" s="7"/>
      <c r="HS145" s="7"/>
      <c r="HT145" s="7"/>
      <c r="HU145" s="7"/>
      <c r="HV145" s="7"/>
      <c r="HW145" s="7"/>
      <c r="HX145" s="7"/>
      <c r="HY145" s="7"/>
      <c r="HZ145" s="7"/>
      <c r="IA145" s="7"/>
      <c r="IB145" s="7"/>
      <c r="IC145" s="7"/>
      <c r="ID145" s="7"/>
      <c r="IE145" s="7"/>
      <c r="IF145" s="7"/>
      <c r="IG145" s="7"/>
      <c r="IH145" s="7"/>
      <c r="II145" s="7"/>
      <c r="IJ145" s="7"/>
      <c r="IK145" s="7"/>
      <c r="IL145" s="7"/>
      <c r="IM145" s="7"/>
      <c r="IN145" s="7"/>
      <c r="IO145" s="7"/>
      <c r="IP145" s="7"/>
      <c r="IQ145" s="7"/>
      <c r="IR145" s="7"/>
      <c r="IS145" s="7"/>
      <c r="IT145" s="7"/>
      <c r="IU145" s="7"/>
      <c r="IV145" s="7"/>
      <c r="IW145" s="7"/>
      <c r="IX145" s="7"/>
      <c r="IY145" s="7"/>
      <c r="IZ145" s="7"/>
      <c r="JA145" s="7"/>
      <c r="JB145" s="7"/>
      <c r="JC145" s="7"/>
      <c r="JD145" s="7"/>
      <c r="JE145" s="7"/>
      <c r="JF145" s="7"/>
      <c r="JG145" s="7"/>
      <c r="JH145" s="7"/>
      <c r="JI145" s="7"/>
      <c r="JJ145" s="7"/>
      <c r="JK145" s="7"/>
      <c r="JL145" s="7"/>
      <c r="JM145" s="7"/>
      <c r="JN145" s="7"/>
      <c r="JO145" s="7"/>
      <c r="JP145" s="7"/>
      <c r="JQ145" s="7"/>
      <c r="JR145" s="7"/>
      <c r="JS145" s="7"/>
      <c r="JT145" s="7"/>
      <c r="JU145" s="7"/>
      <c r="JV145" s="7"/>
      <c r="JW145" s="7"/>
      <c r="JX145" s="7"/>
      <c r="JY145" s="7"/>
      <c r="JZ145" s="7"/>
      <c r="KA145" s="7"/>
      <c r="KB145" s="7"/>
      <c r="KC145" s="7"/>
      <c r="KD145" s="7"/>
      <c r="KE145" s="7"/>
      <c r="KF145" s="7"/>
      <c r="KG145" s="7"/>
      <c r="KH145" s="7"/>
      <c r="KI145" s="7"/>
      <c r="KJ145" s="7"/>
      <c r="KK145" s="7"/>
      <c r="KL145" s="7"/>
      <c r="KM145" s="7"/>
      <c r="KN145" s="7"/>
      <c r="KO145" s="7"/>
      <c r="KP145" s="7"/>
      <c r="KQ145" s="7"/>
      <c r="KR145" s="7"/>
      <c r="KS145" s="7"/>
      <c r="KT145" s="7"/>
      <c r="KU145" s="7"/>
      <c r="KV145" s="7"/>
      <c r="KW145" s="7"/>
      <c r="KX145" s="7"/>
      <c r="KY145" s="7"/>
      <c r="KZ145" s="7"/>
      <c r="LA145" s="7"/>
      <c r="LB145" s="7"/>
      <c r="LC145" s="7"/>
      <c r="LD145" s="7"/>
      <c r="LE145" s="7"/>
      <c r="LF145" s="7"/>
      <c r="LG145" s="7"/>
      <c r="LH145" s="7"/>
      <c r="LI145" s="7"/>
      <c r="LJ145" s="7"/>
      <c r="LK145" s="7"/>
      <c r="LL145" s="7"/>
      <c r="LM145" s="7"/>
      <c r="LN145" s="7"/>
      <c r="LO145" s="7"/>
      <c r="LP145" s="7"/>
      <c r="LQ145" s="7"/>
      <c r="LR145" s="7"/>
      <c r="LS145" s="7"/>
      <c r="LT145" s="7"/>
      <c r="LU145" s="7"/>
      <c r="LV145" s="7"/>
      <c r="LW145" s="7"/>
      <c r="LX145" s="7"/>
      <c r="LY145" s="7"/>
      <c r="LZ145" s="7"/>
      <c r="MA145" s="7"/>
      <c r="MB145" s="7"/>
      <c r="MC145" s="7"/>
      <c r="MD145" s="7"/>
      <c r="ME145" s="7"/>
      <c r="MF145" s="7"/>
      <c r="MG145" s="7"/>
      <c r="MH145" s="7"/>
      <c r="MI145" s="7"/>
      <c r="MJ145" s="7"/>
      <c r="MK145" s="7"/>
      <c r="ML145" s="7"/>
      <c r="MM145" s="7"/>
      <c r="MN145" s="7"/>
      <c r="MO145" s="7"/>
      <c r="MP145" s="7"/>
      <c r="MQ145" s="7"/>
      <c r="MR145" s="7"/>
      <c r="MS145" s="7"/>
      <c r="MT145" s="7"/>
      <c r="MU145" s="7"/>
      <c r="MV145" s="7"/>
      <c r="MW145" s="7"/>
      <c r="MX145" s="7"/>
      <c r="MY145" s="7"/>
      <c r="MZ145" s="7"/>
      <c r="NA145" s="7"/>
      <c r="NB145" s="7"/>
      <c r="NC145" s="7"/>
      <c r="ND145" s="7"/>
      <c r="NE145" s="7"/>
      <c r="NF145" s="7"/>
      <c r="NG145" s="7"/>
      <c r="NH145" s="7"/>
      <c r="NI145" s="7"/>
      <c r="NJ145" s="7"/>
      <c r="NK145" s="7"/>
      <c r="NL145" s="7"/>
      <c r="NM145" s="7"/>
      <c r="NN145" s="7"/>
      <c r="NO145" s="7"/>
      <c r="NP145" s="7"/>
      <c r="NQ145" s="7"/>
      <c r="NR145" s="7"/>
      <c r="NS145" s="7"/>
      <c r="NT145" s="7"/>
      <c r="NU145" s="7"/>
      <c r="NV145" s="7"/>
      <c r="NW145" s="7"/>
      <c r="NX145" s="7"/>
      <c r="NY145" s="7"/>
      <c r="NZ145" s="7"/>
      <c r="OA145" s="7"/>
      <c r="OB145" s="7"/>
      <c r="OC145" s="7"/>
      <c r="OD145" s="7"/>
      <c r="OE145" s="7"/>
      <c r="OF145" s="7"/>
      <c r="OG145" s="7"/>
      <c r="OH145" s="7"/>
      <c r="OI145" s="7"/>
      <c r="OJ145" s="7"/>
      <c r="OK145" s="7"/>
      <c r="OL145" s="7"/>
      <c r="OM145" s="7"/>
      <c r="ON145" s="7"/>
      <c r="OO145" s="7"/>
      <c r="OP145" s="7"/>
      <c r="OQ145" s="7"/>
      <c r="OR145" s="7"/>
      <c r="OS145" s="7"/>
      <c r="OT145" s="7"/>
      <c r="OU145" s="7"/>
      <c r="OV145" s="7"/>
      <c r="OW145" s="7"/>
      <c r="OX145" s="7"/>
      <c r="OY145" s="7"/>
      <c r="OZ145" s="7"/>
      <c r="PA145" s="7"/>
      <c r="PB145" s="7"/>
      <c r="PC145" s="7"/>
      <c r="PD145" s="7"/>
      <c r="PE145" s="7"/>
      <c r="PF145" s="7"/>
      <c r="PG145" s="7"/>
      <c r="PH145" s="7"/>
      <c r="PI145" s="7"/>
      <c r="PJ145" s="7"/>
      <c r="PK145" s="7"/>
      <c r="PL145" s="7"/>
      <c r="PM145" s="7"/>
      <c r="PN145" s="7"/>
      <c r="PO145" s="7"/>
      <c r="PP145" s="7"/>
      <c r="PQ145" s="7"/>
      <c r="PR145" s="7"/>
      <c r="PS145" s="7"/>
      <c r="PT145" s="7"/>
      <c r="PU145" s="7"/>
      <c r="PV145" s="7"/>
      <c r="PW145" s="7"/>
      <c r="PX145" s="7"/>
      <c r="PY145" s="7"/>
      <c r="PZ145" s="7"/>
      <c r="QA145" s="7"/>
      <c r="QB145" s="7"/>
      <c r="QC145" s="7"/>
      <c r="QD145" s="7"/>
      <c r="QE145" s="7"/>
      <c r="QF145" s="7"/>
      <c r="QG145" s="7"/>
      <c r="QH145" s="7"/>
      <c r="QI145" s="7"/>
      <c r="QJ145" s="7"/>
      <c r="QK145" s="7"/>
      <c r="QL145" s="7"/>
      <c r="QM145" s="7"/>
      <c r="QN145" s="7"/>
      <c r="QO145" s="7"/>
      <c r="QP145" s="7"/>
      <c r="QQ145" s="7"/>
      <c r="QR145" s="7"/>
      <c r="QS145" s="7"/>
      <c r="QT145" s="7"/>
      <c r="QU145" s="7"/>
      <c r="QV145" s="7"/>
      <c r="QW145" s="7"/>
      <c r="QX145" s="7"/>
      <c r="QY145" s="7"/>
      <c r="QZ145" s="7"/>
      <c r="RA145" s="7"/>
      <c r="RB145" s="7"/>
      <c r="RC145" s="7"/>
      <c r="RD145" s="7"/>
      <c r="RE145" s="7"/>
      <c r="RF145" s="7"/>
      <c r="RG145" s="7"/>
      <c r="RH145" s="7"/>
      <c r="RI145" s="7"/>
      <c r="RJ145" s="7"/>
      <c r="RK145" s="7"/>
      <c r="RL145" s="7"/>
      <c r="RM145" s="7"/>
      <c r="RN145" s="7"/>
      <c r="RO145" s="7"/>
      <c r="RP145" s="7"/>
      <c r="RQ145" s="7"/>
      <c r="RR145" s="7"/>
      <c r="RS145" s="7"/>
      <c r="RT145" s="7"/>
      <c r="RU145" s="7"/>
      <c r="RV145" s="7"/>
      <c r="RW145" s="7"/>
      <c r="RX145" s="7"/>
      <c r="RY145" s="7"/>
      <c r="RZ145" s="7"/>
      <c r="SA145" s="7"/>
      <c r="SB145" s="7"/>
      <c r="SC145" s="7"/>
      <c r="SD145" s="7"/>
      <c r="SE145" s="7"/>
      <c r="SF145" s="7"/>
      <c r="SG145" s="7"/>
      <c r="SH145" s="7"/>
      <c r="SI145" s="7"/>
      <c r="SJ145" s="7"/>
      <c r="SK145" s="7"/>
    </row>
    <row r="146" ht="14.2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  <c r="DV146" s="7"/>
      <c r="DW146" s="7"/>
      <c r="DX146" s="7"/>
      <c r="DY146" s="7"/>
      <c r="DZ146" s="7"/>
      <c r="EA146" s="7"/>
      <c r="EB146" s="7"/>
      <c r="EC146" s="7"/>
      <c r="ED146" s="7"/>
      <c r="EE146" s="7"/>
      <c r="EF146" s="7"/>
      <c r="EG146" s="7"/>
      <c r="EH146" s="7"/>
      <c r="EI146" s="7"/>
      <c r="EJ146" s="7"/>
      <c r="EK146" s="7"/>
      <c r="EL146" s="7"/>
      <c r="EM146" s="7"/>
      <c r="EN146" s="7"/>
      <c r="EO146" s="7"/>
      <c r="EP146" s="7"/>
      <c r="EQ146" s="7"/>
      <c r="ER146" s="7"/>
      <c r="ES146" s="7"/>
      <c r="ET146" s="7"/>
      <c r="EU146" s="7"/>
      <c r="EV146" s="7"/>
      <c r="EW146" s="7"/>
      <c r="EX146" s="7"/>
      <c r="EY146" s="7"/>
      <c r="EZ146" s="7"/>
      <c r="FA146" s="7"/>
      <c r="FB146" s="7"/>
      <c r="FC146" s="7"/>
      <c r="FD146" s="7"/>
      <c r="FE146" s="7"/>
      <c r="FF146" s="7"/>
      <c r="FG146" s="7"/>
      <c r="FH146" s="7"/>
      <c r="FI146" s="7"/>
      <c r="FJ146" s="7"/>
      <c r="FK146" s="7"/>
      <c r="FL146" s="7"/>
      <c r="FM146" s="7"/>
      <c r="FN146" s="7"/>
      <c r="FO146" s="7"/>
      <c r="FP146" s="7"/>
      <c r="FQ146" s="7"/>
      <c r="FR146" s="7"/>
      <c r="FS146" s="7"/>
      <c r="FT146" s="7"/>
      <c r="FU146" s="7"/>
      <c r="FV146" s="7"/>
      <c r="FW146" s="7"/>
      <c r="FX146" s="7"/>
      <c r="FY146" s="7"/>
      <c r="FZ146" s="7"/>
      <c r="GA146" s="7"/>
      <c r="GB146" s="7"/>
      <c r="GC146" s="7"/>
      <c r="GD146" s="7"/>
      <c r="GE146" s="7"/>
      <c r="GF146" s="7"/>
      <c r="GG146" s="7"/>
      <c r="GH146" s="7"/>
      <c r="GI146" s="7"/>
      <c r="GJ146" s="7"/>
      <c r="GK146" s="7"/>
      <c r="GL146" s="7"/>
      <c r="GM146" s="7"/>
      <c r="GN146" s="7"/>
      <c r="GO146" s="7"/>
      <c r="GP146" s="7"/>
      <c r="GQ146" s="7"/>
      <c r="GR146" s="7"/>
      <c r="GS146" s="7"/>
      <c r="GT146" s="7"/>
      <c r="GU146" s="7"/>
      <c r="GV146" s="7"/>
      <c r="GW146" s="7"/>
      <c r="GX146" s="7"/>
      <c r="GY146" s="7"/>
      <c r="GZ146" s="7"/>
      <c r="HA146" s="7"/>
      <c r="HB146" s="7"/>
      <c r="HC146" s="7"/>
      <c r="HD146" s="7"/>
      <c r="HE146" s="7"/>
      <c r="HF146" s="7"/>
      <c r="HG146" s="7"/>
      <c r="HH146" s="7"/>
      <c r="HI146" s="7"/>
      <c r="HJ146" s="7"/>
      <c r="HK146" s="7"/>
      <c r="HL146" s="7"/>
      <c r="HM146" s="7"/>
      <c r="HN146" s="7"/>
      <c r="HO146" s="7"/>
      <c r="HP146" s="7"/>
      <c r="HQ146" s="7"/>
      <c r="HR146" s="7"/>
      <c r="HS146" s="7"/>
      <c r="HT146" s="7"/>
      <c r="HU146" s="7"/>
      <c r="HV146" s="7"/>
      <c r="HW146" s="7"/>
      <c r="HX146" s="7"/>
      <c r="HY146" s="7"/>
      <c r="HZ146" s="7"/>
      <c r="IA146" s="7"/>
      <c r="IB146" s="7"/>
      <c r="IC146" s="7"/>
      <c r="ID146" s="7"/>
      <c r="IE146" s="7"/>
      <c r="IF146" s="7"/>
      <c r="IG146" s="7"/>
      <c r="IH146" s="7"/>
      <c r="II146" s="7"/>
      <c r="IJ146" s="7"/>
      <c r="IK146" s="7"/>
      <c r="IL146" s="7"/>
      <c r="IM146" s="7"/>
      <c r="IN146" s="7"/>
      <c r="IO146" s="7"/>
      <c r="IP146" s="7"/>
      <c r="IQ146" s="7"/>
      <c r="IR146" s="7"/>
      <c r="IS146" s="7"/>
      <c r="IT146" s="7"/>
      <c r="IU146" s="7"/>
      <c r="IV146" s="7"/>
      <c r="IW146" s="7"/>
      <c r="IX146" s="7"/>
      <c r="IY146" s="7"/>
      <c r="IZ146" s="7"/>
      <c r="JA146" s="7"/>
      <c r="JB146" s="7"/>
      <c r="JC146" s="7"/>
      <c r="JD146" s="7"/>
      <c r="JE146" s="7"/>
      <c r="JF146" s="7"/>
      <c r="JG146" s="7"/>
      <c r="JH146" s="7"/>
      <c r="JI146" s="7"/>
      <c r="JJ146" s="7"/>
      <c r="JK146" s="7"/>
      <c r="JL146" s="7"/>
      <c r="JM146" s="7"/>
      <c r="JN146" s="7"/>
      <c r="JO146" s="7"/>
      <c r="JP146" s="7"/>
      <c r="JQ146" s="7"/>
      <c r="JR146" s="7"/>
      <c r="JS146" s="7"/>
      <c r="JT146" s="7"/>
      <c r="JU146" s="7"/>
      <c r="JV146" s="7"/>
      <c r="JW146" s="7"/>
      <c r="JX146" s="7"/>
      <c r="JY146" s="7"/>
      <c r="JZ146" s="7"/>
      <c r="KA146" s="7"/>
      <c r="KB146" s="7"/>
      <c r="KC146" s="7"/>
      <c r="KD146" s="7"/>
      <c r="KE146" s="7"/>
      <c r="KF146" s="7"/>
      <c r="KG146" s="7"/>
      <c r="KH146" s="7"/>
      <c r="KI146" s="7"/>
      <c r="KJ146" s="7"/>
      <c r="KK146" s="7"/>
      <c r="KL146" s="7"/>
      <c r="KM146" s="7"/>
      <c r="KN146" s="7"/>
      <c r="KO146" s="7"/>
      <c r="KP146" s="7"/>
      <c r="KQ146" s="7"/>
      <c r="KR146" s="7"/>
      <c r="KS146" s="7"/>
      <c r="KT146" s="7"/>
      <c r="KU146" s="7"/>
      <c r="KV146" s="7"/>
      <c r="KW146" s="7"/>
      <c r="KX146" s="7"/>
      <c r="KY146" s="7"/>
      <c r="KZ146" s="7"/>
      <c r="LA146" s="7"/>
      <c r="LB146" s="7"/>
      <c r="LC146" s="7"/>
      <c r="LD146" s="7"/>
      <c r="LE146" s="7"/>
      <c r="LF146" s="7"/>
      <c r="LG146" s="7"/>
      <c r="LH146" s="7"/>
      <c r="LI146" s="7"/>
      <c r="LJ146" s="7"/>
      <c r="LK146" s="7"/>
      <c r="LL146" s="7"/>
      <c r="LM146" s="7"/>
      <c r="LN146" s="7"/>
      <c r="LO146" s="7"/>
      <c r="LP146" s="7"/>
      <c r="LQ146" s="7"/>
      <c r="LR146" s="7"/>
      <c r="LS146" s="7"/>
      <c r="LT146" s="7"/>
      <c r="LU146" s="7"/>
      <c r="LV146" s="7"/>
      <c r="LW146" s="7"/>
      <c r="LX146" s="7"/>
      <c r="LY146" s="7"/>
      <c r="LZ146" s="7"/>
      <c r="MA146" s="7"/>
      <c r="MB146" s="7"/>
      <c r="MC146" s="7"/>
      <c r="MD146" s="7"/>
      <c r="ME146" s="7"/>
      <c r="MF146" s="7"/>
      <c r="MG146" s="7"/>
      <c r="MH146" s="7"/>
      <c r="MI146" s="7"/>
      <c r="MJ146" s="7"/>
      <c r="MK146" s="7"/>
      <c r="ML146" s="7"/>
      <c r="MM146" s="7"/>
      <c r="MN146" s="7"/>
      <c r="MO146" s="7"/>
      <c r="MP146" s="7"/>
      <c r="MQ146" s="7"/>
      <c r="MR146" s="7"/>
      <c r="MS146" s="7"/>
      <c r="MT146" s="7"/>
      <c r="MU146" s="7"/>
      <c r="MV146" s="7"/>
      <c r="MW146" s="7"/>
      <c r="MX146" s="7"/>
      <c r="MY146" s="7"/>
      <c r="MZ146" s="7"/>
      <c r="NA146" s="7"/>
      <c r="NB146" s="7"/>
      <c r="NC146" s="7"/>
      <c r="ND146" s="7"/>
      <c r="NE146" s="7"/>
      <c r="NF146" s="7"/>
      <c r="NG146" s="7"/>
      <c r="NH146" s="7"/>
      <c r="NI146" s="7"/>
      <c r="NJ146" s="7"/>
      <c r="NK146" s="7"/>
      <c r="NL146" s="7"/>
      <c r="NM146" s="7"/>
      <c r="NN146" s="7"/>
      <c r="NO146" s="7"/>
      <c r="NP146" s="7"/>
      <c r="NQ146" s="7"/>
      <c r="NR146" s="7"/>
      <c r="NS146" s="7"/>
      <c r="NT146" s="7"/>
      <c r="NU146" s="7"/>
      <c r="NV146" s="7"/>
      <c r="NW146" s="7"/>
      <c r="NX146" s="7"/>
      <c r="NY146" s="7"/>
      <c r="NZ146" s="7"/>
      <c r="OA146" s="7"/>
      <c r="OB146" s="7"/>
      <c r="OC146" s="7"/>
      <c r="OD146" s="7"/>
      <c r="OE146" s="7"/>
      <c r="OF146" s="7"/>
      <c r="OG146" s="7"/>
      <c r="OH146" s="7"/>
      <c r="OI146" s="7"/>
      <c r="OJ146" s="7"/>
      <c r="OK146" s="7"/>
      <c r="OL146" s="7"/>
      <c r="OM146" s="7"/>
      <c r="ON146" s="7"/>
      <c r="OO146" s="7"/>
      <c r="OP146" s="7"/>
      <c r="OQ146" s="7"/>
      <c r="OR146" s="7"/>
      <c r="OS146" s="7"/>
      <c r="OT146" s="7"/>
      <c r="OU146" s="7"/>
      <c r="OV146" s="7"/>
      <c r="OW146" s="7"/>
      <c r="OX146" s="7"/>
      <c r="OY146" s="7"/>
      <c r="OZ146" s="7"/>
      <c r="PA146" s="7"/>
      <c r="PB146" s="7"/>
      <c r="PC146" s="7"/>
      <c r="PD146" s="7"/>
      <c r="PE146" s="7"/>
      <c r="PF146" s="7"/>
      <c r="PG146" s="7"/>
      <c r="PH146" s="7"/>
      <c r="PI146" s="7"/>
      <c r="PJ146" s="7"/>
      <c r="PK146" s="7"/>
      <c r="PL146" s="7"/>
      <c r="PM146" s="7"/>
      <c r="PN146" s="7"/>
      <c r="PO146" s="7"/>
      <c r="PP146" s="7"/>
      <c r="PQ146" s="7"/>
      <c r="PR146" s="7"/>
      <c r="PS146" s="7"/>
      <c r="PT146" s="7"/>
      <c r="PU146" s="7"/>
      <c r="PV146" s="7"/>
      <c r="PW146" s="7"/>
      <c r="PX146" s="7"/>
      <c r="PY146" s="7"/>
      <c r="PZ146" s="7"/>
      <c r="QA146" s="7"/>
      <c r="QB146" s="7"/>
      <c r="QC146" s="7"/>
      <c r="QD146" s="7"/>
      <c r="QE146" s="7"/>
      <c r="QF146" s="7"/>
      <c r="QG146" s="7"/>
      <c r="QH146" s="7"/>
      <c r="QI146" s="7"/>
      <c r="QJ146" s="7"/>
      <c r="QK146" s="7"/>
      <c r="QL146" s="7"/>
      <c r="QM146" s="7"/>
      <c r="QN146" s="7"/>
      <c r="QO146" s="7"/>
      <c r="QP146" s="7"/>
      <c r="QQ146" s="7"/>
      <c r="QR146" s="7"/>
      <c r="QS146" s="7"/>
      <c r="QT146" s="7"/>
      <c r="QU146" s="7"/>
      <c r="QV146" s="7"/>
      <c r="QW146" s="7"/>
      <c r="QX146" s="7"/>
      <c r="QY146" s="7"/>
      <c r="QZ146" s="7"/>
      <c r="RA146" s="7"/>
      <c r="RB146" s="7"/>
      <c r="RC146" s="7"/>
      <c r="RD146" s="7"/>
      <c r="RE146" s="7"/>
      <c r="RF146" s="7"/>
      <c r="RG146" s="7"/>
      <c r="RH146" s="7"/>
      <c r="RI146" s="7"/>
      <c r="RJ146" s="7"/>
      <c r="RK146" s="7"/>
      <c r="RL146" s="7"/>
      <c r="RM146" s="7"/>
      <c r="RN146" s="7"/>
      <c r="RO146" s="7"/>
      <c r="RP146" s="7"/>
      <c r="RQ146" s="7"/>
      <c r="RR146" s="7"/>
      <c r="RS146" s="7"/>
      <c r="RT146" s="7"/>
      <c r="RU146" s="7"/>
      <c r="RV146" s="7"/>
      <c r="RW146" s="7"/>
      <c r="RX146" s="7"/>
      <c r="RY146" s="7"/>
      <c r="RZ146" s="7"/>
      <c r="SA146" s="7"/>
      <c r="SB146" s="7"/>
      <c r="SC146" s="7"/>
      <c r="SD146" s="7"/>
      <c r="SE146" s="7"/>
      <c r="SF146" s="7"/>
      <c r="SG146" s="7"/>
      <c r="SH146" s="7"/>
      <c r="SI146" s="7"/>
      <c r="SJ146" s="7"/>
      <c r="SK146" s="7"/>
    </row>
    <row r="147" ht="14.2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  <c r="DV147" s="7"/>
      <c r="DW147" s="7"/>
      <c r="DX147" s="7"/>
      <c r="DY147" s="7"/>
      <c r="DZ147" s="7"/>
      <c r="EA147" s="7"/>
      <c r="EB147" s="7"/>
      <c r="EC147" s="7"/>
      <c r="ED147" s="7"/>
      <c r="EE147" s="7"/>
      <c r="EF147" s="7"/>
      <c r="EG147" s="7"/>
      <c r="EH147" s="7"/>
      <c r="EI147" s="7"/>
      <c r="EJ147" s="7"/>
      <c r="EK147" s="7"/>
      <c r="EL147" s="7"/>
      <c r="EM147" s="7"/>
      <c r="EN147" s="7"/>
      <c r="EO147" s="7"/>
      <c r="EP147" s="7"/>
      <c r="EQ147" s="7"/>
      <c r="ER147" s="7"/>
      <c r="ES147" s="7"/>
      <c r="ET147" s="7"/>
      <c r="EU147" s="7"/>
      <c r="EV147" s="7"/>
      <c r="EW147" s="7"/>
      <c r="EX147" s="7"/>
      <c r="EY147" s="7"/>
      <c r="EZ147" s="7"/>
      <c r="FA147" s="7"/>
      <c r="FB147" s="7"/>
      <c r="FC147" s="7"/>
      <c r="FD147" s="7"/>
      <c r="FE147" s="7"/>
      <c r="FF147" s="7"/>
      <c r="FG147" s="7"/>
      <c r="FH147" s="7"/>
      <c r="FI147" s="7"/>
      <c r="FJ147" s="7"/>
      <c r="FK147" s="7"/>
      <c r="FL147" s="7"/>
      <c r="FM147" s="7"/>
      <c r="FN147" s="7"/>
      <c r="FO147" s="7"/>
      <c r="FP147" s="7"/>
      <c r="FQ147" s="7"/>
      <c r="FR147" s="7"/>
      <c r="FS147" s="7"/>
      <c r="FT147" s="7"/>
      <c r="FU147" s="7"/>
      <c r="FV147" s="7"/>
      <c r="FW147" s="7"/>
      <c r="FX147" s="7"/>
      <c r="FY147" s="7"/>
      <c r="FZ147" s="7"/>
      <c r="GA147" s="7"/>
      <c r="GB147" s="7"/>
      <c r="GC147" s="7"/>
      <c r="GD147" s="7"/>
      <c r="GE147" s="7"/>
      <c r="GF147" s="7"/>
      <c r="GG147" s="7"/>
      <c r="GH147" s="7"/>
      <c r="GI147" s="7"/>
      <c r="GJ147" s="7"/>
      <c r="GK147" s="7"/>
      <c r="GL147" s="7"/>
      <c r="GM147" s="7"/>
      <c r="GN147" s="7"/>
      <c r="GO147" s="7"/>
      <c r="GP147" s="7"/>
      <c r="GQ147" s="7"/>
      <c r="GR147" s="7"/>
      <c r="GS147" s="7"/>
      <c r="GT147" s="7"/>
      <c r="GU147" s="7"/>
      <c r="GV147" s="7"/>
      <c r="GW147" s="7"/>
      <c r="GX147" s="7"/>
      <c r="GY147" s="7"/>
      <c r="GZ147" s="7"/>
      <c r="HA147" s="7"/>
      <c r="HB147" s="7"/>
      <c r="HC147" s="7"/>
      <c r="HD147" s="7"/>
      <c r="HE147" s="7"/>
      <c r="HF147" s="7"/>
      <c r="HG147" s="7"/>
      <c r="HH147" s="7"/>
      <c r="HI147" s="7"/>
      <c r="HJ147" s="7"/>
      <c r="HK147" s="7"/>
      <c r="HL147" s="7"/>
      <c r="HM147" s="7"/>
      <c r="HN147" s="7"/>
      <c r="HO147" s="7"/>
      <c r="HP147" s="7"/>
      <c r="HQ147" s="7"/>
      <c r="HR147" s="7"/>
      <c r="HS147" s="7"/>
      <c r="HT147" s="7"/>
      <c r="HU147" s="7"/>
      <c r="HV147" s="7"/>
      <c r="HW147" s="7"/>
      <c r="HX147" s="7"/>
      <c r="HY147" s="7"/>
      <c r="HZ147" s="7"/>
      <c r="IA147" s="7"/>
      <c r="IB147" s="7"/>
      <c r="IC147" s="7"/>
      <c r="ID147" s="7"/>
      <c r="IE147" s="7"/>
      <c r="IF147" s="7"/>
      <c r="IG147" s="7"/>
      <c r="IH147" s="7"/>
      <c r="II147" s="7"/>
      <c r="IJ147" s="7"/>
      <c r="IK147" s="7"/>
      <c r="IL147" s="7"/>
      <c r="IM147" s="7"/>
      <c r="IN147" s="7"/>
      <c r="IO147" s="7"/>
      <c r="IP147" s="7"/>
      <c r="IQ147" s="7"/>
      <c r="IR147" s="7"/>
      <c r="IS147" s="7"/>
      <c r="IT147" s="7"/>
      <c r="IU147" s="7"/>
      <c r="IV147" s="7"/>
      <c r="IW147" s="7"/>
      <c r="IX147" s="7"/>
      <c r="IY147" s="7"/>
      <c r="IZ147" s="7"/>
      <c r="JA147" s="7"/>
      <c r="JB147" s="7"/>
      <c r="JC147" s="7"/>
      <c r="JD147" s="7"/>
      <c r="JE147" s="7"/>
      <c r="JF147" s="7"/>
      <c r="JG147" s="7"/>
      <c r="JH147" s="7"/>
      <c r="JI147" s="7"/>
      <c r="JJ147" s="7"/>
      <c r="JK147" s="7"/>
      <c r="JL147" s="7"/>
      <c r="JM147" s="7"/>
      <c r="JN147" s="7"/>
      <c r="JO147" s="7"/>
      <c r="JP147" s="7"/>
      <c r="JQ147" s="7"/>
      <c r="JR147" s="7"/>
      <c r="JS147" s="7"/>
      <c r="JT147" s="7"/>
      <c r="JU147" s="7"/>
      <c r="JV147" s="7"/>
      <c r="JW147" s="7"/>
      <c r="JX147" s="7"/>
      <c r="JY147" s="7"/>
      <c r="JZ147" s="7"/>
      <c r="KA147" s="7"/>
      <c r="KB147" s="7"/>
      <c r="KC147" s="7"/>
      <c r="KD147" s="7"/>
      <c r="KE147" s="7"/>
      <c r="KF147" s="7"/>
      <c r="KG147" s="7"/>
      <c r="KH147" s="7"/>
      <c r="KI147" s="7"/>
      <c r="KJ147" s="7"/>
      <c r="KK147" s="7"/>
      <c r="KL147" s="7"/>
      <c r="KM147" s="7"/>
      <c r="KN147" s="7"/>
      <c r="KO147" s="7"/>
      <c r="KP147" s="7"/>
      <c r="KQ147" s="7"/>
      <c r="KR147" s="7"/>
      <c r="KS147" s="7"/>
      <c r="KT147" s="7"/>
      <c r="KU147" s="7"/>
      <c r="KV147" s="7"/>
      <c r="KW147" s="7"/>
      <c r="KX147" s="7"/>
      <c r="KY147" s="7"/>
      <c r="KZ147" s="7"/>
      <c r="LA147" s="7"/>
      <c r="LB147" s="7"/>
      <c r="LC147" s="7"/>
      <c r="LD147" s="7"/>
      <c r="LE147" s="7"/>
      <c r="LF147" s="7"/>
      <c r="LG147" s="7"/>
      <c r="LH147" s="7"/>
      <c r="LI147" s="7"/>
      <c r="LJ147" s="7"/>
      <c r="LK147" s="7"/>
      <c r="LL147" s="7"/>
      <c r="LM147" s="7"/>
      <c r="LN147" s="7"/>
      <c r="LO147" s="7"/>
      <c r="LP147" s="7"/>
      <c r="LQ147" s="7"/>
      <c r="LR147" s="7"/>
      <c r="LS147" s="7"/>
      <c r="LT147" s="7"/>
      <c r="LU147" s="7"/>
      <c r="LV147" s="7"/>
      <c r="LW147" s="7"/>
      <c r="LX147" s="7"/>
      <c r="LY147" s="7"/>
      <c r="LZ147" s="7"/>
      <c r="MA147" s="7"/>
      <c r="MB147" s="7"/>
      <c r="MC147" s="7"/>
      <c r="MD147" s="7"/>
      <c r="ME147" s="7"/>
      <c r="MF147" s="7"/>
      <c r="MG147" s="7"/>
      <c r="MH147" s="7"/>
      <c r="MI147" s="7"/>
      <c r="MJ147" s="7"/>
      <c r="MK147" s="7"/>
      <c r="ML147" s="7"/>
      <c r="MM147" s="7"/>
      <c r="MN147" s="7"/>
      <c r="MO147" s="7"/>
      <c r="MP147" s="7"/>
      <c r="MQ147" s="7"/>
      <c r="MR147" s="7"/>
      <c r="MS147" s="7"/>
      <c r="MT147" s="7"/>
      <c r="MU147" s="7"/>
      <c r="MV147" s="7"/>
      <c r="MW147" s="7"/>
      <c r="MX147" s="7"/>
      <c r="MY147" s="7"/>
      <c r="MZ147" s="7"/>
      <c r="NA147" s="7"/>
      <c r="NB147" s="7"/>
      <c r="NC147" s="7"/>
      <c r="ND147" s="7"/>
      <c r="NE147" s="7"/>
      <c r="NF147" s="7"/>
      <c r="NG147" s="7"/>
      <c r="NH147" s="7"/>
      <c r="NI147" s="7"/>
      <c r="NJ147" s="7"/>
      <c r="NK147" s="7"/>
      <c r="NL147" s="7"/>
      <c r="NM147" s="7"/>
      <c r="NN147" s="7"/>
      <c r="NO147" s="7"/>
      <c r="NP147" s="7"/>
      <c r="NQ147" s="7"/>
      <c r="NR147" s="7"/>
      <c r="NS147" s="7"/>
      <c r="NT147" s="7"/>
      <c r="NU147" s="7"/>
      <c r="NV147" s="7"/>
      <c r="NW147" s="7"/>
      <c r="NX147" s="7"/>
      <c r="NY147" s="7"/>
      <c r="NZ147" s="7"/>
      <c r="OA147" s="7"/>
      <c r="OB147" s="7"/>
      <c r="OC147" s="7"/>
      <c r="OD147" s="7"/>
      <c r="OE147" s="7"/>
      <c r="OF147" s="7"/>
      <c r="OG147" s="7"/>
      <c r="OH147" s="7"/>
      <c r="OI147" s="7"/>
      <c r="OJ147" s="7"/>
      <c r="OK147" s="7"/>
      <c r="OL147" s="7"/>
      <c r="OM147" s="7"/>
      <c r="ON147" s="7"/>
      <c r="OO147" s="7"/>
      <c r="OP147" s="7"/>
      <c r="OQ147" s="7"/>
      <c r="OR147" s="7"/>
      <c r="OS147" s="7"/>
      <c r="OT147" s="7"/>
      <c r="OU147" s="7"/>
      <c r="OV147" s="7"/>
      <c r="OW147" s="7"/>
      <c r="OX147" s="7"/>
      <c r="OY147" s="7"/>
      <c r="OZ147" s="7"/>
      <c r="PA147" s="7"/>
      <c r="PB147" s="7"/>
      <c r="PC147" s="7"/>
      <c r="PD147" s="7"/>
      <c r="PE147" s="7"/>
      <c r="PF147" s="7"/>
      <c r="PG147" s="7"/>
      <c r="PH147" s="7"/>
      <c r="PI147" s="7"/>
      <c r="PJ147" s="7"/>
      <c r="PK147" s="7"/>
      <c r="PL147" s="7"/>
      <c r="PM147" s="7"/>
      <c r="PN147" s="7"/>
      <c r="PO147" s="7"/>
      <c r="PP147" s="7"/>
      <c r="PQ147" s="7"/>
      <c r="PR147" s="7"/>
      <c r="PS147" s="7"/>
      <c r="PT147" s="7"/>
      <c r="PU147" s="7"/>
      <c r="PV147" s="7"/>
      <c r="PW147" s="7"/>
      <c r="PX147" s="7"/>
      <c r="PY147" s="7"/>
      <c r="PZ147" s="7"/>
      <c r="QA147" s="7"/>
      <c r="QB147" s="7"/>
      <c r="QC147" s="7"/>
      <c r="QD147" s="7"/>
      <c r="QE147" s="7"/>
      <c r="QF147" s="7"/>
      <c r="QG147" s="7"/>
      <c r="QH147" s="7"/>
      <c r="QI147" s="7"/>
      <c r="QJ147" s="7"/>
      <c r="QK147" s="7"/>
      <c r="QL147" s="7"/>
      <c r="QM147" s="7"/>
      <c r="QN147" s="7"/>
      <c r="QO147" s="7"/>
      <c r="QP147" s="7"/>
      <c r="QQ147" s="7"/>
      <c r="QR147" s="7"/>
      <c r="QS147" s="7"/>
      <c r="QT147" s="7"/>
      <c r="QU147" s="7"/>
      <c r="QV147" s="7"/>
      <c r="QW147" s="7"/>
      <c r="QX147" s="7"/>
      <c r="QY147" s="7"/>
      <c r="QZ147" s="7"/>
      <c r="RA147" s="7"/>
      <c r="RB147" s="7"/>
      <c r="RC147" s="7"/>
      <c r="RD147" s="7"/>
      <c r="RE147" s="7"/>
      <c r="RF147" s="7"/>
      <c r="RG147" s="7"/>
      <c r="RH147" s="7"/>
      <c r="RI147" s="7"/>
      <c r="RJ147" s="7"/>
      <c r="RK147" s="7"/>
      <c r="RL147" s="7"/>
      <c r="RM147" s="7"/>
      <c r="RN147" s="7"/>
      <c r="RO147" s="7"/>
      <c r="RP147" s="7"/>
      <c r="RQ147" s="7"/>
      <c r="RR147" s="7"/>
      <c r="RS147" s="7"/>
      <c r="RT147" s="7"/>
      <c r="RU147" s="7"/>
      <c r="RV147" s="7"/>
      <c r="RW147" s="7"/>
      <c r="RX147" s="7"/>
      <c r="RY147" s="7"/>
      <c r="RZ147" s="7"/>
      <c r="SA147" s="7"/>
      <c r="SB147" s="7"/>
      <c r="SC147" s="7"/>
      <c r="SD147" s="7"/>
      <c r="SE147" s="7"/>
      <c r="SF147" s="7"/>
      <c r="SG147" s="7"/>
      <c r="SH147" s="7"/>
      <c r="SI147" s="7"/>
      <c r="SJ147" s="7"/>
      <c r="SK147" s="7"/>
    </row>
    <row r="148" ht="14.2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  <c r="DV148" s="7"/>
      <c r="DW148" s="7"/>
      <c r="DX148" s="7"/>
      <c r="DY148" s="7"/>
      <c r="DZ148" s="7"/>
      <c r="EA148" s="7"/>
      <c r="EB148" s="7"/>
      <c r="EC148" s="7"/>
      <c r="ED148" s="7"/>
      <c r="EE148" s="7"/>
      <c r="EF148" s="7"/>
      <c r="EG148" s="7"/>
      <c r="EH148" s="7"/>
      <c r="EI148" s="7"/>
      <c r="EJ148" s="7"/>
      <c r="EK148" s="7"/>
      <c r="EL148" s="7"/>
      <c r="EM148" s="7"/>
      <c r="EN148" s="7"/>
      <c r="EO148" s="7"/>
      <c r="EP148" s="7"/>
      <c r="EQ148" s="7"/>
      <c r="ER148" s="7"/>
      <c r="ES148" s="7"/>
      <c r="ET148" s="7"/>
      <c r="EU148" s="7"/>
      <c r="EV148" s="7"/>
      <c r="EW148" s="7"/>
      <c r="EX148" s="7"/>
      <c r="EY148" s="7"/>
      <c r="EZ148" s="7"/>
      <c r="FA148" s="7"/>
      <c r="FB148" s="7"/>
      <c r="FC148" s="7"/>
      <c r="FD148" s="7"/>
      <c r="FE148" s="7"/>
      <c r="FF148" s="7"/>
      <c r="FG148" s="7"/>
      <c r="FH148" s="7"/>
      <c r="FI148" s="7"/>
      <c r="FJ148" s="7"/>
      <c r="FK148" s="7"/>
      <c r="FL148" s="7"/>
      <c r="FM148" s="7"/>
      <c r="FN148" s="7"/>
      <c r="FO148" s="7"/>
      <c r="FP148" s="7"/>
      <c r="FQ148" s="7"/>
      <c r="FR148" s="7"/>
      <c r="FS148" s="7"/>
      <c r="FT148" s="7"/>
      <c r="FU148" s="7"/>
      <c r="FV148" s="7"/>
      <c r="FW148" s="7"/>
      <c r="FX148" s="7"/>
      <c r="FY148" s="7"/>
      <c r="FZ148" s="7"/>
      <c r="GA148" s="7"/>
      <c r="GB148" s="7"/>
      <c r="GC148" s="7"/>
      <c r="GD148" s="7"/>
      <c r="GE148" s="7"/>
      <c r="GF148" s="7"/>
      <c r="GG148" s="7"/>
      <c r="GH148" s="7"/>
      <c r="GI148" s="7"/>
      <c r="GJ148" s="7"/>
      <c r="GK148" s="7"/>
      <c r="GL148" s="7"/>
      <c r="GM148" s="7"/>
      <c r="GN148" s="7"/>
      <c r="GO148" s="7"/>
      <c r="GP148" s="7"/>
      <c r="GQ148" s="7"/>
      <c r="GR148" s="7"/>
      <c r="GS148" s="7"/>
      <c r="GT148" s="7"/>
      <c r="GU148" s="7"/>
      <c r="GV148" s="7"/>
      <c r="GW148" s="7"/>
      <c r="GX148" s="7"/>
      <c r="GY148" s="7"/>
      <c r="GZ148" s="7"/>
      <c r="HA148" s="7"/>
      <c r="HB148" s="7"/>
      <c r="HC148" s="7"/>
      <c r="HD148" s="7"/>
      <c r="HE148" s="7"/>
      <c r="HF148" s="7"/>
      <c r="HG148" s="7"/>
      <c r="HH148" s="7"/>
      <c r="HI148" s="7"/>
      <c r="HJ148" s="7"/>
      <c r="HK148" s="7"/>
      <c r="HL148" s="7"/>
      <c r="HM148" s="7"/>
      <c r="HN148" s="7"/>
      <c r="HO148" s="7"/>
      <c r="HP148" s="7"/>
      <c r="HQ148" s="7"/>
      <c r="HR148" s="7"/>
      <c r="HS148" s="7"/>
      <c r="HT148" s="7"/>
      <c r="HU148" s="7"/>
      <c r="HV148" s="7"/>
      <c r="HW148" s="7"/>
      <c r="HX148" s="7"/>
      <c r="HY148" s="7"/>
      <c r="HZ148" s="7"/>
      <c r="IA148" s="7"/>
      <c r="IB148" s="7"/>
      <c r="IC148" s="7"/>
      <c r="ID148" s="7"/>
      <c r="IE148" s="7"/>
      <c r="IF148" s="7"/>
      <c r="IG148" s="7"/>
      <c r="IH148" s="7"/>
      <c r="II148" s="7"/>
      <c r="IJ148" s="7"/>
      <c r="IK148" s="7"/>
      <c r="IL148" s="7"/>
      <c r="IM148" s="7"/>
      <c r="IN148" s="7"/>
      <c r="IO148" s="7"/>
      <c r="IP148" s="7"/>
      <c r="IQ148" s="7"/>
      <c r="IR148" s="7"/>
      <c r="IS148" s="7"/>
      <c r="IT148" s="7"/>
      <c r="IU148" s="7"/>
      <c r="IV148" s="7"/>
      <c r="IW148" s="7"/>
      <c r="IX148" s="7"/>
      <c r="IY148" s="7"/>
      <c r="IZ148" s="7"/>
      <c r="JA148" s="7"/>
      <c r="JB148" s="7"/>
      <c r="JC148" s="7"/>
      <c r="JD148" s="7"/>
      <c r="JE148" s="7"/>
      <c r="JF148" s="7"/>
      <c r="JG148" s="7"/>
      <c r="JH148" s="7"/>
      <c r="JI148" s="7"/>
      <c r="JJ148" s="7"/>
      <c r="JK148" s="7"/>
      <c r="JL148" s="7"/>
      <c r="JM148" s="7"/>
      <c r="JN148" s="7"/>
      <c r="JO148" s="7"/>
      <c r="JP148" s="7"/>
      <c r="JQ148" s="7"/>
      <c r="JR148" s="7"/>
      <c r="JS148" s="7"/>
      <c r="JT148" s="7"/>
      <c r="JU148" s="7"/>
      <c r="JV148" s="7"/>
      <c r="JW148" s="7"/>
      <c r="JX148" s="7"/>
      <c r="JY148" s="7"/>
      <c r="JZ148" s="7"/>
      <c r="KA148" s="7"/>
      <c r="KB148" s="7"/>
      <c r="KC148" s="7"/>
      <c r="KD148" s="7"/>
      <c r="KE148" s="7"/>
      <c r="KF148" s="7"/>
      <c r="KG148" s="7"/>
      <c r="KH148" s="7"/>
      <c r="KI148" s="7"/>
      <c r="KJ148" s="7"/>
      <c r="KK148" s="7"/>
      <c r="KL148" s="7"/>
      <c r="KM148" s="7"/>
      <c r="KN148" s="7"/>
      <c r="KO148" s="7"/>
      <c r="KP148" s="7"/>
      <c r="KQ148" s="7"/>
      <c r="KR148" s="7"/>
      <c r="KS148" s="7"/>
      <c r="KT148" s="7"/>
      <c r="KU148" s="7"/>
      <c r="KV148" s="7"/>
      <c r="KW148" s="7"/>
      <c r="KX148" s="7"/>
      <c r="KY148" s="7"/>
      <c r="KZ148" s="7"/>
      <c r="LA148" s="7"/>
      <c r="LB148" s="7"/>
      <c r="LC148" s="7"/>
      <c r="LD148" s="7"/>
      <c r="LE148" s="7"/>
      <c r="LF148" s="7"/>
      <c r="LG148" s="7"/>
      <c r="LH148" s="7"/>
      <c r="LI148" s="7"/>
      <c r="LJ148" s="7"/>
      <c r="LK148" s="7"/>
      <c r="LL148" s="7"/>
      <c r="LM148" s="7"/>
      <c r="LN148" s="7"/>
      <c r="LO148" s="7"/>
      <c r="LP148" s="7"/>
      <c r="LQ148" s="7"/>
      <c r="LR148" s="7"/>
      <c r="LS148" s="7"/>
      <c r="LT148" s="7"/>
      <c r="LU148" s="7"/>
      <c r="LV148" s="7"/>
      <c r="LW148" s="7"/>
      <c r="LX148" s="7"/>
      <c r="LY148" s="7"/>
      <c r="LZ148" s="7"/>
      <c r="MA148" s="7"/>
      <c r="MB148" s="7"/>
      <c r="MC148" s="7"/>
      <c r="MD148" s="7"/>
      <c r="ME148" s="7"/>
      <c r="MF148" s="7"/>
      <c r="MG148" s="7"/>
      <c r="MH148" s="7"/>
      <c r="MI148" s="7"/>
      <c r="MJ148" s="7"/>
      <c r="MK148" s="7"/>
      <c r="ML148" s="7"/>
      <c r="MM148" s="7"/>
      <c r="MN148" s="7"/>
      <c r="MO148" s="7"/>
      <c r="MP148" s="7"/>
      <c r="MQ148" s="7"/>
      <c r="MR148" s="7"/>
      <c r="MS148" s="7"/>
      <c r="MT148" s="7"/>
      <c r="MU148" s="7"/>
      <c r="MV148" s="7"/>
      <c r="MW148" s="7"/>
      <c r="MX148" s="7"/>
      <c r="MY148" s="7"/>
      <c r="MZ148" s="7"/>
      <c r="NA148" s="7"/>
      <c r="NB148" s="7"/>
      <c r="NC148" s="7"/>
      <c r="ND148" s="7"/>
      <c r="NE148" s="7"/>
      <c r="NF148" s="7"/>
      <c r="NG148" s="7"/>
      <c r="NH148" s="7"/>
      <c r="NI148" s="7"/>
      <c r="NJ148" s="7"/>
      <c r="NK148" s="7"/>
      <c r="NL148" s="7"/>
      <c r="NM148" s="7"/>
      <c r="NN148" s="7"/>
      <c r="NO148" s="7"/>
      <c r="NP148" s="7"/>
      <c r="NQ148" s="7"/>
      <c r="NR148" s="7"/>
      <c r="NS148" s="7"/>
      <c r="NT148" s="7"/>
      <c r="NU148" s="7"/>
      <c r="NV148" s="7"/>
      <c r="NW148" s="7"/>
      <c r="NX148" s="7"/>
      <c r="NY148" s="7"/>
      <c r="NZ148" s="7"/>
      <c r="OA148" s="7"/>
      <c r="OB148" s="7"/>
      <c r="OC148" s="7"/>
      <c r="OD148" s="7"/>
      <c r="OE148" s="7"/>
      <c r="OF148" s="7"/>
      <c r="OG148" s="7"/>
      <c r="OH148" s="7"/>
      <c r="OI148" s="7"/>
      <c r="OJ148" s="7"/>
      <c r="OK148" s="7"/>
      <c r="OL148" s="7"/>
      <c r="OM148" s="7"/>
      <c r="ON148" s="7"/>
      <c r="OO148" s="7"/>
      <c r="OP148" s="7"/>
      <c r="OQ148" s="7"/>
      <c r="OR148" s="7"/>
      <c r="OS148" s="7"/>
      <c r="OT148" s="7"/>
      <c r="OU148" s="7"/>
      <c r="OV148" s="7"/>
      <c r="OW148" s="7"/>
      <c r="OX148" s="7"/>
      <c r="OY148" s="7"/>
      <c r="OZ148" s="7"/>
      <c r="PA148" s="7"/>
      <c r="PB148" s="7"/>
      <c r="PC148" s="7"/>
      <c r="PD148" s="7"/>
      <c r="PE148" s="7"/>
      <c r="PF148" s="7"/>
      <c r="PG148" s="7"/>
      <c r="PH148" s="7"/>
      <c r="PI148" s="7"/>
      <c r="PJ148" s="7"/>
      <c r="PK148" s="7"/>
      <c r="PL148" s="7"/>
      <c r="PM148" s="7"/>
      <c r="PN148" s="7"/>
      <c r="PO148" s="7"/>
      <c r="PP148" s="7"/>
      <c r="PQ148" s="7"/>
      <c r="PR148" s="7"/>
      <c r="PS148" s="7"/>
      <c r="PT148" s="7"/>
      <c r="PU148" s="7"/>
      <c r="PV148" s="7"/>
      <c r="PW148" s="7"/>
      <c r="PX148" s="7"/>
      <c r="PY148" s="7"/>
      <c r="PZ148" s="7"/>
      <c r="QA148" s="7"/>
      <c r="QB148" s="7"/>
      <c r="QC148" s="7"/>
      <c r="QD148" s="7"/>
      <c r="QE148" s="7"/>
      <c r="QF148" s="7"/>
      <c r="QG148" s="7"/>
      <c r="QH148" s="7"/>
      <c r="QI148" s="7"/>
      <c r="QJ148" s="7"/>
      <c r="QK148" s="7"/>
      <c r="QL148" s="7"/>
      <c r="QM148" s="7"/>
      <c r="QN148" s="7"/>
      <c r="QO148" s="7"/>
      <c r="QP148" s="7"/>
      <c r="QQ148" s="7"/>
      <c r="QR148" s="7"/>
      <c r="QS148" s="7"/>
      <c r="QT148" s="7"/>
      <c r="QU148" s="7"/>
      <c r="QV148" s="7"/>
      <c r="QW148" s="7"/>
      <c r="QX148" s="7"/>
      <c r="QY148" s="7"/>
      <c r="QZ148" s="7"/>
      <c r="RA148" s="7"/>
      <c r="RB148" s="7"/>
      <c r="RC148" s="7"/>
      <c r="RD148" s="7"/>
      <c r="RE148" s="7"/>
      <c r="RF148" s="7"/>
      <c r="RG148" s="7"/>
      <c r="RH148" s="7"/>
      <c r="RI148" s="7"/>
      <c r="RJ148" s="7"/>
      <c r="RK148" s="7"/>
      <c r="RL148" s="7"/>
      <c r="RM148" s="7"/>
      <c r="RN148" s="7"/>
      <c r="RO148" s="7"/>
      <c r="RP148" s="7"/>
      <c r="RQ148" s="7"/>
      <c r="RR148" s="7"/>
      <c r="RS148" s="7"/>
      <c r="RT148" s="7"/>
      <c r="RU148" s="7"/>
      <c r="RV148" s="7"/>
      <c r="RW148" s="7"/>
      <c r="RX148" s="7"/>
      <c r="RY148" s="7"/>
      <c r="RZ148" s="7"/>
      <c r="SA148" s="7"/>
      <c r="SB148" s="7"/>
      <c r="SC148" s="7"/>
      <c r="SD148" s="7"/>
      <c r="SE148" s="7"/>
      <c r="SF148" s="7"/>
      <c r="SG148" s="7"/>
      <c r="SH148" s="7"/>
      <c r="SI148" s="7"/>
      <c r="SJ148" s="7"/>
      <c r="SK148" s="7"/>
    </row>
    <row r="149" ht="14.2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  <c r="DV149" s="7"/>
      <c r="DW149" s="7"/>
      <c r="DX149" s="7"/>
      <c r="DY149" s="7"/>
      <c r="DZ149" s="7"/>
      <c r="EA149" s="7"/>
      <c r="EB149" s="7"/>
      <c r="EC149" s="7"/>
      <c r="ED149" s="7"/>
      <c r="EE149" s="7"/>
      <c r="EF149" s="7"/>
      <c r="EG149" s="7"/>
      <c r="EH149" s="7"/>
      <c r="EI149" s="7"/>
      <c r="EJ149" s="7"/>
      <c r="EK149" s="7"/>
      <c r="EL149" s="7"/>
      <c r="EM149" s="7"/>
      <c r="EN149" s="7"/>
      <c r="EO149" s="7"/>
      <c r="EP149" s="7"/>
      <c r="EQ149" s="7"/>
      <c r="ER149" s="7"/>
      <c r="ES149" s="7"/>
      <c r="ET149" s="7"/>
      <c r="EU149" s="7"/>
      <c r="EV149" s="7"/>
      <c r="EW149" s="7"/>
      <c r="EX149" s="7"/>
      <c r="EY149" s="7"/>
      <c r="EZ149" s="7"/>
      <c r="FA149" s="7"/>
      <c r="FB149" s="7"/>
      <c r="FC149" s="7"/>
      <c r="FD149" s="7"/>
      <c r="FE149" s="7"/>
      <c r="FF149" s="7"/>
      <c r="FG149" s="7"/>
      <c r="FH149" s="7"/>
      <c r="FI149" s="7"/>
      <c r="FJ149" s="7"/>
      <c r="FK149" s="7"/>
      <c r="FL149" s="7"/>
      <c r="FM149" s="7"/>
      <c r="FN149" s="7"/>
      <c r="FO149" s="7"/>
      <c r="FP149" s="7"/>
      <c r="FQ149" s="7"/>
      <c r="FR149" s="7"/>
      <c r="FS149" s="7"/>
      <c r="FT149" s="7"/>
      <c r="FU149" s="7"/>
      <c r="FV149" s="7"/>
      <c r="FW149" s="7"/>
      <c r="FX149" s="7"/>
      <c r="FY149" s="7"/>
      <c r="FZ149" s="7"/>
      <c r="GA149" s="7"/>
      <c r="GB149" s="7"/>
      <c r="GC149" s="7"/>
      <c r="GD149" s="7"/>
      <c r="GE149" s="7"/>
      <c r="GF149" s="7"/>
      <c r="GG149" s="7"/>
      <c r="GH149" s="7"/>
      <c r="GI149" s="7"/>
      <c r="GJ149" s="7"/>
      <c r="GK149" s="7"/>
      <c r="GL149" s="7"/>
      <c r="GM149" s="7"/>
      <c r="GN149" s="7"/>
      <c r="GO149" s="7"/>
      <c r="GP149" s="7"/>
      <c r="GQ149" s="7"/>
      <c r="GR149" s="7"/>
      <c r="GS149" s="7"/>
      <c r="GT149" s="7"/>
      <c r="GU149" s="7"/>
      <c r="GV149" s="7"/>
      <c r="GW149" s="7"/>
      <c r="GX149" s="7"/>
      <c r="GY149" s="7"/>
      <c r="GZ149" s="7"/>
      <c r="HA149" s="7"/>
      <c r="HB149" s="7"/>
      <c r="HC149" s="7"/>
      <c r="HD149" s="7"/>
      <c r="HE149" s="7"/>
      <c r="HF149" s="7"/>
      <c r="HG149" s="7"/>
      <c r="HH149" s="7"/>
      <c r="HI149" s="7"/>
      <c r="HJ149" s="7"/>
      <c r="HK149" s="7"/>
      <c r="HL149" s="7"/>
      <c r="HM149" s="7"/>
      <c r="HN149" s="7"/>
      <c r="HO149" s="7"/>
      <c r="HP149" s="7"/>
      <c r="HQ149" s="7"/>
      <c r="HR149" s="7"/>
      <c r="HS149" s="7"/>
      <c r="HT149" s="7"/>
      <c r="HU149" s="7"/>
      <c r="HV149" s="7"/>
      <c r="HW149" s="7"/>
      <c r="HX149" s="7"/>
      <c r="HY149" s="7"/>
      <c r="HZ149" s="7"/>
      <c r="IA149" s="7"/>
      <c r="IB149" s="7"/>
      <c r="IC149" s="7"/>
      <c r="ID149" s="7"/>
      <c r="IE149" s="7"/>
      <c r="IF149" s="7"/>
      <c r="IG149" s="7"/>
      <c r="IH149" s="7"/>
      <c r="II149" s="7"/>
      <c r="IJ149" s="7"/>
      <c r="IK149" s="7"/>
      <c r="IL149" s="7"/>
      <c r="IM149" s="7"/>
      <c r="IN149" s="7"/>
      <c r="IO149" s="7"/>
      <c r="IP149" s="7"/>
      <c r="IQ149" s="7"/>
      <c r="IR149" s="7"/>
      <c r="IS149" s="7"/>
      <c r="IT149" s="7"/>
      <c r="IU149" s="7"/>
      <c r="IV149" s="7"/>
      <c r="IW149" s="7"/>
      <c r="IX149" s="7"/>
      <c r="IY149" s="7"/>
      <c r="IZ149" s="7"/>
      <c r="JA149" s="7"/>
      <c r="JB149" s="7"/>
      <c r="JC149" s="7"/>
      <c r="JD149" s="7"/>
      <c r="JE149" s="7"/>
      <c r="JF149" s="7"/>
      <c r="JG149" s="7"/>
      <c r="JH149" s="7"/>
      <c r="JI149" s="7"/>
      <c r="JJ149" s="7"/>
      <c r="JK149" s="7"/>
      <c r="JL149" s="7"/>
      <c r="JM149" s="7"/>
      <c r="JN149" s="7"/>
      <c r="JO149" s="7"/>
      <c r="JP149" s="7"/>
      <c r="JQ149" s="7"/>
      <c r="JR149" s="7"/>
      <c r="JS149" s="7"/>
      <c r="JT149" s="7"/>
      <c r="JU149" s="7"/>
      <c r="JV149" s="7"/>
      <c r="JW149" s="7"/>
      <c r="JX149" s="7"/>
      <c r="JY149" s="7"/>
      <c r="JZ149" s="7"/>
      <c r="KA149" s="7"/>
      <c r="KB149" s="7"/>
      <c r="KC149" s="7"/>
      <c r="KD149" s="7"/>
      <c r="KE149" s="7"/>
      <c r="KF149" s="7"/>
      <c r="KG149" s="7"/>
      <c r="KH149" s="7"/>
      <c r="KI149" s="7"/>
      <c r="KJ149" s="7"/>
      <c r="KK149" s="7"/>
      <c r="KL149" s="7"/>
      <c r="KM149" s="7"/>
      <c r="KN149" s="7"/>
      <c r="KO149" s="7"/>
      <c r="KP149" s="7"/>
      <c r="KQ149" s="7"/>
      <c r="KR149" s="7"/>
      <c r="KS149" s="7"/>
      <c r="KT149" s="7"/>
      <c r="KU149" s="7"/>
      <c r="KV149" s="7"/>
      <c r="KW149" s="7"/>
      <c r="KX149" s="7"/>
      <c r="KY149" s="7"/>
      <c r="KZ149" s="7"/>
      <c r="LA149" s="7"/>
      <c r="LB149" s="7"/>
      <c r="LC149" s="7"/>
      <c r="LD149" s="7"/>
      <c r="LE149" s="7"/>
      <c r="LF149" s="7"/>
      <c r="LG149" s="7"/>
      <c r="LH149" s="7"/>
      <c r="LI149" s="7"/>
      <c r="LJ149" s="7"/>
      <c r="LK149" s="7"/>
      <c r="LL149" s="7"/>
      <c r="LM149" s="7"/>
      <c r="LN149" s="7"/>
      <c r="LO149" s="7"/>
      <c r="LP149" s="7"/>
      <c r="LQ149" s="7"/>
      <c r="LR149" s="7"/>
      <c r="LS149" s="7"/>
      <c r="LT149" s="7"/>
      <c r="LU149" s="7"/>
      <c r="LV149" s="7"/>
      <c r="LW149" s="7"/>
      <c r="LX149" s="7"/>
      <c r="LY149" s="7"/>
      <c r="LZ149" s="7"/>
      <c r="MA149" s="7"/>
      <c r="MB149" s="7"/>
      <c r="MC149" s="7"/>
      <c r="MD149" s="7"/>
      <c r="ME149" s="7"/>
      <c r="MF149" s="7"/>
      <c r="MG149" s="7"/>
      <c r="MH149" s="7"/>
      <c r="MI149" s="7"/>
      <c r="MJ149" s="7"/>
      <c r="MK149" s="7"/>
      <c r="ML149" s="7"/>
      <c r="MM149" s="7"/>
      <c r="MN149" s="7"/>
      <c r="MO149" s="7"/>
      <c r="MP149" s="7"/>
      <c r="MQ149" s="7"/>
      <c r="MR149" s="7"/>
      <c r="MS149" s="7"/>
      <c r="MT149" s="7"/>
      <c r="MU149" s="7"/>
      <c r="MV149" s="7"/>
      <c r="MW149" s="7"/>
      <c r="MX149" s="7"/>
      <c r="MY149" s="7"/>
      <c r="MZ149" s="7"/>
      <c r="NA149" s="7"/>
      <c r="NB149" s="7"/>
      <c r="NC149" s="7"/>
      <c r="ND149" s="7"/>
      <c r="NE149" s="7"/>
      <c r="NF149" s="7"/>
      <c r="NG149" s="7"/>
      <c r="NH149" s="7"/>
      <c r="NI149" s="7"/>
      <c r="NJ149" s="7"/>
      <c r="NK149" s="7"/>
      <c r="NL149" s="7"/>
      <c r="NM149" s="7"/>
      <c r="NN149" s="7"/>
      <c r="NO149" s="7"/>
      <c r="NP149" s="7"/>
      <c r="NQ149" s="7"/>
      <c r="NR149" s="7"/>
      <c r="NS149" s="7"/>
      <c r="NT149" s="7"/>
      <c r="NU149" s="7"/>
      <c r="NV149" s="7"/>
      <c r="NW149" s="7"/>
      <c r="NX149" s="7"/>
      <c r="NY149" s="7"/>
      <c r="NZ149" s="7"/>
      <c r="OA149" s="7"/>
      <c r="OB149" s="7"/>
      <c r="OC149" s="7"/>
      <c r="OD149" s="7"/>
      <c r="OE149" s="7"/>
      <c r="OF149" s="7"/>
      <c r="OG149" s="7"/>
      <c r="OH149" s="7"/>
      <c r="OI149" s="7"/>
      <c r="OJ149" s="7"/>
      <c r="OK149" s="7"/>
      <c r="OL149" s="7"/>
      <c r="OM149" s="7"/>
      <c r="ON149" s="7"/>
      <c r="OO149" s="7"/>
      <c r="OP149" s="7"/>
      <c r="OQ149" s="7"/>
      <c r="OR149" s="7"/>
      <c r="OS149" s="7"/>
      <c r="OT149" s="7"/>
      <c r="OU149" s="7"/>
      <c r="OV149" s="7"/>
      <c r="OW149" s="7"/>
      <c r="OX149" s="7"/>
      <c r="OY149" s="7"/>
      <c r="OZ149" s="7"/>
      <c r="PA149" s="7"/>
      <c r="PB149" s="7"/>
      <c r="PC149" s="7"/>
      <c r="PD149" s="7"/>
      <c r="PE149" s="7"/>
      <c r="PF149" s="7"/>
      <c r="PG149" s="7"/>
      <c r="PH149" s="7"/>
      <c r="PI149" s="7"/>
      <c r="PJ149" s="7"/>
      <c r="PK149" s="7"/>
      <c r="PL149" s="7"/>
      <c r="PM149" s="7"/>
      <c r="PN149" s="7"/>
      <c r="PO149" s="7"/>
      <c r="PP149" s="7"/>
      <c r="PQ149" s="7"/>
      <c r="PR149" s="7"/>
      <c r="PS149" s="7"/>
      <c r="PT149" s="7"/>
      <c r="PU149" s="7"/>
      <c r="PV149" s="7"/>
      <c r="PW149" s="7"/>
      <c r="PX149" s="7"/>
      <c r="PY149" s="7"/>
      <c r="PZ149" s="7"/>
      <c r="QA149" s="7"/>
      <c r="QB149" s="7"/>
      <c r="QC149" s="7"/>
      <c r="QD149" s="7"/>
      <c r="QE149" s="7"/>
      <c r="QF149" s="7"/>
      <c r="QG149" s="7"/>
      <c r="QH149" s="7"/>
      <c r="QI149" s="7"/>
      <c r="QJ149" s="7"/>
      <c r="QK149" s="7"/>
      <c r="QL149" s="7"/>
      <c r="QM149" s="7"/>
      <c r="QN149" s="7"/>
      <c r="QO149" s="7"/>
      <c r="QP149" s="7"/>
      <c r="QQ149" s="7"/>
      <c r="QR149" s="7"/>
      <c r="QS149" s="7"/>
      <c r="QT149" s="7"/>
      <c r="QU149" s="7"/>
      <c r="QV149" s="7"/>
      <c r="QW149" s="7"/>
      <c r="QX149" s="7"/>
      <c r="QY149" s="7"/>
      <c r="QZ149" s="7"/>
      <c r="RA149" s="7"/>
      <c r="RB149" s="7"/>
      <c r="RC149" s="7"/>
      <c r="RD149" s="7"/>
      <c r="RE149" s="7"/>
      <c r="RF149" s="7"/>
      <c r="RG149" s="7"/>
      <c r="RH149" s="7"/>
      <c r="RI149" s="7"/>
      <c r="RJ149" s="7"/>
      <c r="RK149" s="7"/>
      <c r="RL149" s="7"/>
      <c r="RM149" s="7"/>
      <c r="RN149" s="7"/>
      <c r="RO149" s="7"/>
      <c r="RP149" s="7"/>
      <c r="RQ149" s="7"/>
      <c r="RR149" s="7"/>
      <c r="RS149" s="7"/>
      <c r="RT149" s="7"/>
      <c r="RU149" s="7"/>
      <c r="RV149" s="7"/>
      <c r="RW149" s="7"/>
      <c r="RX149" s="7"/>
      <c r="RY149" s="7"/>
      <c r="RZ149" s="7"/>
      <c r="SA149" s="7"/>
      <c r="SB149" s="7"/>
      <c r="SC149" s="7"/>
      <c r="SD149" s="7"/>
      <c r="SE149" s="7"/>
      <c r="SF149" s="7"/>
      <c r="SG149" s="7"/>
      <c r="SH149" s="7"/>
      <c r="SI149" s="7"/>
      <c r="SJ149" s="7"/>
      <c r="SK149" s="7"/>
    </row>
    <row r="150" ht="14.2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  <c r="DV150" s="7"/>
      <c r="DW150" s="7"/>
      <c r="DX150" s="7"/>
      <c r="DY150" s="7"/>
      <c r="DZ150" s="7"/>
      <c r="EA150" s="7"/>
      <c r="EB150" s="7"/>
      <c r="EC150" s="7"/>
      <c r="ED150" s="7"/>
      <c r="EE150" s="7"/>
      <c r="EF150" s="7"/>
      <c r="EG150" s="7"/>
      <c r="EH150" s="7"/>
      <c r="EI150" s="7"/>
      <c r="EJ150" s="7"/>
      <c r="EK150" s="7"/>
      <c r="EL150" s="7"/>
      <c r="EM150" s="7"/>
      <c r="EN150" s="7"/>
      <c r="EO150" s="7"/>
      <c r="EP150" s="7"/>
      <c r="EQ150" s="7"/>
      <c r="ER150" s="7"/>
      <c r="ES150" s="7"/>
      <c r="ET150" s="7"/>
      <c r="EU150" s="7"/>
      <c r="EV150" s="7"/>
      <c r="EW150" s="7"/>
      <c r="EX150" s="7"/>
      <c r="EY150" s="7"/>
      <c r="EZ150" s="7"/>
      <c r="FA150" s="7"/>
      <c r="FB150" s="7"/>
      <c r="FC150" s="7"/>
      <c r="FD150" s="7"/>
      <c r="FE150" s="7"/>
      <c r="FF150" s="7"/>
      <c r="FG150" s="7"/>
      <c r="FH150" s="7"/>
      <c r="FI150" s="7"/>
      <c r="FJ150" s="7"/>
      <c r="FK150" s="7"/>
      <c r="FL150" s="7"/>
      <c r="FM150" s="7"/>
      <c r="FN150" s="7"/>
      <c r="FO150" s="7"/>
      <c r="FP150" s="7"/>
      <c r="FQ150" s="7"/>
      <c r="FR150" s="7"/>
      <c r="FS150" s="7"/>
      <c r="FT150" s="7"/>
      <c r="FU150" s="7"/>
      <c r="FV150" s="7"/>
      <c r="FW150" s="7"/>
      <c r="FX150" s="7"/>
      <c r="FY150" s="7"/>
      <c r="FZ150" s="7"/>
      <c r="GA150" s="7"/>
      <c r="GB150" s="7"/>
      <c r="GC150" s="7"/>
      <c r="GD150" s="7"/>
      <c r="GE150" s="7"/>
      <c r="GF150" s="7"/>
      <c r="GG150" s="7"/>
      <c r="GH150" s="7"/>
      <c r="GI150" s="7"/>
      <c r="GJ150" s="7"/>
      <c r="GK150" s="7"/>
      <c r="GL150" s="7"/>
      <c r="GM150" s="7"/>
      <c r="GN150" s="7"/>
      <c r="GO150" s="7"/>
      <c r="GP150" s="7"/>
      <c r="GQ150" s="7"/>
      <c r="GR150" s="7"/>
      <c r="GS150" s="7"/>
      <c r="GT150" s="7"/>
      <c r="GU150" s="7"/>
      <c r="GV150" s="7"/>
      <c r="GW150" s="7"/>
      <c r="GX150" s="7"/>
      <c r="GY150" s="7"/>
      <c r="GZ150" s="7"/>
      <c r="HA150" s="7"/>
      <c r="HB150" s="7"/>
      <c r="HC150" s="7"/>
      <c r="HD150" s="7"/>
      <c r="HE150" s="7"/>
      <c r="HF150" s="7"/>
      <c r="HG150" s="7"/>
      <c r="HH150" s="7"/>
      <c r="HI150" s="7"/>
      <c r="HJ150" s="7"/>
      <c r="HK150" s="7"/>
      <c r="HL150" s="7"/>
      <c r="HM150" s="7"/>
      <c r="HN150" s="7"/>
      <c r="HO150" s="7"/>
      <c r="HP150" s="7"/>
      <c r="HQ150" s="7"/>
      <c r="HR150" s="7"/>
      <c r="HS150" s="7"/>
      <c r="HT150" s="7"/>
      <c r="HU150" s="7"/>
      <c r="HV150" s="7"/>
      <c r="HW150" s="7"/>
      <c r="HX150" s="7"/>
      <c r="HY150" s="7"/>
      <c r="HZ150" s="7"/>
      <c r="IA150" s="7"/>
      <c r="IB150" s="7"/>
      <c r="IC150" s="7"/>
      <c r="ID150" s="7"/>
      <c r="IE150" s="7"/>
      <c r="IF150" s="7"/>
      <c r="IG150" s="7"/>
      <c r="IH150" s="7"/>
      <c r="II150" s="7"/>
      <c r="IJ150" s="7"/>
      <c r="IK150" s="7"/>
      <c r="IL150" s="7"/>
      <c r="IM150" s="7"/>
      <c r="IN150" s="7"/>
      <c r="IO150" s="7"/>
      <c r="IP150" s="7"/>
      <c r="IQ150" s="7"/>
      <c r="IR150" s="7"/>
      <c r="IS150" s="7"/>
      <c r="IT150" s="7"/>
      <c r="IU150" s="7"/>
      <c r="IV150" s="7"/>
      <c r="IW150" s="7"/>
      <c r="IX150" s="7"/>
      <c r="IY150" s="7"/>
      <c r="IZ150" s="7"/>
      <c r="JA150" s="7"/>
      <c r="JB150" s="7"/>
      <c r="JC150" s="7"/>
      <c r="JD150" s="7"/>
      <c r="JE150" s="7"/>
      <c r="JF150" s="7"/>
      <c r="JG150" s="7"/>
      <c r="JH150" s="7"/>
      <c r="JI150" s="7"/>
      <c r="JJ150" s="7"/>
      <c r="JK150" s="7"/>
      <c r="JL150" s="7"/>
      <c r="JM150" s="7"/>
      <c r="JN150" s="7"/>
      <c r="JO150" s="7"/>
      <c r="JP150" s="7"/>
      <c r="JQ150" s="7"/>
      <c r="JR150" s="7"/>
      <c r="JS150" s="7"/>
      <c r="JT150" s="7"/>
      <c r="JU150" s="7"/>
      <c r="JV150" s="7"/>
      <c r="JW150" s="7"/>
      <c r="JX150" s="7"/>
      <c r="JY150" s="7"/>
      <c r="JZ150" s="7"/>
      <c r="KA150" s="7"/>
      <c r="KB150" s="7"/>
      <c r="KC150" s="7"/>
      <c r="KD150" s="7"/>
      <c r="KE150" s="7"/>
      <c r="KF150" s="7"/>
      <c r="KG150" s="7"/>
      <c r="KH150" s="7"/>
      <c r="KI150" s="7"/>
      <c r="KJ150" s="7"/>
      <c r="KK150" s="7"/>
      <c r="KL150" s="7"/>
      <c r="KM150" s="7"/>
      <c r="KN150" s="7"/>
      <c r="KO150" s="7"/>
      <c r="KP150" s="7"/>
      <c r="KQ150" s="7"/>
      <c r="KR150" s="7"/>
      <c r="KS150" s="7"/>
      <c r="KT150" s="7"/>
      <c r="KU150" s="7"/>
      <c r="KV150" s="7"/>
      <c r="KW150" s="7"/>
      <c r="KX150" s="7"/>
      <c r="KY150" s="7"/>
      <c r="KZ150" s="7"/>
      <c r="LA150" s="7"/>
      <c r="LB150" s="7"/>
      <c r="LC150" s="7"/>
      <c r="LD150" s="7"/>
      <c r="LE150" s="7"/>
      <c r="LF150" s="7"/>
      <c r="LG150" s="7"/>
      <c r="LH150" s="7"/>
      <c r="LI150" s="7"/>
      <c r="LJ150" s="7"/>
      <c r="LK150" s="7"/>
      <c r="LL150" s="7"/>
      <c r="LM150" s="7"/>
      <c r="LN150" s="7"/>
      <c r="LO150" s="7"/>
      <c r="LP150" s="7"/>
      <c r="LQ150" s="7"/>
      <c r="LR150" s="7"/>
      <c r="LS150" s="7"/>
      <c r="LT150" s="7"/>
      <c r="LU150" s="7"/>
      <c r="LV150" s="7"/>
      <c r="LW150" s="7"/>
      <c r="LX150" s="7"/>
      <c r="LY150" s="7"/>
      <c r="LZ150" s="7"/>
      <c r="MA150" s="7"/>
      <c r="MB150" s="7"/>
      <c r="MC150" s="7"/>
      <c r="MD150" s="7"/>
      <c r="ME150" s="7"/>
      <c r="MF150" s="7"/>
      <c r="MG150" s="7"/>
      <c r="MH150" s="7"/>
      <c r="MI150" s="7"/>
      <c r="MJ150" s="7"/>
      <c r="MK150" s="7"/>
      <c r="ML150" s="7"/>
      <c r="MM150" s="7"/>
      <c r="MN150" s="7"/>
      <c r="MO150" s="7"/>
      <c r="MP150" s="7"/>
      <c r="MQ150" s="7"/>
      <c r="MR150" s="7"/>
      <c r="MS150" s="7"/>
      <c r="MT150" s="7"/>
      <c r="MU150" s="7"/>
      <c r="MV150" s="7"/>
      <c r="MW150" s="7"/>
      <c r="MX150" s="7"/>
      <c r="MY150" s="7"/>
      <c r="MZ150" s="7"/>
      <c r="NA150" s="7"/>
      <c r="NB150" s="7"/>
      <c r="NC150" s="7"/>
      <c r="ND150" s="7"/>
      <c r="NE150" s="7"/>
      <c r="NF150" s="7"/>
      <c r="NG150" s="7"/>
      <c r="NH150" s="7"/>
      <c r="NI150" s="7"/>
      <c r="NJ150" s="7"/>
      <c r="NK150" s="7"/>
      <c r="NL150" s="7"/>
      <c r="NM150" s="7"/>
      <c r="NN150" s="7"/>
      <c r="NO150" s="7"/>
      <c r="NP150" s="7"/>
      <c r="NQ150" s="7"/>
      <c r="NR150" s="7"/>
      <c r="NS150" s="7"/>
      <c r="NT150" s="7"/>
      <c r="NU150" s="7"/>
      <c r="NV150" s="7"/>
      <c r="NW150" s="7"/>
      <c r="NX150" s="7"/>
      <c r="NY150" s="7"/>
      <c r="NZ150" s="7"/>
      <c r="OA150" s="7"/>
      <c r="OB150" s="7"/>
      <c r="OC150" s="7"/>
      <c r="OD150" s="7"/>
      <c r="OE150" s="7"/>
      <c r="OF150" s="7"/>
      <c r="OG150" s="7"/>
      <c r="OH150" s="7"/>
      <c r="OI150" s="7"/>
      <c r="OJ150" s="7"/>
      <c r="OK150" s="7"/>
      <c r="OL150" s="7"/>
      <c r="OM150" s="7"/>
      <c r="ON150" s="7"/>
      <c r="OO150" s="7"/>
      <c r="OP150" s="7"/>
      <c r="OQ150" s="7"/>
      <c r="OR150" s="7"/>
      <c r="OS150" s="7"/>
      <c r="OT150" s="7"/>
      <c r="OU150" s="7"/>
      <c r="OV150" s="7"/>
      <c r="OW150" s="7"/>
      <c r="OX150" s="7"/>
      <c r="OY150" s="7"/>
      <c r="OZ150" s="7"/>
      <c r="PA150" s="7"/>
      <c r="PB150" s="7"/>
      <c r="PC150" s="7"/>
      <c r="PD150" s="7"/>
      <c r="PE150" s="7"/>
      <c r="PF150" s="7"/>
      <c r="PG150" s="7"/>
      <c r="PH150" s="7"/>
      <c r="PI150" s="7"/>
      <c r="PJ150" s="7"/>
      <c r="PK150" s="7"/>
      <c r="PL150" s="7"/>
      <c r="PM150" s="7"/>
      <c r="PN150" s="7"/>
      <c r="PO150" s="7"/>
      <c r="PP150" s="7"/>
      <c r="PQ150" s="7"/>
      <c r="PR150" s="7"/>
      <c r="PS150" s="7"/>
      <c r="PT150" s="7"/>
      <c r="PU150" s="7"/>
      <c r="PV150" s="7"/>
      <c r="PW150" s="7"/>
      <c r="PX150" s="7"/>
      <c r="PY150" s="7"/>
      <c r="PZ150" s="7"/>
      <c r="QA150" s="7"/>
      <c r="QB150" s="7"/>
      <c r="QC150" s="7"/>
      <c r="QD150" s="7"/>
      <c r="QE150" s="7"/>
      <c r="QF150" s="7"/>
      <c r="QG150" s="7"/>
      <c r="QH150" s="7"/>
      <c r="QI150" s="7"/>
      <c r="QJ150" s="7"/>
      <c r="QK150" s="7"/>
      <c r="QL150" s="7"/>
      <c r="QM150" s="7"/>
      <c r="QN150" s="7"/>
      <c r="QO150" s="7"/>
      <c r="QP150" s="7"/>
      <c r="QQ150" s="7"/>
      <c r="QR150" s="7"/>
      <c r="QS150" s="7"/>
      <c r="QT150" s="7"/>
      <c r="QU150" s="7"/>
      <c r="QV150" s="7"/>
      <c r="QW150" s="7"/>
      <c r="QX150" s="7"/>
      <c r="QY150" s="7"/>
      <c r="QZ150" s="7"/>
      <c r="RA150" s="7"/>
      <c r="RB150" s="7"/>
      <c r="RC150" s="7"/>
      <c r="RD150" s="7"/>
      <c r="RE150" s="7"/>
      <c r="RF150" s="7"/>
      <c r="RG150" s="7"/>
      <c r="RH150" s="7"/>
      <c r="RI150" s="7"/>
      <c r="RJ150" s="7"/>
      <c r="RK150" s="7"/>
      <c r="RL150" s="7"/>
      <c r="RM150" s="7"/>
      <c r="RN150" s="7"/>
      <c r="RO150" s="7"/>
      <c r="RP150" s="7"/>
      <c r="RQ150" s="7"/>
      <c r="RR150" s="7"/>
      <c r="RS150" s="7"/>
      <c r="RT150" s="7"/>
      <c r="RU150" s="7"/>
      <c r="RV150" s="7"/>
      <c r="RW150" s="7"/>
      <c r="RX150" s="7"/>
      <c r="RY150" s="7"/>
      <c r="RZ150" s="7"/>
      <c r="SA150" s="7"/>
      <c r="SB150" s="7"/>
      <c r="SC150" s="7"/>
      <c r="SD150" s="7"/>
      <c r="SE150" s="7"/>
      <c r="SF150" s="7"/>
      <c r="SG150" s="7"/>
      <c r="SH150" s="7"/>
      <c r="SI150" s="7"/>
      <c r="SJ150" s="7"/>
      <c r="SK150" s="7"/>
    </row>
    <row r="151" ht="14.2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  <c r="DV151" s="7"/>
      <c r="DW151" s="7"/>
      <c r="DX151" s="7"/>
      <c r="DY151" s="7"/>
      <c r="DZ151" s="7"/>
      <c r="EA151" s="7"/>
      <c r="EB151" s="7"/>
      <c r="EC151" s="7"/>
      <c r="ED151" s="7"/>
      <c r="EE151" s="7"/>
      <c r="EF151" s="7"/>
      <c r="EG151" s="7"/>
      <c r="EH151" s="7"/>
      <c r="EI151" s="7"/>
      <c r="EJ151" s="7"/>
      <c r="EK151" s="7"/>
      <c r="EL151" s="7"/>
      <c r="EM151" s="7"/>
      <c r="EN151" s="7"/>
      <c r="EO151" s="7"/>
      <c r="EP151" s="7"/>
      <c r="EQ151" s="7"/>
      <c r="ER151" s="7"/>
      <c r="ES151" s="7"/>
      <c r="ET151" s="7"/>
      <c r="EU151" s="7"/>
      <c r="EV151" s="7"/>
      <c r="EW151" s="7"/>
      <c r="EX151" s="7"/>
      <c r="EY151" s="7"/>
      <c r="EZ151" s="7"/>
      <c r="FA151" s="7"/>
      <c r="FB151" s="7"/>
      <c r="FC151" s="7"/>
      <c r="FD151" s="7"/>
      <c r="FE151" s="7"/>
      <c r="FF151" s="7"/>
      <c r="FG151" s="7"/>
      <c r="FH151" s="7"/>
      <c r="FI151" s="7"/>
      <c r="FJ151" s="7"/>
      <c r="FK151" s="7"/>
      <c r="FL151" s="7"/>
      <c r="FM151" s="7"/>
      <c r="FN151" s="7"/>
      <c r="FO151" s="7"/>
      <c r="FP151" s="7"/>
      <c r="FQ151" s="7"/>
      <c r="FR151" s="7"/>
      <c r="FS151" s="7"/>
      <c r="FT151" s="7"/>
      <c r="FU151" s="7"/>
      <c r="FV151" s="7"/>
      <c r="FW151" s="7"/>
      <c r="FX151" s="7"/>
      <c r="FY151" s="7"/>
      <c r="FZ151" s="7"/>
      <c r="GA151" s="7"/>
      <c r="GB151" s="7"/>
      <c r="GC151" s="7"/>
      <c r="GD151" s="7"/>
      <c r="GE151" s="7"/>
      <c r="GF151" s="7"/>
      <c r="GG151" s="7"/>
      <c r="GH151" s="7"/>
      <c r="GI151" s="7"/>
      <c r="GJ151" s="7"/>
      <c r="GK151" s="7"/>
      <c r="GL151" s="7"/>
      <c r="GM151" s="7"/>
      <c r="GN151" s="7"/>
      <c r="GO151" s="7"/>
      <c r="GP151" s="7"/>
      <c r="GQ151" s="7"/>
      <c r="GR151" s="7"/>
      <c r="GS151" s="7"/>
      <c r="GT151" s="7"/>
      <c r="GU151" s="7"/>
      <c r="GV151" s="7"/>
      <c r="GW151" s="7"/>
      <c r="GX151" s="7"/>
      <c r="GY151" s="7"/>
      <c r="GZ151" s="7"/>
      <c r="HA151" s="7"/>
      <c r="HB151" s="7"/>
      <c r="HC151" s="7"/>
      <c r="HD151" s="7"/>
      <c r="HE151" s="7"/>
      <c r="HF151" s="7"/>
      <c r="HG151" s="7"/>
      <c r="HH151" s="7"/>
      <c r="HI151" s="7"/>
      <c r="HJ151" s="7"/>
      <c r="HK151" s="7"/>
      <c r="HL151" s="7"/>
      <c r="HM151" s="7"/>
      <c r="HN151" s="7"/>
      <c r="HO151" s="7"/>
      <c r="HP151" s="7"/>
      <c r="HQ151" s="7"/>
      <c r="HR151" s="7"/>
      <c r="HS151" s="7"/>
      <c r="HT151" s="7"/>
      <c r="HU151" s="7"/>
      <c r="HV151" s="7"/>
      <c r="HW151" s="7"/>
      <c r="HX151" s="7"/>
      <c r="HY151" s="7"/>
      <c r="HZ151" s="7"/>
      <c r="IA151" s="7"/>
      <c r="IB151" s="7"/>
      <c r="IC151" s="7"/>
      <c r="ID151" s="7"/>
      <c r="IE151" s="7"/>
      <c r="IF151" s="7"/>
      <c r="IG151" s="7"/>
      <c r="IH151" s="7"/>
      <c r="II151" s="7"/>
      <c r="IJ151" s="7"/>
      <c r="IK151" s="7"/>
      <c r="IL151" s="7"/>
      <c r="IM151" s="7"/>
      <c r="IN151" s="7"/>
      <c r="IO151" s="7"/>
      <c r="IP151" s="7"/>
      <c r="IQ151" s="7"/>
      <c r="IR151" s="7"/>
      <c r="IS151" s="7"/>
      <c r="IT151" s="7"/>
      <c r="IU151" s="7"/>
      <c r="IV151" s="7"/>
      <c r="IW151" s="7"/>
      <c r="IX151" s="7"/>
      <c r="IY151" s="7"/>
      <c r="IZ151" s="7"/>
      <c r="JA151" s="7"/>
      <c r="JB151" s="7"/>
      <c r="JC151" s="7"/>
      <c r="JD151" s="7"/>
      <c r="JE151" s="7"/>
      <c r="JF151" s="7"/>
      <c r="JG151" s="7"/>
      <c r="JH151" s="7"/>
      <c r="JI151" s="7"/>
      <c r="JJ151" s="7"/>
      <c r="JK151" s="7"/>
      <c r="JL151" s="7"/>
      <c r="JM151" s="7"/>
      <c r="JN151" s="7"/>
      <c r="JO151" s="7"/>
      <c r="JP151" s="7"/>
      <c r="JQ151" s="7"/>
      <c r="JR151" s="7"/>
      <c r="JS151" s="7"/>
      <c r="JT151" s="7"/>
      <c r="JU151" s="7"/>
      <c r="JV151" s="7"/>
      <c r="JW151" s="7"/>
      <c r="JX151" s="7"/>
      <c r="JY151" s="7"/>
      <c r="JZ151" s="7"/>
      <c r="KA151" s="7"/>
      <c r="KB151" s="7"/>
      <c r="KC151" s="7"/>
      <c r="KD151" s="7"/>
      <c r="KE151" s="7"/>
      <c r="KF151" s="7"/>
      <c r="KG151" s="7"/>
      <c r="KH151" s="7"/>
      <c r="KI151" s="7"/>
      <c r="KJ151" s="7"/>
      <c r="KK151" s="7"/>
      <c r="KL151" s="7"/>
      <c r="KM151" s="7"/>
      <c r="KN151" s="7"/>
      <c r="KO151" s="7"/>
      <c r="KP151" s="7"/>
      <c r="KQ151" s="7"/>
      <c r="KR151" s="7"/>
      <c r="KS151" s="7"/>
      <c r="KT151" s="7"/>
      <c r="KU151" s="7"/>
      <c r="KV151" s="7"/>
      <c r="KW151" s="7"/>
      <c r="KX151" s="7"/>
      <c r="KY151" s="7"/>
      <c r="KZ151" s="7"/>
      <c r="LA151" s="7"/>
      <c r="LB151" s="7"/>
      <c r="LC151" s="7"/>
      <c r="LD151" s="7"/>
      <c r="LE151" s="7"/>
      <c r="LF151" s="7"/>
      <c r="LG151" s="7"/>
      <c r="LH151" s="7"/>
      <c r="LI151" s="7"/>
      <c r="LJ151" s="7"/>
      <c r="LK151" s="7"/>
      <c r="LL151" s="7"/>
      <c r="LM151" s="7"/>
      <c r="LN151" s="7"/>
      <c r="LO151" s="7"/>
      <c r="LP151" s="7"/>
      <c r="LQ151" s="7"/>
      <c r="LR151" s="7"/>
      <c r="LS151" s="7"/>
      <c r="LT151" s="7"/>
      <c r="LU151" s="7"/>
      <c r="LV151" s="7"/>
      <c r="LW151" s="7"/>
      <c r="LX151" s="7"/>
      <c r="LY151" s="7"/>
      <c r="LZ151" s="7"/>
      <c r="MA151" s="7"/>
      <c r="MB151" s="7"/>
      <c r="MC151" s="7"/>
      <c r="MD151" s="7"/>
      <c r="ME151" s="7"/>
      <c r="MF151" s="7"/>
      <c r="MG151" s="7"/>
      <c r="MH151" s="7"/>
      <c r="MI151" s="7"/>
      <c r="MJ151" s="7"/>
      <c r="MK151" s="7"/>
      <c r="ML151" s="7"/>
      <c r="MM151" s="7"/>
      <c r="MN151" s="7"/>
      <c r="MO151" s="7"/>
      <c r="MP151" s="7"/>
      <c r="MQ151" s="7"/>
      <c r="MR151" s="7"/>
      <c r="MS151" s="7"/>
      <c r="MT151" s="7"/>
      <c r="MU151" s="7"/>
      <c r="MV151" s="7"/>
      <c r="MW151" s="7"/>
      <c r="MX151" s="7"/>
      <c r="MY151" s="7"/>
      <c r="MZ151" s="7"/>
      <c r="NA151" s="7"/>
      <c r="NB151" s="7"/>
      <c r="NC151" s="7"/>
      <c r="ND151" s="7"/>
      <c r="NE151" s="7"/>
      <c r="NF151" s="7"/>
      <c r="NG151" s="7"/>
      <c r="NH151" s="7"/>
      <c r="NI151" s="7"/>
      <c r="NJ151" s="7"/>
      <c r="NK151" s="7"/>
      <c r="NL151" s="7"/>
      <c r="NM151" s="7"/>
      <c r="NN151" s="7"/>
      <c r="NO151" s="7"/>
      <c r="NP151" s="7"/>
      <c r="NQ151" s="7"/>
      <c r="NR151" s="7"/>
      <c r="NS151" s="7"/>
      <c r="NT151" s="7"/>
      <c r="NU151" s="7"/>
      <c r="NV151" s="7"/>
      <c r="NW151" s="7"/>
      <c r="NX151" s="7"/>
      <c r="NY151" s="7"/>
      <c r="NZ151" s="7"/>
      <c r="OA151" s="7"/>
      <c r="OB151" s="7"/>
      <c r="OC151" s="7"/>
      <c r="OD151" s="7"/>
      <c r="OE151" s="7"/>
      <c r="OF151" s="7"/>
      <c r="OG151" s="7"/>
      <c r="OH151" s="7"/>
      <c r="OI151" s="7"/>
      <c r="OJ151" s="7"/>
      <c r="OK151" s="7"/>
      <c r="OL151" s="7"/>
      <c r="OM151" s="7"/>
      <c r="ON151" s="7"/>
      <c r="OO151" s="7"/>
      <c r="OP151" s="7"/>
      <c r="OQ151" s="7"/>
      <c r="OR151" s="7"/>
      <c r="OS151" s="7"/>
      <c r="OT151" s="7"/>
      <c r="OU151" s="7"/>
      <c r="OV151" s="7"/>
      <c r="OW151" s="7"/>
      <c r="OX151" s="7"/>
      <c r="OY151" s="7"/>
      <c r="OZ151" s="7"/>
      <c r="PA151" s="7"/>
      <c r="PB151" s="7"/>
      <c r="PC151" s="7"/>
      <c r="PD151" s="7"/>
      <c r="PE151" s="7"/>
      <c r="PF151" s="7"/>
      <c r="PG151" s="7"/>
      <c r="PH151" s="7"/>
      <c r="PI151" s="7"/>
      <c r="PJ151" s="7"/>
      <c r="PK151" s="7"/>
      <c r="PL151" s="7"/>
      <c r="PM151" s="7"/>
      <c r="PN151" s="7"/>
      <c r="PO151" s="7"/>
      <c r="PP151" s="7"/>
      <c r="PQ151" s="7"/>
      <c r="PR151" s="7"/>
      <c r="PS151" s="7"/>
      <c r="PT151" s="7"/>
      <c r="PU151" s="7"/>
      <c r="PV151" s="7"/>
      <c r="PW151" s="7"/>
      <c r="PX151" s="7"/>
      <c r="PY151" s="7"/>
      <c r="PZ151" s="7"/>
      <c r="QA151" s="7"/>
      <c r="QB151" s="7"/>
      <c r="QC151" s="7"/>
      <c r="QD151" s="7"/>
      <c r="QE151" s="7"/>
      <c r="QF151" s="7"/>
      <c r="QG151" s="7"/>
      <c r="QH151" s="7"/>
      <c r="QI151" s="7"/>
      <c r="QJ151" s="7"/>
      <c r="QK151" s="7"/>
      <c r="QL151" s="7"/>
      <c r="QM151" s="7"/>
      <c r="QN151" s="7"/>
      <c r="QO151" s="7"/>
      <c r="QP151" s="7"/>
      <c r="QQ151" s="7"/>
      <c r="QR151" s="7"/>
      <c r="QS151" s="7"/>
      <c r="QT151" s="7"/>
      <c r="QU151" s="7"/>
      <c r="QV151" s="7"/>
      <c r="QW151" s="7"/>
      <c r="QX151" s="7"/>
      <c r="QY151" s="7"/>
      <c r="QZ151" s="7"/>
      <c r="RA151" s="7"/>
      <c r="RB151" s="7"/>
      <c r="RC151" s="7"/>
      <c r="RD151" s="7"/>
      <c r="RE151" s="7"/>
      <c r="RF151" s="7"/>
      <c r="RG151" s="7"/>
      <c r="RH151" s="7"/>
      <c r="RI151" s="7"/>
      <c r="RJ151" s="7"/>
      <c r="RK151" s="7"/>
      <c r="RL151" s="7"/>
      <c r="RM151" s="7"/>
      <c r="RN151" s="7"/>
      <c r="RO151" s="7"/>
      <c r="RP151" s="7"/>
      <c r="RQ151" s="7"/>
      <c r="RR151" s="7"/>
      <c r="RS151" s="7"/>
      <c r="RT151" s="7"/>
      <c r="RU151" s="7"/>
      <c r="RV151" s="7"/>
      <c r="RW151" s="7"/>
      <c r="RX151" s="7"/>
      <c r="RY151" s="7"/>
      <c r="RZ151" s="7"/>
      <c r="SA151" s="7"/>
      <c r="SB151" s="7"/>
      <c r="SC151" s="7"/>
      <c r="SD151" s="7"/>
      <c r="SE151" s="7"/>
      <c r="SF151" s="7"/>
      <c r="SG151" s="7"/>
      <c r="SH151" s="7"/>
      <c r="SI151" s="7"/>
      <c r="SJ151" s="7"/>
      <c r="SK151" s="7"/>
    </row>
    <row r="152" ht="14.2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  <c r="DV152" s="7"/>
      <c r="DW152" s="7"/>
      <c r="DX152" s="7"/>
      <c r="DY152" s="7"/>
      <c r="DZ152" s="7"/>
      <c r="EA152" s="7"/>
      <c r="EB152" s="7"/>
      <c r="EC152" s="7"/>
      <c r="ED152" s="7"/>
      <c r="EE152" s="7"/>
      <c r="EF152" s="7"/>
      <c r="EG152" s="7"/>
      <c r="EH152" s="7"/>
      <c r="EI152" s="7"/>
      <c r="EJ152" s="7"/>
      <c r="EK152" s="7"/>
      <c r="EL152" s="7"/>
      <c r="EM152" s="7"/>
      <c r="EN152" s="7"/>
      <c r="EO152" s="7"/>
      <c r="EP152" s="7"/>
      <c r="EQ152" s="7"/>
      <c r="ER152" s="7"/>
      <c r="ES152" s="7"/>
      <c r="ET152" s="7"/>
      <c r="EU152" s="7"/>
      <c r="EV152" s="7"/>
      <c r="EW152" s="7"/>
      <c r="EX152" s="7"/>
      <c r="EY152" s="7"/>
      <c r="EZ152" s="7"/>
      <c r="FA152" s="7"/>
      <c r="FB152" s="7"/>
      <c r="FC152" s="7"/>
      <c r="FD152" s="7"/>
      <c r="FE152" s="7"/>
      <c r="FF152" s="7"/>
      <c r="FG152" s="7"/>
      <c r="FH152" s="7"/>
      <c r="FI152" s="7"/>
      <c r="FJ152" s="7"/>
      <c r="FK152" s="7"/>
      <c r="FL152" s="7"/>
      <c r="FM152" s="7"/>
      <c r="FN152" s="7"/>
      <c r="FO152" s="7"/>
      <c r="FP152" s="7"/>
      <c r="FQ152" s="7"/>
      <c r="FR152" s="7"/>
      <c r="FS152" s="7"/>
      <c r="FT152" s="7"/>
      <c r="FU152" s="7"/>
      <c r="FV152" s="7"/>
      <c r="FW152" s="7"/>
      <c r="FX152" s="7"/>
      <c r="FY152" s="7"/>
      <c r="FZ152" s="7"/>
      <c r="GA152" s="7"/>
      <c r="GB152" s="7"/>
      <c r="GC152" s="7"/>
      <c r="GD152" s="7"/>
      <c r="GE152" s="7"/>
      <c r="GF152" s="7"/>
      <c r="GG152" s="7"/>
      <c r="GH152" s="7"/>
      <c r="GI152" s="7"/>
      <c r="GJ152" s="7"/>
      <c r="GK152" s="7"/>
      <c r="GL152" s="7"/>
      <c r="GM152" s="7"/>
      <c r="GN152" s="7"/>
      <c r="GO152" s="7"/>
      <c r="GP152" s="7"/>
      <c r="GQ152" s="7"/>
      <c r="GR152" s="7"/>
      <c r="GS152" s="7"/>
      <c r="GT152" s="7"/>
      <c r="GU152" s="7"/>
      <c r="GV152" s="7"/>
      <c r="GW152" s="7"/>
      <c r="GX152" s="7"/>
      <c r="GY152" s="7"/>
      <c r="GZ152" s="7"/>
      <c r="HA152" s="7"/>
      <c r="HB152" s="7"/>
      <c r="HC152" s="7"/>
      <c r="HD152" s="7"/>
      <c r="HE152" s="7"/>
      <c r="HF152" s="7"/>
      <c r="HG152" s="7"/>
      <c r="HH152" s="7"/>
      <c r="HI152" s="7"/>
      <c r="HJ152" s="7"/>
      <c r="HK152" s="7"/>
      <c r="HL152" s="7"/>
      <c r="HM152" s="7"/>
      <c r="HN152" s="7"/>
      <c r="HO152" s="7"/>
      <c r="HP152" s="7"/>
      <c r="HQ152" s="7"/>
      <c r="HR152" s="7"/>
      <c r="HS152" s="7"/>
      <c r="HT152" s="7"/>
      <c r="HU152" s="7"/>
      <c r="HV152" s="7"/>
      <c r="HW152" s="7"/>
      <c r="HX152" s="7"/>
      <c r="HY152" s="7"/>
      <c r="HZ152" s="7"/>
      <c r="IA152" s="7"/>
      <c r="IB152" s="7"/>
      <c r="IC152" s="7"/>
      <c r="ID152" s="7"/>
      <c r="IE152" s="7"/>
      <c r="IF152" s="7"/>
      <c r="IG152" s="7"/>
      <c r="IH152" s="7"/>
      <c r="II152" s="7"/>
      <c r="IJ152" s="7"/>
      <c r="IK152" s="7"/>
      <c r="IL152" s="7"/>
      <c r="IM152" s="7"/>
      <c r="IN152" s="7"/>
      <c r="IO152" s="7"/>
      <c r="IP152" s="7"/>
      <c r="IQ152" s="7"/>
      <c r="IR152" s="7"/>
      <c r="IS152" s="7"/>
      <c r="IT152" s="7"/>
      <c r="IU152" s="7"/>
      <c r="IV152" s="7"/>
      <c r="IW152" s="7"/>
      <c r="IX152" s="7"/>
      <c r="IY152" s="7"/>
      <c r="IZ152" s="7"/>
      <c r="JA152" s="7"/>
      <c r="JB152" s="7"/>
      <c r="JC152" s="7"/>
      <c r="JD152" s="7"/>
      <c r="JE152" s="7"/>
      <c r="JF152" s="7"/>
      <c r="JG152" s="7"/>
      <c r="JH152" s="7"/>
      <c r="JI152" s="7"/>
      <c r="JJ152" s="7"/>
      <c r="JK152" s="7"/>
      <c r="JL152" s="7"/>
      <c r="JM152" s="7"/>
      <c r="JN152" s="7"/>
      <c r="JO152" s="7"/>
      <c r="JP152" s="7"/>
      <c r="JQ152" s="7"/>
      <c r="JR152" s="7"/>
      <c r="JS152" s="7"/>
      <c r="JT152" s="7"/>
      <c r="JU152" s="7"/>
      <c r="JV152" s="7"/>
      <c r="JW152" s="7"/>
      <c r="JX152" s="7"/>
      <c r="JY152" s="7"/>
      <c r="JZ152" s="7"/>
      <c r="KA152" s="7"/>
      <c r="KB152" s="7"/>
      <c r="KC152" s="7"/>
      <c r="KD152" s="7"/>
      <c r="KE152" s="7"/>
      <c r="KF152" s="7"/>
      <c r="KG152" s="7"/>
      <c r="KH152" s="7"/>
      <c r="KI152" s="7"/>
      <c r="KJ152" s="7"/>
      <c r="KK152" s="7"/>
      <c r="KL152" s="7"/>
      <c r="KM152" s="7"/>
      <c r="KN152" s="7"/>
      <c r="KO152" s="7"/>
      <c r="KP152" s="7"/>
      <c r="KQ152" s="7"/>
      <c r="KR152" s="7"/>
      <c r="KS152" s="7"/>
      <c r="KT152" s="7"/>
      <c r="KU152" s="7"/>
      <c r="KV152" s="7"/>
      <c r="KW152" s="7"/>
      <c r="KX152" s="7"/>
      <c r="KY152" s="7"/>
      <c r="KZ152" s="7"/>
      <c r="LA152" s="7"/>
      <c r="LB152" s="7"/>
      <c r="LC152" s="7"/>
      <c r="LD152" s="7"/>
      <c r="LE152" s="7"/>
      <c r="LF152" s="7"/>
      <c r="LG152" s="7"/>
      <c r="LH152" s="7"/>
      <c r="LI152" s="7"/>
      <c r="LJ152" s="7"/>
      <c r="LK152" s="7"/>
      <c r="LL152" s="7"/>
      <c r="LM152" s="7"/>
      <c r="LN152" s="7"/>
      <c r="LO152" s="7"/>
      <c r="LP152" s="7"/>
      <c r="LQ152" s="7"/>
      <c r="LR152" s="7"/>
      <c r="LS152" s="7"/>
      <c r="LT152" s="7"/>
      <c r="LU152" s="7"/>
      <c r="LV152" s="7"/>
      <c r="LW152" s="7"/>
      <c r="LX152" s="7"/>
      <c r="LY152" s="7"/>
      <c r="LZ152" s="7"/>
      <c r="MA152" s="7"/>
      <c r="MB152" s="7"/>
      <c r="MC152" s="7"/>
      <c r="MD152" s="7"/>
      <c r="ME152" s="7"/>
      <c r="MF152" s="7"/>
      <c r="MG152" s="7"/>
      <c r="MH152" s="7"/>
      <c r="MI152" s="7"/>
      <c r="MJ152" s="7"/>
      <c r="MK152" s="7"/>
      <c r="ML152" s="7"/>
      <c r="MM152" s="7"/>
      <c r="MN152" s="7"/>
      <c r="MO152" s="7"/>
      <c r="MP152" s="7"/>
      <c r="MQ152" s="7"/>
      <c r="MR152" s="7"/>
      <c r="MS152" s="7"/>
      <c r="MT152" s="7"/>
      <c r="MU152" s="7"/>
      <c r="MV152" s="7"/>
      <c r="MW152" s="7"/>
      <c r="MX152" s="7"/>
      <c r="MY152" s="7"/>
      <c r="MZ152" s="7"/>
      <c r="NA152" s="7"/>
      <c r="NB152" s="7"/>
      <c r="NC152" s="7"/>
      <c r="ND152" s="7"/>
      <c r="NE152" s="7"/>
      <c r="NF152" s="7"/>
      <c r="NG152" s="7"/>
      <c r="NH152" s="7"/>
      <c r="NI152" s="7"/>
      <c r="NJ152" s="7"/>
      <c r="NK152" s="7"/>
      <c r="NL152" s="7"/>
      <c r="NM152" s="7"/>
      <c r="NN152" s="7"/>
      <c r="NO152" s="7"/>
      <c r="NP152" s="7"/>
      <c r="NQ152" s="7"/>
      <c r="NR152" s="7"/>
      <c r="NS152" s="7"/>
      <c r="NT152" s="7"/>
      <c r="NU152" s="7"/>
      <c r="NV152" s="7"/>
      <c r="NW152" s="7"/>
      <c r="NX152" s="7"/>
      <c r="NY152" s="7"/>
      <c r="NZ152" s="7"/>
      <c r="OA152" s="7"/>
      <c r="OB152" s="7"/>
      <c r="OC152" s="7"/>
      <c r="OD152" s="7"/>
      <c r="OE152" s="7"/>
      <c r="OF152" s="7"/>
      <c r="OG152" s="7"/>
      <c r="OH152" s="7"/>
      <c r="OI152" s="7"/>
      <c r="OJ152" s="7"/>
      <c r="OK152" s="7"/>
      <c r="OL152" s="7"/>
      <c r="OM152" s="7"/>
      <c r="ON152" s="7"/>
      <c r="OO152" s="7"/>
      <c r="OP152" s="7"/>
      <c r="OQ152" s="7"/>
      <c r="OR152" s="7"/>
      <c r="OS152" s="7"/>
      <c r="OT152" s="7"/>
      <c r="OU152" s="7"/>
      <c r="OV152" s="7"/>
      <c r="OW152" s="7"/>
      <c r="OX152" s="7"/>
      <c r="OY152" s="7"/>
      <c r="OZ152" s="7"/>
      <c r="PA152" s="7"/>
      <c r="PB152" s="7"/>
      <c r="PC152" s="7"/>
      <c r="PD152" s="7"/>
      <c r="PE152" s="7"/>
      <c r="PF152" s="7"/>
      <c r="PG152" s="7"/>
      <c r="PH152" s="7"/>
      <c r="PI152" s="7"/>
      <c r="PJ152" s="7"/>
      <c r="PK152" s="7"/>
      <c r="PL152" s="7"/>
      <c r="PM152" s="7"/>
      <c r="PN152" s="7"/>
      <c r="PO152" s="7"/>
      <c r="PP152" s="7"/>
      <c r="PQ152" s="7"/>
      <c r="PR152" s="7"/>
      <c r="PS152" s="7"/>
      <c r="PT152" s="7"/>
      <c r="PU152" s="7"/>
      <c r="PV152" s="7"/>
      <c r="PW152" s="7"/>
      <c r="PX152" s="7"/>
      <c r="PY152" s="7"/>
      <c r="PZ152" s="7"/>
      <c r="QA152" s="7"/>
      <c r="QB152" s="7"/>
      <c r="QC152" s="7"/>
      <c r="QD152" s="7"/>
      <c r="QE152" s="7"/>
      <c r="QF152" s="7"/>
      <c r="QG152" s="7"/>
      <c r="QH152" s="7"/>
      <c r="QI152" s="7"/>
      <c r="QJ152" s="7"/>
      <c r="QK152" s="7"/>
      <c r="QL152" s="7"/>
      <c r="QM152" s="7"/>
      <c r="QN152" s="7"/>
      <c r="QO152" s="7"/>
      <c r="QP152" s="7"/>
      <c r="QQ152" s="7"/>
      <c r="QR152" s="7"/>
      <c r="QS152" s="7"/>
      <c r="QT152" s="7"/>
      <c r="QU152" s="7"/>
      <c r="QV152" s="7"/>
      <c r="QW152" s="7"/>
      <c r="QX152" s="7"/>
      <c r="QY152" s="7"/>
      <c r="QZ152" s="7"/>
      <c r="RA152" s="7"/>
      <c r="RB152" s="7"/>
      <c r="RC152" s="7"/>
      <c r="RD152" s="7"/>
      <c r="RE152" s="7"/>
      <c r="RF152" s="7"/>
      <c r="RG152" s="7"/>
      <c r="RH152" s="7"/>
      <c r="RI152" s="7"/>
      <c r="RJ152" s="7"/>
      <c r="RK152" s="7"/>
      <c r="RL152" s="7"/>
      <c r="RM152" s="7"/>
      <c r="RN152" s="7"/>
      <c r="RO152" s="7"/>
      <c r="RP152" s="7"/>
      <c r="RQ152" s="7"/>
      <c r="RR152" s="7"/>
      <c r="RS152" s="7"/>
      <c r="RT152" s="7"/>
      <c r="RU152" s="7"/>
      <c r="RV152" s="7"/>
      <c r="RW152" s="7"/>
      <c r="RX152" s="7"/>
      <c r="RY152" s="7"/>
      <c r="RZ152" s="7"/>
      <c r="SA152" s="7"/>
      <c r="SB152" s="7"/>
      <c r="SC152" s="7"/>
      <c r="SD152" s="7"/>
      <c r="SE152" s="7"/>
      <c r="SF152" s="7"/>
      <c r="SG152" s="7"/>
      <c r="SH152" s="7"/>
      <c r="SI152" s="7"/>
      <c r="SJ152" s="7"/>
      <c r="SK152" s="7"/>
    </row>
    <row r="153" ht="14.2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  <c r="DV153" s="7"/>
      <c r="DW153" s="7"/>
      <c r="DX153" s="7"/>
      <c r="DY153" s="7"/>
      <c r="DZ153" s="7"/>
      <c r="EA153" s="7"/>
      <c r="EB153" s="7"/>
      <c r="EC153" s="7"/>
      <c r="ED153" s="7"/>
      <c r="EE153" s="7"/>
      <c r="EF153" s="7"/>
      <c r="EG153" s="7"/>
      <c r="EH153" s="7"/>
      <c r="EI153" s="7"/>
      <c r="EJ153" s="7"/>
      <c r="EK153" s="7"/>
      <c r="EL153" s="7"/>
      <c r="EM153" s="7"/>
      <c r="EN153" s="7"/>
      <c r="EO153" s="7"/>
      <c r="EP153" s="7"/>
      <c r="EQ153" s="7"/>
      <c r="ER153" s="7"/>
      <c r="ES153" s="7"/>
      <c r="ET153" s="7"/>
      <c r="EU153" s="7"/>
      <c r="EV153" s="7"/>
      <c r="EW153" s="7"/>
      <c r="EX153" s="7"/>
      <c r="EY153" s="7"/>
      <c r="EZ153" s="7"/>
      <c r="FA153" s="7"/>
      <c r="FB153" s="7"/>
      <c r="FC153" s="7"/>
      <c r="FD153" s="7"/>
      <c r="FE153" s="7"/>
      <c r="FF153" s="7"/>
      <c r="FG153" s="7"/>
      <c r="FH153" s="7"/>
      <c r="FI153" s="7"/>
      <c r="FJ153" s="7"/>
      <c r="FK153" s="7"/>
      <c r="FL153" s="7"/>
      <c r="FM153" s="7"/>
      <c r="FN153" s="7"/>
      <c r="FO153" s="7"/>
      <c r="FP153" s="7"/>
      <c r="FQ153" s="7"/>
      <c r="FR153" s="7"/>
      <c r="FS153" s="7"/>
      <c r="FT153" s="7"/>
      <c r="FU153" s="7"/>
      <c r="FV153" s="7"/>
      <c r="FW153" s="7"/>
      <c r="FX153" s="7"/>
      <c r="FY153" s="7"/>
      <c r="FZ153" s="7"/>
      <c r="GA153" s="7"/>
      <c r="GB153" s="7"/>
      <c r="GC153" s="7"/>
      <c r="GD153" s="7"/>
      <c r="GE153" s="7"/>
      <c r="GF153" s="7"/>
      <c r="GG153" s="7"/>
      <c r="GH153" s="7"/>
      <c r="GI153" s="7"/>
      <c r="GJ153" s="7"/>
      <c r="GK153" s="7"/>
      <c r="GL153" s="7"/>
      <c r="GM153" s="7"/>
      <c r="GN153" s="7"/>
      <c r="GO153" s="7"/>
      <c r="GP153" s="7"/>
      <c r="GQ153" s="7"/>
      <c r="GR153" s="7"/>
      <c r="GS153" s="7"/>
      <c r="GT153" s="7"/>
      <c r="GU153" s="7"/>
      <c r="GV153" s="7"/>
      <c r="GW153" s="7"/>
      <c r="GX153" s="7"/>
      <c r="GY153" s="7"/>
      <c r="GZ153" s="7"/>
      <c r="HA153" s="7"/>
      <c r="HB153" s="7"/>
      <c r="HC153" s="7"/>
      <c r="HD153" s="7"/>
      <c r="HE153" s="7"/>
      <c r="HF153" s="7"/>
      <c r="HG153" s="7"/>
      <c r="HH153" s="7"/>
      <c r="HI153" s="7"/>
      <c r="HJ153" s="7"/>
      <c r="HK153" s="7"/>
      <c r="HL153" s="7"/>
      <c r="HM153" s="7"/>
      <c r="HN153" s="7"/>
      <c r="HO153" s="7"/>
      <c r="HP153" s="7"/>
      <c r="HQ153" s="7"/>
      <c r="HR153" s="7"/>
      <c r="HS153" s="7"/>
      <c r="HT153" s="7"/>
      <c r="HU153" s="7"/>
      <c r="HV153" s="7"/>
      <c r="HW153" s="7"/>
      <c r="HX153" s="7"/>
      <c r="HY153" s="7"/>
      <c r="HZ153" s="7"/>
      <c r="IA153" s="7"/>
      <c r="IB153" s="7"/>
      <c r="IC153" s="7"/>
      <c r="ID153" s="7"/>
      <c r="IE153" s="7"/>
      <c r="IF153" s="7"/>
      <c r="IG153" s="7"/>
      <c r="IH153" s="7"/>
      <c r="II153" s="7"/>
      <c r="IJ153" s="7"/>
      <c r="IK153" s="7"/>
      <c r="IL153" s="7"/>
      <c r="IM153" s="7"/>
      <c r="IN153" s="7"/>
      <c r="IO153" s="7"/>
      <c r="IP153" s="7"/>
      <c r="IQ153" s="7"/>
      <c r="IR153" s="7"/>
      <c r="IS153" s="7"/>
      <c r="IT153" s="7"/>
      <c r="IU153" s="7"/>
      <c r="IV153" s="7"/>
      <c r="IW153" s="7"/>
      <c r="IX153" s="7"/>
      <c r="IY153" s="7"/>
      <c r="IZ153" s="7"/>
      <c r="JA153" s="7"/>
      <c r="JB153" s="7"/>
      <c r="JC153" s="7"/>
      <c r="JD153" s="7"/>
      <c r="JE153" s="7"/>
      <c r="JF153" s="7"/>
      <c r="JG153" s="7"/>
      <c r="JH153" s="7"/>
      <c r="JI153" s="7"/>
      <c r="JJ153" s="7"/>
      <c r="JK153" s="7"/>
      <c r="JL153" s="7"/>
      <c r="JM153" s="7"/>
      <c r="JN153" s="7"/>
      <c r="JO153" s="7"/>
      <c r="JP153" s="7"/>
      <c r="JQ153" s="7"/>
      <c r="JR153" s="7"/>
      <c r="JS153" s="7"/>
      <c r="JT153" s="7"/>
      <c r="JU153" s="7"/>
      <c r="JV153" s="7"/>
      <c r="JW153" s="7"/>
      <c r="JX153" s="7"/>
      <c r="JY153" s="7"/>
      <c r="JZ153" s="7"/>
      <c r="KA153" s="7"/>
      <c r="KB153" s="7"/>
      <c r="KC153" s="7"/>
      <c r="KD153" s="7"/>
      <c r="KE153" s="7"/>
      <c r="KF153" s="7"/>
      <c r="KG153" s="7"/>
      <c r="KH153" s="7"/>
      <c r="KI153" s="7"/>
      <c r="KJ153" s="7"/>
      <c r="KK153" s="7"/>
      <c r="KL153" s="7"/>
      <c r="KM153" s="7"/>
      <c r="KN153" s="7"/>
      <c r="KO153" s="7"/>
      <c r="KP153" s="7"/>
      <c r="KQ153" s="7"/>
      <c r="KR153" s="7"/>
      <c r="KS153" s="7"/>
      <c r="KT153" s="7"/>
      <c r="KU153" s="7"/>
      <c r="KV153" s="7"/>
      <c r="KW153" s="7"/>
      <c r="KX153" s="7"/>
      <c r="KY153" s="7"/>
      <c r="KZ153" s="7"/>
      <c r="LA153" s="7"/>
      <c r="LB153" s="7"/>
      <c r="LC153" s="7"/>
      <c r="LD153" s="7"/>
      <c r="LE153" s="7"/>
      <c r="LF153" s="7"/>
      <c r="LG153" s="7"/>
      <c r="LH153" s="7"/>
      <c r="LI153" s="7"/>
      <c r="LJ153" s="7"/>
      <c r="LK153" s="7"/>
      <c r="LL153" s="7"/>
      <c r="LM153" s="7"/>
      <c r="LN153" s="7"/>
      <c r="LO153" s="7"/>
      <c r="LP153" s="7"/>
      <c r="LQ153" s="7"/>
      <c r="LR153" s="7"/>
      <c r="LS153" s="7"/>
      <c r="LT153" s="7"/>
      <c r="LU153" s="7"/>
      <c r="LV153" s="7"/>
      <c r="LW153" s="7"/>
      <c r="LX153" s="7"/>
      <c r="LY153" s="7"/>
      <c r="LZ153" s="7"/>
      <c r="MA153" s="7"/>
      <c r="MB153" s="7"/>
      <c r="MC153" s="7"/>
      <c r="MD153" s="7"/>
      <c r="ME153" s="7"/>
      <c r="MF153" s="7"/>
      <c r="MG153" s="7"/>
      <c r="MH153" s="7"/>
      <c r="MI153" s="7"/>
      <c r="MJ153" s="7"/>
      <c r="MK153" s="7"/>
      <c r="ML153" s="7"/>
      <c r="MM153" s="7"/>
      <c r="MN153" s="7"/>
      <c r="MO153" s="7"/>
      <c r="MP153" s="7"/>
      <c r="MQ153" s="7"/>
      <c r="MR153" s="7"/>
      <c r="MS153" s="7"/>
      <c r="MT153" s="7"/>
      <c r="MU153" s="7"/>
      <c r="MV153" s="7"/>
      <c r="MW153" s="7"/>
      <c r="MX153" s="7"/>
      <c r="MY153" s="7"/>
      <c r="MZ153" s="7"/>
      <c r="NA153" s="7"/>
      <c r="NB153" s="7"/>
      <c r="NC153" s="7"/>
      <c r="ND153" s="7"/>
      <c r="NE153" s="7"/>
      <c r="NF153" s="7"/>
      <c r="NG153" s="7"/>
      <c r="NH153" s="7"/>
      <c r="NI153" s="7"/>
      <c r="NJ153" s="7"/>
      <c r="NK153" s="7"/>
      <c r="NL153" s="7"/>
      <c r="NM153" s="7"/>
      <c r="NN153" s="7"/>
      <c r="NO153" s="7"/>
      <c r="NP153" s="7"/>
      <c r="NQ153" s="7"/>
      <c r="NR153" s="7"/>
      <c r="NS153" s="7"/>
      <c r="NT153" s="7"/>
      <c r="NU153" s="7"/>
      <c r="NV153" s="7"/>
      <c r="NW153" s="7"/>
      <c r="NX153" s="7"/>
      <c r="NY153" s="7"/>
      <c r="NZ153" s="7"/>
      <c r="OA153" s="7"/>
      <c r="OB153" s="7"/>
      <c r="OC153" s="7"/>
      <c r="OD153" s="7"/>
      <c r="OE153" s="7"/>
      <c r="OF153" s="7"/>
      <c r="OG153" s="7"/>
      <c r="OH153" s="7"/>
      <c r="OI153" s="7"/>
      <c r="OJ153" s="7"/>
      <c r="OK153" s="7"/>
      <c r="OL153" s="7"/>
      <c r="OM153" s="7"/>
      <c r="ON153" s="7"/>
      <c r="OO153" s="7"/>
      <c r="OP153" s="7"/>
      <c r="OQ153" s="7"/>
      <c r="OR153" s="7"/>
      <c r="OS153" s="7"/>
      <c r="OT153" s="7"/>
      <c r="OU153" s="7"/>
      <c r="OV153" s="7"/>
      <c r="OW153" s="7"/>
      <c r="OX153" s="7"/>
      <c r="OY153" s="7"/>
      <c r="OZ153" s="7"/>
      <c r="PA153" s="7"/>
      <c r="PB153" s="7"/>
      <c r="PC153" s="7"/>
      <c r="PD153" s="7"/>
      <c r="PE153" s="7"/>
      <c r="PF153" s="7"/>
      <c r="PG153" s="7"/>
      <c r="PH153" s="7"/>
      <c r="PI153" s="7"/>
      <c r="PJ153" s="7"/>
      <c r="PK153" s="7"/>
      <c r="PL153" s="7"/>
      <c r="PM153" s="7"/>
      <c r="PN153" s="7"/>
      <c r="PO153" s="7"/>
      <c r="PP153" s="7"/>
      <c r="PQ153" s="7"/>
      <c r="PR153" s="7"/>
      <c r="PS153" s="7"/>
      <c r="PT153" s="7"/>
      <c r="PU153" s="7"/>
      <c r="PV153" s="7"/>
      <c r="PW153" s="7"/>
      <c r="PX153" s="7"/>
      <c r="PY153" s="7"/>
      <c r="PZ153" s="7"/>
      <c r="QA153" s="7"/>
      <c r="QB153" s="7"/>
      <c r="QC153" s="7"/>
      <c r="QD153" s="7"/>
      <c r="QE153" s="7"/>
      <c r="QF153" s="7"/>
      <c r="QG153" s="7"/>
      <c r="QH153" s="7"/>
      <c r="QI153" s="7"/>
      <c r="QJ153" s="7"/>
      <c r="QK153" s="7"/>
      <c r="QL153" s="7"/>
      <c r="QM153" s="7"/>
      <c r="QN153" s="7"/>
      <c r="QO153" s="7"/>
      <c r="QP153" s="7"/>
      <c r="QQ153" s="7"/>
      <c r="QR153" s="7"/>
      <c r="QS153" s="7"/>
      <c r="QT153" s="7"/>
      <c r="QU153" s="7"/>
      <c r="QV153" s="7"/>
      <c r="QW153" s="7"/>
      <c r="QX153" s="7"/>
      <c r="QY153" s="7"/>
      <c r="QZ153" s="7"/>
      <c r="RA153" s="7"/>
      <c r="RB153" s="7"/>
      <c r="RC153" s="7"/>
      <c r="RD153" s="7"/>
      <c r="RE153" s="7"/>
      <c r="RF153" s="7"/>
      <c r="RG153" s="7"/>
      <c r="RH153" s="7"/>
      <c r="RI153" s="7"/>
      <c r="RJ153" s="7"/>
      <c r="RK153" s="7"/>
      <c r="RL153" s="7"/>
      <c r="RM153" s="7"/>
      <c r="RN153" s="7"/>
      <c r="RO153" s="7"/>
      <c r="RP153" s="7"/>
      <c r="RQ153" s="7"/>
      <c r="RR153" s="7"/>
      <c r="RS153" s="7"/>
      <c r="RT153" s="7"/>
      <c r="RU153" s="7"/>
      <c r="RV153" s="7"/>
      <c r="RW153" s="7"/>
      <c r="RX153" s="7"/>
      <c r="RY153" s="7"/>
      <c r="RZ153" s="7"/>
      <c r="SA153" s="7"/>
      <c r="SB153" s="7"/>
      <c r="SC153" s="7"/>
      <c r="SD153" s="7"/>
      <c r="SE153" s="7"/>
      <c r="SF153" s="7"/>
      <c r="SG153" s="7"/>
      <c r="SH153" s="7"/>
      <c r="SI153" s="7"/>
      <c r="SJ153" s="7"/>
      <c r="SK153" s="7"/>
    </row>
    <row r="154" ht="14.2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  <c r="DV154" s="7"/>
      <c r="DW154" s="7"/>
      <c r="DX154" s="7"/>
      <c r="DY154" s="7"/>
      <c r="DZ154" s="7"/>
      <c r="EA154" s="7"/>
      <c r="EB154" s="7"/>
      <c r="EC154" s="7"/>
      <c r="ED154" s="7"/>
      <c r="EE154" s="7"/>
      <c r="EF154" s="7"/>
      <c r="EG154" s="7"/>
      <c r="EH154" s="7"/>
      <c r="EI154" s="7"/>
      <c r="EJ154" s="7"/>
      <c r="EK154" s="7"/>
      <c r="EL154" s="7"/>
      <c r="EM154" s="7"/>
      <c r="EN154" s="7"/>
      <c r="EO154" s="7"/>
      <c r="EP154" s="7"/>
      <c r="EQ154" s="7"/>
      <c r="ER154" s="7"/>
      <c r="ES154" s="7"/>
      <c r="ET154" s="7"/>
      <c r="EU154" s="7"/>
      <c r="EV154" s="7"/>
      <c r="EW154" s="7"/>
      <c r="EX154" s="7"/>
      <c r="EY154" s="7"/>
      <c r="EZ154" s="7"/>
      <c r="FA154" s="7"/>
      <c r="FB154" s="7"/>
      <c r="FC154" s="7"/>
      <c r="FD154" s="7"/>
      <c r="FE154" s="7"/>
      <c r="FF154" s="7"/>
      <c r="FG154" s="7"/>
      <c r="FH154" s="7"/>
      <c r="FI154" s="7"/>
      <c r="FJ154" s="7"/>
      <c r="FK154" s="7"/>
      <c r="FL154" s="7"/>
      <c r="FM154" s="7"/>
      <c r="FN154" s="7"/>
      <c r="FO154" s="7"/>
      <c r="FP154" s="7"/>
      <c r="FQ154" s="7"/>
      <c r="FR154" s="7"/>
      <c r="FS154" s="7"/>
      <c r="FT154" s="7"/>
      <c r="FU154" s="7"/>
      <c r="FV154" s="7"/>
      <c r="FW154" s="7"/>
      <c r="FX154" s="7"/>
      <c r="FY154" s="7"/>
      <c r="FZ154" s="7"/>
      <c r="GA154" s="7"/>
      <c r="GB154" s="7"/>
      <c r="GC154" s="7"/>
      <c r="GD154" s="7"/>
      <c r="GE154" s="7"/>
      <c r="GF154" s="7"/>
      <c r="GG154" s="7"/>
      <c r="GH154" s="7"/>
      <c r="GI154" s="7"/>
      <c r="GJ154" s="7"/>
      <c r="GK154" s="7"/>
      <c r="GL154" s="7"/>
      <c r="GM154" s="7"/>
      <c r="GN154" s="7"/>
      <c r="GO154" s="7"/>
      <c r="GP154" s="7"/>
      <c r="GQ154" s="7"/>
      <c r="GR154" s="7"/>
      <c r="GS154" s="7"/>
      <c r="GT154" s="7"/>
      <c r="GU154" s="7"/>
      <c r="GV154" s="7"/>
      <c r="GW154" s="7"/>
      <c r="GX154" s="7"/>
      <c r="GY154" s="7"/>
      <c r="GZ154" s="7"/>
      <c r="HA154" s="7"/>
      <c r="HB154" s="7"/>
      <c r="HC154" s="7"/>
      <c r="HD154" s="7"/>
      <c r="HE154" s="7"/>
      <c r="HF154" s="7"/>
      <c r="HG154" s="7"/>
      <c r="HH154" s="7"/>
      <c r="HI154" s="7"/>
      <c r="HJ154" s="7"/>
      <c r="HK154" s="7"/>
      <c r="HL154" s="7"/>
      <c r="HM154" s="7"/>
      <c r="HN154" s="7"/>
      <c r="HO154" s="7"/>
      <c r="HP154" s="7"/>
      <c r="HQ154" s="7"/>
      <c r="HR154" s="7"/>
      <c r="HS154" s="7"/>
      <c r="HT154" s="7"/>
      <c r="HU154" s="7"/>
      <c r="HV154" s="7"/>
      <c r="HW154" s="7"/>
      <c r="HX154" s="7"/>
      <c r="HY154" s="7"/>
      <c r="HZ154" s="7"/>
      <c r="IA154" s="7"/>
      <c r="IB154" s="7"/>
      <c r="IC154" s="7"/>
      <c r="ID154" s="7"/>
      <c r="IE154" s="7"/>
      <c r="IF154" s="7"/>
      <c r="IG154" s="7"/>
      <c r="IH154" s="7"/>
      <c r="II154" s="7"/>
      <c r="IJ154" s="7"/>
      <c r="IK154" s="7"/>
      <c r="IL154" s="7"/>
      <c r="IM154" s="7"/>
      <c r="IN154" s="7"/>
      <c r="IO154" s="7"/>
      <c r="IP154" s="7"/>
      <c r="IQ154" s="7"/>
      <c r="IR154" s="7"/>
      <c r="IS154" s="7"/>
      <c r="IT154" s="7"/>
      <c r="IU154" s="7"/>
      <c r="IV154" s="7"/>
      <c r="IW154" s="7"/>
      <c r="IX154" s="7"/>
      <c r="IY154" s="7"/>
      <c r="IZ154" s="7"/>
      <c r="JA154" s="7"/>
      <c r="JB154" s="7"/>
      <c r="JC154" s="7"/>
      <c r="JD154" s="7"/>
      <c r="JE154" s="7"/>
      <c r="JF154" s="7"/>
      <c r="JG154" s="7"/>
      <c r="JH154" s="7"/>
      <c r="JI154" s="7"/>
      <c r="JJ154" s="7"/>
      <c r="JK154" s="7"/>
      <c r="JL154" s="7"/>
      <c r="JM154" s="7"/>
      <c r="JN154" s="7"/>
      <c r="JO154" s="7"/>
      <c r="JP154" s="7"/>
      <c r="JQ154" s="7"/>
      <c r="JR154" s="7"/>
      <c r="JS154" s="7"/>
      <c r="JT154" s="7"/>
      <c r="JU154" s="7"/>
      <c r="JV154" s="7"/>
      <c r="JW154" s="7"/>
      <c r="JX154" s="7"/>
      <c r="JY154" s="7"/>
      <c r="JZ154" s="7"/>
      <c r="KA154" s="7"/>
      <c r="KB154" s="7"/>
      <c r="KC154" s="7"/>
      <c r="KD154" s="7"/>
      <c r="KE154" s="7"/>
      <c r="KF154" s="7"/>
      <c r="KG154" s="7"/>
      <c r="KH154" s="7"/>
      <c r="KI154" s="7"/>
      <c r="KJ154" s="7"/>
      <c r="KK154" s="7"/>
      <c r="KL154" s="7"/>
      <c r="KM154" s="7"/>
      <c r="KN154" s="7"/>
      <c r="KO154" s="7"/>
      <c r="KP154" s="7"/>
      <c r="KQ154" s="7"/>
      <c r="KR154" s="7"/>
      <c r="KS154" s="7"/>
      <c r="KT154" s="7"/>
      <c r="KU154" s="7"/>
      <c r="KV154" s="7"/>
      <c r="KW154" s="7"/>
      <c r="KX154" s="7"/>
      <c r="KY154" s="7"/>
      <c r="KZ154" s="7"/>
      <c r="LA154" s="7"/>
      <c r="LB154" s="7"/>
      <c r="LC154" s="7"/>
      <c r="LD154" s="7"/>
      <c r="LE154" s="7"/>
      <c r="LF154" s="7"/>
      <c r="LG154" s="7"/>
      <c r="LH154" s="7"/>
      <c r="LI154" s="7"/>
      <c r="LJ154" s="7"/>
      <c r="LK154" s="7"/>
      <c r="LL154" s="7"/>
      <c r="LM154" s="7"/>
      <c r="LN154" s="7"/>
      <c r="LO154" s="7"/>
      <c r="LP154" s="7"/>
      <c r="LQ154" s="7"/>
      <c r="LR154" s="7"/>
      <c r="LS154" s="7"/>
      <c r="LT154" s="7"/>
      <c r="LU154" s="7"/>
      <c r="LV154" s="7"/>
      <c r="LW154" s="7"/>
      <c r="LX154" s="7"/>
      <c r="LY154" s="7"/>
      <c r="LZ154" s="7"/>
      <c r="MA154" s="7"/>
      <c r="MB154" s="7"/>
      <c r="MC154" s="7"/>
      <c r="MD154" s="7"/>
      <c r="ME154" s="7"/>
      <c r="MF154" s="7"/>
      <c r="MG154" s="7"/>
      <c r="MH154" s="7"/>
      <c r="MI154" s="7"/>
      <c r="MJ154" s="7"/>
      <c r="MK154" s="7"/>
      <c r="ML154" s="7"/>
      <c r="MM154" s="7"/>
      <c r="MN154" s="7"/>
      <c r="MO154" s="7"/>
      <c r="MP154" s="7"/>
      <c r="MQ154" s="7"/>
      <c r="MR154" s="7"/>
      <c r="MS154" s="7"/>
      <c r="MT154" s="7"/>
      <c r="MU154" s="7"/>
      <c r="MV154" s="7"/>
      <c r="MW154" s="7"/>
      <c r="MX154" s="7"/>
      <c r="MY154" s="7"/>
      <c r="MZ154" s="7"/>
      <c r="NA154" s="7"/>
      <c r="NB154" s="7"/>
      <c r="NC154" s="7"/>
      <c r="ND154" s="7"/>
      <c r="NE154" s="7"/>
      <c r="NF154" s="7"/>
      <c r="NG154" s="7"/>
      <c r="NH154" s="7"/>
      <c r="NI154" s="7"/>
      <c r="NJ154" s="7"/>
      <c r="NK154" s="7"/>
      <c r="NL154" s="7"/>
      <c r="NM154" s="7"/>
      <c r="NN154" s="7"/>
      <c r="NO154" s="7"/>
      <c r="NP154" s="7"/>
      <c r="NQ154" s="7"/>
      <c r="NR154" s="7"/>
      <c r="NS154" s="7"/>
      <c r="NT154" s="7"/>
      <c r="NU154" s="7"/>
      <c r="NV154" s="7"/>
      <c r="NW154" s="7"/>
      <c r="NX154" s="7"/>
      <c r="NY154" s="7"/>
      <c r="NZ154" s="7"/>
      <c r="OA154" s="7"/>
      <c r="OB154" s="7"/>
      <c r="OC154" s="7"/>
      <c r="OD154" s="7"/>
      <c r="OE154" s="7"/>
      <c r="OF154" s="7"/>
      <c r="OG154" s="7"/>
      <c r="OH154" s="7"/>
      <c r="OI154" s="7"/>
      <c r="OJ154" s="7"/>
      <c r="OK154" s="7"/>
      <c r="OL154" s="7"/>
      <c r="OM154" s="7"/>
      <c r="ON154" s="7"/>
      <c r="OO154" s="7"/>
      <c r="OP154" s="7"/>
      <c r="OQ154" s="7"/>
      <c r="OR154" s="7"/>
      <c r="OS154" s="7"/>
      <c r="OT154" s="7"/>
      <c r="OU154" s="7"/>
      <c r="OV154" s="7"/>
      <c r="OW154" s="7"/>
      <c r="OX154" s="7"/>
      <c r="OY154" s="7"/>
      <c r="OZ154" s="7"/>
      <c r="PA154" s="7"/>
      <c r="PB154" s="7"/>
      <c r="PC154" s="7"/>
      <c r="PD154" s="7"/>
      <c r="PE154" s="7"/>
      <c r="PF154" s="7"/>
      <c r="PG154" s="7"/>
      <c r="PH154" s="7"/>
      <c r="PI154" s="7"/>
      <c r="PJ154" s="7"/>
      <c r="PK154" s="7"/>
      <c r="PL154" s="7"/>
      <c r="PM154" s="7"/>
      <c r="PN154" s="7"/>
      <c r="PO154" s="7"/>
      <c r="PP154" s="7"/>
      <c r="PQ154" s="7"/>
      <c r="PR154" s="7"/>
      <c r="PS154" s="7"/>
      <c r="PT154" s="7"/>
      <c r="PU154" s="7"/>
      <c r="PV154" s="7"/>
      <c r="PW154" s="7"/>
      <c r="PX154" s="7"/>
      <c r="PY154" s="7"/>
      <c r="PZ154" s="7"/>
      <c r="QA154" s="7"/>
      <c r="QB154" s="7"/>
      <c r="QC154" s="7"/>
      <c r="QD154" s="7"/>
      <c r="QE154" s="7"/>
      <c r="QF154" s="7"/>
      <c r="QG154" s="7"/>
      <c r="QH154" s="7"/>
      <c r="QI154" s="7"/>
      <c r="QJ154" s="7"/>
      <c r="QK154" s="7"/>
      <c r="QL154" s="7"/>
      <c r="QM154" s="7"/>
      <c r="QN154" s="7"/>
      <c r="QO154" s="7"/>
      <c r="QP154" s="7"/>
      <c r="QQ154" s="7"/>
      <c r="QR154" s="7"/>
      <c r="QS154" s="7"/>
      <c r="QT154" s="7"/>
      <c r="QU154" s="7"/>
      <c r="QV154" s="7"/>
      <c r="QW154" s="7"/>
      <c r="QX154" s="7"/>
      <c r="QY154" s="7"/>
      <c r="QZ154" s="7"/>
      <c r="RA154" s="7"/>
      <c r="RB154" s="7"/>
      <c r="RC154" s="7"/>
      <c r="RD154" s="7"/>
      <c r="RE154" s="7"/>
      <c r="RF154" s="7"/>
      <c r="RG154" s="7"/>
      <c r="RH154" s="7"/>
      <c r="RI154" s="7"/>
      <c r="RJ154" s="7"/>
      <c r="RK154" s="7"/>
      <c r="RL154" s="7"/>
      <c r="RM154" s="7"/>
      <c r="RN154" s="7"/>
      <c r="RO154" s="7"/>
      <c r="RP154" s="7"/>
      <c r="RQ154" s="7"/>
      <c r="RR154" s="7"/>
      <c r="RS154" s="7"/>
      <c r="RT154" s="7"/>
      <c r="RU154" s="7"/>
      <c r="RV154" s="7"/>
      <c r="RW154" s="7"/>
      <c r="RX154" s="7"/>
      <c r="RY154" s="7"/>
      <c r="RZ154" s="7"/>
      <c r="SA154" s="7"/>
      <c r="SB154" s="7"/>
      <c r="SC154" s="7"/>
      <c r="SD154" s="7"/>
      <c r="SE154" s="7"/>
      <c r="SF154" s="7"/>
      <c r="SG154" s="7"/>
      <c r="SH154" s="7"/>
      <c r="SI154" s="7"/>
      <c r="SJ154" s="7"/>
      <c r="SK154" s="7"/>
    </row>
    <row r="155" ht="14.2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  <c r="DV155" s="7"/>
      <c r="DW155" s="7"/>
      <c r="DX155" s="7"/>
      <c r="DY155" s="7"/>
      <c r="DZ155" s="7"/>
      <c r="EA155" s="7"/>
      <c r="EB155" s="7"/>
      <c r="EC155" s="7"/>
      <c r="ED155" s="7"/>
      <c r="EE155" s="7"/>
      <c r="EF155" s="7"/>
      <c r="EG155" s="7"/>
      <c r="EH155" s="7"/>
      <c r="EI155" s="7"/>
      <c r="EJ155" s="7"/>
      <c r="EK155" s="7"/>
      <c r="EL155" s="7"/>
      <c r="EM155" s="7"/>
      <c r="EN155" s="7"/>
      <c r="EO155" s="7"/>
      <c r="EP155" s="7"/>
      <c r="EQ155" s="7"/>
      <c r="ER155" s="7"/>
      <c r="ES155" s="7"/>
      <c r="ET155" s="7"/>
      <c r="EU155" s="7"/>
      <c r="EV155" s="7"/>
      <c r="EW155" s="7"/>
      <c r="EX155" s="7"/>
      <c r="EY155" s="7"/>
      <c r="EZ155" s="7"/>
      <c r="FA155" s="7"/>
      <c r="FB155" s="7"/>
      <c r="FC155" s="7"/>
      <c r="FD155" s="7"/>
      <c r="FE155" s="7"/>
      <c r="FF155" s="7"/>
      <c r="FG155" s="7"/>
      <c r="FH155" s="7"/>
      <c r="FI155" s="7"/>
      <c r="FJ155" s="7"/>
      <c r="FK155" s="7"/>
      <c r="FL155" s="7"/>
      <c r="FM155" s="7"/>
      <c r="FN155" s="7"/>
      <c r="FO155" s="7"/>
      <c r="FP155" s="7"/>
      <c r="FQ155" s="7"/>
      <c r="FR155" s="7"/>
      <c r="FS155" s="7"/>
      <c r="FT155" s="7"/>
      <c r="FU155" s="7"/>
      <c r="FV155" s="7"/>
      <c r="FW155" s="7"/>
      <c r="FX155" s="7"/>
      <c r="FY155" s="7"/>
      <c r="FZ155" s="7"/>
      <c r="GA155" s="7"/>
      <c r="GB155" s="7"/>
      <c r="GC155" s="7"/>
      <c r="GD155" s="7"/>
      <c r="GE155" s="7"/>
      <c r="GF155" s="7"/>
      <c r="GG155" s="7"/>
      <c r="GH155" s="7"/>
      <c r="GI155" s="7"/>
      <c r="GJ155" s="7"/>
      <c r="GK155" s="7"/>
      <c r="GL155" s="7"/>
      <c r="GM155" s="7"/>
      <c r="GN155" s="7"/>
      <c r="GO155" s="7"/>
      <c r="GP155" s="7"/>
      <c r="GQ155" s="7"/>
      <c r="GR155" s="7"/>
      <c r="GS155" s="7"/>
      <c r="GT155" s="7"/>
      <c r="GU155" s="7"/>
      <c r="GV155" s="7"/>
      <c r="GW155" s="7"/>
      <c r="GX155" s="7"/>
      <c r="GY155" s="7"/>
      <c r="GZ155" s="7"/>
      <c r="HA155" s="7"/>
      <c r="HB155" s="7"/>
      <c r="HC155" s="7"/>
      <c r="HD155" s="7"/>
      <c r="HE155" s="7"/>
      <c r="HF155" s="7"/>
      <c r="HG155" s="7"/>
      <c r="HH155" s="7"/>
      <c r="HI155" s="7"/>
      <c r="HJ155" s="7"/>
      <c r="HK155" s="7"/>
      <c r="HL155" s="7"/>
      <c r="HM155" s="7"/>
      <c r="HN155" s="7"/>
      <c r="HO155" s="7"/>
      <c r="HP155" s="7"/>
      <c r="HQ155" s="7"/>
      <c r="HR155" s="7"/>
      <c r="HS155" s="7"/>
      <c r="HT155" s="7"/>
      <c r="HU155" s="7"/>
      <c r="HV155" s="7"/>
      <c r="HW155" s="7"/>
      <c r="HX155" s="7"/>
      <c r="HY155" s="7"/>
      <c r="HZ155" s="7"/>
      <c r="IA155" s="7"/>
      <c r="IB155" s="7"/>
      <c r="IC155" s="7"/>
      <c r="ID155" s="7"/>
      <c r="IE155" s="7"/>
      <c r="IF155" s="7"/>
      <c r="IG155" s="7"/>
      <c r="IH155" s="7"/>
      <c r="II155" s="7"/>
      <c r="IJ155" s="7"/>
      <c r="IK155" s="7"/>
      <c r="IL155" s="7"/>
      <c r="IM155" s="7"/>
      <c r="IN155" s="7"/>
      <c r="IO155" s="7"/>
      <c r="IP155" s="7"/>
      <c r="IQ155" s="7"/>
      <c r="IR155" s="7"/>
      <c r="IS155" s="7"/>
      <c r="IT155" s="7"/>
      <c r="IU155" s="7"/>
      <c r="IV155" s="7"/>
      <c r="IW155" s="7"/>
      <c r="IX155" s="7"/>
      <c r="IY155" s="7"/>
      <c r="IZ155" s="7"/>
      <c r="JA155" s="7"/>
      <c r="JB155" s="7"/>
      <c r="JC155" s="7"/>
      <c r="JD155" s="7"/>
      <c r="JE155" s="7"/>
      <c r="JF155" s="7"/>
      <c r="JG155" s="7"/>
      <c r="JH155" s="7"/>
      <c r="JI155" s="7"/>
      <c r="JJ155" s="7"/>
      <c r="JK155" s="7"/>
      <c r="JL155" s="7"/>
      <c r="JM155" s="7"/>
      <c r="JN155" s="7"/>
      <c r="JO155" s="7"/>
      <c r="JP155" s="7"/>
      <c r="JQ155" s="7"/>
      <c r="JR155" s="7"/>
      <c r="JS155" s="7"/>
      <c r="JT155" s="7"/>
      <c r="JU155" s="7"/>
      <c r="JV155" s="7"/>
      <c r="JW155" s="7"/>
      <c r="JX155" s="7"/>
      <c r="JY155" s="7"/>
      <c r="JZ155" s="7"/>
      <c r="KA155" s="7"/>
      <c r="KB155" s="7"/>
      <c r="KC155" s="7"/>
      <c r="KD155" s="7"/>
      <c r="KE155" s="7"/>
      <c r="KF155" s="7"/>
      <c r="KG155" s="7"/>
      <c r="KH155" s="7"/>
      <c r="KI155" s="7"/>
      <c r="KJ155" s="7"/>
      <c r="KK155" s="7"/>
      <c r="KL155" s="7"/>
      <c r="KM155" s="7"/>
      <c r="KN155" s="7"/>
      <c r="KO155" s="7"/>
      <c r="KP155" s="7"/>
      <c r="KQ155" s="7"/>
      <c r="KR155" s="7"/>
      <c r="KS155" s="7"/>
      <c r="KT155" s="7"/>
      <c r="KU155" s="7"/>
      <c r="KV155" s="7"/>
      <c r="KW155" s="7"/>
      <c r="KX155" s="7"/>
      <c r="KY155" s="7"/>
      <c r="KZ155" s="7"/>
      <c r="LA155" s="7"/>
      <c r="LB155" s="7"/>
      <c r="LC155" s="7"/>
      <c r="LD155" s="7"/>
      <c r="LE155" s="7"/>
      <c r="LF155" s="7"/>
      <c r="LG155" s="7"/>
      <c r="LH155" s="7"/>
      <c r="LI155" s="7"/>
      <c r="LJ155" s="7"/>
      <c r="LK155" s="7"/>
      <c r="LL155" s="7"/>
      <c r="LM155" s="7"/>
      <c r="LN155" s="7"/>
      <c r="LO155" s="7"/>
      <c r="LP155" s="7"/>
      <c r="LQ155" s="7"/>
      <c r="LR155" s="7"/>
      <c r="LS155" s="7"/>
      <c r="LT155" s="7"/>
      <c r="LU155" s="7"/>
      <c r="LV155" s="7"/>
      <c r="LW155" s="7"/>
      <c r="LX155" s="7"/>
      <c r="LY155" s="7"/>
      <c r="LZ155" s="7"/>
      <c r="MA155" s="7"/>
      <c r="MB155" s="7"/>
      <c r="MC155" s="7"/>
      <c r="MD155" s="7"/>
      <c r="ME155" s="7"/>
      <c r="MF155" s="7"/>
      <c r="MG155" s="7"/>
      <c r="MH155" s="7"/>
      <c r="MI155" s="7"/>
      <c r="MJ155" s="7"/>
      <c r="MK155" s="7"/>
      <c r="ML155" s="7"/>
      <c r="MM155" s="7"/>
      <c r="MN155" s="7"/>
      <c r="MO155" s="7"/>
      <c r="MP155" s="7"/>
      <c r="MQ155" s="7"/>
      <c r="MR155" s="7"/>
      <c r="MS155" s="7"/>
      <c r="MT155" s="7"/>
      <c r="MU155" s="7"/>
      <c r="MV155" s="7"/>
      <c r="MW155" s="7"/>
      <c r="MX155" s="7"/>
      <c r="MY155" s="7"/>
      <c r="MZ155" s="7"/>
      <c r="NA155" s="7"/>
      <c r="NB155" s="7"/>
      <c r="NC155" s="7"/>
      <c r="ND155" s="7"/>
      <c r="NE155" s="7"/>
      <c r="NF155" s="7"/>
      <c r="NG155" s="7"/>
      <c r="NH155" s="7"/>
      <c r="NI155" s="7"/>
      <c r="NJ155" s="7"/>
      <c r="NK155" s="7"/>
      <c r="NL155" s="7"/>
      <c r="NM155" s="7"/>
      <c r="NN155" s="7"/>
      <c r="NO155" s="7"/>
      <c r="NP155" s="7"/>
      <c r="NQ155" s="7"/>
      <c r="NR155" s="7"/>
      <c r="NS155" s="7"/>
      <c r="NT155" s="7"/>
      <c r="NU155" s="7"/>
      <c r="NV155" s="7"/>
      <c r="NW155" s="7"/>
      <c r="NX155" s="7"/>
      <c r="NY155" s="7"/>
      <c r="NZ155" s="7"/>
      <c r="OA155" s="7"/>
      <c r="OB155" s="7"/>
      <c r="OC155" s="7"/>
      <c r="OD155" s="7"/>
      <c r="OE155" s="7"/>
      <c r="OF155" s="7"/>
      <c r="OG155" s="7"/>
      <c r="OH155" s="7"/>
      <c r="OI155" s="7"/>
      <c r="OJ155" s="7"/>
      <c r="OK155" s="7"/>
      <c r="OL155" s="7"/>
      <c r="OM155" s="7"/>
      <c r="ON155" s="7"/>
      <c r="OO155" s="7"/>
      <c r="OP155" s="7"/>
      <c r="OQ155" s="7"/>
      <c r="OR155" s="7"/>
      <c r="OS155" s="7"/>
      <c r="OT155" s="7"/>
      <c r="OU155" s="7"/>
      <c r="OV155" s="7"/>
      <c r="OW155" s="7"/>
      <c r="OX155" s="7"/>
      <c r="OY155" s="7"/>
      <c r="OZ155" s="7"/>
      <c r="PA155" s="7"/>
      <c r="PB155" s="7"/>
      <c r="PC155" s="7"/>
      <c r="PD155" s="7"/>
      <c r="PE155" s="7"/>
      <c r="PF155" s="7"/>
      <c r="PG155" s="7"/>
      <c r="PH155" s="7"/>
      <c r="PI155" s="7"/>
      <c r="PJ155" s="7"/>
      <c r="PK155" s="7"/>
      <c r="PL155" s="7"/>
      <c r="PM155" s="7"/>
      <c r="PN155" s="7"/>
      <c r="PO155" s="7"/>
      <c r="PP155" s="7"/>
      <c r="PQ155" s="7"/>
      <c r="PR155" s="7"/>
      <c r="PS155" s="7"/>
      <c r="PT155" s="7"/>
      <c r="PU155" s="7"/>
      <c r="PV155" s="7"/>
      <c r="PW155" s="7"/>
      <c r="PX155" s="7"/>
      <c r="PY155" s="7"/>
      <c r="PZ155" s="7"/>
      <c r="QA155" s="7"/>
      <c r="QB155" s="7"/>
      <c r="QC155" s="7"/>
      <c r="QD155" s="7"/>
      <c r="QE155" s="7"/>
      <c r="QF155" s="7"/>
      <c r="QG155" s="7"/>
      <c r="QH155" s="7"/>
      <c r="QI155" s="7"/>
      <c r="QJ155" s="7"/>
      <c r="QK155" s="7"/>
      <c r="QL155" s="7"/>
      <c r="QM155" s="7"/>
      <c r="QN155" s="7"/>
      <c r="QO155" s="7"/>
      <c r="QP155" s="7"/>
      <c r="QQ155" s="7"/>
      <c r="QR155" s="7"/>
      <c r="QS155" s="7"/>
      <c r="QT155" s="7"/>
      <c r="QU155" s="7"/>
      <c r="QV155" s="7"/>
      <c r="QW155" s="7"/>
      <c r="QX155" s="7"/>
      <c r="QY155" s="7"/>
      <c r="QZ155" s="7"/>
      <c r="RA155" s="7"/>
      <c r="RB155" s="7"/>
      <c r="RC155" s="7"/>
      <c r="RD155" s="7"/>
      <c r="RE155" s="7"/>
      <c r="RF155" s="7"/>
      <c r="RG155" s="7"/>
      <c r="RH155" s="7"/>
      <c r="RI155" s="7"/>
      <c r="RJ155" s="7"/>
      <c r="RK155" s="7"/>
      <c r="RL155" s="7"/>
      <c r="RM155" s="7"/>
      <c r="RN155" s="7"/>
      <c r="RO155" s="7"/>
      <c r="RP155" s="7"/>
      <c r="RQ155" s="7"/>
      <c r="RR155" s="7"/>
      <c r="RS155" s="7"/>
      <c r="RT155" s="7"/>
      <c r="RU155" s="7"/>
      <c r="RV155" s="7"/>
      <c r="RW155" s="7"/>
      <c r="RX155" s="7"/>
      <c r="RY155" s="7"/>
      <c r="RZ155" s="7"/>
      <c r="SA155" s="7"/>
      <c r="SB155" s="7"/>
      <c r="SC155" s="7"/>
      <c r="SD155" s="7"/>
      <c r="SE155" s="7"/>
      <c r="SF155" s="7"/>
      <c r="SG155" s="7"/>
      <c r="SH155" s="7"/>
      <c r="SI155" s="7"/>
      <c r="SJ155" s="7"/>
      <c r="SK155" s="7"/>
    </row>
    <row r="156" ht="14.2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  <c r="DV156" s="7"/>
      <c r="DW156" s="7"/>
      <c r="DX156" s="7"/>
      <c r="DY156" s="7"/>
      <c r="DZ156" s="7"/>
      <c r="EA156" s="7"/>
      <c r="EB156" s="7"/>
      <c r="EC156" s="7"/>
      <c r="ED156" s="7"/>
      <c r="EE156" s="7"/>
      <c r="EF156" s="7"/>
      <c r="EG156" s="7"/>
      <c r="EH156" s="7"/>
      <c r="EI156" s="7"/>
      <c r="EJ156" s="7"/>
      <c r="EK156" s="7"/>
      <c r="EL156" s="7"/>
      <c r="EM156" s="7"/>
      <c r="EN156" s="7"/>
      <c r="EO156" s="7"/>
      <c r="EP156" s="7"/>
      <c r="EQ156" s="7"/>
      <c r="ER156" s="7"/>
      <c r="ES156" s="7"/>
      <c r="ET156" s="7"/>
      <c r="EU156" s="7"/>
      <c r="EV156" s="7"/>
      <c r="EW156" s="7"/>
      <c r="EX156" s="7"/>
      <c r="EY156" s="7"/>
      <c r="EZ156" s="7"/>
      <c r="FA156" s="7"/>
      <c r="FB156" s="7"/>
      <c r="FC156" s="7"/>
      <c r="FD156" s="7"/>
      <c r="FE156" s="7"/>
      <c r="FF156" s="7"/>
      <c r="FG156" s="7"/>
      <c r="FH156" s="7"/>
      <c r="FI156" s="7"/>
      <c r="FJ156" s="7"/>
      <c r="FK156" s="7"/>
      <c r="FL156" s="7"/>
      <c r="FM156" s="7"/>
      <c r="FN156" s="7"/>
      <c r="FO156" s="7"/>
      <c r="FP156" s="7"/>
      <c r="FQ156" s="7"/>
      <c r="FR156" s="7"/>
      <c r="FS156" s="7"/>
      <c r="FT156" s="7"/>
      <c r="FU156" s="7"/>
      <c r="FV156" s="7"/>
      <c r="FW156" s="7"/>
      <c r="FX156" s="7"/>
      <c r="FY156" s="7"/>
      <c r="FZ156" s="7"/>
      <c r="GA156" s="7"/>
      <c r="GB156" s="7"/>
      <c r="GC156" s="7"/>
      <c r="GD156" s="7"/>
      <c r="GE156" s="7"/>
      <c r="GF156" s="7"/>
      <c r="GG156" s="7"/>
      <c r="GH156" s="7"/>
      <c r="GI156" s="7"/>
      <c r="GJ156" s="7"/>
      <c r="GK156" s="7"/>
      <c r="GL156" s="7"/>
      <c r="GM156" s="7"/>
      <c r="GN156" s="7"/>
      <c r="GO156" s="7"/>
      <c r="GP156" s="7"/>
      <c r="GQ156" s="7"/>
      <c r="GR156" s="7"/>
      <c r="GS156" s="7"/>
      <c r="GT156" s="7"/>
      <c r="GU156" s="7"/>
      <c r="GV156" s="7"/>
      <c r="GW156" s="7"/>
      <c r="GX156" s="7"/>
      <c r="GY156" s="7"/>
      <c r="GZ156" s="7"/>
      <c r="HA156" s="7"/>
      <c r="HB156" s="7"/>
      <c r="HC156" s="7"/>
      <c r="HD156" s="7"/>
      <c r="HE156" s="7"/>
      <c r="HF156" s="7"/>
      <c r="HG156" s="7"/>
      <c r="HH156" s="7"/>
      <c r="HI156" s="7"/>
      <c r="HJ156" s="7"/>
      <c r="HK156" s="7"/>
      <c r="HL156" s="7"/>
      <c r="HM156" s="7"/>
      <c r="HN156" s="7"/>
      <c r="HO156" s="7"/>
      <c r="HP156" s="7"/>
      <c r="HQ156" s="7"/>
      <c r="HR156" s="7"/>
      <c r="HS156" s="7"/>
      <c r="HT156" s="7"/>
      <c r="HU156" s="7"/>
      <c r="HV156" s="7"/>
      <c r="HW156" s="7"/>
      <c r="HX156" s="7"/>
      <c r="HY156" s="7"/>
      <c r="HZ156" s="7"/>
      <c r="IA156" s="7"/>
      <c r="IB156" s="7"/>
      <c r="IC156" s="7"/>
      <c r="ID156" s="7"/>
      <c r="IE156" s="7"/>
      <c r="IF156" s="7"/>
      <c r="IG156" s="7"/>
      <c r="IH156" s="7"/>
      <c r="II156" s="7"/>
      <c r="IJ156" s="7"/>
      <c r="IK156" s="7"/>
      <c r="IL156" s="7"/>
      <c r="IM156" s="7"/>
      <c r="IN156" s="7"/>
      <c r="IO156" s="7"/>
      <c r="IP156" s="7"/>
      <c r="IQ156" s="7"/>
      <c r="IR156" s="7"/>
      <c r="IS156" s="7"/>
      <c r="IT156" s="7"/>
      <c r="IU156" s="7"/>
      <c r="IV156" s="7"/>
      <c r="IW156" s="7"/>
      <c r="IX156" s="7"/>
      <c r="IY156" s="7"/>
      <c r="IZ156" s="7"/>
      <c r="JA156" s="7"/>
      <c r="JB156" s="7"/>
      <c r="JC156" s="7"/>
      <c r="JD156" s="7"/>
      <c r="JE156" s="7"/>
      <c r="JF156" s="7"/>
      <c r="JG156" s="7"/>
      <c r="JH156" s="7"/>
      <c r="JI156" s="7"/>
      <c r="JJ156" s="7"/>
      <c r="JK156" s="7"/>
      <c r="JL156" s="7"/>
      <c r="JM156" s="7"/>
      <c r="JN156" s="7"/>
      <c r="JO156" s="7"/>
      <c r="JP156" s="7"/>
      <c r="JQ156" s="7"/>
      <c r="JR156" s="7"/>
      <c r="JS156" s="7"/>
      <c r="JT156" s="7"/>
      <c r="JU156" s="7"/>
      <c r="JV156" s="7"/>
      <c r="JW156" s="7"/>
      <c r="JX156" s="7"/>
      <c r="JY156" s="7"/>
      <c r="JZ156" s="7"/>
      <c r="KA156" s="7"/>
      <c r="KB156" s="7"/>
      <c r="KC156" s="7"/>
      <c r="KD156" s="7"/>
      <c r="KE156" s="7"/>
      <c r="KF156" s="7"/>
      <c r="KG156" s="7"/>
      <c r="KH156" s="7"/>
      <c r="KI156" s="7"/>
      <c r="KJ156" s="7"/>
      <c r="KK156" s="7"/>
      <c r="KL156" s="7"/>
      <c r="KM156" s="7"/>
      <c r="KN156" s="7"/>
      <c r="KO156" s="7"/>
      <c r="KP156" s="7"/>
      <c r="KQ156" s="7"/>
      <c r="KR156" s="7"/>
      <c r="KS156" s="7"/>
      <c r="KT156" s="7"/>
      <c r="KU156" s="7"/>
      <c r="KV156" s="7"/>
      <c r="KW156" s="7"/>
      <c r="KX156" s="7"/>
      <c r="KY156" s="7"/>
      <c r="KZ156" s="7"/>
      <c r="LA156" s="7"/>
      <c r="LB156" s="7"/>
      <c r="LC156" s="7"/>
      <c r="LD156" s="7"/>
      <c r="LE156" s="7"/>
      <c r="LF156" s="7"/>
      <c r="LG156" s="7"/>
      <c r="LH156" s="7"/>
      <c r="LI156" s="7"/>
      <c r="LJ156" s="7"/>
      <c r="LK156" s="7"/>
      <c r="LL156" s="7"/>
      <c r="LM156" s="7"/>
      <c r="LN156" s="7"/>
      <c r="LO156" s="7"/>
      <c r="LP156" s="7"/>
      <c r="LQ156" s="7"/>
      <c r="LR156" s="7"/>
      <c r="LS156" s="7"/>
      <c r="LT156" s="7"/>
      <c r="LU156" s="7"/>
      <c r="LV156" s="7"/>
      <c r="LW156" s="7"/>
      <c r="LX156" s="7"/>
      <c r="LY156" s="7"/>
      <c r="LZ156" s="7"/>
      <c r="MA156" s="7"/>
      <c r="MB156" s="7"/>
      <c r="MC156" s="7"/>
      <c r="MD156" s="7"/>
      <c r="ME156" s="7"/>
      <c r="MF156" s="7"/>
      <c r="MG156" s="7"/>
      <c r="MH156" s="7"/>
      <c r="MI156" s="7"/>
      <c r="MJ156" s="7"/>
      <c r="MK156" s="7"/>
      <c r="ML156" s="7"/>
      <c r="MM156" s="7"/>
      <c r="MN156" s="7"/>
      <c r="MO156" s="7"/>
      <c r="MP156" s="7"/>
      <c r="MQ156" s="7"/>
      <c r="MR156" s="7"/>
      <c r="MS156" s="7"/>
      <c r="MT156" s="7"/>
      <c r="MU156" s="7"/>
      <c r="MV156" s="7"/>
      <c r="MW156" s="7"/>
      <c r="MX156" s="7"/>
      <c r="MY156" s="7"/>
      <c r="MZ156" s="7"/>
      <c r="NA156" s="7"/>
      <c r="NB156" s="7"/>
      <c r="NC156" s="7"/>
      <c r="ND156" s="7"/>
      <c r="NE156" s="7"/>
      <c r="NF156" s="7"/>
      <c r="NG156" s="7"/>
      <c r="NH156" s="7"/>
      <c r="NI156" s="7"/>
      <c r="NJ156" s="7"/>
      <c r="NK156" s="7"/>
      <c r="NL156" s="7"/>
      <c r="NM156" s="7"/>
      <c r="NN156" s="7"/>
      <c r="NO156" s="7"/>
      <c r="NP156" s="7"/>
      <c r="NQ156" s="7"/>
      <c r="NR156" s="7"/>
      <c r="NS156" s="7"/>
      <c r="NT156" s="7"/>
      <c r="NU156" s="7"/>
      <c r="NV156" s="7"/>
      <c r="NW156" s="7"/>
      <c r="NX156" s="7"/>
      <c r="NY156" s="7"/>
      <c r="NZ156" s="7"/>
      <c r="OA156" s="7"/>
      <c r="OB156" s="7"/>
      <c r="OC156" s="7"/>
      <c r="OD156" s="7"/>
      <c r="OE156" s="7"/>
      <c r="OF156" s="7"/>
      <c r="OG156" s="7"/>
      <c r="OH156" s="7"/>
      <c r="OI156" s="7"/>
      <c r="OJ156" s="7"/>
      <c r="OK156" s="7"/>
      <c r="OL156" s="7"/>
      <c r="OM156" s="7"/>
      <c r="ON156" s="7"/>
      <c r="OO156" s="7"/>
      <c r="OP156" s="7"/>
      <c r="OQ156" s="7"/>
      <c r="OR156" s="7"/>
      <c r="OS156" s="7"/>
      <c r="OT156" s="7"/>
      <c r="OU156" s="7"/>
      <c r="OV156" s="7"/>
      <c r="OW156" s="7"/>
      <c r="OX156" s="7"/>
      <c r="OY156" s="7"/>
      <c r="OZ156" s="7"/>
      <c r="PA156" s="7"/>
      <c r="PB156" s="7"/>
      <c r="PC156" s="7"/>
      <c r="PD156" s="7"/>
      <c r="PE156" s="7"/>
      <c r="PF156" s="7"/>
      <c r="PG156" s="7"/>
      <c r="PH156" s="7"/>
      <c r="PI156" s="7"/>
      <c r="PJ156" s="7"/>
      <c r="PK156" s="7"/>
      <c r="PL156" s="7"/>
      <c r="PM156" s="7"/>
      <c r="PN156" s="7"/>
      <c r="PO156" s="7"/>
      <c r="PP156" s="7"/>
      <c r="PQ156" s="7"/>
      <c r="PR156" s="7"/>
      <c r="PS156" s="7"/>
      <c r="PT156" s="7"/>
      <c r="PU156" s="7"/>
      <c r="PV156" s="7"/>
      <c r="PW156" s="7"/>
      <c r="PX156" s="7"/>
      <c r="PY156" s="7"/>
      <c r="PZ156" s="7"/>
      <c r="QA156" s="7"/>
      <c r="QB156" s="7"/>
      <c r="QC156" s="7"/>
      <c r="QD156" s="7"/>
      <c r="QE156" s="7"/>
      <c r="QF156" s="7"/>
      <c r="QG156" s="7"/>
      <c r="QH156" s="7"/>
      <c r="QI156" s="7"/>
      <c r="QJ156" s="7"/>
      <c r="QK156" s="7"/>
      <c r="QL156" s="7"/>
      <c r="QM156" s="7"/>
      <c r="QN156" s="7"/>
      <c r="QO156" s="7"/>
      <c r="QP156" s="7"/>
      <c r="QQ156" s="7"/>
      <c r="QR156" s="7"/>
      <c r="QS156" s="7"/>
      <c r="QT156" s="7"/>
      <c r="QU156" s="7"/>
      <c r="QV156" s="7"/>
      <c r="QW156" s="7"/>
      <c r="QX156" s="7"/>
      <c r="QY156" s="7"/>
      <c r="QZ156" s="7"/>
      <c r="RA156" s="7"/>
      <c r="RB156" s="7"/>
      <c r="RC156" s="7"/>
      <c r="RD156" s="7"/>
      <c r="RE156" s="7"/>
      <c r="RF156" s="7"/>
      <c r="RG156" s="7"/>
      <c r="RH156" s="7"/>
      <c r="RI156" s="7"/>
      <c r="RJ156" s="7"/>
      <c r="RK156" s="7"/>
      <c r="RL156" s="7"/>
      <c r="RM156" s="7"/>
      <c r="RN156" s="7"/>
      <c r="RO156" s="7"/>
      <c r="RP156" s="7"/>
      <c r="RQ156" s="7"/>
      <c r="RR156" s="7"/>
      <c r="RS156" s="7"/>
      <c r="RT156" s="7"/>
      <c r="RU156" s="7"/>
      <c r="RV156" s="7"/>
      <c r="RW156" s="7"/>
      <c r="RX156" s="7"/>
      <c r="RY156" s="7"/>
      <c r="RZ156" s="7"/>
      <c r="SA156" s="7"/>
      <c r="SB156" s="7"/>
      <c r="SC156" s="7"/>
      <c r="SD156" s="7"/>
      <c r="SE156" s="7"/>
      <c r="SF156" s="7"/>
      <c r="SG156" s="7"/>
      <c r="SH156" s="7"/>
      <c r="SI156" s="7"/>
      <c r="SJ156" s="7"/>
      <c r="SK156" s="7"/>
    </row>
    <row r="157" ht="14.2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  <c r="DV157" s="7"/>
      <c r="DW157" s="7"/>
      <c r="DX157" s="7"/>
      <c r="DY157" s="7"/>
      <c r="DZ157" s="7"/>
      <c r="EA157" s="7"/>
      <c r="EB157" s="7"/>
      <c r="EC157" s="7"/>
      <c r="ED157" s="7"/>
      <c r="EE157" s="7"/>
      <c r="EF157" s="7"/>
      <c r="EG157" s="7"/>
      <c r="EH157" s="7"/>
      <c r="EI157" s="7"/>
      <c r="EJ157" s="7"/>
      <c r="EK157" s="7"/>
      <c r="EL157" s="7"/>
      <c r="EM157" s="7"/>
      <c r="EN157" s="7"/>
      <c r="EO157" s="7"/>
      <c r="EP157" s="7"/>
      <c r="EQ157" s="7"/>
      <c r="ER157" s="7"/>
      <c r="ES157" s="7"/>
      <c r="ET157" s="7"/>
      <c r="EU157" s="7"/>
      <c r="EV157" s="7"/>
      <c r="EW157" s="7"/>
      <c r="EX157" s="7"/>
      <c r="EY157" s="7"/>
      <c r="EZ157" s="7"/>
      <c r="FA157" s="7"/>
      <c r="FB157" s="7"/>
      <c r="FC157" s="7"/>
      <c r="FD157" s="7"/>
      <c r="FE157" s="7"/>
      <c r="FF157" s="7"/>
      <c r="FG157" s="7"/>
      <c r="FH157" s="7"/>
      <c r="FI157" s="7"/>
      <c r="FJ157" s="7"/>
      <c r="FK157" s="7"/>
      <c r="FL157" s="7"/>
      <c r="FM157" s="7"/>
      <c r="FN157" s="7"/>
      <c r="FO157" s="7"/>
      <c r="FP157" s="7"/>
      <c r="FQ157" s="7"/>
      <c r="FR157" s="7"/>
      <c r="FS157" s="7"/>
      <c r="FT157" s="7"/>
      <c r="FU157" s="7"/>
      <c r="FV157" s="7"/>
      <c r="FW157" s="7"/>
      <c r="FX157" s="7"/>
      <c r="FY157" s="7"/>
      <c r="FZ157" s="7"/>
      <c r="GA157" s="7"/>
      <c r="GB157" s="7"/>
      <c r="GC157" s="7"/>
      <c r="GD157" s="7"/>
      <c r="GE157" s="7"/>
      <c r="GF157" s="7"/>
      <c r="GG157" s="7"/>
      <c r="GH157" s="7"/>
      <c r="GI157" s="7"/>
      <c r="GJ157" s="7"/>
      <c r="GK157" s="7"/>
      <c r="GL157" s="7"/>
      <c r="GM157" s="7"/>
      <c r="GN157" s="7"/>
      <c r="GO157" s="7"/>
      <c r="GP157" s="7"/>
      <c r="GQ157" s="7"/>
      <c r="GR157" s="7"/>
      <c r="GS157" s="7"/>
      <c r="GT157" s="7"/>
      <c r="GU157" s="7"/>
      <c r="GV157" s="7"/>
      <c r="GW157" s="7"/>
      <c r="GX157" s="7"/>
      <c r="GY157" s="7"/>
      <c r="GZ157" s="7"/>
      <c r="HA157" s="7"/>
      <c r="HB157" s="7"/>
      <c r="HC157" s="7"/>
      <c r="HD157" s="7"/>
      <c r="HE157" s="7"/>
      <c r="HF157" s="7"/>
      <c r="HG157" s="7"/>
      <c r="HH157" s="7"/>
      <c r="HI157" s="7"/>
      <c r="HJ157" s="7"/>
      <c r="HK157" s="7"/>
      <c r="HL157" s="7"/>
      <c r="HM157" s="7"/>
      <c r="HN157" s="7"/>
      <c r="HO157" s="7"/>
      <c r="HP157" s="7"/>
      <c r="HQ157" s="7"/>
      <c r="HR157" s="7"/>
      <c r="HS157" s="7"/>
      <c r="HT157" s="7"/>
      <c r="HU157" s="7"/>
      <c r="HV157" s="7"/>
      <c r="HW157" s="7"/>
      <c r="HX157" s="7"/>
      <c r="HY157" s="7"/>
      <c r="HZ157" s="7"/>
      <c r="IA157" s="7"/>
      <c r="IB157" s="7"/>
      <c r="IC157" s="7"/>
      <c r="ID157" s="7"/>
      <c r="IE157" s="7"/>
      <c r="IF157" s="7"/>
      <c r="IG157" s="7"/>
      <c r="IH157" s="7"/>
      <c r="II157" s="7"/>
      <c r="IJ157" s="7"/>
      <c r="IK157" s="7"/>
      <c r="IL157" s="7"/>
      <c r="IM157" s="7"/>
      <c r="IN157" s="7"/>
      <c r="IO157" s="7"/>
      <c r="IP157" s="7"/>
      <c r="IQ157" s="7"/>
      <c r="IR157" s="7"/>
      <c r="IS157" s="7"/>
      <c r="IT157" s="7"/>
      <c r="IU157" s="7"/>
      <c r="IV157" s="7"/>
      <c r="IW157" s="7"/>
      <c r="IX157" s="7"/>
      <c r="IY157" s="7"/>
      <c r="IZ157" s="7"/>
      <c r="JA157" s="7"/>
      <c r="JB157" s="7"/>
      <c r="JC157" s="7"/>
      <c r="JD157" s="7"/>
      <c r="JE157" s="7"/>
      <c r="JF157" s="7"/>
      <c r="JG157" s="7"/>
      <c r="JH157" s="7"/>
      <c r="JI157" s="7"/>
      <c r="JJ157" s="7"/>
      <c r="JK157" s="7"/>
      <c r="JL157" s="7"/>
      <c r="JM157" s="7"/>
      <c r="JN157" s="7"/>
      <c r="JO157" s="7"/>
      <c r="JP157" s="7"/>
      <c r="JQ157" s="7"/>
      <c r="JR157" s="7"/>
      <c r="JS157" s="7"/>
      <c r="JT157" s="7"/>
      <c r="JU157" s="7"/>
      <c r="JV157" s="7"/>
      <c r="JW157" s="7"/>
      <c r="JX157" s="7"/>
      <c r="JY157" s="7"/>
      <c r="JZ157" s="7"/>
      <c r="KA157" s="7"/>
      <c r="KB157" s="7"/>
      <c r="KC157" s="7"/>
      <c r="KD157" s="7"/>
      <c r="KE157" s="7"/>
      <c r="KF157" s="7"/>
      <c r="KG157" s="7"/>
      <c r="KH157" s="7"/>
      <c r="KI157" s="7"/>
      <c r="KJ157" s="7"/>
      <c r="KK157" s="7"/>
      <c r="KL157" s="7"/>
      <c r="KM157" s="7"/>
      <c r="KN157" s="7"/>
      <c r="KO157" s="7"/>
      <c r="KP157" s="7"/>
      <c r="KQ157" s="7"/>
      <c r="KR157" s="7"/>
      <c r="KS157" s="7"/>
      <c r="KT157" s="7"/>
      <c r="KU157" s="7"/>
      <c r="KV157" s="7"/>
      <c r="KW157" s="7"/>
      <c r="KX157" s="7"/>
      <c r="KY157" s="7"/>
      <c r="KZ157" s="7"/>
      <c r="LA157" s="7"/>
      <c r="LB157" s="7"/>
      <c r="LC157" s="7"/>
      <c r="LD157" s="7"/>
      <c r="LE157" s="7"/>
      <c r="LF157" s="7"/>
      <c r="LG157" s="7"/>
      <c r="LH157" s="7"/>
      <c r="LI157" s="7"/>
      <c r="LJ157" s="7"/>
      <c r="LK157" s="7"/>
      <c r="LL157" s="7"/>
      <c r="LM157" s="7"/>
      <c r="LN157" s="7"/>
      <c r="LO157" s="7"/>
      <c r="LP157" s="7"/>
      <c r="LQ157" s="7"/>
      <c r="LR157" s="7"/>
      <c r="LS157" s="7"/>
      <c r="LT157" s="7"/>
      <c r="LU157" s="7"/>
      <c r="LV157" s="7"/>
      <c r="LW157" s="7"/>
      <c r="LX157" s="7"/>
      <c r="LY157" s="7"/>
      <c r="LZ157" s="7"/>
      <c r="MA157" s="7"/>
      <c r="MB157" s="7"/>
      <c r="MC157" s="7"/>
      <c r="MD157" s="7"/>
      <c r="ME157" s="7"/>
      <c r="MF157" s="7"/>
      <c r="MG157" s="7"/>
      <c r="MH157" s="7"/>
      <c r="MI157" s="7"/>
      <c r="MJ157" s="7"/>
      <c r="MK157" s="7"/>
      <c r="ML157" s="7"/>
      <c r="MM157" s="7"/>
      <c r="MN157" s="7"/>
      <c r="MO157" s="7"/>
      <c r="MP157" s="7"/>
      <c r="MQ157" s="7"/>
      <c r="MR157" s="7"/>
      <c r="MS157" s="7"/>
      <c r="MT157" s="7"/>
      <c r="MU157" s="7"/>
      <c r="MV157" s="7"/>
      <c r="MW157" s="7"/>
      <c r="MX157" s="7"/>
      <c r="MY157" s="7"/>
      <c r="MZ157" s="7"/>
      <c r="NA157" s="7"/>
      <c r="NB157" s="7"/>
      <c r="NC157" s="7"/>
      <c r="ND157" s="7"/>
      <c r="NE157" s="7"/>
      <c r="NF157" s="7"/>
      <c r="NG157" s="7"/>
      <c r="NH157" s="7"/>
      <c r="NI157" s="7"/>
      <c r="NJ157" s="7"/>
      <c r="NK157" s="7"/>
      <c r="NL157" s="7"/>
      <c r="NM157" s="7"/>
      <c r="NN157" s="7"/>
      <c r="NO157" s="7"/>
      <c r="NP157" s="7"/>
      <c r="NQ157" s="7"/>
      <c r="NR157" s="7"/>
      <c r="NS157" s="7"/>
      <c r="NT157" s="7"/>
      <c r="NU157" s="7"/>
      <c r="NV157" s="7"/>
      <c r="NW157" s="7"/>
      <c r="NX157" s="7"/>
      <c r="NY157" s="7"/>
      <c r="NZ157" s="7"/>
      <c r="OA157" s="7"/>
      <c r="OB157" s="7"/>
      <c r="OC157" s="7"/>
      <c r="OD157" s="7"/>
      <c r="OE157" s="7"/>
      <c r="OF157" s="7"/>
      <c r="OG157" s="7"/>
      <c r="OH157" s="7"/>
      <c r="OI157" s="7"/>
      <c r="OJ157" s="7"/>
      <c r="OK157" s="7"/>
      <c r="OL157" s="7"/>
      <c r="OM157" s="7"/>
      <c r="ON157" s="7"/>
      <c r="OO157" s="7"/>
      <c r="OP157" s="7"/>
      <c r="OQ157" s="7"/>
      <c r="OR157" s="7"/>
      <c r="OS157" s="7"/>
      <c r="OT157" s="7"/>
      <c r="OU157" s="7"/>
      <c r="OV157" s="7"/>
      <c r="OW157" s="7"/>
      <c r="OX157" s="7"/>
      <c r="OY157" s="7"/>
      <c r="OZ157" s="7"/>
      <c r="PA157" s="7"/>
      <c r="PB157" s="7"/>
      <c r="PC157" s="7"/>
      <c r="PD157" s="7"/>
      <c r="PE157" s="7"/>
      <c r="PF157" s="7"/>
      <c r="PG157" s="7"/>
      <c r="PH157" s="7"/>
      <c r="PI157" s="7"/>
      <c r="PJ157" s="7"/>
      <c r="PK157" s="7"/>
      <c r="PL157" s="7"/>
      <c r="PM157" s="7"/>
      <c r="PN157" s="7"/>
      <c r="PO157" s="7"/>
      <c r="PP157" s="7"/>
      <c r="PQ157" s="7"/>
      <c r="PR157" s="7"/>
      <c r="PS157" s="7"/>
      <c r="PT157" s="7"/>
      <c r="PU157" s="7"/>
      <c r="PV157" s="7"/>
      <c r="PW157" s="7"/>
      <c r="PX157" s="7"/>
      <c r="PY157" s="7"/>
      <c r="PZ157" s="7"/>
      <c r="QA157" s="7"/>
      <c r="QB157" s="7"/>
      <c r="QC157" s="7"/>
      <c r="QD157" s="7"/>
      <c r="QE157" s="7"/>
      <c r="QF157" s="7"/>
      <c r="QG157" s="7"/>
      <c r="QH157" s="7"/>
      <c r="QI157" s="7"/>
      <c r="QJ157" s="7"/>
      <c r="QK157" s="7"/>
      <c r="QL157" s="7"/>
      <c r="QM157" s="7"/>
      <c r="QN157" s="7"/>
      <c r="QO157" s="7"/>
      <c r="QP157" s="7"/>
      <c r="QQ157" s="7"/>
      <c r="QR157" s="7"/>
      <c r="QS157" s="7"/>
      <c r="QT157" s="7"/>
      <c r="QU157" s="7"/>
      <c r="QV157" s="7"/>
      <c r="QW157" s="7"/>
      <c r="QX157" s="7"/>
      <c r="QY157" s="7"/>
      <c r="QZ157" s="7"/>
      <c r="RA157" s="7"/>
      <c r="RB157" s="7"/>
      <c r="RC157" s="7"/>
      <c r="RD157" s="7"/>
      <c r="RE157" s="7"/>
      <c r="RF157" s="7"/>
      <c r="RG157" s="7"/>
      <c r="RH157" s="7"/>
      <c r="RI157" s="7"/>
      <c r="RJ157" s="7"/>
      <c r="RK157" s="7"/>
      <c r="RL157" s="7"/>
      <c r="RM157" s="7"/>
      <c r="RN157" s="7"/>
      <c r="RO157" s="7"/>
      <c r="RP157" s="7"/>
      <c r="RQ157" s="7"/>
      <c r="RR157" s="7"/>
      <c r="RS157" s="7"/>
      <c r="RT157" s="7"/>
      <c r="RU157" s="7"/>
      <c r="RV157" s="7"/>
      <c r="RW157" s="7"/>
      <c r="RX157" s="7"/>
      <c r="RY157" s="7"/>
      <c r="RZ157" s="7"/>
      <c r="SA157" s="7"/>
      <c r="SB157" s="7"/>
      <c r="SC157" s="7"/>
      <c r="SD157" s="7"/>
      <c r="SE157" s="7"/>
      <c r="SF157" s="7"/>
      <c r="SG157" s="7"/>
      <c r="SH157" s="7"/>
      <c r="SI157" s="7"/>
      <c r="SJ157" s="7"/>
      <c r="SK157" s="7"/>
    </row>
    <row r="158" ht="14.2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  <c r="DV158" s="7"/>
      <c r="DW158" s="7"/>
      <c r="DX158" s="7"/>
      <c r="DY158" s="7"/>
      <c r="DZ158" s="7"/>
      <c r="EA158" s="7"/>
      <c r="EB158" s="7"/>
      <c r="EC158" s="7"/>
      <c r="ED158" s="7"/>
      <c r="EE158" s="7"/>
      <c r="EF158" s="7"/>
      <c r="EG158" s="7"/>
      <c r="EH158" s="7"/>
      <c r="EI158" s="7"/>
      <c r="EJ158" s="7"/>
      <c r="EK158" s="7"/>
      <c r="EL158" s="7"/>
      <c r="EM158" s="7"/>
      <c r="EN158" s="7"/>
      <c r="EO158" s="7"/>
      <c r="EP158" s="7"/>
      <c r="EQ158" s="7"/>
      <c r="ER158" s="7"/>
      <c r="ES158" s="7"/>
      <c r="ET158" s="7"/>
      <c r="EU158" s="7"/>
      <c r="EV158" s="7"/>
      <c r="EW158" s="7"/>
      <c r="EX158" s="7"/>
      <c r="EY158" s="7"/>
      <c r="EZ158" s="7"/>
      <c r="FA158" s="7"/>
      <c r="FB158" s="7"/>
      <c r="FC158" s="7"/>
      <c r="FD158" s="7"/>
      <c r="FE158" s="7"/>
      <c r="FF158" s="7"/>
      <c r="FG158" s="7"/>
      <c r="FH158" s="7"/>
      <c r="FI158" s="7"/>
      <c r="FJ158" s="7"/>
      <c r="FK158" s="7"/>
      <c r="FL158" s="7"/>
      <c r="FM158" s="7"/>
      <c r="FN158" s="7"/>
      <c r="FO158" s="7"/>
      <c r="FP158" s="7"/>
      <c r="FQ158" s="7"/>
      <c r="FR158" s="7"/>
      <c r="FS158" s="7"/>
      <c r="FT158" s="7"/>
      <c r="FU158" s="7"/>
      <c r="FV158" s="7"/>
      <c r="FW158" s="7"/>
      <c r="FX158" s="7"/>
      <c r="FY158" s="7"/>
      <c r="FZ158" s="7"/>
      <c r="GA158" s="7"/>
      <c r="GB158" s="7"/>
      <c r="GC158" s="7"/>
      <c r="GD158" s="7"/>
      <c r="GE158" s="7"/>
      <c r="GF158" s="7"/>
      <c r="GG158" s="7"/>
      <c r="GH158" s="7"/>
      <c r="GI158" s="7"/>
      <c r="GJ158" s="7"/>
      <c r="GK158" s="7"/>
      <c r="GL158" s="7"/>
      <c r="GM158" s="7"/>
      <c r="GN158" s="7"/>
      <c r="GO158" s="7"/>
      <c r="GP158" s="7"/>
      <c r="GQ158" s="7"/>
      <c r="GR158" s="7"/>
      <c r="GS158" s="7"/>
      <c r="GT158" s="7"/>
      <c r="GU158" s="7"/>
      <c r="GV158" s="7"/>
      <c r="GW158" s="7"/>
      <c r="GX158" s="7"/>
      <c r="GY158" s="7"/>
      <c r="GZ158" s="7"/>
      <c r="HA158" s="7"/>
      <c r="HB158" s="7"/>
      <c r="HC158" s="7"/>
      <c r="HD158" s="7"/>
      <c r="HE158" s="7"/>
      <c r="HF158" s="7"/>
      <c r="HG158" s="7"/>
      <c r="HH158" s="7"/>
      <c r="HI158" s="7"/>
      <c r="HJ158" s="7"/>
      <c r="HK158" s="7"/>
      <c r="HL158" s="7"/>
      <c r="HM158" s="7"/>
      <c r="HN158" s="7"/>
      <c r="HO158" s="7"/>
      <c r="HP158" s="7"/>
      <c r="HQ158" s="7"/>
      <c r="HR158" s="7"/>
      <c r="HS158" s="7"/>
      <c r="HT158" s="7"/>
      <c r="HU158" s="7"/>
      <c r="HV158" s="7"/>
      <c r="HW158" s="7"/>
      <c r="HX158" s="7"/>
      <c r="HY158" s="7"/>
      <c r="HZ158" s="7"/>
      <c r="IA158" s="7"/>
      <c r="IB158" s="7"/>
      <c r="IC158" s="7"/>
      <c r="ID158" s="7"/>
      <c r="IE158" s="7"/>
      <c r="IF158" s="7"/>
      <c r="IG158" s="7"/>
      <c r="IH158" s="7"/>
      <c r="II158" s="7"/>
      <c r="IJ158" s="7"/>
      <c r="IK158" s="7"/>
      <c r="IL158" s="7"/>
      <c r="IM158" s="7"/>
      <c r="IN158" s="7"/>
      <c r="IO158" s="7"/>
      <c r="IP158" s="7"/>
      <c r="IQ158" s="7"/>
      <c r="IR158" s="7"/>
      <c r="IS158" s="7"/>
      <c r="IT158" s="7"/>
      <c r="IU158" s="7"/>
      <c r="IV158" s="7"/>
      <c r="IW158" s="7"/>
      <c r="IX158" s="7"/>
      <c r="IY158" s="7"/>
      <c r="IZ158" s="7"/>
      <c r="JA158" s="7"/>
      <c r="JB158" s="7"/>
      <c r="JC158" s="7"/>
      <c r="JD158" s="7"/>
      <c r="JE158" s="7"/>
      <c r="JF158" s="7"/>
      <c r="JG158" s="7"/>
      <c r="JH158" s="7"/>
      <c r="JI158" s="7"/>
      <c r="JJ158" s="7"/>
      <c r="JK158" s="7"/>
      <c r="JL158" s="7"/>
      <c r="JM158" s="7"/>
      <c r="JN158" s="7"/>
      <c r="JO158" s="7"/>
      <c r="JP158" s="7"/>
      <c r="JQ158" s="7"/>
      <c r="JR158" s="7"/>
      <c r="JS158" s="7"/>
      <c r="JT158" s="7"/>
      <c r="JU158" s="7"/>
      <c r="JV158" s="7"/>
      <c r="JW158" s="7"/>
      <c r="JX158" s="7"/>
      <c r="JY158" s="7"/>
      <c r="JZ158" s="7"/>
      <c r="KA158" s="7"/>
      <c r="KB158" s="7"/>
      <c r="KC158" s="7"/>
      <c r="KD158" s="7"/>
      <c r="KE158" s="7"/>
      <c r="KF158" s="7"/>
      <c r="KG158" s="7"/>
      <c r="KH158" s="7"/>
      <c r="KI158" s="7"/>
      <c r="KJ158" s="7"/>
      <c r="KK158" s="7"/>
      <c r="KL158" s="7"/>
      <c r="KM158" s="7"/>
      <c r="KN158" s="7"/>
      <c r="KO158" s="7"/>
      <c r="KP158" s="7"/>
      <c r="KQ158" s="7"/>
      <c r="KR158" s="7"/>
      <c r="KS158" s="7"/>
      <c r="KT158" s="7"/>
      <c r="KU158" s="7"/>
      <c r="KV158" s="7"/>
      <c r="KW158" s="7"/>
      <c r="KX158" s="7"/>
      <c r="KY158" s="7"/>
      <c r="KZ158" s="7"/>
      <c r="LA158" s="7"/>
      <c r="LB158" s="7"/>
      <c r="LC158" s="7"/>
      <c r="LD158" s="7"/>
      <c r="LE158" s="7"/>
      <c r="LF158" s="7"/>
      <c r="LG158" s="7"/>
      <c r="LH158" s="7"/>
      <c r="LI158" s="7"/>
      <c r="LJ158" s="7"/>
      <c r="LK158" s="7"/>
      <c r="LL158" s="7"/>
      <c r="LM158" s="7"/>
      <c r="LN158" s="7"/>
      <c r="LO158" s="7"/>
      <c r="LP158" s="7"/>
      <c r="LQ158" s="7"/>
      <c r="LR158" s="7"/>
      <c r="LS158" s="7"/>
      <c r="LT158" s="7"/>
      <c r="LU158" s="7"/>
      <c r="LV158" s="7"/>
      <c r="LW158" s="7"/>
      <c r="LX158" s="7"/>
      <c r="LY158" s="7"/>
      <c r="LZ158" s="7"/>
      <c r="MA158" s="7"/>
      <c r="MB158" s="7"/>
      <c r="MC158" s="7"/>
      <c r="MD158" s="7"/>
      <c r="ME158" s="7"/>
      <c r="MF158" s="7"/>
      <c r="MG158" s="7"/>
      <c r="MH158" s="7"/>
      <c r="MI158" s="7"/>
      <c r="MJ158" s="7"/>
      <c r="MK158" s="7"/>
      <c r="ML158" s="7"/>
      <c r="MM158" s="7"/>
      <c r="MN158" s="7"/>
      <c r="MO158" s="7"/>
      <c r="MP158" s="7"/>
      <c r="MQ158" s="7"/>
      <c r="MR158" s="7"/>
      <c r="MS158" s="7"/>
      <c r="MT158" s="7"/>
      <c r="MU158" s="7"/>
      <c r="MV158" s="7"/>
      <c r="MW158" s="7"/>
      <c r="MX158" s="7"/>
      <c r="MY158" s="7"/>
      <c r="MZ158" s="7"/>
      <c r="NA158" s="7"/>
      <c r="NB158" s="7"/>
      <c r="NC158" s="7"/>
      <c r="ND158" s="7"/>
      <c r="NE158" s="7"/>
      <c r="NF158" s="7"/>
      <c r="NG158" s="7"/>
      <c r="NH158" s="7"/>
      <c r="NI158" s="7"/>
      <c r="NJ158" s="7"/>
      <c r="NK158" s="7"/>
      <c r="NL158" s="7"/>
      <c r="NM158" s="7"/>
      <c r="NN158" s="7"/>
      <c r="NO158" s="7"/>
      <c r="NP158" s="7"/>
      <c r="NQ158" s="7"/>
      <c r="NR158" s="7"/>
      <c r="NS158" s="7"/>
      <c r="NT158" s="7"/>
      <c r="NU158" s="7"/>
      <c r="NV158" s="7"/>
      <c r="NW158" s="7"/>
      <c r="NX158" s="7"/>
      <c r="NY158" s="7"/>
      <c r="NZ158" s="7"/>
      <c r="OA158" s="7"/>
      <c r="OB158" s="7"/>
      <c r="OC158" s="7"/>
      <c r="OD158" s="7"/>
      <c r="OE158" s="7"/>
      <c r="OF158" s="7"/>
      <c r="OG158" s="7"/>
      <c r="OH158" s="7"/>
      <c r="OI158" s="7"/>
      <c r="OJ158" s="7"/>
      <c r="OK158" s="7"/>
      <c r="OL158" s="7"/>
      <c r="OM158" s="7"/>
      <c r="ON158" s="7"/>
      <c r="OO158" s="7"/>
      <c r="OP158" s="7"/>
      <c r="OQ158" s="7"/>
      <c r="OR158" s="7"/>
      <c r="OS158" s="7"/>
      <c r="OT158" s="7"/>
      <c r="OU158" s="7"/>
      <c r="OV158" s="7"/>
      <c r="OW158" s="7"/>
      <c r="OX158" s="7"/>
      <c r="OY158" s="7"/>
      <c r="OZ158" s="7"/>
      <c r="PA158" s="7"/>
      <c r="PB158" s="7"/>
      <c r="PC158" s="7"/>
      <c r="PD158" s="7"/>
      <c r="PE158" s="7"/>
      <c r="PF158" s="7"/>
      <c r="PG158" s="7"/>
      <c r="PH158" s="7"/>
      <c r="PI158" s="7"/>
      <c r="PJ158" s="7"/>
      <c r="PK158" s="7"/>
      <c r="PL158" s="7"/>
      <c r="PM158" s="7"/>
      <c r="PN158" s="7"/>
      <c r="PO158" s="7"/>
      <c r="PP158" s="7"/>
      <c r="PQ158" s="7"/>
      <c r="PR158" s="7"/>
      <c r="PS158" s="7"/>
      <c r="PT158" s="7"/>
      <c r="PU158" s="7"/>
      <c r="PV158" s="7"/>
      <c r="PW158" s="7"/>
      <c r="PX158" s="7"/>
      <c r="PY158" s="7"/>
      <c r="PZ158" s="7"/>
      <c r="QA158" s="7"/>
      <c r="QB158" s="7"/>
      <c r="QC158" s="7"/>
      <c r="QD158" s="7"/>
      <c r="QE158" s="7"/>
      <c r="QF158" s="7"/>
      <c r="QG158" s="7"/>
      <c r="QH158" s="7"/>
      <c r="QI158" s="7"/>
      <c r="QJ158" s="7"/>
      <c r="QK158" s="7"/>
      <c r="QL158" s="7"/>
      <c r="QM158" s="7"/>
      <c r="QN158" s="7"/>
      <c r="QO158" s="7"/>
      <c r="QP158" s="7"/>
      <c r="QQ158" s="7"/>
      <c r="QR158" s="7"/>
      <c r="QS158" s="7"/>
      <c r="QT158" s="7"/>
      <c r="QU158" s="7"/>
      <c r="QV158" s="7"/>
      <c r="QW158" s="7"/>
      <c r="QX158" s="7"/>
      <c r="QY158" s="7"/>
      <c r="QZ158" s="7"/>
      <c r="RA158" s="7"/>
      <c r="RB158" s="7"/>
      <c r="RC158" s="7"/>
      <c r="RD158" s="7"/>
      <c r="RE158" s="7"/>
      <c r="RF158" s="7"/>
      <c r="RG158" s="7"/>
      <c r="RH158" s="7"/>
      <c r="RI158" s="7"/>
      <c r="RJ158" s="7"/>
      <c r="RK158" s="7"/>
      <c r="RL158" s="7"/>
      <c r="RM158" s="7"/>
      <c r="RN158" s="7"/>
      <c r="RO158" s="7"/>
      <c r="RP158" s="7"/>
      <c r="RQ158" s="7"/>
      <c r="RR158" s="7"/>
      <c r="RS158" s="7"/>
      <c r="RT158" s="7"/>
      <c r="RU158" s="7"/>
      <c r="RV158" s="7"/>
      <c r="RW158" s="7"/>
      <c r="RX158" s="7"/>
      <c r="RY158" s="7"/>
      <c r="RZ158" s="7"/>
      <c r="SA158" s="7"/>
      <c r="SB158" s="7"/>
      <c r="SC158" s="7"/>
      <c r="SD158" s="7"/>
      <c r="SE158" s="7"/>
      <c r="SF158" s="7"/>
      <c r="SG158" s="7"/>
      <c r="SH158" s="7"/>
      <c r="SI158" s="7"/>
      <c r="SJ158" s="7"/>
      <c r="SK158" s="7"/>
    </row>
    <row r="159" ht="14.2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  <c r="DV159" s="7"/>
      <c r="DW159" s="7"/>
      <c r="DX159" s="7"/>
      <c r="DY159" s="7"/>
      <c r="DZ159" s="7"/>
      <c r="EA159" s="7"/>
      <c r="EB159" s="7"/>
      <c r="EC159" s="7"/>
      <c r="ED159" s="7"/>
      <c r="EE159" s="7"/>
      <c r="EF159" s="7"/>
      <c r="EG159" s="7"/>
      <c r="EH159" s="7"/>
      <c r="EI159" s="7"/>
      <c r="EJ159" s="7"/>
      <c r="EK159" s="7"/>
      <c r="EL159" s="7"/>
      <c r="EM159" s="7"/>
      <c r="EN159" s="7"/>
      <c r="EO159" s="7"/>
      <c r="EP159" s="7"/>
      <c r="EQ159" s="7"/>
      <c r="ER159" s="7"/>
      <c r="ES159" s="7"/>
      <c r="ET159" s="7"/>
      <c r="EU159" s="7"/>
      <c r="EV159" s="7"/>
      <c r="EW159" s="7"/>
      <c r="EX159" s="7"/>
      <c r="EY159" s="7"/>
      <c r="EZ159" s="7"/>
      <c r="FA159" s="7"/>
      <c r="FB159" s="7"/>
      <c r="FC159" s="7"/>
      <c r="FD159" s="7"/>
      <c r="FE159" s="7"/>
      <c r="FF159" s="7"/>
      <c r="FG159" s="7"/>
      <c r="FH159" s="7"/>
      <c r="FI159" s="7"/>
      <c r="FJ159" s="7"/>
      <c r="FK159" s="7"/>
      <c r="FL159" s="7"/>
      <c r="FM159" s="7"/>
      <c r="FN159" s="7"/>
      <c r="FO159" s="7"/>
      <c r="FP159" s="7"/>
      <c r="FQ159" s="7"/>
      <c r="FR159" s="7"/>
      <c r="FS159" s="7"/>
      <c r="FT159" s="7"/>
      <c r="FU159" s="7"/>
      <c r="FV159" s="7"/>
      <c r="FW159" s="7"/>
      <c r="FX159" s="7"/>
      <c r="FY159" s="7"/>
      <c r="FZ159" s="7"/>
      <c r="GA159" s="7"/>
      <c r="GB159" s="7"/>
      <c r="GC159" s="7"/>
      <c r="GD159" s="7"/>
      <c r="GE159" s="7"/>
      <c r="GF159" s="7"/>
      <c r="GG159" s="7"/>
      <c r="GH159" s="7"/>
      <c r="GI159" s="7"/>
      <c r="GJ159" s="7"/>
      <c r="GK159" s="7"/>
      <c r="GL159" s="7"/>
      <c r="GM159" s="7"/>
      <c r="GN159" s="7"/>
      <c r="GO159" s="7"/>
      <c r="GP159" s="7"/>
      <c r="GQ159" s="7"/>
      <c r="GR159" s="7"/>
      <c r="GS159" s="7"/>
      <c r="GT159" s="7"/>
      <c r="GU159" s="7"/>
      <c r="GV159" s="7"/>
      <c r="GW159" s="7"/>
      <c r="GX159" s="7"/>
      <c r="GY159" s="7"/>
      <c r="GZ159" s="7"/>
      <c r="HA159" s="7"/>
      <c r="HB159" s="7"/>
      <c r="HC159" s="7"/>
      <c r="HD159" s="7"/>
      <c r="HE159" s="7"/>
      <c r="HF159" s="7"/>
      <c r="HG159" s="7"/>
      <c r="HH159" s="7"/>
      <c r="HI159" s="7"/>
      <c r="HJ159" s="7"/>
      <c r="HK159" s="7"/>
      <c r="HL159" s="7"/>
      <c r="HM159" s="7"/>
      <c r="HN159" s="7"/>
      <c r="HO159" s="7"/>
      <c r="HP159" s="7"/>
      <c r="HQ159" s="7"/>
      <c r="HR159" s="7"/>
      <c r="HS159" s="7"/>
      <c r="HT159" s="7"/>
      <c r="HU159" s="7"/>
      <c r="HV159" s="7"/>
      <c r="HW159" s="7"/>
      <c r="HX159" s="7"/>
      <c r="HY159" s="7"/>
      <c r="HZ159" s="7"/>
      <c r="IA159" s="7"/>
      <c r="IB159" s="7"/>
      <c r="IC159" s="7"/>
      <c r="ID159" s="7"/>
      <c r="IE159" s="7"/>
      <c r="IF159" s="7"/>
      <c r="IG159" s="7"/>
      <c r="IH159" s="7"/>
      <c r="II159" s="7"/>
      <c r="IJ159" s="7"/>
      <c r="IK159" s="7"/>
      <c r="IL159" s="7"/>
      <c r="IM159" s="7"/>
      <c r="IN159" s="7"/>
      <c r="IO159" s="7"/>
      <c r="IP159" s="7"/>
      <c r="IQ159" s="7"/>
      <c r="IR159" s="7"/>
      <c r="IS159" s="7"/>
      <c r="IT159" s="7"/>
      <c r="IU159" s="7"/>
      <c r="IV159" s="7"/>
      <c r="IW159" s="7"/>
      <c r="IX159" s="7"/>
      <c r="IY159" s="7"/>
      <c r="IZ159" s="7"/>
      <c r="JA159" s="7"/>
      <c r="JB159" s="7"/>
      <c r="JC159" s="7"/>
      <c r="JD159" s="7"/>
      <c r="JE159" s="7"/>
      <c r="JF159" s="7"/>
      <c r="JG159" s="7"/>
      <c r="JH159" s="7"/>
      <c r="JI159" s="7"/>
      <c r="JJ159" s="7"/>
      <c r="JK159" s="7"/>
      <c r="JL159" s="7"/>
      <c r="JM159" s="7"/>
      <c r="JN159" s="7"/>
      <c r="JO159" s="7"/>
      <c r="JP159" s="7"/>
      <c r="JQ159" s="7"/>
      <c r="JR159" s="7"/>
      <c r="JS159" s="7"/>
      <c r="JT159" s="7"/>
      <c r="JU159" s="7"/>
      <c r="JV159" s="7"/>
      <c r="JW159" s="7"/>
      <c r="JX159" s="7"/>
      <c r="JY159" s="7"/>
      <c r="JZ159" s="7"/>
      <c r="KA159" s="7"/>
      <c r="KB159" s="7"/>
      <c r="KC159" s="7"/>
      <c r="KD159" s="7"/>
      <c r="KE159" s="7"/>
      <c r="KF159" s="7"/>
      <c r="KG159" s="7"/>
      <c r="KH159" s="7"/>
      <c r="KI159" s="7"/>
      <c r="KJ159" s="7"/>
      <c r="KK159" s="7"/>
      <c r="KL159" s="7"/>
      <c r="KM159" s="7"/>
      <c r="KN159" s="7"/>
      <c r="KO159" s="7"/>
      <c r="KP159" s="7"/>
      <c r="KQ159" s="7"/>
      <c r="KR159" s="7"/>
      <c r="KS159" s="7"/>
      <c r="KT159" s="7"/>
      <c r="KU159" s="7"/>
      <c r="KV159" s="7"/>
      <c r="KW159" s="7"/>
      <c r="KX159" s="7"/>
      <c r="KY159" s="7"/>
      <c r="KZ159" s="7"/>
      <c r="LA159" s="7"/>
      <c r="LB159" s="7"/>
      <c r="LC159" s="7"/>
      <c r="LD159" s="7"/>
      <c r="LE159" s="7"/>
      <c r="LF159" s="7"/>
      <c r="LG159" s="7"/>
      <c r="LH159" s="7"/>
      <c r="LI159" s="7"/>
      <c r="LJ159" s="7"/>
      <c r="LK159" s="7"/>
      <c r="LL159" s="7"/>
      <c r="LM159" s="7"/>
      <c r="LN159" s="7"/>
      <c r="LO159" s="7"/>
      <c r="LP159" s="7"/>
      <c r="LQ159" s="7"/>
      <c r="LR159" s="7"/>
      <c r="LS159" s="7"/>
      <c r="LT159" s="7"/>
      <c r="LU159" s="7"/>
      <c r="LV159" s="7"/>
      <c r="LW159" s="7"/>
      <c r="LX159" s="7"/>
      <c r="LY159" s="7"/>
      <c r="LZ159" s="7"/>
      <c r="MA159" s="7"/>
      <c r="MB159" s="7"/>
      <c r="MC159" s="7"/>
      <c r="MD159" s="7"/>
      <c r="ME159" s="7"/>
      <c r="MF159" s="7"/>
      <c r="MG159" s="7"/>
      <c r="MH159" s="7"/>
      <c r="MI159" s="7"/>
      <c r="MJ159" s="7"/>
      <c r="MK159" s="7"/>
      <c r="ML159" s="7"/>
      <c r="MM159" s="7"/>
      <c r="MN159" s="7"/>
      <c r="MO159" s="7"/>
      <c r="MP159" s="7"/>
      <c r="MQ159" s="7"/>
      <c r="MR159" s="7"/>
      <c r="MS159" s="7"/>
      <c r="MT159" s="7"/>
      <c r="MU159" s="7"/>
      <c r="MV159" s="7"/>
      <c r="MW159" s="7"/>
      <c r="MX159" s="7"/>
      <c r="MY159" s="7"/>
      <c r="MZ159" s="7"/>
      <c r="NA159" s="7"/>
      <c r="NB159" s="7"/>
      <c r="NC159" s="7"/>
      <c r="ND159" s="7"/>
      <c r="NE159" s="7"/>
      <c r="NF159" s="7"/>
      <c r="NG159" s="7"/>
      <c r="NH159" s="7"/>
      <c r="NI159" s="7"/>
      <c r="NJ159" s="7"/>
      <c r="NK159" s="7"/>
      <c r="NL159" s="7"/>
      <c r="NM159" s="7"/>
      <c r="NN159" s="7"/>
      <c r="NO159" s="7"/>
      <c r="NP159" s="7"/>
      <c r="NQ159" s="7"/>
      <c r="NR159" s="7"/>
      <c r="NS159" s="7"/>
      <c r="NT159" s="7"/>
      <c r="NU159" s="7"/>
      <c r="NV159" s="7"/>
      <c r="NW159" s="7"/>
      <c r="NX159" s="7"/>
      <c r="NY159" s="7"/>
      <c r="NZ159" s="7"/>
      <c r="OA159" s="7"/>
      <c r="OB159" s="7"/>
      <c r="OC159" s="7"/>
      <c r="OD159" s="7"/>
      <c r="OE159" s="7"/>
      <c r="OF159" s="7"/>
      <c r="OG159" s="7"/>
      <c r="OH159" s="7"/>
      <c r="OI159" s="7"/>
      <c r="OJ159" s="7"/>
      <c r="OK159" s="7"/>
      <c r="OL159" s="7"/>
      <c r="OM159" s="7"/>
      <c r="ON159" s="7"/>
      <c r="OO159" s="7"/>
      <c r="OP159" s="7"/>
      <c r="OQ159" s="7"/>
      <c r="OR159" s="7"/>
      <c r="OS159" s="7"/>
      <c r="OT159" s="7"/>
      <c r="OU159" s="7"/>
      <c r="OV159" s="7"/>
      <c r="OW159" s="7"/>
      <c r="OX159" s="7"/>
      <c r="OY159" s="7"/>
      <c r="OZ159" s="7"/>
      <c r="PA159" s="7"/>
      <c r="PB159" s="7"/>
      <c r="PC159" s="7"/>
      <c r="PD159" s="7"/>
      <c r="PE159" s="7"/>
      <c r="PF159" s="7"/>
      <c r="PG159" s="7"/>
      <c r="PH159" s="7"/>
      <c r="PI159" s="7"/>
      <c r="PJ159" s="7"/>
      <c r="PK159" s="7"/>
      <c r="PL159" s="7"/>
      <c r="PM159" s="7"/>
      <c r="PN159" s="7"/>
      <c r="PO159" s="7"/>
      <c r="PP159" s="7"/>
      <c r="PQ159" s="7"/>
      <c r="PR159" s="7"/>
      <c r="PS159" s="7"/>
      <c r="PT159" s="7"/>
      <c r="PU159" s="7"/>
      <c r="PV159" s="7"/>
      <c r="PW159" s="7"/>
      <c r="PX159" s="7"/>
      <c r="PY159" s="7"/>
      <c r="PZ159" s="7"/>
      <c r="QA159" s="7"/>
      <c r="QB159" s="7"/>
      <c r="QC159" s="7"/>
      <c r="QD159" s="7"/>
      <c r="QE159" s="7"/>
      <c r="QF159" s="7"/>
      <c r="QG159" s="7"/>
      <c r="QH159" s="7"/>
      <c r="QI159" s="7"/>
      <c r="QJ159" s="7"/>
      <c r="QK159" s="7"/>
      <c r="QL159" s="7"/>
      <c r="QM159" s="7"/>
      <c r="QN159" s="7"/>
      <c r="QO159" s="7"/>
      <c r="QP159" s="7"/>
      <c r="QQ159" s="7"/>
      <c r="QR159" s="7"/>
      <c r="QS159" s="7"/>
      <c r="QT159" s="7"/>
      <c r="QU159" s="7"/>
      <c r="QV159" s="7"/>
      <c r="QW159" s="7"/>
      <c r="QX159" s="7"/>
      <c r="QY159" s="7"/>
      <c r="QZ159" s="7"/>
      <c r="RA159" s="7"/>
      <c r="RB159" s="7"/>
      <c r="RC159" s="7"/>
      <c r="RD159" s="7"/>
      <c r="RE159" s="7"/>
      <c r="RF159" s="7"/>
      <c r="RG159" s="7"/>
      <c r="RH159" s="7"/>
      <c r="RI159" s="7"/>
      <c r="RJ159" s="7"/>
      <c r="RK159" s="7"/>
      <c r="RL159" s="7"/>
      <c r="RM159" s="7"/>
      <c r="RN159" s="7"/>
      <c r="RO159" s="7"/>
      <c r="RP159" s="7"/>
      <c r="RQ159" s="7"/>
      <c r="RR159" s="7"/>
      <c r="RS159" s="7"/>
      <c r="RT159" s="7"/>
      <c r="RU159" s="7"/>
      <c r="RV159" s="7"/>
      <c r="RW159" s="7"/>
      <c r="RX159" s="7"/>
      <c r="RY159" s="7"/>
      <c r="RZ159" s="7"/>
      <c r="SA159" s="7"/>
      <c r="SB159" s="7"/>
      <c r="SC159" s="7"/>
      <c r="SD159" s="7"/>
      <c r="SE159" s="7"/>
      <c r="SF159" s="7"/>
      <c r="SG159" s="7"/>
      <c r="SH159" s="7"/>
      <c r="SI159" s="7"/>
      <c r="SJ159" s="7"/>
      <c r="SK159" s="7"/>
    </row>
    <row r="160" ht="14.2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  <c r="DV160" s="7"/>
      <c r="DW160" s="7"/>
      <c r="DX160" s="7"/>
      <c r="DY160" s="7"/>
      <c r="DZ160" s="7"/>
      <c r="EA160" s="7"/>
      <c r="EB160" s="7"/>
      <c r="EC160" s="7"/>
      <c r="ED160" s="7"/>
      <c r="EE160" s="7"/>
      <c r="EF160" s="7"/>
      <c r="EG160" s="7"/>
      <c r="EH160" s="7"/>
      <c r="EI160" s="7"/>
      <c r="EJ160" s="7"/>
      <c r="EK160" s="7"/>
      <c r="EL160" s="7"/>
      <c r="EM160" s="7"/>
      <c r="EN160" s="7"/>
      <c r="EO160" s="7"/>
      <c r="EP160" s="7"/>
      <c r="EQ160" s="7"/>
      <c r="ER160" s="7"/>
      <c r="ES160" s="7"/>
      <c r="ET160" s="7"/>
      <c r="EU160" s="7"/>
      <c r="EV160" s="7"/>
      <c r="EW160" s="7"/>
      <c r="EX160" s="7"/>
      <c r="EY160" s="7"/>
      <c r="EZ160" s="7"/>
      <c r="FA160" s="7"/>
      <c r="FB160" s="7"/>
      <c r="FC160" s="7"/>
      <c r="FD160" s="7"/>
      <c r="FE160" s="7"/>
      <c r="FF160" s="7"/>
      <c r="FG160" s="7"/>
      <c r="FH160" s="7"/>
      <c r="FI160" s="7"/>
      <c r="FJ160" s="7"/>
      <c r="FK160" s="7"/>
      <c r="FL160" s="7"/>
      <c r="FM160" s="7"/>
      <c r="FN160" s="7"/>
      <c r="FO160" s="7"/>
      <c r="FP160" s="7"/>
      <c r="FQ160" s="7"/>
      <c r="FR160" s="7"/>
      <c r="FS160" s="7"/>
      <c r="FT160" s="7"/>
      <c r="FU160" s="7"/>
      <c r="FV160" s="7"/>
      <c r="FW160" s="7"/>
      <c r="FX160" s="7"/>
      <c r="FY160" s="7"/>
      <c r="FZ160" s="7"/>
      <c r="GA160" s="7"/>
      <c r="GB160" s="7"/>
      <c r="GC160" s="7"/>
      <c r="GD160" s="7"/>
      <c r="GE160" s="7"/>
      <c r="GF160" s="7"/>
      <c r="GG160" s="7"/>
      <c r="GH160" s="7"/>
      <c r="GI160" s="7"/>
      <c r="GJ160" s="7"/>
      <c r="GK160" s="7"/>
      <c r="GL160" s="7"/>
      <c r="GM160" s="7"/>
      <c r="GN160" s="7"/>
      <c r="GO160" s="7"/>
      <c r="GP160" s="7"/>
      <c r="GQ160" s="7"/>
      <c r="GR160" s="7"/>
      <c r="GS160" s="7"/>
      <c r="GT160" s="7"/>
      <c r="GU160" s="7"/>
      <c r="GV160" s="7"/>
      <c r="GW160" s="7"/>
      <c r="GX160" s="7"/>
      <c r="GY160" s="7"/>
      <c r="GZ160" s="7"/>
      <c r="HA160" s="7"/>
      <c r="HB160" s="7"/>
      <c r="HC160" s="7"/>
      <c r="HD160" s="7"/>
      <c r="HE160" s="7"/>
      <c r="HF160" s="7"/>
      <c r="HG160" s="7"/>
      <c r="HH160" s="7"/>
      <c r="HI160" s="7"/>
      <c r="HJ160" s="7"/>
      <c r="HK160" s="7"/>
      <c r="HL160" s="7"/>
      <c r="HM160" s="7"/>
      <c r="HN160" s="7"/>
      <c r="HO160" s="7"/>
      <c r="HP160" s="7"/>
      <c r="HQ160" s="7"/>
      <c r="HR160" s="7"/>
      <c r="HS160" s="7"/>
      <c r="HT160" s="7"/>
      <c r="HU160" s="7"/>
      <c r="HV160" s="7"/>
      <c r="HW160" s="7"/>
      <c r="HX160" s="7"/>
      <c r="HY160" s="7"/>
      <c r="HZ160" s="7"/>
      <c r="IA160" s="7"/>
      <c r="IB160" s="7"/>
      <c r="IC160" s="7"/>
      <c r="ID160" s="7"/>
      <c r="IE160" s="7"/>
      <c r="IF160" s="7"/>
      <c r="IG160" s="7"/>
      <c r="IH160" s="7"/>
      <c r="II160" s="7"/>
      <c r="IJ160" s="7"/>
      <c r="IK160" s="7"/>
      <c r="IL160" s="7"/>
      <c r="IM160" s="7"/>
      <c r="IN160" s="7"/>
      <c r="IO160" s="7"/>
      <c r="IP160" s="7"/>
      <c r="IQ160" s="7"/>
      <c r="IR160" s="7"/>
      <c r="IS160" s="7"/>
      <c r="IT160" s="7"/>
      <c r="IU160" s="7"/>
      <c r="IV160" s="7"/>
      <c r="IW160" s="7"/>
      <c r="IX160" s="7"/>
      <c r="IY160" s="7"/>
      <c r="IZ160" s="7"/>
      <c r="JA160" s="7"/>
      <c r="JB160" s="7"/>
      <c r="JC160" s="7"/>
      <c r="JD160" s="7"/>
      <c r="JE160" s="7"/>
      <c r="JF160" s="7"/>
      <c r="JG160" s="7"/>
      <c r="JH160" s="7"/>
      <c r="JI160" s="7"/>
      <c r="JJ160" s="7"/>
      <c r="JK160" s="7"/>
      <c r="JL160" s="7"/>
      <c r="JM160" s="7"/>
      <c r="JN160" s="7"/>
      <c r="JO160" s="7"/>
      <c r="JP160" s="7"/>
      <c r="JQ160" s="7"/>
      <c r="JR160" s="7"/>
      <c r="JS160" s="7"/>
      <c r="JT160" s="7"/>
      <c r="JU160" s="7"/>
      <c r="JV160" s="7"/>
      <c r="JW160" s="7"/>
      <c r="JX160" s="7"/>
      <c r="JY160" s="7"/>
      <c r="JZ160" s="7"/>
      <c r="KA160" s="7"/>
      <c r="KB160" s="7"/>
      <c r="KC160" s="7"/>
      <c r="KD160" s="7"/>
      <c r="KE160" s="7"/>
      <c r="KF160" s="7"/>
      <c r="KG160" s="7"/>
      <c r="KH160" s="7"/>
      <c r="KI160" s="7"/>
      <c r="KJ160" s="7"/>
      <c r="KK160" s="7"/>
      <c r="KL160" s="7"/>
      <c r="KM160" s="7"/>
      <c r="KN160" s="7"/>
      <c r="KO160" s="7"/>
      <c r="KP160" s="7"/>
      <c r="KQ160" s="7"/>
      <c r="KR160" s="7"/>
      <c r="KS160" s="7"/>
      <c r="KT160" s="7"/>
      <c r="KU160" s="7"/>
      <c r="KV160" s="7"/>
      <c r="KW160" s="7"/>
      <c r="KX160" s="7"/>
      <c r="KY160" s="7"/>
      <c r="KZ160" s="7"/>
      <c r="LA160" s="7"/>
      <c r="LB160" s="7"/>
      <c r="LC160" s="7"/>
      <c r="LD160" s="7"/>
      <c r="LE160" s="7"/>
      <c r="LF160" s="7"/>
      <c r="LG160" s="7"/>
      <c r="LH160" s="7"/>
      <c r="LI160" s="7"/>
      <c r="LJ160" s="7"/>
      <c r="LK160" s="7"/>
      <c r="LL160" s="7"/>
      <c r="LM160" s="7"/>
      <c r="LN160" s="7"/>
      <c r="LO160" s="7"/>
      <c r="LP160" s="7"/>
      <c r="LQ160" s="7"/>
      <c r="LR160" s="7"/>
      <c r="LS160" s="7"/>
      <c r="LT160" s="7"/>
      <c r="LU160" s="7"/>
      <c r="LV160" s="7"/>
      <c r="LW160" s="7"/>
      <c r="LX160" s="7"/>
      <c r="LY160" s="7"/>
      <c r="LZ160" s="7"/>
      <c r="MA160" s="7"/>
      <c r="MB160" s="7"/>
      <c r="MC160" s="7"/>
      <c r="MD160" s="7"/>
      <c r="ME160" s="7"/>
      <c r="MF160" s="7"/>
      <c r="MG160" s="7"/>
      <c r="MH160" s="7"/>
      <c r="MI160" s="7"/>
      <c r="MJ160" s="7"/>
      <c r="MK160" s="7"/>
      <c r="ML160" s="7"/>
      <c r="MM160" s="7"/>
      <c r="MN160" s="7"/>
      <c r="MO160" s="7"/>
      <c r="MP160" s="7"/>
      <c r="MQ160" s="7"/>
      <c r="MR160" s="7"/>
      <c r="MS160" s="7"/>
      <c r="MT160" s="7"/>
      <c r="MU160" s="7"/>
      <c r="MV160" s="7"/>
      <c r="MW160" s="7"/>
      <c r="MX160" s="7"/>
      <c r="MY160" s="7"/>
      <c r="MZ160" s="7"/>
      <c r="NA160" s="7"/>
      <c r="NB160" s="7"/>
      <c r="NC160" s="7"/>
      <c r="ND160" s="7"/>
      <c r="NE160" s="7"/>
      <c r="NF160" s="7"/>
      <c r="NG160" s="7"/>
      <c r="NH160" s="7"/>
      <c r="NI160" s="7"/>
      <c r="NJ160" s="7"/>
      <c r="NK160" s="7"/>
      <c r="NL160" s="7"/>
      <c r="NM160" s="7"/>
      <c r="NN160" s="7"/>
      <c r="NO160" s="7"/>
      <c r="NP160" s="7"/>
      <c r="NQ160" s="7"/>
      <c r="NR160" s="7"/>
      <c r="NS160" s="7"/>
      <c r="NT160" s="7"/>
      <c r="NU160" s="7"/>
      <c r="NV160" s="7"/>
      <c r="NW160" s="7"/>
      <c r="NX160" s="7"/>
      <c r="NY160" s="7"/>
      <c r="NZ160" s="7"/>
      <c r="OA160" s="7"/>
      <c r="OB160" s="7"/>
      <c r="OC160" s="7"/>
      <c r="OD160" s="7"/>
      <c r="OE160" s="7"/>
      <c r="OF160" s="7"/>
      <c r="OG160" s="7"/>
      <c r="OH160" s="7"/>
      <c r="OI160" s="7"/>
      <c r="OJ160" s="7"/>
      <c r="OK160" s="7"/>
      <c r="OL160" s="7"/>
      <c r="OM160" s="7"/>
      <c r="ON160" s="7"/>
      <c r="OO160" s="7"/>
      <c r="OP160" s="7"/>
      <c r="OQ160" s="7"/>
      <c r="OR160" s="7"/>
      <c r="OS160" s="7"/>
      <c r="OT160" s="7"/>
      <c r="OU160" s="7"/>
      <c r="OV160" s="7"/>
      <c r="OW160" s="7"/>
      <c r="OX160" s="7"/>
      <c r="OY160" s="7"/>
      <c r="OZ160" s="7"/>
      <c r="PA160" s="7"/>
      <c r="PB160" s="7"/>
      <c r="PC160" s="7"/>
      <c r="PD160" s="7"/>
      <c r="PE160" s="7"/>
      <c r="PF160" s="7"/>
      <c r="PG160" s="7"/>
      <c r="PH160" s="7"/>
      <c r="PI160" s="7"/>
      <c r="PJ160" s="7"/>
      <c r="PK160" s="7"/>
      <c r="PL160" s="7"/>
      <c r="PM160" s="7"/>
      <c r="PN160" s="7"/>
      <c r="PO160" s="7"/>
      <c r="PP160" s="7"/>
      <c r="PQ160" s="7"/>
      <c r="PR160" s="7"/>
      <c r="PS160" s="7"/>
      <c r="PT160" s="7"/>
      <c r="PU160" s="7"/>
      <c r="PV160" s="7"/>
      <c r="PW160" s="7"/>
      <c r="PX160" s="7"/>
      <c r="PY160" s="7"/>
      <c r="PZ160" s="7"/>
      <c r="QA160" s="7"/>
      <c r="QB160" s="7"/>
      <c r="QC160" s="7"/>
      <c r="QD160" s="7"/>
      <c r="QE160" s="7"/>
      <c r="QF160" s="7"/>
      <c r="QG160" s="7"/>
      <c r="QH160" s="7"/>
      <c r="QI160" s="7"/>
      <c r="QJ160" s="7"/>
      <c r="QK160" s="7"/>
      <c r="QL160" s="7"/>
      <c r="QM160" s="7"/>
      <c r="QN160" s="7"/>
      <c r="QO160" s="7"/>
      <c r="QP160" s="7"/>
      <c r="QQ160" s="7"/>
      <c r="QR160" s="7"/>
      <c r="QS160" s="7"/>
      <c r="QT160" s="7"/>
      <c r="QU160" s="7"/>
      <c r="QV160" s="7"/>
      <c r="QW160" s="7"/>
      <c r="QX160" s="7"/>
      <c r="QY160" s="7"/>
      <c r="QZ160" s="7"/>
      <c r="RA160" s="7"/>
      <c r="RB160" s="7"/>
      <c r="RC160" s="7"/>
      <c r="RD160" s="7"/>
      <c r="RE160" s="7"/>
      <c r="RF160" s="7"/>
      <c r="RG160" s="7"/>
      <c r="RH160" s="7"/>
      <c r="RI160" s="7"/>
      <c r="RJ160" s="7"/>
      <c r="RK160" s="7"/>
      <c r="RL160" s="7"/>
      <c r="RM160" s="7"/>
      <c r="RN160" s="7"/>
      <c r="RO160" s="7"/>
      <c r="RP160" s="7"/>
      <c r="RQ160" s="7"/>
      <c r="RR160" s="7"/>
      <c r="RS160" s="7"/>
      <c r="RT160" s="7"/>
      <c r="RU160" s="7"/>
      <c r="RV160" s="7"/>
      <c r="RW160" s="7"/>
      <c r="RX160" s="7"/>
      <c r="RY160" s="7"/>
      <c r="RZ160" s="7"/>
      <c r="SA160" s="7"/>
      <c r="SB160" s="7"/>
      <c r="SC160" s="7"/>
      <c r="SD160" s="7"/>
      <c r="SE160" s="7"/>
      <c r="SF160" s="7"/>
      <c r="SG160" s="7"/>
      <c r="SH160" s="7"/>
      <c r="SI160" s="7"/>
      <c r="SJ160" s="7"/>
      <c r="SK160" s="7"/>
    </row>
    <row r="161" ht="14.2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  <c r="DV161" s="7"/>
      <c r="DW161" s="7"/>
      <c r="DX161" s="7"/>
      <c r="DY161" s="7"/>
      <c r="DZ161" s="7"/>
      <c r="EA161" s="7"/>
      <c r="EB161" s="7"/>
      <c r="EC161" s="7"/>
      <c r="ED161" s="7"/>
      <c r="EE161" s="7"/>
      <c r="EF161" s="7"/>
      <c r="EG161" s="7"/>
      <c r="EH161" s="7"/>
      <c r="EI161" s="7"/>
      <c r="EJ161" s="7"/>
      <c r="EK161" s="7"/>
      <c r="EL161" s="7"/>
      <c r="EM161" s="7"/>
      <c r="EN161" s="7"/>
      <c r="EO161" s="7"/>
      <c r="EP161" s="7"/>
      <c r="EQ161" s="7"/>
      <c r="ER161" s="7"/>
      <c r="ES161" s="7"/>
      <c r="ET161" s="7"/>
      <c r="EU161" s="7"/>
      <c r="EV161" s="7"/>
      <c r="EW161" s="7"/>
      <c r="EX161" s="7"/>
      <c r="EY161" s="7"/>
      <c r="EZ161" s="7"/>
      <c r="FA161" s="7"/>
      <c r="FB161" s="7"/>
      <c r="FC161" s="7"/>
      <c r="FD161" s="7"/>
      <c r="FE161" s="7"/>
      <c r="FF161" s="7"/>
      <c r="FG161" s="7"/>
      <c r="FH161" s="7"/>
      <c r="FI161" s="7"/>
      <c r="FJ161" s="7"/>
      <c r="FK161" s="7"/>
      <c r="FL161" s="7"/>
      <c r="FM161" s="7"/>
      <c r="FN161" s="7"/>
      <c r="FO161" s="7"/>
      <c r="FP161" s="7"/>
      <c r="FQ161" s="7"/>
      <c r="FR161" s="7"/>
      <c r="FS161" s="7"/>
      <c r="FT161" s="7"/>
      <c r="FU161" s="7"/>
      <c r="FV161" s="7"/>
      <c r="FW161" s="7"/>
      <c r="FX161" s="7"/>
      <c r="FY161" s="7"/>
      <c r="FZ161" s="7"/>
      <c r="GA161" s="7"/>
      <c r="GB161" s="7"/>
      <c r="GC161" s="7"/>
      <c r="GD161" s="7"/>
      <c r="GE161" s="7"/>
      <c r="GF161" s="7"/>
      <c r="GG161" s="7"/>
      <c r="GH161" s="7"/>
      <c r="GI161" s="7"/>
      <c r="GJ161" s="7"/>
      <c r="GK161" s="7"/>
      <c r="GL161" s="7"/>
      <c r="GM161" s="7"/>
      <c r="GN161" s="7"/>
      <c r="GO161" s="7"/>
      <c r="GP161" s="7"/>
      <c r="GQ161" s="7"/>
      <c r="GR161" s="7"/>
      <c r="GS161" s="7"/>
      <c r="GT161" s="7"/>
      <c r="GU161" s="7"/>
      <c r="GV161" s="7"/>
      <c r="GW161" s="7"/>
      <c r="GX161" s="7"/>
      <c r="GY161" s="7"/>
      <c r="GZ161" s="7"/>
      <c r="HA161" s="7"/>
      <c r="HB161" s="7"/>
      <c r="HC161" s="7"/>
      <c r="HD161" s="7"/>
      <c r="HE161" s="7"/>
      <c r="HF161" s="7"/>
      <c r="HG161" s="7"/>
      <c r="HH161" s="7"/>
      <c r="HI161" s="7"/>
      <c r="HJ161" s="7"/>
      <c r="HK161" s="7"/>
      <c r="HL161" s="7"/>
      <c r="HM161" s="7"/>
      <c r="HN161" s="7"/>
      <c r="HO161" s="7"/>
      <c r="HP161" s="7"/>
      <c r="HQ161" s="7"/>
      <c r="HR161" s="7"/>
      <c r="HS161" s="7"/>
      <c r="HT161" s="7"/>
      <c r="HU161" s="7"/>
      <c r="HV161" s="7"/>
      <c r="HW161" s="7"/>
      <c r="HX161" s="7"/>
      <c r="HY161" s="7"/>
      <c r="HZ161" s="7"/>
      <c r="IA161" s="7"/>
      <c r="IB161" s="7"/>
      <c r="IC161" s="7"/>
      <c r="ID161" s="7"/>
      <c r="IE161" s="7"/>
      <c r="IF161" s="7"/>
      <c r="IG161" s="7"/>
      <c r="IH161" s="7"/>
      <c r="II161" s="7"/>
      <c r="IJ161" s="7"/>
      <c r="IK161" s="7"/>
      <c r="IL161" s="7"/>
      <c r="IM161" s="7"/>
      <c r="IN161" s="7"/>
      <c r="IO161" s="7"/>
      <c r="IP161" s="7"/>
      <c r="IQ161" s="7"/>
      <c r="IR161" s="7"/>
      <c r="IS161" s="7"/>
      <c r="IT161" s="7"/>
      <c r="IU161" s="7"/>
      <c r="IV161" s="7"/>
      <c r="IW161" s="7"/>
      <c r="IX161" s="7"/>
      <c r="IY161" s="7"/>
      <c r="IZ161" s="7"/>
      <c r="JA161" s="7"/>
      <c r="JB161" s="7"/>
      <c r="JC161" s="7"/>
      <c r="JD161" s="7"/>
      <c r="JE161" s="7"/>
      <c r="JF161" s="7"/>
      <c r="JG161" s="7"/>
      <c r="JH161" s="7"/>
      <c r="JI161" s="7"/>
      <c r="JJ161" s="7"/>
      <c r="JK161" s="7"/>
      <c r="JL161" s="7"/>
      <c r="JM161" s="7"/>
      <c r="JN161" s="7"/>
      <c r="JO161" s="7"/>
      <c r="JP161" s="7"/>
      <c r="JQ161" s="7"/>
      <c r="JR161" s="7"/>
      <c r="JS161" s="7"/>
      <c r="JT161" s="7"/>
      <c r="JU161" s="7"/>
      <c r="JV161" s="7"/>
      <c r="JW161" s="7"/>
      <c r="JX161" s="7"/>
      <c r="JY161" s="7"/>
      <c r="JZ161" s="7"/>
      <c r="KA161" s="7"/>
      <c r="KB161" s="7"/>
      <c r="KC161" s="7"/>
      <c r="KD161" s="7"/>
      <c r="KE161" s="7"/>
      <c r="KF161" s="7"/>
      <c r="KG161" s="7"/>
      <c r="KH161" s="7"/>
      <c r="KI161" s="7"/>
      <c r="KJ161" s="7"/>
      <c r="KK161" s="7"/>
      <c r="KL161" s="7"/>
      <c r="KM161" s="7"/>
      <c r="KN161" s="7"/>
      <c r="KO161" s="7"/>
      <c r="KP161" s="7"/>
      <c r="KQ161" s="7"/>
      <c r="KR161" s="7"/>
      <c r="KS161" s="7"/>
      <c r="KT161" s="7"/>
      <c r="KU161" s="7"/>
      <c r="KV161" s="7"/>
      <c r="KW161" s="7"/>
      <c r="KX161" s="7"/>
      <c r="KY161" s="7"/>
      <c r="KZ161" s="7"/>
      <c r="LA161" s="7"/>
      <c r="LB161" s="7"/>
      <c r="LC161" s="7"/>
      <c r="LD161" s="7"/>
      <c r="LE161" s="7"/>
      <c r="LF161" s="7"/>
      <c r="LG161" s="7"/>
      <c r="LH161" s="7"/>
      <c r="LI161" s="7"/>
      <c r="LJ161" s="7"/>
      <c r="LK161" s="7"/>
      <c r="LL161" s="7"/>
      <c r="LM161" s="7"/>
      <c r="LN161" s="7"/>
      <c r="LO161" s="7"/>
      <c r="LP161" s="7"/>
      <c r="LQ161" s="7"/>
      <c r="LR161" s="7"/>
      <c r="LS161" s="7"/>
      <c r="LT161" s="7"/>
      <c r="LU161" s="7"/>
      <c r="LV161" s="7"/>
      <c r="LW161" s="7"/>
      <c r="LX161" s="7"/>
      <c r="LY161" s="7"/>
      <c r="LZ161" s="7"/>
      <c r="MA161" s="7"/>
      <c r="MB161" s="7"/>
      <c r="MC161" s="7"/>
      <c r="MD161" s="7"/>
      <c r="ME161" s="7"/>
      <c r="MF161" s="7"/>
      <c r="MG161" s="7"/>
      <c r="MH161" s="7"/>
      <c r="MI161" s="7"/>
      <c r="MJ161" s="7"/>
      <c r="MK161" s="7"/>
      <c r="ML161" s="7"/>
      <c r="MM161" s="7"/>
      <c r="MN161" s="7"/>
      <c r="MO161" s="7"/>
      <c r="MP161" s="7"/>
      <c r="MQ161" s="7"/>
      <c r="MR161" s="7"/>
      <c r="MS161" s="7"/>
      <c r="MT161" s="7"/>
      <c r="MU161" s="7"/>
      <c r="MV161" s="7"/>
      <c r="MW161" s="7"/>
      <c r="MX161" s="7"/>
      <c r="MY161" s="7"/>
      <c r="MZ161" s="7"/>
      <c r="NA161" s="7"/>
      <c r="NB161" s="7"/>
      <c r="NC161" s="7"/>
      <c r="ND161" s="7"/>
      <c r="NE161" s="7"/>
      <c r="NF161" s="7"/>
      <c r="NG161" s="7"/>
      <c r="NH161" s="7"/>
      <c r="NI161" s="7"/>
      <c r="NJ161" s="7"/>
      <c r="NK161" s="7"/>
      <c r="NL161" s="7"/>
      <c r="NM161" s="7"/>
      <c r="NN161" s="7"/>
      <c r="NO161" s="7"/>
      <c r="NP161" s="7"/>
      <c r="NQ161" s="7"/>
      <c r="NR161" s="7"/>
      <c r="NS161" s="7"/>
      <c r="NT161" s="7"/>
      <c r="NU161" s="7"/>
      <c r="NV161" s="7"/>
      <c r="NW161" s="7"/>
      <c r="NX161" s="7"/>
      <c r="NY161" s="7"/>
      <c r="NZ161" s="7"/>
      <c r="OA161" s="7"/>
      <c r="OB161" s="7"/>
      <c r="OC161" s="7"/>
      <c r="OD161" s="7"/>
      <c r="OE161" s="7"/>
      <c r="OF161" s="7"/>
      <c r="OG161" s="7"/>
      <c r="OH161" s="7"/>
      <c r="OI161" s="7"/>
      <c r="OJ161" s="7"/>
      <c r="OK161" s="7"/>
      <c r="OL161" s="7"/>
      <c r="OM161" s="7"/>
      <c r="ON161" s="7"/>
      <c r="OO161" s="7"/>
      <c r="OP161" s="7"/>
      <c r="OQ161" s="7"/>
      <c r="OR161" s="7"/>
      <c r="OS161" s="7"/>
      <c r="OT161" s="7"/>
      <c r="OU161" s="7"/>
      <c r="OV161" s="7"/>
      <c r="OW161" s="7"/>
      <c r="OX161" s="7"/>
      <c r="OY161" s="7"/>
      <c r="OZ161" s="7"/>
      <c r="PA161" s="7"/>
      <c r="PB161" s="7"/>
      <c r="PC161" s="7"/>
      <c r="PD161" s="7"/>
      <c r="PE161" s="7"/>
      <c r="PF161" s="7"/>
      <c r="PG161" s="7"/>
      <c r="PH161" s="7"/>
      <c r="PI161" s="7"/>
      <c r="PJ161" s="7"/>
      <c r="PK161" s="7"/>
      <c r="PL161" s="7"/>
      <c r="PM161" s="7"/>
      <c r="PN161" s="7"/>
      <c r="PO161" s="7"/>
      <c r="PP161" s="7"/>
      <c r="PQ161" s="7"/>
      <c r="PR161" s="7"/>
      <c r="PS161" s="7"/>
      <c r="PT161" s="7"/>
      <c r="PU161" s="7"/>
      <c r="PV161" s="7"/>
      <c r="PW161" s="7"/>
      <c r="PX161" s="7"/>
      <c r="PY161" s="7"/>
      <c r="PZ161" s="7"/>
      <c r="QA161" s="7"/>
      <c r="QB161" s="7"/>
      <c r="QC161" s="7"/>
      <c r="QD161" s="7"/>
      <c r="QE161" s="7"/>
      <c r="QF161" s="7"/>
      <c r="QG161" s="7"/>
      <c r="QH161" s="7"/>
      <c r="QI161" s="7"/>
      <c r="QJ161" s="7"/>
      <c r="QK161" s="7"/>
      <c r="QL161" s="7"/>
      <c r="QM161" s="7"/>
      <c r="QN161" s="7"/>
      <c r="QO161" s="7"/>
      <c r="QP161" s="7"/>
      <c r="QQ161" s="7"/>
      <c r="QR161" s="7"/>
      <c r="QS161" s="7"/>
      <c r="QT161" s="7"/>
      <c r="QU161" s="7"/>
      <c r="QV161" s="7"/>
      <c r="QW161" s="7"/>
      <c r="QX161" s="7"/>
      <c r="QY161" s="7"/>
      <c r="QZ161" s="7"/>
      <c r="RA161" s="7"/>
      <c r="RB161" s="7"/>
      <c r="RC161" s="7"/>
      <c r="RD161" s="7"/>
      <c r="RE161" s="7"/>
      <c r="RF161" s="7"/>
      <c r="RG161" s="7"/>
      <c r="RH161" s="7"/>
      <c r="RI161" s="7"/>
      <c r="RJ161" s="7"/>
      <c r="RK161" s="7"/>
      <c r="RL161" s="7"/>
      <c r="RM161" s="7"/>
      <c r="RN161" s="7"/>
      <c r="RO161" s="7"/>
      <c r="RP161" s="7"/>
      <c r="RQ161" s="7"/>
      <c r="RR161" s="7"/>
      <c r="RS161" s="7"/>
      <c r="RT161" s="7"/>
      <c r="RU161" s="7"/>
      <c r="RV161" s="7"/>
      <c r="RW161" s="7"/>
      <c r="RX161" s="7"/>
      <c r="RY161" s="7"/>
      <c r="RZ161" s="7"/>
      <c r="SA161" s="7"/>
      <c r="SB161" s="7"/>
      <c r="SC161" s="7"/>
      <c r="SD161" s="7"/>
      <c r="SE161" s="7"/>
      <c r="SF161" s="7"/>
      <c r="SG161" s="7"/>
      <c r="SH161" s="7"/>
      <c r="SI161" s="7"/>
      <c r="SJ161" s="7"/>
      <c r="SK161" s="7"/>
    </row>
    <row r="162" ht="14.2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  <c r="DV162" s="7"/>
      <c r="DW162" s="7"/>
      <c r="DX162" s="7"/>
      <c r="DY162" s="7"/>
      <c r="DZ162" s="7"/>
      <c r="EA162" s="7"/>
      <c r="EB162" s="7"/>
      <c r="EC162" s="7"/>
      <c r="ED162" s="7"/>
      <c r="EE162" s="7"/>
      <c r="EF162" s="7"/>
      <c r="EG162" s="7"/>
      <c r="EH162" s="7"/>
      <c r="EI162" s="7"/>
      <c r="EJ162" s="7"/>
      <c r="EK162" s="7"/>
      <c r="EL162" s="7"/>
      <c r="EM162" s="7"/>
      <c r="EN162" s="7"/>
      <c r="EO162" s="7"/>
      <c r="EP162" s="7"/>
      <c r="EQ162" s="7"/>
      <c r="ER162" s="7"/>
      <c r="ES162" s="7"/>
      <c r="ET162" s="7"/>
      <c r="EU162" s="7"/>
      <c r="EV162" s="7"/>
      <c r="EW162" s="7"/>
      <c r="EX162" s="7"/>
      <c r="EY162" s="7"/>
      <c r="EZ162" s="7"/>
      <c r="FA162" s="7"/>
      <c r="FB162" s="7"/>
      <c r="FC162" s="7"/>
      <c r="FD162" s="7"/>
      <c r="FE162" s="7"/>
      <c r="FF162" s="7"/>
      <c r="FG162" s="7"/>
      <c r="FH162" s="7"/>
      <c r="FI162" s="7"/>
      <c r="FJ162" s="7"/>
      <c r="FK162" s="7"/>
      <c r="FL162" s="7"/>
      <c r="FM162" s="7"/>
      <c r="FN162" s="7"/>
      <c r="FO162" s="7"/>
      <c r="FP162" s="7"/>
      <c r="FQ162" s="7"/>
      <c r="FR162" s="7"/>
      <c r="FS162" s="7"/>
      <c r="FT162" s="7"/>
      <c r="FU162" s="7"/>
      <c r="FV162" s="7"/>
      <c r="FW162" s="7"/>
      <c r="FX162" s="7"/>
      <c r="FY162" s="7"/>
      <c r="FZ162" s="7"/>
      <c r="GA162" s="7"/>
      <c r="GB162" s="7"/>
      <c r="GC162" s="7"/>
      <c r="GD162" s="7"/>
      <c r="GE162" s="7"/>
      <c r="GF162" s="7"/>
      <c r="GG162" s="7"/>
      <c r="GH162" s="7"/>
      <c r="GI162" s="7"/>
      <c r="GJ162" s="7"/>
      <c r="GK162" s="7"/>
      <c r="GL162" s="7"/>
      <c r="GM162" s="7"/>
      <c r="GN162" s="7"/>
      <c r="GO162" s="7"/>
      <c r="GP162" s="7"/>
      <c r="GQ162" s="7"/>
      <c r="GR162" s="7"/>
      <c r="GS162" s="7"/>
      <c r="GT162" s="7"/>
      <c r="GU162" s="7"/>
      <c r="GV162" s="7"/>
      <c r="GW162" s="7"/>
      <c r="GX162" s="7"/>
      <c r="GY162" s="7"/>
      <c r="GZ162" s="7"/>
      <c r="HA162" s="7"/>
      <c r="HB162" s="7"/>
      <c r="HC162" s="7"/>
      <c r="HD162" s="7"/>
      <c r="HE162" s="7"/>
      <c r="HF162" s="7"/>
      <c r="HG162" s="7"/>
      <c r="HH162" s="7"/>
      <c r="HI162" s="7"/>
      <c r="HJ162" s="7"/>
      <c r="HK162" s="7"/>
      <c r="HL162" s="7"/>
      <c r="HM162" s="7"/>
      <c r="HN162" s="7"/>
      <c r="HO162" s="7"/>
      <c r="HP162" s="7"/>
      <c r="HQ162" s="7"/>
      <c r="HR162" s="7"/>
      <c r="HS162" s="7"/>
      <c r="HT162" s="7"/>
      <c r="HU162" s="7"/>
      <c r="HV162" s="7"/>
      <c r="HW162" s="7"/>
      <c r="HX162" s="7"/>
      <c r="HY162" s="7"/>
      <c r="HZ162" s="7"/>
      <c r="IA162" s="7"/>
      <c r="IB162" s="7"/>
      <c r="IC162" s="7"/>
      <c r="ID162" s="7"/>
      <c r="IE162" s="7"/>
      <c r="IF162" s="7"/>
      <c r="IG162" s="7"/>
      <c r="IH162" s="7"/>
      <c r="II162" s="7"/>
      <c r="IJ162" s="7"/>
      <c r="IK162" s="7"/>
      <c r="IL162" s="7"/>
      <c r="IM162" s="7"/>
      <c r="IN162" s="7"/>
      <c r="IO162" s="7"/>
      <c r="IP162" s="7"/>
      <c r="IQ162" s="7"/>
      <c r="IR162" s="7"/>
      <c r="IS162" s="7"/>
      <c r="IT162" s="7"/>
      <c r="IU162" s="7"/>
      <c r="IV162" s="7"/>
      <c r="IW162" s="7"/>
      <c r="IX162" s="7"/>
      <c r="IY162" s="7"/>
      <c r="IZ162" s="7"/>
      <c r="JA162" s="7"/>
      <c r="JB162" s="7"/>
      <c r="JC162" s="7"/>
      <c r="JD162" s="7"/>
      <c r="JE162" s="7"/>
      <c r="JF162" s="7"/>
      <c r="JG162" s="7"/>
      <c r="JH162" s="7"/>
      <c r="JI162" s="7"/>
      <c r="JJ162" s="7"/>
      <c r="JK162" s="7"/>
      <c r="JL162" s="7"/>
      <c r="JM162" s="7"/>
      <c r="JN162" s="7"/>
      <c r="JO162" s="7"/>
      <c r="JP162" s="7"/>
      <c r="JQ162" s="7"/>
      <c r="JR162" s="7"/>
      <c r="JS162" s="7"/>
      <c r="JT162" s="7"/>
      <c r="JU162" s="7"/>
      <c r="JV162" s="7"/>
      <c r="JW162" s="7"/>
      <c r="JX162" s="7"/>
      <c r="JY162" s="7"/>
      <c r="JZ162" s="7"/>
      <c r="KA162" s="7"/>
      <c r="KB162" s="7"/>
      <c r="KC162" s="7"/>
      <c r="KD162" s="7"/>
      <c r="KE162" s="7"/>
      <c r="KF162" s="7"/>
      <c r="KG162" s="7"/>
      <c r="KH162" s="7"/>
      <c r="KI162" s="7"/>
      <c r="KJ162" s="7"/>
      <c r="KK162" s="7"/>
      <c r="KL162" s="7"/>
      <c r="KM162" s="7"/>
      <c r="KN162" s="7"/>
      <c r="KO162" s="7"/>
      <c r="KP162" s="7"/>
      <c r="KQ162" s="7"/>
      <c r="KR162" s="7"/>
      <c r="KS162" s="7"/>
      <c r="KT162" s="7"/>
      <c r="KU162" s="7"/>
      <c r="KV162" s="7"/>
      <c r="KW162" s="7"/>
      <c r="KX162" s="7"/>
      <c r="KY162" s="7"/>
      <c r="KZ162" s="7"/>
      <c r="LA162" s="7"/>
      <c r="LB162" s="7"/>
      <c r="LC162" s="7"/>
      <c r="LD162" s="7"/>
      <c r="LE162" s="7"/>
      <c r="LF162" s="7"/>
      <c r="LG162" s="7"/>
      <c r="LH162" s="7"/>
      <c r="LI162" s="7"/>
      <c r="LJ162" s="7"/>
      <c r="LK162" s="7"/>
      <c r="LL162" s="7"/>
      <c r="LM162" s="7"/>
      <c r="LN162" s="7"/>
      <c r="LO162" s="7"/>
      <c r="LP162" s="7"/>
      <c r="LQ162" s="7"/>
      <c r="LR162" s="7"/>
      <c r="LS162" s="7"/>
      <c r="LT162" s="7"/>
      <c r="LU162" s="7"/>
      <c r="LV162" s="7"/>
      <c r="LW162" s="7"/>
      <c r="LX162" s="7"/>
      <c r="LY162" s="7"/>
      <c r="LZ162" s="7"/>
      <c r="MA162" s="7"/>
      <c r="MB162" s="7"/>
      <c r="MC162" s="7"/>
      <c r="MD162" s="7"/>
      <c r="ME162" s="7"/>
      <c r="MF162" s="7"/>
      <c r="MG162" s="7"/>
      <c r="MH162" s="7"/>
      <c r="MI162" s="7"/>
      <c r="MJ162" s="7"/>
      <c r="MK162" s="7"/>
      <c r="ML162" s="7"/>
      <c r="MM162" s="7"/>
      <c r="MN162" s="7"/>
      <c r="MO162" s="7"/>
      <c r="MP162" s="7"/>
      <c r="MQ162" s="7"/>
      <c r="MR162" s="7"/>
      <c r="MS162" s="7"/>
      <c r="MT162" s="7"/>
      <c r="MU162" s="7"/>
      <c r="MV162" s="7"/>
      <c r="MW162" s="7"/>
      <c r="MX162" s="7"/>
      <c r="MY162" s="7"/>
      <c r="MZ162" s="7"/>
      <c r="NA162" s="7"/>
      <c r="NB162" s="7"/>
      <c r="NC162" s="7"/>
      <c r="ND162" s="7"/>
      <c r="NE162" s="7"/>
      <c r="NF162" s="7"/>
      <c r="NG162" s="7"/>
      <c r="NH162" s="7"/>
      <c r="NI162" s="7"/>
      <c r="NJ162" s="7"/>
      <c r="NK162" s="7"/>
      <c r="NL162" s="7"/>
      <c r="NM162" s="7"/>
      <c r="NN162" s="7"/>
      <c r="NO162" s="7"/>
      <c r="NP162" s="7"/>
      <c r="NQ162" s="7"/>
      <c r="NR162" s="7"/>
      <c r="NS162" s="7"/>
      <c r="NT162" s="7"/>
      <c r="NU162" s="7"/>
      <c r="NV162" s="7"/>
      <c r="NW162" s="7"/>
      <c r="NX162" s="7"/>
      <c r="NY162" s="7"/>
      <c r="NZ162" s="7"/>
      <c r="OA162" s="7"/>
      <c r="OB162" s="7"/>
      <c r="OC162" s="7"/>
      <c r="OD162" s="7"/>
      <c r="OE162" s="7"/>
      <c r="OF162" s="7"/>
      <c r="OG162" s="7"/>
      <c r="OH162" s="7"/>
      <c r="OI162" s="7"/>
      <c r="OJ162" s="7"/>
      <c r="OK162" s="7"/>
      <c r="OL162" s="7"/>
      <c r="OM162" s="7"/>
      <c r="ON162" s="7"/>
      <c r="OO162" s="7"/>
      <c r="OP162" s="7"/>
      <c r="OQ162" s="7"/>
      <c r="OR162" s="7"/>
      <c r="OS162" s="7"/>
      <c r="OT162" s="7"/>
      <c r="OU162" s="7"/>
      <c r="OV162" s="7"/>
      <c r="OW162" s="7"/>
      <c r="OX162" s="7"/>
      <c r="OY162" s="7"/>
      <c r="OZ162" s="7"/>
      <c r="PA162" s="7"/>
      <c r="PB162" s="7"/>
      <c r="PC162" s="7"/>
      <c r="PD162" s="7"/>
      <c r="PE162" s="7"/>
      <c r="PF162" s="7"/>
      <c r="PG162" s="7"/>
      <c r="PH162" s="7"/>
      <c r="PI162" s="7"/>
      <c r="PJ162" s="7"/>
      <c r="PK162" s="7"/>
      <c r="PL162" s="7"/>
      <c r="PM162" s="7"/>
      <c r="PN162" s="7"/>
      <c r="PO162" s="7"/>
      <c r="PP162" s="7"/>
      <c r="PQ162" s="7"/>
      <c r="PR162" s="7"/>
      <c r="PS162" s="7"/>
      <c r="PT162" s="7"/>
      <c r="PU162" s="7"/>
      <c r="PV162" s="7"/>
      <c r="PW162" s="7"/>
      <c r="PX162" s="7"/>
      <c r="PY162" s="7"/>
      <c r="PZ162" s="7"/>
      <c r="QA162" s="7"/>
      <c r="QB162" s="7"/>
      <c r="QC162" s="7"/>
      <c r="QD162" s="7"/>
      <c r="QE162" s="7"/>
      <c r="QF162" s="7"/>
      <c r="QG162" s="7"/>
      <c r="QH162" s="7"/>
      <c r="QI162" s="7"/>
      <c r="QJ162" s="7"/>
      <c r="QK162" s="7"/>
      <c r="QL162" s="7"/>
      <c r="QM162" s="7"/>
      <c r="QN162" s="7"/>
      <c r="QO162" s="7"/>
      <c r="QP162" s="7"/>
      <c r="QQ162" s="7"/>
      <c r="QR162" s="7"/>
      <c r="QS162" s="7"/>
      <c r="QT162" s="7"/>
      <c r="QU162" s="7"/>
      <c r="QV162" s="7"/>
      <c r="QW162" s="7"/>
      <c r="QX162" s="7"/>
      <c r="QY162" s="7"/>
      <c r="QZ162" s="7"/>
      <c r="RA162" s="7"/>
      <c r="RB162" s="7"/>
      <c r="RC162" s="7"/>
      <c r="RD162" s="7"/>
      <c r="RE162" s="7"/>
      <c r="RF162" s="7"/>
      <c r="RG162" s="7"/>
      <c r="RH162" s="7"/>
      <c r="RI162" s="7"/>
      <c r="RJ162" s="7"/>
      <c r="RK162" s="7"/>
      <c r="RL162" s="7"/>
      <c r="RM162" s="7"/>
      <c r="RN162" s="7"/>
      <c r="RO162" s="7"/>
      <c r="RP162" s="7"/>
      <c r="RQ162" s="7"/>
      <c r="RR162" s="7"/>
      <c r="RS162" s="7"/>
      <c r="RT162" s="7"/>
      <c r="RU162" s="7"/>
      <c r="RV162" s="7"/>
      <c r="RW162" s="7"/>
      <c r="RX162" s="7"/>
      <c r="RY162" s="7"/>
      <c r="RZ162" s="7"/>
      <c r="SA162" s="7"/>
      <c r="SB162" s="7"/>
      <c r="SC162" s="7"/>
      <c r="SD162" s="7"/>
      <c r="SE162" s="7"/>
      <c r="SF162" s="7"/>
      <c r="SG162" s="7"/>
      <c r="SH162" s="7"/>
      <c r="SI162" s="7"/>
      <c r="SJ162" s="7"/>
      <c r="SK162" s="7"/>
    </row>
    <row r="163" ht="14.2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  <c r="DV163" s="7"/>
      <c r="DW163" s="7"/>
      <c r="DX163" s="7"/>
      <c r="DY163" s="7"/>
      <c r="DZ163" s="7"/>
      <c r="EA163" s="7"/>
      <c r="EB163" s="7"/>
      <c r="EC163" s="7"/>
      <c r="ED163" s="7"/>
      <c r="EE163" s="7"/>
      <c r="EF163" s="7"/>
      <c r="EG163" s="7"/>
      <c r="EH163" s="7"/>
      <c r="EI163" s="7"/>
      <c r="EJ163" s="7"/>
      <c r="EK163" s="7"/>
      <c r="EL163" s="7"/>
      <c r="EM163" s="7"/>
      <c r="EN163" s="7"/>
      <c r="EO163" s="7"/>
      <c r="EP163" s="7"/>
      <c r="EQ163" s="7"/>
      <c r="ER163" s="7"/>
      <c r="ES163" s="7"/>
      <c r="ET163" s="7"/>
      <c r="EU163" s="7"/>
      <c r="EV163" s="7"/>
      <c r="EW163" s="7"/>
      <c r="EX163" s="7"/>
      <c r="EY163" s="7"/>
      <c r="EZ163" s="7"/>
      <c r="FA163" s="7"/>
      <c r="FB163" s="7"/>
      <c r="FC163" s="7"/>
      <c r="FD163" s="7"/>
      <c r="FE163" s="7"/>
      <c r="FF163" s="7"/>
      <c r="FG163" s="7"/>
      <c r="FH163" s="7"/>
      <c r="FI163" s="7"/>
      <c r="FJ163" s="7"/>
      <c r="FK163" s="7"/>
      <c r="FL163" s="7"/>
      <c r="FM163" s="7"/>
      <c r="FN163" s="7"/>
      <c r="FO163" s="7"/>
      <c r="FP163" s="7"/>
      <c r="FQ163" s="7"/>
      <c r="FR163" s="7"/>
      <c r="FS163" s="7"/>
      <c r="FT163" s="7"/>
      <c r="FU163" s="7"/>
      <c r="FV163" s="7"/>
      <c r="FW163" s="7"/>
      <c r="FX163" s="7"/>
      <c r="FY163" s="7"/>
      <c r="FZ163" s="7"/>
      <c r="GA163" s="7"/>
      <c r="GB163" s="7"/>
      <c r="GC163" s="7"/>
      <c r="GD163" s="7"/>
      <c r="GE163" s="7"/>
      <c r="GF163" s="7"/>
      <c r="GG163" s="7"/>
      <c r="GH163" s="7"/>
      <c r="GI163" s="7"/>
      <c r="GJ163" s="7"/>
      <c r="GK163" s="7"/>
      <c r="GL163" s="7"/>
      <c r="GM163" s="7"/>
      <c r="GN163" s="7"/>
      <c r="GO163" s="7"/>
      <c r="GP163" s="7"/>
      <c r="GQ163" s="7"/>
      <c r="GR163" s="7"/>
      <c r="GS163" s="7"/>
      <c r="GT163" s="7"/>
      <c r="GU163" s="7"/>
      <c r="GV163" s="7"/>
      <c r="GW163" s="7"/>
      <c r="GX163" s="7"/>
      <c r="GY163" s="7"/>
      <c r="GZ163" s="7"/>
      <c r="HA163" s="7"/>
      <c r="HB163" s="7"/>
      <c r="HC163" s="7"/>
      <c r="HD163" s="7"/>
      <c r="HE163" s="7"/>
      <c r="HF163" s="7"/>
      <c r="HG163" s="7"/>
      <c r="HH163" s="7"/>
      <c r="HI163" s="7"/>
      <c r="HJ163" s="7"/>
      <c r="HK163" s="7"/>
      <c r="HL163" s="7"/>
      <c r="HM163" s="7"/>
      <c r="HN163" s="7"/>
      <c r="HO163" s="7"/>
      <c r="HP163" s="7"/>
      <c r="HQ163" s="7"/>
      <c r="HR163" s="7"/>
      <c r="HS163" s="7"/>
      <c r="HT163" s="7"/>
      <c r="HU163" s="7"/>
      <c r="HV163" s="7"/>
      <c r="HW163" s="7"/>
      <c r="HX163" s="7"/>
      <c r="HY163" s="7"/>
      <c r="HZ163" s="7"/>
      <c r="IA163" s="7"/>
      <c r="IB163" s="7"/>
      <c r="IC163" s="7"/>
      <c r="ID163" s="7"/>
      <c r="IE163" s="7"/>
      <c r="IF163" s="7"/>
      <c r="IG163" s="7"/>
      <c r="IH163" s="7"/>
      <c r="II163" s="7"/>
      <c r="IJ163" s="7"/>
      <c r="IK163" s="7"/>
      <c r="IL163" s="7"/>
      <c r="IM163" s="7"/>
      <c r="IN163" s="7"/>
      <c r="IO163" s="7"/>
      <c r="IP163" s="7"/>
      <c r="IQ163" s="7"/>
      <c r="IR163" s="7"/>
      <c r="IS163" s="7"/>
      <c r="IT163" s="7"/>
      <c r="IU163" s="7"/>
      <c r="IV163" s="7"/>
      <c r="IW163" s="7"/>
      <c r="IX163" s="7"/>
      <c r="IY163" s="7"/>
      <c r="IZ163" s="7"/>
      <c r="JA163" s="7"/>
      <c r="JB163" s="7"/>
      <c r="JC163" s="7"/>
      <c r="JD163" s="7"/>
      <c r="JE163" s="7"/>
      <c r="JF163" s="7"/>
      <c r="JG163" s="7"/>
      <c r="JH163" s="7"/>
      <c r="JI163" s="7"/>
      <c r="JJ163" s="7"/>
      <c r="JK163" s="7"/>
      <c r="JL163" s="7"/>
      <c r="JM163" s="7"/>
      <c r="JN163" s="7"/>
      <c r="JO163" s="7"/>
      <c r="JP163" s="7"/>
      <c r="JQ163" s="7"/>
      <c r="JR163" s="7"/>
      <c r="JS163" s="7"/>
      <c r="JT163" s="7"/>
      <c r="JU163" s="7"/>
      <c r="JV163" s="7"/>
      <c r="JW163" s="7"/>
      <c r="JX163" s="7"/>
      <c r="JY163" s="7"/>
      <c r="JZ163" s="7"/>
      <c r="KA163" s="7"/>
      <c r="KB163" s="7"/>
      <c r="KC163" s="7"/>
      <c r="KD163" s="7"/>
      <c r="KE163" s="7"/>
      <c r="KF163" s="7"/>
      <c r="KG163" s="7"/>
      <c r="KH163" s="7"/>
      <c r="KI163" s="7"/>
      <c r="KJ163" s="7"/>
      <c r="KK163" s="7"/>
      <c r="KL163" s="7"/>
      <c r="KM163" s="7"/>
      <c r="KN163" s="7"/>
      <c r="KO163" s="7"/>
      <c r="KP163" s="7"/>
      <c r="KQ163" s="7"/>
      <c r="KR163" s="7"/>
      <c r="KS163" s="7"/>
      <c r="KT163" s="7"/>
      <c r="KU163" s="7"/>
      <c r="KV163" s="7"/>
      <c r="KW163" s="7"/>
      <c r="KX163" s="7"/>
      <c r="KY163" s="7"/>
      <c r="KZ163" s="7"/>
      <c r="LA163" s="7"/>
      <c r="LB163" s="7"/>
      <c r="LC163" s="7"/>
      <c r="LD163" s="7"/>
      <c r="LE163" s="7"/>
      <c r="LF163" s="7"/>
      <c r="LG163" s="7"/>
      <c r="LH163" s="7"/>
      <c r="LI163" s="7"/>
      <c r="LJ163" s="7"/>
      <c r="LK163" s="7"/>
      <c r="LL163" s="7"/>
      <c r="LM163" s="7"/>
      <c r="LN163" s="7"/>
      <c r="LO163" s="7"/>
      <c r="LP163" s="7"/>
      <c r="LQ163" s="7"/>
      <c r="LR163" s="7"/>
      <c r="LS163" s="7"/>
      <c r="LT163" s="7"/>
      <c r="LU163" s="7"/>
      <c r="LV163" s="7"/>
      <c r="LW163" s="7"/>
      <c r="LX163" s="7"/>
      <c r="LY163" s="7"/>
      <c r="LZ163" s="7"/>
      <c r="MA163" s="7"/>
      <c r="MB163" s="7"/>
      <c r="MC163" s="7"/>
      <c r="MD163" s="7"/>
      <c r="ME163" s="7"/>
      <c r="MF163" s="7"/>
      <c r="MG163" s="7"/>
      <c r="MH163" s="7"/>
      <c r="MI163" s="7"/>
      <c r="MJ163" s="7"/>
      <c r="MK163" s="7"/>
      <c r="ML163" s="7"/>
      <c r="MM163" s="7"/>
      <c r="MN163" s="7"/>
      <c r="MO163" s="7"/>
      <c r="MP163" s="7"/>
      <c r="MQ163" s="7"/>
      <c r="MR163" s="7"/>
      <c r="MS163" s="7"/>
      <c r="MT163" s="7"/>
      <c r="MU163" s="7"/>
      <c r="MV163" s="7"/>
      <c r="MW163" s="7"/>
      <c r="MX163" s="7"/>
      <c r="MY163" s="7"/>
      <c r="MZ163" s="7"/>
      <c r="NA163" s="7"/>
      <c r="NB163" s="7"/>
      <c r="NC163" s="7"/>
      <c r="ND163" s="7"/>
      <c r="NE163" s="7"/>
      <c r="NF163" s="7"/>
      <c r="NG163" s="7"/>
      <c r="NH163" s="7"/>
      <c r="NI163" s="7"/>
      <c r="NJ163" s="7"/>
      <c r="NK163" s="7"/>
      <c r="NL163" s="7"/>
      <c r="NM163" s="7"/>
      <c r="NN163" s="7"/>
      <c r="NO163" s="7"/>
      <c r="NP163" s="7"/>
      <c r="NQ163" s="7"/>
      <c r="NR163" s="7"/>
      <c r="NS163" s="7"/>
      <c r="NT163" s="7"/>
      <c r="NU163" s="7"/>
      <c r="NV163" s="7"/>
      <c r="NW163" s="7"/>
      <c r="NX163" s="7"/>
      <c r="NY163" s="7"/>
      <c r="NZ163" s="7"/>
      <c r="OA163" s="7"/>
      <c r="OB163" s="7"/>
      <c r="OC163" s="7"/>
      <c r="OD163" s="7"/>
      <c r="OE163" s="7"/>
      <c r="OF163" s="7"/>
      <c r="OG163" s="7"/>
      <c r="OH163" s="7"/>
      <c r="OI163" s="7"/>
      <c r="OJ163" s="7"/>
      <c r="OK163" s="7"/>
      <c r="OL163" s="7"/>
      <c r="OM163" s="7"/>
      <c r="ON163" s="7"/>
      <c r="OO163" s="7"/>
      <c r="OP163" s="7"/>
      <c r="OQ163" s="7"/>
      <c r="OR163" s="7"/>
      <c r="OS163" s="7"/>
      <c r="OT163" s="7"/>
      <c r="OU163" s="7"/>
      <c r="OV163" s="7"/>
      <c r="OW163" s="7"/>
      <c r="OX163" s="7"/>
      <c r="OY163" s="7"/>
      <c r="OZ163" s="7"/>
      <c r="PA163" s="7"/>
      <c r="PB163" s="7"/>
      <c r="PC163" s="7"/>
      <c r="PD163" s="7"/>
      <c r="PE163" s="7"/>
      <c r="PF163" s="7"/>
      <c r="PG163" s="7"/>
      <c r="PH163" s="7"/>
      <c r="PI163" s="7"/>
      <c r="PJ163" s="7"/>
      <c r="PK163" s="7"/>
      <c r="PL163" s="7"/>
      <c r="PM163" s="7"/>
      <c r="PN163" s="7"/>
      <c r="PO163" s="7"/>
      <c r="PP163" s="7"/>
      <c r="PQ163" s="7"/>
      <c r="PR163" s="7"/>
      <c r="PS163" s="7"/>
      <c r="PT163" s="7"/>
      <c r="PU163" s="7"/>
      <c r="PV163" s="7"/>
      <c r="PW163" s="7"/>
      <c r="PX163" s="7"/>
      <c r="PY163" s="7"/>
      <c r="PZ163" s="7"/>
      <c r="QA163" s="7"/>
      <c r="QB163" s="7"/>
      <c r="QC163" s="7"/>
      <c r="QD163" s="7"/>
      <c r="QE163" s="7"/>
      <c r="QF163" s="7"/>
      <c r="QG163" s="7"/>
      <c r="QH163" s="7"/>
      <c r="QI163" s="7"/>
      <c r="QJ163" s="7"/>
      <c r="QK163" s="7"/>
      <c r="QL163" s="7"/>
      <c r="QM163" s="7"/>
      <c r="QN163" s="7"/>
      <c r="QO163" s="7"/>
      <c r="QP163" s="7"/>
      <c r="QQ163" s="7"/>
      <c r="QR163" s="7"/>
      <c r="QS163" s="7"/>
      <c r="QT163" s="7"/>
      <c r="QU163" s="7"/>
      <c r="QV163" s="7"/>
      <c r="QW163" s="7"/>
      <c r="QX163" s="7"/>
      <c r="QY163" s="7"/>
      <c r="QZ163" s="7"/>
      <c r="RA163" s="7"/>
      <c r="RB163" s="7"/>
      <c r="RC163" s="7"/>
      <c r="RD163" s="7"/>
      <c r="RE163" s="7"/>
      <c r="RF163" s="7"/>
      <c r="RG163" s="7"/>
      <c r="RH163" s="7"/>
      <c r="RI163" s="7"/>
      <c r="RJ163" s="7"/>
      <c r="RK163" s="7"/>
      <c r="RL163" s="7"/>
      <c r="RM163" s="7"/>
      <c r="RN163" s="7"/>
      <c r="RO163" s="7"/>
      <c r="RP163" s="7"/>
      <c r="RQ163" s="7"/>
      <c r="RR163" s="7"/>
      <c r="RS163" s="7"/>
      <c r="RT163" s="7"/>
      <c r="RU163" s="7"/>
      <c r="RV163" s="7"/>
      <c r="RW163" s="7"/>
      <c r="RX163" s="7"/>
      <c r="RY163" s="7"/>
      <c r="RZ163" s="7"/>
      <c r="SA163" s="7"/>
      <c r="SB163" s="7"/>
      <c r="SC163" s="7"/>
      <c r="SD163" s="7"/>
      <c r="SE163" s="7"/>
      <c r="SF163" s="7"/>
      <c r="SG163" s="7"/>
      <c r="SH163" s="7"/>
      <c r="SI163" s="7"/>
      <c r="SJ163" s="7"/>
      <c r="SK163" s="7"/>
    </row>
    <row r="164" ht="14.2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  <c r="DV164" s="7"/>
      <c r="DW164" s="7"/>
      <c r="DX164" s="7"/>
      <c r="DY164" s="7"/>
      <c r="DZ164" s="7"/>
      <c r="EA164" s="7"/>
      <c r="EB164" s="7"/>
      <c r="EC164" s="7"/>
      <c r="ED164" s="7"/>
      <c r="EE164" s="7"/>
      <c r="EF164" s="7"/>
      <c r="EG164" s="7"/>
      <c r="EH164" s="7"/>
      <c r="EI164" s="7"/>
      <c r="EJ164" s="7"/>
      <c r="EK164" s="7"/>
      <c r="EL164" s="7"/>
      <c r="EM164" s="7"/>
      <c r="EN164" s="7"/>
      <c r="EO164" s="7"/>
      <c r="EP164" s="7"/>
      <c r="EQ164" s="7"/>
      <c r="ER164" s="7"/>
      <c r="ES164" s="7"/>
      <c r="ET164" s="7"/>
      <c r="EU164" s="7"/>
      <c r="EV164" s="7"/>
      <c r="EW164" s="7"/>
      <c r="EX164" s="7"/>
      <c r="EY164" s="7"/>
      <c r="EZ164" s="7"/>
      <c r="FA164" s="7"/>
      <c r="FB164" s="7"/>
      <c r="FC164" s="7"/>
      <c r="FD164" s="7"/>
      <c r="FE164" s="7"/>
      <c r="FF164" s="7"/>
      <c r="FG164" s="7"/>
      <c r="FH164" s="7"/>
      <c r="FI164" s="7"/>
      <c r="FJ164" s="7"/>
      <c r="FK164" s="7"/>
      <c r="FL164" s="7"/>
      <c r="FM164" s="7"/>
      <c r="FN164" s="7"/>
      <c r="FO164" s="7"/>
      <c r="FP164" s="7"/>
      <c r="FQ164" s="7"/>
      <c r="FR164" s="7"/>
      <c r="FS164" s="7"/>
      <c r="FT164" s="7"/>
      <c r="FU164" s="7"/>
      <c r="FV164" s="7"/>
      <c r="FW164" s="7"/>
      <c r="FX164" s="7"/>
      <c r="FY164" s="7"/>
      <c r="FZ164" s="7"/>
      <c r="GA164" s="7"/>
      <c r="GB164" s="7"/>
      <c r="GC164" s="7"/>
      <c r="GD164" s="7"/>
      <c r="GE164" s="7"/>
      <c r="GF164" s="7"/>
      <c r="GG164" s="7"/>
      <c r="GH164" s="7"/>
      <c r="GI164" s="7"/>
      <c r="GJ164" s="7"/>
      <c r="GK164" s="7"/>
      <c r="GL164" s="7"/>
      <c r="GM164" s="7"/>
      <c r="GN164" s="7"/>
      <c r="GO164" s="7"/>
      <c r="GP164" s="7"/>
      <c r="GQ164" s="7"/>
      <c r="GR164" s="7"/>
      <c r="GS164" s="7"/>
      <c r="GT164" s="7"/>
      <c r="GU164" s="7"/>
      <c r="GV164" s="7"/>
      <c r="GW164" s="7"/>
      <c r="GX164" s="7"/>
      <c r="GY164" s="7"/>
      <c r="GZ164" s="7"/>
      <c r="HA164" s="7"/>
      <c r="HB164" s="7"/>
      <c r="HC164" s="7"/>
      <c r="HD164" s="7"/>
      <c r="HE164" s="7"/>
      <c r="HF164" s="7"/>
      <c r="HG164" s="7"/>
      <c r="HH164" s="7"/>
      <c r="HI164" s="7"/>
      <c r="HJ164" s="7"/>
      <c r="HK164" s="7"/>
      <c r="HL164" s="7"/>
      <c r="HM164" s="7"/>
      <c r="HN164" s="7"/>
      <c r="HO164" s="7"/>
      <c r="HP164" s="7"/>
      <c r="HQ164" s="7"/>
      <c r="HR164" s="7"/>
      <c r="HS164" s="7"/>
      <c r="HT164" s="7"/>
      <c r="HU164" s="7"/>
      <c r="HV164" s="7"/>
      <c r="HW164" s="7"/>
      <c r="HX164" s="7"/>
      <c r="HY164" s="7"/>
      <c r="HZ164" s="7"/>
      <c r="IA164" s="7"/>
      <c r="IB164" s="7"/>
      <c r="IC164" s="7"/>
      <c r="ID164" s="7"/>
      <c r="IE164" s="7"/>
      <c r="IF164" s="7"/>
      <c r="IG164" s="7"/>
      <c r="IH164" s="7"/>
      <c r="II164" s="7"/>
      <c r="IJ164" s="7"/>
      <c r="IK164" s="7"/>
      <c r="IL164" s="7"/>
      <c r="IM164" s="7"/>
      <c r="IN164" s="7"/>
      <c r="IO164" s="7"/>
      <c r="IP164" s="7"/>
      <c r="IQ164" s="7"/>
      <c r="IR164" s="7"/>
      <c r="IS164" s="7"/>
      <c r="IT164" s="7"/>
      <c r="IU164" s="7"/>
      <c r="IV164" s="7"/>
      <c r="IW164" s="7"/>
      <c r="IX164" s="7"/>
      <c r="IY164" s="7"/>
      <c r="IZ164" s="7"/>
      <c r="JA164" s="7"/>
      <c r="JB164" s="7"/>
      <c r="JC164" s="7"/>
      <c r="JD164" s="7"/>
      <c r="JE164" s="7"/>
      <c r="JF164" s="7"/>
      <c r="JG164" s="7"/>
      <c r="JH164" s="7"/>
      <c r="JI164" s="7"/>
      <c r="JJ164" s="7"/>
      <c r="JK164" s="7"/>
      <c r="JL164" s="7"/>
      <c r="JM164" s="7"/>
      <c r="JN164" s="7"/>
      <c r="JO164" s="7"/>
      <c r="JP164" s="7"/>
      <c r="JQ164" s="7"/>
      <c r="JR164" s="7"/>
      <c r="JS164" s="7"/>
      <c r="JT164" s="7"/>
      <c r="JU164" s="7"/>
      <c r="JV164" s="7"/>
      <c r="JW164" s="7"/>
      <c r="JX164" s="7"/>
      <c r="JY164" s="7"/>
      <c r="JZ164" s="7"/>
      <c r="KA164" s="7"/>
      <c r="KB164" s="7"/>
      <c r="KC164" s="7"/>
      <c r="KD164" s="7"/>
      <c r="KE164" s="7"/>
      <c r="KF164" s="7"/>
      <c r="KG164" s="7"/>
      <c r="KH164" s="7"/>
      <c r="KI164" s="7"/>
      <c r="KJ164" s="7"/>
      <c r="KK164" s="7"/>
      <c r="KL164" s="7"/>
      <c r="KM164" s="7"/>
      <c r="KN164" s="7"/>
      <c r="KO164" s="7"/>
      <c r="KP164" s="7"/>
      <c r="KQ164" s="7"/>
      <c r="KR164" s="7"/>
      <c r="KS164" s="7"/>
      <c r="KT164" s="7"/>
      <c r="KU164" s="7"/>
      <c r="KV164" s="7"/>
      <c r="KW164" s="7"/>
      <c r="KX164" s="7"/>
      <c r="KY164" s="7"/>
      <c r="KZ164" s="7"/>
      <c r="LA164" s="7"/>
      <c r="LB164" s="7"/>
      <c r="LC164" s="7"/>
      <c r="LD164" s="7"/>
      <c r="LE164" s="7"/>
      <c r="LF164" s="7"/>
      <c r="LG164" s="7"/>
      <c r="LH164" s="7"/>
      <c r="LI164" s="7"/>
      <c r="LJ164" s="7"/>
      <c r="LK164" s="7"/>
      <c r="LL164" s="7"/>
      <c r="LM164" s="7"/>
      <c r="LN164" s="7"/>
      <c r="LO164" s="7"/>
      <c r="LP164" s="7"/>
      <c r="LQ164" s="7"/>
      <c r="LR164" s="7"/>
      <c r="LS164" s="7"/>
      <c r="LT164" s="7"/>
      <c r="LU164" s="7"/>
      <c r="LV164" s="7"/>
      <c r="LW164" s="7"/>
      <c r="LX164" s="7"/>
      <c r="LY164" s="7"/>
      <c r="LZ164" s="7"/>
      <c r="MA164" s="7"/>
      <c r="MB164" s="7"/>
      <c r="MC164" s="7"/>
      <c r="MD164" s="7"/>
      <c r="ME164" s="7"/>
      <c r="MF164" s="7"/>
      <c r="MG164" s="7"/>
      <c r="MH164" s="7"/>
      <c r="MI164" s="7"/>
      <c r="MJ164" s="7"/>
      <c r="MK164" s="7"/>
      <c r="ML164" s="7"/>
      <c r="MM164" s="7"/>
      <c r="MN164" s="7"/>
      <c r="MO164" s="7"/>
      <c r="MP164" s="7"/>
      <c r="MQ164" s="7"/>
      <c r="MR164" s="7"/>
      <c r="MS164" s="7"/>
      <c r="MT164" s="7"/>
      <c r="MU164" s="7"/>
      <c r="MV164" s="7"/>
      <c r="MW164" s="7"/>
      <c r="MX164" s="7"/>
      <c r="MY164" s="7"/>
      <c r="MZ164" s="7"/>
      <c r="NA164" s="7"/>
      <c r="NB164" s="7"/>
      <c r="NC164" s="7"/>
      <c r="ND164" s="7"/>
      <c r="NE164" s="7"/>
      <c r="NF164" s="7"/>
      <c r="NG164" s="7"/>
      <c r="NH164" s="7"/>
      <c r="NI164" s="7"/>
      <c r="NJ164" s="7"/>
      <c r="NK164" s="7"/>
      <c r="NL164" s="7"/>
      <c r="NM164" s="7"/>
      <c r="NN164" s="7"/>
      <c r="NO164" s="7"/>
      <c r="NP164" s="7"/>
      <c r="NQ164" s="7"/>
      <c r="NR164" s="7"/>
      <c r="NS164" s="7"/>
      <c r="NT164" s="7"/>
      <c r="NU164" s="7"/>
      <c r="NV164" s="7"/>
      <c r="NW164" s="7"/>
      <c r="NX164" s="7"/>
      <c r="NY164" s="7"/>
      <c r="NZ164" s="7"/>
      <c r="OA164" s="7"/>
      <c r="OB164" s="7"/>
      <c r="OC164" s="7"/>
      <c r="OD164" s="7"/>
      <c r="OE164" s="7"/>
      <c r="OF164" s="7"/>
      <c r="OG164" s="7"/>
      <c r="OH164" s="7"/>
      <c r="OI164" s="7"/>
      <c r="OJ164" s="7"/>
      <c r="OK164" s="7"/>
      <c r="OL164" s="7"/>
      <c r="OM164" s="7"/>
      <c r="ON164" s="7"/>
      <c r="OO164" s="7"/>
      <c r="OP164" s="7"/>
      <c r="OQ164" s="7"/>
      <c r="OR164" s="7"/>
      <c r="OS164" s="7"/>
      <c r="OT164" s="7"/>
      <c r="OU164" s="7"/>
      <c r="OV164" s="7"/>
      <c r="OW164" s="7"/>
      <c r="OX164" s="7"/>
      <c r="OY164" s="7"/>
      <c r="OZ164" s="7"/>
      <c r="PA164" s="7"/>
      <c r="PB164" s="7"/>
      <c r="PC164" s="7"/>
      <c r="PD164" s="7"/>
      <c r="PE164" s="7"/>
      <c r="PF164" s="7"/>
      <c r="PG164" s="7"/>
      <c r="PH164" s="7"/>
      <c r="PI164" s="7"/>
      <c r="PJ164" s="7"/>
      <c r="PK164" s="7"/>
      <c r="PL164" s="7"/>
      <c r="PM164" s="7"/>
      <c r="PN164" s="7"/>
      <c r="PO164" s="7"/>
      <c r="PP164" s="7"/>
      <c r="PQ164" s="7"/>
      <c r="PR164" s="7"/>
      <c r="PS164" s="7"/>
      <c r="PT164" s="7"/>
      <c r="PU164" s="7"/>
      <c r="PV164" s="7"/>
      <c r="PW164" s="7"/>
      <c r="PX164" s="7"/>
      <c r="PY164" s="7"/>
      <c r="PZ164" s="7"/>
      <c r="QA164" s="7"/>
      <c r="QB164" s="7"/>
      <c r="QC164" s="7"/>
      <c r="QD164" s="7"/>
      <c r="QE164" s="7"/>
      <c r="QF164" s="7"/>
      <c r="QG164" s="7"/>
      <c r="QH164" s="7"/>
      <c r="QI164" s="7"/>
      <c r="QJ164" s="7"/>
      <c r="QK164" s="7"/>
      <c r="QL164" s="7"/>
      <c r="QM164" s="7"/>
      <c r="QN164" s="7"/>
      <c r="QO164" s="7"/>
      <c r="QP164" s="7"/>
      <c r="QQ164" s="7"/>
      <c r="QR164" s="7"/>
      <c r="QS164" s="7"/>
      <c r="QT164" s="7"/>
      <c r="QU164" s="7"/>
      <c r="QV164" s="7"/>
      <c r="QW164" s="7"/>
      <c r="QX164" s="7"/>
      <c r="QY164" s="7"/>
      <c r="QZ164" s="7"/>
      <c r="RA164" s="7"/>
      <c r="RB164" s="7"/>
      <c r="RC164" s="7"/>
      <c r="RD164" s="7"/>
      <c r="RE164" s="7"/>
      <c r="RF164" s="7"/>
      <c r="RG164" s="7"/>
      <c r="RH164" s="7"/>
      <c r="RI164" s="7"/>
      <c r="RJ164" s="7"/>
      <c r="RK164" s="7"/>
      <c r="RL164" s="7"/>
      <c r="RM164" s="7"/>
      <c r="RN164" s="7"/>
      <c r="RO164" s="7"/>
      <c r="RP164" s="7"/>
      <c r="RQ164" s="7"/>
      <c r="RR164" s="7"/>
      <c r="RS164" s="7"/>
      <c r="RT164" s="7"/>
      <c r="RU164" s="7"/>
      <c r="RV164" s="7"/>
      <c r="RW164" s="7"/>
      <c r="RX164" s="7"/>
      <c r="RY164" s="7"/>
      <c r="RZ164" s="7"/>
      <c r="SA164" s="7"/>
      <c r="SB164" s="7"/>
      <c r="SC164" s="7"/>
      <c r="SD164" s="7"/>
      <c r="SE164" s="7"/>
      <c r="SF164" s="7"/>
      <c r="SG164" s="7"/>
      <c r="SH164" s="7"/>
      <c r="SI164" s="7"/>
      <c r="SJ164" s="7"/>
      <c r="SK164" s="7"/>
    </row>
    <row r="165" ht="14.2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  <c r="DV165" s="7"/>
      <c r="DW165" s="7"/>
      <c r="DX165" s="7"/>
      <c r="DY165" s="7"/>
      <c r="DZ165" s="7"/>
      <c r="EA165" s="7"/>
      <c r="EB165" s="7"/>
      <c r="EC165" s="7"/>
      <c r="ED165" s="7"/>
      <c r="EE165" s="7"/>
      <c r="EF165" s="7"/>
      <c r="EG165" s="7"/>
      <c r="EH165" s="7"/>
      <c r="EI165" s="7"/>
      <c r="EJ165" s="7"/>
      <c r="EK165" s="7"/>
      <c r="EL165" s="7"/>
      <c r="EM165" s="7"/>
      <c r="EN165" s="7"/>
      <c r="EO165" s="7"/>
      <c r="EP165" s="7"/>
      <c r="EQ165" s="7"/>
      <c r="ER165" s="7"/>
      <c r="ES165" s="7"/>
      <c r="ET165" s="7"/>
      <c r="EU165" s="7"/>
      <c r="EV165" s="7"/>
      <c r="EW165" s="7"/>
      <c r="EX165" s="7"/>
      <c r="EY165" s="7"/>
      <c r="EZ165" s="7"/>
      <c r="FA165" s="7"/>
      <c r="FB165" s="7"/>
      <c r="FC165" s="7"/>
      <c r="FD165" s="7"/>
      <c r="FE165" s="7"/>
      <c r="FF165" s="7"/>
      <c r="FG165" s="7"/>
      <c r="FH165" s="7"/>
      <c r="FI165" s="7"/>
      <c r="FJ165" s="7"/>
      <c r="FK165" s="7"/>
      <c r="FL165" s="7"/>
      <c r="FM165" s="7"/>
      <c r="FN165" s="7"/>
      <c r="FO165" s="7"/>
      <c r="FP165" s="7"/>
      <c r="FQ165" s="7"/>
      <c r="FR165" s="7"/>
      <c r="FS165" s="7"/>
      <c r="FT165" s="7"/>
      <c r="FU165" s="7"/>
      <c r="FV165" s="7"/>
      <c r="FW165" s="7"/>
      <c r="FX165" s="7"/>
      <c r="FY165" s="7"/>
      <c r="FZ165" s="7"/>
      <c r="GA165" s="7"/>
      <c r="GB165" s="7"/>
      <c r="GC165" s="7"/>
      <c r="GD165" s="7"/>
      <c r="GE165" s="7"/>
      <c r="GF165" s="7"/>
      <c r="GG165" s="7"/>
      <c r="GH165" s="7"/>
      <c r="GI165" s="7"/>
      <c r="GJ165" s="7"/>
      <c r="GK165" s="7"/>
      <c r="GL165" s="7"/>
      <c r="GM165" s="7"/>
      <c r="GN165" s="7"/>
      <c r="GO165" s="7"/>
      <c r="GP165" s="7"/>
      <c r="GQ165" s="7"/>
      <c r="GR165" s="7"/>
      <c r="GS165" s="7"/>
      <c r="GT165" s="7"/>
      <c r="GU165" s="7"/>
      <c r="GV165" s="7"/>
      <c r="GW165" s="7"/>
      <c r="GX165" s="7"/>
      <c r="GY165" s="7"/>
      <c r="GZ165" s="7"/>
      <c r="HA165" s="7"/>
      <c r="HB165" s="7"/>
      <c r="HC165" s="7"/>
      <c r="HD165" s="7"/>
      <c r="HE165" s="7"/>
      <c r="HF165" s="7"/>
      <c r="HG165" s="7"/>
      <c r="HH165" s="7"/>
      <c r="HI165" s="7"/>
      <c r="HJ165" s="7"/>
      <c r="HK165" s="7"/>
      <c r="HL165" s="7"/>
      <c r="HM165" s="7"/>
      <c r="HN165" s="7"/>
      <c r="HO165" s="7"/>
      <c r="HP165" s="7"/>
      <c r="HQ165" s="7"/>
      <c r="HR165" s="7"/>
      <c r="HS165" s="7"/>
      <c r="HT165" s="7"/>
      <c r="HU165" s="7"/>
      <c r="HV165" s="7"/>
      <c r="HW165" s="7"/>
      <c r="HX165" s="7"/>
      <c r="HY165" s="7"/>
      <c r="HZ165" s="7"/>
      <c r="IA165" s="7"/>
      <c r="IB165" s="7"/>
      <c r="IC165" s="7"/>
      <c r="ID165" s="7"/>
      <c r="IE165" s="7"/>
      <c r="IF165" s="7"/>
      <c r="IG165" s="7"/>
      <c r="IH165" s="7"/>
      <c r="II165" s="7"/>
      <c r="IJ165" s="7"/>
      <c r="IK165" s="7"/>
      <c r="IL165" s="7"/>
      <c r="IM165" s="7"/>
      <c r="IN165" s="7"/>
      <c r="IO165" s="7"/>
      <c r="IP165" s="7"/>
      <c r="IQ165" s="7"/>
      <c r="IR165" s="7"/>
      <c r="IS165" s="7"/>
      <c r="IT165" s="7"/>
      <c r="IU165" s="7"/>
      <c r="IV165" s="7"/>
      <c r="IW165" s="7"/>
      <c r="IX165" s="7"/>
      <c r="IY165" s="7"/>
      <c r="IZ165" s="7"/>
      <c r="JA165" s="7"/>
      <c r="JB165" s="7"/>
      <c r="JC165" s="7"/>
      <c r="JD165" s="7"/>
      <c r="JE165" s="7"/>
      <c r="JF165" s="7"/>
      <c r="JG165" s="7"/>
      <c r="JH165" s="7"/>
      <c r="JI165" s="7"/>
      <c r="JJ165" s="7"/>
      <c r="JK165" s="7"/>
      <c r="JL165" s="7"/>
      <c r="JM165" s="7"/>
      <c r="JN165" s="7"/>
      <c r="JO165" s="7"/>
      <c r="JP165" s="7"/>
      <c r="JQ165" s="7"/>
      <c r="JR165" s="7"/>
      <c r="JS165" s="7"/>
      <c r="JT165" s="7"/>
      <c r="JU165" s="7"/>
      <c r="JV165" s="7"/>
      <c r="JW165" s="7"/>
      <c r="JX165" s="7"/>
      <c r="JY165" s="7"/>
      <c r="JZ165" s="7"/>
      <c r="KA165" s="7"/>
      <c r="KB165" s="7"/>
      <c r="KC165" s="7"/>
      <c r="KD165" s="7"/>
      <c r="KE165" s="7"/>
      <c r="KF165" s="7"/>
      <c r="KG165" s="7"/>
      <c r="KH165" s="7"/>
      <c r="KI165" s="7"/>
      <c r="KJ165" s="7"/>
      <c r="KK165" s="7"/>
      <c r="KL165" s="7"/>
      <c r="KM165" s="7"/>
      <c r="KN165" s="7"/>
      <c r="KO165" s="7"/>
      <c r="KP165" s="7"/>
      <c r="KQ165" s="7"/>
      <c r="KR165" s="7"/>
      <c r="KS165" s="7"/>
      <c r="KT165" s="7"/>
      <c r="KU165" s="7"/>
      <c r="KV165" s="7"/>
      <c r="KW165" s="7"/>
      <c r="KX165" s="7"/>
      <c r="KY165" s="7"/>
      <c r="KZ165" s="7"/>
      <c r="LA165" s="7"/>
      <c r="LB165" s="7"/>
      <c r="LC165" s="7"/>
      <c r="LD165" s="7"/>
      <c r="LE165" s="7"/>
      <c r="LF165" s="7"/>
      <c r="LG165" s="7"/>
      <c r="LH165" s="7"/>
      <c r="LI165" s="7"/>
      <c r="LJ165" s="7"/>
      <c r="LK165" s="7"/>
      <c r="LL165" s="7"/>
      <c r="LM165" s="7"/>
      <c r="LN165" s="7"/>
      <c r="LO165" s="7"/>
      <c r="LP165" s="7"/>
      <c r="LQ165" s="7"/>
      <c r="LR165" s="7"/>
      <c r="LS165" s="7"/>
      <c r="LT165" s="7"/>
      <c r="LU165" s="7"/>
      <c r="LV165" s="7"/>
      <c r="LW165" s="7"/>
      <c r="LX165" s="7"/>
      <c r="LY165" s="7"/>
      <c r="LZ165" s="7"/>
      <c r="MA165" s="7"/>
      <c r="MB165" s="7"/>
      <c r="MC165" s="7"/>
      <c r="MD165" s="7"/>
      <c r="ME165" s="7"/>
      <c r="MF165" s="7"/>
      <c r="MG165" s="7"/>
      <c r="MH165" s="7"/>
      <c r="MI165" s="7"/>
      <c r="MJ165" s="7"/>
      <c r="MK165" s="7"/>
      <c r="ML165" s="7"/>
      <c r="MM165" s="7"/>
      <c r="MN165" s="7"/>
      <c r="MO165" s="7"/>
      <c r="MP165" s="7"/>
      <c r="MQ165" s="7"/>
      <c r="MR165" s="7"/>
      <c r="MS165" s="7"/>
      <c r="MT165" s="7"/>
      <c r="MU165" s="7"/>
      <c r="MV165" s="7"/>
      <c r="MW165" s="7"/>
      <c r="MX165" s="7"/>
      <c r="MY165" s="7"/>
      <c r="MZ165" s="7"/>
      <c r="NA165" s="7"/>
      <c r="NB165" s="7"/>
      <c r="NC165" s="7"/>
      <c r="ND165" s="7"/>
      <c r="NE165" s="7"/>
      <c r="NF165" s="7"/>
      <c r="NG165" s="7"/>
      <c r="NH165" s="7"/>
      <c r="NI165" s="7"/>
      <c r="NJ165" s="7"/>
      <c r="NK165" s="7"/>
      <c r="NL165" s="7"/>
      <c r="NM165" s="7"/>
      <c r="NN165" s="7"/>
      <c r="NO165" s="7"/>
      <c r="NP165" s="7"/>
      <c r="NQ165" s="7"/>
      <c r="NR165" s="7"/>
      <c r="NS165" s="7"/>
      <c r="NT165" s="7"/>
      <c r="NU165" s="7"/>
      <c r="NV165" s="7"/>
      <c r="NW165" s="7"/>
      <c r="NX165" s="7"/>
      <c r="NY165" s="7"/>
      <c r="NZ165" s="7"/>
      <c r="OA165" s="7"/>
      <c r="OB165" s="7"/>
      <c r="OC165" s="7"/>
      <c r="OD165" s="7"/>
      <c r="OE165" s="7"/>
      <c r="OF165" s="7"/>
      <c r="OG165" s="7"/>
      <c r="OH165" s="7"/>
      <c r="OI165" s="7"/>
      <c r="OJ165" s="7"/>
      <c r="OK165" s="7"/>
      <c r="OL165" s="7"/>
      <c r="OM165" s="7"/>
      <c r="ON165" s="7"/>
      <c r="OO165" s="7"/>
      <c r="OP165" s="7"/>
      <c r="OQ165" s="7"/>
      <c r="OR165" s="7"/>
      <c r="OS165" s="7"/>
      <c r="OT165" s="7"/>
      <c r="OU165" s="7"/>
      <c r="OV165" s="7"/>
      <c r="OW165" s="7"/>
      <c r="OX165" s="7"/>
      <c r="OY165" s="7"/>
      <c r="OZ165" s="7"/>
      <c r="PA165" s="7"/>
      <c r="PB165" s="7"/>
      <c r="PC165" s="7"/>
      <c r="PD165" s="7"/>
      <c r="PE165" s="7"/>
      <c r="PF165" s="7"/>
      <c r="PG165" s="7"/>
      <c r="PH165" s="7"/>
      <c r="PI165" s="7"/>
      <c r="PJ165" s="7"/>
      <c r="PK165" s="7"/>
      <c r="PL165" s="7"/>
      <c r="PM165" s="7"/>
      <c r="PN165" s="7"/>
      <c r="PO165" s="7"/>
      <c r="PP165" s="7"/>
      <c r="PQ165" s="7"/>
      <c r="PR165" s="7"/>
      <c r="PS165" s="7"/>
      <c r="PT165" s="7"/>
      <c r="PU165" s="7"/>
      <c r="PV165" s="7"/>
      <c r="PW165" s="7"/>
      <c r="PX165" s="7"/>
      <c r="PY165" s="7"/>
      <c r="PZ165" s="7"/>
      <c r="QA165" s="7"/>
      <c r="QB165" s="7"/>
      <c r="QC165" s="7"/>
      <c r="QD165" s="7"/>
      <c r="QE165" s="7"/>
      <c r="QF165" s="7"/>
      <c r="QG165" s="7"/>
      <c r="QH165" s="7"/>
      <c r="QI165" s="7"/>
      <c r="QJ165" s="7"/>
      <c r="QK165" s="7"/>
      <c r="QL165" s="7"/>
      <c r="QM165" s="7"/>
      <c r="QN165" s="7"/>
      <c r="QO165" s="7"/>
      <c r="QP165" s="7"/>
      <c r="QQ165" s="7"/>
      <c r="QR165" s="7"/>
      <c r="QS165" s="7"/>
      <c r="QT165" s="7"/>
      <c r="QU165" s="7"/>
      <c r="QV165" s="7"/>
      <c r="QW165" s="7"/>
      <c r="QX165" s="7"/>
      <c r="QY165" s="7"/>
      <c r="QZ165" s="7"/>
      <c r="RA165" s="7"/>
      <c r="RB165" s="7"/>
      <c r="RC165" s="7"/>
      <c r="RD165" s="7"/>
      <c r="RE165" s="7"/>
      <c r="RF165" s="7"/>
      <c r="RG165" s="7"/>
      <c r="RH165" s="7"/>
      <c r="RI165" s="7"/>
      <c r="RJ165" s="7"/>
      <c r="RK165" s="7"/>
      <c r="RL165" s="7"/>
      <c r="RM165" s="7"/>
      <c r="RN165" s="7"/>
      <c r="RO165" s="7"/>
      <c r="RP165" s="7"/>
      <c r="RQ165" s="7"/>
      <c r="RR165" s="7"/>
      <c r="RS165" s="7"/>
      <c r="RT165" s="7"/>
      <c r="RU165" s="7"/>
      <c r="RV165" s="7"/>
      <c r="RW165" s="7"/>
      <c r="RX165" s="7"/>
      <c r="RY165" s="7"/>
      <c r="RZ165" s="7"/>
      <c r="SA165" s="7"/>
      <c r="SB165" s="7"/>
      <c r="SC165" s="7"/>
      <c r="SD165" s="7"/>
      <c r="SE165" s="7"/>
      <c r="SF165" s="7"/>
      <c r="SG165" s="7"/>
      <c r="SH165" s="7"/>
      <c r="SI165" s="7"/>
      <c r="SJ165" s="7"/>
      <c r="SK165" s="7"/>
    </row>
    <row r="166" ht="14.2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  <c r="DV166" s="7"/>
      <c r="DW166" s="7"/>
      <c r="DX166" s="7"/>
      <c r="DY166" s="7"/>
      <c r="DZ166" s="7"/>
      <c r="EA166" s="7"/>
      <c r="EB166" s="7"/>
      <c r="EC166" s="7"/>
      <c r="ED166" s="7"/>
      <c r="EE166" s="7"/>
      <c r="EF166" s="7"/>
      <c r="EG166" s="7"/>
      <c r="EH166" s="7"/>
      <c r="EI166" s="7"/>
      <c r="EJ166" s="7"/>
      <c r="EK166" s="7"/>
      <c r="EL166" s="7"/>
      <c r="EM166" s="7"/>
      <c r="EN166" s="7"/>
      <c r="EO166" s="7"/>
      <c r="EP166" s="7"/>
      <c r="EQ166" s="7"/>
      <c r="ER166" s="7"/>
      <c r="ES166" s="7"/>
      <c r="ET166" s="7"/>
      <c r="EU166" s="7"/>
      <c r="EV166" s="7"/>
      <c r="EW166" s="7"/>
      <c r="EX166" s="7"/>
      <c r="EY166" s="7"/>
      <c r="EZ166" s="7"/>
      <c r="FA166" s="7"/>
      <c r="FB166" s="7"/>
      <c r="FC166" s="7"/>
      <c r="FD166" s="7"/>
      <c r="FE166" s="7"/>
      <c r="FF166" s="7"/>
      <c r="FG166" s="7"/>
      <c r="FH166" s="7"/>
      <c r="FI166" s="7"/>
      <c r="FJ166" s="7"/>
      <c r="FK166" s="7"/>
      <c r="FL166" s="7"/>
      <c r="FM166" s="7"/>
      <c r="FN166" s="7"/>
      <c r="FO166" s="7"/>
      <c r="FP166" s="7"/>
      <c r="FQ166" s="7"/>
      <c r="FR166" s="7"/>
      <c r="FS166" s="7"/>
      <c r="FT166" s="7"/>
      <c r="FU166" s="7"/>
      <c r="FV166" s="7"/>
      <c r="FW166" s="7"/>
      <c r="FX166" s="7"/>
      <c r="FY166" s="7"/>
      <c r="FZ166" s="7"/>
      <c r="GA166" s="7"/>
      <c r="GB166" s="7"/>
      <c r="GC166" s="7"/>
      <c r="GD166" s="7"/>
      <c r="GE166" s="7"/>
      <c r="GF166" s="7"/>
      <c r="GG166" s="7"/>
      <c r="GH166" s="7"/>
      <c r="GI166" s="7"/>
      <c r="GJ166" s="7"/>
      <c r="GK166" s="7"/>
      <c r="GL166" s="7"/>
      <c r="GM166" s="7"/>
      <c r="GN166" s="7"/>
      <c r="GO166" s="7"/>
      <c r="GP166" s="7"/>
      <c r="GQ166" s="7"/>
      <c r="GR166" s="7"/>
      <c r="GS166" s="7"/>
      <c r="GT166" s="7"/>
      <c r="GU166" s="7"/>
      <c r="GV166" s="7"/>
      <c r="GW166" s="7"/>
      <c r="GX166" s="7"/>
      <c r="GY166" s="7"/>
      <c r="GZ166" s="7"/>
      <c r="HA166" s="7"/>
      <c r="HB166" s="7"/>
      <c r="HC166" s="7"/>
      <c r="HD166" s="7"/>
      <c r="HE166" s="7"/>
      <c r="HF166" s="7"/>
      <c r="HG166" s="7"/>
      <c r="HH166" s="7"/>
      <c r="HI166" s="7"/>
      <c r="HJ166" s="7"/>
      <c r="HK166" s="7"/>
      <c r="HL166" s="7"/>
      <c r="HM166" s="7"/>
      <c r="HN166" s="7"/>
      <c r="HO166" s="7"/>
      <c r="HP166" s="7"/>
      <c r="HQ166" s="7"/>
      <c r="HR166" s="7"/>
      <c r="HS166" s="7"/>
      <c r="HT166" s="7"/>
      <c r="HU166" s="7"/>
      <c r="HV166" s="7"/>
      <c r="HW166" s="7"/>
      <c r="HX166" s="7"/>
      <c r="HY166" s="7"/>
      <c r="HZ166" s="7"/>
      <c r="IA166" s="7"/>
      <c r="IB166" s="7"/>
      <c r="IC166" s="7"/>
      <c r="ID166" s="7"/>
      <c r="IE166" s="7"/>
      <c r="IF166" s="7"/>
      <c r="IG166" s="7"/>
      <c r="IH166" s="7"/>
      <c r="II166" s="7"/>
      <c r="IJ166" s="7"/>
      <c r="IK166" s="7"/>
      <c r="IL166" s="7"/>
      <c r="IM166" s="7"/>
      <c r="IN166" s="7"/>
      <c r="IO166" s="7"/>
      <c r="IP166" s="7"/>
      <c r="IQ166" s="7"/>
      <c r="IR166" s="7"/>
      <c r="IS166" s="7"/>
      <c r="IT166" s="7"/>
      <c r="IU166" s="7"/>
      <c r="IV166" s="7"/>
      <c r="IW166" s="7"/>
      <c r="IX166" s="7"/>
      <c r="IY166" s="7"/>
      <c r="IZ166" s="7"/>
      <c r="JA166" s="7"/>
      <c r="JB166" s="7"/>
      <c r="JC166" s="7"/>
      <c r="JD166" s="7"/>
      <c r="JE166" s="7"/>
      <c r="JF166" s="7"/>
      <c r="JG166" s="7"/>
      <c r="JH166" s="7"/>
      <c r="JI166" s="7"/>
      <c r="JJ166" s="7"/>
      <c r="JK166" s="7"/>
      <c r="JL166" s="7"/>
      <c r="JM166" s="7"/>
      <c r="JN166" s="7"/>
      <c r="JO166" s="7"/>
      <c r="JP166" s="7"/>
      <c r="JQ166" s="7"/>
      <c r="JR166" s="7"/>
      <c r="JS166" s="7"/>
      <c r="JT166" s="7"/>
      <c r="JU166" s="7"/>
      <c r="JV166" s="7"/>
      <c r="JW166" s="7"/>
      <c r="JX166" s="7"/>
      <c r="JY166" s="7"/>
      <c r="JZ166" s="7"/>
      <c r="KA166" s="7"/>
      <c r="KB166" s="7"/>
      <c r="KC166" s="7"/>
      <c r="KD166" s="7"/>
      <c r="KE166" s="7"/>
      <c r="KF166" s="7"/>
      <c r="KG166" s="7"/>
      <c r="KH166" s="7"/>
      <c r="KI166" s="7"/>
      <c r="KJ166" s="7"/>
      <c r="KK166" s="7"/>
      <c r="KL166" s="7"/>
      <c r="KM166" s="7"/>
      <c r="KN166" s="7"/>
      <c r="KO166" s="7"/>
      <c r="KP166" s="7"/>
      <c r="KQ166" s="7"/>
      <c r="KR166" s="7"/>
      <c r="KS166" s="7"/>
      <c r="KT166" s="7"/>
      <c r="KU166" s="7"/>
      <c r="KV166" s="7"/>
      <c r="KW166" s="7"/>
      <c r="KX166" s="7"/>
      <c r="KY166" s="7"/>
      <c r="KZ166" s="7"/>
      <c r="LA166" s="7"/>
      <c r="LB166" s="7"/>
      <c r="LC166" s="7"/>
      <c r="LD166" s="7"/>
      <c r="LE166" s="7"/>
      <c r="LF166" s="7"/>
      <c r="LG166" s="7"/>
      <c r="LH166" s="7"/>
      <c r="LI166" s="7"/>
      <c r="LJ166" s="7"/>
      <c r="LK166" s="7"/>
      <c r="LL166" s="7"/>
      <c r="LM166" s="7"/>
      <c r="LN166" s="7"/>
      <c r="LO166" s="7"/>
      <c r="LP166" s="7"/>
      <c r="LQ166" s="7"/>
      <c r="LR166" s="7"/>
      <c r="LS166" s="7"/>
      <c r="LT166" s="7"/>
      <c r="LU166" s="7"/>
      <c r="LV166" s="7"/>
      <c r="LW166" s="7"/>
      <c r="LX166" s="7"/>
      <c r="LY166" s="7"/>
      <c r="LZ166" s="7"/>
      <c r="MA166" s="7"/>
      <c r="MB166" s="7"/>
      <c r="MC166" s="7"/>
      <c r="MD166" s="7"/>
      <c r="ME166" s="7"/>
      <c r="MF166" s="7"/>
      <c r="MG166" s="7"/>
      <c r="MH166" s="7"/>
      <c r="MI166" s="7"/>
      <c r="MJ166" s="7"/>
      <c r="MK166" s="7"/>
      <c r="ML166" s="7"/>
      <c r="MM166" s="7"/>
      <c r="MN166" s="7"/>
      <c r="MO166" s="7"/>
      <c r="MP166" s="7"/>
      <c r="MQ166" s="7"/>
      <c r="MR166" s="7"/>
      <c r="MS166" s="7"/>
      <c r="MT166" s="7"/>
      <c r="MU166" s="7"/>
      <c r="MV166" s="7"/>
      <c r="MW166" s="7"/>
      <c r="MX166" s="7"/>
      <c r="MY166" s="7"/>
      <c r="MZ166" s="7"/>
      <c r="NA166" s="7"/>
      <c r="NB166" s="7"/>
      <c r="NC166" s="7"/>
      <c r="ND166" s="7"/>
      <c r="NE166" s="7"/>
      <c r="NF166" s="7"/>
      <c r="NG166" s="7"/>
      <c r="NH166" s="7"/>
      <c r="NI166" s="7"/>
      <c r="NJ166" s="7"/>
      <c r="NK166" s="7"/>
      <c r="NL166" s="7"/>
      <c r="NM166" s="7"/>
      <c r="NN166" s="7"/>
      <c r="NO166" s="7"/>
      <c r="NP166" s="7"/>
      <c r="NQ166" s="7"/>
      <c r="NR166" s="7"/>
      <c r="NS166" s="7"/>
      <c r="NT166" s="7"/>
      <c r="NU166" s="7"/>
      <c r="NV166" s="7"/>
      <c r="NW166" s="7"/>
      <c r="NX166" s="7"/>
      <c r="NY166" s="7"/>
      <c r="NZ166" s="7"/>
      <c r="OA166" s="7"/>
      <c r="OB166" s="7"/>
      <c r="OC166" s="7"/>
      <c r="OD166" s="7"/>
      <c r="OE166" s="7"/>
      <c r="OF166" s="7"/>
      <c r="OG166" s="7"/>
      <c r="OH166" s="7"/>
      <c r="OI166" s="7"/>
      <c r="OJ166" s="7"/>
      <c r="OK166" s="7"/>
      <c r="OL166" s="7"/>
      <c r="OM166" s="7"/>
      <c r="ON166" s="7"/>
      <c r="OO166" s="7"/>
      <c r="OP166" s="7"/>
      <c r="OQ166" s="7"/>
      <c r="OR166" s="7"/>
      <c r="OS166" s="7"/>
      <c r="OT166" s="7"/>
      <c r="OU166" s="7"/>
      <c r="OV166" s="7"/>
      <c r="OW166" s="7"/>
      <c r="OX166" s="7"/>
      <c r="OY166" s="7"/>
      <c r="OZ166" s="7"/>
      <c r="PA166" s="7"/>
      <c r="PB166" s="7"/>
      <c r="PC166" s="7"/>
      <c r="PD166" s="7"/>
      <c r="PE166" s="7"/>
      <c r="PF166" s="7"/>
      <c r="PG166" s="7"/>
      <c r="PH166" s="7"/>
      <c r="PI166" s="7"/>
      <c r="PJ166" s="7"/>
      <c r="PK166" s="7"/>
      <c r="PL166" s="7"/>
      <c r="PM166" s="7"/>
      <c r="PN166" s="7"/>
      <c r="PO166" s="7"/>
      <c r="PP166" s="7"/>
      <c r="PQ166" s="7"/>
      <c r="PR166" s="7"/>
      <c r="PS166" s="7"/>
      <c r="PT166" s="7"/>
      <c r="PU166" s="7"/>
      <c r="PV166" s="7"/>
      <c r="PW166" s="7"/>
      <c r="PX166" s="7"/>
      <c r="PY166" s="7"/>
      <c r="PZ166" s="7"/>
      <c r="QA166" s="7"/>
      <c r="QB166" s="7"/>
      <c r="QC166" s="7"/>
      <c r="QD166" s="7"/>
      <c r="QE166" s="7"/>
      <c r="QF166" s="7"/>
      <c r="QG166" s="7"/>
      <c r="QH166" s="7"/>
      <c r="QI166" s="7"/>
      <c r="QJ166" s="7"/>
      <c r="QK166" s="7"/>
      <c r="QL166" s="7"/>
      <c r="QM166" s="7"/>
      <c r="QN166" s="7"/>
      <c r="QO166" s="7"/>
      <c r="QP166" s="7"/>
      <c r="QQ166" s="7"/>
      <c r="QR166" s="7"/>
      <c r="QS166" s="7"/>
      <c r="QT166" s="7"/>
      <c r="QU166" s="7"/>
      <c r="QV166" s="7"/>
      <c r="QW166" s="7"/>
      <c r="QX166" s="7"/>
      <c r="QY166" s="7"/>
      <c r="QZ166" s="7"/>
      <c r="RA166" s="7"/>
      <c r="RB166" s="7"/>
      <c r="RC166" s="7"/>
      <c r="RD166" s="7"/>
      <c r="RE166" s="7"/>
      <c r="RF166" s="7"/>
      <c r="RG166" s="7"/>
      <c r="RH166" s="7"/>
      <c r="RI166" s="7"/>
      <c r="RJ166" s="7"/>
      <c r="RK166" s="7"/>
      <c r="RL166" s="7"/>
      <c r="RM166" s="7"/>
      <c r="RN166" s="7"/>
      <c r="RO166" s="7"/>
      <c r="RP166" s="7"/>
      <c r="RQ166" s="7"/>
      <c r="RR166" s="7"/>
      <c r="RS166" s="7"/>
      <c r="RT166" s="7"/>
      <c r="RU166" s="7"/>
      <c r="RV166" s="7"/>
      <c r="RW166" s="7"/>
      <c r="RX166" s="7"/>
      <c r="RY166" s="7"/>
      <c r="RZ166" s="7"/>
      <c r="SA166" s="7"/>
      <c r="SB166" s="7"/>
      <c r="SC166" s="7"/>
      <c r="SD166" s="7"/>
      <c r="SE166" s="7"/>
      <c r="SF166" s="7"/>
      <c r="SG166" s="7"/>
      <c r="SH166" s="7"/>
      <c r="SI166" s="7"/>
      <c r="SJ166" s="7"/>
      <c r="SK166" s="7"/>
    </row>
    <row r="167" ht="14.2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  <c r="DV167" s="7"/>
      <c r="DW167" s="7"/>
      <c r="DX167" s="7"/>
      <c r="DY167" s="7"/>
      <c r="DZ167" s="7"/>
      <c r="EA167" s="7"/>
      <c r="EB167" s="7"/>
      <c r="EC167" s="7"/>
      <c r="ED167" s="7"/>
      <c r="EE167" s="7"/>
      <c r="EF167" s="7"/>
      <c r="EG167" s="7"/>
      <c r="EH167" s="7"/>
      <c r="EI167" s="7"/>
      <c r="EJ167" s="7"/>
      <c r="EK167" s="7"/>
      <c r="EL167" s="7"/>
      <c r="EM167" s="7"/>
      <c r="EN167" s="7"/>
      <c r="EO167" s="7"/>
      <c r="EP167" s="7"/>
      <c r="EQ167" s="7"/>
      <c r="ER167" s="7"/>
      <c r="ES167" s="7"/>
      <c r="ET167" s="7"/>
      <c r="EU167" s="7"/>
      <c r="EV167" s="7"/>
      <c r="EW167" s="7"/>
      <c r="EX167" s="7"/>
      <c r="EY167" s="7"/>
      <c r="EZ167" s="7"/>
      <c r="FA167" s="7"/>
      <c r="FB167" s="7"/>
      <c r="FC167" s="7"/>
      <c r="FD167" s="7"/>
      <c r="FE167" s="7"/>
      <c r="FF167" s="7"/>
      <c r="FG167" s="7"/>
      <c r="FH167" s="7"/>
      <c r="FI167" s="7"/>
      <c r="FJ167" s="7"/>
      <c r="FK167" s="7"/>
      <c r="FL167" s="7"/>
      <c r="FM167" s="7"/>
      <c r="FN167" s="7"/>
      <c r="FO167" s="7"/>
      <c r="FP167" s="7"/>
      <c r="FQ167" s="7"/>
      <c r="FR167" s="7"/>
      <c r="FS167" s="7"/>
      <c r="FT167" s="7"/>
      <c r="FU167" s="7"/>
      <c r="FV167" s="7"/>
      <c r="FW167" s="7"/>
      <c r="FX167" s="7"/>
      <c r="FY167" s="7"/>
      <c r="FZ167" s="7"/>
      <c r="GA167" s="7"/>
      <c r="GB167" s="7"/>
      <c r="GC167" s="7"/>
      <c r="GD167" s="7"/>
      <c r="GE167" s="7"/>
      <c r="GF167" s="7"/>
      <c r="GG167" s="7"/>
      <c r="GH167" s="7"/>
      <c r="GI167" s="7"/>
      <c r="GJ167" s="7"/>
      <c r="GK167" s="7"/>
      <c r="GL167" s="7"/>
      <c r="GM167" s="7"/>
      <c r="GN167" s="7"/>
      <c r="GO167" s="7"/>
      <c r="GP167" s="7"/>
      <c r="GQ167" s="7"/>
      <c r="GR167" s="7"/>
      <c r="GS167" s="7"/>
      <c r="GT167" s="7"/>
      <c r="GU167" s="7"/>
      <c r="GV167" s="7"/>
      <c r="GW167" s="7"/>
      <c r="GX167" s="7"/>
      <c r="GY167" s="7"/>
      <c r="GZ167" s="7"/>
      <c r="HA167" s="7"/>
      <c r="HB167" s="7"/>
      <c r="HC167" s="7"/>
      <c r="HD167" s="7"/>
      <c r="HE167" s="7"/>
      <c r="HF167" s="7"/>
      <c r="HG167" s="7"/>
      <c r="HH167" s="7"/>
      <c r="HI167" s="7"/>
      <c r="HJ167" s="7"/>
      <c r="HK167" s="7"/>
      <c r="HL167" s="7"/>
      <c r="HM167" s="7"/>
      <c r="HN167" s="7"/>
      <c r="HO167" s="7"/>
      <c r="HP167" s="7"/>
      <c r="HQ167" s="7"/>
      <c r="HR167" s="7"/>
      <c r="HS167" s="7"/>
      <c r="HT167" s="7"/>
      <c r="HU167" s="7"/>
      <c r="HV167" s="7"/>
      <c r="HW167" s="7"/>
      <c r="HX167" s="7"/>
      <c r="HY167" s="7"/>
      <c r="HZ167" s="7"/>
      <c r="IA167" s="7"/>
      <c r="IB167" s="7"/>
      <c r="IC167" s="7"/>
      <c r="ID167" s="7"/>
      <c r="IE167" s="7"/>
      <c r="IF167" s="7"/>
      <c r="IG167" s="7"/>
      <c r="IH167" s="7"/>
      <c r="II167" s="7"/>
      <c r="IJ167" s="7"/>
      <c r="IK167" s="7"/>
      <c r="IL167" s="7"/>
      <c r="IM167" s="7"/>
      <c r="IN167" s="7"/>
      <c r="IO167" s="7"/>
      <c r="IP167" s="7"/>
      <c r="IQ167" s="7"/>
      <c r="IR167" s="7"/>
      <c r="IS167" s="7"/>
      <c r="IT167" s="7"/>
      <c r="IU167" s="7"/>
      <c r="IV167" s="7"/>
      <c r="IW167" s="7"/>
      <c r="IX167" s="7"/>
      <c r="IY167" s="7"/>
      <c r="IZ167" s="7"/>
      <c r="JA167" s="7"/>
      <c r="JB167" s="7"/>
      <c r="JC167" s="7"/>
      <c r="JD167" s="7"/>
      <c r="JE167" s="7"/>
      <c r="JF167" s="7"/>
      <c r="JG167" s="7"/>
      <c r="JH167" s="7"/>
      <c r="JI167" s="7"/>
      <c r="JJ167" s="7"/>
      <c r="JK167" s="7"/>
      <c r="JL167" s="7"/>
      <c r="JM167" s="7"/>
      <c r="JN167" s="7"/>
      <c r="JO167" s="7"/>
      <c r="JP167" s="7"/>
      <c r="JQ167" s="7"/>
      <c r="JR167" s="7"/>
      <c r="JS167" s="7"/>
      <c r="JT167" s="7"/>
      <c r="JU167" s="7"/>
      <c r="JV167" s="7"/>
      <c r="JW167" s="7"/>
      <c r="JX167" s="7"/>
      <c r="JY167" s="7"/>
      <c r="JZ167" s="7"/>
      <c r="KA167" s="7"/>
      <c r="KB167" s="7"/>
      <c r="KC167" s="7"/>
      <c r="KD167" s="7"/>
      <c r="KE167" s="7"/>
      <c r="KF167" s="7"/>
      <c r="KG167" s="7"/>
      <c r="KH167" s="7"/>
      <c r="KI167" s="7"/>
      <c r="KJ167" s="7"/>
      <c r="KK167" s="7"/>
      <c r="KL167" s="7"/>
      <c r="KM167" s="7"/>
      <c r="KN167" s="7"/>
      <c r="KO167" s="7"/>
      <c r="KP167" s="7"/>
      <c r="KQ167" s="7"/>
      <c r="KR167" s="7"/>
      <c r="KS167" s="7"/>
      <c r="KT167" s="7"/>
      <c r="KU167" s="7"/>
      <c r="KV167" s="7"/>
      <c r="KW167" s="7"/>
      <c r="KX167" s="7"/>
      <c r="KY167" s="7"/>
      <c r="KZ167" s="7"/>
      <c r="LA167" s="7"/>
      <c r="LB167" s="7"/>
      <c r="LC167" s="7"/>
      <c r="LD167" s="7"/>
      <c r="LE167" s="7"/>
      <c r="LF167" s="7"/>
      <c r="LG167" s="7"/>
      <c r="LH167" s="7"/>
      <c r="LI167" s="7"/>
      <c r="LJ167" s="7"/>
      <c r="LK167" s="7"/>
      <c r="LL167" s="7"/>
      <c r="LM167" s="7"/>
      <c r="LN167" s="7"/>
      <c r="LO167" s="7"/>
      <c r="LP167" s="7"/>
      <c r="LQ167" s="7"/>
      <c r="LR167" s="7"/>
      <c r="LS167" s="7"/>
      <c r="LT167" s="7"/>
      <c r="LU167" s="7"/>
      <c r="LV167" s="7"/>
      <c r="LW167" s="7"/>
      <c r="LX167" s="7"/>
      <c r="LY167" s="7"/>
      <c r="LZ167" s="7"/>
      <c r="MA167" s="7"/>
      <c r="MB167" s="7"/>
      <c r="MC167" s="7"/>
      <c r="MD167" s="7"/>
      <c r="ME167" s="7"/>
      <c r="MF167" s="7"/>
      <c r="MG167" s="7"/>
      <c r="MH167" s="7"/>
      <c r="MI167" s="7"/>
      <c r="MJ167" s="7"/>
      <c r="MK167" s="7"/>
      <c r="ML167" s="7"/>
      <c r="MM167" s="7"/>
      <c r="MN167" s="7"/>
      <c r="MO167" s="7"/>
      <c r="MP167" s="7"/>
      <c r="MQ167" s="7"/>
      <c r="MR167" s="7"/>
      <c r="MS167" s="7"/>
      <c r="MT167" s="7"/>
      <c r="MU167" s="7"/>
      <c r="MV167" s="7"/>
      <c r="MW167" s="7"/>
      <c r="MX167" s="7"/>
      <c r="MY167" s="7"/>
      <c r="MZ167" s="7"/>
      <c r="NA167" s="7"/>
      <c r="NB167" s="7"/>
      <c r="NC167" s="7"/>
      <c r="ND167" s="7"/>
      <c r="NE167" s="7"/>
      <c r="NF167" s="7"/>
      <c r="NG167" s="7"/>
      <c r="NH167" s="7"/>
      <c r="NI167" s="7"/>
      <c r="NJ167" s="7"/>
      <c r="NK167" s="7"/>
      <c r="NL167" s="7"/>
      <c r="NM167" s="7"/>
      <c r="NN167" s="7"/>
      <c r="NO167" s="7"/>
      <c r="NP167" s="7"/>
      <c r="NQ167" s="7"/>
      <c r="NR167" s="7"/>
      <c r="NS167" s="7"/>
      <c r="NT167" s="7"/>
      <c r="NU167" s="7"/>
      <c r="NV167" s="7"/>
      <c r="NW167" s="7"/>
      <c r="NX167" s="7"/>
      <c r="NY167" s="7"/>
      <c r="NZ167" s="7"/>
      <c r="OA167" s="7"/>
      <c r="OB167" s="7"/>
      <c r="OC167" s="7"/>
      <c r="OD167" s="7"/>
      <c r="OE167" s="7"/>
      <c r="OF167" s="7"/>
      <c r="OG167" s="7"/>
      <c r="OH167" s="7"/>
      <c r="OI167" s="7"/>
      <c r="OJ167" s="7"/>
      <c r="OK167" s="7"/>
      <c r="OL167" s="7"/>
      <c r="OM167" s="7"/>
      <c r="ON167" s="7"/>
      <c r="OO167" s="7"/>
      <c r="OP167" s="7"/>
      <c r="OQ167" s="7"/>
      <c r="OR167" s="7"/>
      <c r="OS167" s="7"/>
      <c r="OT167" s="7"/>
      <c r="OU167" s="7"/>
      <c r="OV167" s="7"/>
      <c r="OW167" s="7"/>
      <c r="OX167" s="7"/>
      <c r="OY167" s="7"/>
      <c r="OZ167" s="7"/>
      <c r="PA167" s="7"/>
      <c r="PB167" s="7"/>
      <c r="PC167" s="7"/>
      <c r="PD167" s="7"/>
      <c r="PE167" s="7"/>
      <c r="PF167" s="7"/>
      <c r="PG167" s="7"/>
      <c r="PH167" s="7"/>
      <c r="PI167" s="7"/>
      <c r="PJ167" s="7"/>
      <c r="PK167" s="7"/>
      <c r="PL167" s="7"/>
      <c r="PM167" s="7"/>
      <c r="PN167" s="7"/>
      <c r="PO167" s="7"/>
      <c r="PP167" s="7"/>
      <c r="PQ167" s="7"/>
      <c r="PR167" s="7"/>
      <c r="PS167" s="7"/>
      <c r="PT167" s="7"/>
      <c r="PU167" s="7"/>
      <c r="PV167" s="7"/>
      <c r="PW167" s="7"/>
      <c r="PX167" s="7"/>
      <c r="PY167" s="7"/>
      <c r="PZ167" s="7"/>
      <c r="QA167" s="7"/>
      <c r="QB167" s="7"/>
      <c r="QC167" s="7"/>
      <c r="QD167" s="7"/>
      <c r="QE167" s="7"/>
      <c r="QF167" s="7"/>
      <c r="QG167" s="7"/>
      <c r="QH167" s="7"/>
      <c r="QI167" s="7"/>
      <c r="QJ167" s="7"/>
      <c r="QK167" s="7"/>
      <c r="QL167" s="7"/>
      <c r="QM167" s="7"/>
      <c r="QN167" s="7"/>
      <c r="QO167" s="7"/>
      <c r="QP167" s="7"/>
      <c r="QQ167" s="7"/>
      <c r="QR167" s="7"/>
      <c r="QS167" s="7"/>
      <c r="QT167" s="7"/>
      <c r="QU167" s="7"/>
      <c r="QV167" s="7"/>
      <c r="QW167" s="7"/>
      <c r="QX167" s="7"/>
      <c r="QY167" s="7"/>
      <c r="QZ167" s="7"/>
      <c r="RA167" s="7"/>
      <c r="RB167" s="7"/>
      <c r="RC167" s="7"/>
      <c r="RD167" s="7"/>
      <c r="RE167" s="7"/>
      <c r="RF167" s="7"/>
      <c r="RG167" s="7"/>
      <c r="RH167" s="7"/>
      <c r="RI167" s="7"/>
      <c r="RJ167" s="7"/>
      <c r="RK167" s="7"/>
      <c r="RL167" s="7"/>
      <c r="RM167" s="7"/>
      <c r="RN167" s="7"/>
      <c r="RO167" s="7"/>
      <c r="RP167" s="7"/>
      <c r="RQ167" s="7"/>
      <c r="RR167" s="7"/>
      <c r="RS167" s="7"/>
      <c r="RT167" s="7"/>
      <c r="RU167" s="7"/>
      <c r="RV167" s="7"/>
      <c r="RW167" s="7"/>
      <c r="RX167" s="7"/>
      <c r="RY167" s="7"/>
      <c r="RZ167" s="7"/>
      <c r="SA167" s="7"/>
      <c r="SB167" s="7"/>
      <c r="SC167" s="7"/>
      <c r="SD167" s="7"/>
      <c r="SE167" s="7"/>
      <c r="SF167" s="7"/>
      <c r="SG167" s="7"/>
      <c r="SH167" s="7"/>
      <c r="SI167" s="7"/>
      <c r="SJ167" s="7"/>
      <c r="SK167" s="7"/>
    </row>
    <row r="168" ht="14.2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  <c r="DV168" s="7"/>
      <c r="DW168" s="7"/>
      <c r="DX168" s="7"/>
      <c r="DY168" s="7"/>
      <c r="DZ168" s="7"/>
      <c r="EA168" s="7"/>
      <c r="EB168" s="7"/>
      <c r="EC168" s="7"/>
      <c r="ED168" s="7"/>
      <c r="EE168" s="7"/>
      <c r="EF168" s="7"/>
      <c r="EG168" s="7"/>
      <c r="EH168" s="7"/>
      <c r="EI168" s="7"/>
      <c r="EJ168" s="7"/>
      <c r="EK168" s="7"/>
      <c r="EL168" s="7"/>
      <c r="EM168" s="7"/>
      <c r="EN168" s="7"/>
      <c r="EO168" s="7"/>
      <c r="EP168" s="7"/>
      <c r="EQ168" s="7"/>
      <c r="ER168" s="7"/>
      <c r="ES168" s="7"/>
      <c r="ET168" s="7"/>
      <c r="EU168" s="7"/>
      <c r="EV168" s="7"/>
      <c r="EW168" s="7"/>
      <c r="EX168" s="7"/>
      <c r="EY168" s="7"/>
      <c r="EZ168" s="7"/>
      <c r="FA168" s="7"/>
      <c r="FB168" s="7"/>
      <c r="FC168" s="7"/>
      <c r="FD168" s="7"/>
      <c r="FE168" s="7"/>
      <c r="FF168" s="7"/>
      <c r="FG168" s="7"/>
      <c r="FH168" s="7"/>
      <c r="FI168" s="7"/>
      <c r="FJ168" s="7"/>
      <c r="FK168" s="7"/>
      <c r="FL168" s="7"/>
      <c r="FM168" s="7"/>
      <c r="FN168" s="7"/>
      <c r="FO168" s="7"/>
      <c r="FP168" s="7"/>
      <c r="FQ168" s="7"/>
      <c r="FR168" s="7"/>
      <c r="FS168" s="7"/>
      <c r="FT168" s="7"/>
      <c r="FU168" s="7"/>
      <c r="FV168" s="7"/>
      <c r="FW168" s="7"/>
      <c r="FX168" s="7"/>
      <c r="FY168" s="7"/>
      <c r="FZ168" s="7"/>
      <c r="GA168" s="7"/>
      <c r="GB168" s="7"/>
      <c r="GC168" s="7"/>
      <c r="GD168" s="7"/>
      <c r="GE168" s="7"/>
      <c r="GF168" s="7"/>
      <c r="GG168" s="7"/>
      <c r="GH168" s="7"/>
      <c r="GI168" s="7"/>
      <c r="GJ168" s="7"/>
      <c r="GK168" s="7"/>
      <c r="GL168" s="7"/>
      <c r="GM168" s="7"/>
      <c r="GN168" s="7"/>
      <c r="GO168" s="7"/>
      <c r="GP168" s="7"/>
      <c r="GQ168" s="7"/>
      <c r="GR168" s="7"/>
      <c r="GS168" s="7"/>
      <c r="GT168" s="7"/>
      <c r="GU168" s="7"/>
      <c r="GV168" s="7"/>
      <c r="GW168" s="7"/>
      <c r="GX168" s="7"/>
      <c r="GY168" s="7"/>
      <c r="GZ168" s="7"/>
      <c r="HA168" s="7"/>
      <c r="HB168" s="7"/>
      <c r="HC168" s="7"/>
      <c r="HD168" s="7"/>
      <c r="HE168" s="7"/>
      <c r="HF168" s="7"/>
      <c r="HG168" s="7"/>
      <c r="HH168" s="7"/>
      <c r="HI168" s="7"/>
      <c r="HJ168" s="7"/>
      <c r="HK168" s="7"/>
      <c r="HL168" s="7"/>
      <c r="HM168" s="7"/>
      <c r="HN168" s="7"/>
      <c r="HO168" s="7"/>
      <c r="HP168" s="7"/>
      <c r="HQ168" s="7"/>
      <c r="HR168" s="7"/>
      <c r="HS168" s="7"/>
      <c r="HT168" s="7"/>
      <c r="HU168" s="7"/>
      <c r="HV168" s="7"/>
      <c r="HW168" s="7"/>
      <c r="HX168" s="7"/>
      <c r="HY168" s="7"/>
      <c r="HZ168" s="7"/>
      <c r="IA168" s="7"/>
      <c r="IB168" s="7"/>
      <c r="IC168" s="7"/>
      <c r="ID168" s="7"/>
      <c r="IE168" s="7"/>
      <c r="IF168" s="7"/>
      <c r="IG168" s="7"/>
      <c r="IH168" s="7"/>
      <c r="II168" s="7"/>
      <c r="IJ168" s="7"/>
      <c r="IK168" s="7"/>
      <c r="IL168" s="7"/>
      <c r="IM168" s="7"/>
      <c r="IN168" s="7"/>
      <c r="IO168" s="7"/>
      <c r="IP168" s="7"/>
      <c r="IQ168" s="7"/>
      <c r="IR168" s="7"/>
      <c r="IS168" s="7"/>
      <c r="IT168" s="7"/>
      <c r="IU168" s="7"/>
      <c r="IV168" s="7"/>
      <c r="IW168" s="7"/>
      <c r="IX168" s="7"/>
      <c r="IY168" s="7"/>
      <c r="IZ168" s="7"/>
      <c r="JA168" s="7"/>
      <c r="JB168" s="7"/>
      <c r="JC168" s="7"/>
      <c r="JD168" s="7"/>
      <c r="JE168" s="7"/>
      <c r="JF168" s="7"/>
      <c r="JG168" s="7"/>
      <c r="JH168" s="7"/>
      <c r="JI168" s="7"/>
      <c r="JJ168" s="7"/>
      <c r="JK168" s="7"/>
      <c r="JL168" s="7"/>
      <c r="JM168" s="7"/>
      <c r="JN168" s="7"/>
      <c r="JO168" s="7"/>
      <c r="JP168" s="7"/>
      <c r="JQ168" s="7"/>
      <c r="JR168" s="7"/>
      <c r="JS168" s="7"/>
      <c r="JT168" s="7"/>
      <c r="JU168" s="7"/>
      <c r="JV168" s="7"/>
      <c r="JW168" s="7"/>
      <c r="JX168" s="7"/>
      <c r="JY168" s="7"/>
      <c r="JZ168" s="7"/>
      <c r="KA168" s="7"/>
      <c r="KB168" s="7"/>
      <c r="KC168" s="7"/>
      <c r="KD168" s="7"/>
      <c r="KE168" s="7"/>
      <c r="KF168" s="7"/>
      <c r="KG168" s="7"/>
      <c r="KH168" s="7"/>
      <c r="KI168" s="7"/>
      <c r="KJ168" s="7"/>
      <c r="KK168" s="7"/>
      <c r="KL168" s="7"/>
      <c r="KM168" s="7"/>
      <c r="KN168" s="7"/>
      <c r="KO168" s="7"/>
      <c r="KP168" s="7"/>
      <c r="KQ168" s="7"/>
      <c r="KR168" s="7"/>
      <c r="KS168" s="7"/>
      <c r="KT168" s="7"/>
      <c r="KU168" s="7"/>
      <c r="KV168" s="7"/>
      <c r="KW168" s="7"/>
      <c r="KX168" s="7"/>
      <c r="KY168" s="7"/>
      <c r="KZ168" s="7"/>
      <c r="LA168" s="7"/>
      <c r="LB168" s="7"/>
      <c r="LC168" s="7"/>
      <c r="LD168" s="7"/>
      <c r="LE168" s="7"/>
      <c r="LF168" s="7"/>
      <c r="LG168" s="7"/>
      <c r="LH168" s="7"/>
      <c r="LI168" s="7"/>
      <c r="LJ168" s="7"/>
      <c r="LK168" s="7"/>
      <c r="LL168" s="7"/>
      <c r="LM168" s="7"/>
      <c r="LN168" s="7"/>
      <c r="LO168" s="7"/>
      <c r="LP168" s="7"/>
      <c r="LQ168" s="7"/>
      <c r="LR168" s="7"/>
      <c r="LS168" s="7"/>
      <c r="LT168" s="7"/>
      <c r="LU168" s="7"/>
      <c r="LV168" s="7"/>
      <c r="LW168" s="7"/>
      <c r="LX168" s="7"/>
      <c r="LY168" s="7"/>
      <c r="LZ168" s="7"/>
      <c r="MA168" s="7"/>
      <c r="MB168" s="7"/>
      <c r="MC168" s="7"/>
      <c r="MD168" s="7"/>
      <c r="ME168" s="7"/>
      <c r="MF168" s="7"/>
      <c r="MG168" s="7"/>
      <c r="MH168" s="7"/>
      <c r="MI168" s="7"/>
      <c r="MJ168" s="7"/>
      <c r="MK168" s="7"/>
      <c r="ML168" s="7"/>
      <c r="MM168" s="7"/>
      <c r="MN168" s="7"/>
      <c r="MO168" s="7"/>
      <c r="MP168" s="7"/>
      <c r="MQ168" s="7"/>
      <c r="MR168" s="7"/>
      <c r="MS168" s="7"/>
      <c r="MT168" s="7"/>
      <c r="MU168" s="7"/>
      <c r="MV168" s="7"/>
      <c r="MW168" s="7"/>
      <c r="MX168" s="7"/>
      <c r="MY168" s="7"/>
      <c r="MZ168" s="7"/>
      <c r="NA168" s="7"/>
      <c r="NB168" s="7"/>
      <c r="NC168" s="7"/>
      <c r="ND168" s="7"/>
      <c r="NE168" s="7"/>
      <c r="NF168" s="7"/>
      <c r="NG168" s="7"/>
      <c r="NH168" s="7"/>
      <c r="NI168" s="7"/>
      <c r="NJ168" s="7"/>
      <c r="NK168" s="7"/>
      <c r="NL168" s="7"/>
      <c r="NM168" s="7"/>
      <c r="NN168" s="7"/>
      <c r="NO168" s="7"/>
      <c r="NP168" s="7"/>
      <c r="NQ168" s="7"/>
      <c r="NR168" s="7"/>
      <c r="NS168" s="7"/>
      <c r="NT168" s="7"/>
      <c r="NU168" s="7"/>
      <c r="NV168" s="7"/>
      <c r="NW168" s="7"/>
      <c r="NX168" s="7"/>
      <c r="NY168" s="7"/>
      <c r="NZ168" s="7"/>
      <c r="OA168" s="7"/>
      <c r="OB168" s="7"/>
      <c r="OC168" s="7"/>
      <c r="OD168" s="7"/>
      <c r="OE168" s="7"/>
      <c r="OF168" s="7"/>
      <c r="OG168" s="7"/>
      <c r="OH168" s="7"/>
      <c r="OI168" s="7"/>
      <c r="OJ168" s="7"/>
      <c r="OK168" s="7"/>
      <c r="OL168" s="7"/>
      <c r="OM168" s="7"/>
      <c r="ON168" s="7"/>
      <c r="OO168" s="7"/>
      <c r="OP168" s="7"/>
      <c r="OQ168" s="7"/>
      <c r="OR168" s="7"/>
      <c r="OS168" s="7"/>
      <c r="OT168" s="7"/>
      <c r="OU168" s="7"/>
      <c r="OV168" s="7"/>
      <c r="OW168" s="7"/>
      <c r="OX168" s="7"/>
      <c r="OY168" s="7"/>
      <c r="OZ168" s="7"/>
      <c r="PA168" s="7"/>
      <c r="PB168" s="7"/>
      <c r="PC168" s="7"/>
      <c r="PD168" s="7"/>
      <c r="PE168" s="7"/>
      <c r="PF168" s="7"/>
      <c r="PG168" s="7"/>
      <c r="PH168" s="7"/>
      <c r="PI168" s="7"/>
      <c r="PJ168" s="7"/>
      <c r="PK168" s="7"/>
      <c r="PL168" s="7"/>
      <c r="PM168" s="7"/>
      <c r="PN168" s="7"/>
      <c r="PO168" s="7"/>
      <c r="PP168" s="7"/>
      <c r="PQ168" s="7"/>
      <c r="PR168" s="7"/>
      <c r="PS168" s="7"/>
      <c r="PT168" s="7"/>
      <c r="PU168" s="7"/>
      <c r="PV168" s="7"/>
      <c r="PW168" s="7"/>
      <c r="PX168" s="7"/>
      <c r="PY168" s="7"/>
      <c r="PZ168" s="7"/>
      <c r="QA168" s="7"/>
      <c r="QB168" s="7"/>
      <c r="QC168" s="7"/>
      <c r="QD168" s="7"/>
      <c r="QE168" s="7"/>
      <c r="QF168" s="7"/>
      <c r="QG168" s="7"/>
      <c r="QH168" s="7"/>
      <c r="QI168" s="7"/>
      <c r="QJ168" s="7"/>
      <c r="QK168" s="7"/>
      <c r="QL168" s="7"/>
      <c r="QM168" s="7"/>
      <c r="QN168" s="7"/>
      <c r="QO168" s="7"/>
      <c r="QP168" s="7"/>
      <c r="QQ168" s="7"/>
      <c r="QR168" s="7"/>
      <c r="QS168" s="7"/>
      <c r="QT168" s="7"/>
      <c r="QU168" s="7"/>
      <c r="QV168" s="7"/>
      <c r="QW168" s="7"/>
      <c r="QX168" s="7"/>
      <c r="QY168" s="7"/>
      <c r="QZ168" s="7"/>
      <c r="RA168" s="7"/>
      <c r="RB168" s="7"/>
      <c r="RC168" s="7"/>
      <c r="RD168" s="7"/>
      <c r="RE168" s="7"/>
      <c r="RF168" s="7"/>
      <c r="RG168" s="7"/>
      <c r="RH168" s="7"/>
      <c r="RI168" s="7"/>
      <c r="RJ168" s="7"/>
      <c r="RK168" s="7"/>
      <c r="RL168" s="7"/>
      <c r="RM168" s="7"/>
      <c r="RN168" s="7"/>
      <c r="RO168" s="7"/>
      <c r="RP168" s="7"/>
      <c r="RQ168" s="7"/>
      <c r="RR168" s="7"/>
      <c r="RS168" s="7"/>
      <c r="RT168" s="7"/>
      <c r="RU168" s="7"/>
      <c r="RV168" s="7"/>
      <c r="RW168" s="7"/>
      <c r="RX168" s="7"/>
      <c r="RY168" s="7"/>
      <c r="RZ168" s="7"/>
      <c r="SA168" s="7"/>
      <c r="SB168" s="7"/>
      <c r="SC168" s="7"/>
      <c r="SD168" s="7"/>
      <c r="SE168" s="7"/>
      <c r="SF168" s="7"/>
      <c r="SG168" s="7"/>
      <c r="SH168" s="7"/>
      <c r="SI168" s="7"/>
      <c r="SJ168" s="7"/>
      <c r="SK168" s="7"/>
    </row>
    <row r="169" ht="14.2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  <c r="DV169" s="7"/>
      <c r="DW169" s="7"/>
      <c r="DX169" s="7"/>
      <c r="DY169" s="7"/>
      <c r="DZ169" s="7"/>
      <c r="EA169" s="7"/>
      <c r="EB169" s="7"/>
      <c r="EC169" s="7"/>
      <c r="ED169" s="7"/>
      <c r="EE169" s="7"/>
      <c r="EF169" s="7"/>
      <c r="EG169" s="7"/>
      <c r="EH169" s="7"/>
      <c r="EI169" s="7"/>
      <c r="EJ169" s="7"/>
      <c r="EK169" s="7"/>
      <c r="EL169" s="7"/>
      <c r="EM169" s="7"/>
      <c r="EN169" s="7"/>
      <c r="EO169" s="7"/>
      <c r="EP169" s="7"/>
      <c r="EQ169" s="7"/>
      <c r="ER169" s="7"/>
      <c r="ES169" s="7"/>
      <c r="ET169" s="7"/>
      <c r="EU169" s="7"/>
      <c r="EV169" s="7"/>
      <c r="EW169" s="7"/>
      <c r="EX169" s="7"/>
      <c r="EY169" s="7"/>
      <c r="EZ169" s="7"/>
      <c r="FA169" s="7"/>
      <c r="FB169" s="7"/>
      <c r="FC169" s="7"/>
      <c r="FD169" s="7"/>
      <c r="FE169" s="7"/>
      <c r="FF169" s="7"/>
      <c r="FG169" s="7"/>
      <c r="FH169" s="7"/>
      <c r="FI169" s="7"/>
      <c r="FJ169" s="7"/>
      <c r="FK169" s="7"/>
      <c r="FL169" s="7"/>
      <c r="FM169" s="7"/>
      <c r="FN169" s="7"/>
      <c r="FO169" s="7"/>
      <c r="FP169" s="7"/>
      <c r="FQ169" s="7"/>
      <c r="FR169" s="7"/>
      <c r="FS169" s="7"/>
      <c r="FT169" s="7"/>
      <c r="FU169" s="7"/>
      <c r="FV169" s="7"/>
      <c r="FW169" s="7"/>
      <c r="FX169" s="7"/>
      <c r="FY169" s="7"/>
      <c r="FZ169" s="7"/>
      <c r="GA169" s="7"/>
      <c r="GB169" s="7"/>
      <c r="GC169" s="7"/>
      <c r="GD169" s="7"/>
      <c r="GE169" s="7"/>
      <c r="GF169" s="7"/>
      <c r="GG169" s="7"/>
      <c r="GH169" s="7"/>
      <c r="GI169" s="7"/>
      <c r="GJ169" s="7"/>
      <c r="GK169" s="7"/>
      <c r="GL169" s="7"/>
      <c r="GM169" s="7"/>
      <c r="GN169" s="7"/>
      <c r="GO169" s="7"/>
      <c r="GP169" s="7"/>
      <c r="GQ169" s="7"/>
      <c r="GR169" s="7"/>
      <c r="GS169" s="7"/>
      <c r="GT169" s="7"/>
      <c r="GU169" s="7"/>
      <c r="GV169" s="7"/>
      <c r="GW169" s="7"/>
      <c r="GX169" s="7"/>
      <c r="GY169" s="7"/>
      <c r="GZ169" s="7"/>
      <c r="HA169" s="7"/>
      <c r="HB169" s="7"/>
      <c r="HC169" s="7"/>
      <c r="HD169" s="7"/>
      <c r="HE169" s="7"/>
      <c r="HF169" s="7"/>
      <c r="HG169" s="7"/>
      <c r="HH169" s="7"/>
      <c r="HI169" s="7"/>
      <c r="HJ169" s="7"/>
      <c r="HK169" s="7"/>
      <c r="HL169" s="7"/>
      <c r="HM169" s="7"/>
      <c r="HN169" s="7"/>
      <c r="HO169" s="7"/>
      <c r="HP169" s="7"/>
      <c r="HQ169" s="7"/>
      <c r="HR169" s="7"/>
      <c r="HS169" s="7"/>
      <c r="HT169" s="7"/>
      <c r="HU169" s="7"/>
      <c r="HV169" s="7"/>
      <c r="HW169" s="7"/>
      <c r="HX169" s="7"/>
      <c r="HY169" s="7"/>
      <c r="HZ169" s="7"/>
      <c r="IA169" s="7"/>
      <c r="IB169" s="7"/>
      <c r="IC169" s="7"/>
      <c r="ID169" s="7"/>
      <c r="IE169" s="7"/>
      <c r="IF169" s="7"/>
      <c r="IG169" s="7"/>
      <c r="IH169" s="7"/>
      <c r="II169" s="7"/>
      <c r="IJ169" s="7"/>
      <c r="IK169" s="7"/>
      <c r="IL169" s="7"/>
      <c r="IM169" s="7"/>
      <c r="IN169" s="7"/>
      <c r="IO169" s="7"/>
      <c r="IP169" s="7"/>
      <c r="IQ169" s="7"/>
      <c r="IR169" s="7"/>
      <c r="IS169" s="7"/>
      <c r="IT169" s="7"/>
      <c r="IU169" s="7"/>
      <c r="IV169" s="7"/>
      <c r="IW169" s="7"/>
      <c r="IX169" s="7"/>
      <c r="IY169" s="7"/>
      <c r="IZ169" s="7"/>
      <c r="JA169" s="7"/>
      <c r="JB169" s="7"/>
      <c r="JC169" s="7"/>
      <c r="JD169" s="7"/>
      <c r="JE169" s="7"/>
      <c r="JF169" s="7"/>
      <c r="JG169" s="7"/>
      <c r="JH169" s="7"/>
      <c r="JI169" s="7"/>
      <c r="JJ169" s="7"/>
      <c r="JK169" s="7"/>
      <c r="JL169" s="7"/>
      <c r="JM169" s="7"/>
      <c r="JN169" s="7"/>
      <c r="JO169" s="7"/>
      <c r="JP169" s="7"/>
      <c r="JQ169" s="7"/>
      <c r="JR169" s="7"/>
      <c r="JS169" s="7"/>
      <c r="JT169" s="7"/>
      <c r="JU169" s="7"/>
      <c r="JV169" s="7"/>
      <c r="JW169" s="7"/>
      <c r="JX169" s="7"/>
      <c r="JY169" s="7"/>
      <c r="JZ169" s="7"/>
      <c r="KA169" s="7"/>
      <c r="KB169" s="7"/>
      <c r="KC169" s="7"/>
      <c r="KD169" s="7"/>
      <c r="KE169" s="7"/>
      <c r="KF169" s="7"/>
      <c r="KG169" s="7"/>
      <c r="KH169" s="7"/>
      <c r="KI169" s="7"/>
      <c r="KJ169" s="7"/>
      <c r="KK169" s="7"/>
      <c r="KL169" s="7"/>
      <c r="KM169" s="7"/>
      <c r="KN169" s="7"/>
      <c r="KO169" s="7"/>
      <c r="KP169" s="7"/>
      <c r="KQ169" s="7"/>
      <c r="KR169" s="7"/>
      <c r="KS169" s="7"/>
      <c r="KT169" s="7"/>
      <c r="KU169" s="7"/>
      <c r="KV169" s="7"/>
      <c r="KW169" s="7"/>
      <c r="KX169" s="7"/>
      <c r="KY169" s="7"/>
      <c r="KZ169" s="7"/>
      <c r="LA169" s="7"/>
      <c r="LB169" s="7"/>
      <c r="LC169" s="7"/>
      <c r="LD169" s="7"/>
      <c r="LE169" s="7"/>
      <c r="LF169" s="7"/>
      <c r="LG169" s="7"/>
      <c r="LH169" s="7"/>
      <c r="LI169" s="7"/>
      <c r="LJ169" s="7"/>
      <c r="LK169" s="7"/>
      <c r="LL169" s="7"/>
      <c r="LM169" s="7"/>
      <c r="LN169" s="7"/>
      <c r="LO169" s="7"/>
      <c r="LP169" s="7"/>
      <c r="LQ169" s="7"/>
      <c r="LR169" s="7"/>
      <c r="LS169" s="7"/>
      <c r="LT169" s="7"/>
      <c r="LU169" s="7"/>
      <c r="LV169" s="7"/>
      <c r="LW169" s="7"/>
      <c r="LX169" s="7"/>
      <c r="LY169" s="7"/>
      <c r="LZ169" s="7"/>
      <c r="MA169" s="7"/>
      <c r="MB169" s="7"/>
      <c r="MC169" s="7"/>
      <c r="MD169" s="7"/>
      <c r="ME169" s="7"/>
      <c r="MF169" s="7"/>
      <c r="MG169" s="7"/>
      <c r="MH169" s="7"/>
      <c r="MI169" s="7"/>
      <c r="MJ169" s="7"/>
      <c r="MK169" s="7"/>
      <c r="ML169" s="7"/>
      <c r="MM169" s="7"/>
      <c r="MN169" s="7"/>
      <c r="MO169" s="7"/>
      <c r="MP169" s="7"/>
      <c r="MQ169" s="7"/>
      <c r="MR169" s="7"/>
      <c r="MS169" s="7"/>
      <c r="MT169" s="7"/>
      <c r="MU169" s="7"/>
      <c r="MV169" s="7"/>
      <c r="MW169" s="7"/>
      <c r="MX169" s="7"/>
      <c r="MY169" s="7"/>
      <c r="MZ169" s="7"/>
      <c r="NA169" s="7"/>
      <c r="NB169" s="7"/>
      <c r="NC169" s="7"/>
      <c r="ND169" s="7"/>
      <c r="NE169" s="7"/>
      <c r="NF169" s="7"/>
      <c r="NG169" s="7"/>
      <c r="NH169" s="7"/>
      <c r="NI169" s="7"/>
      <c r="NJ169" s="7"/>
      <c r="NK169" s="7"/>
      <c r="NL169" s="7"/>
      <c r="NM169" s="7"/>
      <c r="NN169" s="7"/>
      <c r="NO169" s="7"/>
      <c r="NP169" s="7"/>
      <c r="NQ169" s="7"/>
      <c r="NR169" s="7"/>
      <c r="NS169" s="7"/>
      <c r="NT169" s="7"/>
      <c r="NU169" s="7"/>
      <c r="NV169" s="7"/>
      <c r="NW169" s="7"/>
      <c r="NX169" s="7"/>
      <c r="NY169" s="7"/>
      <c r="NZ169" s="7"/>
      <c r="OA169" s="7"/>
      <c r="OB169" s="7"/>
      <c r="OC169" s="7"/>
      <c r="OD169" s="7"/>
      <c r="OE169" s="7"/>
      <c r="OF169" s="7"/>
      <c r="OG169" s="7"/>
      <c r="OH169" s="7"/>
      <c r="OI169" s="7"/>
      <c r="OJ169" s="7"/>
      <c r="OK169" s="7"/>
      <c r="OL169" s="7"/>
      <c r="OM169" s="7"/>
      <c r="ON169" s="7"/>
      <c r="OO169" s="7"/>
      <c r="OP169" s="7"/>
      <c r="OQ169" s="7"/>
      <c r="OR169" s="7"/>
      <c r="OS169" s="7"/>
      <c r="OT169" s="7"/>
      <c r="OU169" s="7"/>
      <c r="OV169" s="7"/>
      <c r="OW169" s="7"/>
      <c r="OX169" s="7"/>
      <c r="OY169" s="7"/>
      <c r="OZ169" s="7"/>
      <c r="PA169" s="7"/>
      <c r="PB169" s="7"/>
      <c r="PC169" s="7"/>
      <c r="PD169" s="7"/>
      <c r="PE169" s="7"/>
      <c r="PF169" s="7"/>
      <c r="PG169" s="7"/>
      <c r="PH169" s="7"/>
      <c r="PI169" s="7"/>
      <c r="PJ169" s="7"/>
      <c r="PK169" s="7"/>
      <c r="PL169" s="7"/>
      <c r="PM169" s="7"/>
      <c r="PN169" s="7"/>
      <c r="PO169" s="7"/>
      <c r="PP169" s="7"/>
      <c r="PQ169" s="7"/>
      <c r="PR169" s="7"/>
      <c r="PS169" s="7"/>
      <c r="PT169" s="7"/>
      <c r="PU169" s="7"/>
      <c r="PV169" s="7"/>
      <c r="PW169" s="7"/>
      <c r="PX169" s="7"/>
      <c r="PY169" s="7"/>
      <c r="PZ169" s="7"/>
      <c r="QA169" s="7"/>
      <c r="QB169" s="7"/>
      <c r="QC169" s="7"/>
      <c r="QD169" s="7"/>
      <c r="QE169" s="7"/>
      <c r="QF169" s="7"/>
      <c r="QG169" s="7"/>
      <c r="QH169" s="7"/>
      <c r="QI169" s="7"/>
      <c r="QJ169" s="7"/>
      <c r="QK169" s="7"/>
      <c r="QL169" s="7"/>
      <c r="QM169" s="7"/>
      <c r="QN169" s="7"/>
      <c r="QO169" s="7"/>
      <c r="QP169" s="7"/>
      <c r="QQ169" s="7"/>
      <c r="QR169" s="7"/>
      <c r="QS169" s="7"/>
      <c r="QT169" s="7"/>
      <c r="QU169" s="7"/>
      <c r="QV169" s="7"/>
      <c r="QW169" s="7"/>
      <c r="QX169" s="7"/>
      <c r="QY169" s="7"/>
      <c r="QZ169" s="7"/>
      <c r="RA169" s="7"/>
      <c r="RB169" s="7"/>
      <c r="RC169" s="7"/>
      <c r="RD169" s="7"/>
      <c r="RE169" s="7"/>
      <c r="RF169" s="7"/>
      <c r="RG169" s="7"/>
      <c r="RH169" s="7"/>
      <c r="RI169" s="7"/>
      <c r="RJ169" s="7"/>
      <c r="RK169" s="7"/>
      <c r="RL169" s="7"/>
      <c r="RM169" s="7"/>
      <c r="RN169" s="7"/>
      <c r="RO169" s="7"/>
      <c r="RP169" s="7"/>
      <c r="RQ169" s="7"/>
      <c r="RR169" s="7"/>
      <c r="RS169" s="7"/>
      <c r="RT169" s="7"/>
      <c r="RU169" s="7"/>
      <c r="RV169" s="7"/>
      <c r="RW169" s="7"/>
      <c r="RX169" s="7"/>
      <c r="RY169" s="7"/>
      <c r="RZ169" s="7"/>
      <c r="SA169" s="7"/>
      <c r="SB169" s="7"/>
      <c r="SC169" s="7"/>
      <c r="SD169" s="7"/>
      <c r="SE169" s="7"/>
      <c r="SF169" s="7"/>
      <c r="SG169" s="7"/>
      <c r="SH169" s="7"/>
      <c r="SI169" s="7"/>
      <c r="SJ169" s="7"/>
      <c r="SK169" s="7"/>
    </row>
    <row r="170" ht="14.2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  <c r="DV170" s="7"/>
      <c r="DW170" s="7"/>
      <c r="DX170" s="7"/>
      <c r="DY170" s="7"/>
      <c r="DZ170" s="7"/>
      <c r="EA170" s="7"/>
      <c r="EB170" s="7"/>
      <c r="EC170" s="7"/>
      <c r="ED170" s="7"/>
      <c r="EE170" s="7"/>
      <c r="EF170" s="7"/>
      <c r="EG170" s="7"/>
      <c r="EH170" s="7"/>
      <c r="EI170" s="7"/>
      <c r="EJ170" s="7"/>
      <c r="EK170" s="7"/>
      <c r="EL170" s="7"/>
      <c r="EM170" s="7"/>
      <c r="EN170" s="7"/>
      <c r="EO170" s="7"/>
      <c r="EP170" s="7"/>
      <c r="EQ170" s="7"/>
      <c r="ER170" s="7"/>
      <c r="ES170" s="7"/>
      <c r="ET170" s="7"/>
      <c r="EU170" s="7"/>
      <c r="EV170" s="7"/>
      <c r="EW170" s="7"/>
      <c r="EX170" s="7"/>
      <c r="EY170" s="7"/>
      <c r="EZ170" s="7"/>
      <c r="FA170" s="7"/>
      <c r="FB170" s="7"/>
      <c r="FC170" s="7"/>
      <c r="FD170" s="7"/>
      <c r="FE170" s="7"/>
      <c r="FF170" s="7"/>
      <c r="FG170" s="7"/>
      <c r="FH170" s="7"/>
      <c r="FI170" s="7"/>
      <c r="FJ170" s="7"/>
      <c r="FK170" s="7"/>
      <c r="FL170" s="7"/>
      <c r="FM170" s="7"/>
      <c r="FN170" s="7"/>
      <c r="FO170" s="7"/>
      <c r="FP170" s="7"/>
      <c r="FQ170" s="7"/>
      <c r="FR170" s="7"/>
      <c r="FS170" s="7"/>
      <c r="FT170" s="7"/>
      <c r="FU170" s="7"/>
      <c r="FV170" s="7"/>
      <c r="FW170" s="7"/>
      <c r="FX170" s="7"/>
      <c r="FY170" s="7"/>
      <c r="FZ170" s="7"/>
      <c r="GA170" s="7"/>
      <c r="GB170" s="7"/>
      <c r="GC170" s="7"/>
      <c r="GD170" s="7"/>
      <c r="GE170" s="7"/>
      <c r="GF170" s="7"/>
      <c r="GG170" s="7"/>
      <c r="GH170" s="7"/>
      <c r="GI170" s="7"/>
      <c r="GJ170" s="7"/>
      <c r="GK170" s="7"/>
      <c r="GL170" s="7"/>
      <c r="GM170" s="7"/>
      <c r="GN170" s="7"/>
      <c r="GO170" s="7"/>
      <c r="GP170" s="7"/>
      <c r="GQ170" s="7"/>
      <c r="GR170" s="7"/>
      <c r="GS170" s="7"/>
      <c r="GT170" s="7"/>
      <c r="GU170" s="7"/>
      <c r="GV170" s="7"/>
      <c r="GW170" s="7"/>
      <c r="GX170" s="7"/>
      <c r="GY170" s="7"/>
      <c r="GZ170" s="7"/>
      <c r="HA170" s="7"/>
      <c r="HB170" s="7"/>
      <c r="HC170" s="7"/>
      <c r="HD170" s="7"/>
      <c r="HE170" s="7"/>
      <c r="HF170" s="7"/>
      <c r="HG170" s="7"/>
      <c r="HH170" s="7"/>
      <c r="HI170" s="7"/>
      <c r="HJ170" s="7"/>
      <c r="HK170" s="7"/>
      <c r="HL170" s="7"/>
      <c r="HM170" s="7"/>
      <c r="HN170" s="7"/>
      <c r="HO170" s="7"/>
      <c r="HP170" s="7"/>
      <c r="HQ170" s="7"/>
      <c r="HR170" s="7"/>
      <c r="HS170" s="7"/>
      <c r="HT170" s="7"/>
      <c r="HU170" s="7"/>
      <c r="HV170" s="7"/>
      <c r="HW170" s="7"/>
      <c r="HX170" s="7"/>
      <c r="HY170" s="7"/>
      <c r="HZ170" s="7"/>
      <c r="IA170" s="7"/>
      <c r="IB170" s="7"/>
      <c r="IC170" s="7"/>
      <c r="ID170" s="7"/>
      <c r="IE170" s="7"/>
      <c r="IF170" s="7"/>
      <c r="IG170" s="7"/>
      <c r="IH170" s="7"/>
      <c r="II170" s="7"/>
      <c r="IJ170" s="7"/>
      <c r="IK170" s="7"/>
      <c r="IL170" s="7"/>
      <c r="IM170" s="7"/>
      <c r="IN170" s="7"/>
      <c r="IO170" s="7"/>
      <c r="IP170" s="7"/>
      <c r="IQ170" s="7"/>
      <c r="IR170" s="7"/>
      <c r="IS170" s="7"/>
      <c r="IT170" s="7"/>
      <c r="IU170" s="7"/>
      <c r="IV170" s="7"/>
      <c r="IW170" s="7"/>
      <c r="IX170" s="7"/>
      <c r="IY170" s="7"/>
      <c r="IZ170" s="7"/>
      <c r="JA170" s="7"/>
      <c r="JB170" s="7"/>
      <c r="JC170" s="7"/>
      <c r="JD170" s="7"/>
      <c r="JE170" s="7"/>
      <c r="JF170" s="7"/>
      <c r="JG170" s="7"/>
      <c r="JH170" s="7"/>
      <c r="JI170" s="7"/>
      <c r="JJ170" s="7"/>
      <c r="JK170" s="7"/>
      <c r="JL170" s="7"/>
      <c r="JM170" s="7"/>
      <c r="JN170" s="7"/>
      <c r="JO170" s="7"/>
      <c r="JP170" s="7"/>
      <c r="JQ170" s="7"/>
      <c r="JR170" s="7"/>
      <c r="JS170" s="7"/>
      <c r="JT170" s="7"/>
      <c r="JU170" s="7"/>
      <c r="JV170" s="7"/>
      <c r="JW170" s="7"/>
      <c r="JX170" s="7"/>
      <c r="JY170" s="7"/>
      <c r="JZ170" s="7"/>
      <c r="KA170" s="7"/>
      <c r="KB170" s="7"/>
      <c r="KC170" s="7"/>
      <c r="KD170" s="7"/>
      <c r="KE170" s="7"/>
      <c r="KF170" s="7"/>
      <c r="KG170" s="7"/>
      <c r="KH170" s="7"/>
      <c r="KI170" s="7"/>
      <c r="KJ170" s="7"/>
      <c r="KK170" s="7"/>
      <c r="KL170" s="7"/>
      <c r="KM170" s="7"/>
      <c r="KN170" s="7"/>
      <c r="KO170" s="7"/>
      <c r="KP170" s="7"/>
      <c r="KQ170" s="7"/>
      <c r="KR170" s="7"/>
      <c r="KS170" s="7"/>
      <c r="KT170" s="7"/>
      <c r="KU170" s="7"/>
      <c r="KV170" s="7"/>
      <c r="KW170" s="7"/>
      <c r="KX170" s="7"/>
      <c r="KY170" s="7"/>
      <c r="KZ170" s="7"/>
      <c r="LA170" s="7"/>
      <c r="LB170" s="7"/>
      <c r="LC170" s="7"/>
      <c r="LD170" s="7"/>
      <c r="LE170" s="7"/>
      <c r="LF170" s="7"/>
      <c r="LG170" s="7"/>
      <c r="LH170" s="7"/>
      <c r="LI170" s="7"/>
      <c r="LJ170" s="7"/>
      <c r="LK170" s="7"/>
      <c r="LL170" s="7"/>
      <c r="LM170" s="7"/>
      <c r="LN170" s="7"/>
      <c r="LO170" s="7"/>
      <c r="LP170" s="7"/>
      <c r="LQ170" s="7"/>
      <c r="LR170" s="7"/>
      <c r="LS170" s="7"/>
      <c r="LT170" s="7"/>
      <c r="LU170" s="7"/>
      <c r="LV170" s="7"/>
      <c r="LW170" s="7"/>
      <c r="LX170" s="7"/>
      <c r="LY170" s="7"/>
      <c r="LZ170" s="7"/>
      <c r="MA170" s="7"/>
      <c r="MB170" s="7"/>
      <c r="MC170" s="7"/>
      <c r="MD170" s="7"/>
      <c r="ME170" s="7"/>
      <c r="MF170" s="7"/>
      <c r="MG170" s="7"/>
      <c r="MH170" s="7"/>
      <c r="MI170" s="7"/>
      <c r="MJ170" s="7"/>
      <c r="MK170" s="7"/>
      <c r="ML170" s="7"/>
      <c r="MM170" s="7"/>
      <c r="MN170" s="7"/>
      <c r="MO170" s="7"/>
      <c r="MP170" s="7"/>
      <c r="MQ170" s="7"/>
      <c r="MR170" s="7"/>
      <c r="MS170" s="7"/>
      <c r="MT170" s="7"/>
      <c r="MU170" s="7"/>
      <c r="MV170" s="7"/>
      <c r="MW170" s="7"/>
      <c r="MX170" s="7"/>
      <c r="MY170" s="7"/>
      <c r="MZ170" s="7"/>
      <c r="NA170" s="7"/>
      <c r="NB170" s="7"/>
      <c r="NC170" s="7"/>
      <c r="ND170" s="7"/>
      <c r="NE170" s="7"/>
      <c r="NF170" s="7"/>
      <c r="NG170" s="7"/>
      <c r="NH170" s="7"/>
      <c r="NI170" s="7"/>
      <c r="NJ170" s="7"/>
      <c r="NK170" s="7"/>
      <c r="NL170" s="7"/>
      <c r="NM170" s="7"/>
      <c r="NN170" s="7"/>
      <c r="NO170" s="7"/>
      <c r="NP170" s="7"/>
      <c r="NQ170" s="7"/>
      <c r="NR170" s="7"/>
      <c r="NS170" s="7"/>
      <c r="NT170" s="7"/>
      <c r="NU170" s="7"/>
      <c r="NV170" s="7"/>
      <c r="NW170" s="7"/>
      <c r="NX170" s="7"/>
      <c r="NY170" s="7"/>
      <c r="NZ170" s="7"/>
      <c r="OA170" s="7"/>
      <c r="OB170" s="7"/>
      <c r="OC170" s="7"/>
      <c r="OD170" s="7"/>
      <c r="OE170" s="7"/>
      <c r="OF170" s="7"/>
      <c r="OG170" s="7"/>
      <c r="OH170" s="7"/>
      <c r="OI170" s="7"/>
      <c r="OJ170" s="7"/>
      <c r="OK170" s="7"/>
      <c r="OL170" s="7"/>
      <c r="OM170" s="7"/>
      <c r="ON170" s="7"/>
      <c r="OO170" s="7"/>
      <c r="OP170" s="7"/>
      <c r="OQ170" s="7"/>
      <c r="OR170" s="7"/>
      <c r="OS170" s="7"/>
      <c r="OT170" s="7"/>
      <c r="OU170" s="7"/>
      <c r="OV170" s="7"/>
      <c r="OW170" s="7"/>
      <c r="OX170" s="7"/>
      <c r="OY170" s="7"/>
      <c r="OZ170" s="7"/>
      <c r="PA170" s="7"/>
      <c r="PB170" s="7"/>
      <c r="PC170" s="7"/>
      <c r="PD170" s="7"/>
      <c r="PE170" s="7"/>
      <c r="PF170" s="7"/>
      <c r="PG170" s="7"/>
      <c r="PH170" s="7"/>
      <c r="PI170" s="7"/>
      <c r="PJ170" s="7"/>
      <c r="PK170" s="7"/>
      <c r="PL170" s="7"/>
      <c r="PM170" s="7"/>
      <c r="PN170" s="7"/>
      <c r="PO170" s="7"/>
      <c r="PP170" s="7"/>
      <c r="PQ170" s="7"/>
      <c r="PR170" s="7"/>
      <c r="PS170" s="7"/>
      <c r="PT170" s="7"/>
      <c r="PU170" s="7"/>
      <c r="PV170" s="7"/>
      <c r="PW170" s="7"/>
      <c r="PX170" s="7"/>
      <c r="PY170" s="7"/>
      <c r="PZ170" s="7"/>
      <c r="QA170" s="7"/>
      <c r="QB170" s="7"/>
      <c r="QC170" s="7"/>
      <c r="QD170" s="7"/>
      <c r="QE170" s="7"/>
      <c r="QF170" s="7"/>
      <c r="QG170" s="7"/>
      <c r="QH170" s="7"/>
      <c r="QI170" s="7"/>
      <c r="QJ170" s="7"/>
      <c r="QK170" s="7"/>
      <c r="QL170" s="7"/>
      <c r="QM170" s="7"/>
      <c r="QN170" s="7"/>
      <c r="QO170" s="7"/>
      <c r="QP170" s="7"/>
      <c r="QQ170" s="7"/>
      <c r="QR170" s="7"/>
      <c r="QS170" s="7"/>
      <c r="QT170" s="7"/>
      <c r="QU170" s="7"/>
      <c r="QV170" s="7"/>
      <c r="QW170" s="7"/>
      <c r="QX170" s="7"/>
      <c r="QY170" s="7"/>
      <c r="QZ170" s="7"/>
      <c r="RA170" s="7"/>
      <c r="RB170" s="7"/>
      <c r="RC170" s="7"/>
      <c r="RD170" s="7"/>
      <c r="RE170" s="7"/>
      <c r="RF170" s="7"/>
      <c r="RG170" s="7"/>
      <c r="RH170" s="7"/>
      <c r="RI170" s="7"/>
      <c r="RJ170" s="7"/>
      <c r="RK170" s="7"/>
      <c r="RL170" s="7"/>
      <c r="RM170" s="7"/>
      <c r="RN170" s="7"/>
      <c r="RO170" s="7"/>
      <c r="RP170" s="7"/>
      <c r="RQ170" s="7"/>
      <c r="RR170" s="7"/>
      <c r="RS170" s="7"/>
      <c r="RT170" s="7"/>
      <c r="RU170" s="7"/>
      <c r="RV170" s="7"/>
      <c r="RW170" s="7"/>
      <c r="RX170" s="7"/>
      <c r="RY170" s="7"/>
      <c r="RZ170" s="7"/>
      <c r="SA170" s="7"/>
      <c r="SB170" s="7"/>
      <c r="SC170" s="7"/>
      <c r="SD170" s="7"/>
      <c r="SE170" s="7"/>
      <c r="SF170" s="7"/>
      <c r="SG170" s="7"/>
      <c r="SH170" s="7"/>
      <c r="SI170" s="7"/>
      <c r="SJ170" s="7"/>
      <c r="SK170" s="7"/>
    </row>
    <row r="171" ht="14.2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  <c r="DV171" s="7"/>
      <c r="DW171" s="7"/>
      <c r="DX171" s="7"/>
      <c r="DY171" s="7"/>
      <c r="DZ171" s="7"/>
      <c r="EA171" s="7"/>
      <c r="EB171" s="7"/>
      <c r="EC171" s="7"/>
      <c r="ED171" s="7"/>
      <c r="EE171" s="7"/>
      <c r="EF171" s="7"/>
      <c r="EG171" s="7"/>
      <c r="EH171" s="7"/>
      <c r="EI171" s="7"/>
      <c r="EJ171" s="7"/>
      <c r="EK171" s="7"/>
      <c r="EL171" s="7"/>
      <c r="EM171" s="7"/>
      <c r="EN171" s="7"/>
      <c r="EO171" s="7"/>
      <c r="EP171" s="7"/>
      <c r="EQ171" s="7"/>
      <c r="ER171" s="7"/>
      <c r="ES171" s="7"/>
      <c r="ET171" s="7"/>
      <c r="EU171" s="7"/>
      <c r="EV171" s="7"/>
      <c r="EW171" s="7"/>
      <c r="EX171" s="7"/>
      <c r="EY171" s="7"/>
      <c r="EZ171" s="7"/>
      <c r="FA171" s="7"/>
      <c r="FB171" s="7"/>
      <c r="FC171" s="7"/>
      <c r="FD171" s="7"/>
      <c r="FE171" s="7"/>
      <c r="FF171" s="7"/>
      <c r="FG171" s="7"/>
      <c r="FH171" s="7"/>
      <c r="FI171" s="7"/>
      <c r="FJ171" s="7"/>
      <c r="FK171" s="7"/>
      <c r="FL171" s="7"/>
      <c r="FM171" s="7"/>
      <c r="FN171" s="7"/>
      <c r="FO171" s="7"/>
      <c r="FP171" s="7"/>
      <c r="FQ171" s="7"/>
      <c r="FR171" s="7"/>
      <c r="FS171" s="7"/>
      <c r="FT171" s="7"/>
      <c r="FU171" s="7"/>
      <c r="FV171" s="7"/>
      <c r="FW171" s="7"/>
      <c r="FX171" s="7"/>
      <c r="FY171" s="7"/>
      <c r="FZ171" s="7"/>
      <c r="GA171" s="7"/>
      <c r="GB171" s="7"/>
      <c r="GC171" s="7"/>
      <c r="GD171" s="7"/>
      <c r="GE171" s="7"/>
      <c r="GF171" s="7"/>
      <c r="GG171" s="7"/>
      <c r="GH171" s="7"/>
      <c r="GI171" s="7"/>
      <c r="GJ171" s="7"/>
      <c r="GK171" s="7"/>
      <c r="GL171" s="7"/>
      <c r="GM171" s="7"/>
      <c r="GN171" s="7"/>
      <c r="GO171" s="7"/>
      <c r="GP171" s="7"/>
      <c r="GQ171" s="7"/>
      <c r="GR171" s="7"/>
      <c r="GS171" s="7"/>
      <c r="GT171" s="7"/>
      <c r="GU171" s="7"/>
      <c r="GV171" s="7"/>
      <c r="GW171" s="7"/>
      <c r="GX171" s="7"/>
      <c r="GY171" s="7"/>
      <c r="GZ171" s="7"/>
      <c r="HA171" s="7"/>
      <c r="HB171" s="7"/>
      <c r="HC171" s="7"/>
      <c r="HD171" s="7"/>
      <c r="HE171" s="7"/>
      <c r="HF171" s="7"/>
      <c r="HG171" s="7"/>
      <c r="HH171" s="7"/>
      <c r="HI171" s="7"/>
      <c r="HJ171" s="7"/>
      <c r="HK171" s="7"/>
      <c r="HL171" s="7"/>
      <c r="HM171" s="7"/>
      <c r="HN171" s="7"/>
      <c r="HO171" s="7"/>
      <c r="HP171" s="7"/>
      <c r="HQ171" s="7"/>
      <c r="HR171" s="7"/>
      <c r="HS171" s="7"/>
      <c r="HT171" s="7"/>
      <c r="HU171" s="7"/>
      <c r="HV171" s="7"/>
      <c r="HW171" s="7"/>
      <c r="HX171" s="7"/>
      <c r="HY171" s="7"/>
      <c r="HZ171" s="7"/>
      <c r="IA171" s="7"/>
      <c r="IB171" s="7"/>
      <c r="IC171" s="7"/>
      <c r="ID171" s="7"/>
      <c r="IE171" s="7"/>
      <c r="IF171" s="7"/>
      <c r="IG171" s="7"/>
      <c r="IH171" s="7"/>
      <c r="II171" s="7"/>
      <c r="IJ171" s="7"/>
      <c r="IK171" s="7"/>
      <c r="IL171" s="7"/>
      <c r="IM171" s="7"/>
      <c r="IN171" s="7"/>
      <c r="IO171" s="7"/>
      <c r="IP171" s="7"/>
      <c r="IQ171" s="7"/>
      <c r="IR171" s="7"/>
      <c r="IS171" s="7"/>
      <c r="IT171" s="7"/>
      <c r="IU171" s="7"/>
      <c r="IV171" s="7"/>
      <c r="IW171" s="7"/>
      <c r="IX171" s="7"/>
      <c r="IY171" s="7"/>
      <c r="IZ171" s="7"/>
      <c r="JA171" s="7"/>
      <c r="JB171" s="7"/>
      <c r="JC171" s="7"/>
      <c r="JD171" s="7"/>
      <c r="JE171" s="7"/>
      <c r="JF171" s="7"/>
      <c r="JG171" s="7"/>
      <c r="JH171" s="7"/>
      <c r="JI171" s="7"/>
      <c r="JJ171" s="7"/>
      <c r="JK171" s="7"/>
      <c r="JL171" s="7"/>
      <c r="JM171" s="7"/>
      <c r="JN171" s="7"/>
      <c r="JO171" s="7"/>
      <c r="JP171" s="7"/>
      <c r="JQ171" s="7"/>
      <c r="JR171" s="7"/>
      <c r="JS171" s="7"/>
      <c r="JT171" s="7"/>
      <c r="JU171" s="7"/>
      <c r="JV171" s="7"/>
      <c r="JW171" s="7"/>
      <c r="JX171" s="7"/>
      <c r="JY171" s="7"/>
      <c r="JZ171" s="7"/>
      <c r="KA171" s="7"/>
      <c r="KB171" s="7"/>
      <c r="KC171" s="7"/>
      <c r="KD171" s="7"/>
      <c r="KE171" s="7"/>
      <c r="KF171" s="7"/>
      <c r="KG171" s="7"/>
      <c r="KH171" s="7"/>
      <c r="KI171" s="7"/>
      <c r="KJ171" s="7"/>
      <c r="KK171" s="7"/>
      <c r="KL171" s="7"/>
      <c r="KM171" s="7"/>
      <c r="KN171" s="7"/>
      <c r="KO171" s="7"/>
      <c r="KP171" s="7"/>
      <c r="KQ171" s="7"/>
      <c r="KR171" s="7"/>
      <c r="KS171" s="7"/>
      <c r="KT171" s="7"/>
      <c r="KU171" s="7"/>
      <c r="KV171" s="7"/>
      <c r="KW171" s="7"/>
      <c r="KX171" s="7"/>
      <c r="KY171" s="7"/>
      <c r="KZ171" s="7"/>
      <c r="LA171" s="7"/>
      <c r="LB171" s="7"/>
      <c r="LC171" s="7"/>
      <c r="LD171" s="7"/>
      <c r="LE171" s="7"/>
      <c r="LF171" s="7"/>
      <c r="LG171" s="7"/>
      <c r="LH171" s="7"/>
      <c r="LI171" s="7"/>
      <c r="LJ171" s="7"/>
      <c r="LK171" s="7"/>
      <c r="LL171" s="7"/>
      <c r="LM171" s="7"/>
      <c r="LN171" s="7"/>
      <c r="LO171" s="7"/>
      <c r="LP171" s="7"/>
      <c r="LQ171" s="7"/>
      <c r="LR171" s="7"/>
      <c r="LS171" s="7"/>
      <c r="LT171" s="7"/>
      <c r="LU171" s="7"/>
      <c r="LV171" s="7"/>
      <c r="LW171" s="7"/>
      <c r="LX171" s="7"/>
      <c r="LY171" s="7"/>
      <c r="LZ171" s="7"/>
      <c r="MA171" s="7"/>
      <c r="MB171" s="7"/>
      <c r="MC171" s="7"/>
      <c r="MD171" s="7"/>
      <c r="ME171" s="7"/>
      <c r="MF171" s="7"/>
      <c r="MG171" s="7"/>
      <c r="MH171" s="7"/>
      <c r="MI171" s="7"/>
      <c r="MJ171" s="7"/>
      <c r="MK171" s="7"/>
      <c r="ML171" s="7"/>
      <c r="MM171" s="7"/>
      <c r="MN171" s="7"/>
      <c r="MO171" s="7"/>
      <c r="MP171" s="7"/>
      <c r="MQ171" s="7"/>
      <c r="MR171" s="7"/>
      <c r="MS171" s="7"/>
      <c r="MT171" s="7"/>
      <c r="MU171" s="7"/>
      <c r="MV171" s="7"/>
      <c r="MW171" s="7"/>
      <c r="MX171" s="7"/>
      <c r="MY171" s="7"/>
      <c r="MZ171" s="7"/>
      <c r="NA171" s="7"/>
      <c r="NB171" s="7"/>
      <c r="NC171" s="7"/>
      <c r="ND171" s="7"/>
      <c r="NE171" s="7"/>
      <c r="NF171" s="7"/>
      <c r="NG171" s="7"/>
      <c r="NH171" s="7"/>
      <c r="NI171" s="7"/>
      <c r="NJ171" s="7"/>
      <c r="NK171" s="7"/>
      <c r="NL171" s="7"/>
      <c r="NM171" s="7"/>
      <c r="NN171" s="7"/>
      <c r="NO171" s="7"/>
      <c r="NP171" s="7"/>
      <c r="NQ171" s="7"/>
      <c r="NR171" s="7"/>
      <c r="NS171" s="7"/>
      <c r="NT171" s="7"/>
      <c r="NU171" s="7"/>
      <c r="NV171" s="7"/>
      <c r="NW171" s="7"/>
      <c r="NX171" s="7"/>
      <c r="NY171" s="7"/>
      <c r="NZ171" s="7"/>
      <c r="OA171" s="7"/>
      <c r="OB171" s="7"/>
      <c r="OC171" s="7"/>
      <c r="OD171" s="7"/>
      <c r="OE171" s="7"/>
      <c r="OF171" s="7"/>
      <c r="OG171" s="7"/>
      <c r="OH171" s="7"/>
      <c r="OI171" s="7"/>
      <c r="OJ171" s="7"/>
      <c r="OK171" s="7"/>
      <c r="OL171" s="7"/>
      <c r="OM171" s="7"/>
      <c r="ON171" s="7"/>
      <c r="OO171" s="7"/>
      <c r="OP171" s="7"/>
      <c r="OQ171" s="7"/>
      <c r="OR171" s="7"/>
      <c r="OS171" s="7"/>
      <c r="OT171" s="7"/>
      <c r="OU171" s="7"/>
      <c r="OV171" s="7"/>
      <c r="OW171" s="7"/>
      <c r="OX171" s="7"/>
      <c r="OY171" s="7"/>
      <c r="OZ171" s="7"/>
      <c r="PA171" s="7"/>
      <c r="PB171" s="7"/>
      <c r="PC171" s="7"/>
      <c r="PD171" s="7"/>
      <c r="PE171" s="7"/>
      <c r="PF171" s="7"/>
      <c r="PG171" s="7"/>
      <c r="PH171" s="7"/>
      <c r="PI171" s="7"/>
      <c r="PJ171" s="7"/>
      <c r="PK171" s="7"/>
      <c r="PL171" s="7"/>
      <c r="PM171" s="7"/>
      <c r="PN171" s="7"/>
      <c r="PO171" s="7"/>
      <c r="PP171" s="7"/>
      <c r="PQ171" s="7"/>
      <c r="PR171" s="7"/>
      <c r="PS171" s="7"/>
      <c r="PT171" s="7"/>
      <c r="PU171" s="7"/>
      <c r="PV171" s="7"/>
      <c r="PW171" s="7"/>
      <c r="PX171" s="7"/>
      <c r="PY171" s="7"/>
      <c r="PZ171" s="7"/>
      <c r="QA171" s="7"/>
      <c r="QB171" s="7"/>
      <c r="QC171" s="7"/>
      <c r="QD171" s="7"/>
      <c r="QE171" s="7"/>
      <c r="QF171" s="7"/>
      <c r="QG171" s="7"/>
      <c r="QH171" s="7"/>
      <c r="QI171" s="7"/>
      <c r="QJ171" s="7"/>
      <c r="QK171" s="7"/>
      <c r="QL171" s="7"/>
      <c r="QM171" s="7"/>
      <c r="QN171" s="7"/>
      <c r="QO171" s="7"/>
      <c r="QP171" s="7"/>
      <c r="QQ171" s="7"/>
      <c r="QR171" s="7"/>
      <c r="QS171" s="7"/>
      <c r="QT171" s="7"/>
      <c r="QU171" s="7"/>
      <c r="QV171" s="7"/>
      <c r="QW171" s="7"/>
      <c r="QX171" s="7"/>
      <c r="QY171" s="7"/>
      <c r="QZ171" s="7"/>
      <c r="RA171" s="7"/>
      <c r="RB171" s="7"/>
      <c r="RC171" s="7"/>
      <c r="RD171" s="7"/>
      <c r="RE171" s="7"/>
      <c r="RF171" s="7"/>
      <c r="RG171" s="7"/>
      <c r="RH171" s="7"/>
      <c r="RI171" s="7"/>
      <c r="RJ171" s="7"/>
      <c r="RK171" s="7"/>
      <c r="RL171" s="7"/>
      <c r="RM171" s="7"/>
      <c r="RN171" s="7"/>
      <c r="RO171" s="7"/>
      <c r="RP171" s="7"/>
      <c r="RQ171" s="7"/>
      <c r="RR171" s="7"/>
      <c r="RS171" s="7"/>
      <c r="RT171" s="7"/>
      <c r="RU171" s="7"/>
      <c r="RV171" s="7"/>
      <c r="RW171" s="7"/>
      <c r="RX171" s="7"/>
      <c r="RY171" s="7"/>
      <c r="RZ171" s="7"/>
      <c r="SA171" s="7"/>
      <c r="SB171" s="7"/>
      <c r="SC171" s="7"/>
      <c r="SD171" s="7"/>
      <c r="SE171" s="7"/>
      <c r="SF171" s="7"/>
      <c r="SG171" s="7"/>
      <c r="SH171" s="7"/>
      <c r="SI171" s="7"/>
      <c r="SJ171" s="7"/>
      <c r="SK171" s="7"/>
    </row>
    <row r="172" ht="14.2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  <c r="DV172" s="7"/>
      <c r="DW172" s="7"/>
      <c r="DX172" s="7"/>
      <c r="DY172" s="7"/>
      <c r="DZ172" s="7"/>
      <c r="EA172" s="7"/>
      <c r="EB172" s="7"/>
      <c r="EC172" s="7"/>
      <c r="ED172" s="7"/>
      <c r="EE172" s="7"/>
      <c r="EF172" s="7"/>
      <c r="EG172" s="7"/>
      <c r="EH172" s="7"/>
      <c r="EI172" s="7"/>
      <c r="EJ172" s="7"/>
      <c r="EK172" s="7"/>
      <c r="EL172" s="7"/>
      <c r="EM172" s="7"/>
      <c r="EN172" s="7"/>
      <c r="EO172" s="7"/>
      <c r="EP172" s="7"/>
      <c r="EQ172" s="7"/>
      <c r="ER172" s="7"/>
      <c r="ES172" s="7"/>
      <c r="ET172" s="7"/>
      <c r="EU172" s="7"/>
      <c r="EV172" s="7"/>
      <c r="EW172" s="7"/>
      <c r="EX172" s="7"/>
      <c r="EY172" s="7"/>
      <c r="EZ172" s="7"/>
      <c r="FA172" s="7"/>
      <c r="FB172" s="7"/>
      <c r="FC172" s="7"/>
      <c r="FD172" s="7"/>
      <c r="FE172" s="7"/>
      <c r="FF172" s="7"/>
      <c r="FG172" s="7"/>
      <c r="FH172" s="7"/>
      <c r="FI172" s="7"/>
      <c r="FJ172" s="7"/>
      <c r="FK172" s="7"/>
      <c r="FL172" s="7"/>
      <c r="FM172" s="7"/>
      <c r="FN172" s="7"/>
      <c r="FO172" s="7"/>
      <c r="FP172" s="7"/>
      <c r="FQ172" s="7"/>
      <c r="FR172" s="7"/>
      <c r="FS172" s="7"/>
      <c r="FT172" s="7"/>
      <c r="FU172" s="7"/>
      <c r="FV172" s="7"/>
      <c r="FW172" s="7"/>
      <c r="FX172" s="7"/>
      <c r="FY172" s="7"/>
      <c r="FZ172" s="7"/>
      <c r="GA172" s="7"/>
      <c r="GB172" s="7"/>
      <c r="GC172" s="7"/>
      <c r="GD172" s="7"/>
      <c r="GE172" s="7"/>
      <c r="GF172" s="7"/>
      <c r="GG172" s="7"/>
      <c r="GH172" s="7"/>
      <c r="GI172" s="7"/>
      <c r="GJ172" s="7"/>
      <c r="GK172" s="7"/>
      <c r="GL172" s="7"/>
      <c r="GM172" s="7"/>
      <c r="GN172" s="7"/>
      <c r="GO172" s="7"/>
      <c r="GP172" s="7"/>
      <c r="GQ172" s="7"/>
      <c r="GR172" s="7"/>
      <c r="GS172" s="7"/>
      <c r="GT172" s="7"/>
      <c r="GU172" s="7"/>
      <c r="GV172" s="7"/>
      <c r="GW172" s="7"/>
      <c r="GX172" s="7"/>
      <c r="GY172" s="7"/>
      <c r="GZ172" s="7"/>
      <c r="HA172" s="7"/>
      <c r="HB172" s="7"/>
      <c r="HC172" s="7"/>
      <c r="HD172" s="7"/>
      <c r="HE172" s="7"/>
      <c r="HF172" s="7"/>
      <c r="HG172" s="7"/>
      <c r="HH172" s="7"/>
      <c r="HI172" s="7"/>
      <c r="HJ172" s="7"/>
      <c r="HK172" s="7"/>
      <c r="HL172" s="7"/>
      <c r="HM172" s="7"/>
      <c r="HN172" s="7"/>
      <c r="HO172" s="7"/>
      <c r="HP172" s="7"/>
      <c r="HQ172" s="7"/>
      <c r="HR172" s="7"/>
      <c r="HS172" s="7"/>
      <c r="HT172" s="7"/>
      <c r="HU172" s="7"/>
      <c r="HV172" s="7"/>
      <c r="HW172" s="7"/>
      <c r="HX172" s="7"/>
      <c r="HY172" s="7"/>
      <c r="HZ172" s="7"/>
      <c r="IA172" s="7"/>
      <c r="IB172" s="7"/>
      <c r="IC172" s="7"/>
      <c r="ID172" s="7"/>
      <c r="IE172" s="7"/>
      <c r="IF172" s="7"/>
      <c r="IG172" s="7"/>
      <c r="IH172" s="7"/>
      <c r="II172" s="7"/>
      <c r="IJ172" s="7"/>
      <c r="IK172" s="7"/>
      <c r="IL172" s="7"/>
      <c r="IM172" s="7"/>
      <c r="IN172" s="7"/>
      <c r="IO172" s="7"/>
      <c r="IP172" s="7"/>
      <c r="IQ172" s="7"/>
      <c r="IR172" s="7"/>
      <c r="IS172" s="7"/>
      <c r="IT172" s="7"/>
      <c r="IU172" s="7"/>
      <c r="IV172" s="7"/>
      <c r="IW172" s="7"/>
      <c r="IX172" s="7"/>
      <c r="IY172" s="7"/>
      <c r="IZ172" s="7"/>
      <c r="JA172" s="7"/>
      <c r="JB172" s="7"/>
      <c r="JC172" s="7"/>
      <c r="JD172" s="7"/>
      <c r="JE172" s="7"/>
      <c r="JF172" s="7"/>
      <c r="JG172" s="7"/>
      <c r="JH172" s="7"/>
      <c r="JI172" s="7"/>
      <c r="JJ172" s="7"/>
      <c r="JK172" s="7"/>
      <c r="JL172" s="7"/>
      <c r="JM172" s="7"/>
      <c r="JN172" s="7"/>
      <c r="JO172" s="7"/>
      <c r="JP172" s="7"/>
      <c r="JQ172" s="7"/>
      <c r="JR172" s="7"/>
      <c r="JS172" s="7"/>
      <c r="JT172" s="7"/>
      <c r="JU172" s="7"/>
      <c r="JV172" s="7"/>
      <c r="JW172" s="7"/>
      <c r="JX172" s="7"/>
      <c r="JY172" s="7"/>
      <c r="JZ172" s="7"/>
      <c r="KA172" s="7"/>
      <c r="KB172" s="7"/>
      <c r="KC172" s="7"/>
      <c r="KD172" s="7"/>
      <c r="KE172" s="7"/>
      <c r="KF172" s="7"/>
      <c r="KG172" s="7"/>
      <c r="KH172" s="7"/>
      <c r="KI172" s="7"/>
      <c r="KJ172" s="7"/>
      <c r="KK172" s="7"/>
      <c r="KL172" s="7"/>
      <c r="KM172" s="7"/>
      <c r="KN172" s="7"/>
      <c r="KO172" s="7"/>
      <c r="KP172" s="7"/>
      <c r="KQ172" s="7"/>
      <c r="KR172" s="7"/>
      <c r="KS172" s="7"/>
      <c r="KT172" s="7"/>
      <c r="KU172" s="7"/>
      <c r="KV172" s="7"/>
      <c r="KW172" s="7"/>
      <c r="KX172" s="7"/>
      <c r="KY172" s="7"/>
      <c r="KZ172" s="7"/>
      <c r="LA172" s="7"/>
      <c r="LB172" s="7"/>
      <c r="LC172" s="7"/>
      <c r="LD172" s="7"/>
      <c r="LE172" s="7"/>
      <c r="LF172" s="7"/>
      <c r="LG172" s="7"/>
      <c r="LH172" s="7"/>
      <c r="LI172" s="7"/>
      <c r="LJ172" s="7"/>
      <c r="LK172" s="7"/>
      <c r="LL172" s="7"/>
      <c r="LM172" s="7"/>
      <c r="LN172" s="7"/>
      <c r="LO172" s="7"/>
      <c r="LP172" s="7"/>
      <c r="LQ172" s="7"/>
      <c r="LR172" s="7"/>
      <c r="LS172" s="7"/>
      <c r="LT172" s="7"/>
      <c r="LU172" s="7"/>
      <c r="LV172" s="7"/>
      <c r="LW172" s="7"/>
      <c r="LX172" s="7"/>
      <c r="LY172" s="7"/>
      <c r="LZ172" s="7"/>
      <c r="MA172" s="7"/>
      <c r="MB172" s="7"/>
      <c r="MC172" s="7"/>
      <c r="MD172" s="7"/>
      <c r="ME172" s="7"/>
      <c r="MF172" s="7"/>
      <c r="MG172" s="7"/>
      <c r="MH172" s="7"/>
      <c r="MI172" s="7"/>
      <c r="MJ172" s="7"/>
      <c r="MK172" s="7"/>
      <c r="ML172" s="7"/>
      <c r="MM172" s="7"/>
      <c r="MN172" s="7"/>
      <c r="MO172" s="7"/>
      <c r="MP172" s="7"/>
      <c r="MQ172" s="7"/>
      <c r="MR172" s="7"/>
      <c r="MS172" s="7"/>
      <c r="MT172" s="7"/>
      <c r="MU172" s="7"/>
      <c r="MV172" s="7"/>
      <c r="MW172" s="7"/>
      <c r="MX172" s="7"/>
      <c r="MY172" s="7"/>
      <c r="MZ172" s="7"/>
      <c r="NA172" s="7"/>
      <c r="NB172" s="7"/>
      <c r="NC172" s="7"/>
      <c r="ND172" s="7"/>
      <c r="NE172" s="7"/>
      <c r="NF172" s="7"/>
      <c r="NG172" s="7"/>
      <c r="NH172" s="7"/>
      <c r="NI172" s="7"/>
      <c r="NJ172" s="7"/>
      <c r="NK172" s="7"/>
      <c r="NL172" s="7"/>
      <c r="NM172" s="7"/>
      <c r="NN172" s="7"/>
      <c r="NO172" s="7"/>
      <c r="NP172" s="7"/>
      <c r="NQ172" s="7"/>
      <c r="NR172" s="7"/>
      <c r="NS172" s="7"/>
      <c r="NT172" s="7"/>
      <c r="NU172" s="7"/>
      <c r="NV172" s="7"/>
      <c r="NW172" s="7"/>
      <c r="NX172" s="7"/>
      <c r="NY172" s="7"/>
      <c r="NZ172" s="7"/>
      <c r="OA172" s="7"/>
      <c r="OB172" s="7"/>
      <c r="OC172" s="7"/>
      <c r="OD172" s="7"/>
      <c r="OE172" s="7"/>
      <c r="OF172" s="7"/>
      <c r="OG172" s="7"/>
      <c r="OH172" s="7"/>
      <c r="OI172" s="7"/>
      <c r="OJ172" s="7"/>
      <c r="OK172" s="7"/>
      <c r="OL172" s="7"/>
      <c r="OM172" s="7"/>
      <c r="ON172" s="7"/>
      <c r="OO172" s="7"/>
      <c r="OP172" s="7"/>
      <c r="OQ172" s="7"/>
      <c r="OR172" s="7"/>
      <c r="OS172" s="7"/>
      <c r="OT172" s="7"/>
      <c r="OU172" s="7"/>
      <c r="OV172" s="7"/>
      <c r="OW172" s="7"/>
      <c r="OX172" s="7"/>
      <c r="OY172" s="7"/>
      <c r="OZ172" s="7"/>
      <c r="PA172" s="7"/>
      <c r="PB172" s="7"/>
      <c r="PC172" s="7"/>
      <c r="PD172" s="7"/>
      <c r="PE172" s="7"/>
      <c r="PF172" s="7"/>
      <c r="PG172" s="7"/>
      <c r="PH172" s="7"/>
      <c r="PI172" s="7"/>
      <c r="PJ172" s="7"/>
      <c r="PK172" s="7"/>
      <c r="PL172" s="7"/>
      <c r="PM172" s="7"/>
      <c r="PN172" s="7"/>
      <c r="PO172" s="7"/>
      <c r="PP172" s="7"/>
      <c r="PQ172" s="7"/>
      <c r="PR172" s="7"/>
      <c r="PS172" s="7"/>
      <c r="PT172" s="7"/>
      <c r="PU172" s="7"/>
      <c r="PV172" s="7"/>
      <c r="PW172" s="7"/>
      <c r="PX172" s="7"/>
      <c r="PY172" s="7"/>
      <c r="PZ172" s="7"/>
      <c r="QA172" s="7"/>
      <c r="QB172" s="7"/>
      <c r="QC172" s="7"/>
      <c r="QD172" s="7"/>
      <c r="QE172" s="7"/>
      <c r="QF172" s="7"/>
      <c r="QG172" s="7"/>
      <c r="QH172" s="7"/>
      <c r="QI172" s="7"/>
      <c r="QJ172" s="7"/>
      <c r="QK172" s="7"/>
      <c r="QL172" s="7"/>
      <c r="QM172" s="7"/>
      <c r="QN172" s="7"/>
      <c r="QO172" s="7"/>
      <c r="QP172" s="7"/>
      <c r="QQ172" s="7"/>
      <c r="QR172" s="7"/>
      <c r="QS172" s="7"/>
      <c r="QT172" s="7"/>
      <c r="QU172" s="7"/>
      <c r="QV172" s="7"/>
      <c r="QW172" s="7"/>
      <c r="QX172" s="7"/>
      <c r="QY172" s="7"/>
      <c r="QZ172" s="7"/>
      <c r="RA172" s="7"/>
      <c r="RB172" s="7"/>
      <c r="RC172" s="7"/>
      <c r="RD172" s="7"/>
      <c r="RE172" s="7"/>
      <c r="RF172" s="7"/>
      <c r="RG172" s="7"/>
      <c r="RH172" s="7"/>
      <c r="RI172" s="7"/>
      <c r="RJ172" s="7"/>
      <c r="RK172" s="7"/>
      <c r="RL172" s="7"/>
      <c r="RM172" s="7"/>
      <c r="RN172" s="7"/>
      <c r="RO172" s="7"/>
      <c r="RP172" s="7"/>
      <c r="RQ172" s="7"/>
      <c r="RR172" s="7"/>
      <c r="RS172" s="7"/>
      <c r="RT172" s="7"/>
      <c r="RU172" s="7"/>
      <c r="RV172" s="7"/>
      <c r="RW172" s="7"/>
      <c r="RX172" s="7"/>
      <c r="RY172" s="7"/>
      <c r="RZ172" s="7"/>
      <c r="SA172" s="7"/>
      <c r="SB172" s="7"/>
      <c r="SC172" s="7"/>
      <c r="SD172" s="7"/>
      <c r="SE172" s="7"/>
      <c r="SF172" s="7"/>
      <c r="SG172" s="7"/>
      <c r="SH172" s="7"/>
      <c r="SI172" s="7"/>
      <c r="SJ172" s="7"/>
      <c r="SK172" s="7"/>
    </row>
    <row r="173" ht="14.2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  <c r="DV173" s="7"/>
      <c r="DW173" s="7"/>
      <c r="DX173" s="7"/>
      <c r="DY173" s="7"/>
      <c r="DZ173" s="7"/>
      <c r="EA173" s="7"/>
      <c r="EB173" s="7"/>
      <c r="EC173" s="7"/>
      <c r="ED173" s="7"/>
      <c r="EE173" s="7"/>
      <c r="EF173" s="7"/>
      <c r="EG173" s="7"/>
      <c r="EH173" s="7"/>
      <c r="EI173" s="7"/>
      <c r="EJ173" s="7"/>
      <c r="EK173" s="7"/>
      <c r="EL173" s="7"/>
      <c r="EM173" s="7"/>
      <c r="EN173" s="7"/>
      <c r="EO173" s="7"/>
      <c r="EP173" s="7"/>
      <c r="EQ173" s="7"/>
      <c r="ER173" s="7"/>
      <c r="ES173" s="7"/>
      <c r="ET173" s="7"/>
      <c r="EU173" s="7"/>
      <c r="EV173" s="7"/>
      <c r="EW173" s="7"/>
      <c r="EX173" s="7"/>
      <c r="EY173" s="7"/>
      <c r="EZ173" s="7"/>
      <c r="FA173" s="7"/>
      <c r="FB173" s="7"/>
      <c r="FC173" s="7"/>
      <c r="FD173" s="7"/>
      <c r="FE173" s="7"/>
      <c r="FF173" s="7"/>
      <c r="FG173" s="7"/>
      <c r="FH173" s="7"/>
      <c r="FI173" s="7"/>
      <c r="FJ173" s="7"/>
      <c r="FK173" s="7"/>
      <c r="FL173" s="7"/>
      <c r="FM173" s="7"/>
      <c r="FN173" s="7"/>
      <c r="FO173" s="7"/>
      <c r="FP173" s="7"/>
      <c r="FQ173" s="7"/>
      <c r="FR173" s="7"/>
      <c r="FS173" s="7"/>
      <c r="FT173" s="7"/>
      <c r="FU173" s="7"/>
      <c r="FV173" s="7"/>
      <c r="FW173" s="7"/>
      <c r="FX173" s="7"/>
      <c r="FY173" s="7"/>
      <c r="FZ173" s="7"/>
      <c r="GA173" s="7"/>
      <c r="GB173" s="7"/>
      <c r="GC173" s="7"/>
      <c r="GD173" s="7"/>
      <c r="GE173" s="7"/>
      <c r="GF173" s="7"/>
      <c r="GG173" s="7"/>
      <c r="GH173" s="7"/>
      <c r="GI173" s="7"/>
      <c r="GJ173" s="7"/>
      <c r="GK173" s="7"/>
      <c r="GL173" s="7"/>
      <c r="GM173" s="7"/>
      <c r="GN173" s="7"/>
      <c r="GO173" s="7"/>
      <c r="GP173" s="7"/>
      <c r="GQ173" s="7"/>
      <c r="GR173" s="7"/>
      <c r="GS173" s="7"/>
      <c r="GT173" s="7"/>
      <c r="GU173" s="7"/>
      <c r="GV173" s="7"/>
      <c r="GW173" s="7"/>
      <c r="GX173" s="7"/>
      <c r="GY173" s="7"/>
      <c r="GZ173" s="7"/>
      <c r="HA173" s="7"/>
      <c r="HB173" s="7"/>
      <c r="HC173" s="7"/>
      <c r="HD173" s="7"/>
      <c r="HE173" s="7"/>
      <c r="HF173" s="7"/>
      <c r="HG173" s="7"/>
      <c r="HH173" s="7"/>
      <c r="HI173" s="7"/>
      <c r="HJ173" s="7"/>
      <c r="HK173" s="7"/>
      <c r="HL173" s="7"/>
      <c r="HM173" s="7"/>
      <c r="HN173" s="7"/>
      <c r="HO173" s="7"/>
      <c r="HP173" s="7"/>
      <c r="HQ173" s="7"/>
      <c r="HR173" s="7"/>
      <c r="HS173" s="7"/>
      <c r="HT173" s="7"/>
      <c r="HU173" s="7"/>
      <c r="HV173" s="7"/>
      <c r="HW173" s="7"/>
      <c r="HX173" s="7"/>
      <c r="HY173" s="7"/>
      <c r="HZ173" s="7"/>
      <c r="IA173" s="7"/>
      <c r="IB173" s="7"/>
      <c r="IC173" s="7"/>
      <c r="ID173" s="7"/>
      <c r="IE173" s="7"/>
      <c r="IF173" s="7"/>
      <c r="IG173" s="7"/>
      <c r="IH173" s="7"/>
      <c r="II173" s="7"/>
      <c r="IJ173" s="7"/>
      <c r="IK173" s="7"/>
      <c r="IL173" s="7"/>
      <c r="IM173" s="7"/>
      <c r="IN173" s="7"/>
      <c r="IO173" s="7"/>
      <c r="IP173" s="7"/>
      <c r="IQ173" s="7"/>
      <c r="IR173" s="7"/>
      <c r="IS173" s="7"/>
      <c r="IT173" s="7"/>
      <c r="IU173" s="7"/>
      <c r="IV173" s="7"/>
      <c r="IW173" s="7"/>
      <c r="IX173" s="7"/>
      <c r="IY173" s="7"/>
      <c r="IZ173" s="7"/>
      <c r="JA173" s="7"/>
      <c r="JB173" s="7"/>
      <c r="JC173" s="7"/>
      <c r="JD173" s="7"/>
      <c r="JE173" s="7"/>
      <c r="JF173" s="7"/>
      <c r="JG173" s="7"/>
      <c r="JH173" s="7"/>
      <c r="JI173" s="7"/>
      <c r="JJ173" s="7"/>
      <c r="JK173" s="7"/>
      <c r="JL173" s="7"/>
      <c r="JM173" s="7"/>
      <c r="JN173" s="7"/>
      <c r="JO173" s="7"/>
      <c r="JP173" s="7"/>
      <c r="JQ173" s="7"/>
      <c r="JR173" s="7"/>
      <c r="JS173" s="7"/>
      <c r="JT173" s="7"/>
      <c r="JU173" s="7"/>
      <c r="JV173" s="7"/>
      <c r="JW173" s="7"/>
      <c r="JX173" s="7"/>
      <c r="JY173" s="7"/>
      <c r="JZ173" s="7"/>
      <c r="KA173" s="7"/>
      <c r="KB173" s="7"/>
      <c r="KC173" s="7"/>
      <c r="KD173" s="7"/>
      <c r="KE173" s="7"/>
      <c r="KF173" s="7"/>
      <c r="KG173" s="7"/>
      <c r="KH173" s="7"/>
      <c r="KI173" s="7"/>
      <c r="KJ173" s="7"/>
      <c r="KK173" s="7"/>
      <c r="KL173" s="7"/>
      <c r="KM173" s="7"/>
      <c r="KN173" s="7"/>
      <c r="KO173" s="7"/>
      <c r="KP173" s="7"/>
      <c r="KQ173" s="7"/>
      <c r="KR173" s="7"/>
      <c r="KS173" s="7"/>
      <c r="KT173" s="7"/>
      <c r="KU173" s="7"/>
      <c r="KV173" s="7"/>
      <c r="KW173" s="7"/>
      <c r="KX173" s="7"/>
      <c r="KY173" s="7"/>
      <c r="KZ173" s="7"/>
      <c r="LA173" s="7"/>
      <c r="LB173" s="7"/>
      <c r="LC173" s="7"/>
      <c r="LD173" s="7"/>
      <c r="LE173" s="7"/>
      <c r="LF173" s="7"/>
      <c r="LG173" s="7"/>
      <c r="LH173" s="7"/>
      <c r="LI173" s="7"/>
      <c r="LJ173" s="7"/>
      <c r="LK173" s="7"/>
      <c r="LL173" s="7"/>
      <c r="LM173" s="7"/>
      <c r="LN173" s="7"/>
      <c r="LO173" s="7"/>
      <c r="LP173" s="7"/>
      <c r="LQ173" s="7"/>
      <c r="LR173" s="7"/>
      <c r="LS173" s="7"/>
      <c r="LT173" s="7"/>
      <c r="LU173" s="7"/>
      <c r="LV173" s="7"/>
      <c r="LW173" s="7"/>
      <c r="LX173" s="7"/>
      <c r="LY173" s="7"/>
      <c r="LZ173" s="7"/>
      <c r="MA173" s="7"/>
      <c r="MB173" s="7"/>
      <c r="MC173" s="7"/>
      <c r="MD173" s="7"/>
      <c r="ME173" s="7"/>
      <c r="MF173" s="7"/>
      <c r="MG173" s="7"/>
      <c r="MH173" s="7"/>
      <c r="MI173" s="7"/>
      <c r="MJ173" s="7"/>
      <c r="MK173" s="7"/>
      <c r="ML173" s="7"/>
      <c r="MM173" s="7"/>
      <c r="MN173" s="7"/>
      <c r="MO173" s="7"/>
      <c r="MP173" s="7"/>
      <c r="MQ173" s="7"/>
      <c r="MR173" s="7"/>
      <c r="MS173" s="7"/>
      <c r="MT173" s="7"/>
      <c r="MU173" s="7"/>
      <c r="MV173" s="7"/>
      <c r="MW173" s="7"/>
      <c r="MX173" s="7"/>
      <c r="MY173" s="7"/>
      <c r="MZ173" s="7"/>
      <c r="NA173" s="7"/>
      <c r="NB173" s="7"/>
      <c r="NC173" s="7"/>
      <c r="ND173" s="7"/>
      <c r="NE173" s="7"/>
      <c r="NF173" s="7"/>
      <c r="NG173" s="7"/>
      <c r="NH173" s="7"/>
      <c r="NI173" s="7"/>
      <c r="NJ173" s="7"/>
      <c r="NK173" s="7"/>
      <c r="NL173" s="7"/>
      <c r="NM173" s="7"/>
      <c r="NN173" s="7"/>
      <c r="NO173" s="7"/>
      <c r="NP173" s="7"/>
      <c r="NQ173" s="7"/>
      <c r="NR173" s="7"/>
      <c r="NS173" s="7"/>
      <c r="NT173" s="7"/>
      <c r="NU173" s="7"/>
      <c r="NV173" s="7"/>
      <c r="NW173" s="7"/>
      <c r="NX173" s="7"/>
      <c r="NY173" s="7"/>
      <c r="NZ173" s="7"/>
      <c r="OA173" s="7"/>
      <c r="OB173" s="7"/>
      <c r="OC173" s="7"/>
      <c r="OD173" s="7"/>
      <c r="OE173" s="7"/>
      <c r="OF173" s="7"/>
      <c r="OG173" s="7"/>
      <c r="OH173" s="7"/>
      <c r="OI173" s="7"/>
      <c r="OJ173" s="7"/>
      <c r="OK173" s="7"/>
      <c r="OL173" s="7"/>
      <c r="OM173" s="7"/>
      <c r="ON173" s="7"/>
      <c r="OO173" s="7"/>
      <c r="OP173" s="7"/>
      <c r="OQ173" s="7"/>
      <c r="OR173" s="7"/>
      <c r="OS173" s="7"/>
      <c r="OT173" s="7"/>
      <c r="OU173" s="7"/>
      <c r="OV173" s="7"/>
      <c r="OW173" s="7"/>
      <c r="OX173" s="7"/>
      <c r="OY173" s="7"/>
      <c r="OZ173" s="7"/>
      <c r="PA173" s="7"/>
      <c r="PB173" s="7"/>
      <c r="PC173" s="7"/>
      <c r="PD173" s="7"/>
      <c r="PE173" s="7"/>
      <c r="PF173" s="7"/>
      <c r="PG173" s="7"/>
      <c r="PH173" s="7"/>
      <c r="PI173" s="7"/>
      <c r="PJ173" s="7"/>
      <c r="PK173" s="7"/>
      <c r="PL173" s="7"/>
      <c r="PM173" s="7"/>
      <c r="PN173" s="7"/>
      <c r="PO173" s="7"/>
      <c r="PP173" s="7"/>
      <c r="PQ173" s="7"/>
      <c r="PR173" s="7"/>
      <c r="PS173" s="7"/>
      <c r="PT173" s="7"/>
      <c r="PU173" s="7"/>
      <c r="PV173" s="7"/>
      <c r="PW173" s="7"/>
      <c r="PX173" s="7"/>
      <c r="PY173" s="7"/>
      <c r="PZ173" s="7"/>
      <c r="QA173" s="7"/>
      <c r="QB173" s="7"/>
      <c r="QC173" s="7"/>
      <c r="QD173" s="7"/>
      <c r="QE173" s="7"/>
      <c r="QF173" s="7"/>
      <c r="QG173" s="7"/>
      <c r="QH173" s="7"/>
      <c r="QI173" s="7"/>
      <c r="QJ173" s="7"/>
      <c r="QK173" s="7"/>
      <c r="QL173" s="7"/>
      <c r="QM173" s="7"/>
      <c r="QN173" s="7"/>
      <c r="QO173" s="7"/>
      <c r="QP173" s="7"/>
      <c r="QQ173" s="7"/>
      <c r="QR173" s="7"/>
      <c r="QS173" s="7"/>
      <c r="QT173" s="7"/>
      <c r="QU173" s="7"/>
      <c r="QV173" s="7"/>
      <c r="QW173" s="7"/>
      <c r="QX173" s="7"/>
      <c r="QY173" s="7"/>
      <c r="QZ173" s="7"/>
      <c r="RA173" s="7"/>
      <c r="RB173" s="7"/>
      <c r="RC173" s="7"/>
      <c r="RD173" s="7"/>
      <c r="RE173" s="7"/>
      <c r="RF173" s="7"/>
      <c r="RG173" s="7"/>
      <c r="RH173" s="7"/>
      <c r="RI173" s="7"/>
      <c r="RJ173" s="7"/>
      <c r="RK173" s="7"/>
      <c r="RL173" s="7"/>
      <c r="RM173" s="7"/>
      <c r="RN173" s="7"/>
      <c r="RO173" s="7"/>
      <c r="RP173" s="7"/>
      <c r="RQ173" s="7"/>
      <c r="RR173" s="7"/>
      <c r="RS173" s="7"/>
      <c r="RT173" s="7"/>
      <c r="RU173" s="7"/>
      <c r="RV173" s="7"/>
      <c r="RW173" s="7"/>
      <c r="RX173" s="7"/>
      <c r="RY173" s="7"/>
      <c r="RZ173" s="7"/>
      <c r="SA173" s="7"/>
      <c r="SB173" s="7"/>
      <c r="SC173" s="7"/>
      <c r="SD173" s="7"/>
      <c r="SE173" s="7"/>
      <c r="SF173" s="7"/>
      <c r="SG173" s="7"/>
      <c r="SH173" s="7"/>
      <c r="SI173" s="7"/>
      <c r="SJ173" s="7"/>
      <c r="SK173" s="7"/>
    </row>
    <row r="174" ht="14.2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  <c r="DV174" s="7"/>
      <c r="DW174" s="7"/>
      <c r="DX174" s="7"/>
      <c r="DY174" s="7"/>
      <c r="DZ174" s="7"/>
      <c r="EA174" s="7"/>
      <c r="EB174" s="7"/>
      <c r="EC174" s="7"/>
      <c r="ED174" s="7"/>
      <c r="EE174" s="7"/>
      <c r="EF174" s="7"/>
      <c r="EG174" s="7"/>
      <c r="EH174" s="7"/>
      <c r="EI174" s="7"/>
      <c r="EJ174" s="7"/>
      <c r="EK174" s="7"/>
      <c r="EL174" s="7"/>
      <c r="EM174" s="7"/>
      <c r="EN174" s="7"/>
      <c r="EO174" s="7"/>
      <c r="EP174" s="7"/>
      <c r="EQ174" s="7"/>
      <c r="ER174" s="7"/>
      <c r="ES174" s="7"/>
      <c r="ET174" s="7"/>
      <c r="EU174" s="7"/>
      <c r="EV174" s="7"/>
      <c r="EW174" s="7"/>
      <c r="EX174" s="7"/>
      <c r="EY174" s="7"/>
      <c r="EZ174" s="7"/>
      <c r="FA174" s="7"/>
      <c r="FB174" s="7"/>
      <c r="FC174" s="7"/>
      <c r="FD174" s="7"/>
      <c r="FE174" s="7"/>
      <c r="FF174" s="7"/>
      <c r="FG174" s="7"/>
      <c r="FH174" s="7"/>
      <c r="FI174" s="7"/>
      <c r="FJ174" s="7"/>
      <c r="FK174" s="7"/>
      <c r="FL174" s="7"/>
      <c r="FM174" s="7"/>
      <c r="FN174" s="7"/>
      <c r="FO174" s="7"/>
      <c r="FP174" s="7"/>
      <c r="FQ174" s="7"/>
      <c r="FR174" s="7"/>
      <c r="FS174" s="7"/>
      <c r="FT174" s="7"/>
      <c r="FU174" s="7"/>
      <c r="FV174" s="7"/>
      <c r="FW174" s="7"/>
      <c r="FX174" s="7"/>
      <c r="FY174" s="7"/>
      <c r="FZ174" s="7"/>
      <c r="GA174" s="7"/>
      <c r="GB174" s="7"/>
      <c r="GC174" s="7"/>
      <c r="GD174" s="7"/>
      <c r="GE174" s="7"/>
      <c r="GF174" s="7"/>
      <c r="GG174" s="7"/>
      <c r="GH174" s="7"/>
      <c r="GI174" s="7"/>
      <c r="GJ174" s="7"/>
      <c r="GK174" s="7"/>
      <c r="GL174" s="7"/>
      <c r="GM174" s="7"/>
      <c r="GN174" s="7"/>
      <c r="GO174" s="7"/>
      <c r="GP174" s="7"/>
      <c r="GQ174" s="7"/>
      <c r="GR174" s="7"/>
      <c r="GS174" s="7"/>
      <c r="GT174" s="7"/>
      <c r="GU174" s="7"/>
      <c r="GV174" s="7"/>
      <c r="GW174" s="7"/>
      <c r="GX174" s="7"/>
      <c r="GY174" s="7"/>
      <c r="GZ174" s="7"/>
      <c r="HA174" s="7"/>
      <c r="HB174" s="7"/>
      <c r="HC174" s="7"/>
      <c r="HD174" s="7"/>
      <c r="HE174" s="7"/>
      <c r="HF174" s="7"/>
      <c r="HG174" s="7"/>
      <c r="HH174" s="7"/>
      <c r="HI174" s="7"/>
      <c r="HJ174" s="7"/>
      <c r="HK174" s="7"/>
      <c r="HL174" s="7"/>
      <c r="HM174" s="7"/>
      <c r="HN174" s="7"/>
      <c r="HO174" s="7"/>
      <c r="HP174" s="7"/>
      <c r="HQ174" s="7"/>
      <c r="HR174" s="7"/>
      <c r="HS174" s="7"/>
      <c r="HT174" s="7"/>
      <c r="HU174" s="7"/>
      <c r="HV174" s="7"/>
      <c r="HW174" s="7"/>
      <c r="HX174" s="7"/>
      <c r="HY174" s="7"/>
      <c r="HZ174" s="7"/>
      <c r="IA174" s="7"/>
      <c r="IB174" s="7"/>
      <c r="IC174" s="7"/>
      <c r="ID174" s="7"/>
      <c r="IE174" s="7"/>
      <c r="IF174" s="7"/>
      <c r="IG174" s="7"/>
      <c r="IH174" s="7"/>
      <c r="II174" s="7"/>
      <c r="IJ174" s="7"/>
      <c r="IK174" s="7"/>
      <c r="IL174" s="7"/>
      <c r="IM174" s="7"/>
      <c r="IN174" s="7"/>
      <c r="IO174" s="7"/>
      <c r="IP174" s="7"/>
      <c r="IQ174" s="7"/>
      <c r="IR174" s="7"/>
      <c r="IS174" s="7"/>
      <c r="IT174" s="7"/>
      <c r="IU174" s="7"/>
      <c r="IV174" s="7"/>
      <c r="IW174" s="7"/>
      <c r="IX174" s="7"/>
      <c r="IY174" s="7"/>
      <c r="IZ174" s="7"/>
      <c r="JA174" s="7"/>
      <c r="JB174" s="7"/>
      <c r="JC174" s="7"/>
      <c r="JD174" s="7"/>
      <c r="JE174" s="7"/>
      <c r="JF174" s="7"/>
      <c r="JG174" s="7"/>
      <c r="JH174" s="7"/>
      <c r="JI174" s="7"/>
      <c r="JJ174" s="7"/>
      <c r="JK174" s="7"/>
      <c r="JL174" s="7"/>
      <c r="JM174" s="7"/>
      <c r="JN174" s="7"/>
      <c r="JO174" s="7"/>
      <c r="JP174" s="7"/>
      <c r="JQ174" s="7"/>
      <c r="JR174" s="7"/>
      <c r="JS174" s="7"/>
      <c r="JT174" s="7"/>
      <c r="JU174" s="7"/>
      <c r="JV174" s="7"/>
      <c r="JW174" s="7"/>
      <c r="JX174" s="7"/>
      <c r="JY174" s="7"/>
      <c r="JZ174" s="7"/>
      <c r="KA174" s="7"/>
      <c r="KB174" s="7"/>
      <c r="KC174" s="7"/>
      <c r="KD174" s="7"/>
      <c r="KE174" s="7"/>
      <c r="KF174" s="7"/>
      <c r="KG174" s="7"/>
      <c r="KH174" s="7"/>
      <c r="KI174" s="7"/>
      <c r="KJ174" s="7"/>
      <c r="KK174" s="7"/>
      <c r="KL174" s="7"/>
      <c r="KM174" s="7"/>
      <c r="KN174" s="7"/>
      <c r="KO174" s="7"/>
      <c r="KP174" s="7"/>
      <c r="KQ174" s="7"/>
      <c r="KR174" s="7"/>
      <c r="KS174" s="7"/>
      <c r="KT174" s="7"/>
      <c r="KU174" s="7"/>
      <c r="KV174" s="7"/>
      <c r="KW174" s="7"/>
      <c r="KX174" s="7"/>
      <c r="KY174" s="7"/>
      <c r="KZ174" s="7"/>
      <c r="LA174" s="7"/>
      <c r="LB174" s="7"/>
      <c r="LC174" s="7"/>
      <c r="LD174" s="7"/>
      <c r="LE174" s="7"/>
      <c r="LF174" s="7"/>
      <c r="LG174" s="7"/>
      <c r="LH174" s="7"/>
      <c r="LI174" s="7"/>
      <c r="LJ174" s="7"/>
      <c r="LK174" s="7"/>
      <c r="LL174" s="7"/>
      <c r="LM174" s="7"/>
      <c r="LN174" s="7"/>
      <c r="LO174" s="7"/>
      <c r="LP174" s="7"/>
      <c r="LQ174" s="7"/>
      <c r="LR174" s="7"/>
      <c r="LS174" s="7"/>
      <c r="LT174" s="7"/>
      <c r="LU174" s="7"/>
      <c r="LV174" s="7"/>
      <c r="LW174" s="7"/>
      <c r="LX174" s="7"/>
      <c r="LY174" s="7"/>
      <c r="LZ174" s="7"/>
      <c r="MA174" s="7"/>
      <c r="MB174" s="7"/>
      <c r="MC174" s="7"/>
      <c r="MD174" s="7"/>
      <c r="ME174" s="7"/>
      <c r="MF174" s="7"/>
      <c r="MG174" s="7"/>
      <c r="MH174" s="7"/>
      <c r="MI174" s="7"/>
      <c r="MJ174" s="7"/>
      <c r="MK174" s="7"/>
      <c r="ML174" s="7"/>
      <c r="MM174" s="7"/>
      <c r="MN174" s="7"/>
      <c r="MO174" s="7"/>
      <c r="MP174" s="7"/>
      <c r="MQ174" s="7"/>
      <c r="MR174" s="7"/>
      <c r="MS174" s="7"/>
      <c r="MT174" s="7"/>
      <c r="MU174" s="7"/>
      <c r="MV174" s="7"/>
      <c r="MW174" s="7"/>
      <c r="MX174" s="7"/>
      <c r="MY174" s="7"/>
      <c r="MZ174" s="7"/>
      <c r="NA174" s="7"/>
      <c r="NB174" s="7"/>
      <c r="NC174" s="7"/>
      <c r="ND174" s="7"/>
      <c r="NE174" s="7"/>
      <c r="NF174" s="7"/>
      <c r="NG174" s="7"/>
      <c r="NH174" s="7"/>
      <c r="NI174" s="7"/>
      <c r="NJ174" s="7"/>
      <c r="NK174" s="7"/>
      <c r="NL174" s="7"/>
      <c r="NM174" s="7"/>
      <c r="NN174" s="7"/>
      <c r="NO174" s="7"/>
      <c r="NP174" s="7"/>
      <c r="NQ174" s="7"/>
      <c r="NR174" s="7"/>
      <c r="NS174" s="7"/>
      <c r="NT174" s="7"/>
      <c r="NU174" s="7"/>
      <c r="NV174" s="7"/>
      <c r="NW174" s="7"/>
      <c r="NX174" s="7"/>
      <c r="NY174" s="7"/>
      <c r="NZ174" s="7"/>
      <c r="OA174" s="7"/>
      <c r="OB174" s="7"/>
      <c r="OC174" s="7"/>
      <c r="OD174" s="7"/>
      <c r="OE174" s="7"/>
      <c r="OF174" s="7"/>
      <c r="OG174" s="7"/>
      <c r="OH174" s="7"/>
      <c r="OI174" s="7"/>
      <c r="OJ174" s="7"/>
      <c r="OK174" s="7"/>
      <c r="OL174" s="7"/>
      <c r="OM174" s="7"/>
      <c r="ON174" s="7"/>
      <c r="OO174" s="7"/>
      <c r="OP174" s="7"/>
      <c r="OQ174" s="7"/>
      <c r="OR174" s="7"/>
      <c r="OS174" s="7"/>
      <c r="OT174" s="7"/>
      <c r="OU174" s="7"/>
      <c r="OV174" s="7"/>
      <c r="OW174" s="7"/>
      <c r="OX174" s="7"/>
      <c r="OY174" s="7"/>
      <c r="OZ174" s="7"/>
      <c r="PA174" s="7"/>
      <c r="PB174" s="7"/>
      <c r="PC174" s="7"/>
      <c r="PD174" s="7"/>
      <c r="PE174" s="7"/>
      <c r="PF174" s="7"/>
      <c r="PG174" s="7"/>
      <c r="PH174" s="7"/>
      <c r="PI174" s="7"/>
      <c r="PJ174" s="7"/>
      <c r="PK174" s="7"/>
      <c r="PL174" s="7"/>
      <c r="PM174" s="7"/>
      <c r="PN174" s="7"/>
      <c r="PO174" s="7"/>
      <c r="PP174" s="7"/>
      <c r="PQ174" s="7"/>
      <c r="PR174" s="7"/>
      <c r="PS174" s="7"/>
      <c r="PT174" s="7"/>
      <c r="PU174" s="7"/>
      <c r="PV174" s="7"/>
      <c r="PW174" s="7"/>
      <c r="PX174" s="7"/>
      <c r="PY174" s="7"/>
      <c r="PZ174" s="7"/>
      <c r="QA174" s="7"/>
      <c r="QB174" s="7"/>
      <c r="QC174" s="7"/>
      <c r="QD174" s="7"/>
      <c r="QE174" s="7"/>
      <c r="QF174" s="7"/>
      <c r="QG174" s="7"/>
      <c r="QH174" s="7"/>
      <c r="QI174" s="7"/>
      <c r="QJ174" s="7"/>
      <c r="QK174" s="7"/>
      <c r="QL174" s="7"/>
      <c r="QM174" s="7"/>
      <c r="QN174" s="7"/>
      <c r="QO174" s="7"/>
      <c r="QP174" s="7"/>
      <c r="QQ174" s="7"/>
      <c r="QR174" s="7"/>
      <c r="QS174" s="7"/>
      <c r="QT174" s="7"/>
      <c r="QU174" s="7"/>
      <c r="QV174" s="7"/>
      <c r="QW174" s="7"/>
      <c r="QX174" s="7"/>
      <c r="QY174" s="7"/>
      <c r="QZ174" s="7"/>
      <c r="RA174" s="7"/>
      <c r="RB174" s="7"/>
      <c r="RC174" s="7"/>
      <c r="RD174" s="7"/>
      <c r="RE174" s="7"/>
      <c r="RF174" s="7"/>
      <c r="RG174" s="7"/>
      <c r="RH174" s="7"/>
      <c r="RI174" s="7"/>
      <c r="RJ174" s="7"/>
      <c r="RK174" s="7"/>
      <c r="RL174" s="7"/>
      <c r="RM174" s="7"/>
      <c r="RN174" s="7"/>
      <c r="RO174" s="7"/>
      <c r="RP174" s="7"/>
      <c r="RQ174" s="7"/>
      <c r="RR174" s="7"/>
      <c r="RS174" s="7"/>
      <c r="RT174" s="7"/>
      <c r="RU174" s="7"/>
      <c r="RV174" s="7"/>
      <c r="RW174" s="7"/>
      <c r="RX174" s="7"/>
      <c r="RY174" s="7"/>
      <c r="RZ174" s="7"/>
      <c r="SA174" s="7"/>
      <c r="SB174" s="7"/>
      <c r="SC174" s="7"/>
      <c r="SD174" s="7"/>
      <c r="SE174" s="7"/>
      <c r="SF174" s="7"/>
      <c r="SG174" s="7"/>
      <c r="SH174" s="7"/>
      <c r="SI174" s="7"/>
      <c r="SJ174" s="7"/>
      <c r="SK174" s="7"/>
    </row>
    <row r="175" ht="14.2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  <c r="DV175" s="7"/>
      <c r="DW175" s="7"/>
      <c r="DX175" s="7"/>
      <c r="DY175" s="7"/>
      <c r="DZ175" s="7"/>
      <c r="EA175" s="7"/>
      <c r="EB175" s="7"/>
      <c r="EC175" s="7"/>
      <c r="ED175" s="7"/>
      <c r="EE175" s="7"/>
      <c r="EF175" s="7"/>
      <c r="EG175" s="7"/>
      <c r="EH175" s="7"/>
      <c r="EI175" s="7"/>
      <c r="EJ175" s="7"/>
      <c r="EK175" s="7"/>
      <c r="EL175" s="7"/>
      <c r="EM175" s="7"/>
      <c r="EN175" s="7"/>
      <c r="EO175" s="7"/>
      <c r="EP175" s="7"/>
      <c r="EQ175" s="7"/>
      <c r="ER175" s="7"/>
      <c r="ES175" s="7"/>
      <c r="ET175" s="7"/>
      <c r="EU175" s="7"/>
      <c r="EV175" s="7"/>
      <c r="EW175" s="7"/>
      <c r="EX175" s="7"/>
      <c r="EY175" s="7"/>
      <c r="EZ175" s="7"/>
      <c r="FA175" s="7"/>
      <c r="FB175" s="7"/>
      <c r="FC175" s="7"/>
      <c r="FD175" s="7"/>
      <c r="FE175" s="7"/>
      <c r="FF175" s="7"/>
      <c r="FG175" s="7"/>
      <c r="FH175" s="7"/>
      <c r="FI175" s="7"/>
      <c r="FJ175" s="7"/>
      <c r="FK175" s="7"/>
      <c r="FL175" s="7"/>
      <c r="FM175" s="7"/>
      <c r="FN175" s="7"/>
      <c r="FO175" s="7"/>
      <c r="FP175" s="7"/>
      <c r="FQ175" s="7"/>
      <c r="FR175" s="7"/>
      <c r="FS175" s="7"/>
      <c r="FT175" s="7"/>
      <c r="FU175" s="7"/>
      <c r="FV175" s="7"/>
      <c r="FW175" s="7"/>
      <c r="FX175" s="7"/>
      <c r="FY175" s="7"/>
      <c r="FZ175" s="7"/>
      <c r="GA175" s="7"/>
      <c r="GB175" s="7"/>
      <c r="GC175" s="7"/>
      <c r="GD175" s="7"/>
      <c r="GE175" s="7"/>
      <c r="GF175" s="7"/>
      <c r="GG175" s="7"/>
      <c r="GH175" s="7"/>
      <c r="GI175" s="7"/>
      <c r="GJ175" s="7"/>
      <c r="GK175" s="7"/>
      <c r="GL175" s="7"/>
      <c r="GM175" s="7"/>
      <c r="GN175" s="7"/>
      <c r="GO175" s="7"/>
      <c r="GP175" s="7"/>
      <c r="GQ175" s="7"/>
      <c r="GR175" s="7"/>
      <c r="GS175" s="7"/>
      <c r="GT175" s="7"/>
      <c r="GU175" s="7"/>
      <c r="GV175" s="7"/>
      <c r="GW175" s="7"/>
      <c r="GX175" s="7"/>
      <c r="GY175" s="7"/>
      <c r="GZ175" s="7"/>
      <c r="HA175" s="7"/>
      <c r="HB175" s="7"/>
      <c r="HC175" s="7"/>
      <c r="HD175" s="7"/>
      <c r="HE175" s="7"/>
      <c r="HF175" s="7"/>
      <c r="HG175" s="7"/>
      <c r="HH175" s="7"/>
      <c r="HI175" s="7"/>
      <c r="HJ175" s="7"/>
      <c r="HK175" s="7"/>
      <c r="HL175" s="7"/>
      <c r="HM175" s="7"/>
      <c r="HN175" s="7"/>
      <c r="HO175" s="7"/>
      <c r="HP175" s="7"/>
      <c r="HQ175" s="7"/>
      <c r="HR175" s="7"/>
      <c r="HS175" s="7"/>
      <c r="HT175" s="7"/>
      <c r="HU175" s="7"/>
      <c r="HV175" s="7"/>
      <c r="HW175" s="7"/>
      <c r="HX175" s="7"/>
      <c r="HY175" s="7"/>
      <c r="HZ175" s="7"/>
      <c r="IA175" s="7"/>
      <c r="IB175" s="7"/>
      <c r="IC175" s="7"/>
      <c r="ID175" s="7"/>
      <c r="IE175" s="7"/>
      <c r="IF175" s="7"/>
      <c r="IG175" s="7"/>
      <c r="IH175" s="7"/>
      <c r="II175" s="7"/>
      <c r="IJ175" s="7"/>
      <c r="IK175" s="7"/>
      <c r="IL175" s="7"/>
      <c r="IM175" s="7"/>
      <c r="IN175" s="7"/>
      <c r="IO175" s="7"/>
      <c r="IP175" s="7"/>
      <c r="IQ175" s="7"/>
      <c r="IR175" s="7"/>
      <c r="IS175" s="7"/>
      <c r="IT175" s="7"/>
      <c r="IU175" s="7"/>
      <c r="IV175" s="7"/>
      <c r="IW175" s="7"/>
      <c r="IX175" s="7"/>
      <c r="IY175" s="7"/>
      <c r="IZ175" s="7"/>
      <c r="JA175" s="7"/>
      <c r="JB175" s="7"/>
      <c r="JC175" s="7"/>
      <c r="JD175" s="7"/>
      <c r="JE175" s="7"/>
      <c r="JF175" s="7"/>
      <c r="JG175" s="7"/>
      <c r="JH175" s="7"/>
      <c r="JI175" s="7"/>
      <c r="JJ175" s="7"/>
      <c r="JK175" s="7"/>
      <c r="JL175" s="7"/>
      <c r="JM175" s="7"/>
      <c r="JN175" s="7"/>
      <c r="JO175" s="7"/>
      <c r="JP175" s="7"/>
      <c r="JQ175" s="7"/>
      <c r="JR175" s="7"/>
      <c r="JS175" s="7"/>
      <c r="JT175" s="7"/>
      <c r="JU175" s="7"/>
      <c r="JV175" s="7"/>
      <c r="JW175" s="7"/>
      <c r="JX175" s="7"/>
      <c r="JY175" s="7"/>
      <c r="JZ175" s="7"/>
      <c r="KA175" s="7"/>
      <c r="KB175" s="7"/>
      <c r="KC175" s="7"/>
      <c r="KD175" s="7"/>
      <c r="KE175" s="7"/>
      <c r="KF175" s="7"/>
      <c r="KG175" s="7"/>
      <c r="KH175" s="7"/>
      <c r="KI175" s="7"/>
      <c r="KJ175" s="7"/>
      <c r="KK175" s="7"/>
      <c r="KL175" s="7"/>
      <c r="KM175" s="7"/>
      <c r="KN175" s="7"/>
      <c r="KO175" s="7"/>
      <c r="KP175" s="7"/>
      <c r="KQ175" s="7"/>
      <c r="KR175" s="7"/>
      <c r="KS175" s="7"/>
      <c r="KT175" s="7"/>
      <c r="KU175" s="7"/>
      <c r="KV175" s="7"/>
      <c r="KW175" s="7"/>
      <c r="KX175" s="7"/>
      <c r="KY175" s="7"/>
      <c r="KZ175" s="7"/>
      <c r="LA175" s="7"/>
      <c r="LB175" s="7"/>
      <c r="LC175" s="7"/>
      <c r="LD175" s="7"/>
      <c r="LE175" s="7"/>
      <c r="LF175" s="7"/>
      <c r="LG175" s="7"/>
      <c r="LH175" s="7"/>
      <c r="LI175" s="7"/>
      <c r="LJ175" s="7"/>
      <c r="LK175" s="7"/>
      <c r="LL175" s="7"/>
      <c r="LM175" s="7"/>
      <c r="LN175" s="7"/>
      <c r="LO175" s="7"/>
      <c r="LP175" s="7"/>
      <c r="LQ175" s="7"/>
      <c r="LR175" s="7"/>
      <c r="LS175" s="7"/>
      <c r="LT175" s="7"/>
      <c r="LU175" s="7"/>
      <c r="LV175" s="7"/>
      <c r="LW175" s="7"/>
      <c r="LX175" s="7"/>
      <c r="LY175" s="7"/>
      <c r="LZ175" s="7"/>
      <c r="MA175" s="7"/>
      <c r="MB175" s="7"/>
      <c r="MC175" s="7"/>
      <c r="MD175" s="7"/>
      <c r="ME175" s="7"/>
      <c r="MF175" s="7"/>
      <c r="MG175" s="7"/>
      <c r="MH175" s="7"/>
      <c r="MI175" s="7"/>
      <c r="MJ175" s="7"/>
      <c r="MK175" s="7"/>
      <c r="ML175" s="7"/>
      <c r="MM175" s="7"/>
      <c r="MN175" s="7"/>
      <c r="MO175" s="7"/>
      <c r="MP175" s="7"/>
      <c r="MQ175" s="7"/>
      <c r="MR175" s="7"/>
      <c r="MS175" s="7"/>
      <c r="MT175" s="7"/>
      <c r="MU175" s="7"/>
      <c r="MV175" s="7"/>
      <c r="MW175" s="7"/>
      <c r="MX175" s="7"/>
      <c r="MY175" s="7"/>
      <c r="MZ175" s="7"/>
      <c r="NA175" s="7"/>
      <c r="NB175" s="7"/>
      <c r="NC175" s="7"/>
      <c r="ND175" s="7"/>
      <c r="NE175" s="7"/>
      <c r="NF175" s="7"/>
      <c r="NG175" s="7"/>
      <c r="NH175" s="7"/>
      <c r="NI175" s="7"/>
      <c r="NJ175" s="7"/>
      <c r="NK175" s="7"/>
      <c r="NL175" s="7"/>
      <c r="NM175" s="7"/>
      <c r="NN175" s="7"/>
      <c r="NO175" s="7"/>
      <c r="NP175" s="7"/>
      <c r="NQ175" s="7"/>
      <c r="NR175" s="7"/>
      <c r="NS175" s="7"/>
      <c r="NT175" s="7"/>
      <c r="NU175" s="7"/>
      <c r="NV175" s="7"/>
      <c r="NW175" s="7"/>
      <c r="NX175" s="7"/>
      <c r="NY175" s="7"/>
      <c r="NZ175" s="7"/>
      <c r="OA175" s="7"/>
      <c r="OB175" s="7"/>
      <c r="OC175" s="7"/>
      <c r="OD175" s="7"/>
      <c r="OE175" s="7"/>
      <c r="OF175" s="7"/>
      <c r="OG175" s="7"/>
      <c r="OH175" s="7"/>
      <c r="OI175" s="7"/>
      <c r="OJ175" s="7"/>
      <c r="OK175" s="7"/>
      <c r="OL175" s="7"/>
      <c r="OM175" s="7"/>
      <c r="ON175" s="7"/>
      <c r="OO175" s="7"/>
      <c r="OP175" s="7"/>
      <c r="OQ175" s="7"/>
      <c r="OR175" s="7"/>
      <c r="OS175" s="7"/>
      <c r="OT175" s="7"/>
      <c r="OU175" s="7"/>
      <c r="OV175" s="7"/>
      <c r="OW175" s="7"/>
      <c r="OX175" s="7"/>
      <c r="OY175" s="7"/>
      <c r="OZ175" s="7"/>
      <c r="PA175" s="7"/>
      <c r="PB175" s="7"/>
      <c r="PC175" s="7"/>
      <c r="PD175" s="7"/>
      <c r="PE175" s="7"/>
      <c r="PF175" s="7"/>
      <c r="PG175" s="7"/>
      <c r="PH175" s="7"/>
      <c r="PI175" s="7"/>
      <c r="PJ175" s="7"/>
      <c r="PK175" s="7"/>
      <c r="PL175" s="7"/>
      <c r="PM175" s="7"/>
      <c r="PN175" s="7"/>
      <c r="PO175" s="7"/>
      <c r="PP175" s="7"/>
      <c r="PQ175" s="7"/>
      <c r="PR175" s="7"/>
      <c r="PS175" s="7"/>
      <c r="PT175" s="7"/>
      <c r="PU175" s="7"/>
      <c r="PV175" s="7"/>
      <c r="PW175" s="7"/>
      <c r="PX175" s="7"/>
      <c r="PY175" s="7"/>
      <c r="PZ175" s="7"/>
      <c r="QA175" s="7"/>
      <c r="QB175" s="7"/>
      <c r="QC175" s="7"/>
      <c r="QD175" s="7"/>
      <c r="QE175" s="7"/>
      <c r="QF175" s="7"/>
      <c r="QG175" s="7"/>
      <c r="QH175" s="7"/>
      <c r="QI175" s="7"/>
      <c r="QJ175" s="7"/>
      <c r="QK175" s="7"/>
      <c r="QL175" s="7"/>
      <c r="QM175" s="7"/>
      <c r="QN175" s="7"/>
      <c r="QO175" s="7"/>
      <c r="QP175" s="7"/>
      <c r="QQ175" s="7"/>
      <c r="QR175" s="7"/>
      <c r="QS175" s="7"/>
      <c r="QT175" s="7"/>
      <c r="QU175" s="7"/>
      <c r="QV175" s="7"/>
      <c r="QW175" s="7"/>
      <c r="QX175" s="7"/>
      <c r="QY175" s="7"/>
      <c r="QZ175" s="7"/>
      <c r="RA175" s="7"/>
      <c r="RB175" s="7"/>
      <c r="RC175" s="7"/>
      <c r="RD175" s="7"/>
      <c r="RE175" s="7"/>
      <c r="RF175" s="7"/>
      <c r="RG175" s="7"/>
      <c r="RH175" s="7"/>
      <c r="RI175" s="7"/>
      <c r="RJ175" s="7"/>
      <c r="RK175" s="7"/>
      <c r="RL175" s="7"/>
      <c r="RM175" s="7"/>
      <c r="RN175" s="7"/>
      <c r="RO175" s="7"/>
      <c r="RP175" s="7"/>
      <c r="RQ175" s="7"/>
      <c r="RR175" s="7"/>
      <c r="RS175" s="7"/>
      <c r="RT175" s="7"/>
      <c r="RU175" s="7"/>
      <c r="RV175" s="7"/>
      <c r="RW175" s="7"/>
      <c r="RX175" s="7"/>
      <c r="RY175" s="7"/>
      <c r="RZ175" s="7"/>
      <c r="SA175" s="7"/>
      <c r="SB175" s="7"/>
      <c r="SC175" s="7"/>
      <c r="SD175" s="7"/>
      <c r="SE175" s="7"/>
      <c r="SF175" s="7"/>
      <c r="SG175" s="7"/>
      <c r="SH175" s="7"/>
      <c r="SI175" s="7"/>
      <c r="SJ175" s="7"/>
      <c r="SK175" s="7"/>
    </row>
    <row r="176" ht="14.2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  <c r="DV176" s="7"/>
      <c r="DW176" s="7"/>
      <c r="DX176" s="7"/>
      <c r="DY176" s="7"/>
      <c r="DZ176" s="7"/>
      <c r="EA176" s="7"/>
      <c r="EB176" s="7"/>
      <c r="EC176" s="7"/>
      <c r="ED176" s="7"/>
      <c r="EE176" s="7"/>
      <c r="EF176" s="7"/>
      <c r="EG176" s="7"/>
      <c r="EH176" s="7"/>
      <c r="EI176" s="7"/>
      <c r="EJ176" s="7"/>
      <c r="EK176" s="7"/>
      <c r="EL176" s="7"/>
      <c r="EM176" s="7"/>
      <c r="EN176" s="7"/>
      <c r="EO176" s="7"/>
      <c r="EP176" s="7"/>
      <c r="EQ176" s="7"/>
      <c r="ER176" s="7"/>
      <c r="ES176" s="7"/>
      <c r="ET176" s="7"/>
      <c r="EU176" s="7"/>
      <c r="EV176" s="7"/>
      <c r="EW176" s="7"/>
      <c r="EX176" s="7"/>
      <c r="EY176" s="7"/>
      <c r="EZ176" s="7"/>
      <c r="FA176" s="7"/>
      <c r="FB176" s="7"/>
      <c r="FC176" s="7"/>
      <c r="FD176" s="7"/>
      <c r="FE176" s="7"/>
      <c r="FF176" s="7"/>
      <c r="FG176" s="7"/>
      <c r="FH176" s="7"/>
      <c r="FI176" s="7"/>
      <c r="FJ176" s="7"/>
      <c r="FK176" s="7"/>
      <c r="FL176" s="7"/>
      <c r="FM176" s="7"/>
      <c r="FN176" s="7"/>
      <c r="FO176" s="7"/>
      <c r="FP176" s="7"/>
      <c r="FQ176" s="7"/>
      <c r="FR176" s="7"/>
      <c r="FS176" s="7"/>
      <c r="FT176" s="7"/>
      <c r="FU176" s="7"/>
      <c r="FV176" s="7"/>
      <c r="FW176" s="7"/>
      <c r="FX176" s="7"/>
      <c r="FY176" s="7"/>
      <c r="FZ176" s="7"/>
      <c r="GA176" s="7"/>
      <c r="GB176" s="7"/>
      <c r="GC176" s="7"/>
      <c r="GD176" s="7"/>
      <c r="GE176" s="7"/>
      <c r="GF176" s="7"/>
      <c r="GG176" s="7"/>
      <c r="GH176" s="7"/>
      <c r="GI176" s="7"/>
      <c r="GJ176" s="7"/>
      <c r="GK176" s="7"/>
      <c r="GL176" s="7"/>
      <c r="GM176" s="7"/>
      <c r="GN176" s="7"/>
      <c r="GO176" s="7"/>
      <c r="GP176" s="7"/>
      <c r="GQ176" s="7"/>
      <c r="GR176" s="7"/>
      <c r="GS176" s="7"/>
      <c r="GT176" s="7"/>
      <c r="GU176" s="7"/>
      <c r="GV176" s="7"/>
      <c r="GW176" s="7"/>
      <c r="GX176" s="7"/>
      <c r="GY176" s="7"/>
      <c r="GZ176" s="7"/>
      <c r="HA176" s="7"/>
      <c r="HB176" s="7"/>
      <c r="HC176" s="7"/>
      <c r="HD176" s="7"/>
      <c r="HE176" s="7"/>
      <c r="HF176" s="7"/>
      <c r="HG176" s="7"/>
      <c r="HH176" s="7"/>
      <c r="HI176" s="7"/>
      <c r="HJ176" s="7"/>
      <c r="HK176" s="7"/>
      <c r="HL176" s="7"/>
      <c r="HM176" s="7"/>
      <c r="HN176" s="7"/>
      <c r="HO176" s="7"/>
      <c r="HP176" s="7"/>
      <c r="HQ176" s="7"/>
      <c r="HR176" s="7"/>
      <c r="HS176" s="7"/>
      <c r="HT176" s="7"/>
      <c r="HU176" s="7"/>
      <c r="HV176" s="7"/>
      <c r="HW176" s="7"/>
      <c r="HX176" s="7"/>
      <c r="HY176" s="7"/>
      <c r="HZ176" s="7"/>
      <c r="IA176" s="7"/>
      <c r="IB176" s="7"/>
      <c r="IC176" s="7"/>
      <c r="ID176" s="7"/>
      <c r="IE176" s="7"/>
      <c r="IF176" s="7"/>
      <c r="IG176" s="7"/>
      <c r="IH176" s="7"/>
      <c r="II176" s="7"/>
      <c r="IJ176" s="7"/>
      <c r="IK176" s="7"/>
      <c r="IL176" s="7"/>
      <c r="IM176" s="7"/>
      <c r="IN176" s="7"/>
      <c r="IO176" s="7"/>
      <c r="IP176" s="7"/>
      <c r="IQ176" s="7"/>
      <c r="IR176" s="7"/>
      <c r="IS176" s="7"/>
      <c r="IT176" s="7"/>
      <c r="IU176" s="7"/>
      <c r="IV176" s="7"/>
      <c r="IW176" s="7"/>
      <c r="IX176" s="7"/>
      <c r="IY176" s="7"/>
      <c r="IZ176" s="7"/>
      <c r="JA176" s="7"/>
      <c r="JB176" s="7"/>
      <c r="JC176" s="7"/>
      <c r="JD176" s="7"/>
      <c r="JE176" s="7"/>
      <c r="JF176" s="7"/>
      <c r="JG176" s="7"/>
      <c r="JH176" s="7"/>
      <c r="JI176" s="7"/>
      <c r="JJ176" s="7"/>
      <c r="JK176" s="7"/>
      <c r="JL176" s="7"/>
      <c r="JM176" s="7"/>
      <c r="JN176" s="7"/>
      <c r="JO176" s="7"/>
      <c r="JP176" s="7"/>
      <c r="JQ176" s="7"/>
      <c r="JR176" s="7"/>
      <c r="JS176" s="7"/>
      <c r="JT176" s="7"/>
      <c r="JU176" s="7"/>
      <c r="JV176" s="7"/>
      <c r="JW176" s="7"/>
      <c r="JX176" s="7"/>
      <c r="JY176" s="7"/>
      <c r="JZ176" s="7"/>
      <c r="KA176" s="7"/>
      <c r="KB176" s="7"/>
      <c r="KC176" s="7"/>
      <c r="KD176" s="7"/>
      <c r="KE176" s="7"/>
      <c r="KF176" s="7"/>
      <c r="KG176" s="7"/>
      <c r="KH176" s="7"/>
      <c r="KI176" s="7"/>
      <c r="KJ176" s="7"/>
      <c r="KK176" s="7"/>
      <c r="KL176" s="7"/>
      <c r="KM176" s="7"/>
      <c r="KN176" s="7"/>
      <c r="KO176" s="7"/>
      <c r="KP176" s="7"/>
      <c r="KQ176" s="7"/>
      <c r="KR176" s="7"/>
      <c r="KS176" s="7"/>
      <c r="KT176" s="7"/>
      <c r="KU176" s="7"/>
      <c r="KV176" s="7"/>
      <c r="KW176" s="7"/>
      <c r="KX176" s="7"/>
      <c r="KY176" s="7"/>
      <c r="KZ176" s="7"/>
      <c r="LA176" s="7"/>
      <c r="LB176" s="7"/>
      <c r="LC176" s="7"/>
      <c r="LD176" s="7"/>
      <c r="LE176" s="7"/>
      <c r="LF176" s="7"/>
      <c r="LG176" s="7"/>
      <c r="LH176" s="7"/>
      <c r="LI176" s="7"/>
      <c r="LJ176" s="7"/>
      <c r="LK176" s="7"/>
      <c r="LL176" s="7"/>
      <c r="LM176" s="7"/>
      <c r="LN176" s="7"/>
      <c r="LO176" s="7"/>
      <c r="LP176" s="7"/>
      <c r="LQ176" s="7"/>
      <c r="LR176" s="7"/>
      <c r="LS176" s="7"/>
      <c r="LT176" s="7"/>
      <c r="LU176" s="7"/>
      <c r="LV176" s="7"/>
      <c r="LW176" s="7"/>
      <c r="LX176" s="7"/>
      <c r="LY176" s="7"/>
      <c r="LZ176" s="7"/>
      <c r="MA176" s="7"/>
      <c r="MB176" s="7"/>
      <c r="MC176" s="7"/>
      <c r="MD176" s="7"/>
      <c r="ME176" s="7"/>
      <c r="MF176" s="7"/>
      <c r="MG176" s="7"/>
      <c r="MH176" s="7"/>
      <c r="MI176" s="7"/>
      <c r="MJ176" s="7"/>
      <c r="MK176" s="7"/>
      <c r="ML176" s="7"/>
      <c r="MM176" s="7"/>
      <c r="MN176" s="7"/>
      <c r="MO176" s="7"/>
      <c r="MP176" s="7"/>
      <c r="MQ176" s="7"/>
      <c r="MR176" s="7"/>
      <c r="MS176" s="7"/>
      <c r="MT176" s="7"/>
      <c r="MU176" s="7"/>
      <c r="MV176" s="7"/>
      <c r="MW176" s="7"/>
      <c r="MX176" s="7"/>
      <c r="MY176" s="7"/>
      <c r="MZ176" s="7"/>
      <c r="NA176" s="7"/>
      <c r="NB176" s="7"/>
      <c r="NC176" s="7"/>
      <c r="ND176" s="7"/>
      <c r="NE176" s="7"/>
      <c r="NF176" s="7"/>
      <c r="NG176" s="7"/>
      <c r="NH176" s="7"/>
      <c r="NI176" s="7"/>
      <c r="NJ176" s="7"/>
      <c r="NK176" s="7"/>
      <c r="NL176" s="7"/>
      <c r="NM176" s="7"/>
      <c r="NN176" s="7"/>
      <c r="NO176" s="7"/>
      <c r="NP176" s="7"/>
      <c r="NQ176" s="7"/>
      <c r="NR176" s="7"/>
      <c r="NS176" s="7"/>
      <c r="NT176" s="7"/>
      <c r="NU176" s="7"/>
      <c r="NV176" s="7"/>
      <c r="NW176" s="7"/>
      <c r="NX176" s="7"/>
      <c r="NY176" s="7"/>
      <c r="NZ176" s="7"/>
      <c r="OA176" s="7"/>
      <c r="OB176" s="7"/>
      <c r="OC176" s="7"/>
      <c r="OD176" s="7"/>
      <c r="OE176" s="7"/>
      <c r="OF176" s="7"/>
      <c r="OG176" s="7"/>
      <c r="OH176" s="7"/>
      <c r="OI176" s="7"/>
      <c r="OJ176" s="7"/>
      <c r="OK176" s="7"/>
      <c r="OL176" s="7"/>
      <c r="OM176" s="7"/>
      <c r="ON176" s="7"/>
      <c r="OO176" s="7"/>
      <c r="OP176" s="7"/>
      <c r="OQ176" s="7"/>
      <c r="OR176" s="7"/>
      <c r="OS176" s="7"/>
      <c r="OT176" s="7"/>
      <c r="OU176" s="7"/>
      <c r="OV176" s="7"/>
      <c r="OW176" s="7"/>
      <c r="OX176" s="7"/>
      <c r="OY176" s="7"/>
      <c r="OZ176" s="7"/>
      <c r="PA176" s="7"/>
      <c r="PB176" s="7"/>
      <c r="PC176" s="7"/>
      <c r="PD176" s="7"/>
      <c r="PE176" s="7"/>
      <c r="PF176" s="7"/>
      <c r="PG176" s="7"/>
      <c r="PH176" s="7"/>
      <c r="PI176" s="7"/>
      <c r="PJ176" s="7"/>
      <c r="PK176" s="7"/>
      <c r="PL176" s="7"/>
      <c r="PM176" s="7"/>
      <c r="PN176" s="7"/>
      <c r="PO176" s="7"/>
      <c r="PP176" s="7"/>
      <c r="PQ176" s="7"/>
      <c r="PR176" s="7"/>
      <c r="PS176" s="7"/>
      <c r="PT176" s="7"/>
      <c r="PU176" s="7"/>
      <c r="PV176" s="7"/>
      <c r="PW176" s="7"/>
      <c r="PX176" s="7"/>
      <c r="PY176" s="7"/>
      <c r="PZ176" s="7"/>
      <c r="QA176" s="7"/>
      <c r="QB176" s="7"/>
      <c r="QC176" s="7"/>
      <c r="QD176" s="7"/>
      <c r="QE176" s="7"/>
      <c r="QF176" s="7"/>
      <c r="QG176" s="7"/>
      <c r="QH176" s="7"/>
      <c r="QI176" s="7"/>
      <c r="QJ176" s="7"/>
      <c r="QK176" s="7"/>
      <c r="QL176" s="7"/>
      <c r="QM176" s="7"/>
      <c r="QN176" s="7"/>
      <c r="QO176" s="7"/>
      <c r="QP176" s="7"/>
      <c r="QQ176" s="7"/>
      <c r="QR176" s="7"/>
      <c r="QS176" s="7"/>
      <c r="QT176" s="7"/>
      <c r="QU176" s="7"/>
      <c r="QV176" s="7"/>
      <c r="QW176" s="7"/>
      <c r="QX176" s="7"/>
      <c r="QY176" s="7"/>
      <c r="QZ176" s="7"/>
      <c r="RA176" s="7"/>
      <c r="RB176" s="7"/>
      <c r="RC176" s="7"/>
      <c r="RD176" s="7"/>
      <c r="RE176" s="7"/>
      <c r="RF176" s="7"/>
      <c r="RG176" s="7"/>
      <c r="RH176" s="7"/>
      <c r="RI176" s="7"/>
      <c r="RJ176" s="7"/>
      <c r="RK176" s="7"/>
      <c r="RL176" s="7"/>
      <c r="RM176" s="7"/>
      <c r="RN176" s="7"/>
      <c r="RO176" s="7"/>
      <c r="RP176" s="7"/>
      <c r="RQ176" s="7"/>
      <c r="RR176" s="7"/>
      <c r="RS176" s="7"/>
      <c r="RT176" s="7"/>
      <c r="RU176" s="7"/>
      <c r="RV176" s="7"/>
      <c r="RW176" s="7"/>
      <c r="RX176" s="7"/>
      <c r="RY176" s="7"/>
      <c r="RZ176" s="7"/>
      <c r="SA176" s="7"/>
      <c r="SB176" s="7"/>
      <c r="SC176" s="7"/>
      <c r="SD176" s="7"/>
      <c r="SE176" s="7"/>
      <c r="SF176" s="7"/>
      <c r="SG176" s="7"/>
      <c r="SH176" s="7"/>
      <c r="SI176" s="7"/>
      <c r="SJ176" s="7"/>
      <c r="SK176" s="7"/>
    </row>
    <row r="177" ht="14.2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  <c r="DV177" s="7"/>
      <c r="DW177" s="7"/>
      <c r="DX177" s="7"/>
      <c r="DY177" s="7"/>
      <c r="DZ177" s="7"/>
      <c r="EA177" s="7"/>
      <c r="EB177" s="7"/>
      <c r="EC177" s="7"/>
      <c r="ED177" s="7"/>
      <c r="EE177" s="7"/>
      <c r="EF177" s="7"/>
      <c r="EG177" s="7"/>
      <c r="EH177" s="7"/>
      <c r="EI177" s="7"/>
      <c r="EJ177" s="7"/>
      <c r="EK177" s="7"/>
      <c r="EL177" s="7"/>
      <c r="EM177" s="7"/>
      <c r="EN177" s="7"/>
      <c r="EO177" s="7"/>
      <c r="EP177" s="7"/>
      <c r="EQ177" s="7"/>
      <c r="ER177" s="7"/>
      <c r="ES177" s="7"/>
      <c r="ET177" s="7"/>
      <c r="EU177" s="7"/>
      <c r="EV177" s="7"/>
      <c r="EW177" s="7"/>
      <c r="EX177" s="7"/>
      <c r="EY177" s="7"/>
      <c r="EZ177" s="7"/>
      <c r="FA177" s="7"/>
      <c r="FB177" s="7"/>
      <c r="FC177" s="7"/>
      <c r="FD177" s="7"/>
      <c r="FE177" s="7"/>
      <c r="FF177" s="7"/>
      <c r="FG177" s="7"/>
      <c r="FH177" s="7"/>
      <c r="FI177" s="7"/>
      <c r="FJ177" s="7"/>
      <c r="FK177" s="7"/>
      <c r="FL177" s="7"/>
      <c r="FM177" s="7"/>
      <c r="FN177" s="7"/>
      <c r="FO177" s="7"/>
      <c r="FP177" s="7"/>
      <c r="FQ177" s="7"/>
      <c r="FR177" s="7"/>
      <c r="FS177" s="7"/>
      <c r="FT177" s="7"/>
      <c r="FU177" s="7"/>
      <c r="FV177" s="7"/>
      <c r="FW177" s="7"/>
      <c r="FX177" s="7"/>
      <c r="FY177" s="7"/>
      <c r="FZ177" s="7"/>
      <c r="GA177" s="7"/>
      <c r="GB177" s="7"/>
      <c r="GC177" s="7"/>
      <c r="GD177" s="7"/>
      <c r="GE177" s="7"/>
      <c r="GF177" s="7"/>
      <c r="GG177" s="7"/>
      <c r="GH177" s="7"/>
      <c r="GI177" s="7"/>
      <c r="GJ177" s="7"/>
      <c r="GK177" s="7"/>
      <c r="GL177" s="7"/>
      <c r="GM177" s="7"/>
      <c r="GN177" s="7"/>
      <c r="GO177" s="7"/>
      <c r="GP177" s="7"/>
      <c r="GQ177" s="7"/>
      <c r="GR177" s="7"/>
      <c r="GS177" s="7"/>
      <c r="GT177" s="7"/>
      <c r="GU177" s="7"/>
      <c r="GV177" s="7"/>
      <c r="GW177" s="7"/>
      <c r="GX177" s="7"/>
      <c r="GY177" s="7"/>
      <c r="GZ177" s="7"/>
      <c r="HA177" s="7"/>
      <c r="HB177" s="7"/>
      <c r="HC177" s="7"/>
      <c r="HD177" s="7"/>
      <c r="HE177" s="7"/>
      <c r="HF177" s="7"/>
      <c r="HG177" s="7"/>
      <c r="HH177" s="7"/>
      <c r="HI177" s="7"/>
      <c r="HJ177" s="7"/>
      <c r="HK177" s="7"/>
      <c r="HL177" s="7"/>
      <c r="HM177" s="7"/>
      <c r="HN177" s="7"/>
      <c r="HO177" s="7"/>
      <c r="HP177" s="7"/>
      <c r="HQ177" s="7"/>
      <c r="HR177" s="7"/>
      <c r="HS177" s="7"/>
      <c r="HT177" s="7"/>
      <c r="HU177" s="7"/>
      <c r="HV177" s="7"/>
      <c r="HW177" s="7"/>
      <c r="HX177" s="7"/>
      <c r="HY177" s="7"/>
      <c r="HZ177" s="7"/>
      <c r="IA177" s="7"/>
      <c r="IB177" s="7"/>
      <c r="IC177" s="7"/>
      <c r="ID177" s="7"/>
      <c r="IE177" s="7"/>
      <c r="IF177" s="7"/>
      <c r="IG177" s="7"/>
      <c r="IH177" s="7"/>
      <c r="II177" s="7"/>
      <c r="IJ177" s="7"/>
      <c r="IK177" s="7"/>
      <c r="IL177" s="7"/>
      <c r="IM177" s="7"/>
      <c r="IN177" s="7"/>
      <c r="IO177" s="7"/>
      <c r="IP177" s="7"/>
      <c r="IQ177" s="7"/>
      <c r="IR177" s="7"/>
      <c r="IS177" s="7"/>
      <c r="IT177" s="7"/>
      <c r="IU177" s="7"/>
      <c r="IV177" s="7"/>
      <c r="IW177" s="7"/>
      <c r="IX177" s="7"/>
      <c r="IY177" s="7"/>
      <c r="IZ177" s="7"/>
      <c r="JA177" s="7"/>
      <c r="JB177" s="7"/>
      <c r="JC177" s="7"/>
      <c r="JD177" s="7"/>
      <c r="JE177" s="7"/>
      <c r="JF177" s="7"/>
      <c r="JG177" s="7"/>
      <c r="JH177" s="7"/>
      <c r="JI177" s="7"/>
      <c r="JJ177" s="7"/>
      <c r="JK177" s="7"/>
      <c r="JL177" s="7"/>
      <c r="JM177" s="7"/>
      <c r="JN177" s="7"/>
      <c r="JO177" s="7"/>
      <c r="JP177" s="7"/>
      <c r="JQ177" s="7"/>
      <c r="JR177" s="7"/>
      <c r="JS177" s="7"/>
      <c r="JT177" s="7"/>
      <c r="JU177" s="7"/>
      <c r="JV177" s="7"/>
      <c r="JW177" s="7"/>
      <c r="JX177" s="7"/>
      <c r="JY177" s="7"/>
      <c r="JZ177" s="7"/>
      <c r="KA177" s="7"/>
      <c r="KB177" s="7"/>
      <c r="KC177" s="7"/>
      <c r="KD177" s="7"/>
      <c r="KE177" s="7"/>
      <c r="KF177" s="7"/>
      <c r="KG177" s="7"/>
      <c r="KH177" s="7"/>
      <c r="KI177" s="7"/>
      <c r="KJ177" s="7"/>
      <c r="KK177" s="7"/>
      <c r="KL177" s="7"/>
      <c r="KM177" s="7"/>
      <c r="KN177" s="7"/>
      <c r="KO177" s="7"/>
      <c r="KP177" s="7"/>
      <c r="KQ177" s="7"/>
      <c r="KR177" s="7"/>
      <c r="KS177" s="7"/>
      <c r="KT177" s="7"/>
      <c r="KU177" s="7"/>
      <c r="KV177" s="7"/>
      <c r="KW177" s="7"/>
      <c r="KX177" s="7"/>
      <c r="KY177" s="7"/>
      <c r="KZ177" s="7"/>
      <c r="LA177" s="7"/>
      <c r="LB177" s="7"/>
      <c r="LC177" s="7"/>
      <c r="LD177" s="7"/>
      <c r="LE177" s="7"/>
      <c r="LF177" s="7"/>
      <c r="LG177" s="7"/>
      <c r="LH177" s="7"/>
      <c r="LI177" s="7"/>
      <c r="LJ177" s="7"/>
      <c r="LK177" s="7"/>
      <c r="LL177" s="7"/>
      <c r="LM177" s="7"/>
      <c r="LN177" s="7"/>
      <c r="LO177" s="7"/>
      <c r="LP177" s="7"/>
      <c r="LQ177" s="7"/>
      <c r="LR177" s="7"/>
      <c r="LS177" s="7"/>
      <c r="LT177" s="7"/>
      <c r="LU177" s="7"/>
      <c r="LV177" s="7"/>
      <c r="LW177" s="7"/>
      <c r="LX177" s="7"/>
      <c r="LY177" s="7"/>
      <c r="LZ177" s="7"/>
      <c r="MA177" s="7"/>
      <c r="MB177" s="7"/>
      <c r="MC177" s="7"/>
      <c r="MD177" s="7"/>
      <c r="ME177" s="7"/>
      <c r="MF177" s="7"/>
      <c r="MG177" s="7"/>
      <c r="MH177" s="7"/>
      <c r="MI177" s="7"/>
      <c r="MJ177" s="7"/>
      <c r="MK177" s="7"/>
      <c r="ML177" s="7"/>
      <c r="MM177" s="7"/>
      <c r="MN177" s="7"/>
      <c r="MO177" s="7"/>
      <c r="MP177" s="7"/>
      <c r="MQ177" s="7"/>
      <c r="MR177" s="7"/>
      <c r="MS177" s="7"/>
      <c r="MT177" s="7"/>
      <c r="MU177" s="7"/>
      <c r="MV177" s="7"/>
      <c r="MW177" s="7"/>
      <c r="MX177" s="7"/>
      <c r="MY177" s="7"/>
      <c r="MZ177" s="7"/>
      <c r="NA177" s="7"/>
      <c r="NB177" s="7"/>
      <c r="NC177" s="7"/>
      <c r="ND177" s="7"/>
      <c r="NE177" s="7"/>
      <c r="NF177" s="7"/>
      <c r="NG177" s="7"/>
      <c r="NH177" s="7"/>
      <c r="NI177" s="7"/>
      <c r="NJ177" s="7"/>
      <c r="NK177" s="7"/>
      <c r="NL177" s="7"/>
      <c r="NM177" s="7"/>
      <c r="NN177" s="7"/>
      <c r="NO177" s="7"/>
      <c r="NP177" s="7"/>
      <c r="NQ177" s="7"/>
      <c r="NR177" s="7"/>
      <c r="NS177" s="7"/>
      <c r="NT177" s="7"/>
      <c r="NU177" s="7"/>
      <c r="NV177" s="7"/>
      <c r="NW177" s="7"/>
      <c r="NX177" s="7"/>
      <c r="NY177" s="7"/>
      <c r="NZ177" s="7"/>
      <c r="OA177" s="7"/>
      <c r="OB177" s="7"/>
      <c r="OC177" s="7"/>
      <c r="OD177" s="7"/>
      <c r="OE177" s="7"/>
      <c r="OF177" s="7"/>
      <c r="OG177" s="7"/>
      <c r="OH177" s="7"/>
      <c r="OI177" s="7"/>
      <c r="OJ177" s="7"/>
      <c r="OK177" s="7"/>
      <c r="OL177" s="7"/>
      <c r="OM177" s="7"/>
      <c r="ON177" s="7"/>
      <c r="OO177" s="7"/>
      <c r="OP177" s="7"/>
      <c r="OQ177" s="7"/>
      <c r="OR177" s="7"/>
      <c r="OS177" s="7"/>
      <c r="OT177" s="7"/>
      <c r="OU177" s="7"/>
      <c r="OV177" s="7"/>
      <c r="OW177" s="7"/>
      <c r="OX177" s="7"/>
      <c r="OY177" s="7"/>
      <c r="OZ177" s="7"/>
      <c r="PA177" s="7"/>
      <c r="PB177" s="7"/>
      <c r="PC177" s="7"/>
      <c r="PD177" s="7"/>
      <c r="PE177" s="7"/>
      <c r="PF177" s="7"/>
      <c r="PG177" s="7"/>
      <c r="PH177" s="7"/>
      <c r="PI177" s="7"/>
      <c r="PJ177" s="7"/>
      <c r="PK177" s="7"/>
      <c r="PL177" s="7"/>
      <c r="PM177" s="7"/>
      <c r="PN177" s="7"/>
      <c r="PO177" s="7"/>
      <c r="PP177" s="7"/>
      <c r="PQ177" s="7"/>
      <c r="PR177" s="7"/>
      <c r="PS177" s="7"/>
      <c r="PT177" s="7"/>
      <c r="PU177" s="7"/>
      <c r="PV177" s="7"/>
      <c r="PW177" s="7"/>
      <c r="PX177" s="7"/>
      <c r="PY177" s="7"/>
      <c r="PZ177" s="7"/>
      <c r="QA177" s="7"/>
      <c r="QB177" s="7"/>
      <c r="QC177" s="7"/>
      <c r="QD177" s="7"/>
      <c r="QE177" s="7"/>
      <c r="QF177" s="7"/>
      <c r="QG177" s="7"/>
      <c r="QH177" s="7"/>
      <c r="QI177" s="7"/>
      <c r="QJ177" s="7"/>
      <c r="QK177" s="7"/>
      <c r="QL177" s="7"/>
      <c r="QM177" s="7"/>
      <c r="QN177" s="7"/>
      <c r="QO177" s="7"/>
      <c r="QP177" s="7"/>
      <c r="QQ177" s="7"/>
      <c r="QR177" s="7"/>
      <c r="QS177" s="7"/>
      <c r="QT177" s="7"/>
      <c r="QU177" s="7"/>
      <c r="QV177" s="7"/>
      <c r="QW177" s="7"/>
      <c r="QX177" s="7"/>
      <c r="QY177" s="7"/>
      <c r="QZ177" s="7"/>
      <c r="RA177" s="7"/>
      <c r="RB177" s="7"/>
      <c r="RC177" s="7"/>
      <c r="RD177" s="7"/>
      <c r="RE177" s="7"/>
      <c r="RF177" s="7"/>
      <c r="RG177" s="7"/>
      <c r="RH177" s="7"/>
      <c r="RI177" s="7"/>
      <c r="RJ177" s="7"/>
      <c r="RK177" s="7"/>
      <c r="RL177" s="7"/>
      <c r="RM177" s="7"/>
      <c r="RN177" s="7"/>
      <c r="RO177" s="7"/>
      <c r="RP177" s="7"/>
      <c r="RQ177" s="7"/>
      <c r="RR177" s="7"/>
      <c r="RS177" s="7"/>
      <c r="RT177" s="7"/>
      <c r="RU177" s="7"/>
      <c r="RV177" s="7"/>
      <c r="RW177" s="7"/>
      <c r="RX177" s="7"/>
      <c r="RY177" s="7"/>
      <c r="RZ177" s="7"/>
      <c r="SA177" s="7"/>
      <c r="SB177" s="7"/>
      <c r="SC177" s="7"/>
      <c r="SD177" s="7"/>
      <c r="SE177" s="7"/>
      <c r="SF177" s="7"/>
      <c r="SG177" s="7"/>
      <c r="SH177" s="7"/>
      <c r="SI177" s="7"/>
      <c r="SJ177" s="7"/>
      <c r="SK177" s="7"/>
    </row>
    <row r="178" ht="14.2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  <c r="DV178" s="7"/>
      <c r="DW178" s="7"/>
      <c r="DX178" s="7"/>
      <c r="DY178" s="7"/>
      <c r="DZ178" s="7"/>
      <c r="EA178" s="7"/>
      <c r="EB178" s="7"/>
      <c r="EC178" s="7"/>
      <c r="ED178" s="7"/>
      <c r="EE178" s="7"/>
      <c r="EF178" s="7"/>
      <c r="EG178" s="7"/>
      <c r="EH178" s="7"/>
      <c r="EI178" s="7"/>
      <c r="EJ178" s="7"/>
      <c r="EK178" s="7"/>
      <c r="EL178" s="7"/>
      <c r="EM178" s="7"/>
      <c r="EN178" s="7"/>
      <c r="EO178" s="7"/>
      <c r="EP178" s="7"/>
      <c r="EQ178" s="7"/>
      <c r="ER178" s="7"/>
      <c r="ES178" s="7"/>
      <c r="ET178" s="7"/>
      <c r="EU178" s="7"/>
      <c r="EV178" s="7"/>
      <c r="EW178" s="7"/>
      <c r="EX178" s="7"/>
      <c r="EY178" s="7"/>
      <c r="EZ178" s="7"/>
      <c r="FA178" s="7"/>
      <c r="FB178" s="7"/>
      <c r="FC178" s="7"/>
      <c r="FD178" s="7"/>
      <c r="FE178" s="7"/>
      <c r="FF178" s="7"/>
      <c r="FG178" s="7"/>
      <c r="FH178" s="7"/>
      <c r="FI178" s="7"/>
      <c r="FJ178" s="7"/>
      <c r="FK178" s="7"/>
      <c r="FL178" s="7"/>
      <c r="FM178" s="7"/>
      <c r="FN178" s="7"/>
      <c r="FO178" s="7"/>
      <c r="FP178" s="7"/>
      <c r="FQ178" s="7"/>
      <c r="FR178" s="7"/>
      <c r="FS178" s="7"/>
      <c r="FT178" s="7"/>
      <c r="FU178" s="7"/>
      <c r="FV178" s="7"/>
      <c r="FW178" s="7"/>
      <c r="FX178" s="7"/>
      <c r="FY178" s="7"/>
      <c r="FZ178" s="7"/>
      <c r="GA178" s="7"/>
      <c r="GB178" s="7"/>
      <c r="GC178" s="7"/>
      <c r="GD178" s="7"/>
      <c r="GE178" s="7"/>
      <c r="GF178" s="7"/>
      <c r="GG178" s="7"/>
      <c r="GH178" s="7"/>
      <c r="GI178" s="7"/>
      <c r="GJ178" s="7"/>
      <c r="GK178" s="7"/>
      <c r="GL178" s="7"/>
      <c r="GM178" s="7"/>
      <c r="GN178" s="7"/>
      <c r="GO178" s="7"/>
      <c r="GP178" s="7"/>
      <c r="GQ178" s="7"/>
      <c r="GR178" s="7"/>
      <c r="GS178" s="7"/>
      <c r="GT178" s="7"/>
      <c r="GU178" s="7"/>
      <c r="GV178" s="7"/>
      <c r="GW178" s="7"/>
      <c r="GX178" s="7"/>
      <c r="GY178" s="7"/>
      <c r="GZ178" s="7"/>
      <c r="HA178" s="7"/>
      <c r="HB178" s="7"/>
      <c r="HC178" s="7"/>
      <c r="HD178" s="7"/>
      <c r="HE178" s="7"/>
      <c r="HF178" s="7"/>
      <c r="HG178" s="7"/>
      <c r="HH178" s="7"/>
      <c r="HI178" s="7"/>
      <c r="HJ178" s="7"/>
      <c r="HK178" s="7"/>
      <c r="HL178" s="7"/>
      <c r="HM178" s="7"/>
      <c r="HN178" s="7"/>
      <c r="HO178" s="7"/>
      <c r="HP178" s="7"/>
      <c r="HQ178" s="7"/>
      <c r="HR178" s="7"/>
      <c r="HS178" s="7"/>
      <c r="HT178" s="7"/>
      <c r="HU178" s="7"/>
      <c r="HV178" s="7"/>
      <c r="HW178" s="7"/>
      <c r="HX178" s="7"/>
      <c r="HY178" s="7"/>
      <c r="HZ178" s="7"/>
      <c r="IA178" s="7"/>
      <c r="IB178" s="7"/>
      <c r="IC178" s="7"/>
      <c r="ID178" s="7"/>
      <c r="IE178" s="7"/>
      <c r="IF178" s="7"/>
      <c r="IG178" s="7"/>
      <c r="IH178" s="7"/>
      <c r="II178" s="7"/>
      <c r="IJ178" s="7"/>
      <c r="IK178" s="7"/>
      <c r="IL178" s="7"/>
      <c r="IM178" s="7"/>
      <c r="IN178" s="7"/>
      <c r="IO178" s="7"/>
      <c r="IP178" s="7"/>
      <c r="IQ178" s="7"/>
      <c r="IR178" s="7"/>
      <c r="IS178" s="7"/>
      <c r="IT178" s="7"/>
      <c r="IU178" s="7"/>
      <c r="IV178" s="7"/>
      <c r="IW178" s="7"/>
      <c r="IX178" s="7"/>
      <c r="IY178" s="7"/>
      <c r="IZ178" s="7"/>
      <c r="JA178" s="7"/>
      <c r="JB178" s="7"/>
      <c r="JC178" s="7"/>
      <c r="JD178" s="7"/>
      <c r="JE178" s="7"/>
      <c r="JF178" s="7"/>
      <c r="JG178" s="7"/>
      <c r="JH178" s="7"/>
      <c r="JI178" s="7"/>
      <c r="JJ178" s="7"/>
      <c r="JK178" s="7"/>
      <c r="JL178" s="7"/>
      <c r="JM178" s="7"/>
      <c r="JN178" s="7"/>
      <c r="JO178" s="7"/>
      <c r="JP178" s="7"/>
      <c r="JQ178" s="7"/>
      <c r="JR178" s="7"/>
      <c r="JS178" s="7"/>
      <c r="JT178" s="7"/>
      <c r="JU178" s="7"/>
      <c r="JV178" s="7"/>
      <c r="JW178" s="7"/>
      <c r="JX178" s="7"/>
      <c r="JY178" s="7"/>
      <c r="JZ178" s="7"/>
      <c r="KA178" s="7"/>
      <c r="KB178" s="7"/>
      <c r="KC178" s="7"/>
      <c r="KD178" s="7"/>
      <c r="KE178" s="7"/>
      <c r="KF178" s="7"/>
      <c r="KG178" s="7"/>
      <c r="KH178" s="7"/>
      <c r="KI178" s="7"/>
      <c r="KJ178" s="7"/>
      <c r="KK178" s="7"/>
      <c r="KL178" s="7"/>
      <c r="KM178" s="7"/>
      <c r="KN178" s="7"/>
      <c r="KO178" s="7"/>
      <c r="KP178" s="7"/>
      <c r="KQ178" s="7"/>
      <c r="KR178" s="7"/>
      <c r="KS178" s="7"/>
      <c r="KT178" s="7"/>
      <c r="KU178" s="7"/>
      <c r="KV178" s="7"/>
      <c r="KW178" s="7"/>
      <c r="KX178" s="7"/>
      <c r="KY178" s="7"/>
      <c r="KZ178" s="7"/>
      <c r="LA178" s="7"/>
      <c r="LB178" s="7"/>
      <c r="LC178" s="7"/>
      <c r="LD178" s="7"/>
      <c r="LE178" s="7"/>
      <c r="LF178" s="7"/>
      <c r="LG178" s="7"/>
      <c r="LH178" s="7"/>
      <c r="LI178" s="7"/>
      <c r="LJ178" s="7"/>
      <c r="LK178" s="7"/>
      <c r="LL178" s="7"/>
      <c r="LM178" s="7"/>
      <c r="LN178" s="7"/>
      <c r="LO178" s="7"/>
      <c r="LP178" s="7"/>
      <c r="LQ178" s="7"/>
      <c r="LR178" s="7"/>
      <c r="LS178" s="7"/>
      <c r="LT178" s="7"/>
      <c r="LU178" s="7"/>
      <c r="LV178" s="7"/>
      <c r="LW178" s="7"/>
      <c r="LX178" s="7"/>
      <c r="LY178" s="7"/>
      <c r="LZ178" s="7"/>
      <c r="MA178" s="7"/>
      <c r="MB178" s="7"/>
      <c r="MC178" s="7"/>
      <c r="MD178" s="7"/>
      <c r="ME178" s="7"/>
      <c r="MF178" s="7"/>
      <c r="MG178" s="7"/>
      <c r="MH178" s="7"/>
      <c r="MI178" s="7"/>
      <c r="MJ178" s="7"/>
      <c r="MK178" s="7"/>
      <c r="ML178" s="7"/>
      <c r="MM178" s="7"/>
      <c r="MN178" s="7"/>
      <c r="MO178" s="7"/>
      <c r="MP178" s="7"/>
      <c r="MQ178" s="7"/>
      <c r="MR178" s="7"/>
      <c r="MS178" s="7"/>
      <c r="MT178" s="7"/>
      <c r="MU178" s="7"/>
      <c r="MV178" s="7"/>
      <c r="MW178" s="7"/>
      <c r="MX178" s="7"/>
      <c r="MY178" s="7"/>
      <c r="MZ178" s="7"/>
      <c r="NA178" s="7"/>
      <c r="NB178" s="7"/>
      <c r="NC178" s="7"/>
      <c r="ND178" s="7"/>
      <c r="NE178" s="7"/>
      <c r="NF178" s="7"/>
      <c r="NG178" s="7"/>
      <c r="NH178" s="7"/>
      <c r="NI178" s="7"/>
      <c r="NJ178" s="7"/>
      <c r="NK178" s="7"/>
      <c r="NL178" s="7"/>
      <c r="NM178" s="7"/>
      <c r="NN178" s="7"/>
      <c r="NO178" s="7"/>
      <c r="NP178" s="7"/>
      <c r="NQ178" s="7"/>
      <c r="NR178" s="7"/>
      <c r="NS178" s="7"/>
      <c r="NT178" s="7"/>
      <c r="NU178" s="7"/>
      <c r="NV178" s="7"/>
      <c r="NW178" s="7"/>
      <c r="NX178" s="7"/>
      <c r="NY178" s="7"/>
      <c r="NZ178" s="7"/>
      <c r="OA178" s="7"/>
      <c r="OB178" s="7"/>
      <c r="OC178" s="7"/>
      <c r="OD178" s="7"/>
      <c r="OE178" s="7"/>
      <c r="OF178" s="7"/>
      <c r="OG178" s="7"/>
      <c r="OH178" s="7"/>
      <c r="OI178" s="7"/>
      <c r="OJ178" s="7"/>
      <c r="OK178" s="7"/>
      <c r="OL178" s="7"/>
      <c r="OM178" s="7"/>
      <c r="ON178" s="7"/>
      <c r="OO178" s="7"/>
      <c r="OP178" s="7"/>
      <c r="OQ178" s="7"/>
      <c r="OR178" s="7"/>
      <c r="OS178" s="7"/>
      <c r="OT178" s="7"/>
      <c r="OU178" s="7"/>
      <c r="OV178" s="7"/>
      <c r="OW178" s="7"/>
      <c r="OX178" s="7"/>
      <c r="OY178" s="7"/>
      <c r="OZ178" s="7"/>
      <c r="PA178" s="7"/>
      <c r="PB178" s="7"/>
      <c r="PC178" s="7"/>
      <c r="PD178" s="7"/>
      <c r="PE178" s="7"/>
      <c r="PF178" s="7"/>
      <c r="PG178" s="7"/>
      <c r="PH178" s="7"/>
      <c r="PI178" s="7"/>
      <c r="PJ178" s="7"/>
      <c r="PK178" s="7"/>
      <c r="PL178" s="7"/>
      <c r="PM178" s="7"/>
      <c r="PN178" s="7"/>
      <c r="PO178" s="7"/>
      <c r="PP178" s="7"/>
      <c r="PQ178" s="7"/>
      <c r="PR178" s="7"/>
      <c r="PS178" s="7"/>
      <c r="PT178" s="7"/>
      <c r="PU178" s="7"/>
      <c r="PV178" s="7"/>
      <c r="PW178" s="7"/>
      <c r="PX178" s="7"/>
      <c r="PY178" s="7"/>
      <c r="PZ178" s="7"/>
      <c r="QA178" s="7"/>
      <c r="QB178" s="7"/>
      <c r="QC178" s="7"/>
      <c r="QD178" s="7"/>
      <c r="QE178" s="7"/>
      <c r="QF178" s="7"/>
      <c r="QG178" s="7"/>
      <c r="QH178" s="7"/>
      <c r="QI178" s="7"/>
      <c r="QJ178" s="7"/>
      <c r="QK178" s="7"/>
      <c r="QL178" s="7"/>
      <c r="QM178" s="7"/>
      <c r="QN178" s="7"/>
      <c r="QO178" s="7"/>
      <c r="QP178" s="7"/>
      <c r="QQ178" s="7"/>
      <c r="QR178" s="7"/>
      <c r="QS178" s="7"/>
      <c r="QT178" s="7"/>
      <c r="QU178" s="7"/>
      <c r="QV178" s="7"/>
      <c r="QW178" s="7"/>
      <c r="QX178" s="7"/>
      <c r="QY178" s="7"/>
      <c r="QZ178" s="7"/>
      <c r="RA178" s="7"/>
      <c r="RB178" s="7"/>
      <c r="RC178" s="7"/>
      <c r="RD178" s="7"/>
      <c r="RE178" s="7"/>
      <c r="RF178" s="7"/>
      <c r="RG178" s="7"/>
      <c r="RH178" s="7"/>
      <c r="RI178" s="7"/>
      <c r="RJ178" s="7"/>
      <c r="RK178" s="7"/>
      <c r="RL178" s="7"/>
      <c r="RM178" s="7"/>
      <c r="RN178" s="7"/>
      <c r="RO178" s="7"/>
      <c r="RP178" s="7"/>
      <c r="RQ178" s="7"/>
      <c r="RR178" s="7"/>
      <c r="RS178" s="7"/>
      <c r="RT178" s="7"/>
      <c r="RU178" s="7"/>
      <c r="RV178" s="7"/>
      <c r="RW178" s="7"/>
      <c r="RX178" s="7"/>
      <c r="RY178" s="7"/>
      <c r="RZ178" s="7"/>
      <c r="SA178" s="7"/>
      <c r="SB178" s="7"/>
      <c r="SC178" s="7"/>
      <c r="SD178" s="7"/>
      <c r="SE178" s="7"/>
      <c r="SF178" s="7"/>
      <c r="SG178" s="7"/>
      <c r="SH178" s="7"/>
      <c r="SI178" s="7"/>
      <c r="SJ178" s="7"/>
      <c r="SK178" s="7"/>
    </row>
    <row r="179" ht="14.2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  <c r="DV179" s="7"/>
      <c r="DW179" s="7"/>
      <c r="DX179" s="7"/>
      <c r="DY179" s="7"/>
      <c r="DZ179" s="7"/>
      <c r="EA179" s="7"/>
      <c r="EB179" s="7"/>
      <c r="EC179" s="7"/>
      <c r="ED179" s="7"/>
      <c r="EE179" s="7"/>
      <c r="EF179" s="7"/>
      <c r="EG179" s="7"/>
      <c r="EH179" s="7"/>
      <c r="EI179" s="7"/>
      <c r="EJ179" s="7"/>
      <c r="EK179" s="7"/>
      <c r="EL179" s="7"/>
      <c r="EM179" s="7"/>
      <c r="EN179" s="7"/>
      <c r="EO179" s="7"/>
      <c r="EP179" s="7"/>
      <c r="EQ179" s="7"/>
      <c r="ER179" s="7"/>
      <c r="ES179" s="7"/>
      <c r="ET179" s="7"/>
      <c r="EU179" s="7"/>
      <c r="EV179" s="7"/>
      <c r="EW179" s="7"/>
      <c r="EX179" s="7"/>
      <c r="EY179" s="7"/>
      <c r="EZ179" s="7"/>
      <c r="FA179" s="7"/>
      <c r="FB179" s="7"/>
      <c r="FC179" s="7"/>
      <c r="FD179" s="7"/>
      <c r="FE179" s="7"/>
      <c r="FF179" s="7"/>
      <c r="FG179" s="7"/>
      <c r="FH179" s="7"/>
      <c r="FI179" s="7"/>
      <c r="FJ179" s="7"/>
      <c r="FK179" s="7"/>
      <c r="FL179" s="7"/>
      <c r="FM179" s="7"/>
      <c r="FN179" s="7"/>
      <c r="FO179" s="7"/>
      <c r="FP179" s="7"/>
      <c r="FQ179" s="7"/>
      <c r="FR179" s="7"/>
      <c r="FS179" s="7"/>
      <c r="FT179" s="7"/>
      <c r="FU179" s="7"/>
      <c r="FV179" s="7"/>
      <c r="FW179" s="7"/>
      <c r="FX179" s="7"/>
      <c r="FY179" s="7"/>
      <c r="FZ179" s="7"/>
      <c r="GA179" s="7"/>
      <c r="GB179" s="7"/>
      <c r="GC179" s="7"/>
      <c r="GD179" s="7"/>
      <c r="GE179" s="7"/>
      <c r="GF179" s="7"/>
      <c r="GG179" s="7"/>
      <c r="GH179" s="7"/>
      <c r="GI179" s="7"/>
      <c r="GJ179" s="7"/>
      <c r="GK179" s="7"/>
      <c r="GL179" s="7"/>
      <c r="GM179" s="7"/>
      <c r="GN179" s="7"/>
      <c r="GO179" s="7"/>
      <c r="GP179" s="7"/>
      <c r="GQ179" s="7"/>
      <c r="GR179" s="7"/>
      <c r="GS179" s="7"/>
      <c r="GT179" s="7"/>
      <c r="GU179" s="7"/>
      <c r="GV179" s="7"/>
      <c r="GW179" s="7"/>
      <c r="GX179" s="7"/>
      <c r="GY179" s="7"/>
      <c r="GZ179" s="7"/>
      <c r="HA179" s="7"/>
      <c r="HB179" s="7"/>
      <c r="HC179" s="7"/>
      <c r="HD179" s="7"/>
      <c r="HE179" s="7"/>
      <c r="HF179" s="7"/>
      <c r="HG179" s="7"/>
      <c r="HH179" s="7"/>
      <c r="HI179" s="7"/>
      <c r="HJ179" s="7"/>
      <c r="HK179" s="7"/>
      <c r="HL179" s="7"/>
      <c r="HM179" s="7"/>
      <c r="HN179" s="7"/>
      <c r="HO179" s="7"/>
      <c r="HP179" s="7"/>
      <c r="HQ179" s="7"/>
      <c r="HR179" s="7"/>
      <c r="HS179" s="7"/>
      <c r="HT179" s="7"/>
      <c r="HU179" s="7"/>
      <c r="HV179" s="7"/>
      <c r="HW179" s="7"/>
      <c r="HX179" s="7"/>
      <c r="HY179" s="7"/>
      <c r="HZ179" s="7"/>
      <c r="IA179" s="7"/>
      <c r="IB179" s="7"/>
      <c r="IC179" s="7"/>
      <c r="ID179" s="7"/>
      <c r="IE179" s="7"/>
      <c r="IF179" s="7"/>
      <c r="IG179" s="7"/>
      <c r="IH179" s="7"/>
      <c r="II179" s="7"/>
      <c r="IJ179" s="7"/>
      <c r="IK179" s="7"/>
      <c r="IL179" s="7"/>
      <c r="IM179" s="7"/>
      <c r="IN179" s="7"/>
      <c r="IO179" s="7"/>
      <c r="IP179" s="7"/>
      <c r="IQ179" s="7"/>
      <c r="IR179" s="7"/>
      <c r="IS179" s="7"/>
      <c r="IT179" s="7"/>
      <c r="IU179" s="7"/>
      <c r="IV179" s="7"/>
      <c r="IW179" s="7"/>
      <c r="IX179" s="7"/>
      <c r="IY179" s="7"/>
      <c r="IZ179" s="7"/>
      <c r="JA179" s="7"/>
      <c r="JB179" s="7"/>
      <c r="JC179" s="7"/>
      <c r="JD179" s="7"/>
      <c r="JE179" s="7"/>
      <c r="JF179" s="7"/>
      <c r="JG179" s="7"/>
      <c r="JH179" s="7"/>
      <c r="JI179" s="7"/>
      <c r="JJ179" s="7"/>
      <c r="JK179" s="7"/>
      <c r="JL179" s="7"/>
      <c r="JM179" s="7"/>
      <c r="JN179" s="7"/>
      <c r="JO179" s="7"/>
      <c r="JP179" s="7"/>
      <c r="JQ179" s="7"/>
      <c r="JR179" s="7"/>
      <c r="JS179" s="7"/>
      <c r="JT179" s="7"/>
      <c r="JU179" s="7"/>
      <c r="JV179" s="7"/>
      <c r="JW179" s="7"/>
      <c r="JX179" s="7"/>
      <c r="JY179" s="7"/>
      <c r="JZ179" s="7"/>
      <c r="KA179" s="7"/>
      <c r="KB179" s="7"/>
      <c r="KC179" s="7"/>
      <c r="KD179" s="7"/>
      <c r="KE179" s="7"/>
      <c r="KF179" s="7"/>
      <c r="KG179" s="7"/>
      <c r="KH179" s="7"/>
      <c r="KI179" s="7"/>
      <c r="KJ179" s="7"/>
      <c r="KK179" s="7"/>
      <c r="KL179" s="7"/>
      <c r="KM179" s="7"/>
      <c r="KN179" s="7"/>
      <c r="KO179" s="7"/>
      <c r="KP179" s="7"/>
      <c r="KQ179" s="7"/>
      <c r="KR179" s="7"/>
      <c r="KS179" s="7"/>
      <c r="KT179" s="7"/>
      <c r="KU179" s="7"/>
      <c r="KV179" s="7"/>
      <c r="KW179" s="7"/>
      <c r="KX179" s="7"/>
      <c r="KY179" s="7"/>
      <c r="KZ179" s="7"/>
      <c r="LA179" s="7"/>
      <c r="LB179" s="7"/>
      <c r="LC179" s="7"/>
      <c r="LD179" s="7"/>
      <c r="LE179" s="7"/>
      <c r="LF179" s="7"/>
      <c r="LG179" s="7"/>
      <c r="LH179" s="7"/>
      <c r="LI179" s="7"/>
      <c r="LJ179" s="7"/>
      <c r="LK179" s="7"/>
      <c r="LL179" s="7"/>
      <c r="LM179" s="7"/>
      <c r="LN179" s="7"/>
      <c r="LO179" s="7"/>
      <c r="LP179" s="7"/>
      <c r="LQ179" s="7"/>
      <c r="LR179" s="7"/>
      <c r="LS179" s="7"/>
      <c r="LT179" s="7"/>
      <c r="LU179" s="7"/>
      <c r="LV179" s="7"/>
      <c r="LW179" s="7"/>
      <c r="LX179" s="7"/>
      <c r="LY179" s="7"/>
      <c r="LZ179" s="7"/>
      <c r="MA179" s="7"/>
      <c r="MB179" s="7"/>
      <c r="MC179" s="7"/>
      <c r="MD179" s="7"/>
      <c r="ME179" s="7"/>
      <c r="MF179" s="7"/>
      <c r="MG179" s="7"/>
      <c r="MH179" s="7"/>
      <c r="MI179" s="7"/>
      <c r="MJ179" s="7"/>
      <c r="MK179" s="7"/>
      <c r="ML179" s="7"/>
      <c r="MM179" s="7"/>
      <c r="MN179" s="7"/>
      <c r="MO179" s="7"/>
      <c r="MP179" s="7"/>
      <c r="MQ179" s="7"/>
      <c r="MR179" s="7"/>
      <c r="MS179" s="7"/>
      <c r="MT179" s="7"/>
      <c r="MU179" s="7"/>
      <c r="MV179" s="7"/>
      <c r="MW179" s="7"/>
      <c r="MX179" s="7"/>
      <c r="MY179" s="7"/>
      <c r="MZ179" s="7"/>
      <c r="NA179" s="7"/>
      <c r="NB179" s="7"/>
      <c r="NC179" s="7"/>
      <c r="ND179" s="7"/>
      <c r="NE179" s="7"/>
      <c r="NF179" s="7"/>
      <c r="NG179" s="7"/>
      <c r="NH179" s="7"/>
      <c r="NI179" s="7"/>
      <c r="NJ179" s="7"/>
      <c r="NK179" s="7"/>
      <c r="NL179" s="7"/>
      <c r="NM179" s="7"/>
      <c r="NN179" s="7"/>
      <c r="NO179" s="7"/>
      <c r="NP179" s="7"/>
      <c r="NQ179" s="7"/>
      <c r="NR179" s="7"/>
      <c r="NS179" s="7"/>
      <c r="NT179" s="7"/>
      <c r="NU179" s="7"/>
      <c r="NV179" s="7"/>
      <c r="NW179" s="7"/>
      <c r="NX179" s="7"/>
      <c r="NY179" s="7"/>
      <c r="NZ179" s="7"/>
      <c r="OA179" s="7"/>
      <c r="OB179" s="7"/>
      <c r="OC179" s="7"/>
      <c r="OD179" s="7"/>
      <c r="OE179" s="7"/>
      <c r="OF179" s="7"/>
      <c r="OG179" s="7"/>
      <c r="OH179" s="7"/>
      <c r="OI179" s="7"/>
      <c r="OJ179" s="7"/>
      <c r="OK179" s="7"/>
      <c r="OL179" s="7"/>
      <c r="OM179" s="7"/>
      <c r="ON179" s="7"/>
      <c r="OO179" s="7"/>
      <c r="OP179" s="7"/>
      <c r="OQ179" s="7"/>
      <c r="OR179" s="7"/>
      <c r="OS179" s="7"/>
      <c r="OT179" s="7"/>
      <c r="OU179" s="7"/>
      <c r="OV179" s="7"/>
      <c r="OW179" s="7"/>
      <c r="OX179" s="7"/>
      <c r="OY179" s="7"/>
      <c r="OZ179" s="7"/>
      <c r="PA179" s="7"/>
      <c r="PB179" s="7"/>
      <c r="PC179" s="7"/>
      <c r="PD179" s="7"/>
      <c r="PE179" s="7"/>
      <c r="PF179" s="7"/>
      <c r="PG179" s="7"/>
      <c r="PH179" s="7"/>
      <c r="PI179" s="7"/>
      <c r="PJ179" s="7"/>
      <c r="PK179" s="7"/>
      <c r="PL179" s="7"/>
      <c r="PM179" s="7"/>
      <c r="PN179" s="7"/>
      <c r="PO179" s="7"/>
      <c r="PP179" s="7"/>
      <c r="PQ179" s="7"/>
      <c r="PR179" s="7"/>
      <c r="PS179" s="7"/>
      <c r="PT179" s="7"/>
      <c r="PU179" s="7"/>
      <c r="PV179" s="7"/>
      <c r="PW179" s="7"/>
      <c r="PX179" s="7"/>
      <c r="PY179" s="7"/>
      <c r="PZ179" s="7"/>
      <c r="QA179" s="7"/>
      <c r="QB179" s="7"/>
      <c r="QC179" s="7"/>
      <c r="QD179" s="7"/>
      <c r="QE179" s="7"/>
      <c r="QF179" s="7"/>
      <c r="QG179" s="7"/>
      <c r="QH179" s="7"/>
      <c r="QI179" s="7"/>
      <c r="QJ179" s="7"/>
      <c r="QK179" s="7"/>
      <c r="QL179" s="7"/>
      <c r="QM179" s="7"/>
      <c r="QN179" s="7"/>
      <c r="QO179" s="7"/>
      <c r="QP179" s="7"/>
      <c r="QQ179" s="7"/>
      <c r="QR179" s="7"/>
      <c r="QS179" s="7"/>
      <c r="QT179" s="7"/>
      <c r="QU179" s="7"/>
      <c r="QV179" s="7"/>
      <c r="QW179" s="7"/>
      <c r="QX179" s="7"/>
      <c r="QY179" s="7"/>
      <c r="QZ179" s="7"/>
      <c r="RA179" s="7"/>
      <c r="RB179" s="7"/>
      <c r="RC179" s="7"/>
      <c r="RD179" s="7"/>
      <c r="RE179" s="7"/>
      <c r="RF179" s="7"/>
      <c r="RG179" s="7"/>
      <c r="RH179" s="7"/>
      <c r="RI179" s="7"/>
      <c r="RJ179" s="7"/>
      <c r="RK179" s="7"/>
      <c r="RL179" s="7"/>
      <c r="RM179" s="7"/>
      <c r="RN179" s="7"/>
      <c r="RO179" s="7"/>
      <c r="RP179" s="7"/>
      <c r="RQ179" s="7"/>
      <c r="RR179" s="7"/>
      <c r="RS179" s="7"/>
      <c r="RT179" s="7"/>
      <c r="RU179" s="7"/>
      <c r="RV179" s="7"/>
      <c r="RW179" s="7"/>
      <c r="RX179" s="7"/>
      <c r="RY179" s="7"/>
      <c r="RZ179" s="7"/>
      <c r="SA179" s="7"/>
      <c r="SB179" s="7"/>
      <c r="SC179" s="7"/>
      <c r="SD179" s="7"/>
      <c r="SE179" s="7"/>
      <c r="SF179" s="7"/>
      <c r="SG179" s="7"/>
      <c r="SH179" s="7"/>
      <c r="SI179" s="7"/>
      <c r="SJ179" s="7"/>
      <c r="SK179" s="7"/>
    </row>
    <row r="180" ht="14.2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  <c r="DV180" s="7"/>
      <c r="DW180" s="7"/>
      <c r="DX180" s="7"/>
      <c r="DY180" s="7"/>
      <c r="DZ180" s="7"/>
      <c r="EA180" s="7"/>
      <c r="EB180" s="7"/>
      <c r="EC180" s="7"/>
      <c r="ED180" s="7"/>
      <c r="EE180" s="7"/>
      <c r="EF180" s="7"/>
      <c r="EG180" s="7"/>
      <c r="EH180" s="7"/>
      <c r="EI180" s="7"/>
      <c r="EJ180" s="7"/>
      <c r="EK180" s="7"/>
      <c r="EL180" s="7"/>
      <c r="EM180" s="7"/>
      <c r="EN180" s="7"/>
      <c r="EO180" s="7"/>
      <c r="EP180" s="7"/>
      <c r="EQ180" s="7"/>
      <c r="ER180" s="7"/>
      <c r="ES180" s="7"/>
      <c r="ET180" s="7"/>
      <c r="EU180" s="7"/>
      <c r="EV180" s="7"/>
      <c r="EW180" s="7"/>
      <c r="EX180" s="7"/>
      <c r="EY180" s="7"/>
      <c r="EZ180" s="7"/>
      <c r="FA180" s="7"/>
      <c r="FB180" s="7"/>
      <c r="FC180" s="7"/>
      <c r="FD180" s="7"/>
      <c r="FE180" s="7"/>
      <c r="FF180" s="7"/>
      <c r="FG180" s="7"/>
      <c r="FH180" s="7"/>
      <c r="FI180" s="7"/>
      <c r="FJ180" s="7"/>
      <c r="FK180" s="7"/>
      <c r="FL180" s="7"/>
      <c r="FM180" s="7"/>
      <c r="FN180" s="7"/>
      <c r="FO180" s="7"/>
      <c r="FP180" s="7"/>
      <c r="FQ180" s="7"/>
      <c r="FR180" s="7"/>
      <c r="FS180" s="7"/>
      <c r="FT180" s="7"/>
      <c r="FU180" s="7"/>
      <c r="FV180" s="7"/>
      <c r="FW180" s="7"/>
      <c r="FX180" s="7"/>
      <c r="FY180" s="7"/>
      <c r="FZ180" s="7"/>
      <c r="GA180" s="7"/>
      <c r="GB180" s="7"/>
      <c r="GC180" s="7"/>
      <c r="GD180" s="7"/>
      <c r="GE180" s="7"/>
      <c r="GF180" s="7"/>
      <c r="GG180" s="7"/>
      <c r="GH180" s="7"/>
      <c r="GI180" s="7"/>
      <c r="GJ180" s="7"/>
      <c r="GK180" s="7"/>
      <c r="GL180" s="7"/>
      <c r="GM180" s="7"/>
      <c r="GN180" s="7"/>
      <c r="GO180" s="7"/>
      <c r="GP180" s="7"/>
      <c r="GQ180" s="7"/>
      <c r="GR180" s="7"/>
      <c r="GS180" s="7"/>
      <c r="GT180" s="7"/>
      <c r="GU180" s="7"/>
      <c r="GV180" s="7"/>
      <c r="GW180" s="7"/>
      <c r="GX180" s="7"/>
      <c r="GY180" s="7"/>
      <c r="GZ180" s="7"/>
      <c r="HA180" s="7"/>
      <c r="HB180" s="7"/>
      <c r="HC180" s="7"/>
      <c r="HD180" s="7"/>
      <c r="HE180" s="7"/>
      <c r="HF180" s="7"/>
      <c r="HG180" s="7"/>
      <c r="HH180" s="7"/>
      <c r="HI180" s="7"/>
      <c r="HJ180" s="7"/>
      <c r="HK180" s="7"/>
      <c r="HL180" s="7"/>
      <c r="HM180" s="7"/>
      <c r="HN180" s="7"/>
      <c r="HO180" s="7"/>
      <c r="HP180" s="7"/>
      <c r="HQ180" s="7"/>
      <c r="HR180" s="7"/>
      <c r="HS180" s="7"/>
      <c r="HT180" s="7"/>
      <c r="HU180" s="7"/>
      <c r="HV180" s="7"/>
      <c r="HW180" s="7"/>
      <c r="HX180" s="7"/>
      <c r="HY180" s="7"/>
      <c r="HZ180" s="7"/>
      <c r="IA180" s="7"/>
      <c r="IB180" s="7"/>
      <c r="IC180" s="7"/>
      <c r="ID180" s="7"/>
      <c r="IE180" s="7"/>
      <c r="IF180" s="7"/>
      <c r="IG180" s="7"/>
      <c r="IH180" s="7"/>
      <c r="II180" s="7"/>
      <c r="IJ180" s="7"/>
      <c r="IK180" s="7"/>
      <c r="IL180" s="7"/>
      <c r="IM180" s="7"/>
      <c r="IN180" s="7"/>
      <c r="IO180" s="7"/>
      <c r="IP180" s="7"/>
      <c r="IQ180" s="7"/>
      <c r="IR180" s="7"/>
      <c r="IS180" s="7"/>
      <c r="IT180" s="7"/>
      <c r="IU180" s="7"/>
      <c r="IV180" s="7"/>
      <c r="IW180" s="7"/>
      <c r="IX180" s="7"/>
      <c r="IY180" s="7"/>
      <c r="IZ180" s="7"/>
      <c r="JA180" s="7"/>
      <c r="JB180" s="7"/>
      <c r="JC180" s="7"/>
      <c r="JD180" s="7"/>
      <c r="JE180" s="7"/>
      <c r="JF180" s="7"/>
      <c r="JG180" s="7"/>
      <c r="JH180" s="7"/>
      <c r="JI180" s="7"/>
      <c r="JJ180" s="7"/>
      <c r="JK180" s="7"/>
      <c r="JL180" s="7"/>
      <c r="JM180" s="7"/>
      <c r="JN180" s="7"/>
      <c r="JO180" s="7"/>
      <c r="JP180" s="7"/>
      <c r="JQ180" s="7"/>
      <c r="JR180" s="7"/>
      <c r="JS180" s="7"/>
      <c r="JT180" s="7"/>
      <c r="JU180" s="7"/>
      <c r="JV180" s="7"/>
      <c r="JW180" s="7"/>
      <c r="JX180" s="7"/>
      <c r="JY180" s="7"/>
      <c r="JZ180" s="7"/>
      <c r="KA180" s="7"/>
      <c r="KB180" s="7"/>
      <c r="KC180" s="7"/>
      <c r="KD180" s="7"/>
      <c r="KE180" s="7"/>
      <c r="KF180" s="7"/>
      <c r="KG180" s="7"/>
      <c r="KH180" s="7"/>
      <c r="KI180" s="7"/>
      <c r="KJ180" s="7"/>
      <c r="KK180" s="7"/>
      <c r="KL180" s="7"/>
      <c r="KM180" s="7"/>
      <c r="KN180" s="7"/>
      <c r="KO180" s="7"/>
      <c r="KP180" s="7"/>
      <c r="KQ180" s="7"/>
      <c r="KR180" s="7"/>
      <c r="KS180" s="7"/>
      <c r="KT180" s="7"/>
      <c r="KU180" s="7"/>
      <c r="KV180" s="7"/>
      <c r="KW180" s="7"/>
      <c r="KX180" s="7"/>
      <c r="KY180" s="7"/>
      <c r="KZ180" s="7"/>
      <c r="LA180" s="7"/>
      <c r="LB180" s="7"/>
      <c r="LC180" s="7"/>
      <c r="LD180" s="7"/>
      <c r="LE180" s="7"/>
      <c r="LF180" s="7"/>
      <c r="LG180" s="7"/>
      <c r="LH180" s="7"/>
      <c r="LI180" s="7"/>
      <c r="LJ180" s="7"/>
      <c r="LK180" s="7"/>
      <c r="LL180" s="7"/>
      <c r="LM180" s="7"/>
      <c r="LN180" s="7"/>
      <c r="LO180" s="7"/>
      <c r="LP180" s="7"/>
      <c r="LQ180" s="7"/>
      <c r="LR180" s="7"/>
      <c r="LS180" s="7"/>
      <c r="LT180" s="7"/>
      <c r="LU180" s="7"/>
      <c r="LV180" s="7"/>
      <c r="LW180" s="7"/>
      <c r="LX180" s="7"/>
      <c r="LY180" s="7"/>
      <c r="LZ180" s="7"/>
      <c r="MA180" s="7"/>
      <c r="MB180" s="7"/>
      <c r="MC180" s="7"/>
      <c r="MD180" s="7"/>
      <c r="ME180" s="7"/>
      <c r="MF180" s="7"/>
      <c r="MG180" s="7"/>
      <c r="MH180" s="7"/>
      <c r="MI180" s="7"/>
      <c r="MJ180" s="7"/>
      <c r="MK180" s="7"/>
      <c r="ML180" s="7"/>
      <c r="MM180" s="7"/>
      <c r="MN180" s="7"/>
      <c r="MO180" s="7"/>
      <c r="MP180" s="7"/>
      <c r="MQ180" s="7"/>
      <c r="MR180" s="7"/>
      <c r="MS180" s="7"/>
      <c r="MT180" s="7"/>
      <c r="MU180" s="7"/>
      <c r="MV180" s="7"/>
      <c r="MW180" s="7"/>
      <c r="MX180" s="7"/>
      <c r="MY180" s="7"/>
      <c r="MZ180" s="7"/>
      <c r="NA180" s="7"/>
      <c r="NB180" s="7"/>
      <c r="NC180" s="7"/>
      <c r="ND180" s="7"/>
      <c r="NE180" s="7"/>
      <c r="NF180" s="7"/>
      <c r="NG180" s="7"/>
      <c r="NH180" s="7"/>
      <c r="NI180" s="7"/>
      <c r="NJ180" s="7"/>
      <c r="NK180" s="7"/>
      <c r="NL180" s="7"/>
      <c r="NM180" s="7"/>
      <c r="NN180" s="7"/>
      <c r="NO180" s="7"/>
      <c r="NP180" s="7"/>
      <c r="NQ180" s="7"/>
      <c r="NR180" s="7"/>
      <c r="NS180" s="7"/>
      <c r="NT180" s="7"/>
      <c r="NU180" s="7"/>
      <c r="NV180" s="7"/>
      <c r="NW180" s="7"/>
      <c r="NX180" s="7"/>
      <c r="NY180" s="7"/>
      <c r="NZ180" s="7"/>
      <c r="OA180" s="7"/>
      <c r="OB180" s="7"/>
      <c r="OC180" s="7"/>
      <c r="OD180" s="7"/>
      <c r="OE180" s="7"/>
      <c r="OF180" s="7"/>
      <c r="OG180" s="7"/>
      <c r="OH180" s="7"/>
      <c r="OI180" s="7"/>
      <c r="OJ180" s="7"/>
      <c r="OK180" s="7"/>
      <c r="OL180" s="7"/>
      <c r="OM180" s="7"/>
      <c r="ON180" s="7"/>
      <c r="OO180" s="7"/>
      <c r="OP180" s="7"/>
      <c r="OQ180" s="7"/>
      <c r="OR180" s="7"/>
      <c r="OS180" s="7"/>
      <c r="OT180" s="7"/>
      <c r="OU180" s="7"/>
      <c r="OV180" s="7"/>
      <c r="OW180" s="7"/>
      <c r="OX180" s="7"/>
      <c r="OY180" s="7"/>
      <c r="OZ180" s="7"/>
      <c r="PA180" s="7"/>
      <c r="PB180" s="7"/>
      <c r="PC180" s="7"/>
      <c r="PD180" s="7"/>
      <c r="PE180" s="7"/>
      <c r="PF180" s="7"/>
      <c r="PG180" s="7"/>
      <c r="PH180" s="7"/>
      <c r="PI180" s="7"/>
      <c r="PJ180" s="7"/>
      <c r="PK180" s="7"/>
      <c r="PL180" s="7"/>
      <c r="PM180" s="7"/>
      <c r="PN180" s="7"/>
      <c r="PO180" s="7"/>
      <c r="PP180" s="7"/>
      <c r="PQ180" s="7"/>
      <c r="PR180" s="7"/>
      <c r="PS180" s="7"/>
      <c r="PT180" s="7"/>
      <c r="PU180" s="7"/>
      <c r="PV180" s="7"/>
      <c r="PW180" s="7"/>
      <c r="PX180" s="7"/>
      <c r="PY180" s="7"/>
      <c r="PZ180" s="7"/>
      <c r="QA180" s="7"/>
      <c r="QB180" s="7"/>
      <c r="QC180" s="7"/>
      <c r="QD180" s="7"/>
      <c r="QE180" s="7"/>
      <c r="QF180" s="7"/>
      <c r="QG180" s="7"/>
      <c r="QH180" s="7"/>
      <c r="QI180" s="7"/>
      <c r="QJ180" s="7"/>
      <c r="QK180" s="7"/>
      <c r="QL180" s="7"/>
      <c r="QM180" s="7"/>
      <c r="QN180" s="7"/>
      <c r="QO180" s="7"/>
      <c r="QP180" s="7"/>
      <c r="QQ180" s="7"/>
      <c r="QR180" s="7"/>
      <c r="QS180" s="7"/>
      <c r="QT180" s="7"/>
      <c r="QU180" s="7"/>
      <c r="QV180" s="7"/>
      <c r="QW180" s="7"/>
      <c r="QX180" s="7"/>
      <c r="QY180" s="7"/>
      <c r="QZ180" s="7"/>
      <c r="RA180" s="7"/>
      <c r="RB180" s="7"/>
      <c r="RC180" s="7"/>
      <c r="RD180" s="7"/>
      <c r="RE180" s="7"/>
      <c r="RF180" s="7"/>
      <c r="RG180" s="7"/>
      <c r="RH180" s="7"/>
      <c r="RI180" s="7"/>
      <c r="RJ180" s="7"/>
      <c r="RK180" s="7"/>
      <c r="RL180" s="7"/>
      <c r="RM180" s="7"/>
      <c r="RN180" s="7"/>
      <c r="RO180" s="7"/>
      <c r="RP180" s="7"/>
      <c r="RQ180" s="7"/>
      <c r="RR180" s="7"/>
      <c r="RS180" s="7"/>
      <c r="RT180" s="7"/>
      <c r="RU180" s="7"/>
      <c r="RV180" s="7"/>
      <c r="RW180" s="7"/>
      <c r="RX180" s="7"/>
      <c r="RY180" s="7"/>
      <c r="RZ180" s="7"/>
      <c r="SA180" s="7"/>
      <c r="SB180" s="7"/>
      <c r="SC180" s="7"/>
      <c r="SD180" s="7"/>
      <c r="SE180" s="7"/>
      <c r="SF180" s="7"/>
      <c r="SG180" s="7"/>
      <c r="SH180" s="7"/>
      <c r="SI180" s="7"/>
      <c r="SJ180" s="7"/>
      <c r="SK180" s="7"/>
    </row>
    <row r="181" ht="14.2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  <c r="DV181" s="7"/>
      <c r="DW181" s="7"/>
      <c r="DX181" s="7"/>
      <c r="DY181" s="7"/>
      <c r="DZ181" s="7"/>
      <c r="EA181" s="7"/>
      <c r="EB181" s="7"/>
      <c r="EC181" s="7"/>
      <c r="ED181" s="7"/>
      <c r="EE181" s="7"/>
      <c r="EF181" s="7"/>
      <c r="EG181" s="7"/>
      <c r="EH181" s="7"/>
      <c r="EI181" s="7"/>
      <c r="EJ181" s="7"/>
      <c r="EK181" s="7"/>
      <c r="EL181" s="7"/>
      <c r="EM181" s="7"/>
      <c r="EN181" s="7"/>
      <c r="EO181" s="7"/>
      <c r="EP181" s="7"/>
      <c r="EQ181" s="7"/>
      <c r="ER181" s="7"/>
      <c r="ES181" s="7"/>
      <c r="ET181" s="7"/>
      <c r="EU181" s="7"/>
      <c r="EV181" s="7"/>
      <c r="EW181" s="7"/>
      <c r="EX181" s="7"/>
      <c r="EY181" s="7"/>
      <c r="EZ181" s="7"/>
      <c r="FA181" s="7"/>
      <c r="FB181" s="7"/>
      <c r="FC181" s="7"/>
      <c r="FD181" s="7"/>
      <c r="FE181" s="7"/>
      <c r="FF181" s="7"/>
      <c r="FG181" s="7"/>
      <c r="FH181" s="7"/>
      <c r="FI181" s="7"/>
      <c r="FJ181" s="7"/>
      <c r="FK181" s="7"/>
      <c r="FL181" s="7"/>
      <c r="FM181" s="7"/>
      <c r="FN181" s="7"/>
      <c r="FO181" s="7"/>
      <c r="FP181" s="7"/>
      <c r="FQ181" s="7"/>
      <c r="FR181" s="7"/>
      <c r="FS181" s="7"/>
      <c r="FT181" s="7"/>
      <c r="FU181" s="7"/>
      <c r="FV181" s="7"/>
      <c r="FW181" s="7"/>
      <c r="FX181" s="7"/>
      <c r="FY181" s="7"/>
      <c r="FZ181" s="7"/>
      <c r="GA181" s="7"/>
      <c r="GB181" s="7"/>
      <c r="GC181" s="7"/>
      <c r="GD181" s="7"/>
      <c r="GE181" s="7"/>
      <c r="GF181" s="7"/>
      <c r="GG181" s="7"/>
      <c r="GH181" s="7"/>
      <c r="GI181" s="7"/>
      <c r="GJ181" s="7"/>
      <c r="GK181" s="7"/>
      <c r="GL181" s="7"/>
      <c r="GM181" s="7"/>
      <c r="GN181" s="7"/>
      <c r="GO181" s="7"/>
      <c r="GP181" s="7"/>
      <c r="GQ181" s="7"/>
      <c r="GR181" s="7"/>
      <c r="GS181" s="7"/>
      <c r="GT181" s="7"/>
      <c r="GU181" s="7"/>
      <c r="GV181" s="7"/>
      <c r="GW181" s="7"/>
      <c r="GX181" s="7"/>
      <c r="GY181" s="7"/>
      <c r="GZ181" s="7"/>
      <c r="HA181" s="7"/>
      <c r="HB181" s="7"/>
      <c r="HC181" s="7"/>
      <c r="HD181" s="7"/>
      <c r="HE181" s="7"/>
      <c r="HF181" s="7"/>
      <c r="HG181" s="7"/>
      <c r="HH181" s="7"/>
      <c r="HI181" s="7"/>
      <c r="HJ181" s="7"/>
      <c r="HK181" s="7"/>
      <c r="HL181" s="7"/>
      <c r="HM181" s="7"/>
      <c r="HN181" s="7"/>
      <c r="HO181" s="7"/>
      <c r="HP181" s="7"/>
      <c r="HQ181" s="7"/>
      <c r="HR181" s="7"/>
      <c r="HS181" s="7"/>
      <c r="HT181" s="7"/>
      <c r="HU181" s="7"/>
      <c r="HV181" s="7"/>
      <c r="HW181" s="7"/>
      <c r="HX181" s="7"/>
      <c r="HY181" s="7"/>
      <c r="HZ181" s="7"/>
      <c r="IA181" s="7"/>
      <c r="IB181" s="7"/>
      <c r="IC181" s="7"/>
      <c r="ID181" s="7"/>
      <c r="IE181" s="7"/>
      <c r="IF181" s="7"/>
      <c r="IG181" s="7"/>
      <c r="IH181" s="7"/>
      <c r="II181" s="7"/>
      <c r="IJ181" s="7"/>
      <c r="IK181" s="7"/>
      <c r="IL181" s="7"/>
      <c r="IM181" s="7"/>
      <c r="IN181" s="7"/>
      <c r="IO181" s="7"/>
      <c r="IP181" s="7"/>
      <c r="IQ181" s="7"/>
      <c r="IR181" s="7"/>
      <c r="IS181" s="7"/>
      <c r="IT181" s="7"/>
      <c r="IU181" s="7"/>
      <c r="IV181" s="7"/>
      <c r="IW181" s="7"/>
      <c r="IX181" s="7"/>
      <c r="IY181" s="7"/>
      <c r="IZ181" s="7"/>
      <c r="JA181" s="7"/>
      <c r="JB181" s="7"/>
      <c r="JC181" s="7"/>
      <c r="JD181" s="7"/>
      <c r="JE181" s="7"/>
      <c r="JF181" s="7"/>
      <c r="JG181" s="7"/>
      <c r="JH181" s="7"/>
      <c r="JI181" s="7"/>
      <c r="JJ181" s="7"/>
      <c r="JK181" s="7"/>
      <c r="JL181" s="7"/>
      <c r="JM181" s="7"/>
      <c r="JN181" s="7"/>
      <c r="JO181" s="7"/>
      <c r="JP181" s="7"/>
      <c r="JQ181" s="7"/>
      <c r="JR181" s="7"/>
      <c r="JS181" s="7"/>
      <c r="JT181" s="7"/>
      <c r="JU181" s="7"/>
      <c r="JV181" s="7"/>
      <c r="JW181" s="7"/>
      <c r="JX181" s="7"/>
      <c r="JY181" s="7"/>
      <c r="JZ181" s="7"/>
      <c r="KA181" s="7"/>
      <c r="KB181" s="7"/>
      <c r="KC181" s="7"/>
      <c r="KD181" s="7"/>
      <c r="KE181" s="7"/>
      <c r="KF181" s="7"/>
      <c r="KG181" s="7"/>
      <c r="KH181" s="7"/>
      <c r="KI181" s="7"/>
      <c r="KJ181" s="7"/>
      <c r="KK181" s="7"/>
      <c r="KL181" s="7"/>
      <c r="KM181" s="7"/>
      <c r="KN181" s="7"/>
      <c r="KO181" s="7"/>
      <c r="KP181" s="7"/>
      <c r="KQ181" s="7"/>
      <c r="KR181" s="7"/>
      <c r="KS181" s="7"/>
      <c r="KT181" s="7"/>
      <c r="KU181" s="7"/>
      <c r="KV181" s="7"/>
      <c r="KW181" s="7"/>
      <c r="KX181" s="7"/>
      <c r="KY181" s="7"/>
      <c r="KZ181" s="7"/>
      <c r="LA181" s="7"/>
      <c r="LB181" s="7"/>
      <c r="LC181" s="7"/>
      <c r="LD181" s="7"/>
      <c r="LE181" s="7"/>
      <c r="LF181" s="7"/>
      <c r="LG181" s="7"/>
      <c r="LH181" s="7"/>
      <c r="LI181" s="7"/>
      <c r="LJ181" s="7"/>
      <c r="LK181" s="7"/>
      <c r="LL181" s="7"/>
      <c r="LM181" s="7"/>
      <c r="LN181" s="7"/>
      <c r="LO181" s="7"/>
      <c r="LP181" s="7"/>
      <c r="LQ181" s="7"/>
      <c r="LR181" s="7"/>
      <c r="LS181" s="7"/>
      <c r="LT181" s="7"/>
      <c r="LU181" s="7"/>
      <c r="LV181" s="7"/>
      <c r="LW181" s="7"/>
      <c r="LX181" s="7"/>
      <c r="LY181" s="7"/>
      <c r="LZ181" s="7"/>
      <c r="MA181" s="7"/>
      <c r="MB181" s="7"/>
      <c r="MC181" s="7"/>
      <c r="MD181" s="7"/>
      <c r="ME181" s="7"/>
      <c r="MF181" s="7"/>
      <c r="MG181" s="7"/>
      <c r="MH181" s="7"/>
      <c r="MI181" s="7"/>
      <c r="MJ181" s="7"/>
      <c r="MK181" s="7"/>
      <c r="ML181" s="7"/>
      <c r="MM181" s="7"/>
      <c r="MN181" s="7"/>
      <c r="MO181" s="7"/>
      <c r="MP181" s="7"/>
      <c r="MQ181" s="7"/>
      <c r="MR181" s="7"/>
      <c r="MS181" s="7"/>
      <c r="MT181" s="7"/>
      <c r="MU181" s="7"/>
      <c r="MV181" s="7"/>
      <c r="MW181" s="7"/>
      <c r="MX181" s="7"/>
      <c r="MY181" s="7"/>
      <c r="MZ181" s="7"/>
      <c r="NA181" s="7"/>
      <c r="NB181" s="7"/>
      <c r="NC181" s="7"/>
      <c r="ND181" s="7"/>
      <c r="NE181" s="7"/>
      <c r="NF181" s="7"/>
      <c r="NG181" s="7"/>
      <c r="NH181" s="7"/>
      <c r="NI181" s="7"/>
      <c r="NJ181" s="7"/>
      <c r="NK181" s="7"/>
      <c r="NL181" s="7"/>
      <c r="NM181" s="7"/>
      <c r="NN181" s="7"/>
      <c r="NO181" s="7"/>
      <c r="NP181" s="7"/>
      <c r="NQ181" s="7"/>
      <c r="NR181" s="7"/>
      <c r="NS181" s="7"/>
      <c r="NT181" s="7"/>
      <c r="NU181" s="7"/>
      <c r="NV181" s="7"/>
      <c r="NW181" s="7"/>
      <c r="NX181" s="7"/>
      <c r="NY181" s="7"/>
      <c r="NZ181" s="7"/>
      <c r="OA181" s="7"/>
      <c r="OB181" s="7"/>
      <c r="OC181" s="7"/>
      <c r="OD181" s="7"/>
      <c r="OE181" s="7"/>
      <c r="OF181" s="7"/>
      <c r="OG181" s="7"/>
      <c r="OH181" s="7"/>
      <c r="OI181" s="7"/>
      <c r="OJ181" s="7"/>
      <c r="OK181" s="7"/>
      <c r="OL181" s="7"/>
      <c r="OM181" s="7"/>
      <c r="ON181" s="7"/>
      <c r="OO181" s="7"/>
      <c r="OP181" s="7"/>
      <c r="OQ181" s="7"/>
      <c r="OR181" s="7"/>
      <c r="OS181" s="7"/>
      <c r="OT181" s="7"/>
      <c r="OU181" s="7"/>
      <c r="OV181" s="7"/>
      <c r="OW181" s="7"/>
      <c r="OX181" s="7"/>
      <c r="OY181" s="7"/>
      <c r="OZ181" s="7"/>
      <c r="PA181" s="7"/>
      <c r="PB181" s="7"/>
      <c r="PC181" s="7"/>
      <c r="PD181" s="7"/>
      <c r="PE181" s="7"/>
      <c r="PF181" s="7"/>
      <c r="PG181" s="7"/>
      <c r="PH181" s="7"/>
      <c r="PI181" s="7"/>
      <c r="PJ181" s="7"/>
      <c r="PK181" s="7"/>
      <c r="PL181" s="7"/>
      <c r="PM181" s="7"/>
      <c r="PN181" s="7"/>
      <c r="PO181" s="7"/>
      <c r="PP181" s="7"/>
      <c r="PQ181" s="7"/>
      <c r="PR181" s="7"/>
      <c r="PS181" s="7"/>
      <c r="PT181" s="7"/>
      <c r="PU181" s="7"/>
      <c r="PV181" s="7"/>
      <c r="PW181" s="7"/>
      <c r="PX181" s="7"/>
      <c r="PY181" s="7"/>
      <c r="PZ181" s="7"/>
      <c r="QA181" s="7"/>
      <c r="QB181" s="7"/>
      <c r="QC181" s="7"/>
      <c r="QD181" s="7"/>
      <c r="QE181" s="7"/>
      <c r="QF181" s="7"/>
      <c r="QG181" s="7"/>
      <c r="QH181" s="7"/>
      <c r="QI181" s="7"/>
      <c r="QJ181" s="7"/>
      <c r="QK181" s="7"/>
      <c r="QL181" s="7"/>
      <c r="QM181" s="7"/>
      <c r="QN181" s="7"/>
      <c r="QO181" s="7"/>
      <c r="QP181" s="7"/>
      <c r="QQ181" s="7"/>
      <c r="QR181" s="7"/>
      <c r="QS181" s="7"/>
      <c r="QT181" s="7"/>
      <c r="QU181" s="7"/>
      <c r="QV181" s="7"/>
      <c r="QW181" s="7"/>
      <c r="QX181" s="7"/>
      <c r="QY181" s="7"/>
      <c r="QZ181" s="7"/>
      <c r="RA181" s="7"/>
      <c r="RB181" s="7"/>
      <c r="RC181" s="7"/>
      <c r="RD181" s="7"/>
      <c r="RE181" s="7"/>
      <c r="RF181" s="7"/>
      <c r="RG181" s="7"/>
      <c r="RH181" s="7"/>
      <c r="RI181" s="7"/>
      <c r="RJ181" s="7"/>
      <c r="RK181" s="7"/>
      <c r="RL181" s="7"/>
      <c r="RM181" s="7"/>
      <c r="RN181" s="7"/>
      <c r="RO181" s="7"/>
      <c r="RP181" s="7"/>
      <c r="RQ181" s="7"/>
      <c r="RR181" s="7"/>
      <c r="RS181" s="7"/>
      <c r="RT181" s="7"/>
      <c r="RU181" s="7"/>
      <c r="RV181" s="7"/>
      <c r="RW181" s="7"/>
      <c r="RX181" s="7"/>
      <c r="RY181" s="7"/>
      <c r="RZ181" s="7"/>
      <c r="SA181" s="7"/>
      <c r="SB181" s="7"/>
      <c r="SC181" s="7"/>
      <c r="SD181" s="7"/>
      <c r="SE181" s="7"/>
      <c r="SF181" s="7"/>
      <c r="SG181" s="7"/>
      <c r="SH181" s="7"/>
      <c r="SI181" s="7"/>
      <c r="SJ181" s="7"/>
      <c r="SK181" s="7"/>
    </row>
    <row r="182" ht="14.2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  <c r="DV182" s="7"/>
      <c r="DW182" s="7"/>
      <c r="DX182" s="7"/>
      <c r="DY182" s="7"/>
      <c r="DZ182" s="7"/>
      <c r="EA182" s="7"/>
      <c r="EB182" s="7"/>
      <c r="EC182" s="7"/>
      <c r="ED182" s="7"/>
      <c r="EE182" s="7"/>
      <c r="EF182" s="7"/>
      <c r="EG182" s="7"/>
      <c r="EH182" s="7"/>
      <c r="EI182" s="7"/>
      <c r="EJ182" s="7"/>
      <c r="EK182" s="7"/>
      <c r="EL182" s="7"/>
      <c r="EM182" s="7"/>
      <c r="EN182" s="7"/>
      <c r="EO182" s="7"/>
      <c r="EP182" s="7"/>
      <c r="EQ182" s="7"/>
      <c r="ER182" s="7"/>
      <c r="ES182" s="7"/>
      <c r="ET182" s="7"/>
      <c r="EU182" s="7"/>
      <c r="EV182" s="7"/>
      <c r="EW182" s="7"/>
      <c r="EX182" s="7"/>
      <c r="EY182" s="7"/>
      <c r="EZ182" s="7"/>
      <c r="FA182" s="7"/>
      <c r="FB182" s="7"/>
      <c r="FC182" s="7"/>
      <c r="FD182" s="7"/>
      <c r="FE182" s="7"/>
      <c r="FF182" s="7"/>
      <c r="FG182" s="7"/>
      <c r="FH182" s="7"/>
      <c r="FI182" s="7"/>
      <c r="FJ182" s="7"/>
      <c r="FK182" s="7"/>
      <c r="FL182" s="7"/>
      <c r="FM182" s="7"/>
      <c r="FN182" s="7"/>
      <c r="FO182" s="7"/>
      <c r="FP182" s="7"/>
      <c r="FQ182" s="7"/>
      <c r="FR182" s="7"/>
      <c r="FS182" s="7"/>
      <c r="FT182" s="7"/>
      <c r="FU182" s="7"/>
      <c r="FV182" s="7"/>
      <c r="FW182" s="7"/>
      <c r="FX182" s="7"/>
      <c r="FY182" s="7"/>
      <c r="FZ182" s="7"/>
      <c r="GA182" s="7"/>
      <c r="GB182" s="7"/>
      <c r="GC182" s="7"/>
      <c r="GD182" s="7"/>
      <c r="GE182" s="7"/>
      <c r="GF182" s="7"/>
      <c r="GG182" s="7"/>
      <c r="GH182" s="7"/>
      <c r="GI182" s="7"/>
      <c r="GJ182" s="7"/>
      <c r="GK182" s="7"/>
      <c r="GL182" s="7"/>
      <c r="GM182" s="7"/>
      <c r="GN182" s="7"/>
      <c r="GO182" s="7"/>
      <c r="GP182" s="7"/>
      <c r="GQ182" s="7"/>
      <c r="GR182" s="7"/>
      <c r="GS182" s="7"/>
      <c r="GT182" s="7"/>
      <c r="GU182" s="7"/>
      <c r="GV182" s="7"/>
      <c r="GW182" s="7"/>
      <c r="GX182" s="7"/>
      <c r="GY182" s="7"/>
      <c r="GZ182" s="7"/>
      <c r="HA182" s="7"/>
      <c r="HB182" s="7"/>
      <c r="HC182" s="7"/>
      <c r="HD182" s="7"/>
      <c r="HE182" s="7"/>
      <c r="HF182" s="7"/>
      <c r="HG182" s="7"/>
      <c r="HH182" s="7"/>
      <c r="HI182" s="7"/>
      <c r="HJ182" s="7"/>
      <c r="HK182" s="7"/>
      <c r="HL182" s="7"/>
      <c r="HM182" s="7"/>
      <c r="HN182" s="7"/>
      <c r="HO182" s="7"/>
      <c r="HP182" s="7"/>
      <c r="HQ182" s="7"/>
      <c r="HR182" s="7"/>
      <c r="HS182" s="7"/>
      <c r="HT182" s="7"/>
      <c r="HU182" s="7"/>
      <c r="HV182" s="7"/>
      <c r="HW182" s="7"/>
      <c r="HX182" s="7"/>
      <c r="HY182" s="7"/>
      <c r="HZ182" s="7"/>
      <c r="IA182" s="7"/>
      <c r="IB182" s="7"/>
      <c r="IC182" s="7"/>
      <c r="ID182" s="7"/>
      <c r="IE182" s="7"/>
      <c r="IF182" s="7"/>
      <c r="IG182" s="7"/>
      <c r="IH182" s="7"/>
      <c r="II182" s="7"/>
      <c r="IJ182" s="7"/>
      <c r="IK182" s="7"/>
      <c r="IL182" s="7"/>
      <c r="IM182" s="7"/>
      <c r="IN182" s="7"/>
      <c r="IO182" s="7"/>
      <c r="IP182" s="7"/>
      <c r="IQ182" s="7"/>
      <c r="IR182" s="7"/>
      <c r="IS182" s="7"/>
      <c r="IT182" s="7"/>
      <c r="IU182" s="7"/>
      <c r="IV182" s="7"/>
      <c r="IW182" s="7"/>
      <c r="IX182" s="7"/>
      <c r="IY182" s="7"/>
      <c r="IZ182" s="7"/>
      <c r="JA182" s="7"/>
      <c r="JB182" s="7"/>
      <c r="JC182" s="7"/>
      <c r="JD182" s="7"/>
      <c r="JE182" s="7"/>
      <c r="JF182" s="7"/>
      <c r="JG182" s="7"/>
      <c r="JH182" s="7"/>
      <c r="JI182" s="7"/>
      <c r="JJ182" s="7"/>
      <c r="JK182" s="7"/>
      <c r="JL182" s="7"/>
      <c r="JM182" s="7"/>
      <c r="JN182" s="7"/>
      <c r="JO182" s="7"/>
      <c r="JP182" s="7"/>
      <c r="JQ182" s="7"/>
      <c r="JR182" s="7"/>
      <c r="JS182" s="7"/>
      <c r="JT182" s="7"/>
      <c r="JU182" s="7"/>
      <c r="JV182" s="7"/>
      <c r="JW182" s="7"/>
      <c r="JX182" s="7"/>
      <c r="JY182" s="7"/>
      <c r="JZ182" s="7"/>
      <c r="KA182" s="7"/>
      <c r="KB182" s="7"/>
      <c r="KC182" s="7"/>
      <c r="KD182" s="7"/>
      <c r="KE182" s="7"/>
      <c r="KF182" s="7"/>
      <c r="KG182" s="7"/>
      <c r="KH182" s="7"/>
      <c r="KI182" s="7"/>
      <c r="KJ182" s="7"/>
      <c r="KK182" s="7"/>
      <c r="KL182" s="7"/>
      <c r="KM182" s="7"/>
      <c r="KN182" s="7"/>
      <c r="KO182" s="7"/>
      <c r="KP182" s="7"/>
      <c r="KQ182" s="7"/>
      <c r="KR182" s="7"/>
      <c r="KS182" s="7"/>
      <c r="KT182" s="7"/>
      <c r="KU182" s="7"/>
      <c r="KV182" s="7"/>
      <c r="KW182" s="7"/>
      <c r="KX182" s="7"/>
      <c r="KY182" s="7"/>
      <c r="KZ182" s="7"/>
      <c r="LA182" s="7"/>
      <c r="LB182" s="7"/>
      <c r="LC182" s="7"/>
      <c r="LD182" s="7"/>
      <c r="LE182" s="7"/>
      <c r="LF182" s="7"/>
      <c r="LG182" s="7"/>
      <c r="LH182" s="7"/>
      <c r="LI182" s="7"/>
      <c r="LJ182" s="7"/>
      <c r="LK182" s="7"/>
      <c r="LL182" s="7"/>
      <c r="LM182" s="7"/>
      <c r="LN182" s="7"/>
      <c r="LO182" s="7"/>
      <c r="LP182" s="7"/>
      <c r="LQ182" s="7"/>
      <c r="LR182" s="7"/>
      <c r="LS182" s="7"/>
      <c r="LT182" s="7"/>
      <c r="LU182" s="7"/>
      <c r="LV182" s="7"/>
      <c r="LW182" s="7"/>
      <c r="LX182" s="7"/>
      <c r="LY182" s="7"/>
      <c r="LZ182" s="7"/>
      <c r="MA182" s="7"/>
      <c r="MB182" s="7"/>
      <c r="MC182" s="7"/>
      <c r="MD182" s="7"/>
      <c r="ME182" s="7"/>
      <c r="MF182" s="7"/>
      <c r="MG182" s="7"/>
      <c r="MH182" s="7"/>
      <c r="MI182" s="7"/>
      <c r="MJ182" s="7"/>
      <c r="MK182" s="7"/>
      <c r="ML182" s="7"/>
      <c r="MM182" s="7"/>
      <c r="MN182" s="7"/>
      <c r="MO182" s="7"/>
      <c r="MP182" s="7"/>
      <c r="MQ182" s="7"/>
      <c r="MR182" s="7"/>
      <c r="MS182" s="7"/>
      <c r="MT182" s="7"/>
      <c r="MU182" s="7"/>
      <c r="MV182" s="7"/>
      <c r="MW182" s="7"/>
      <c r="MX182" s="7"/>
      <c r="MY182" s="7"/>
      <c r="MZ182" s="7"/>
      <c r="NA182" s="7"/>
      <c r="NB182" s="7"/>
      <c r="NC182" s="7"/>
      <c r="ND182" s="7"/>
      <c r="NE182" s="7"/>
      <c r="NF182" s="7"/>
      <c r="NG182" s="7"/>
      <c r="NH182" s="7"/>
      <c r="NI182" s="7"/>
      <c r="NJ182" s="7"/>
      <c r="NK182" s="7"/>
      <c r="NL182" s="7"/>
      <c r="NM182" s="7"/>
      <c r="NN182" s="7"/>
      <c r="NO182" s="7"/>
      <c r="NP182" s="7"/>
      <c r="NQ182" s="7"/>
      <c r="NR182" s="7"/>
      <c r="NS182" s="7"/>
      <c r="NT182" s="7"/>
      <c r="NU182" s="7"/>
      <c r="NV182" s="7"/>
      <c r="NW182" s="7"/>
      <c r="NX182" s="7"/>
      <c r="NY182" s="7"/>
      <c r="NZ182" s="7"/>
      <c r="OA182" s="7"/>
      <c r="OB182" s="7"/>
      <c r="OC182" s="7"/>
      <c r="OD182" s="7"/>
      <c r="OE182" s="7"/>
      <c r="OF182" s="7"/>
      <c r="OG182" s="7"/>
      <c r="OH182" s="7"/>
      <c r="OI182" s="7"/>
      <c r="OJ182" s="7"/>
      <c r="OK182" s="7"/>
      <c r="OL182" s="7"/>
      <c r="OM182" s="7"/>
      <c r="ON182" s="7"/>
      <c r="OO182" s="7"/>
      <c r="OP182" s="7"/>
      <c r="OQ182" s="7"/>
      <c r="OR182" s="7"/>
      <c r="OS182" s="7"/>
      <c r="OT182" s="7"/>
      <c r="OU182" s="7"/>
      <c r="OV182" s="7"/>
      <c r="OW182" s="7"/>
      <c r="OX182" s="7"/>
      <c r="OY182" s="7"/>
      <c r="OZ182" s="7"/>
      <c r="PA182" s="7"/>
      <c r="PB182" s="7"/>
      <c r="PC182" s="7"/>
      <c r="PD182" s="7"/>
      <c r="PE182" s="7"/>
      <c r="PF182" s="7"/>
      <c r="PG182" s="7"/>
      <c r="PH182" s="7"/>
      <c r="PI182" s="7"/>
      <c r="PJ182" s="7"/>
      <c r="PK182" s="7"/>
      <c r="PL182" s="7"/>
      <c r="PM182" s="7"/>
      <c r="PN182" s="7"/>
      <c r="PO182" s="7"/>
      <c r="PP182" s="7"/>
      <c r="PQ182" s="7"/>
      <c r="PR182" s="7"/>
      <c r="PS182" s="7"/>
      <c r="PT182" s="7"/>
      <c r="PU182" s="7"/>
      <c r="PV182" s="7"/>
      <c r="PW182" s="7"/>
      <c r="PX182" s="7"/>
      <c r="PY182" s="7"/>
      <c r="PZ182" s="7"/>
      <c r="QA182" s="7"/>
      <c r="QB182" s="7"/>
      <c r="QC182" s="7"/>
      <c r="QD182" s="7"/>
      <c r="QE182" s="7"/>
      <c r="QF182" s="7"/>
      <c r="QG182" s="7"/>
      <c r="QH182" s="7"/>
      <c r="QI182" s="7"/>
      <c r="QJ182" s="7"/>
      <c r="QK182" s="7"/>
      <c r="QL182" s="7"/>
      <c r="QM182" s="7"/>
      <c r="QN182" s="7"/>
      <c r="QO182" s="7"/>
      <c r="QP182" s="7"/>
      <c r="QQ182" s="7"/>
      <c r="QR182" s="7"/>
      <c r="QS182" s="7"/>
      <c r="QT182" s="7"/>
      <c r="QU182" s="7"/>
      <c r="QV182" s="7"/>
      <c r="QW182" s="7"/>
      <c r="QX182" s="7"/>
      <c r="QY182" s="7"/>
      <c r="QZ182" s="7"/>
      <c r="RA182" s="7"/>
      <c r="RB182" s="7"/>
      <c r="RC182" s="7"/>
      <c r="RD182" s="7"/>
      <c r="RE182" s="7"/>
      <c r="RF182" s="7"/>
      <c r="RG182" s="7"/>
      <c r="RH182" s="7"/>
      <c r="RI182" s="7"/>
      <c r="RJ182" s="7"/>
      <c r="RK182" s="7"/>
      <c r="RL182" s="7"/>
      <c r="RM182" s="7"/>
      <c r="RN182" s="7"/>
      <c r="RO182" s="7"/>
      <c r="RP182" s="7"/>
      <c r="RQ182" s="7"/>
      <c r="RR182" s="7"/>
      <c r="RS182" s="7"/>
      <c r="RT182" s="7"/>
      <c r="RU182" s="7"/>
      <c r="RV182" s="7"/>
      <c r="RW182" s="7"/>
      <c r="RX182" s="7"/>
      <c r="RY182" s="7"/>
      <c r="RZ182" s="7"/>
      <c r="SA182" s="7"/>
      <c r="SB182" s="7"/>
      <c r="SC182" s="7"/>
      <c r="SD182" s="7"/>
      <c r="SE182" s="7"/>
      <c r="SF182" s="7"/>
      <c r="SG182" s="7"/>
      <c r="SH182" s="7"/>
      <c r="SI182" s="7"/>
      <c r="SJ182" s="7"/>
      <c r="SK182" s="7"/>
    </row>
    <row r="183" ht="14.2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  <c r="DV183" s="7"/>
      <c r="DW183" s="7"/>
      <c r="DX183" s="7"/>
      <c r="DY183" s="7"/>
      <c r="DZ183" s="7"/>
      <c r="EA183" s="7"/>
      <c r="EB183" s="7"/>
      <c r="EC183" s="7"/>
      <c r="ED183" s="7"/>
      <c r="EE183" s="7"/>
      <c r="EF183" s="7"/>
      <c r="EG183" s="7"/>
      <c r="EH183" s="7"/>
      <c r="EI183" s="7"/>
      <c r="EJ183" s="7"/>
      <c r="EK183" s="7"/>
      <c r="EL183" s="7"/>
      <c r="EM183" s="7"/>
      <c r="EN183" s="7"/>
      <c r="EO183" s="7"/>
      <c r="EP183" s="7"/>
      <c r="EQ183" s="7"/>
      <c r="ER183" s="7"/>
      <c r="ES183" s="7"/>
      <c r="ET183" s="7"/>
      <c r="EU183" s="7"/>
      <c r="EV183" s="7"/>
      <c r="EW183" s="7"/>
      <c r="EX183" s="7"/>
      <c r="EY183" s="7"/>
      <c r="EZ183" s="7"/>
      <c r="FA183" s="7"/>
      <c r="FB183" s="7"/>
      <c r="FC183" s="7"/>
      <c r="FD183" s="7"/>
      <c r="FE183" s="7"/>
      <c r="FF183" s="7"/>
      <c r="FG183" s="7"/>
      <c r="FH183" s="7"/>
      <c r="FI183" s="7"/>
      <c r="FJ183" s="7"/>
      <c r="FK183" s="7"/>
      <c r="FL183" s="7"/>
      <c r="FM183" s="7"/>
      <c r="FN183" s="7"/>
      <c r="FO183" s="7"/>
      <c r="FP183" s="7"/>
      <c r="FQ183" s="7"/>
      <c r="FR183" s="7"/>
      <c r="FS183" s="7"/>
      <c r="FT183" s="7"/>
      <c r="FU183" s="7"/>
      <c r="FV183" s="7"/>
      <c r="FW183" s="7"/>
      <c r="FX183" s="7"/>
      <c r="FY183" s="7"/>
      <c r="FZ183" s="7"/>
      <c r="GA183" s="7"/>
      <c r="GB183" s="7"/>
      <c r="GC183" s="7"/>
      <c r="GD183" s="7"/>
      <c r="GE183" s="7"/>
      <c r="GF183" s="7"/>
      <c r="GG183" s="7"/>
      <c r="GH183" s="7"/>
      <c r="GI183" s="7"/>
      <c r="GJ183" s="7"/>
      <c r="GK183" s="7"/>
      <c r="GL183" s="7"/>
      <c r="GM183" s="7"/>
      <c r="GN183" s="7"/>
      <c r="GO183" s="7"/>
      <c r="GP183" s="7"/>
      <c r="GQ183" s="7"/>
      <c r="GR183" s="7"/>
      <c r="GS183" s="7"/>
      <c r="GT183" s="7"/>
      <c r="GU183" s="7"/>
      <c r="GV183" s="7"/>
      <c r="GW183" s="7"/>
      <c r="GX183" s="7"/>
      <c r="GY183" s="7"/>
      <c r="GZ183" s="7"/>
      <c r="HA183" s="7"/>
      <c r="HB183" s="7"/>
      <c r="HC183" s="7"/>
      <c r="HD183" s="7"/>
      <c r="HE183" s="7"/>
      <c r="HF183" s="7"/>
      <c r="HG183" s="7"/>
      <c r="HH183" s="7"/>
      <c r="HI183" s="7"/>
      <c r="HJ183" s="7"/>
      <c r="HK183" s="7"/>
      <c r="HL183" s="7"/>
      <c r="HM183" s="7"/>
      <c r="HN183" s="7"/>
      <c r="HO183" s="7"/>
      <c r="HP183" s="7"/>
      <c r="HQ183" s="7"/>
      <c r="HR183" s="7"/>
      <c r="HS183" s="7"/>
      <c r="HT183" s="7"/>
      <c r="HU183" s="7"/>
      <c r="HV183" s="7"/>
      <c r="HW183" s="7"/>
      <c r="HX183" s="7"/>
      <c r="HY183" s="7"/>
      <c r="HZ183" s="7"/>
      <c r="IA183" s="7"/>
      <c r="IB183" s="7"/>
      <c r="IC183" s="7"/>
      <c r="ID183" s="7"/>
      <c r="IE183" s="7"/>
      <c r="IF183" s="7"/>
      <c r="IG183" s="7"/>
      <c r="IH183" s="7"/>
      <c r="II183" s="7"/>
      <c r="IJ183" s="7"/>
      <c r="IK183" s="7"/>
      <c r="IL183" s="7"/>
      <c r="IM183" s="7"/>
      <c r="IN183" s="7"/>
      <c r="IO183" s="7"/>
      <c r="IP183" s="7"/>
      <c r="IQ183" s="7"/>
      <c r="IR183" s="7"/>
      <c r="IS183" s="7"/>
      <c r="IT183" s="7"/>
      <c r="IU183" s="7"/>
      <c r="IV183" s="7"/>
      <c r="IW183" s="7"/>
      <c r="IX183" s="7"/>
      <c r="IY183" s="7"/>
      <c r="IZ183" s="7"/>
      <c r="JA183" s="7"/>
      <c r="JB183" s="7"/>
      <c r="JC183" s="7"/>
      <c r="JD183" s="7"/>
      <c r="JE183" s="7"/>
      <c r="JF183" s="7"/>
      <c r="JG183" s="7"/>
      <c r="JH183" s="7"/>
      <c r="JI183" s="7"/>
      <c r="JJ183" s="7"/>
      <c r="JK183" s="7"/>
      <c r="JL183" s="7"/>
      <c r="JM183" s="7"/>
      <c r="JN183" s="7"/>
      <c r="JO183" s="7"/>
      <c r="JP183" s="7"/>
      <c r="JQ183" s="7"/>
      <c r="JR183" s="7"/>
      <c r="JS183" s="7"/>
      <c r="JT183" s="7"/>
      <c r="JU183" s="7"/>
      <c r="JV183" s="7"/>
      <c r="JW183" s="7"/>
      <c r="JX183" s="7"/>
      <c r="JY183" s="7"/>
      <c r="JZ183" s="7"/>
      <c r="KA183" s="7"/>
      <c r="KB183" s="7"/>
      <c r="KC183" s="7"/>
      <c r="KD183" s="7"/>
      <c r="KE183" s="7"/>
      <c r="KF183" s="7"/>
      <c r="KG183" s="7"/>
      <c r="KH183" s="7"/>
      <c r="KI183" s="7"/>
      <c r="KJ183" s="7"/>
      <c r="KK183" s="7"/>
      <c r="KL183" s="7"/>
      <c r="KM183" s="7"/>
      <c r="KN183" s="7"/>
      <c r="KO183" s="7"/>
      <c r="KP183" s="7"/>
      <c r="KQ183" s="7"/>
      <c r="KR183" s="7"/>
      <c r="KS183" s="7"/>
      <c r="KT183" s="7"/>
      <c r="KU183" s="7"/>
      <c r="KV183" s="7"/>
      <c r="KW183" s="7"/>
      <c r="KX183" s="7"/>
      <c r="KY183" s="7"/>
      <c r="KZ183" s="7"/>
      <c r="LA183" s="7"/>
      <c r="LB183" s="7"/>
      <c r="LC183" s="7"/>
      <c r="LD183" s="7"/>
      <c r="LE183" s="7"/>
      <c r="LF183" s="7"/>
      <c r="LG183" s="7"/>
      <c r="LH183" s="7"/>
      <c r="LI183" s="7"/>
      <c r="LJ183" s="7"/>
      <c r="LK183" s="7"/>
      <c r="LL183" s="7"/>
      <c r="LM183" s="7"/>
      <c r="LN183" s="7"/>
      <c r="LO183" s="7"/>
      <c r="LP183" s="7"/>
      <c r="LQ183" s="7"/>
      <c r="LR183" s="7"/>
      <c r="LS183" s="7"/>
      <c r="LT183" s="7"/>
      <c r="LU183" s="7"/>
      <c r="LV183" s="7"/>
      <c r="LW183" s="7"/>
      <c r="LX183" s="7"/>
      <c r="LY183" s="7"/>
      <c r="LZ183" s="7"/>
      <c r="MA183" s="7"/>
      <c r="MB183" s="7"/>
      <c r="MC183" s="7"/>
      <c r="MD183" s="7"/>
      <c r="ME183" s="7"/>
      <c r="MF183" s="7"/>
      <c r="MG183" s="7"/>
      <c r="MH183" s="7"/>
      <c r="MI183" s="7"/>
      <c r="MJ183" s="7"/>
      <c r="MK183" s="7"/>
      <c r="ML183" s="7"/>
      <c r="MM183" s="7"/>
      <c r="MN183" s="7"/>
      <c r="MO183" s="7"/>
      <c r="MP183" s="7"/>
      <c r="MQ183" s="7"/>
      <c r="MR183" s="7"/>
      <c r="MS183" s="7"/>
      <c r="MT183" s="7"/>
      <c r="MU183" s="7"/>
      <c r="MV183" s="7"/>
      <c r="MW183" s="7"/>
      <c r="MX183" s="7"/>
      <c r="MY183" s="7"/>
      <c r="MZ183" s="7"/>
      <c r="NA183" s="7"/>
      <c r="NB183" s="7"/>
      <c r="NC183" s="7"/>
      <c r="ND183" s="7"/>
      <c r="NE183" s="7"/>
      <c r="NF183" s="7"/>
      <c r="NG183" s="7"/>
      <c r="NH183" s="7"/>
      <c r="NI183" s="7"/>
      <c r="NJ183" s="7"/>
      <c r="NK183" s="7"/>
      <c r="NL183" s="7"/>
      <c r="NM183" s="7"/>
      <c r="NN183" s="7"/>
      <c r="NO183" s="7"/>
      <c r="NP183" s="7"/>
      <c r="NQ183" s="7"/>
      <c r="NR183" s="7"/>
      <c r="NS183" s="7"/>
      <c r="NT183" s="7"/>
      <c r="NU183" s="7"/>
      <c r="NV183" s="7"/>
      <c r="NW183" s="7"/>
      <c r="NX183" s="7"/>
      <c r="NY183" s="7"/>
      <c r="NZ183" s="7"/>
      <c r="OA183" s="7"/>
      <c r="OB183" s="7"/>
      <c r="OC183" s="7"/>
      <c r="OD183" s="7"/>
      <c r="OE183" s="7"/>
      <c r="OF183" s="7"/>
      <c r="OG183" s="7"/>
      <c r="OH183" s="7"/>
      <c r="OI183" s="7"/>
      <c r="OJ183" s="7"/>
      <c r="OK183" s="7"/>
      <c r="OL183" s="7"/>
      <c r="OM183" s="7"/>
      <c r="ON183" s="7"/>
      <c r="OO183" s="7"/>
      <c r="OP183" s="7"/>
      <c r="OQ183" s="7"/>
      <c r="OR183" s="7"/>
      <c r="OS183" s="7"/>
      <c r="OT183" s="7"/>
      <c r="OU183" s="7"/>
      <c r="OV183" s="7"/>
      <c r="OW183" s="7"/>
      <c r="OX183" s="7"/>
      <c r="OY183" s="7"/>
      <c r="OZ183" s="7"/>
      <c r="PA183" s="7"/>
      <c r="PB183" s="7"/>
      <c r="PC183" s="7"/>
      <c r="PD183" s="7"/>
      <c r="PE183" s="7"/>
      <c r="PF183" s="7"/>
      <c r="PG183" s="7"/>
      <c r="PH183" s="7"/>
      <c r="PI183" s="7"/>
      <c r="PJ183" s="7"/>
      <c r="PK183" s="7"/>
      <c r="PL183" s="7"/>
      <c r="PM183" s="7"/>
      <c r="PN183" s="7"/>
      <c r="PO183" s="7"/>
      <c r="PP183" s="7"/>
      <c r="PQ183" s="7"/>
      <c r="PR183" s="7"/>
      <c r="PS183" s="7"/>
      <c r="PT183" s="7"/>
      <c r="PU183" s="7"/>
      <c r="PV183" s="7"/>
      <c r="PW183" s="7"/>
      <c r="PX183" s="7"/>
      <c r="PY183" s="7"/>
      <c r="PZ183" s="7"/>
      <c r="QA183" s="7"/>
      <c r="QB183" s="7"/>
      <c r="QC183" s="7"/>
      <c r="QD183" s="7"/>
      <c r="QE183" s="7"/>
      <c r="QF183" s="7"/>
      <c r="QG183" s="7"/>
      <c r="QH183" s="7"/>
      <c r="QI183" s="7"/>
      <c r="QJ183" s="7"/>
      <c r="QK183" s="7"/>
      <c r="QL183" s="7"/>
      <c r="QM183" s="7"/>
      <c r="QN183" s="7"/>
      <c r="QO183" s="7"/>
      <c r="QP183" s="7"/>
      <c r="QQ183" s="7"/>
      <c r="QR183" s="7"/>
      <c r="QS183" s="7"/>
      <c r="QT183" s="7"/>
      <c r="QU183" s="7"/>
      <c r="QV183" s="7"/>
      <c r="QW183" s="7"/>
      <c r="QX183" s="7"/>
      <c r="QY183" s="7"/>
      <c r="QZ183" s="7"/>
      <c r="RA183" s="7"/>
      <c r="RB183" s="7"/>
      <c r="RC183" s="7"/>
      <c r="RD183" s="7"/>
      <c r="RE183" s="7"/>
      <c r="RF183" s="7"/>
      <c r="RG183" s="7"/>
      <c r="RH183" s="7"/>
      <c r="RI183" s="7"/>
      <c r="RJ183" s="7"/>
      <c r="RK183" s="7"/>
      <c r="RL183" s="7"/>
      <c r="RM183" s="7"/>
      <c r="RN183" s="7"/>
      <c r="RO183" s="7"/>
      <c r="RP183" s="7"/>
      <c r="RQ183" s="7"/>
      <c r="RR183" s="7"/>
      <c r="RS183" s="7"/>
      <c r="RT183" s="7"/>
      <c r="RU183" s="7"/>
      <c r="RV183" s="7"/>
      <c r="RW183" s="7"/>
      <c r="RX183" s="7"/>
      <c r="RY183" s="7"/>
      <c r="RZ183" s="7"/>
      <c r="SA183" s="7"/>
      <c r="SB183" s="7"/>
      <c r="SC183" s="7"/>
      <c r="SD183" s="7"/>
      <c r="SE183" s="7"/>
      <c r="SF183" s="7"/>
      <c r="SG183" s="7"/>
      <c r="SH183" s="7"/>
      <c r="SI183" s="7"/>
      <c r="SJ183" s="7"/>
      <c r="SK183" s="7"/>
    </row>
    <row r="184" ht="14.2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  <c r="DV184" s="7"/>
      <c r="DW184" s="7"/>
      <c r="DX184" s="7"/>
      <c r="DY184" s="7"/>
      <c r="DZ184" s="7"/>
      <c r="EA184" s="7"/>
      <c r="EB184" s="7"/>
      <c r="EC184" s="7"/>
      <c r="ED184" s="7"/>
      <c r="EE184" s="7"/>
      <c r="EF184" s="7"/>
      <c r="EG184" s="7"/>
      <c r="EH184" s="7"/>
      <c r="EI184" s="7"/>
      <c r="EJ184" s="7"/>
      <c r="EK184" s="7"/>
      <c r="EL184" s="7"/>
      <c r="EM184" s="7"/>
      <c r="EN184" s="7"/>
      <c r="EO184" s="7"/>
      <c r="EP184" s="7"/>
      <c r="EQ184" s="7"/>
      <c r="ER184" s="7"/>
      <c r="ES184" s="7"/>
      <c r="ET184" s="7"/>
      <c r="EU184" s="7"/>
      <c r="EV184" s="7"/>
      <c r="EW184" s="7"/>
      <c r="EX184" s="7"/>
      <c r="EY184" s="7"/>
      <c r="EZ184" s="7"/>
      <c r="FA184" s="7"/>
      <c r="FB184" s="7"/>
      <c r="FC184" s="7"/>
      <c r="FD184" s="7"/>
      <c r="FE184" s="7"/>
      <c r="FF184" s="7"/>
      <c r="FG184" s="7"/>
      <c r="FH184" s="7"/>
      <c r="FI184" s="7"/>
      <c r="FJ184" s="7"/>
      <c r="FK184" s="7"/>
      <c r="FL184" s="7"/>
      <c r="FM184" s="7"/>
      <c r="FN184" s="7"/>
      <c r="FO184" s="7"/>
      <c r="FP184" s="7"/>
      <c r="FQ184" s="7"/>
      <c r="FR184" s="7"/>
      <c r="FS184" s="7"/>
      <c r="FT184" s="7"/>
      <c r="FU184" s="7"/>
      <c r="FV184" s="7"/>
      <c r="FW184" s="7"/>
      <c r="FX184" s="7"/>
      <c r="FY184" s="7"/>
      <c r="FZ184" s="7"/>
      <c r="GA184" s="7"/>
      <c r="GB184" s="7"/>
      <c r="GC184" s="7"/>
      <c r="GD184" s="7"/>
      <c r="GE184" s="7"/>
      <c r="GF184" s="7"/>
      <c r="GG184" s="7"/>
      <c r="GH184" s="7"/>
      <c r="GI184" s="7"/>
      <c r="GJ184" s="7"/>
      <c r="GK184" s="7"/>
      <c r="GL184" s="7"/>
      <c r="GM184" s="7"/>
      <c r="GN184" s="7"/>
      <c r="GO184" s="7"/>
      <c r="GP184" s="7"/>
      <c r="GQ184" s="7"/>
      <c r="GR184" s="7"/>
      <c r="GS184" s="7"/>
      <c r="GT184" s="7"/>
      <c r="GU184" s="7"/>
      <c r="GV184" s="7"/>
      <c r="GW184" s="7"/>
      <c r="GX184" s="7"/>
      <c r="GY184" s="7"/>
      <c r="GZ184" s="7"/>
      <c r="HA184" s="7"/>
      <c r="HB184" s="7"/>
      <c r="HC184" s="7"/>
      <c r="HD184" s="7"/>
      <c r="HE184" s="7"/>
      <c r="HF184" s="7"/>
      <c r="HG184" s="7"/>
      <c r="HH184" s="7"/>
      <c r="HI184" s="7"/>
      <c r="HJ184" s="7"/>
      <c r="HK184" s="7"/>
      <c r="HL184" s="7"/>
      <c r="HM184" s="7"/>
      <c r="HN184" s="7"/>
      <c r="HO184" s="7"/>
      <c r="HP184" s="7"/>
      <c r="HQ184" s="7"/>
      <c r="HR184" s="7"/>
      <c r="HS184" s="7"/>
      <c r="HT184" s="7"/>
      <c r="HU184" s="7"/>
      <c r="HV184" s="7"/>
      <c r="HW184" s="7"/>
      <c r="HX184" s="7"/>
      <c r="HY184" s="7"/>
      <c r="HZ184" s="7"/>
      <c r="IA184" s="7"/>
      <c r="IB184" s="7"/>
      <c r="IC184" s="7"/>
      <c r="ID184" s="7"/>
      <c r="IE184" s="7"/>
      <c r="IF184" s="7"/>
      <c r="IG184" s="7"/>
      <c r="IH184" s="7"/>
      <c r="II184" s="7"/>
      <c r="IJ184" s="7"/>
      <c r="IK184" s="7"/>
      <c r="IL184" s="7"/>
      <c r="IM184" s="7"/>
      <c r="IN184" s="7"/>
      <c r="IO184" s="7"/>
      <c r="IP184" s="7"/>
      <c r="IQ184" s="7"/>
      <c r="IR184" s="7"/>
      <c r="IS184" s="7"/>
      <c r="IT184" s="7"/>
      <c r="IU184" s="7"/>
      <c r="IV184" s="7"/>
      <c r="IW184" s="7"/>
      <c r="IX184" s="7"/>
      <c r="IY184" s="7"/>
      <c r="IZ184" s="7"/>
      <c r="JA184" s="7"/>
      <c r="JB184" s="7"/>
      <c r="JC184" s="7"/>
      <c r="JD184" s="7"/>
      <c r="JE184" s="7"/>
      <c r="JF184" s="7"/>
      <c r="JG184" s="7"/>
      <c r="JH184" s="7"/>
      <c r="JI184" s="7"/>
      <c r="JJ184" s="7"/>
      <c r="JK184" s="7"/>
      <c r="JL184" s="7"/>
      <c r="JM184" s="7"/>
      <c r="JN184" s="7"/>
      <c r="JO184" s="7"/>
      <c r="JP184" s="7"/>
      <c r="JQ184" s="7"/>
      <c r="JR184" s="7"/>
      <c r="JS184" s="7"/>
      <c r="JT184" s="7"/>
      <c r="JU184" s="7"/>
      <c r="JV184" s="7"/>
      <c r="JW184" s="7"/>
      <c r="JX184" s="7"/>
      <c r="JY184" s="7"/>
      <c r="JZ184" s="7"/>
      <c r="KA184" s="7"/>
      <c r="KB184" s="7"/>
      <c r="KC184" s="7"/>
      <c r="KD184" s="7"/>
      <c r="KE184" s="7"/>
      <c r="KF184" s="7"/>
      <c r="KG184" s="7"/>
      <c r="KH184" s="7"/>
      <c r="KI184" s="7"/>
      <c r="KJ184" s="7"/>
      <c r="KK184" s="7"/>
      <c r="KL184" s="7"/>
      <c r="KM184" s="7"/>
      <c r="KN184" s="7"/>
      <c r="KO184" s="7"/>
      <c r="KP184" s="7"/>
      <c r="KQ184" s="7"/>
      <c r="KR184" s="7"/>
      <c r="KS184" s="7"/>
      <c r="KT184" s="7"/>
      <c r="KU184" s="7"/>
      <c r="KV184" s="7"/>
      <c r="KW184" s="7"/>
      <c r="KX184" s="7"/>
      <c r="KY184" s="7"/>
      <c r="KZ184" s="7"/>
      <c r="LA184" s="7"/>
      <c r="LB184" s="7"/>
      <c r="LC184" s="7"/>
      <c r="LD184" s="7"/>
      <c r="LE184" s="7"/>
      <c r="LF184" s="7"/>
      <c r="LG184" s="7"/>
      <c r="LH184" s="7"/>
      <c r="LI184" s="7"/>
      <c r="LJ184" s="7"/>
      <c r="LK184" s="7"/>
      <c r="LL184" s="7"/>
      <c r="LM184" s="7"/>
      <c r="LN184" s="7"/>
      <c r="LO184" s="7"/>
      <c r="LP184" s="7"/>
      <c r="LQ184" s="7"/>
      <c r="LR184" s="7"/>
      <c r="LS184" s="7"/>
      <c r="LT184" s="7"/>
      <c r="LU184" s="7"/>
      <c r="LV184" s="7"/>
      <c r="LW184" s="7"/>
      <c r="LX184" s="7"/>
      <c r="LY184" s="7"/>
      <c r="LZ184" s="7"/>
      <c r="MA184" s="7"/>
      <c r="MB184" s="7"/>
      <c r="MC184" s="7"/>
      <c r="MD184" s="7"/>
      <c r="ME184" s="7"/>
      <c r="MF184" s="7"/>
      <c r="MG184" s="7"/>
      <c r="MH184" s="7"/>
      <c r="MI184" s="7"/>
      <c r="MJ184" s="7"/>
      <c r="MK184" s="7"/>
      <c r="ML184" s="7"/>
      <c r="MM184" s="7"/>
      <c r="MN184" s="7"/>
      <c r="MO184" s="7"/>
      <c r="MP184" s="7"/>
      <c r="MQ184" s="7"/>
      <c r="MR184" s="7"/>
      <c r="MS184" s="7"/>
      <c r="MT184" s="7"/>
      <c r="MU184" s="7"/>
      <c r="MV184" s="7"/>
      <c r="MW184" s="7"/>
      <c r="MX184" s="7"/>
      <c r="MY184" s="7"/>
      <c r="MZ184" s="7"/>
      <c r="NA184" s="7"/>
      <c r="NB184" s="7"/>
      <c r="NC184" s="7"/>
      <c r="ND184" s="7"/>
      <c r="NE184" s="7"/>
      <c r="NF184" s="7"/>
      <c r="NG184" s="7"/>
      <c r="NH184" s="7"/>
      <c r="NI184" s="7"/>
      <c r="NJ184" s="7"/>
      <c r="NK184" s="7"/>
      <c r="NL184" s="7"/>
      <c r="NM184" s="7"/>
      <c r="NN184" s="7"/>
      <c r="NO184" s="7"/>
      <c r="NP184" s="7"/>
      <c r="NQ184" s="7"/>
      <c r="NR184" s="7"/>
      <c r="NS184" s="7"/>
      <c r="NT184" s="7"/>
      <c r="NU184" s="7"/>
      <c r="NV184" s="7"/>
      <c r="NW184" s="7"/>
      <c r="NX184" s="7"/>
      <c r="NY184" s="7"/>
      <c r="NZ184" s="7"/>
      <c r="OA184" s="7"/>
      <c r="OB184" s="7"/>
      <c r="OC184" s="7"/>
      <c r="OD184" s="7"/>
      <c r="OE184" s="7"/>
      <c r="OF184" s="7"/>
      <c r="OG184" s="7"/>
      <c r="OH184" s="7"/>
      <c r="OI184" s="7"/>
      <c r="OJ184" s="7"/>
      <c r="OK184" s="7"/>
      <c r="OL184" s="7"/>
      <c r="OM184" s="7"/>
      <c r="ON184" s="7"/>
      <c r="OO184" s="7"/>
      <c r="OP184" s="7"/>
      <c r="OQ184" s="7"/>
      <c r="OR184" s="7"/>
      <c r="OS184" s="7"/>
      <c r="OT184" s="7"/>
      <c r="OU184" s="7"/>
      <c r="OV184" s="7"/>
      <c r="OW184" s="7"/>
      <c r="OX184" s="7"/>
      <c r="OY184" s="7"/>
      <c r="OZ184" s="7"/>
      <c r="PA184" s="7"/>
      <c r="PB184" s="7"/>
      <c r="PC184" s="7"/>
      <c r="PD184" s="7"/>
      <c r="PE184" s="7"/>
      <c r="PF184" s="7"/>
      <c r="PG184" s="7"/>
      <c r="PH184" s="7"/>
      <c r="PI184" s="7"/>
      <c r="PJ184" s="7"/>
      <c r="PK184" s="7"/>
      <c r="PL184" s="7"/>
      <c r="PM184" s="7"/>
      <c r="PN184" s="7"/>
      <c r="PO184" s="7"/>
      <c r="PP184" s="7"/>
      <c r="PQ184" s="7"/>
      <c r="PR184" s="7"/>
      <c r="PS184" s="7"/>
      <c r="PT184" s="7"/>
      <c r="PU184" s="7"/>
      <c r="PV184" s="7"/>
      <c r="PW184" s="7"/>
      <c r="PX184" s="7"/>
      <c r="PY184" s="7"/>
      <c r="PZ184" s="7"/>
      <c r="QA184" s="7"/>
      <c r="QB184" s="7"/>
      <c r="QC184" s="7"/>
      <c r="QD184" s="7"/>
      <c r="QE184" s="7"/>
      <c r="QF184" s="7"/>
      <c r="QG184" s="7"/>
      <c r="QH184" s="7"/>
      <c r="QI184" s="7"/>
      <c r="QJ184" s="7"/>
      <c r="QK184" s="7"/>
      <c r="QL184" s="7"/>
      <c r="QM184" s="7"/>
      <c r="QN184" s="7"/>
      <c r="QO184" s="7"/>
      <c r="QP184" s="7"/>
      <c r="QQ184" s="7"/>
      <c r="QR184" s="7"/>
      <c r="QS184" s="7"/>
      <c r="QT184" s="7"/>
      <c r="QU184" s="7"/>
      <c r="QV184" s="7"/>
      <c r="QW184" s="7"/>
      <c r="QX184" s="7"/>
      <c r="QY184" s="7"/>
      <c r="QZ184" s="7"/>
      <c r="RA184" s="7"/>
      <c r="RB184" s="7"/>
      <c r="RC184" s="7"/>
      <c r="RD184" s="7"/>
      <c r="RE184" s="7"/>
      <c r="RF184" s="7"/>
      <c r="RG184" s="7"/>
      <c r="RH184" s="7"/>
      <c r="RI184" s="7"/>
      <c r="RJ184" s="7"/>
      <c r="RK184" s="7"/>
      <c r="RL184" s="7"/>
      <c r="RM184" s="7"/>
      <c r="RN184" s="7"/>
      <c r="RO184" s="7"/>
      <c r="RP184" s="7"/>
      <c r="RQ184" s="7"/>
      <c r="RR184" s="7"/>
      <c r="RS184" s="7"/>
      <c r="RT184" s="7"/>
      <c r="RU184" s="7"/>
      <c r="RV184" s="7"/>
      <c r="RW184" s="7"/>
      <c r="RX184" s="7"/>
      <c r="RY184" s="7"/>
      <c r="RZ184" s="7"/>
      <c r="SA184" s="7"/>
      <c r="SB184" s="7"/>
      <c r="SC184" s="7"/>
      <c r="SD184" s="7"/>
      <c r="SE184" s="7"/>
      <c r="SF184" s="7"/>
      <c r="SG184" s="7"/>
      <c r="SH184" s="7"/>
      <c r="SI184" s="7"/>
      <c r="SJ184" s="7"/>
      <c r="SK184" s="7"/>
    </row>
    <row r="185" ht="14.2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  <c r="DV185" s="7"/>
      <c r="DW185" s="7"/>
      <c r="DX185" s="7"/>
      <c r="DY185" s="7"/>
      <c r="DZ185" s="7"/>
      <c r="EA185" s="7"/>
      <c r="EB185" s="7"/>
      <c r="EC185" s="7"/>
      <c r="ED185" s="7"/>
      <c r="EE185" s="7"/>
      <c r="EF185" s="7"/>
      <c r="EG185" s="7"/>
      <c r="EH185" s="7"/>
      <c r="EI185" s="7"/>
      <c r="EJ185" s="7"/>
      <c r="EK185" s="7"/>
      <c r="EL185" s="7"/>
      <c r="EM185" s="7"/>
      <c r="EN185" s="7"/>
      <c r="EO185" s="7"/>
      <c r="EP185" s="7"/>
      <c r="EQ185" s="7"/>
      <c r="ER185" s="7"/>
      <c r="ES185" s="7"/>
      <c r="ET185" s="7"/>
      <c r="EU185" s="7"/>
      <c r="EV185" s="7"/>
      <c r="EW185" s="7"/>
      <c r="EX185" s="7"/>
      <c r="EY185" s="7"/>
      <c r="EZ185" s="7"/>
      <c r="FA185" s="7"/>
      <c r="FB185" s="7"/>
      <c r="FC185" s="7"/>
      <c r="FD185" s="7"/>
      <c r="FE185" s="7"/>
      <c r="FF185" s="7"/>
      <c r="FG185" s="7"/>
      <c r="FH185" s="7"/>
      <c r="FI185" s="7"/>
      <c r="FJ185" s="7"/>
      <c r="FK185" s="7"/>
      <c r="FL185" s="7"/>
      <c r="FM185" s="7"/>
      <c r="FN185" s="7"/>
      <c r="FO185" s="7"/>
      <c r="FP185" s="7"/>
      <c r="FQ185" s="7"/>
      <c r="FR185" s="7"/>
      <c r="FS185" s="7"/>
      <c r="FT185" s="7"/>
      <c r="FU185" s="7"/>
      <c r="FV185" s="7"/>
      <c r="FW185" s="7"/>
      <c r="FX185" s="7"/>
      <c r="FY185" s="7"/>
      <c r="FZ185" s="7"/>
      <c r="GA185" s="7"/>
      <c r="GB185" s="7"/>
      <c r="GC185" s="7"/>
      <c r="GD185" s="7"/>
      <c r="GE185" s="7"/>
      <c r="GF185" s="7"/>
      <c r="GG185" s="7"/>
      <c r="GH185" s="7"/>
      <c r="GI185" s="7"/>
      <c r="GJ185" s="7"/>
      <c r="GK185" s="7"/>
      <c r="GL185" s="7"/>
      <c r="GM185" s="7"/>
      <c r="GN185" s="7"/>
      <c r="GO185" s="7"/>
      <c r="GP185" s="7"/>
      <c r="GQ185" s="7"/>
      <c r="GR185" s="7"/>
      <c r="GS185" s="7"/>
      <c r="GT185" s="7"/>
      <c r="GU185" s="7"/>
      <c r="GV185" s="7"/>
      <c r="GW185" s="7"/>
      <c r="GX185" s="7"/>
      <c r="GY185" s="7"/>
      <c r="GZ185" s="7"/>
      <c r="HA185" s="7"/>
      <c r="HB185" s="7"/>
      <c r="HC185" s="7"/>
      <c r="HD185" s="7"/>
      <c r="HE185" s="7"/>
      <c r="HF185" s="7"/>
      <c r="HG185" s="7"/>
      <c r="HH185" s="7"/>
      <c r="HI185" s="7"/>
      <c r="HJ185" s="7"/>
      <c r="HK185" s="7"/>
      <c r="HL185" s="7"/>
      <c r="HM185" s="7"/>
      <c r="HN185" s="7"/>
      <c r="HO185" s="7"/>
      <c r="HP185" s="7"/>
      <c r="HQ185" s="7"/>
      <c r="HR185" s="7"/>
      <c r="HS185" s="7"/>
      <c r="HT185" s="7"/>
      <c r="HU185" s="7"/>
      <c r="HV185" s="7"/>
      <c r="HW185" s="7"/>
      <c r="HX185" s="7"/>
      <c r="HY185" s="7"/>
      <c r="HZ185" s="7"/>
      <c r="IA185" s="7"/>
      <c r="IB185" s="7"/>
      <c r="IC185" s="7"/>
      <c r="ID185" s="7"/>
      <c r="IE185" s="7"/>
      <c r="IF185" s="7"/>
      <c r="IG185" s="7"/>
      <c r="IH185" s="7"/>
      <c r="II185" s="7"/>
      <c r="IJ185" s="7"/>
      <c r="IK185" s="7"/>
      <c r="IL185" s="7"/>
      <c r="IM185" s="7"/>
      <c r="IN185" s="7"/>
      <c r="IO185" s="7"/>
      <c r="IP185" s="7"/>
      <c r="IQ185" s="7"/>
      <c r="IR185" s="7"/>
      <c r="IS185" s="7"/>
      <c r="IT185" s="7"/>
      <c r="IU185" s="7"/>
      <c r="IV185" s="7"/>
      <c r="IW185" s="7"/>
      <c r="IX185" s="7"/>
      <c r="IY185" s="7"/>
      <c r="IZ185" s="7"/>
      <c r="JA185" s="7"/>
      <c r="JB185" s="7"/>
      <c r="JC185" s="7"/>
      <c r="JD185" s="7"/>
      <c r="JE185" s="7"/>
      <c r="JF185" s="7"/>
      <c r="JG185" s="7"/>
      <c r="JH185" s="7"/>
      <c r="JI185" s="7"/>
      <c r="JJ185" s="7"/>
      <c r="JK185" s="7"/>
      <c r="JL185" s="7"/>
      <c r="JM185" s="7"/>
      <c r="JN185" s="7"/>
      <c r="JO185" s="7"/>
      <c r="JP185" s="7"/>
      <c r="JQ185" s="7"/>
      <c r="JR185" s="7"/>
      <c r="JS185" s="7"/>
      <c r="JT185" s="7"/>
      <c r="JU185" s="7"/>
      <c r="JV185" s="7"/>
      <c r="JW185" s="7"/>
      <c r="JX185" s="7"/>
      <c r="JY185" s="7"/>
      <c r="JZ185" s="7"/>
      <c r="KA185" s="7"/>
      <c r="KB185" s="7"/>
      <c r="KC185" s="7"/>
      <c r="KD185" s="7"/>
      <c r="KE185" s="7"/>
      <c r="KF185" s="7"/>
      <c r="KG185" s="7"/>
      <c r="KH185" s="7"/>
      <c r="KI185" s="7"/>
      <c r="KJ185" s="7"/>
      <c r="KK185" s="7"/>
      <c r="KL185" s="7"/>
      <c r="KM185" s="7"/>
      <c r="KN185" s="7"/>
      <c r="KO185" s="7"/>
      <c r="KP185" s="7"/>
      <c r="KQ185" s="7"/>
      <c r="KR185" s="7"/>
      <c r="KS185" s="7"/>
      <c r="KT185" s="7"/>
      <c r="KU185" s="7"/>
      <c r="KV185" s="7"/>
      <c r="KW185" s="7"/>
      <c r="KX185" s="7"/>
      <c r="KY185" s="7"/>
      <c r="KZ185" s="7"/>
      <c r="LA185" s="7"/>
      <c r="LB185" s="7"/>
      <c r="LC185" s="7"/>
      <c r="LD185" s="7"/>
      <c r="LE185" s="7"/>
      <c r="LF185" s="7"/>
      <c r="LG185" s="7"/>
      <c r="LH185" s="7"/>
      <c r="LI185" s="7"/>
      <c r="LJ185" s="7"/>
      <c r="LK185" s="7"/>
      <c r="LL185" s="7"/>
      <c r="LM185" s="7"/>
      <c r="LN185" s="7"/>
      <c r="LO185" s="7"/>
      <c r="LP185" s="7"/>
      <c r="LQ185" s="7"/>
      <c r="LR185" s="7"/>
      <c r="LS185" s="7"/>
      <c r="LT185" s="7"/>
      <c r="LU185" s="7"/>
      <c r="LV185" s="7"/>
      <c r="LW185" s="7"/>
      <c r="LX185" s="7"/>
      <c r="LY185" s="7"/>
      <c r="LZ185" s="7"/>
      <c r="MA185" s="7"/>
      <c r="MB185" s="7"/>
      <c r="MC185" s="7"/>
      <c r="MD185" s="7"/>
      <c r="ME185" s="7"/>
      <c r="MF185" s="7"/>
      <c r="MG185" s="7"/>
      <c r="MH185" s="7"/>
      <c r="MI185" s="7"/>
      <c r="MJ185" s="7"/>
      <c r="MK185" s="7"/>
      <c r="ML185" s="7"/>
      <c r="MM185" s="7"/>
      <c r="MN185" s="7"/>
      <c r="MO185" s="7"/>
      <c r="MP185" s="7"/>
      <c r="MQ185" s="7"/>
      <c r="MR185" s="7"/>
      <c r="MS185" s="7"/>
      <c r="MT185" s="7"/>
      <c r="MU185" s="7"/>
      <c r="MV185" s="7"/>
      <c r="MW185" s="7"/>
      <c r="MX185" s="7"/>
      <c r="MY185" s="7"/>
      <c r="MZ185" s="7"/>
      <c r="NA185" s="7"/>
      <c r="NB185" s="7"/>
      <c r="NC185" s="7"/>
      <c r="ND185" s="7"/>
      <c r="NE185" s="7"/>
      <c r="NF185" s="7"/>
      <c r="NG185" s="7"/>
      <c r="NH185" s="7"/>
      <c r="NI185" s="7"/>
      <c r="NJ185" s="7"/>
      <c r="NK185" s="7"/>
      <c r="NL185" s="7"/>
      <c r="NM185" s="7"/>
      <c r="NN185" s="7"/>
      <c r="NO185" s="7"/>
      <c r="NP185" s="7"/>
      <c r="NQ185" s="7"/>
      <c r="NR185" s="7"/>
      <c r="NS185" s="7"/>
      <c r="NT185" s="7"/>
      <c r="NU185" s="7"/>
      <c r="NV185" s="7"/>
      <c r="NW185" s="7"/>
      <c r="NX185" s="7"/>
      <c r="NY185" s="7"/>
      <c r="NZ185" s="7"/>
      <c r="OA185" s="7"/>
      <c r="OB185" s="7"/>
      <c r="OC185" s="7"/>
      <c r="OD185" s="7"/>
      <c r="OE185" s="7"/>
      <c r="OF185" s="7"/>
      <c r="OG185" s="7"/>
      <c r="OH185" s="7"/>
      <c r="OI185" s="7"/>
      <c r="OJ185" s="7"/>
      <c r="OK185" s="7"/>
      <c r="OL185" s="7"/>
      <c r="OM185" s="7"/>
      <c r="ON185" s="7"/>
      <c r="OO185" s="7"/>
      <c r="OP185" s="7"/>
      <c r="OQ185" s="7"/>
      <c r="OR185" s="7"/>
      <c r="OS185" s="7"/>
      <c r="OT185" s="7"/>
      <c r="OU185" s="7"/>
      <c r="OV185" s="7"/>
      <c r="OW185" s="7"/>
      <c r="OX185" s="7"/>
      <c r="OY185" s="7"/>
      <c r="OZ185" s="7"/>
      <c r="PA185" s="7"/>
      <c r="PB185" s="7"/>
      <c r="PC185" s="7"/>
      <c r="PD185" s="7"/>
      <c r="PE185" s="7"/>
      <c r="PF185" s="7"/>
      <c r="PG185" s="7"/>
      <c r="PH185" s="7"/>
      <c r="PI185" s="7"/>
      <c r="PJ185" s="7"/>
      <c r="PK185" s="7"/>
      <c r="PL185" s="7"/>
      <c r="PM185" s="7"/>
      <c r="PN185" s="7"/>
      <c r="PO185" s="7"/>
      <c r="PP185" s="7"/>
      <c r="PQ185" s="7"/>
      <c r="PR185" s="7"/>
      <c r="PS185" s="7"/>
      <c r="PT185" s="7"/>
      <c r="PU185" s="7"/>
      <c r="PV185" s="7"/>
      <c r="PW185" s="7"/>
      <c r="PX185" s="7"/>
      <c r="PY185" s="7"/>
      <c r="PZ185" s="7"/>
      <c r="QA185" s="7"/>
      <c r="QB185" s="7"/>
      <c r="QC185" s="7"/>
      <c r="QD185" s="7"/>
      <c r="QE185" s="7"/>
      <c r="QF185" s="7"/>
      <c r="QG185" s="7"/>
      <c r="QH185" s="7"/>
      <c r="QI185" s="7"/>
      <c r="QJ185" s="7"/>
      <c r="QK185" s="7"/>
      <c r="QL185" s="7"/>
      <c r="QM185" s="7"/>
      <c r="QN185" s="7"/>
      <c r="QO185" s="7"/>
      <c r="QP185" s="7"/>
      <c r="QQ185" s="7"/>
      <c r="QR185" s="7"/>
      <c r="QS185" s="7"/>
      <c r="QT185" s="7"/>
      <c r="QU185" s="7"/>
      <c r="QV185" s="7"/>
      <c r="QW185" s="7"/>
      <c r="QX185" s="7"/>
      <c r="QY185" s="7"/>
      <c r="QZ185" s="7"/>
      <c r="RA185" s="7"/>
      <c r="RB185" s="7"/>
      <c r="RC185" s="7"/>
      <c r="RD185" s="7"/>
      <c r="RE185" s="7"/>
      <c r="RF185" s="7"/>
      <c r="RG185" s="7"/>
      <c r="RH185" s="7"/>
      <c r="RI185" s="7"/>
      <c r="RJ185" s="7"/>
      <c r="RK185" s="7"/>
      <c r="RL185" s="7"/>
      <c r="RM185" s="7"/>
      <c r="RN185" s="7"/>
      <c r="RO185" s="7"/>
      <c r="RP185" s="7"/>
      <c r="RQ185" s="7"/>
      <c r="RR185" s="7"/>
      <c r="RS185" s="7"/>
      <c r="RT185" s="7"/>
      <c r="RU185" s="7"/>
      <c r="RV185" s="7"/>
      <c r="RW185" s="7"/>
      <c r="RX185" s="7"/>
      <c r="RY185" s="7"/>
      <c r="RZ185" s="7"/>
      <c r="SA185" s="7"/>
      <c r="SB185" s="7"/>
      <c r="SC185" s="7"/>
      <c r="SD185" s="7"/>
      <c r="SE185" s="7"/>
      <c r="SF185" s="7"/>
      <c r="SG185" s="7"/>
      <c r="SH185" s="7"/>
      <c r="SI185" s="7"/>
      <c r="SJ185" s="7"/>
      <c r="SK185" s="7"/>
    </row>
    <row r="186" ht="14.2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  <c r="DV186" s="7"/>
      <c r="DW186" s="7"/>
      <c r="DX186" s="7"/>
      <c r="DY186" s="7"/>
      <c r="DZ186" s="7"/>
      <c r="EA186" s="7"/>
      <c r="EB186" s="7"/>
      <c r="EC186" s="7"/>
      <c r="ED186" s="7"/>
      <c r="EE186" s="7"/>
      <c r="EF186" s="7"/>
      <c r="EG186" s="7"/>
      <c r="EH186" s="7"/>
      <c r="EI186" s="7"/>
      <c r="EJ186" s="7"/>
      <c r="EK186" s="7"/>
      <c r="EL186" s="7"/>
      <c r="EM186" s="7"/>
      <c r="EN186" s="7"/>
      <c r="EO186" s="7"/>
      <c r="EP186" s="7"/>
      <c r="EQ186" s="7"/>
      <c r="ER186" s="7"/>
      <c r="ES186" s="7"/>
      <c r="ET186" s="7"/>
      <c r="EU186" s="7"/>
      <c r="EV186" s="7"/>
      <c r="EW186" s="7"/>
      <c r="EX186" s="7"/>
      <c r="EY186" s="7"/>
      <c r="EZ186" s="7"/>
      <c r="FA186" s="7"/>
      <c r="FB186" s="7"/>
      <c r="FC186" s="7"/>
      <c r="FD186" s="7"/>
      <c r="FE186" s="7"/>
      <c r="FF186" s="7"/>
      <c r="FG186" s="7"/>
      <c r="FH186" s="7"/>
      <c r="FI186" s="7"/>
      <c r="FJ186" s="7"/>
      <c r="FK186" s="7"/>
      <c r="FL186" s="7"/>
      <c r="FM186" s="7"/>
      <c r="FN186" s="7"/>
      <c r="FO186" s="7"/>
      <c r="FP186" s="7"/>
      <c r="FQ186" s="7"/>
      <c r="FR186" s="7"/>
      <c r="FS186" s="7"/>
      <c r="FT186" s="7"/>
      <c r="FU186" s="7"/>
      <c r="FV186" s="7"/>
      <c r="FW186" s="7"/>
      <c r="FX186" s="7"/>
      <c r="FY186" s="7"/>
      <c r="FZ186" s="7"/>
      <c r="GA186" s="7"/>
      <c r="GB186" s="7"/>
      <c r="GC186" s="7"/>
      <c r="GD186" s="7"/>
      <c r="GE186" s="7"/>
      <c r="GF186" s="7"/>
      <c r="GG186" s="7"/>
      <c r="GH186" s="7"/>
      <c r="GI186" s="7"/>
      <c r="GJ186" s="7"/>
      <c r="GK186" s="7"/>
      <c r="GL186" s="7"/>
      <c r="GM186" s="7"/>
      <c r="GN186" s="7"/>
      <c r="GO186" s="7"/>
      <c r="GP186" s="7"/>
      <c r="GQ186" s="7"/>
      <c r="GR186" s="7"/>
      <c r="GS186" s="7"/>
      <c r="GT186" s="7"/>
      <c r="GU186" s="7"/>
      <c r="GV186" s="7"/>
      <c r="GW186" s="7"/>
      <c r="GX186" s="7"/>
      <c r="GY186" s="7"/>
      <c r="GZ186" s="7"/>
      <c r="HA186" s="7"/>
      <c r="HB186" s="7"/>
      <c r="HC186" s="7"/>
      <c r="HD186" s="7"/>
      <c r="HE186" s="7"/>
      <c r="HF186" s="7"/>
      <c r="HG186" s="7"/>
      <c r="HH186" s="7"/>
      <c r="HI186" s="7"/>
      <c r="HJ186" s="7"/>
      <c r="HK186" s="7"/>
      <c r="HL186" s="7"/>
      <c r="HM186" s="7"/>
      <c r="HN186" s="7"/>
      <c r="HO186" s="7"/>
      <c r="HP186" s="7"/>
      <c r="HQ186" s="7"/>
      <c r="HR186" s="7"/>
      <c r="HS186" s="7"/>
      <c r="HT186" s="7"/>
      <c r="HU186" s="7"/>
      <c r="HV186" s="7"/>
      <c r="HW186" s="7"/>
      <c r="HX186" s="7"/>
      <c r="HY186" s="7"/>
      <c r="HZ186" s="7"/>
      <c r="IA186" s="7"/>
      <c r="IB186" s="7"/>
      <c r="IC186" s="7"/>
      <c r="ID186" s="7"/>
      <c r="IE186" s="7"/>
      <c r="IF186" s="7"/>
      <c r="IG186" s="7"/>
      <c r="IH186" s="7"/>
      <c r="II186" s="7"/>
      <c r="IJ186" s="7"/>
      <c r="IK186" s="7"/>
      <c r="IL186" s="7"/>
      <c r="IM186" s="7"/>
      <c r="IN186" s="7"/>
      <c r="IO186" s="7"/>
      <c r="IP186" s="7"/>
      <c r="IQ186" s="7"/>
      <c r="IR186" s="7"/>
      <c r="IS186" s="7"/>
      <c r="IT186" s="7"/>
      <c r="IU186" s="7"/>
      <c r="IV186" s="7"/>
      <c r="IW186" s="7"/>
      <c r="IX186" s="7"/>
      <c r="IY186" s="7"/>
      <c r="IZ186" s="7"/>
      <c r="JA186" s="7"/>
      <c r="JB186" s="7"/>
      <c r="JC186" s="7"/>
      <c r="JD186" s="7"/>
      <c r="JE186" s="7"/>
      <c r="JF186" s="7"/>
      <c r="JG186" s="7"/>
      <c r="JH186" s="7"/>
      <c r="JI186" s="7"/>
      <c r="JJ186" s="7"/>
      <c r="JK186" s="7"/>
      <c r="JL186" s="7"/>
      <c r="JM186" s="7"/>
      <c r="JN186" s="7"/>
      <c r="JO186" s="7"/>
      <c r="JP186" s="7"/>
      <c r="JQ186" s="7"/>
      <c r="JR186" s="7"/>
      <c r="JS186" s="7"/>
      <c r="JT186" s="7"/>
      <c r="JU186" s="7"/>
      <c r="JV186" s="7"/>
      <c r="JW186" s="7"/>
      <c r="JX186" s="7"/>
      <c r="JY186" s="7"/>
      <c r="JZ186" s="7"/>
      <c r="KA186" s="7"/>
      <c r="KB186" s="7"/>
      <c r="KC186" s="7"/>
      <c r="KD186" s="7"/>
      <c r="KE186" s="7"/>
      <c r="KF186" s="7"/>
      <c r="KG186" s="7"/>
      <c r="KH186" s="7"/>
      <c r="KI186" s="7"/>
      <c r="KJ186" s="7"/>
      <c r="KK186" s="7"/>
      <c r="KL186" s="7"/>
      <c r="KM186" s="7"/>
      <c r="KN186" s="7"/>
      <c r="KO186" s="7"/>
      <c r="KP186" s="7"/>
      <c r="KQ186" s="7"/>
      <c r="KR186" s="7"/>
      <c r="KS186" s="7"/>
      <c r="KT186" s="7"/>
      <c r="KU186" s="7"/>
      <c r="KV186" s="7"/>
      <c r="KW186" s="7"/>
      <c r="KX186" s="7"/>
      <c r="KY186" s="7"/>
      <c r="KZ186" s="7"/>
      <c r="LA186" s="7"/>
      <c r="LB186" s="7"/>
      <c r="LC186" s="7"/>
      <c r="LD186" s="7"/>
      <c r="LE186" s="7"/>
      <c r="LF186" s="7"/>
      <c r="LG186" s="7"/>
      <c r="LH186" s="7"/>
      <c r="LI186" s="7"/>
      <c r="LJ186" s="7"/>
      <c r="LK186" s="7"/>
      <c r="LL186" s="7"/>
      <c r="LM186" s="7"/>
      <c r="LN186" s="7"/>
      <c r="LO186" s="7"/>
      <c r="LP186" s="7"/>
      <c r="LQ186" s="7"/>
      <c r="LR186" s="7"/>
      <c r="LS186" s="7"/>
      <c r="LT186" s="7"/>
      <c r="LU186" s="7"/>
      <c r="LV186" s="7"/>
      <c r="LW186" s="7"/>
      <c r="LX186" s="7"/>
      <c r="LY186" s="7"/>
      <c r="LZ186" s="7"/>
      <c r="MA186" s="7"/>
      <c r="MB186" s="7"/>
      <c r="MC186" s="7"/>
      <c r="MD186" s="7"/>
      <c r="ME186" s="7"/>
      <c r="MF186" s="7"/>
      <c r="MG186" s="7"/>
      <c r="MH186" s="7"/>
      <c r="MI186" s="7"/>
      <c r="MJ186" s="7"/>
      <c r="MK186" s="7"/>
      <c r="ML186" s="7"/>
      <c r="MM186" s="7"/>
      <c r="MN186" s="7"/>
      <c r="MO186" s="7"/>
      <c r="MP186" s="7"/>
      <c r="MQ186" s="7"/>
      <c r="MR186" s="7"/>
      <c r="MS186" s="7"/>
      <c r="MT186" s="7"/>
      <c r="MU186" s="7"/>
      <c r="MV186" s="7"/>
      <c r="MW186" s="7"/>
      <c r="MX186" s="7"/>
      <c r="MY186" s="7"/>
      <c r="MZ186" s="7"/>
      <c r="NA186" s="7"/>
      <c r="NB186" s="7"/>
      <c r="NC186" s="7"/>
      <c r="ND186" s="7"/>
      <c r="NE186" s="7"/>
      <c r="NF186" s="7"/>
      <c r="NG186" s="7"/>
      <c r="NH186" s="7"/>
      <c r="NI186" s="7"/>
      <c r="NJ186" s="7"/>
      <c r="NK186" s="7"/>
      <c r="NL186" s="7"/>
      <c r="NM186" s="7"/>
      <c r="NN186" s="7"/>
      <c r="NO186" s="7"/>
      <c r="NP186" s="7"/>
      <c r="NQ186" s="7"/>
      <c r="NR186" s="7"/>
      <c r="NS186" s="7"/>
      <c r="NT186" s="7"/>
      <c r="NU186" s="7"/>
      <c r="NV186" s="7"/>
      <c r="NW186" s="7"/>
      <c r="NX186" s="7"/>
      <c r="NY186" s="7"/>
      <c r="NZ186" s="7"/>
      <c r="OA186" s="7"/>
      <c r="OB186" s="7"/>
      <c r="OC186" s="7"/>
      <c r="OD186" s="7"/>
      <c r="OE186" s="7"/>
      <c r="OF186" s="7"/>
      <c r="OG186" s="7"/>
      <c r="OH186" s="7"/>
      <c r="OI186" s="7"/>
      <c r="OJ186" s="7"/>
      <c r="OK186" s="7"/>
      <c r="OL186" s="7"/>
      <c r="OM186" s="7"/>
      <c r="ON186" s="7"/>
      <c r="OO186" s="7"/>
      <c r="OP186" s="7"/>
      <c r="OQ186" s="7"/>
      <c r="OR186" s="7"/>
      <c r="OS186" s="7"/>
      <c r="OT186" s="7"/>
      <c r="OU186" s="7"/>
      <c r="OV186" s="7"/>
      <c r="OW186" s="7"/>
      <c r="OX186" s="7"/>
      <c r="OY186" s="7"/>
      <c r="OZ186" s="7"/>
      <c r="PA186" s="7"/>
      <c r="PB186" s="7"/>
      <c r="PC186" s="7"/>
      <c r="PD186" s="7"/>
      <c r="PE186" s="7"/>
      <c r="PF186" s="7"/>
      <c r="PG186" s="7"/>
      <c r="PH186" s="7"/>
      <c r="PI186" s="7"/>
      <c r="PJ186" s="7"/>
      <c r="PK186" s="7"/>
      <c r="PL186" s="7"/>
      <c r="PM186" s="7"/>
      <c r="PN186" s="7"/>
      <c r="PO186" s="7"/>
      <c r="PP186" s="7"/>
      <c r="PQ186" s="7"/>
      <c r="PR186" s="7"/>
      <c r="PS186" s="7"/>
      <c r="PT186" s="7"/>
      <c r="PU186" s="7"/>
      <c r="PV186" s="7"/>
      <c r="PW186" s="7"/>
      <c r="PX186" s="7"/>
      <c r="PY186" s="7"/>
      <c r="PZ186" s="7"/>
      <c r="QA186" s="7"/>
      <c r="QB186" s="7"/>
      <c r="QC186" s="7"/>
      <c r="QD186" s="7"/>
      <c r="QE186" s="7"/>
      <c r="QF186" s="7"/>
      <c r="QG186" s="7"/>
      <c r="QH186" s="7"/>
      <c r="QI186" s="7"/>
      <c r="QJ186" s="7"/>
      <c r="QK186" s="7"/>
      <c r="QL186" s="7"/>
      <c r="QM186" s="7"/>
      <c r="QN186" s="7"/>
      <c r="QO186" s="7"/>
      <c r="QP186" s="7"/>
      <c r="QQ186" s="7"/>
      <c r="QR186" s="7"/>
      <c r="QS186" s="7"/>
      <c r="QT186" s="7"/>
      <c r="QU186" s="7"/>
      <c r="QV186" s="7"/>
      <c r="QW186" s="7"/>
      <c r="QX186" s="7"/>
      <c r="QY186" s="7"/>
      <c r="QZ186" s="7"/>
      <c r="RA186" s="7"/>
      <c r="RB186" s="7"/>
      <c r="RC186" s="7"/>
      <c r="RD186" s="7"/>
      <c r="RE186" s="7"/>
      <c r="RF186" s="7"/>
      <c r="RG186" s="7"/>
      <c r="RH186" s="7"/>
      <c r="RI186" s="7"/>
      <c r="RJ186" s="7"/>
      <c r="RK186" s="7"/>
      <c r="RL186" s="7"/>
      <c r="RM186" s="7"/>
      <c r="RN186" s="7"/>
      <c r="RO186" s="7"/>
      <c r="RP186" s="7"/>
      <c r="RQ186" s="7"/>
      <c r="RR186" s="7"/>
      <c r="RS186" s="7"/>
      <c r="RT186" s="7"/>
      <c r="RU186" s="7"/>
      <c r="RV186" s="7"/>
      <c r="RW186" s="7"/>
      <c r="RX186" s="7"/>
      <c r="RY186" s="7"/>
      <c r="RZ186" s="7"/>
      <c r="SA186" s="7"/>
      <c r="SB186" s="7"/>
      <c r="SC186" s="7"/>
      <c r="SD186" s="7"/>
      <c r="SE186" s="7"/>
      <c r="SF186" s="7"/>
      <c r="SG186" s="7"/>
      <c r="SH186" s="7"/>
      <c r="SI186" s="7"/>
      <c r="SJ186" s="7"/>
      <c r="SK186" s="7"/>
    </row>
    <row r="187" ht="14.2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  <c r="DV187" s="7"/>
      <c r="DW187" s="7"/>
      <c r="DX187" s="7"/>
      <c r="DY187" s="7"/>
      <c r="DZ187" s="7"/>
      <c r="EA187" s="7"/>
      <c r="EB187" s="7"/>
      <c r="EC187" s="7"/>
      <c r="ED187" s="7"/>
      <c r="EE187" s="7"/>
      <c r="EF187" s="7"/>
      <c r="EG187" s="7"/>
      <c r="EH187" s="7"/>
      <c r="EI187" s="7"/>
      <c r="EJ187" s="7"/>
      <c r="EK187" s="7"/>
      <c r="EL187" s="7"/>
      <c r="EM187" s="7"/>
      <c r="EN187" s="7"/>
      <c r="EO187" s="7"/>
      <c r="EP187" s="7"/>
      <c r="EQ187" s="7"/>
      <c r="ER187" s="7"/>
      <c r="ES187" s="7"/>
      <c r="ET187" s="7"/>
      <c r="EU187" s="7"/>
      <c r="EV187" s="7"/>
      <c r="EW187" s="7"/>
      <c r="EX187" s="7"/>
      <c r="EY187" s="7"/>
      <c r="EZ187" s="7"/>
      <c r="FA187" s="7"/>
      <c r="FB187" s="7"/>
      <c r="FC187" s="7"/>
      <c r="FD187" s="7"/>
      <c r="FE187" s="7"/>
      <c r="FF187" s="7"/>
      <c r="FG187" s="7"/>
      <c r="FH187" s="7"/>
      <c r="FI187" s="7"/>
      <c r="FJ187" s="7"/>
      <c r="FK187" s="7"/>
      <c r="FL187" s="7"/>
      <c r="FM187" s="7"/>
      <c r="FN187" s="7"/>
      <c r="FO187" s="7"/>
      <c r="FP187" s="7"/>
      <c r="FQ187" s="7"/>
      <c r="FR187" s="7"/>
      <c r="FS187" s="7"/>
      <c r="FT187" s="7"/>
      <c r="FU187" s="7"/>
      <c r="FV187" s="7"/>
      <c r="FW187" s="7"/>
      <c r="FX187" s="7"/>
      <c r="FY187" s="7"/>
      <c r="FZ187" s="7"/>
      <c r="GA187" s="7"/>
      <c r="GB187" s="7"/>
      <c r="GC187" s="7"/>
      <c r="GD187" s="7"/>
      <c r="GE187" s="7"/>
      <c r="GF187" s="7"/>
      <c r="GG187" s="7"/>
      <c r="GH187" s="7"/>
      <c r="GI187" s="7"/>
      <c r="GJ187" s="7"/>
      <c r="GK187" s="7"/>
      <c r="GL187" s="7"/>
      <c r="GM187" s="7"/>
      <c r="GN187" s="7"/>
      <c r="GO187" s="7"/>
      <c r="GP187" s="7"/>
      <c r="GQ187" s="7"/>
      <c r="GR187" s="7"/>
      <c r="GS187" s="7"/>
      <c r="GT187" s="7"/>
      <c r="GU187" s="7"/>
      <c r="GV187" s="7"/>
      <c r="GW187" s="7"/>
      <c r="GX187" s="7"/>
      <c r="GY187" s="7"/>
      <c r="GZ187" s="7"/>
      <c r="HA187" s="7"/>
      <c r="HB187" s="7"/>
      <c r="HC187" s="7"/>
      <c r="HD187" s="7"/>
      <c r="HE187" s="7"/>
      <c r="HF187" s="7"/>
      <c r="HG187" s="7"/>
      <c r="HH187" s="7"/>
      <c r="HI187" s="7"/>
      <c r="HJ187" s="7"/>
      <c r="HK187" s="7"/>
      <c r="HL187" s="7"/>
      <c r="HM187" s="7"/>
      <c r="HN187" s="7"/>
      <c r="HO187" s="7"/>
      <c r="HP187" s="7"/>
      <c r="HQ187" s="7"/>
      <c r="HR187" s="7"/>
      <c r="HS187" s="7"/>
      <c r="HT187" s="7"/>
      <c r="HU187" s="7"/>
      <c r="HV187" s="7"/>
      <c r="HW187" s="7"/>
      <c r="HX187" s="7"/>
      <c r="HY187" s="7"/>
      <c r="HZ187" s="7"/>
      <c r="IA187" s="7"/>
      <c r="IB187" s="7"/>
      <c r="IC187" s="7"/>
      <c r="ID187" s="7"/>
      <c r="IE187" s="7"/>
      <c r="IF187" s="7"/>
      <c r="IG187" s="7"/>
      <c r="IH187" s="7"/>
      <c r="II187" s="7"/>
      <c r="IJ187" s="7"/>
      <c r="IK187" s="7"/>
      <c r="IL187" s="7"/>
      <c r="IM187" s="7"/>
      <c r="IN187" s="7"/>
      <c r="IO187" s="7"/>
      <c r="IP187" s="7"/>
      <c r="IQ187" s="7"/>
      <c r="IR187" s="7"/>
      <c r="IS187" s="7"/>
      <c r="IT187" s="7"/>
      <c r="IU187" s="7"/>
      <c r="IV187" s="7"/>
      <c r="IW187" s="7"/>
      <c r="IX187" s="7"/>
      <c r="IY187" s="7"/>
      <c r="IZ187" s="7"/>
      <c r="JA187" s="7"/>
      <c r="JB187" s="7"/>
      <c r="JC187" s="7"/>
      <c r="JD187" s="7"/>
      <c r="JE187" s="7"/>
      <c r="JF187" s="7"/>
      <c r="JG187" s="7"/>
      <c r="JH187" s="7"/>
      <c r="JI187" s="7"/>
      <c r="JJ187" s="7"/>
      <c r="JK187" s="7"/>
      <c r="JL187" s="7"/>
      <c r="JM187" s="7"/>
      <c r="JN187" s="7"/>
      <c r="JO187" s="7"/>
      <c r="JP187" s="7"/>
      <c r="JQ187" s="7"/>
      <c r="JR187" s="7"/>
      <c r="JS187" s="7"/>
      <c r="JT187" s="7"/>
      <c r="JU187" s="7"/>
      <c r="JV187" s="7"/>
      <c r="JW187" s="7"/>
      <c r="JX187" s="7"/>
      <c r="JY187" s="7"/>
      <c r="JZ187" s="7"/>
      <c r="KA187" s="7"/>
      <c r="KB187" s="7"/>
      <c r="KC187" s="7"/>
      <c r="KD187" s="7"/>
      <c r="KE187" s="7"/>
      <c r="KF187" s="7"/>
      <c r="KG187" s="7"/>
      <c r="KH187" s="7"/>
      <c r="KI187" s="7"/>
      <c r="KJ187" s="7"/>
      <c r="KK187" s="7"/>
      <c r="KL187" s="7"/>
      <c r="KM187" s="7"/>
      <c r="KN187" s="7"/>
      <c r="KO187" s="7"/>
      <c r="KP187" s="7"/>
      <c r="KQ187" s="7"/>
      <c r="KR187" s="7"/>
      <c r="KS187" s="7"/>
      <c r="KT187" s="7"/>
      <c r="KU187" s="7"/>
      <c r="KV187" s="7"/>
      <c r="KW187" s="7"/>
      <c r="KX187" s="7"/>
      <c r="KY187" s="7"/>
      <c r="KZ187" s="7"/>
      <c r="LA187" s="7"/>
      <c r="LB187" s="7"/>
      <c r="LC187" s="7"/>
      <c r="LD187" s="7"/>
      <c r="LE187" s="7"/>
      <c r="LF187" s="7"/>
      <c r="LG187" s="7"/>
      <c r="LH187" s="7"/>
      <c r="LI187" s="7"/>
      <c r="LJ187" s="7"/>
      <c r="LK187" s="7"/>
      <c r="LL187" s="7"/>
      <c r="LM187" s="7"/>
      <c r="LN187" s="7"/>
      <c r="LO187" s="7"/>
      <c r="LP187" s="7"/>
      <c r="LQ187" s="7"/>
      <c r="LR187" s="7"/>
      <c r="LS187" s="7"/>
      <c r="LT187" s="7"/>
      <c r="LU187" s="7"/>
      <c r="LV187" s="7"/>
      <c r="LW187" s="7"/>
      <c r="LX187" s="7"/>
      <c r="LY187" s="7"/>
      <c r="LZ187" s="7"/>
      <c r="MA187" s="7"/>
      <c r="MB187" s="7"/>
      <c r="MC187" s="7"/>
      <c r="MD187" s="7"/>
      <c r="ME187" s="7"/>
      <c r="MF187" s="7"/>
      <c r="MG187" s="7"/>
      <c r="MH187" s="7"/>
      <c r="MI187" s="7"/>
      <c r="MJ187" s="7"/>
      <c r="MK187" s="7"/>
      <c r="ML187" s="7"/>
      <c r="MM187" s="7"/>
      <c r="MN187" s="7"/>
      <c r="MO187" s="7"/>
      <c r="MP187" s="7"/>
      <c r="MQ187" s="7"/>
      <c r="MR187" s="7"/>
      <c r="MS187" s="7"/>
      <c r="MT187" s="7"/>
      <c r="MU187" s="7"/>
      <c r="MV187" s="7"/>
      <c r="MW187" s="7"/>
      <c r="MX187" s="7"/>
      <c r="MY187" s="7"/>
      <c r="MZ187" s="7"/>
      <c r="NA187" s="7"/>
      <c r="NB187" s="7"/>
      <c r="NC187" s="7"/>
      <c r="ND187" s="7"/>
      <c r="NE187" s="7"/>
      <c r="NF187" s="7"/>
      <c r="NG187" s="7"/>
      <c r="NH187" s="7"/>
      <c r="NI187" s="7"/>
      <c r="NJ187" s="7"/>
      <c r="NK187" s="7"/>
      <c r="NL187" s="7"/>
      <c r="NM187" s="7"/>
      <c r="NN187" s="7"/>
      <c r="NO187" s="7"/>
      <c r="NP187" s="7"/>
      <c r="NQ187" s="7"/>
      <c r="NR187" s="7"/>
      <c r="NS187" s="7"/>
      <c r="NT187" s="7"/>
      <c r="NU187" s="7"/>
      <c r="NV187" s="7"/>
      <c r="NW187" s="7"/>
      <c r="NX187" s="7"/>
      <c r="NY187" s="7"/>
      <c r="NZ187" s="7"/>
      <c r="OA187" s="7"/>
      <c r="OB187" s="7"/>
      <c r="OC187" s="7"/>
      <c r="OD187" s="7"/>
      <c r="OE187" s="7"/>
      <c r="OF187" s="7"/>
      <c r="OG187" s="7"/>
      <c r="OH187" s="7"/>
      <c r="OI187" s="7"/>
      <c r="OJ187" s="7"/>
      <c r="OK187" s="7"/>
      <c r="OL187" s="7"/>
      <c r="OM187" s="7"/>
      <c r="ON187" s="7"/>
      <c r="OO187" s="7"/>
      <c r="OP187" s="7"/>
      <c r="OQ187" s="7"/>
      <c r="OR187" s="7"/>
      <c r="OS187" s="7"/>
      <c r="OT187" s="7"/>
      <c r="OU187" s="7"/>
      <c r="OV187" s="7"/>
      <c r="OW187" s="7"/>
      <c r="OX187" s="7"/>
      <c r="OY187" s="7"/>
      <c r="OZ187" s="7"/>
      <c r="PA187" s="7"/>
      <c r="PB187" s="7"/>
      <c r="PC187" s="7"/>
      <c r="PD187" s="7"/>
      <c r="PE187" s="7"/>
      <c r="PF187" s="7"/>
      <c r="PG187" s="7"/>
      <c r="PH187" s="7"/>
      <c r="PI187" s="7"/>
      <c r="PJ187" s="7"/>
      <c r="PK187" s="7"/>
      <c r="PL187" s="7"/>
      <c r="PM187" s="7"/>
      <c r="PN187" s="7"/>
      <c r="PO187" s="7"/>
      <c r="PP187" s="7"/>
      <c r="PQ187" s="7"/>
      <c r="PR187" s="7"/>
      <c r="PS187" s="7"/>
      <c r="PT187" s="7"/>
      <c r="PU187" s="7"/>
      <c r="PV187" s="7"/>
      <c r="PW187" s="7"/>
      <c r="PX187" s="7"/>
      <c r="PY187" s="7"/>
      <c r="PZ187" s="7"/>
      <c r="QA187" s="7"/>
      <c r="QB187" s="7"/>
      <c r="QC187" s="7"/>
      <c r="QD187" s="7"/>
      <c r="QE187" s="7"/>
      <c r="QF187" s="7"/>
      <c r="QG187" s="7"/>
      <c r="QH187" s="7"/>
      <c r="QI187" s="7"/>
      <c r="QJ187" s="7"/>
      <c r="QK187" s="7"/>
      <c r="QL187" s="7"/>
      <c r="QM187" s="7"/>
      <c r="QN187" s="7"/>
      <c r="QO187" s="7"/>
      <c r="QP187" s="7"/>
      <c r="QQ187" s="7"/>
      <c r="QR187" s="7"/>
      <c r="QS187" s="7"/>
      <c r="QT187" s="7"/>
      <c r="QU187" s="7"/>
      <c r="QV187" s="7"/>
      <c r="QW187" s="7"/>
      <c r="QX187" s="7"/>
      <c r="QY187" s="7"/>
      <c r="QZ187" s="7"/>
      <c r="RA187" s="7"/>
      <c r="RB187" s="7"/>
      <c r="RC187" s="7"/>
      <c r="RD187" s="7"/>
      <c r="RE187" s="7"/>
      <c r="RF187" s="7"/>
      <c r="RG187" s="7"/>
      <c r="RH187" s="7"/>
      <c r="RI187" s="7"/>
      <c r="RJ187" s="7"/>
      <c r="RK187" s="7"/>
      <c r="RL187" s="7"/>
      <c r="RM187" s="7"/>
      <c r="RN187" s="7"/>
      <c r="RO187" s="7"/>
      <c r="RP187" s="7"/>
      <c r="RQ187" s="7"/>
      <c r="RR187" s="7"/>
      <c r="RS187" s="7"/>
      <c r="RT187" s="7"/>
      <c r="RU187" s="7"/>
      <c r="RV187" s="7"/>
      <c r="RW187" s="7"/>
      <c r="RX187" s="7"/>
      <c r="RY187" s="7"/>
      <c r="RZ187" s="7"/>
      <c r="SA187" s="7"/>
      <c r="SB187" s="7"/>
      <c r="SC187" s="7"/>
      <c r="SD187" s="7"/>
      <c r="SE187" s="7"/>
      <c r="SF187" s="7"/>
      <c r="SG187" s="7"/>
      <c r="SH187" s="7"/>
      <c r="SI187" s="7"/>
      <c r="SJ187" s="7"/>
      <c r="SK187" s="7"/>
    </row>
    <row r="188" ht="14.2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  <c r="DV188" s="7"/>
      <c r="DW188" s="7"/>
      <c r="DX188" s="7"/>
      <c r="DY188" s="7"/>
      <c r="DZ188" s="7"/>
      <c r="EA188" s="7"/>
      <c r="EB188" s="7"/>
      <c r="EC188" s="7"/>
      <c r="ED188" s="7"/>
      <c r="EE188" s="7"/>
      <c r="EF188" s="7"/>
      <c r="EG188" s="7"/>
      <c r="EH188" s="7"/>
      <c r="EI188" s="7"/>
      <c r="EJ188" s="7"/>
      <c r="EK188" s="7"/>
      <c r="EL188" s="7"/>
      <c r="EM188" s="7"/>
      <c r="EN188" s="7"/>
      <c r="EO188" s="7"/>
      <c r="EP188" s="7"/>
      <c r="EQ188" s="7"/>
      <c r="ER188" s="7"/>
      <c r="ES188" s="7"/>
      <c r="ET188" s="7"/>
      <c r="EU188" s="7"/>
      <c r="EV188" s="7"/>
      <c r="EW188" s="7"/>
      <c r="EX188" s="7"/>
      <c r="EY188" s="7"/>
      <c r="EZ188" s="7"/>
      <c r="FA188" s="7"/>
      <c r="FB188" s="7"/>
      <c r="FC188" s="7"/>
      <c r="FD188" s="7"/>
      <c r="FE188" s="7"/>
      <c r="FF188" s="7"/>
      <c r="FG188" s="7"/>
      <c r="FH188" s="7"/>
      <c r="FI188" s="7"/>
      <c r="FJ188" s="7"/>
      <c r="FK188" s="7"/>
      <c r="FL188" s="7"/>
      <c r="FM188" s="7"/>
      <c r="FN188" s="7"/>
      <c r="FO188" s="7"/>
      <c r="FP188" s="7"/>
      <c r="FQ188" s="7"/>
      <c r="FR188" s="7"/>
      <c r="FS188" s="7"/>
      <c r="FT188" s="7"/>
      <c r="FU188" s="7"/>
      <c r="FV188" s="7"/>
      <c r="FW188" s="7"/>
      <c r="FX188" s="7"/>
      <c r="FY188" s="7"/>
      <c r="FZ188" s="7"/>
      <c r="GA188" s="7"/>
      <c r="GB188" s="7"/>
      <c r="GC188" s="7"/>
      <c r="GD188" s="7"/>
      <c r="GE188" s="7"/>
      <c r="GF188" s="7"/>
      <c r="GG188" s="7"/>
      <c r="GH188" s="7"/>
      <c r="GI188" s="7"/>
      <c r="GJ188" s="7"/>
      <c r="GK188" s="7"/>
      <c r="GL188" s="7"/>
      <c r="GM188" s="7"/>
      <c r="GN188" s="7"/>
      <c r="GO188" s="7"/>
      <c r="GP188" s="7"/>
      <c r="GQ188" s="7"/>
      <c r="GR188" s="7"/>
      <c r="GS188" s="7"/>
      <c r="GT188" s="7"/>
      <c r="GU188" s="7"/>
      <c r="GV188" s="7"/>
      <c r="GW188" s="7"/>
      <c r="GX188" s="7"/>
      <c r="GY188" s="7"/>
      <c r="GZ188" s="7"/>
      <c r="HA188" s="7"/>
      <c r="HB188" s="7"/>
      <c r="HC188" s="7"/>
      <c r="HD188" s="7"/>
      <c r="HE188" s="7"/>
      <c r="HF188" s="7"/>
      <c r="HG188" s="7"/>
      <c r="HH188" s="7"/>
      <c r="HI188" s="7"/>
      <c r="HJ188" s="7"/>
      <c r="HK188" s="7"/>
      <c r="HL188" s="7"/>
      <c r="HM188" s="7"/>
      <c r="HN188" s="7"/>
      <c r="HO188" s="7"/>
      <c r="HP188" s="7"/>
      <c r="HQ188" s="7"/>
      <c r="HR188" s="7"/>
      <c r="HS188" s="7"/>
      <c r="HT188" s="7"/>
      <c r="HU188" s="7"/>
      <c r="HV188" s="7"/>
      <c r="HW188" s="7"/>
      <c r="HX188" s="7"/>
      <c r="HY188" s="7"/>
      <c r="HZ188" s="7"/>
      <c r="IA188" s="7"/>
      <c r="IB188" s="7"/>
      <c r="IC188" s="7"/>
      <c r="ID188" s="7"/>
      <c r="IE188" s="7"/>
      <c r="IF188" s="7"/>
      <c r="IG188" s="7"/>
      <c r="IH188" s="7"/>
      <c r="II188" s="7"/>
      <c r="IJ188" s="7"/>
      <c r="IK188" s="7"/>
      <c r="IL188" s="7"/>
      <c r="IM188" s="7"/>
      <c r="IN188" s="7"/>
      <c r="IO188" s="7"/>
      <c r="IP188" s="7"/>
      <c r="IQ188" s="7"/>
      <c r="IR188" s="7"/>
      <c r="IS188" s="7"/>
      <c r="IT188" s="7"/>
      <c r="IU188" s="7"/>
      <c r="IV188" s="7"/>
      <c r="IW188" s="7"/>
      <c r="IX188" s="7"/>
      <c r="IY188" s="7"/>
      <c r="IZ188" s="7"/>
      <c r="JA188" s="7"/>
      <c r="JB188" s="7"/>
      <c r="JC188" s="7"/>
      <c r="JD188" s="7"/>
      <c r="JE188" s="7"/>
      <c r="JF188" s="7"/>
      <c r="JG188" s="7"/>
      <c r="JH188" s="7"/>
      <c r="JI188" s="7"/>
      <c r="JJ188" s="7"/>
      <c r="JK188" s="7"/>
      <c r="JL188" s="7"/>
      <c r="JM188" s="7"/>
      <c r="JN188" s="7"/>
      <c r="JO188" s="7"/>
      <c r="JP188" s="7"/>
      <c r="JQ188" s="7"/>
      <c r="JR188" s="7"/>
      <c r="JS188" s="7"/>
      <c r="JT188" s="7"/>
      <c r="JU188" s="7"/>
      <c r="JV188" s="7"/>
      <c r="JW188" s="7"/>
      <c r="JX188" s="7"/>
      <c r="JY188" s="7"/>
      <c r="JZ188" s="7"/>
      <c r="KA188" s="7"/>
      <c r="KB188" s="7"/>
      <c r="KC188" s="7"/>
      <c r="KD188" s="7"/>
      <c r="KE188" s="7"/>
      <c r="KF188" s="7"/>
      <c r="KG188" s="7"/>
      <c r="KH188" s="7"/>
      <c r="KI188" s="7"/>
      <c r="KJ188" s="7"/>
      <c r="KK188" s="7"/>
      <c r="KL188" s="7"/>
      <c r="KM188" s="7"/>
      <c r="KN188" s="7"/>
      <c r="KO188" s="7"/>
      <c r="KP188" s="7"/>
      <c r="KQ188" s="7"/>
      <c r="KR188" s="7"/>
      <c r="KS188" s="7"/>
      <c r="KT188" s="7"/>
      <c r="KU188" s="7"/>
      <c r="KV188" s="7"/>
      <c r="KW188" s="7"/>
      <c r="KX188" s="7"/>
      <c r="KY188" s="7"/>
      <c r="KZ188" s="7"/>
      <c r="LA188" s="7"/>
      <c r="LB188" s="7"/>
      <c r="LC188" s="7"/>
      <c r="LD188" s="7"/>
      <c r="LE188" s="7"/>
      <c r="LF188" s="7"/>
      <c r="LG188" s="7"/>
      <c r="LH188" s="7"/>
      <c r="LI188" s="7"/>
      <c r="LJ188" s="7"/>
      <c r="LK188" s="7"/>
      <c r="LL188" s="7"/>
      <c r="LM188" s="7"/>
      <c r="LN188" s="7"/>
      <c r="LO188" s="7"/>
      <c r="LP188" s="7"/>
      <c r="LQ188" s="7"/>
      <c r="LR188" s="7"/>
      <c r="LS188" s="7"/>
      <c r="LT188" s="7"/>
      <c r="LU188" s="7"/>
      <c r="LV188" s="7"/>
      <c r="LW188" s="7"/>
      <c r="LX188" s="7"/>
      <c r="LY188" s="7"/>
      <c r="LZ188" s="7"/>
      <c r="MA188" s="7"/>
      <c r="MB188" s="7"/>
      <c r="MC188" s="7"/>
      <c r="MD188" s="7"/>
      <c r="ME188" s="7"/>
      <c r="MF188" s="7"/>
      <c r="MG188" s="7"/>
      <c r="MH188" s="7"/>
      <c r="MI188" s="7"/>
      <c r="MJ188" s="7"/>
      <c r="MK188" s="7"/>
      <c r="ML188" s="7"/>
      <c r="MM188" s="7"/>
      <c r="MN188" s="7"/>
      <c r="MO188" s="7"/>
      <c r="MP188" s="7"/>
      <c r="MQ188" s="7"/>
      <c r="MR188" s="7"/>
      <c r="MS188" s="7"/>
      <c r="MT188" s="7"/>
      <c r="MU188" s="7"/>
      <c r="MV188" s="7"/>
      <c r="MW188" s="7"/>
      <c r="MX188" s="7"/>
      <c r="MY188" s="7"/>
      <c r="MZ188" s="7"/>
      <c r="NA188" s="7"/>
      <c r="NB188" s="7"/>
      <c r="NC188" s="7"/>
      <c r="ND188" s="7"/>
      <c r="NE188" s="7"/>
      <c r="NF188" s="7"/>
      <c r="NG188" s="7"/>
      <c r="NH188" s="7"/>
      <c r="NI188" s="7"/>
      <c r="NJ188" s="7"/>
      <c r="NK188" s="7"/>
      <c r="NL188" s="7"/>
      <c r="NM188" s="7"/>
      <c r="NN188" s="7"/>
      <c r="NO188" s="7"/>
      <c r="NP188" s="7"/>
      <c r="NQ188" s="7"/>
      <c r="NR188" s="7"/>
      <c r="NS188" s="7"/>
      <c r="NT188" s="7"/>
      <c r="NU188" s="7"/>
      <c r="NV188" s="7"/>
      <c r="NW188" s="7"/>
      <c r="NX188" s="7"/>
      <c r="NY188" s="7"/>
      <c r="NZ188" s="7"/>
      <c r="OA188" s="7"/>
      <c r="OB188" s="7"/>
      <c r="OC188" s="7"/>
      <c r="OD188" s="7"/>
      <c r="OE188" s="7"/>
      <c r="OF188" s="7"/>
      <c r="OG188" s="7"/>
      <c r="OH188" s="7"/>
      <c r="OI188" s="7"/>
      <c r="OJ188" s="7"/>
      <c r="OK188" s="7"/>
      <c r="OL188" s="7"/>
      <c r="OM188" s="7"/>
      <c r="ON188" s="7"/>
      <c r="OO188" s="7"/>
      <c r="OP188" s="7"/>
      <c r="OQ188" s="7"/>
      <c r="OR188" s="7"/>
      <c r="OS188" s="7"/>
      <c r="OT188" s="7"/>
      <c r="OU188" s="7"/>
      <c r="OV188" s="7"/>
      <c r="OW188" s="7"/>
      <c r="OX188" s="7"/>
      <c r="OY188" s="7"/>
      <c r="OZ188" s="7"/>
      <c r="PA188" s="7"/>
      <c r="PB188" s="7"/>
      <c r="PC188" s="7"/>
      <c r="PD188" s="7"/>
      <c r="PE188" s="7"/>
      <c r="PF188" s="7"/>
      <c r="PG188" s="7"/>
      <c r="PH188" s="7"/>
      <c r="PI188" s="7"/>
      <c r="PJ188" s="7"/>
      <c r="PK188" s="7"/>
      <c r="PL188" s="7"/>
      <c r="PM188" s="7"/>
      <c r="PN188" s="7"/>
      <c r="PO188" s="7"/>
      <c r="PP188" s="7"/>
      <c r="PQ188" s="7"/>
      <c r="PR188" s="7"/>
      <c r="PS188" s="7"/>
      <c r="PT188" s="7"/>
      <c r="PU188" s="7"/>
      <c r="PV188" s="7"/>
      <c r="PW188" s="7"/>
      <c r="PX188" s="7"/>
      <c r="PY188" s="7"/>
      <c r="PZ188" s="7"/>
      <c r="QA188" s="7"/>
      <c r="QB188" s="7"/>
      <c r="QC188" s="7"/>
      <c r="QD188" s="7"/>
      <c r="QE188" s="7"/>
      <c r="QF188" s="7"/>
      <c r="QG188" s="7"/>
      <c r="QH188" s="7"/>
      <c r="QI188" s="7"/>
      <c r="QJ188" s="7"/>
      <c r="QK188" s="7"/>
      <c r="QL188" s="7"/>
      <c r="QM188" s="7"/>
      <c r="QN188" s="7"/>
      <c r="QO188" s="7"/>
      <c r="QP188" s="7"/>
      <c r="QQ188" s="7"/>
      <c r="QR188" s="7"/>
      <c r="QS188" s="7"/>
      <c r="QT188" s="7"/>
      <c r="QU188" s="7"/>
      <c r="QV188" s="7"/>
      <c r="QW188" s="7"/>
      <c r="QX188" s="7"/>
      <c r="QY188" s="7"/>
      <c r="QZ188" s="7"/>
      <c r="RA188" s="7"/>
      <c r="RB188" s="7"/>
      <c r="RC188" s="7"/>
      <c r="RD188" s="7"/>
      <c r="RE188" s="7"/>
      <c r="RF188" s="7"/>
      <c r="RG188" s="7"/>
      <c r="RH188" s="7"/>
      <c r="RI188" s="7"/>
      <c r="RJ188" s="7"/>
      <c r="RK188" s="7"/>
      <c r="RL188" s="7"/>
      <c r="RM188" s="7"/>
      <c r="RN188" s="7"/>
      <c r="RO188" s="7"/>
      <c r="RP188" s="7"/>
      <c r="RQ188" s="7"/>
      <c r="RR188" s="7"/>
      <c r="RS188" s="7"/>
      <c r="RT188" s="7"/>
      <c r="RU188" s="7"/>
      <c r="RV188" s="7"/>
      <c r="RW188" s="7"/>
      <c r="RX188" s="7"/>
      <c r="RY188" s="7"/>
      <c r="RZ188" s="7"/>
      <c r="SA188" s="7"/>
      <c r="SB188" s="7"/>
      <c r="SC188" s="7"/>
      <c r="SD188" s="7"/>
      <c r="SE188" s="7"/>
      <c r="SF188" s="7"/>
      <c r="SG188" s="7"/>
      <c r="SH188" s="7"/>
      <c r="SI188" s="7"/>
      <c r="SJ188" s="7"/>
      <c r="SK188" s="7"/>
    </row>
    <row r="189" ht="14.2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  <c r="DV189" s="7"/>
      <c r="DW189" s="7"/>
      <c r="DX189" s="7"/>
      <c r="DY189" s="7"/>
      <c r="DZ189" s="7"/>
      <c r="EA189" s="7"/>
      <c r="EB189" s="7"/>
      <c r="EC189" s="7"/>
      <c r="ED189" s="7"/>
      <c r="EE189" s="7"/>
      <c r="EF189" s="7"/>
      <c r="EG189" s="7"/>
      <c r="EH189" s="7"/>
      <c r="EI189" s="7"/>
      <c r="EJ189" s="7"/>
      <c r="EK189" s="7"/>
      <c r="EL189" s="7"/>
      <c r="EM189" s="7"/>
      <c r="EN189" s="7"/>
      <c r="EO189" s="7"/>
      <c r="EP189" s="7"/>
      <c r="EQ189" s="7"/>
      <c r="ER189" s="7"/>
      <c r="ES189" s="7"/>
      <c r="ET189" s="7"/>
      <c r="EU189" s="7"/>
      <c r="EV189" s="7"/>
      <c r="EW189" s="7"/>
      <c r="EX189" s="7"/>
      <c r="EY189" s="7"/>
      <c r="EZ189" s="7"/>
      <c r="FA189" s="7"/>
      <c r="FB189" s="7"/>
      <c r="FC189" s="7"/>
      <c r="FD189" s="7"/>
      <c r="FE189" s="7"/>
      <c r="FF189" s="7"/>
      <c r="FG189" s="7"/>
      <c r="FH189" s="7"/>
      <c r="FI189" s="7"/>
      <c r="FJ189" s="7"/>
      <c r="FK189" s="7"/>
      <c r="FL189" s="7"/>
      <c r="FM189" s="7"/>
      <c r="FN189" s="7"/>
      <c r="FO189" s="7"/>
      <c r="FP189" s="7"/>
      <c r="FQ189" s="7"/>
      <c r="FR189" s="7"/>
      <c r="FS189" s="7"/>
      <c r="FT189" s="7"/>
      <c r="FU189" s="7"/>
      <c r="FV189" s="7"/>
      <c r="FW189" s="7"/>
      <c r="FX189" s="7"/>
      <c r="FY189" s="7"/>
      <c r="FZ189" s="7"/>
      <c r="GA189" s="7"/>
      <c r="GB189" s="7"/>
      <c r="GC189" s="7"/>
      <c r="GD189" s="7"/>
      <c r="GE189" s="7"/>
      <c r="GF189" s="7"/>
      <c r="GG189" s="7"/>
      <c r="GH189" s="7"/>
      <c r="GI189" s="7"/>
      <c r="GJ189" s="7"/>
      <c r="GK189" s="7"/>
      <c r="GL189" s="7"/>
      <c r="GM189" s="7"/>
      <c r="GN189" s="7"/>
      <c r="GO189" s="7"/>
      <c r="GP189" s="7"/>
      <c r="GQ189" s="7"/>
      <c r="GR189" s="7"/>
      <c r="GS189" s="7"/>
      <c r="GT189" s="7"/>
      <c r="GU189" s="7"/>
      <c r="GV189" s="7"/>
      <c r="GW189" s="7"/>
      <c r="GX189" s="7"/>
      <c r="GY189" s="7"/>
      <c r="GZ189" s="7"/>
      <c r="HA189" s="7"/>
      <c r="HB189" s="7"/>
      <c r="HC189" s="7"/>
      <c r="HD189" s="7"/>
      <c r="HE189" s="7"/>
      <c r="HF189" s="7"/>
      <c r="HG189" s="7"/>
      <c r="HH189" s="7"/>
      <c r="HI189" s="7"/>
      <c r="HJ189" s="7"/>
      <c r="HK189" s="7"/>
      <c r="HL189" s="7"/>
      <c r="HM189" s="7"/>
      <c r="HN189" s="7"/>
      <c r="HO189" s="7"/>
      <c r="HP189" s="7"/>
      <c r="HQ189" s="7"/>
      <c r="HR189" s="7"/>
      <c r="HS189" s="7"/>
      <c r="HT189" s="7"/>
      <c r="HU189" s="7"/>
      <c r="HV189" s="7"/>
      <c r="HW189" s="7"/>
      <c r="HX189" s="7"/>
      <c r="HY189" s="7"/>
      <c r="HZ189" s="7"/>
      <c r="IA189" s="7"/>
      <c r="IB189" s="7"/>
      <c r="IC189" s="7"/>
      <c r="ID189" s="7"/>
      <c r="IE189" s="7"/>
      <c r="IF189" s="7"/>
      <c r="IG189" s="7"/>
      <c r="IH189" s="7"/>
      <c r="II189" s="7"/>
      <c r="IJ189" s="7"/>
      <c r="IK189" s="7"/>
      <c r="IL189" s="7"/>
      <c r="IM189" s="7"/>
      <c r="IN189" s="7"/>
      <c r="IO189" s="7"/>
      <c r="IP189" s="7"/>
      <c r="IQ189" s="7"/>
      <c r="IR189" s="7"/>
      <c r="IS189" s="7"/>
      <c r="IT189" s="7"/>
      <c r="IU189" s="7"/>
      <c r="IV189" s="7"/>
      <c r="IW189" s="7"/>
      <c r="IX189" s="7"/>
      <c r="IY189" s="7"/>
      <c r="IZ189" s="7"/>
      <c r="JA189" s="7"/>
      <c r="JB189" s="7"/>
      <c r="JC189" s="7"/>
      <c r="JD189" s="7"/>
      <c r="JE189" s="7"/>
      <c r="JF189" s="7"/>
      <c r="JG189" s="7"/>
      <c r="JH189" s="7"/>
      <c r="JI189" s="7"/>
      <c r="JJ189" s="7"/>
      <c r="JK189" s="7"/>
      <c r="JL189" s="7"/>
      <c r="JM189" s="7"/>
      <c r="JN189" s="7"/>
      <c r="JO189" s="7"/>
      <c r="JP189" s="7"/>
      <c r="JQ189" s="7"/>
      <c r="JR189" s="7"/>
      <c r="JS189" s="7"/>
      <c r="JT189" s="7"/>
      <c r="JU189" s="7"/>
      <c r="JV189" s="7"/>
      <c r="JW189" s="7"/>
      <c r="JX189" s="7"/>
      <c r="JY189" s="7"/>
      <c r="JZ189" s="7"/>
      <c r="KA189" s="7"/>
      <c r="KB189" s="7"/>
      <c r="KC189" s="7"/>
      <c r="KD189" s="7"/>
      <c r="KE189" s="7"/>
      <c r="KF189" s="7"/>
      <c r="KG189" s="7"/>
      <c r="KH189" s="7"/>
      <c r="KI189" s="7"/>
      <c r="KJ189" s="7"/>
      <c r="KK189" s="7"/>
      <c r="KL189" s="7"/>
      <c r="KM189" s="7"/>
      <c r="KN189" s="7"/>
      <c r="KO189" s="7"/>
      <c r="KP189" s="7"/>
      <c r="KQ189" s="7"/>
      <c r="KR189" s="7"/>
      <c r="KS189" s="7"/>
      <c r="KT189" s="7"/>
      <c r="KU189" s="7"/>
      <c r="KV189" s="7"/>
      <c r="KW189" s="7"/>
      <c r="KX189" s="7"/>
      <c r="KY189" s="7"/>
      <c r="KZ189" s="7"/>
      <c r="LA189" s="7"/>
      <c r="LB189" s="7"/>
      <c r="LC189" s="7"/>
      <c r="LD189" s="7"/>
      <c r="LE189" s="7"/>
      <c r="LF189" s="7"/>
      <c r="LG189" s="7"/>
      <c r="LH189" s="7"/>
      <c r="LI189" s="7"/>
      <c r="LJ189" s="7"/>
      <c r="LK189" s="7"/>
      <c r="LL189" s="7"/>
      <c r="LM189" s="7"/>
      <c r="LN189" s="7"/>
      <c r="LO189" s="7"/>
      <c r="LP189" s="7"/>
      <c r="LQ189" s="7"/>
      <c r="LR189" s="7"/>
      <c r="LS189" s="7"/>
      <c r="LT189" s="7"/>
      <c r="LU189" s="7"/>
      <c r="LV189" s="7"/>
      <c r="LW189" s="7"/>
      <c r="LX189" s="7"/>
      <c r="LY189" s="7"/>
      <c r="LZ189" s="7"/>
      <c r="MA189" s="7"/>
      <c r="MB189" s="7"/>
      <c r="MC189" s="7"/>
      <c r="MD189" s="7"/>
      <c r="ME189" s="7"/>
      <c r="MF189" s="7"/>
      <c r="MG189" s="7"/>
      <c r="MH189" s="7"/>
      <c r="MI189" s="7"/>
      <c r="MJ189" s="7"/>
      <c r="MK189" s="7"/>
      <c r="ML189" s="7"/>
      <c r="MM189" s="7"/>
      <c r="MN189" s="7"/>
      <c r="MO189" s="7"/>
      <c r="MP189" s="7"/>
      <c r="MQ189" s="7"/>
      <c r="MR189" s="7"/>
      <c r="MS189" s="7"/>
      <c r="MT189" s="7"/>
      <c r="MU189" s="7"/>
      <c r="MV189" s="7"/>
      <c r="MW189" s="7"/>
      <c r="MX189" s="7"/>
      <c r="MY189" s="7"/>
      <c r="MZ189" s="7"/>
      <c r="NA189" s="7"/>
      <c r="NB189" s="7"/>
      <c r="NC189" s="7"/>
      <c r="ND189" s="7"/>
      <c r="NE189" s="7"/>
      <c r="NF189" s="7"/>
      <c r="NG189" s="7"/>
      <c r="NH189" s="7"/>
      <c r="NI189" s="7"/>
      <c r="NJ189" s="7"/>
      <c r="NK189" s="7"/>
      <c r="NL189" s="7"/>
      <c r="NM189" s="7"/>
      <c r="NN189" s="7"/>
      <c r="NO189" s="7"/>
      <c r="NP189" s="7"/>
      <c r="NQ189" s="7"/>
      <c r="NR189" s="7"/>
      <c r="NS189" s="7"/>
      <c r="NT189" s="7"/>
      <c r="NU189" s="7"/>
      <c r="NV189" s="7"/>
      <c r="NW189" s="7"/>
      <c r="NX189" s="7"/>
      <c r="NY189" s="7"/>
      <c r="NZ189" s="7"/>
      <c r="OA189" s="7"/>
      <c r="OB189" s="7"/>
      <c r="OC189" s="7"/>
      <c r="OD189" s="7"/>
      <c r="OE189" s="7"/>
      <c r="OF189" s="7"/>
      <c r="OG189" s="7"/>
      <c r="OH189" s="7"/>
      <c r="OI189" s="7"/>
      <c r="OJ189" s="7"/>
      <c r="OK189" s="7"/>
      <c r="OL189" s="7"/>
      <c r="OM189" s="7"/>
      <c r="ON189" s="7"/>
      <c r="OO189" s="7"/>
      <c r="OP189" s="7"/>
      <c r="OQ189" s="7"/>
      <c r="OR189" s="7"/>
      <c r="OS189" s="7"/>
      <c r="OT189" s="7"/>
      <c r="OU189" s="7"/>
      <c r="OV189" s="7"/>
      <c r="OW189" s="7"/>
      <c r="OX189" s="7"/>
      <c r="OY189" s="7"/>
      <c r="OZ189" s="7"/>
      <c r="PA189" s="7"/>
      <c r="PB189" s="7"/>
      <c r="PC189" s="7"/>
      <c r="PD189" s="7"/>
      <c r="PE189" s="7"/>
      <c r="PF189" s="7"/>
      <c r="PG189" s="7"/>
      <c r="PH189" s="7"/>
      <c r="PI189" s="7"/>
      <c r="PJ189" s="7"/>
      <c r="PK189" s="7"/>
      <c r="PL189" s="7"/>
      <c r="PM189" s="7"/>
      <c r="PN189" s="7"/>
      <c r="PO189" s="7"/>
      <c r="PP189" s="7"/>
      <c r="PQ189" s="7"/>
      <c r="PR189" s="7"/>
      <c r="PS189" s="7"/>
      <c r="PT189" s="7"/>
      <c r="PU189" s="7"/>
      <c r="PV189" s="7"/>
      <c r="PW189" s="7"/>
      <c r="PX189" s="7"/>
      <c r="PY189" s="7"/>
      <c r="PZ189" s="7"/>
      <c r="QA189" s="7"/>
      <c r="QB189" s="7"/>
      <c r="QC189" s="7"/>
      <c r="QD189" s="7"/>
      <c r="QE189" s="7"/>
      <c r="QF189" s="7"/>
      <c r="QG189" s="7"/>
      <c r="QH189" s="7"/>
      <c r="QI189" s="7"/>
      <c r="QJ189" s="7"/>
      <c r="QK189" s="7"/>
      <c r="QL189" s="7"/>
      <c r="QM189" s="7"/>
      <c r="QN189" s="7"/>
      <c r="QO189" s="7"/>
      <c r="QP189" s="7"/>
      <c r="QQ189" s="7"/>
      <c r="QR189" s="7"/>
      <c r="QS189" s="7"/>
      <c r="QT189" s="7"/>
      <c r="QU189" s="7"/>
      <c r="QV189" s="7"/>
      <c r="QW189" s="7"/>
      <c r="QX189" s="7"/>
      <c r="QY189" s="7"/>
      <c r="QZ189" s="7"/>
      <c r="RA189" s="7"/>
      <c r="RB189" s="7"/>
      <c r="RC189" s="7"/>
      <c r="RD189" s="7"/>
      <c r="RE189" s="7"/>
      <c r="RF189" s="7"/>
      <c r="RG189" s="7"/>
      <c r="RH189" s="7"/>
      <c r="RI189" s="7"/>
      <c r="RJ189" s="7"/>
      <c r="RK189" s="7"/>
      <c r="RL189" s="7"/>
      <c r="RM189" s="7"/>
      <c r="RN189" s="7"/>
      <c r="RO189" s="7"/>
      <c r="RP189" s="7"/>
      <c r="RQ189" s="7"/>
      <c r="RR189" s="7"/>
      <c r="RS189" s="7"/>
      <c r="RT189" s="7"/>
      <c r="RU189" s="7"/>
      <c r="RV189" s="7"/>
      <c r="RW189" s="7"/>
      <c r="RX189" s="7"/>
      <c r="RY189" s="7"/>
      <c r="RZ189" s="7"/>
      <c r="SA189" s="7"/>
      <c r="SB189" s="7"/>
      <c r="SC189" s="7"/>
      <c r="SD189" s="7"/>
      <c r="SE189" s="7"/>
      <c r="SF189" s="7"/>
      <c r="SG189" s="7"/>
      <c r="SH189" s="7"/>
      <c r="SI189" s="7"/>
      <c r="SJ189" s="7"/>
      <c r="SK189" s="7"/>
    </row>
    <row r="190" ht="14.2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  <c r="DV190" s="7"/>
      <c r="DW190" s="7"/>
      <c r="DX190" s="7"/>
      <c r="DY190" s="7"/>
      <c r="DZ190" s="7"/>
      <c r="EA190" s="7"/>
      <c r="EB190" s="7"/>
      <c r="EC190" s="7"/>
      <c r="ED190" s="7"/>
      <c r="EE190" s="7"/>
      <c r="EF190" s="7"/>
      <c r="EG190" s="7"/>
      <c r="EH190" s="7"/>
      <c r="EI190" s="7"/>
      <c r="EJ190" s="7"/>
      <c r="EK190" s="7"/>
      <c r="EL190" s="7"/>
      <c r="EM190" s="7"/>
      <c r="EN190" s="7"/>
      <c r="EO190" s="7"/>
      <c r="EP190" s="7"/>
      <c r="EQ190" s="7"/>
      <c r="ER190" s="7"/>
      <c r="ES190" s="7"/>
      <c r="ET190" s="7"/>
      <c r="EU190" s="7"/>
      <c r="EV190" s="7"/>
      <c r="EW190" s="7"/>
      <c r="EX190" s="7"/>
      <c r="EY190" s="7"/>
      <c r="EZ190" s="7"/>
      <c r="FA190" s="7"/>
      <c r="FB190" s="7"/>
      <c r="FC190" s="7"/>
      <c r="FD190" s="7"/>
      <c r="FE190" s="7"/>
      <c r="FF190" s="7"/>
      <c r="FG190" s="7"/>
      <c r="FH190" s="7"/>
      <c r="FI190" s="7"/>
      <c r="FJ190" s="7"/>
      <c r="FK190" s="7"/>
      <c r="FL190" s="7"/>
      <c r="FM190" s="7"/>
      <c r="FN190" s="7"/>
      <c r="FO190" s="7"/>
      <c r="FP190" s="7"/>
      <c r="FQ190" s="7"/>
      <c r="FR190" s="7"/>
      <c r="FS190" s="7"/>
      <c r="FT190" s="7"/>
      <c r="FU190" s="7"/>
      <c r="FV190" s="7"/>
      <c r="FW190" s="7"/>
      <c r="FX190" s="7"/>
      <c r="FY190" s="7"/>
      <c r="FZ190" s="7"/>
      <c r="GA190" s="7"/>
      <c r="GB190" s="7"/>
      <c r="GC190" s="7"/>
      <c r="GD190" s="7"/>
      <c r="GE190" s="7"/>
      <c r="GF190" s="7"/>
      <c r="GG190" s="7"/>
      <c r="GH190" s="7"/>
      <c r="GI190" s="7"/>
      <c r="GJ190" s="7"/>
      <c r="GK190" s="7"/>
      <c r="GL190" s="7"/>
      <c r="GM190" s="7"/>
      <c r="GN190" s="7"/>
      <c r="GO190" s="7"/>
      <c r="GP190" s="7"/>
      <c r="GQ190" s="7"/>
      <c r="GR190" s="7"/>
      <c r="GS190" s="7"/>
      <c r="GT190" s="7"/>
      <c r="GU190" s="7"/>
      <c r="GV190" s="7"/>
      <c r="GW190" s="7"/>
      <c r="GX190" s="7"/>
      <c r="GY190" s="7"/>
      <c r="GZ190" s="7"/>
      <c r="HA190" s="7"/>
      <c r="HB190" s="7"/>
      <c r="HC190" s="7"/>
      <c r="HD190" s="7"/>
      <c r="HE190" s="7"/>
      <c r="HF190" s="7"/>
      <c r="HG190" s="7"/>
      <c r="HH190" s="7"/>
      <c r="HI190" s="7"/>
      <c r="HJ190" s="7"/>
      <c r="HK190" s="7"/>
      <c r="HL190" s="7"/>
      <c r="HM190" s="7"/>
      <c r="HN190" s="7"/>
      <c r="HO190" s="7"/>
      <c r="HP190" s="7"/>
      <c r="HQ190" s="7"/>
      <c r="HR190" s="7"/>
      <c r="HS190" s="7"/>
      <c r="HT190" s="7"/>
      <c r="HU190" s="7"/>
      <c r="HV190" s="7"/>
      <c r="HW190" s="7"/>
      <c r="HX190" s="7"/>
      <c r="HY190" s="7"/>
      <c r="HZ190" s="7"/>
      <c r="IA190" s="7"/>
      <c r="IB190" s="7"/>
      <c r="IC190" s="7"/>
      <c r="ID190" s="7"/>
      <c r="IE190" s="7"/>
      <c r="IF190" s="7"/>
      <c r="IG190" s="7"/>
      <c r="IH190" s="7"/>
      <c r="II190" s="7"/>
      <c r="IJ190" s="7"/>
      <c r="IK190" s="7"/>
      <c r="IL190" s="7"/>
      <c r="IM190" s="7"/>
      <c r="IN190" s="7"/>
      <c r="IO190" s="7"/>
      <c r="IP190" s="7"/>
      <c r="IQ190" s="7"/>
      <c r="IR190" s="7"/>
      <c r="IS190" s="7"/>
      <c r="IT190" s="7"/>
      <c r="IU190" s="7"/>
      <c r="IV190" s="7"/>
      <c r="IW190" s="7"/>
      <c r="IX190" s="7"/>
      <c r="IY190" s="7"/>
      <c r="IZ190" s="7"/>
      <c r="JA190" s="7"/>
      <c r="JB190" s="7"/>
      <c r="JC190" s="7"/>
      <c r="JD190" s="7"/>
      <c r="JE190" s="7"/>
      <c r="JF190" s="7"/>
      <c r="JG190" s="7"/>
      <c r="JH190" s="7"/>
      <c r="JI190" s="7"/>
      <c r="JJ190" s="7"/>
      <c r="JK190" s="7"/>
      <c r="JL190" s="7"/>
      <c r="JM190" s="7"/>
      <c r="JN190" s="7"/>
      <c r="JO190" s="7"/>
      <c r="JP190" s="7"/>
      <c r="JQ190" s="7"/>
      <c r="JR190" s="7"/>
      <c r="JS190" s="7"/>
      <c r="JT190" s="7"/>
      <c r="JU190" s="7"/>
      <c r="JV190" s="7"/>
      <c r="JW190" s="7"/>
      <c r="JX190" s="7"/>
      <c r="JY190" s="7"/>
      <c r="JZ190" s="7"/>
      <c r="KA190" s="7"/>
      <c r="KB190" s="7"/>
      <c r="KC190" s="7"/>
      <c r="KD190" s="7"/>
      <c r="KE190" s="7"/>
      <c r="KF190" s="7"/>
      <c r="KG190" s="7"/>
      <c r="KH190" s="7"/>
      <c r="KI190" s="7"/>
      <c r="KJ190" s="7"/>
      <c r="KK190" s="7"/>
      <c r="KL190" s="7"/>
      <c r="KM190" s="7"/>
      <c r="KN190" s="7"/>
      <c r="KO190" s="7"/>
      <c r="KP190" s="7"/>
      <c r="KQ190" s="7"/>
      <c r="KR190" s="7"/>
      <c r="KS190" s="7"/>
      <c r="KT190" s="7"/>
      <c r="KU190" s="7"/>
      <c r="KV190" s="7"/>
      <c r="KW190" s="7"/>
      <c r="KX190" s="7"/>
      <c r="KY190" s="7"/>
      <c r="KZ190" s="7"/>
      <c r="LA190" s="7"/>
      <c r="LB190" s="7"/>
      <c r="LC190" s="7"/>
      <c r="LD190" s="7"/>
      <c r="LE190" s="7"/>
      <c r="LF190" s="7"/>
      <c r="LG190" s="7"/>
      <c r="LH190" s="7"/>
      <c r="LI190" s="7"/>
      <c r="LJ190" s="7"/>
      <c r="LK190" s="7"/>
      <c r="LL190" s="7"/>
      <c r="LM190" s="7"/>
      <c r="LN190" s="7"/>
      <c r="LO190" s="7"/>
      <c r="LP190" s="7"/>
      <c r="LQ190" s="7"/>
      <c r="LR190" s="7"/>
      <c r="LS190" s="7"/>
      <c r="LT190" s="7"/>
      <c r="LU190" s="7"/>
      <c r="LV190" s="7"/>
      <c r="LW190" s="7"/>
      <c r="LX190" s="7"/>
      <c r="LY190" s="7"/>
      <c r="LZ190" s="7"/>
      <c r="MA190" s="7"/>
      <c r="MB190" s="7"/>
      <c r="MC190" s="7"/>
      <c r="MD190" s="7"/>
      <c r="ME190" s="7"/>
      <c r="MF190" s="7"/>
      <c r="MG190" s="7"/>
      <c r="MH190" s="7"/>
      <c r="MI190" s="7"/>
      <c r="MJ190" s="7"/>
      <c r="MK190" s="7"/>
      <c r="ML190" s="7"/>
      <c r="MM190" s="7"/>
      <c r="MN190" s="7"/>
      <c r="MO190" s="7"/>
      <c r="MP190" s="7"/>
      <c r="MQ190" s="7"/>
      <c r="MR190" s="7"/>
      <c r="MS190" s="7"/>
      <c r="MT190" s="7"/>
      <c r="MU190" s="7"/>
      <c r="MV190" s="7"/>
      <c r="MW190" s="7"/>
      <c r="MX190" s="7"/>
      <c r="MY190" s="7"/>
      <c r="MZ190" s="7"/>
      <c r="NA190" s="7"/>
      <c r="NB190" s="7"/>
      <c r="NC190" s="7"/>
      <c r="ND190" s="7"/>
      <c r="NE190" s="7"/>
      <c r="NF190" s="7"/>
      <c r="NG190" s="7"/>
      <c r="NH190" s="7"/>
      <c r="NI190" s="7"/>
      <c r="NJ190" s="7"/>
      <c r="NK190" s="7"/>
      <c r="NL190" s="7"/>
      <c r="NM190" s="7"/>
      <c r="NN190" s="7"/>
      <c r="NO190" s="7"/>
      <c r="NP190" s="7"/>
      <c r="NQ190" s="7"/>
      <c r="NR190" s="7"/>
      <c r="NS190" s="7"/>
      <c r="NT190" s="7"/>
      <c r="NU190" s="7"/>
      <c r="NV190" s="7"/>
      <c r="NW190" s="7"/>
      <c r="NX190" s="7"/>
      <c r="NY190" s="7"/>
      <c r="NZ190" s="7"/>
      <c r="OA190" s="7"/>
      <c r="OB190" s="7"/>
      <c r="OC190" s="7"/>
      <c r="OD190" s="7"/>
      <c r="OE190" s="7"/>
      <c r="OF190" s="7"/>
      <c r="OG190" s="7"/>
      <c r="OH190" s="7"/>
      <c r="OI190" s="7"/>
      <c r="OJ190" s="7"/>
      <c r="OK190" s="7"/>
      <c r="OL190" s="7"/>
      <c r="OM190" s="7"/>
      <c r="ON190" s="7"/>
      <c r="OO190" s="7"/>
      <c r="OP190" s="7"/>
      <c r="OQ190" s="7"/>
      <c r="OR190" s="7"/>
      <c r="OS190" s="7"/>
      <c r="OT190" s="7"/>
      <c r="OU190" s="7"/>
      <c r="OV190" s="7"/>
      <c r="OW190" s="7"/>
      <c r="OX190" s="7"/>
      <c r="OY190" s="7"/>
      <c r="OZ190" s="7"/>
      <c r="PA190" s="7"/>
      <c r="PB190" s="7"/>
      <c r="PC190" s="7"/>
      <c r="PD190" s="7"/>
      <c r="PE190" s="7"/>
      <c r="PF190" s="7"/>
      <c r="PG190" s="7"/>
      <c r="PH190" s="7"/>
      <c r="PI190" s="7"/>
      <c r="PJ190" s="7"/>
      <c r="PK190" s="7"/>
      <c r="PL190" s="7"/>
      <c r="PM190" s="7"/>
      <c r="PN190" s="7"/>
      <c r="PO190" s="7"/>
      <c r="PP190" s="7"/>
      <c r="PQ190" s="7"/>
      <c r="PR190" s="7"/>
      <c r="PS190" s="7"/>
      <c r="PT190" s="7"/>
      <c r="PU190" s="7"/>
      <c r="PV190" s="7"/>
      <c r="PW190" s="7"/>
      <c r="PX190" s="7"/>
      <c r="PY190" s="7"/>
      <c r="PZ190" s="7"/>
      <c r="QA190" s="7"/>
      <c r="QB190" s="7"/>
      <c r="QC190" s="7"/>
      <c r="QD190" s="7"/>
      <c r="QE190" s="7"/>
      <c r="QF190" s="7"/>
      <c r="QG190" s="7"/>
      <c r="QH190" s="7"/>
      <c r="QI190" s="7"/>
      <c r="QJ190" s="7"/>
      <c r="QK190" s="7"/>
      <c r="QL190" s="7"/>
      <c r="QM190" s="7"/>
      <c r="QN190" s="7"/>
      <c r="QO190" s="7"/>
      <c r="QP190" s="7"/>
      <c r="QQ190" s="7"/>
      <c r="QR190" s="7"/>
      <c r="QS190" s="7"/>
      <c r="QT190" s="7"/>
      <c r="QU190" s="7"/>
      <c r="QV190" s="7"/>
      <c r="QW190" s="7"/>
      <c r="QX190" s="7"/>
      <c r="QY190" s="7"/>
      <c r="QZ190" s="7"/>
      <c r="RA190" s="7"/>
      <c r="RB190" s="7"/>
      <c r="RC190" s="7"/>
      <c r="RD190" s="7"/>
      <c r="RE190" s="7"/>
      <c r="RF190" s="7"/>
      <c r="RG190" s="7"/>
      <c r="RH190" s="7"/>
      <c r="RI190" s="7"/>
      <c r="RJ190" s="7"/>
      <c r="RK190" s="7"/>
      <c r="RL190" s="7"/>
      <c r="RM190" s="7"/>
      <c r="RN190" s="7"/>
      <c r="RO190" s="7"/>
      <c r="RP190" s="7"/>
      <c r="RQ190" s="7"/>
      <c r="RR190" s="7"/>
      <c r="RS190" s="7"/>
      <c r="RT190" s="7"/>
      <c r="RU190" s="7"/>
      <c r="RV190" s="7"/>
      <c r="RW190" s="7"/>
      <c r="RX190" s="7"/>
      <c r="RY190" s="7"/>
      <c r="RZ190" s="7"/>
      <c r="SA190" s="7"/>
      <c r="SB190" s="7"/>
      <c r="SC190" s="7"/>
      <c r="SD190" s="7"/>
      <c r="SE190" s="7"/>
      <c r="SF190" s="7"/>
      <c r="SG190" s="7"/>
      <c r="SH190" s="7"/>
      <c r="SI190" s="7"/>
      <c r="SJ190" s="7"/>
      <c r="SK190" s="7"/>
    </row>
    <row r="191" ht="14.2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  <c r="DV191" s="7"/>
      <c r="DW191" s="7"/>
      <c r="DX191" s="7"/>
      <c r="DY191" s="7"/>
      <c r="DZ191" s="7"/>
      <c r="EA191" s="7"/>
      <c r="EB191" s="7"/>
      <c r="EC191" s="7"/>
      <c r="ED191" s="7"/>
      <c r="EE191" s="7"/>
      <c r="EF191" s="7"/>
      <c r="EG191" s="7"/>
      <c r="EH191" s="7"/>
      <c r="EI191" s="7"/>
      <c r="EJ191" s="7"/>
      <c r="EK191" s="7"/>
      <c r="EL191" s="7"/>
      <c r="EM191" s="7"/>
      <c r="EN191" s="7"/>
      <c r="EO191" s="7"/>
      <c r="EP191" s="7"/>
      <c r="EQ191" s="7"/>
      <c r="ER191" s="7"/>
      <c r="ES191" s="7"/>
      <c r="ET191" s="7"/>
      <c r="EU191" s="7"/>
      <c r="EV191" s="7"/>
      <c r="EW191" s="7"/>
      <c r="EX191" s="7"/>
      <c r="EY191" s="7"/>
      <c r="EZ191" s="7"/>
      <c r="FA191" s="7"/>
      <c r="FB191" s="7"/>
      <c r="FC191" s="7"/>
      <c r="FD191" s="7"/>
      <c r="FE191" s="7"/>
      <c r="FF191" s="7"/>
      <c r="FG191" s="7"/>
      <c r="FH191" s="7"/>
      <c r="FI191" s="7"/>
      <c r="FJ191" s="7"/>
      <c r="FK191" s="7"/>
      <c r="FL191" s="7"/>
      <c r="FM191" s="7"/>
      <c r="FN191" s="7"/>
      <c r="FO191" s="7"/>
      <c r="FP191" s="7"/>
      <c r="FQ191" s="7"/>
      <c r="FR191" s="7"/>
      <c r="FS191" s="7"/>
      <c r="FT191" s="7"/>
      <c r="FU191" s="7"/>
      <c r="FV191" s="7"/>
      <c r="FW191" s="7"/>
      <c r="FX191" s="7"/>
      <c r="FY191" s="7"/>
      <c r="FZ191" s="7"/>
      <c r="GA191" s="7"/>
      <c r="GB191" s="7"/>
      <c r="GC191" s="7"/>
      <c r="GD191" s="7"/>
      <c r="GE191" s="7"/>
      <c r="GF191" s="7"/>
      <c r="GG191" s="7"/>
      <c r="GH191" s="7"/>
      <c r="GI191" s="7"/>
      <c r="GJ191" s="7"/>
      <c r="GK191" s="7"/>
      <c r="GL191" s="7"/>
      <c r="GM191" s="7"/>
      <c r="GN191" s="7"/>
      <c r="GO191" s="7"/>
      <c r="GP191" s="7"/>
      <c r="GQ191" s="7"/>
      <c r="GR191" s="7"/>
      <c r="GS191" s="7"/>
      <c r="GT191" s="7"/>
      <c r="GU191" s="7"/>
      <c r="GV191" s="7"/>
      <c r="GW191" s="7"/>
      <c r="GX191" s="7"/>
      <c r="GY191" s="7"/>
      <c r="GZ191" s="7"/>
      <c r="HA191" s="7"/>
      <c r="HB191" s="7"/>
      <c r="HC191" s="7"/>
      <c r="HD191" s="7"/>
      <c r="HE191" s="7"/>
      <c r="HF191" s="7"/>
      <c r="HG191" s="7"/>
      <c r="HH191" s="7"/>
      <c r="HI191" s="7"/>
      <c r="HJ191" s="7"/>
      <c r="HK191" s="7"/>
      <c r="HL191" s="7"/>
      <c r="HM191" s="7"/>
      <c r="HN191" s="7"/>
      <c r="HO191" s="7"/>
      <c r="HP191" s="7"/>
      <c r="HQ191" s="7"/>
      <c r="HR191" s="7"/>
      <c r="HS191" s="7"/>
      <c r="HT191" s="7"/>
      <c r="HU191" s="7"/>
      <c r="HV191" s="7"/>
      <c r="HW191" s="7"/>
      <c r="HX191" s="7"/>
      <c r="HY191" s="7"/>
      <c r="HZ191" s="7"/>
      <c r="IA191" s="7"/>
      <c r="IB191" s="7"/>
      <c r="IC191" s="7"/>
      <c r="ID191" s="7"/>
      <c r="IE191" s="7"/>
      <c r="IF191" s="7"/>
      <c r="IG191" s="7"/>
      <c r="IH191" s="7"/>
      <c r="II191" s="7"/>
      <c r="IJ191" s="7"/>
      <c r="IK191" s="7"/>
      <c r="IL191" s="7"/>
      <c r="IM191" s="7"/>
      <c r="IN191" s="7"/>
      <c r="IO191" s="7"/>
      <c r="IP191" s="7"/>
      <c r="IQ191" s="7"/>
      <c r="IR191" s="7"/>
      <c r="IS191" s="7"/>
      <c r="IT191" s="7"/>
      <c r="IU191" s="7"/>
      <c r="IV191" s="7"/>
      <c r="IW191" s="7"/>
      <c r="IX191" s="7"/>
      <c r="IY191" s="7"/>
      <c r="IZ191" s="7"/>
      <c r="JA191" s="7"/>
      <c r="JB191" s="7"/>
      <c r="JC191" s="7"/>
      <c r="JD191" s="7"/>
      <c r="JE191" s="7"/>
      <c r="JF191" s="7"/>
      <c r="JG191" s="7"/>
      <c r="JH191" s="7"/>
      <c r="JI191" s="7"/>
      <c r="JJ191" s="7"/>
      <c r="JK191" s="7"/>
      <c r="JL191" s="7"/>
      <c r="JM191" s="7"/>
      <c r="JN191" s="7"/>
      <c r="JO191" s="7"/>
      <c r="JP191" s="7"/>
      <c r="JQ191" s="7"/>
      <c r="JR191" s="7"/>
      <c r="JS191" s="7"/>
      <c r="JT191" s="7"/>
      <c r="JU191" s="7"/>
      <c r="JV191" s="7"/>
      <c r="JW191" s="7"/>
      <c r="JX191" s="7"/>
      <c r="JY191" s="7"/>
      <c r="JZ191" s="7"/>
      <c r="KA191" s="7"/>
      <c r="KB191" s="7"/>
      <c r="KC191" s="7"/>
      <c r="KD191" s="7"/>
      <c r="KE191" s="7"/>
      <c r="KF191" s="7"/>
      <c r="KG191" s="7"/>
      <c r="KH191" s="7"/>
      <c r="KI191" s="7"/>
      <c r="KJ191" s="7"/>
      <c r="KK191" s="7"/>
      <c r="KL191" s="7"/>
      <c r="KM191" s="7"/>
      <c r="KN191" s="7"/>
      <c r="KO191" s="7"/>
      <c r="KP191" s="7"/>
      <c r="KQ191" s="7"/>
      <c r="KR191" s="7"/>
      <c r="KS191" s="7"/>
      <c r="KT191" s="7"/>
      <c r="KU191" s="7"/>
      <c r="KV191" s="7"/>
      <c r="KW191" s="7"/>
      <c r="KX191" s="7"/>
      <c r="KY191" s="7"/>
      <c r="KZ191" s="7"/>
      <c r="LA191" s="7"/>
      <c r="LB191" s="7"/>
      <c r="LC191" s="7"/>
      <c r="LD191" s="7"/>
      <c r="LE191" s="7"/>
      <c r="LF191" s="7"/>
      <c r="LG191" s="7"/>
      <c r="LH191" s="7"/>
      <c r="LI191" s="7"/>
      <c r="LJ191" s="7"/>
      <c r="LK191" s="7"/>
      <c r="LL191" s="7"/>
      <c r="LM191" s="7"/>
      <c r="LN191" s="7"/>
      <c r="LO191" s="7"/>
      <c r="LP191" s="7"/>
      <c r="LQ191" s="7"/>
      <c r="LR191" s="7"/>
      <c r="LS191" s="7"/>
      <c r="LT191" s="7"/>
      <c r="LU191" s="7"/>
      <c r="LV191" s="7"/>
      <c r="LW191" s="7"/>
      <c r="LX191" s="7"/>
      <c r="LY191" s="7"/>
      <c r="LZ191" s="7"/>
      <c r="MA191" s="7"/>
      <c r="MB191" s="7"/>
      <c r="MC191" s="7"/>
      <c r="MD191" s="7"/>
      <c r="ME191" s="7"/>
      <c r="MF191" s="7"/>
      <c r="MG191" s="7"/>
      <c r="MH191" s="7"/>
      <c r="MI191" s="7"/>
      <c r="MJ191" s="7"/>
      <c r="MK191" s="7"/>
      <c r="ML191" s="7"/>
      <c r="MM191" s="7"/>
      <c r="MN191" s="7"/>
      <c r="MO191" s="7"/>
      <c r="MP191" s="7"/>
      <c r="MQ191" s="7"/>
      <c r="MR191" s="7"/>
      <c r="MS191" s="7"/>
      <c r="MT191" s="7"/>
      <c r="MU191" s="7"/>
      <c r="MV191" s="7"/>
      <c r="MW191" s="7"/>
      <c r="MX191" s="7"/>
      <c r="MY191" s="7"/>
      <c r="MZ191" s="7"/>
      <c r="NA191" s="7"/>
      <c r="NB191" s="7"/>
      <c r="NC191" s="7"/>
      <c r="ND191" s="7"/>
      <c r="NE191" s="7"/>
      <c r="NF191" s="7"/>
      <c r="NG191" s="7"/>
      <c r="NH191" s="7"/>
      <c r="NI191" s="7"/>
      <c r="NJ191" s="7"/>
      <c r="NK191" s="7"/>
      <c r="NL191" s="7"/>
      <c r="NM191" s="7"/>
      <c r="NN191" s="7"/>
      <c r="NO191" s="7"/>
      <c r="NP191" s="7"/>
      <c r="NQ191" s="7"/>
      <c r="NR191" s="7"/>
      <c r="NS191" s="7"/>
      <c r="NT191" s="7"/>
      <c r="NU191" s="7"/>
      <c r="NV191" s="7"/>
      <c r="NW191" s="7"/>
      <c r="NX191" s="7"/>
      <c r="NY191" s="7"/>
      <c r="NZ191" s="7"/>
      <c r="OA191" s="7"/>
      <c r="OB191" s="7"/>
      <c r="OC191" s="7"/>
      <c r="OD191" s="7"/>
      <c r="OE191" s="7"/>
      <c r="OF191" s="7"/>
      <c r="OG191" s="7"/>
      <c r="OH191" s="7"/>
      <c r="OI191" s="7"/>
      <c r="OJ191" s="7"/>
      <c r="OK191" s="7"/>
      <c r="OL191" s="7"/>
      <c r="OM191" s="7"/>
      <c r="ON191" s="7"/>
      <c r="OO191" s="7"/>
      <c r="OP191" s="7"/>
      <c r="OQ191" s="7"/>
      <c r="OR191" s="7"/>
      <c r="OS191" s="7"/>
      <c r="OT191" s="7"/>
      <c r="OU191" s="7"/>
      <c r="OV191" s="7"/>
      <c r="OW191" s="7"/>
      <c r="OX191" s="7"/>
      <c r="OY191" s="7"/>
      <c r="OZ191" s="7"/>
      <c r="PA191" s="7"/>
      <c r="PB191" s="7"/>
      <c r="PC191" s="7"/>
      <c r="PD191" s="7"/>
      <c r="PE191" s="7"/>
      <c r="PF191" s="7"/>
      <c r="PG191" s="7"/>
      <c r="PH191" s="7"/>
      <c r="PI191" s="7"/>
      <c r="PJ191" s="7"/>
      <c r="PK191" s="7"/>
      <c r="PL191" s="7"/>
      <c r="PM191" s="7"/>
      <c r="PN191" s="7"/>
      <c r="PO191" s="7"/>
      <c r="PP191" s="7"/>
      <c r="PQ191" s="7"/>
      <c r="PR191" s="7"/>
      <c r="PS191" s="7"/>
      <c r="PT191" s="7"/>
      <c r="PU191" s="7"/>
      <c r="PV191" s="7"/>
      <c r="PW191" s="7"/>
      <c r="PX191" s="7"/>
      <c r="PY191" s="7"/>
      <c r="PZ191" s="7"/>
      <c r="QA191" s="7"/>
      <c r="QB191" s="7"/>
      <c r="QC191" s="7"/>
      <c r="QD191" s="7"/>
      <c r="QE191" s="7"/>
      <c r="QF191" s="7"/>
      <c r="QG191" s="7"/>
      <c r="QH191" s="7"/>
      <c r="QI191" s="7"/>
      <c r="QJ191" s="7"/>
      <c r="QK191" s="7"/>
      <c r="QL191" s="7"/>
      <c r="QM191" s="7"/>
      <c r="QN191" s="7"/>
      <c r="QO191" s="7"/>
      <c r="QP191" s="7"/>
      <c r="QQ191" s="7"/>
      <c r="QR191" s="7"/>
      <c r="QS191" s="7"/>
      <c r="QT191" s="7"/>
      <c r="QU191" s="7"/>
      <c r="QV191" s="7"/>
      <c r="QW191" s="7"/>
      <c r="QX191" s="7"/>
      <c r="QY191" s="7"/>
      <c r="QZ191" s="7"/>
      <c r="RA191" s="7"/>
      <c r="RB191" s="7"/>
      <c r="RC191" s="7"/>
      <c r="RD191" s="7"/>
      <c r="RE191" s="7"/>
      <c r="RF191" s="7"/>
      <c r="RG191" s="7"/>
      <c r="RH191" s="7"/>
      <c r="RI191" s="7"/>
      <c r="RJ191" s="7"/>
      <c r="RK191" s="7"/>
      <c r="RL191" s="7"/>
      <c r="RM191" s="7"/>
      <c r="RN191" s="7"/>
      <c r="RO191" s="7"/>
      <c r="RP191" s="7"/>
      <c r="RQ191" s="7"/>
      <c r="RR191" s="7"/>
      <c r="RS191" s="7"/>
      <c r="RT191" s="7"/>
      <c r="RU191" s="7"/>
      <c r="RV191" s="7"/>
      <c r="RW191" s="7"/>
      <c r="RX191" s="7"/>
      <c r="RY191" s="7"/>
      <c r="RZ191" s="7"/>
      <c r="SA191" s="7"/>
      <c r="SB191" s="7"/>
      <c r="SC191" s="7"/>
      <c r="SD191" s="7"/>
      <c r="SE191" s="7"/>
      <c r="SF191" s="7"/>
      <c r="SG191" s="7"/>
      <c r="SH191" s="7"/>
      <c r="SI191" s="7"/>
      <c r="SJ191" s="7"/>
      <c r="SK191" s="7"/>
    </row>
    <row r="192" ht="14.2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  <c r="DV192" s="7"/>
      <c r="DW192" s="7"/>
      <c r="DX192" s="7"/>
      <c r="DY192" s="7"/>
      <c r="DZ192" s="7"/>
      <c r="EA192" s="7"/>
      <c r="EB192" s="7"/>
      <c r="EC192" s="7"/>
      <c r="ED192" s="7"/>
      <c r="EE192" s="7"/>
      <c r="EF192" s="7"/>
      <c r="EG192" s="7"/>
      <c r="EH192" s="7"/>
      <c r="EI192" s="7"/>
      <c r="EJ192" s="7"/>
      <c r="EK192" s="7"/>
      <c r="EL192" s="7"/>
      <c r="EM192" s="7"/>
      <c r="EN192" s="7"/>
      <c r="EO192" s="7"/>
      <c r="EP192" s="7"/>
      <c r="EQ192" s="7"/>
      <c r="ER192" s="7"/>
      <c r="ES192" s="7"/>
      <c r="ET192" s="7"/>
      <c r="EU192" s="7"/>
      <c r="EV192" s="7"/>
      <c r="EW192" s="7"/>
      <c r="EX192" s="7"/>
      <c r="EY192" s="7"/>
      <c r="EZ192" s="7"/>
      <c r="FA192" s="7"/>
      <c r="FB192" s="7"/>
      <c r="FC192" s="7"/>
      <c r="FD192" s="7"/>
      <c r="FE192" s="7"/>
      <c r="FF192" s="7"/>
      <c r="FG192" s="7"/>
      <c r="FH192" s="7"/>
      <c r="FI192" s="7"/>
      <c r="FJ192" s="7"/>
      <c r="FK192" s="7"/>
      <c r="FL192" s="7"/>
      <c r="FM192" s="7"/>
      <c r="FN192" s="7"/>
      <c r="FO192" s="7"/>
      <c r="FP192" s="7"/>
      <c r="FQ192" s="7"/>
      <c r="FR192" s="7"/>
      <c r="FS192" s="7"/>
      <c r="FT192" s="7"/>
      <c r="FU192" s="7"/>
      <c r="FV192" s="7"/>
      <c r="FW192" s="7"/>
      <c r="FX192" s="7"/>
      <c r="FY192" s="7"/>
      <c r="FZ192" s="7"/>
      <c r="GA192" s="7"/>
      <c r="GB192" s="7"/>
      <c r="GC192" s="7"/>
      <c r="GD192" s="7"/>
      <c r="GE192" s="7"/>
      <c r="GF192" s="7"/>
      <c r="GG192" s="7"/>
      <c r="GH192" s="7"/>
      <c r="GI192" s="7"/>
      <c r="GJ192" s="7"/>
      <c r="GK192" s="7"/>
      <c r="GL192" s="7"/>
      <c r="GM192" s="7"/>
      <c r="GN192" s="7"/>
      <c r="GO192" s="7"/>
      <c r="GP192" s="7"/>
      <c r="GQ192" s="7"/>
      <c r="GR192" s="7"/>
      <c r="GS192" s="7"/>
      <c r="GT192" s="7"/>
      <c r="GU192" s="7"/>
      <c r="GV192" s="7"/>
      <c r="GW192" s="7"/>
      <c r="GX192" s="7"/>
      <c r="GY192" s="7"/>
      <c r="GZ192" s="7"/>
      <c r="HA192" s="7"/>
      <c r="HB192" s="7"/>
      <c r="HC192" s="7"/>
      <c r="HD192" s="7"/>
      <c r="HE192" s="7"/>
      <c r="HF192" s="7"/>
      <c r="HG192" s="7"/>
      <c r="HH192" s="7"/>
      <c r="HI192" s="7"/>
      <c r="HJ192" s="7"/>
      <c r="HK192" s="7"/>
      <c r="HL192" s="7"/>
      <c r="HM192" s="7"/>
      <c r="HN192" s="7"/>
      <c r="HO192" s="7"/>
      <c r="HP192" s="7"/>
      <c r="HQ192" s="7"/>
      <c r="HR192" s="7"/>
      <c r="HS192" s="7"/>
      <c r="HT192" s="7"/>
      <c r="HU192" s="7"/>
      <c r="HV192" s="7"/>
      <c r="HW192" s="7"/>
      <c r="HX192" s="7"/>
      <c r="HY192" s="7"/>
      <c r="HZ192" s="7"/>
      <c r="IA192" s="7"/>
      <c r="IB192" s="7"/>
      <c r="IC192" s="7"/>
      <c r="ID192" s="7"/>
      <c r="IE192" s="7"/>
      <c r="IF192" s="7"/>
      <c r="IG192" s="7"/>
      <c r="IH192" s="7"/>
      <c r="II192" s="7"/>
      <c r="IJ192" s="7"/>
      <c r="IK192" s="7"/>
      <c r="IL192" s="7"/>
      <c r="IM192" s="7"/>
      <c r="IN192" s="7"/>
      <c r="IO192" s="7"/>
      <c r="IP192" s="7"/>
      <c r="IQ192" s="7"/>
      <c r="IR192" s="7"/>
      <c r="IS192" s="7"/>
      <c r="IT192" s="7"/>
      <c r="IU192" s="7"/>
      <c r="IV192" s="7"/>
      <c r="IW192" s="7"/>
      <c r="IX192" s="7"/>
      <c r="IY192" s="7"/>
      <c r="IZ192" s="7"/>
      <c r="JA192" s="7"/>
      <c r="JB192" s="7"/>
      <c r="JC192" s="7"/>
      <c r="JD192" s="7"/>
      <c r="JE192" s="7"/>
      <c r="JF192" s="7"/>
      <c r="JG192" s="7"/>
      <c r="JH192" s="7"/>
      <c r="JI192" s="7"/>
      <c r="JJ192" s="7"/>
      <c r="JK192" s="7"/>
      <c r="JL192" s="7"/>
      <c r="JM192" s="7"/>
      <c r="JN192" s="7"/>
      <c r="JO192" s="7"/>
      <c r="JP192" s="7"/>
      <c r="JQ192" s="7"/>
      <c r="JR192" s="7"/>
      <c r="JS192" s="7"/>
      <c r="JT192" s="7"/>
      <c r="JU192" s="7"/>
      <c r="JV192" s="7"/>
      <c r="JW192" s="7"/>
      <c r="JX192" s="7"/>
      <c r="JY192" s="7"/>
      <c r="JZ192" s="7"/>
      <c r="KA192" s="7"/>
      <c r="KB192" s="7"/>
      <c r="KC192" s="7"/>
      <c r="KD192" s="7"/>
      <c r="KE192" s="7"/>
      <c r="KF192" s="7"/>
      <c r="KG192" s="7"/>
      <c r="KH192" s="7"/>
      <c r="KI192" s="7"/>
      <c r="KJ192" s="7"/>
      <c r="KK192" s="7"/>
      <c r="KL192" s="7"/>
      <c r="KM192" s="7"/>
      <c r="KN192" s="7"/>
      <c r="KO192" s="7"/>
      <c r="KP192" s="7"/>
      <c r="KQ192" s="7"/>
      <c r="KR192" s="7"/>
      <c r="KS192" s="7"/>
      <c r="KT192" s="7"/>
      <c r="KU192" s="7"/>
      <c r="KV192" s="7"/>
      <c r="KW192" s="7"/>
      <c r="KX192" s="7"/>
      <c r="KY192" s="7"/>
      <c r="KZ192" s="7"/>
      <c r="LA192" s="7"/>
      <c r="LB192" s="7"/>
      <c r="LC192" s="7"/>
      <c r="LD192" s="7"/>
      <c r="LE192" s="7"/>
      <c r="LF192" s="7"/>
      <c r="LG192" s="7"/>
      <c r="LH192" s="7"/>
      <c r="LI192" s="7"/>
      <c r="LJ192" s="7"/>
      <c r="LK192" s="7"/>
      <c r="LL192" s="7"/>
      <c r="LM192" s="7"/>
      <c r="LN192" s="7"/>
      <c r="LO192" s="7"/>
      <c r="LP192" s="7"/>
      <c r="LQ192" s="7"/>
      <c r="LR192" s="7"/>
      <c r="LS192" s="7"/>
      <c r="LT192" s="7"/>
      <c r="LU192" s="7"/>
      <c r="LV192" s="7"/>
      <c r="LW192" s="7"/>
      <c r="LX192" s="7"/>
      <c r="LY192" s="7"/>
      <c r="LZ192" s="7"/>
      <c r="MA192" s="7"/>
      <c r="MB192" s="7"/>
      <c r="MC192" s="7"/>
      <c r="MD192" s="7"/>
      <c r="ME192" s="7"/>
      <c r="MF192" s="7"/>
      <c r="MG192" s="7"/>
      <c r="MH192" s="7"/>
      <c r="MI192" s="7"/>
      <c r="MJ192" s="7"/>
      <c r="MK192" s="7"/>
      <c r="ML192" s="7"/>
      <c r="MM192" s="7"/>
      <c r="MN192" s="7"/>
      <c r="MO192" s="7"/>
      <c r="MP192" s="7"/>
      <c r="MQ192" s="7"/>
      <c r="MR192" s="7"/>
      <c r="MS192" s="7"/>
      <c r="MT192" s="7"/>
      <c r="MU192" s="7"/>
      <c r="MV192" s="7"/>
      <c r="MW192" s="7"/>
      <c r="MX192" s="7"/>
      <c r="MY192" s="7"/>
      <c r="MZ192" s="7"/>
      <c r="NA192" s="7"/>
      <c r="NB192" s="7"/>
      <c r="NC192" s="7"/>
      <c r="ND192" s="7"/>
      <c r="NE192" s="7"/>
      <c r="NF192" s="7"/>
      <c r="NG192" s="7"/>
      <c r="NH192" s="7"/>
      <c r="NI192" s="7"/>
      <c r="NJ192" s="7"/>
      <c r="NK192" s="7"/>
      <c r="NL192" s="7"/>
      <c r="NM192" s="7"/>
      <c r="NN192" s="7"/>
      <c r="NO192" s="7"/>
      <c r="NP192" s="7"/>
      <c r="NQ192" s="7"/>
      <c r="NR192" s="7"/>
      <c r="NS192" s="7"/>
      <c r="NT192" s="7"/>
      <c r="NU192" s="7"/>
      <c r="NV192" s="7"/>
      <c r="NW192" s="7"/>
      <c r="NX192" s="7"/>
      <c r="NY192" s="7"/>
      <c r="NZ192" s="7"/>
      <c r="OA192" s="7"/>
      <c r="OB192" s="7"/>
      <c r="OC192" s="7"/>
      <c r="OD192" s="7"/>
      <c r="OE192" s="7"/>
      <c r="OF192" s="7"/>
      <c r="OG192" s="7"/>
      <c r="OH192" s="7"/>
      <c r="OI192" s="7"/>
      <c r="OJ192" s="7"/>
      <c r="OK192" s="7"/>
      <c r="OL192" s="7"/>
      <c r="OM192" s="7"/>
      <c r="ON192" s="7"/>
      <c r="OO192" s="7"/>
      <c r="OP192" s="7"/>
      <c r="OQ192" s="7"/>
      <c r="OR192" s="7"/>
      <c r="OS192" s="7"/>
      <c r="OT192" s="7"/>
      <c r="OU192" s="7"/>
      <c r="OV192" s="7"/>
      <c r="OW192" s="7"/>
      <c r="OX192" s="7"/>
      <c r="OY192" s="7"/>
      <c r="OZ192" s="7"/>
      <c r="PA192" s="7"/>
      <c r="PB192" s="7"/>
      <c r="PC192" s="7"/>
      <c r="PD192" s="7"/>
      <c r="PE192" s="7"/>
      <c r="PF192" s="7"/>
      <c r="PG192" s="7"/>
      <c r="PH192" s="7"/>
      <c r="PI192" s="7"/>
      <c r="PJ192" s="7"/>
      <c r="PK192" s="7"/>
      <c r="PL192" s="7"/>
      <c r="PM192" s="7"/>
      <c r="PN192" s="7"/>
      <c r="PO192" s="7"/>
      <c r="PP192" s="7"/>
      <c r="PQ192" s="7"/>
      <c r="PR192" s="7"/>
      <c r="PS192" s="7"/>
      <c r="PT192" s="7"/>
      <c r="PU192" s="7"/>
      <c r="PV192" s="7"/>
      <c r="PW192" s="7"/>
      <c r="PX192" s="7"/>
      <c r="PY192" s="7"/>
      <c r="PZ192" s="7"/>
      <c r="QA192" s="7"/>
      <c r="QB192" s="7"/>
      <c r="QC192" s="7"/>
      <c r="QD192" s="7"/>
      <c r="QE192" s="7"/>
      <c r="QF192" s="7"/>
      <c r="QG192" s="7"/>
      <c r="QH192" s="7"/>
      <c r="QI192" s="7"/>
      <c r="QJ192" s="7"/>
      <c r="QK192" s="7"/>
      <c r="QL192" s="7"/>
      <c r="QM192" s="7"/>
      <c r="QN192" s="7"/>
      <c r="QO192" s="7"/>
      <c r="QP192" s="7"/>
      <c r="QQ192" s="7"/>
      <c r="QR192" s="7"/>
      <c r="QS192" s="7"/>
      <c r="QT192" s="7"/>
      <c r="QU192" s="7"/>
      <c r="QV192" s="7"/>
      <c r="QW192" s="7"/>
      <c r="QX192" s="7"/>
      <c r="QY192" s="7"/>
      <c r="QZ192" s="7"/>
      <c r="RA192" s="7"/>
      <c r="RB192" s="7"/>
      <c r="RC192" s="7"/>
      <c r="RD192" s="7"/>
      <c r="RE192" s="7"/>
      <c r="RF192" s="7"/>
      <c r="RG192" s="7"/>
      <c r="RH192" s="7"/>
      <c r="RI192" s="7"/>
      <c r="RJ192" s="7"/>
      <c r="RK192" s="7"/>
      <c r="RL192" s="7"/>
      <c r="RM192" s="7"/>
      <c r="RN192" s="7"/>
      <c r="RO192" s="7"/>
      <c r="RP192" s="7"/>
      <c r="RQ192" s="7"/>
      <c r="RR192" s="7"/>
      <c r="RS192" s="7"/>
      <c r="RT192" s="7"/>
      <c r="RU192" s="7"/>
      <c r="RV192" s="7"/>
      <c r="RW192" s="7"/>
      <c r="RX192" s="7"/>
      <c r="RY192" s="7"/>
      <c r="RZ192" s="7"/>
      <c r="SA192" s="7"/>
      <c r="SB192" s="7"/>
      <c r="SC192" s="7"/>
      <c r="SD192" s="7"/>
      <c r="SE192" s="7"/>
      <c r="SF192" s="7"/>
      <c r="SG192" s="7"/>
      <c r="SH192" s="7"/>
      <c r="SI192" s="7"/>
      <c r="SJ192" s="7"/>
      <c r="SK192" s="7"/>
    </row>
    <row r="193" ht="14.2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  <c r="DV193" s="7"/>
      <c r="DW193" s="7"/>
      <c r="DX193" s="7"/>
      <c r="DY193" s="7"/>
      <c r="DZ193" s="7"/>
      <c r="EA193" s="7"/>
      <c r="EB193" s="7"/>
      <c r="EC193" s="7"/>
      <c r="ED193" s="7"/>
      <c r="EE193" s="7"/>
      <c r="EF193" s="7"/>
      <c r="EG193" s="7"/>
      <c r="EH193" s="7"/>
      <c r="EI193" s="7"/>
      <c r="EJ193" s="7"/>
      <c r="EK193" s="7"/>
      <c r="EL193" s="7"/>
      <c r="EM193" s="7"/>
      <c r="EN193" s="7"/>
      <c r="EO193" s="7"/>
      <c r="EP193" s="7"/>
      <c r="EQ193" s="7"/>
      <c r="ER193" s="7"/>
      <c r="ES193" s="7"/>
      <c r="ET193" s="7"/>
      <c r="EU193" s="7"/>
      <c r="EV193" s="7"/>
      <c r="EW193" s="7"/>
      <c r="EX193" s="7"/>
      <c r="EY193" s="7"/>
      <c r="EZ193" s="7"/>
      <c r="FA193" s="7"/>
      <c r="FB193" s="7"/>
      <c r="FC193" s="7"/>
      <c r="FD193" s="7"/>
      <c r="FE193" s="7"/>
      <c r="FF193" s="7"/>
      <c r="FG193" s="7"/>
      <c r="FH193" s="7"/>
      <c r="FI193" s="7"/>
      <c r="FJ193" s="7"/>
      <c r="FK193" s="7"/>
      <c r="FL193" s="7"/>
      <c r="FM193" s="7"/>
      <c r="FN193" s="7"/>
      <c r="FO193" s="7"/>
      <c r="FP193" s="7"/>
      <c r="FQ193" s="7"/>
      <c r="FR193" s="7"/>
      <c r="FS193" s="7"/>
      <c r="FT193" s="7"/>
      <c r="FU193" s="7"/>
      <c r="FV193" s="7"/>
      <c r="FW193" s="7"/>
      <c r="FX193" s="7"/>
      <c r="FY193" s="7"/>
      <c r="FZ193" s="7"/>
      <c r="GA193" s="7"/>
      <c r="GB193" s="7"/>
      <c r="GC193" s="7"/>
      <c r="GD193" s="7"/>
      <c r="GE193" s="7"/>
      <c r="GF193" s="7"/>
      <c r="GG193" s="7"/>
      <c r="GH193" s="7"/>
      <c r="GI193" s="7"/>
      <c r="GJ193" s="7"/>
      <c r="GK193" s="7"/>
      <c r="GL193" s="7"/>
      <c r="GM193" s="7"/>
      <c r="GN193" s="7"/>
      <c r="GO193" s="7"/>
      <c r="GP193" s="7"/>
      <c r="GQ193" s="7"/>
      <c r="GR193" s="7"/>
      <c r="GS193" s="7"/>
      <c r="GT193" s="7"/>
      <c r="GU193" s="7"/>
      <c r="GV193" s="7"/>
      <c r="GW193" s="7"/>
      <c r="GX193" s="7"/>
      <c r="GY193" s="7"/>
      <c r="GZ193" s="7"/>
      <c r="HA193" s="7"/>
      <c r="HB193" s="7"/>
      <c r="HC193" s="7"/>
      <c r="HD193" s="7"/>
      <c r="HE193" s="7"/>
      <c r="HF193" s="7"/>
      <c r="HG193" s="7"/>
      <c r="HH193" s="7"/>
      <c r="HI193" s="7"/>
      <c r="HJ193" s="7"/>
      <c r="HK193" s="7"/>
      <c r="HL193" s="7"/>
      <c r="HM193" s="7"/>
      <c r="HN193" s="7"/>
      <c r="HO193" s="7"/>
      <c r="HP193" s="7"/>
      <c r="HQ193" s="7"/>
      <c r="HR193" s="7"/>
      <c r="HS193" s="7"/>
      <c r="HT193" s="7"/>
      <c r="HU193" s="7"/>
      <c r="HV193" s="7"/>
      <c r="HW193" s="7"/>
      <c r="HX193" s="7"/>
      <c r="HY193" s="7"/>
      <c r="HZ193" s="7"/>
      <c r="IA193" s="7"/>
      <c r="IB193" s="7"/>
      <c r="IC193" s="7"/>
      <c r="ID193" s="7"/>
      <c r="IE193" s="7"/>
      <c r="IF193" s="7"/>
      <c r="IG193" s="7"/>
      <c r="IH193" s="7"/>
      <c r="II193" s="7"/>
      <c r="IJ193" s="7"/>
      <c r="IK193" s="7"/>
      <c r="IL193" s="7"/>
      <c r="IM193" s="7"/>
      <c r="IN193" s="7"/>
      <c r="IO193" s="7"/>
      <c r="IP193" s="7"/>
      <c r="IQ193" s="7"/>
      <c r="IR193" s="7"/>
      <c r="IS193" s="7"/>
      <c r="IT193" s="7"/>
      <c r="IU193" s="7"/>
      <c r="IV193" s="7"/>
      <c r="IW193" s="7"/>
      <c r="IX193" s="7"/>
      <c r="IY193" s="7"/>
      <c r="IZ193" s="7"/>
      <c r="JA193" s="7"/>
      <c r="JB193" s="7"/>
      <c r="JC193" s="7"/>
      <c r="JD193" s="7"/>
      <c r="JE193" s="7"/>
      <c r="JF193" s="7"/>
      <c r="JG193" s="7"/>
      <c r="JH193" s="7"/>
      <c r="JI193" s="7"/>
      <c r="JJ193" s="7"/>
      <c r="JK193" s="7"/>
      <c r="JL193" s="7"/>
      <c r="JM193" s="7"/>
      <c r="JN193" s="7"/>
      <c r="JO193" s="7"/>
      <c r="JP193" s="7"/>
      <c r="JQ193" s="7"/>
      <c r="JR193" s="7"/>
      <c r="JS193" s="7"/>
      <c r="JT193" s="7"/>
      <c r="JU193" s="7"/>
      <c r="JV193" s="7"/>
      <c r="JW193" s="7"/>
      <c r="JX193" s="7"/>
      <c r="JY193" s="7"/>
      <c r="JZ193" s="7"/>
      <c r="KA193" s="7"/>
      <c r="KB193" s="7"/>
      <c r="KC193" s="7"/>
      <c r="KD193" s="7"/>
      <c r="KE193" s="7"/>
      <c r="KF193" s="7"/>
      <c r="KG193" s="7"/>
      <c r="KH193" s="7"/>
      <c r="KI193" s="7"/>
      <c r="KJ193" s="7"/>
      <c r="KK193" s="7"/>
      <c r="KL193" s="7"/>
      <c r="KM193" s="7"/>
      <c r="KN193" s="7"/>
      <c r="KO193" s="7"/>
      <c r="KP193" s="7"/>
      <c r="KQ193" s="7"/>
      <c r="KR193" s="7"/>
      <c r="KS193" s="7"/>
      <c r="KT193" s="7"/>
      <c r="KU193" s="7"/>
      <c r="KV193" s="7"/>
      <c r="KW193" s="7"/>
      <c r="KX193" s="7"/>
      <c r="KY193" s="7"/>
      <c r="KZ193" s="7"/>
      <c r="LA193" s="7"/>
      <c r="LB193" s="7"/>
      <c r="LC193" s="7"/>
      <c r="LD193" s="7"/>
      <c r="LE193" s="7"/>
      <c r="LF193" s="7"/>
      <c r="LG193" s="7"/>
      <c r="LH193" s="7"/>
      <c r="LI193" s="7"/>
      <c r="LJ193" s="7"/>
      <c r="LK193" s="7"/>
      <c r="LL193" s="7"/>
      <c r="LM193" s="7"/>
      <c r="LN193" s="7"/>
      <c r="LO193" s="7"/>
      <c r="LP193" s="7"/>
      <c r="LQ193" s="7"/>
      <c r="LR193" s="7"/>
      <c r="LS193" s="7"/>
      <c r="LT193" s="7"/>
      <c r="LU193" s="7"/>
      <c r="LV193" s="7"/>
      <c r="LW193" s="7"/>
      <c r="LX193" s="7"/>
      <c r="LY193" s="7"/>
      <c r="LZ193" s="7"/>
      <c r="MA193" s="7"/>
      <c r="MB193" s="7"/>
      <c r="MC193" s="7"/>
      <c r="MD193" s="7"/>
      <c r="ME193" s="7"/>
      <c r="MF193" s="7"/>
      <c r="MG193" s="7"/>
      <c r="MH193" s="7"/>
      <c r="MI193" s="7"/>
      <c r="MJ193" s="7"/>
      <c r="MK193" s="7"/>
      <c r="ML193" s="7"/>
      <c r="MM193" s="7"/>
      <c r="MN193" s="7"/>
      <c r="MO193" s="7"/>
      <c r="MP193" s="7"/>
      <c r="MQ193" s="7"/>
      <c r="MR193" s="7"/>
      <c r="MS193" s="7"/>
      <c r="MT193" s="7"/>
      <c r="MU193" s="7"/>
      <c r="MV193" s="7"/>
      <c r="MW193" s="7"/>
      <c r="MX193" s="7"/>
      <c r="MY193" s="7"/>
      <c r="MZ193" s="7"/>
      <c r="NA193" s="7"/>
      <c r="NB193" s="7"/>
      <c r="NC193" s="7"/>
      <c r="ND193" s="7"/>
      <c r="NE193" s="7"/>
      <c r="NF193" s="7"/>
      <c r="NG193" s="7"/>
      <c r="NH193" s="7"/>
      <c r="NI193" s="7"/>
      <c r="NJ193" s="7"/>
      <c r="NK193" s="7"/>
      <c r="NL193" s="7"/>
      <c r="NM193" s="7"/>
      <c r="NN193" s="7"/>
      <c r="NO193" s="7"/>
      <c r="NP193" s="7"/>
      <c r="NQ193" s="7"/>
      <c r="NR193" s="7"/>
      <c r="NS193" s="7"/>
      <c r="NT193" s="7"/>
      <c r="NU193" s="7"/>
      <c r="NV193" s="7"/>
      <c r="NW193" s="7"/>
      <c r="NX193" s="7"/>
      <c r="NY193" s="7"/>
      <c r="NZ193" s="7"/>
      <c r="OA193" s="7"/>
      <c r="OB193" s="7"/>
      <c r="OC193" s="7"/>
      <c r="OD193" s="7"/>
      <c r="OE193" s="7"/>
      <c r="OF193" s="7"/>
      <c r="OG193" s="7"/>
      <c r="OH193" s="7"/>
      <c r="OI193" s="7"/>
      <c r="OJ193" s="7"/>
      <c r="OK193" s="7"/>
      <c r="OL193" s="7"/>
      <c r="OM193" s="7"/>
      <c r="ON193" s="7"/>
      <c r="OO193" s="7"/>
      <c r="OP193" s="7"/>
      <c r="OQ193" s="7"/>
      <c r="OR193" s="7"/>
      <c r="OS193" s="7"/>
      <c r="OT193" s="7"/>
      <c r="OU193" s="7"/>
      <c r="OV193" s="7"/>
      <c r="OW193" s="7"/>
      <c r="OX193" s="7"/>
      <c r="OY193" s="7"/>
      <c r="OZ193" s="7"/>
      <c r="PA193" s="7"/>
      <c r="PB193" s="7"/>
      <c r="PC193" s="7"/>
      <c r="PD193" s="7"/>
      <c r="PE193" s="7"/>
      <c r="PF193" s="7"/>
      <c r="PG193" s="7"/>
      <c r="PH193" s="7"/>
      <c r="PI193" s="7"/>
      <c r="PJ193" s="7"/>
      <c r="PK193" s="7"/>
      <c r="PL193" s="7"/>
      <c r="PM193" s="7"/>
      <c r="PN193" s="7"/>
      <c r="PO193" s="7"/>
      <c r="PP193" s="7"/>
      <c r="PQ193" s="7"/>
      <c r="PR193" s="7"/>
      <c r="PS193" s="7"/>
      <c r="PT193" s="7"/>
      <c r="PU193" s="7"/>
      <c r="PV193" s="7"/>
      <c r="PW193" s="7"/>
      <c r="PX193" s="7"/>
      <c r="PY193" s="7"/>
      <c r="PZ193" s="7"/>
      <c r="QA193" s="7"/>
      <c r="QB193" s="7"/>
      <c r="QC193" s="7"/>
      <c r="QD193" s="7"/>
      <c r="QE193" s="7"/>
      <c r="QF193" s="7"/>
      <c r="QG193" s="7"/>
      <c r="QH193" s="7"/>
      <c r="QI193" s="7"/>
      <c r="QJ193" s="7"/>
      <c r="QK193" s="7"/>
      <c r="QL193" s="7"/>
      <c r="QM193" s="7"/>
      <c r="QN193" s="7"/>
      <c r="QO193" s="7"/>
      <c r="QP193" s="7"/>
      <c r="QQ193" s="7"/>
      <c r="QR193" s="7"/>
      <c r="QS193" s="7"/>
      <c r="QT193" s="7"/>
      <c r="QU193" s="7"/>
      <c r="QV193" s="7"/>
      <c r="QW193" s="7"/>
      <c r="QX193" s="7"/>
      <c r="QY193" s="7"/>
      <c r="QZ193" s="7"/>
      <c r="RA193" s="7"/>
      <c r="RB193" s="7"/>
      <c r="RC193" s="7"/>
      <c r="RD193" s="7"/>
      <c r="RE193" s="7"/>
      <c r="RF193" s="7"/>
      <c r="RG193" s="7"/>
      <c r="RH193" s="7"/>
      <c r="RI193" s="7"/>
      <c r="RJ193" s="7"/>
      <c r="RK193" s="7"/>
      <c r="RL193" s="7"/>
      <c r="RM193" s="7"/>
      <c r="RN193" s="7"/>
      <c r="RO193" s="7"/>
      <c r="RP193" s="7"/>
      <c r="RQ193" s="7"/>
      <c r="RR193" s="7"/>
      <c r="RS193" s="7"/>
      <c r="RT193" s="7"/>
      <c r="RU193" s="7"/>
      <c r="RV193" s="7"/>
      <c r="RW193" s="7"/>
      <c r="RX193" s="7"/>
      <c r="RY193" s="7"/>
      <c r="RZ193" s="7"/>
      <c r="SA193" s="7"/>
      <c r="SB193" s="7"/>
      <c r="SC193" s="7"/>
      <c r="SD193" s="7"/>
      <c r="SE193" s="7"/>
      <c r="SF193" s="7"/>
      <c r="SG193" s="7"/>
      <c r="SH193" s="7"/>
      <c r="SI193" s="7"/>
      <c r="SJ193" s="7"/>
      <c r="SK193" s="7"/>
    </row>
    <row r="194" ht="14.2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  <c r="DV194" s="7"/>
      <c r="DW194" s="7"/>
      <c r="DX194" s="7"/>
      <c r="DY194" s="7"/>
      <c r="DZ194" s="7"/>
      <c r="EA194" s="7"/>
      <c r="EB194" s="7"/>
      <c r="EC194" s="7"/>
      <c r="ED194" s="7"/>
      <c r="EE194" s="7"/>
      <c r="EF194" s="7"/>
      <c r="EG194" s="7"/>
      <c r="EH194" s="7"/>
      <c r="EI194" s="7"/>
      <c r="EJ194" s="7"/>
      <c r="EK194" s="7"/>
      <c r="EL194" s="7"/>
      <c r="EM194" s="7"/>
      <c r="EN194" s="7"/>
      <c r="EO194" s="7"/>
      <c r="EP194" s="7"/>
      <c r="EQ194" s="7"/>
      <c r="ER194" s="7"/>
      <c r="ES194" s="7"/>
      <c r="ET194" s="7"/>
      <c r="EU194" s="7"/>
      <c r="EV194" s="7"/>
      <c r="EW194" s="7"/>
      <c r="EX194" s="7"/>
      <c r="EY194" s="7"/>
      <c r="EZ194" s="7"/>
      <c r="FA194" s="7"/>
      <c r="FB194" s="7"/>
      <c r="FC194" s="7"/>
      <c r="FD194" s="7"/>
      <c r="FE194" s="7"/>
      <c r="FF194" s="7"/>
      <c r="FG194" s="7"/>
      <c r="FH194" s="7"/>
      <c r="FI194" s="7"/>
      <c r="FJ194" s="7"/>
      <c r="FK194" s="7"/>
      <c r="FL194" s="7"/>
      <c r="FM194" s="7"/>
      <c r="FN194" s="7"/>
      <c r="FO194" s="7"/>
      <c r="FP194" s="7"/>
      <c r="FQ194" s="7"/>
      <c r="FR194" s="7"/>
      <c r="FS194" s="7"/>
      <c r="FT194" s="7"/>
      <c r="FU194" s="7"/>
      <c r="FV194" s="7"/>
      <c r="FW194" s="7"/>
      <c r="FX194" s="7"/>
      <c r="FY194" s="7"/>
      <c r="FZ194" s="7"/>
      <c r="GA194" s="7"/>
      <c r="GB194" s="7"/>
      <c r="GC194" s="7"/>
      <c r="GD194" s="7"/>
      <c r="GE194" s="7"/>
      <c r="GF194" s="7"/>
      <c r="GG194" s="7"/>
      <c r="GH194" s="7"/>
      <c r="GI194" s="7"/>
      <c r="GJ194" s="7"/>
      <c r="GK194" s="7"/>
      <c r="GL194" s="7"/>
      <c r="GM194" s="7"/>
      <c r="GN194" s="7"/>
      <c r="GO194" s="7"/>
      <c r="GP194" s="7"/>
      <c r="GQ194" s="7"/>
      <c r="GR194" s="7"/>
      <c r="GS194" s="7"/>
      <c r="GT194" s="7"/>
      <c r="GU194" s="7"/>
      <c r="GV194" s="7"/>
      <c r="GW194" s="7"/>
      <c r="GX194" s="7"/>
      <c r="GY194" s="7"/>
      <c r="GZ194" s="7"/>
      <c r="HA194" s="7"/>
      <c r="HB194" s="7"/>
      <c r="HC194" s="7"/>
      <c r="HD194" s="7"/>
      <c r="HE194" s="7"/>
      <c r="HF194" s="7"/>
      <c r="HG194" s="7"/>
      <c r="HH194" s="7"/>
      <c r="HI194" s="7"/>
      <c r="HJ194" s="7"/>
      <c r="HK194" s="7"/>
      <c r="HL194" s="7"/>
      <c r="HM194" s="7"/>
      <c r="HN194" s="7"/>
      <c r="HO194" s="7"/>
      <c r="HP194" s="7"/>
      <c r="HQ194" s="7"/>
      <c r="HR194" s="7"/>
      <c r="HS194" s="7"/>
      <c r="HT194" s="7"/>
      <c r="HU194" s="7"/>
      <c r="HV194" s="7"/>
      <c r="HW194" s="7"/>
      <c r="HX194" s="7"/>
      <c r="HY194" s="7"/>
      <c r="HZ194" s="7"/>
      <c r="IA194" s="7"/>
      <c r="IB194" s="7"/>
      <c r="IC194" s="7"/>
      <c r="ID194" s="7"/>
      <c r="IE194" s="7"/>
      <c r="IF194" s="7"/>
      <c r="IG194" s="7"/>
      <c r="IH194" s="7"/>
      <c r="II194" s="7"/>
      <c r="IJ194" s="7"/>
      <c r="IK194" s="7"/>
      <c r="IL194" s="7"/>
      <c r="IM194" s="7"/>
      <c r="IN194" s="7"/>
      <c r="IO194" s="7"/>
      <c r="IP194" s="7"/>
      <c r="IQ194" s="7"/>
      <c r="IR194" s="7"/>
      <c r="IS194" s="7"/>
      <c r="IT194" s="7"/>
      <c r="IU194" s="7"/>
      <c r="IV194" s="7"/>
      <c r="IW194" s="7"/>
      <c r="IX194" s="7"/>
      <c r="IY194" s="7"/>
      <c r="IZ194" s="7"/>
      <c r="JA194" s="7"/>
      <c r="JB194" s="7"/>
      <c r="JC194" s="7"/>
      <c r="JD194" s="7"/>
      <c r="JE194" s="7"/>
      <c r="JF194" s="7"/>
      <c r="JG194" s="7"/>
      <c r="JH194" s="7"/>
      <c r="JI194" s="7"/>
      <c r="JJ194" s="7"/>
      <c r="JK194" s="7"/>
      <c r="JL194" s="7"/>
      <c r="JM194" s="7"/>
      <c r="JN194" s="7"/>
      <c r="JO194" s="7"/>
      <c r="JP194" s="7"/>
      <c r="JQ194" s="7"/>
      <c r="JR194" s="7"/>
      <c r="JS194" s="7"/>
      <c r="JT194" s="7"/>
      <c r="JU194" s="7"/>
      <c r="JV194" s="7"/>
      <c r="JW194" s="7"/>
      <c r="JX194" s="7"/>
      <c r="JY194" s="7"/>
      <c r="JZ194" s="7"/>
      <c r="KA194" s="7"/>
      <c r="KB194" s="7"/>
      <c r="KC194" s="7"/>
      <c r="KD194" s="7"/>
      <c r="KE194" s="7"/>
      <c r="KF194" s="7"/>
      <c r="KG194" s="7"/>
      <c r="KH194" s="7"/>
      <c r="KI194" s="7"/>
      <c r="KJ194" s="7"/>
      <c r="KK194" s="7"/>
      <c r="KL194" s="7"/>
      <c r="KM194" s="7"/>
      <c r="KN194" s="7"/>
      <c r="KO194" s="7"/>
      <c r="KP194" s="7"/>
      <c r="KQ194" s="7"/>
      <c r="KR194" s="7"/>
      <c r="KS194" s="7"/>
      <c r="KT194" s="7"/>
      <c r="KU194" s="7"/>
      <c r="KV194" s="7"/>
      <c r="KW194" s="7"/>
      <c r="KX194" s="7"/>
      <c r="KY194" s="7"/>
      <c r="KZ194" s="7"/>
      <c r="LA194" s="7"/>
      <c r="LB194" s="7"/>
      <c r="LC194" s="7"/>
      <c r="LD194" s="7"/>
      <c r="LE194" s="7"/>
      <c r="LF194" s="7"/>
      <c r="LG194" s="7"/>
      <c r="LH194" s="7"/>
      <c r="LI194" s="7"/>
      <c r="LJ194" s="7"/>
      <c r="LK194" s="7"/>
      <c r="LL194" s="7"/>
      <c r="LM194" s="7"/>
      <c r="LN194" s="7"/>
      <c r="LO194" s="7"/>
      <c r="LP194" s="7"/>
      <c r="LQ194" s="7"/>
      <c r="LR194" s="7"/>
      <c r="LS194" s="7"/>
      <c r="LT194" s="7"/>
      <c r="LU194" s="7"/>
      <c r="LV194" s="7"/>
      <c r="LW194" s="7"/>
      <c r="LX194" s="7"/>
      <c r="LY194" s="7"/>
      <c r="LZ194" s="7"/>
      <c r="MA194" s="7"/>
      <c r="MB194" s="7"/>
      <c r="MC194" s="7"/>
      <c r="MD194" s="7"/>
      <c r="ME194" s="7"/>
      <c r="MF194" s="7"/>
      <c r="MG194" s="7"/>
      <c r="MH194" s="7"/>
      <c r="MI194" s="7"/>
      <c r="MJ194" s="7"/>
      <c r="MK194" s="7"/>
      <c r="ML194" s="7"/>
      <c r="MM194" s="7"/>
      <c r="MN194" s="7"/>
      <c r="MO194" s="7"/>
      <c r="MP194" s="7"/>
      <c r="MQ194" s="7"/>
      <c r="MR194" s="7"/>
      <c r="MS194" s="7"/>
      <c r="MT194" s="7"/>
      <c r="MU194" s="7"/>
      <c r="MV194" s="7"/>
      <c r="MW194" s="7"/>
      <c r="MX194" s="7"/>
      <c r="MY194" s="7"/>
      <c r="MZ194" s="7"/>
      <c r="NA194" s="7"/>
      <c r="NB194" s="7"/>
      <c r="NC194" s="7"/>
      <c r="ND194" s="7"/>
      <c r="NE194" s="7"/>
      <c r="NF194" s="7"/>
      <c r="NG194" s="7"/>
      <c r="NH194" s="7"/>
      <c r="NI194" s="7"/>
      <c r="NJ194" s="7"/>
      <c r="NK194" s="7"/>
      <c r="NL194" s="7"/>
      <c r="NM194" s="7"/>
      <c r="NN194" s="7"/>
      <c r="NO194" s="7"/>
      <c r="NP194" s="7"/>
      <c r="NQ194" s="7"/>
      <c r="NR194" s="7"/>
      <c r="NS194" s="7"/>
      <c r="NT194" s="7"/>
      <c r="NU194" s="7"/>
      <c r="NV194" s="7"/>
      <c r="NW194" s="7"/>
      <c r="NX194" s="7"/>
      <c r="NY194" s="7"/>
      <c r="NZ194" s="7"/>
      <c r="OA194" s="7"/>
      <c r="OB194" s="7"/>
      <c r="OC194" s="7"/>
      <c r="OD194" s="7"/>
      <c r="OE194" s="7"/>
      <c r="OF194" s="7"/>
      <c r="OG194" s="7"/>
      <c r="OH194" s="7"/>
      <c r="OI194" s="7"/>
      <c r="OJ194" s="7"/>
      <c r="OK194" s="7"/>
      <c r="OL194" s="7"/>
      <c r="OM194" s="7"/>
      <c r="ON194" s="7"/>
      <c r="OO194" s="7"/>
      <c r="OP194" s="7"/>
      <c r="OQ194" s="7"/>
      <c r="OR194" s="7"/>
      <c r="OS194" s="7"/>
      <c r="OT194" s="7"/>
      <c r="OU194" s="7"/>
      <c r="OV194" s="7"/>
      <c r="OW194" s="7"/>
      <c r="OX194" s="7"/>
      <c r="OY194" s="7"/>
      <c r="OZ194" s="7"/>
      <c r="PA194" s="7"/>
      <c r="PB194" s="7"/>
      <c r="PC194" s="7"/>
      <c r="PD194" s="7"/>
      <c r="PE194" s="7"/>
      <c r="PF194" s="7"/>
      <c r="PG194" s="7"/>
      <c r="PH194" s="7"/>
      <c r="PI194" s="7"/>
      <c r="PJ194" s="7"/>
      <c r="PK194" s="7"/>
      <c r="PL194" s="7"/>
      <c r="PM194" s="7"/>
      <c r="PN194" s="7"/>
      <c r="PO194" s="7"/>
      <c r="PP194" s="7"/>
      <c r="PQ194" s="7"/>
      <c r="PR194" s="7"/>
      <c r="PS194" s="7"/>
      <c r="PT194" s="7"/>
      <c r="PU194" s="7"/>
      <c r="PV194" s="7"/>
      <c r="PW194" s="7"/>
      <c r="PX194" s="7"/>
      <c r="PY194" s="7"/>
      <c r="PZ194" s="7"/>
      <c r="QA194" s="7"/>
      <c r="QB194" s="7"/>
      <c r="QC194" s="7"/>
      <c r="QD194" s="7"/>
      <c r="QE194" s="7"/>
      <c r="QF194" s="7"/>
      <c r="QG194" s="7"/>
      <c r="QH194" s="7"/>
      <c r="QI194" s="7"/>
      <c r="QJ194" s="7"/>
      <c r="QK194" s="7"/>
      <c r="QL194" s="7"/>
      <c r="QM194" s="7"/>
      <c r="QN194" s="7"/>
      <c r="QO194" s="7"/>
      <c r="QP194" s="7"/>
      <c r="QQ194" s="7"/>
      <c r="QR194" s="7"/>
      <c r="QS194" s="7"/>
      <c r="QT194" s="7"/>
      <c r="QU194" s="7"/>
      <c r="QV194" s="7"/>
      <c r="QW194" s="7"/>
      <c r="QX194" s="7"/>
      <c r="QY194" s="7"/>
      <c r="QZ194" s="7"/>
      <c r="RA194" s="7"/>
      <c r="RB194" s="7"/>
      <c r="RC194" s="7"/>
      <c r="RD194" s="7"/>
      <c r="RE194" s="7"/>
      <c r="RF194" s="7"/>
      <c r="RG194" s="7"/>
      <c r="RH194" s="7"/>
      <c r="RI194" s="7"/>
      <c r="RJ194" s="7"/>
      <c r="RK194" s="7"/>
      <c r="RL194" s="7"/>
      <c r="RM194" s="7"/>
      <c r="RN194" s="7"/>
      <c r="RO194" s="7"/>
      <c r="RP194" s="7"/>
      <c r="RQ194" s="7"/>
      <c r="RR194" s="7"/>
      <c r="RS194" s="7"/>
      <c r="RT194" s="7"/>
      <c r="RU194" s="7"/>
      <c r="RV194" s="7"/>
      <c r="RW194" s="7"/>
      <c r="RX194" s="7"/>
      <c r="RY194" s="7"/>
      <c r="RZ194" s="7"/>
      <c r="SA194" s="7"/>
      <c r="SB194" s="7"/>
      <c r="SC194" s="7"/>
      <c r="SD194" s="7"/>
      <c r="SE194" s="7"/>
      <c r="SF194" s="7"/>
      <c r="SG194" s="7"/>
      <c r="SH194" s="7"/>
      <c r="SI194" s="7"/>
      <c r="SJ194" s="7"/>
      <c r="SK194" s="7"/>
    </row>
    <row r="195" ht="14.2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  <c r="DV195" s="7"/>
      <c r="DW195" s="7"/>
      <c r="DX195" s="7"/>
      <c r="DY195" s="7"/>
      <c r="DZ195" s="7"/>
      <c r="EA195" s="7"/>
      <c r="EB195" s="7"/>
      <c r="EC195" s="7"/>
      <c r="ED195" s="7"/>
      <c r="EE195" s="7"/>
      <c r="EF195" s="7"/>
      <c r="EG195" s="7"/>
      <c r="EH195" s="7"/>
      <c r="EI195" s="7"/>
      <c r="EJ195" s="7"/>
      <c r="EK195" s="7"/>
      <c r="EL195" s="7"/>
      <c r="EM195" s="7"/>
      <c r="EN195" s="7"/>
      <c r="EO195" s="7"/>
      <c r="EP195" s="7"/>
      <c r="EQ195" s="7"/>
      <c r="ER195" s="7"/>
      <c r="ES195" s="7"/>
      <c r="ET195" s="7"/>
      <c r="EU195" s="7"/>
      <c r="EV195" s="7"/>
      <c r="EW195" s="7"/>
      <c r="EX195" s="7"/>
      <c r="EY195" s="7"/>
      <c r="EZ195" s="7"/>
      <c r="FA195" s="7"/>
      <c r="FB195" s="7"/>
      <c r="FC195" s="7"/>
      <c r="FD195" s="7"/>
      <c r="FE195" s="7"/>
      <c r="FF195" s="7"/>
      <c r="FG195" s="7"/>
      <c r="FH195" s="7"/>
      <c r="FI195" s="7"/>
      <c r="FJ195" s="7"/>
      <c r="FK195" s="7"/>
      <c r="FL195" s="7"/>
      <c r="FM195" s="7"/>
      <c r="FN195" s="7"/>
      <c r="FO195" s="7"/>
      <c r="FP195" s="7"/>
      <c r="FQ195" s="7"/>
      <c r="FR195" s="7"/>
      <c r="FS195" s="7"/>
      <c r="FT195" s="7"/>
      <c r="FU195" s="7"/>
      <c r="FV195" s="7"/>
      <c r="FW195" s="7"/>
      <c r="FX195" s="7"/>
      <c r="FY195" s="7"/>
      <c r="FZ195" s="7"/>
      <c r="GA195" s="7"/>
      <c r="GB195" s="7"/>
      <c r="GC195" s="7"/>
      <c r="GD195" s="7"/>
      <c r="GE195" s="7"/>
      <c r="GF195" s="7"/>
      <c r="GG195" s="7"/>
      <c r="GH195" s="7"/>
      <c r="GI195" s="7"/>
      <c r="GJ195" s="7"/>
      <c r="GK195" s="7"/>
      <c r="GL195" s="7"/>
      <c r="GM195" s="7"/>
      <c r="GN195" s="7"/>
      <c r="GO195" s="7"/>
      <c r="GP195" s="7"/>
      <c r="GQ195" s="7"/>
      <c r="GR195" s="7"/>
      <c r="GS195" s="7"/>
      <c r="GT195" s="7"/>
      <c r="GU195" s="7"/>
      <c r="GV195" s="7"/>
      <c r="GW195" s="7"/>
      <c r="GX195" s="7"/>
      <c r="GY195" s="7"/>
      <c r="GZ195" s="7"/>
      <c r="HA195" s="7"/>
      <c r="HB195" s="7"/>
      <c r="HC195" s="7"/>
      <c r="HD195" s="7"/>
      <c r="HE195" s="7"/>
      <c r="HF195" s="7"/>
      <c r="HG195" s="7"/>
      <c r="HH195" s="7"/>
      <c r="HI195" s="7"/>
      <c r="HJ195" s="7"/>
      <c r="HK195" s="7"/>
      <c r="HL195" s="7"/>
      <c r="HM195" s="7"/>
      <c r="HN195" s="7"/>
      <c r="HO195" s="7"/>
      <c r="HP195" s="7"/>
      <c r="HQ195" s="7"/>
      <c r="HR195" s="7"/>
      <c r="HS195" s="7"/>
      <c r="HT195" s="7"/>
      <c r="HU195" s="7"/>
      <c r="HV195" s="7"/>
      <c r="HW195" s="7"/>
      <c r="HX195" s="7"/>
      <c r="HY195" s="7"/>
      <c r="HZ195" s="7"/>
      <c r="IA195" s="7"/>
      <c r="IB195" s="7"/>
      <c r="IC195" s="7"/>
      <c r="ID195" s="7"/>
      <c r="IE195" s="7"/>
      <c r="IF195" s="7"/>
      <c r="IG195" s="7"/>
      <c r="IH195" s="7"/>
      <c r="II195" s="7"/>
      <c r="IJ195" s="7"/>
      <c r="IK195" s="7"/>
      <c r="IL195" s="7"/>
      <c r="IM195" s="7"/>
      <c r="IN195" s="7"/>
      <c r="IO195" s="7"/>
      <c r="IP195" s="7"/>
      <c r="IQ195" s="7"/>
      <c r="IR195" s="7"/>
      <c r="IS195" s="7"/>
      <c r="IT195" s="7"/>
      <c r="IU195" s="7"/>
      <c r="IV195" s="7"/>
      <c r="IW195" s="7"/>
      <c r="IX195" s="7"/>
      <c r="IY195" s="7"/>
      <c r="IZ195" s="7"/>
      <c r="JA195" s="7"/>
      <c r="JB195" s="7"/>
      <c r="JC195" s="7"/>
      <c r="JD195" s="7"/>
      <c r="JE195" s="7"/>
      <c r="JF195" s="7"/>
      <c r="JG195" s="7"/>
      <c r="JH195" s="7"/>
      <c r="JI195" s="7"/>
      <c r="JJ195" s="7"/>
      <c r="JK195" s="7"/>
      <c r="JL195" s="7"/>
      <c r="JM195" s="7"/>
      <c r="JN195" s="7"/>
      <c r="JO195" s="7"/>
      <c r="JP195" s="7"/>
      <c r="JQ195" s="7"/>
      <c r="JR195" s="7"/>
      <c r="JS195" s="7"/>
      <c r="JT195" s="7"/>
      <c r="JU195" s="7"/>
      <c r="JV195" s="7"/>
      <c r="JW195" s="7"/>
      <c r="JX195" s="7"/>
      <c r="JY195" s="7"/>
      <c r="JZ195" s="7"/>
      <c r="KA195" s="7"/>
      <c r="KB195" s="7"/>
      <c r="KC195" s="7"/>
      <c r="KD195" s="7"/>
      <c r="KE195" s="7"/>
      <c r="KF195" s="7"/>
      <c r="KG195" s="7"/>
      <c r="KH195" s="7"/>
      <c r="KI195" s="7"/>
      <c r="KJ195" s="7"/>
      <c r="KK195" s="7"/>
      <c r="KL195" s="7"/>
      <c r="KM195" s="7"/>
      <c r="KN195" s="7"/>
      <c r="KO195" s="7"/>
      <c r="KP195" s="7"/>
      <c r="KQ195" s="7"/>
      <c r="KR195" s="7"/>
      <c r="KS195" s="7"/>
      <c r="KT195" s="7"/>
      <c r="KU195" s="7"/>
      <c r="KV195" s="7"/>
      <c r="KW195" s="7"/>
      <c r="KX195" s="7"/>
      <c r="KY195" s="7"/>
      <c r="KZ195" s="7"/>
      <c r="LA195" s="7"/>
      <c r="LB195" s="7"/>
      <c r="LC195" s="7"/>
      <c r="LD195" s="7"/>
      <c r="LE195" s="7"/>
      <c r="LF195" s="7"/>
      <c r="LG195" s="7"/>
      <c r="LH195" s="7"/>
      <c r="LI195" s="7"/>
      <c r="LJ195" s="7"/>
      <c r="LK195" s="7"/>
      <c r="LL195" s="7"/>
      <c r="LM195" s="7"/>
      <c r="LN195" s="7"/>
      <c r="LO195" s="7"/>
      <c r="LP195" s="7"/>
      <c r="LQ195" s="7"/>
      <c r="LR195" s="7"/>
      <c r="LS195" s="7"/>
      <c r="LT195" s="7"/>
      <c r="LU195" s="7"/>
      <c r="LV195" s="7"/>
      <c r="LW195" s="7"/>
      <c r="LX195" s="7"/>
      <c r="LY195" s="7"/>
      <c r="LZ195" s="7"/>
      <c r="MA195" s="7"/>
      <c r="MB195" s="7"/>
      <c r="MC195" s="7"/>
      <c r="MD195" s="7"/>
      <c r="ME195" s="7"/>
      <c r="MF195" s="7"/>
      <c r="MG195" s="7"/>
      <c r="MH195" s="7"/>
      <c r="MI195" s="7"/>
      <c r="MJ195" s="7"/>
      <c r="MK195" s="7"/>
      <c r="ML195" s="7"/>
      <c r="MM195" s="7"/>
      <c r="MN195" s="7"/>
      <c r="MO195" s="7"/>
      <c r="MP195" s="7"/>
      <c r="MQ195" s="7"/>
      <c r="MR195" s="7"/>
      <c r="MS195" s="7"/>
      <c r="MT195" s="7"/>
      <c r="MU195" s="7"/>
      <c r="MV195" s="7"/>
      <c r="MW195" s="7"/>
      <c r="MX195" s="7"/>
      <c r="MY195" s="7"/>
      <c r="MZ195" s="7"/>
      <c r="NA195" s="7"/>
      <c r="NB195" s="7"/>
      <c r="NC195" s="7"/>
      <c r="ND195" s="7"/>
      <c r="NE195" s="7"/>
      <c r="NF195" s="7"/>
      <c r="NG195" s="7"/>
      <c r="NH195" s="7"/>
      <c r="NI195" s="7"/>
      <c r="NJ195" s="7"/>
      <c r="NK195" s="7"/>
      <c r="NL195" s="7"/>
      <c r="NM195" s="7"/>
      <c r="NN195" s="7"/>
      <c r="NO195" s="7"/>
      <c r="NP195" s="7"/>
      <c r="NQ195" s="7"/>
      <c r="NR195" s="7"/>
      <c r="NS195" s="7"/>
      <c r="NT195" s="7"/>
      <c r="NU195" s="7"/>
      <c r="NV195" s="7"/>
      <c r="NW195" s="7"/>
      <c r="NX195" s="7"/>
      <c r="NY195" s="7"/>
      <c r="NZ195" s="7"/>
      <c r="OA195" s="7"/>
      <c r="OB195" s="7"/>
      <c r="OC195" s="7"/>
      <c r="OD195" s="7"/>
      <c r="OE195" s="7"/>
      <c r="OF195" s="7"/>
      <c r="OG195" s="7"/>
      <c r="OH195" s="7"/>
      <c r="OI195" s="7"/>
      <c r="OJ195" s="7"/>
      <c r="OK195" s="7"/>
      <c r="OL195" s="7"/>
      <c r="OM195" s="7"/>
      <c r="ON195" s="7"/>
      <c r="OO195" s="7"/>
      <c r="OP195" s="7"/>
      <c r="OQ195" s="7"/>
      <c r="OR195" s="7"/>
      <c r="OS195" s="7"/>
      <c r="OT195" s="7"/>
      <c r="OU195" s="7"/>
      <c r="OV195" s="7"/>
      <c r="OW195" s="7"/>
      <c r="OX195" s="7"/>
      <c r="OY195" s="7"/>
      <c r="OZ195" s="7"/>
      <c r="PA195" s="7"/>
      <c r="PB195" s="7"/>
      <c r="PC195" s="7"/>
      <c r="PD195" s="7"/>
      <c r="PE195" s="7"/>
      <c r="PF195" s="7"/>
      <c r="PG195" s="7"/>
      <c r="PH195" s="7"/>
      <c r="PI195" s="7"/>
      <c r="PJ195" s="7"/>
      <c r="PK195" s="7"/>
      <c r="PL195" s="7"/>
      <c r="PM195" s="7"/>
      <c r="PN195" s="7"/>
      <c r="PO195" s="7"/>
      <c r="PP195" s="7"/>
      <c r="PQ195" s="7"/>
      <c r="PR195" s="7"/>
      <c r="PS195" s="7"/>
      <c r="PT195" s="7"/>
      <c r="PU195" s="7"/>
      <c r="PV195" s="7"/>
      <c r="PW195" s="7"/>
      <c r="PX195" s="7"/>
      <c r="PY195" s="7"/>
      <c r="PZ195" s="7"/>
      <c r="QA195" s="7"/>
      <c r="QB195" s="7"/>
      <c r="QC195" s="7"/>
      <c r="QD195" s="7"/>
      <c r="QE195" s="7"/>
      <c r="QF195" s="7"/>
      <c r="QG195" s="7"/>
      <c r="QH195" s="7"/>
      <c r="QI195" s="7"/>
      <c r="QJ195" s="7"/>
      <c r="QK195" s="7"/>
      <c r="QL195" s="7"/>
      <c r="QM195" s="7"/>
      <c r="QN195" s="7"/>
      <c r="QO195" s="7"/>
      <c r="QP195" s="7"/>
      <c r="QQ195" s="7"/>
      <c r="QR195" s="7"/>
      <c r="QS195" s="7"/>
      <c r="QT195" s="7"/>
      <c r="QU195" s="7"/>
      <c r="QV195" s="7"/>
      <c r="QW195" s="7"/>
      <c r="QX195" s="7"/>
      <c r="QY195" s="7"/>
      <c r="QZ195" s="7"/>
      <c r="RA195" s="7"/>
      <c r="RB195" s="7"/>
      <c r="RC195" s="7"/>
      <c r="RD195" s="7"/>
      <c r="RE195" s="7"/>
      <c r="RF195" s="7"/>
      <c r="RG195" s="7"/>
      <c r="RH195" s="7"/>
      <c r="RI195" s="7"/>
      <c r="RJ195" s="7"/>
      <c r="RK195" s="7"/>
      <c r="RL195" s="7"/>
      <c r="RM195" s="7"/>
      <c r="RN195" s="7"/>
      <c r="RO195" s="7"/>
      <c r="RP195" s="7"/>
      <c r="RQ195" s="7"/>
      <c r="RR195" s="7"/>
      <c r="RS195" s="7"/>
      <c r="RT195" s="7"/>
      <c r="RU195" s="7"/>
      <c r="RV195" s="7"/>
      <c r="RW195" s="7"/>
      <c r="RX195" s="7"/>
      <c r="RY195" s="7"/>
      <c r="RZ195" s="7"/>
      <c r="SA195" s="7"/>
      <c r="SB195" s="7"/>
      <c r="SC195" s="7"/>
      <c r="SD195" s="7"/>
      <c r="SE195" s="7"/>
      <c r="SF195" s="7"/>
      <c r="SG195" s="7"/>
      <c r="SH195" s="7"/>
      <c r="SI195" s="7"/>
      <c r="SJ195" s="7"/>
      <c r="SK195" s="7"/>
    </row>
    <row r="196" ht="14.2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  <c r="DV196" s="7"/>
      <c r="DW196" s="7"/>
      <c r="DX196" s="7"/>
      <c r="DY196" s="7"/>
      <c r="DZ196" s="7"/>
      <c r="EA196" s="7"/>
      <c r="EB196" s="7"/>
      <c r="EC196" s="7"/>
      <c r="ED196" s="7"/>
      <c r="EE196" s="7"/>
      <c r="EF196" s="7"/>
      <c r="EG196" s="7"/>
      <c r="EH196" s="7"/>
      <c r="EI196" s="7"/>
      <c r="EJ196" s="7"/>
      <c r="EK196" s="7"/>
      <c r="EL196" s="7"/>
      <c r="EM196" s="7"/>
      <c r="EN196" s="7"/>
      <c r="EO196" s="7"/>
      <c r="EP196" s="7"/>
      <c r="EQ196" s="7"/>
      <c r="ER196" s="7"/>
      <c r="ES196" s="7"/>
      <c r="ET196" s="7"/>
      <c r="EU196" s="7"/>
      <c r="EV196" s="7"/>
      <c r="EW196" s="7"/>
      <c r="EX196" s="7"/>
      <c r="EY196" s="7"/>
      <c r="EZ196" s="7"/>
      <c r="FA196" s="7"/>
      <c r="FB196" s="7"/>
      <c r="FC196" s="7"/>
      <c r="FD196" s="7"/>
      <c r="FE196" s="7"/>
      <c r="FF196" s="7"/>
      <c r="FG196" s="7"/>
      <c r="FH196" s="7"/>
      <c r="FI196" s="7"/>
      <c r="FJ196" s="7"/>
      <c r="FK196" s="7"/>
      <c r="FL196" s="7"/>
      <c r="FM196" s="7"/>
      <c r="FN196" s="7"/>
      <c r="FO196" s="7"/>
      <c r="FP196" s="7"/>
      <c r="FQ196" s="7"/>
      <c r="FR196" s="7"/>
      <c r="FS196" s="7"/>
      <c r="FT196" s="7"/>
      <c r="FU196" s="7"/>
      <c r="FV196" s="7"/>
      <c r="FW196" s="7"/>
      <c r="FX196" s="7"/>
      <c r="FY196" s="7"/>
      <c r="FZ196" s="7"/>
      <c r="GA196" s="7"/>
      <c r="GB196" s="7"/>
      <c r="GC196" s="7"/>
      <c r="GD196" s="7"/>
      <c r="GE196" s="7"/>
      <c r="GF196" s="7"/>
      <c r="GG196" s="7"/>
      <c r="GH196" s="7"/>
      <c r="GI196" s="7"/>
      <c r="GJ196" s="7"/>
      <c r="GK196" s="7"/>
      <c r="GL196" s="7"/>
      <c r="GM196" s="7"/>
      <c r="GN196" s="7"/>
      <c r="GO196" s="7"/>
      <c r="GP196" s="7"/>
      <c r="GQ196" s="7"/>
      <c r="GR196" s="7"/>
      <c r="GS196" s="7"/>
      <c r="GT196" s="7"/>
      <c r="GU196" s="7"/>
      <c r="GV196" s="7"/>
      <c r="GW196" s="7"/>
      <c r="GX196" s="7"/>
      <c r="GY196" s="7"/>
      <c r="GZ196" s="7"/>
      <c r="HA196" s="7"/>
      <c r="HB196" s="7"/>
      <c r="HC196" s="7"/>
      <c r="HD196" s="7"/>
      <c r="HE196" s="7"/>
      <c r="HF196" s="7"/>
      <c r="HG196" s="7"/>
      <c r="HH196" s="7"/>
      <c r="HI196" s="7"/>
      <c r="HJ196" s="7"/>
      <c r="HK196" s="7"/>
      <c r="HL196" s="7"/>
      <c r="HM196" s="7"/>
      <c r="HN196" s="7"/>
      <c r="HO196" s="7"/>
      <c r="HP196" s="7"/>
      <c r="HQ196" s="7"/>
      <c r="HR196" s="7"/>
      <c r="HS196" s="7"/>
      <c r="HT196" s="7"/>
      <c r="HU196" s="7"/>
      <c r="HV196" s="7"/>
      <c r="HW196" s="7"/>
      <c r="HX196" s="7"/>
      <c r="HY196" s="7"/>
      <c r="HZ196" s="7"/>
      <c r="IA196" s="7"/>
      <c r="IB196" s="7"/>
      <c r="IC196" s="7"/>
      <c r="ID196" s="7"/>
      <c r="IE196" s="7"/>
      <c r="IF196" s="7"/>
      <c r="IG196" s="7"/>
      <c r="IH196" s="7"/>
      <c r="II196" s="7"/>
      <c r="IJ196" s="7"/>
      <c r="IK196" s="7"/>
      <c r="IL196" s="7"/>
      <c r="IM196" s="7"/>
      <c r="IN196" s="7"/>
      <c r="IO196" s="7"/>
      <c r="IP196" s="7"/>
      <c r="IQ196" s="7"/>
      <c r="IR196" s="7"/>
      <c r="IS196" s="7"/>
      <c r="IT196" s="7"/>
      <c r="IU196" s="7"/>
      <c r="IV196" s="7"/>
      <c r="IW196" s="7"/>
      <c r="IX196" s="7"/>
      <c r="IY196" s="7"/>
      <c r="IZ196" s="7"/>
      <c r="JA196" s="7"/>
      <c r="JB196" s="7"/>
      <c r="JC196" s="7"/>
      <c r="JD196" s="7"/>
      <c r="JE196" s="7"/>
      <c r="JF196" s="7"/>
      <c r="JG196" s="7"/>
      <c r="JH196" s="7"/>
      <c r="JI196" s="7"/>
      <c r="JJ196" s="7"/>
      <c r="JK196" s="7"/>
      <c r="JL196" s="7"/>
      <c r="JM196" s="7"/>
      <c r="JN196" s="7"/>
      <c r="JO196" s="7"/>
      <c r="JP196" s="7"/>
      <c r="JQ196" s="7"/>
      <c r="JR196" s="7"/>
      <c r="JS196" s="7"/>
      <c r="JT196" s="7"/>
      <c r="JU196" s="7"/>
      <c r="JV196" s="7"/>
      <c r="JW196" s="7"/>
      <c r="JX196" s="7"/>
      <c r="JY196" s="7"/>
      <c r="JZ196" s="7"/>
      <c r="KA196" s="7"/>
      <c r="KB196" s="7"/>
      <c r="KC196" s="7"/>
      <c r="KD196" s="7"/>
      <c r="KE196" s="7"/>
      <c r="KF196" s="7"/>
      <c r="KG196" s="7"/>
      <c r="KH196" s="7"/>
      <c r="KI196" s="7"/>
      <c r="KJ196" s="7"/>
      <c r="KK196" s="7"/>
      <c r="KL196" s="7"/>
      <c r="KM196" s="7"/>
      <c r="KN196" s="7"/>
      <c r="KO196" s="7"/>
      <c r="KP196" s="7"/>
      <c r="KQ196" s="7"/>
      <c r="KR196" s="7"/>
      <c r="KS196" s="7"/>
      <c r="KT196" s="7"/>
      <c r="KU196" s="7"/>
      <c r="KV196" s="7"/>
      <c r="KW196" s="7"/>
      <c r="KX196" s="7"/>
      <c r="KY196" s="7"/>
      <c r="KZ196" s="7"/>
      <c r="LA196" s="7"/>
      <c r="LB196" s="7"/>
      <c r="LC196" s="7"/>
      <c r="LD196" s="7"/>
      <c r="LE196" s="7"/>
      <c r="LF196" s="7"/>
      <c r="LG196" s="7"/>
      <c r="LH196" s="7"/>
      <c r="LI196" s="7"/>
      <c r="LJ196" s="7"/>
      <c r="LK196" s="7"/>
      <c r="LL196" s="7"/>
      <c r="LM196" s="7"/>
      <c r="LN196" s="7"/>
      <c r="LO196" s="7"/>
      <c r="LP196" s="7"/>
      <c r="LQ196" s="7"/>
      <c r="LR196" s="7"/>
      <c r="LS196" s="7"/>
      <c r="LT196" s="7"/>
      <c r="LU196" s="7"/>
      <c r="LV196" s="7"/>
      <c r="LW196" s="7"/>
      <c r="LX196" s="7"/>
      <c r="LY196" s="7"/>
      <c r="LZ196" s="7"/>
      <c r="MA196" s="7"/>
      <c r="MB196" s="7"/>
      <c r="MC196" s="7"/>
      <c r="MD196" s="7"/>
      <c r="ME196" s="7"/>
      <c r="MF196" s="7"/>
      <c r="MG196" s="7"/>
      <c r="MH196" s="7"/>
      <c r="MI196" s="7"/>
      <c r="MJ196" s="7"/>
      <c r="MK196" s="7"/>
      <c r="ML196" s="7"/>
      <c r="MM196" s="7"/>
      <c r="MN196" s="7"/>
      <c r="MO196" s="7"/>
      <c r="MP196" s="7"/>
      <c r="MQ196" s="7"/>
      <c r="MR196" s="7"/>
      <c r="MS196" s="7"/>
      <c r="MT196" s="7"/>
      <c r="MU196" s="7"/>
      <c r="MV196" s="7"/>
      <c r="MW196" s="7"/>
      <c r="MX196" s="7"/>
      <c r="MY196" s="7"/>
      <c r="MZ196" s="7"/>
      <c r="NA196" s="7"/>
      <c r="NB196" s="7"/>
      <c r="NC196" s="7"/>
      <c r="ND196" s="7"/>
      <c r="NE196" s="7"/>
      <c r="NF196" s="7"/>
      <c r="NG196" s="7"/>
      <c r="NH196" s="7"/>
      <c r="NI196" s="7"/>
      <c r="NJ196" s="7"/>
      <c r="NK196" s="7"/>
      <c r="NL196" s="7"/>
      <c r="NM196" s="7"/>
      <c r="NN196" s="7"/>
      <c r="NO196" s="7"/>
      <c r="NP196" s="7"/>
      <c r="NQ196" s="7"/>
      <c r="NR196" s="7"/>
      <c r="NS196" s="7"/>
      <c r="NT196" s="7"/>
      <c r="NU196" s="7"/>
      <c r="NV196" s="7"/>
      <c r="NW196" s="7"/>
      <c r="NX196" s="7"/>
      <c r="NY196" s="7"/>
      <c r="NZ196" s="7"/>
      <c r="OA196" s="7"/>
      <c r="OB196" s="7"/>
      <c r="OC196" s="7"/>
      <c r="OD196" s="7"/>
      <c r="OE196" s="7"/>
      <c r="OF196" s="7"/>
      <c r="OG196" s="7"/>
      <c r="OH196" s="7"/>
      <c r="OI196" s="7"/>
      <c r="OJ196" s="7"/>
      <c r="OK196" s="7"/>
      <c r="OL196" s="7"/>
      <c r="OM196" s="7"/>
      <c r="ON196" s="7"/>
      <c r="OO196" s="7"/>
      <c r="OP196" s="7"/>
      <c r="OQ196" s="7"/>
      <c r="OR196" s="7"/>
      <c r="OS196" s="7"/>
      <c r="OT196" s="7"/>
      <c r="OU196" s="7"/>
      <c r="OV196" s="7"/>
      <c r="OW196" s="7"/>
      <c r="OX196" s="7"/>
      <c r="OY196" s="7"/>
      <c r="OZ196" s="7"/>
      <c r="PA196" s="7"/>
      <c r="PB196" s="7"/>
      <c r="PC196" s="7"/>
      <c r="PD196" s="7"/>
      <c r="PE196" s="7"/>
      <c r="PF196" s="7"/>
      <c r="PG196" s="7"/>
      <c r="PH196" s="7"/>
      <c r="PI196" s="7"/>
      <c r="PJ196" s="7"/>
      <c r="PK196" s="7"/>
      <c r="PL196" s="7"/>
      <c r="PM196" s="7"/>
      <c r="PN196" s="7"/>
      <c r="PO196" s="7"/>
      <c r="PP196" s="7"/>
      <c r="PQ196" s="7"/>
      <c r="PR196" s="7"/>
      <c r="PS196" s="7"/>
      <c r="PT196" s="7"/>
      <c r="PU196" s="7"/>
      <c r="PV196" s="7"/>
      <c r="PW196" s="7"/>
      <c r="PX196" s="7"/>
      <c r="PY196" s="7"/>
      <c r="PZ196" s="7"/>
      <c r="QA196" s="7"/>
      <c r="QB196" s="7"/>
      <c r="QC196" s="7"/>
      <c r="QD196" s="7"/>
      <c r="QE196" s="7"/>
      <c r="QF196" s="7"/>
      <c r="QG196" s="7"/>
      <c r="QH196" s="7"/>
      <c r="QI196" s="7"/>
      <c r="QJ196" s="7"/>
      <c r="QK196" s="7"/>
      <c r="QL196" s="7"/>
      <c r="QM196" s="7"/>
      <c r="QN196" s="7"/>
      <c r="QO196" s="7"/>
      <c r="QP196" s="7"/>
      <c r="QQ196" s="7"/>
      <c r="QR196" s="7"/>
      <c r="QS196" s="7"/>
      <c r="QT196" s="7"/>
      <c r="QU196" s="7"/>
      <c r="QV196" s="7"/>
      <c r="QW196" s="7"/>
      <c r="QX196" s="7"/>
      <c r="QY196" s="7"/>
      <c r="QZ196" s="7"/>
      <c r="RA196" s="7"/>
      <c r="RB196" s="7"/>
      <c r="RC196" s="7"/>
      <c r="RD196" s="7"/>
      <c r="RE196" s="7"/>
      <c r="RF196" s="7"/>
      <c r="RG196" s="7"/>
      <c r="RH196" s="7"/>
      <c r="RI196" s="7"/>
      <c r="RJ196" s="7"/>
      <c r="RK196" s="7"/>
      <c r="RL196" s="7"/>
      <c r="RM196" s="7"/>
      <c r="RN196" s="7"/>
      <c r="RO196" s="7"/>
      <c r="RP196" s="7"/>
      <c r="RQ196" s="7"/>
      <c r="RR196" s="7"/>
      <c r="RS196" s="7"/>
      <c r="RT196" s="7"/>
      <c r="RU196" s="7"/>
      <c r="RV196" s="7"/>
      <c r="RW196" s="7"/>
      <c r="RX196" s="7"/>
      <c r="RY196" s="7"/>
      <c r="RZ196" s="7"/>
      <c r="SA196" s="7"/>
      <c r="SB196" s="7"/>
      <c r="SC196" s="7"/>
      <c r="SD196" s="7"/>
      <c r="SE196" s="7"/>
      <c r="SF196" s="7"/>
      <c r="SG196" s="7"/>
      <c r="SH196" s="7"/>
      <c r="SI196" s="7"/>
      <c r="SJ196" s="7"/>
      <c r="SK196" s="7"/>
    </row>
    <row r="197" ht="14.2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  <c r="DV197" s="7"/>
      <c r="DW197" s="7"/>
      <c r="DX197" s="7"/>
      <c r="DY197" s="7"/>
      <c r="DZ197" s="7"/>
      <c r="EA197" s="7"/>
      <c r="EB197" s="7"/>
      <c r="EC197" s="7"/>
      <c r="ED197" s="7"/>
      <c r="EE197" s="7"/>
      <c r="EF197" s="7"/>
      <c r="EG197" s="7"/>
      <c r="EH197" s="7"/>
      <c r="EI197" s="7"/>
      <c r="EJ197" s="7"/>
      <c r="EK197" s="7"/>
      <c r="EL197" s="7"/>
      <c r="EM197" s="7"/>
      <c r="EN197" s="7"/>
      <c r="EO197" s="7"/>
      <c r="EP197" s="7"/>
      <c r="EQ197" s="7"/>
      <c r="ER197" s="7"/>
      <c r="ES197" s="7"/>
      <c r="ET197" s="7"/>
      <c r="EU197" s="7"/>
      <c r="EV197" s="7"/>
      <c r="EW197" s="7"/>
      <c r="EX197" s="7"/>
      <c r="EY197" s="7"/>
      <c r="EZ197" s="7"/>
      <c r="FA197" s="7"/>
      <c r="FB197" s="7"/>
      <c r="FC197" s="7"/>
      <c r="FD197" s="7"/>
      <c r="FE197" s="7"/>
      <c r="FF197" s="7"/>
      <c r="FG197" s="7"/>
      <c r="FH197" s="7"/>
      <c r="FI197" s="7"/>
      <c r="FJ197" s="7"/>
      <c r="FK197" s="7"/>
      <c r="FL197" s="7"/>
      <c r="FM197" s="7"/>
      <c r="FN197" s="7"/>
      <c r="FO197" s="7"/>
      <c r="FP197" s="7"/>
      <c r="FQ197" s="7"/>
      <c r="FR197" s="7"/>
      <c r="FS197" s="7"/>
      <c r="FT197" s="7"/>
      <c r="FU197" s="7"/>
      <c r="FV197" s="7"/>
      <c r="FW197" s="7"/>
      <c r="FX197" s="7"/>
      <c r="FY197" s="7"/>
      <c r="FZ197" s="7"/>
      <c r="GA197" s="7"/>
      <c r="GB197" s="7"/>
      <c r="GC197" s="7"/>
      <c r="GD197" s="7"/>
      <c r="GE197" s="7"/>
      <c r="GF197" s="7"/>
      <c r="GG197" s="7"/>
      <c r="GH197" s="7"/>
      <c r="GI197" s="7"/>
      <c r="GJ197" s="7"/>
      <c r="GK197" s="7"/>
      <c r="GL197" s="7"/>
      <c r="GM197" s="7"/>
      <c r="GN197" s="7"/>
      <c r="GO197" s="7"/>
      <c r="GP197" s="7"/>
      <c r="GQ197" s="7"/>
      <c r="GR197" s="7"/>
      <c r="GS197" s="7"/>
      <c r="GT197" s="7"/>
      <c r="GU197" s="7"/>
      <c r="GV197" s="7"/>
      <c r="GW197" s="7"/>
      <c r="GX197" s="7"/>
      <c r="GY197" s="7"/>
      <c r="GZ197" s="7"/>
      <c r="HA197" s="7"/>
      <c r="HB197" s="7"/>
      <c r="HC197" s="7"/>
      <c r="HD197" s="7"/>
      <c r="HE197" s="7"/>
      <c r="HF197" s="7"/>
      <c r="HG197" s="7"/>
      <c r="HH197" s="7"/>
      <c r="HI197" s="7"/>
      <c r="HJ197" s="7"/>
      <c r="HK197" s="7"/>
      <c r="HL197" s="7"/>
      <c r="HM197" s="7"/>
      <c r="HN197" s="7"/>
      <c r="HO197" s="7"/>
      <c r="HP197" s="7"/>
      <c r="HQ197" s="7"/>
      <c r="HR197" s="7"/>
      <c r="HS197" s="7"/>
      <c r="HT197" s="7"/>
      <c r="HU197" s="7"/>
      <c r="HV197" s="7"/>
      <c r="HW197" s="7"/>
      <c r="HX197" s="7"/>
      <c r="HY197" s="7"/>
      <c r="HZ197" s="7"/>
      <c r="IA197" s="7"/>
      <c r="IB197" s="7"/>
      <c r="IC197" s="7"/>
      <c r="ID197" s="7"/>
      <c r="IE197" s="7"/>
      <c r="IF197" s="7"/>
      <c r="IG197" s="7"/>
      <c r="IH197" s="7"/>
      <c r="II197" s="7"/>
      <c r="IJ197" s="7"/>
      <c r="IK197" s="7"/>
      <c r="IL197" s="7"/>
      <c r="IM197" s="7"/>
      <c r="IN197" s="7"/>
      <c r="IO197" s="7"/>
      <c r="IP197" s="7"/>
      <c r="IQ197" s="7"/>
      <c r="IR197" s="7"/>
      <c r="IS197" s="7"/>
      <c r="IT197" s="7"/>
      <c r="IU197" s="7"/>
      <c r="IV197" s="7"/>
      <c r="IW197" s="7"/>
      <c r="IX197" s="7"/>
      <c r="IY197" s="7"/>
      <c r="IZ197" s="7"/>
      <c r="JA197" s="7"/>
      <c r="JB197" s="7"/>
      <c r="JC197" s="7"/>
      <c r="JD197" s="7"/>
      <c r="JE197" s="7"/>
      <c r="JF197" s="7"/>
      <c r="JG197" s="7"/>
      <c r="JH197" s="7"/>
      <c r="JI197" s="7"/>
      <c r="JJ197" s="7"/>
      <c r="JK197" s="7"/>
      <c r="JL197" s="7"/>
      <c r="JM197" s="7"/>
      <c r="JN197" s="7"/>
      <c r="JO197" s="7"/>
      <c r="JP197" s="7"/>
      <c r="JQ197" s="7"/>
      <c r="JR197" s="7"/>
      <c r="JS197" s="7"/>
      <c r="JT197" s="7"/>
      <c r="JU197" s="7"/>
      <c r="JV197" s="7"/>
      <c r="JW197" s="7"/>
      <c r="JX197" s="7"/>
      <c r="JY197" s="7"/>
      <c r="JZ197" s="7"/>
      <c r="KA197" s="7"/>
      <c r="KB197" s="7"/>
      <c r="KC197" s="7"/>
      <c r="KD197" s="7"/>
      <c r="KE197" s="7"/>
      <c r="KF197" s="7"/>
      <c r="KG197" s="7"/>
      <c r="KH197" s="7"/>
      <c r="KI197" s="7"/>
      <c r="KJ197" s="7"/>
      <c r="KK197" s="7"/>
      <c r="KL197" s="7"/>
      <c r="KM197" s="7"/>
      <c r="KN197" s="7"/>
      <c r="KO197" s="7"/>
      <c r="KP197" s="7"/>
      <c r="KQ197" s="7"/>
      <c r="KR197" s="7"/>
      <c r="KS197" s="7"/>
      <c r="KT197" s="7"/>
      <c r="KU197" s="7"/>
      <c r="KV197" s="7"/>
      <c r="KW197" s="7"/>
      <c r="KX197" s="7"/>
      <c r="KY197" s="7"/>
      <c r="KZ197" s="7"/>
      <c r="LA197" s="7"/>
      <c r="LB197" s="7"/>
      <c r="LC197" s="7"/>
      <c r="LD197" s="7"/>
      <c r="LE197" s="7"/>
      <c r="LF197" s="7"/>
      <c r="LG197" s="7"/>
      <c r="LH197" s="7"/>
      <c r="LI197" s="7"/>
      <c r="LJ197" s="7"/>
      <c r="LK197" s="7"/>
      <c r="LL197" s="7"/>
      <c r="LM197" s="7"/>
      <c r="LN197" s="7"/>
      <c r="LO197" s="7"/>
      <c r="LP197" s="7"/>
      <c r="LQ197" s="7"/>
      <c r="LR197" s="7"/>
      <c r="LS197" s="7"/>
      <c r="LT197" s="7"/>
      <c r="LU197" s="7"/>
      <c r="LV197" s="7"/>
      <c r="LW197" s="7"/>
      <c r="LX197" s="7"/>
      <c r="LY197" s="7"/>
      <c r="LZ197" s="7"/>
      <c r="MA197" s="7"/>
      <c r="MB197" s="7"/>
      <c r="MC197" s="7"/>
      <c r="MD197" s="7"/>
      <c r="ME197" s="7"/>
      <c r="MF197" s="7"/>
      <c r="MG197" s="7"/>
      <c r="MH197" s="7"/>
      <c r="MI197" s="7"/>
      <c r="MJ197" s="7"/>
      <c r="MK197" s="7"/>
      <c r="ML197" s="7"/>
      <c r="MM197" s="7"/>
      <c r="MN197" s="7"/>
      <c r="MO197" s="7"/>
      <c r="MP197" s="7"/>
      <c r="MQ197" s="7"/>
      <c r="MR197" s="7"/>
      <c r="MS197" s="7"/>
      <c r="MT197" s="7"/>
      <c r="MU197" s="7"/>
      <c r="MV197" s="7"/>
      <c r="MW197" s="7"/>
      <c r="MX197" s="7"/>
      <c r="MY197" s="7"/>
      <c r="MZ197" s="7"/>
      <c r="NA197" s="7"/>
      <c r="NB197" s="7"/>
      <c r="NC197" s="7"/>
      <c r="ND197" s="7"/>
      <c r="NE197" s="7"/>
      <c r="NF197" s="7"/>
      <c r="NG197" s="7"/>
      <c r="NH197" s="7"/>
      <c r="NI197" s="7"/>
      <c r="NJ197" s="7"/>
      <c r="NK197" s="7"/>
      <c r="NL197" s="7"/>
      <c r="NM197" s="7"/>
      <c r="NN197" s="7"/>
      <c r="NO197" s="7"/>
      <c r="NP197" s="7"/>
      <c r="NQ197" s="7"/>
      <c r="NR197" s="7"/>
      <c r="NS197" s="7"/>
      <c r="NT197" s="7"/>
      <c r="NU197" s="7"/>
      <c r="NV197" s="7"/>
      <c r="NW197" s="7"/>
      <c r="NX197" s="7"/>
      <c r="NY197" s="7"/>
      <c r="NZ197" s="7"/>
      <c r="OA197" s="7"/>
      <c r="OB197" s="7"/>
      <c r="OC197" s="7"/>
      <c r="OD197" s="7"/>
      <c r="OE197" s="7"/>
      <c r="OF197" s="7"/>
      <c r="OG197" s="7"/>
      <c r="OH197" s="7"/>
      <c r="OI197" s="7"/>
      <c r="OJ197" s="7"/>
      <c r="OK197" s="7"/>
      <c r="OL197" s="7"/>
      <c r="OM197" s="7"/>
      <c r="ON197" s="7"/>
      <c r="OO197" s="7"/>
      <c r="OP197" s="7"/>
      <c r="OQ197" s="7"/>
      <c r="OR197" s="7"/>
      <c r="OS197" s="7"/>
      <c r="OT197" s="7"/>
      <c r="OU197" s="7"/>
      <c r="OV197" s="7"/>
      <c r="OW197" s="7"/>
      <c r="OX197" s="7"/>
      <c r="OY197" s="7"/>
      <c r="OZ197" s="7"/>
      <c r="PA197" s="7"/>
      <c r="PB197" s="7"/>
      <c r="PC197" s="7"/>
      <c r="PD197" s="7"/>
      <c r="PE197" s="7"/>
      <c r="PF197" s="7"/>
      <c r="PG197" s="7"/>
      <c r="PH197" s="7"/>
      <c r="PI197" s="7"/>
      <c r="PJ197" s="7"/>
      <c r="PK197" s="7"/>
      <c r="PL197" s="7"/>
      <c r="PM197" s="7"/>
      <c r="PN197" s="7"/>
      <c r="PO197" s="7"/>
      <c r="PP197" s="7"/>
      <c r="PQ197" s="7"/>
      <c r="PR197" s="7"/>
      <c r="PS197" s="7"/>
      <c r="PT197" s="7"/>
      <c r="PU197" s="7"/>
      <c r="PV197" s="7"/>
      <c r="PW197" s="7"/>
      <c r="PX197" s="7"/>
      <c r="PY197" s="7"/>
      <c r="PZ197" s="7"/>
      <c r="QA197" s="7"/>
      <c r="QB197" s="7"/>
      <c r="QC197" s="7"/>
      <c r="QD197" s="7"/>
      <c r="QE197" s="7"/>
      <c r="QF197" s="7"/>
      <c r="QG197" s="7"/>
      <c r="QH197" s="7"/>
      <c r="QI197" s="7"/>
      <c r="QJ197" s="7"/>
      <c r="QK197" s="7"/>
      <c r="QL197" s="7"/>
      <c r="QM197" s="7"/>
      <c r="QN197" s="7"/>
      <c r="QO197" s="7"/>
      <c r="QP197" s="7"/>
      <c r="QQ197" s="7"/>
      <c r="QR197" s="7"/>
      <c r="QS197" s="7"/>
      <c r="QT197" s="7"/>
      <c r="QU197" s="7"/>
      <c r="QV197" s="7"/>
      <c r="QW197" s="7"/>
      <c r="QX197" s="7"/>
      <c r="QY197" s="7"/>
      <c r="QZ197" s="7"/>
      <c r="RA197" s="7"/>
      <c r="RB197" s="7"/>
      <c r="RC197" s="7"/>
      <c r="RD197" s="7"/>
      <c r="RE197" s="7"/>
      <c r="RF197" s="7"/>
      <c r="RG197" s="7"/>
      <c r="RH197" s="7"/>
      <c r="RI197" s="7"/>
      <c r="RJ197" s="7"/>
      <c r="RK197" s="7"/>
      <c r="RL197" s="7"/>
      <c r="RM197" s="7"/>
      <c r="RN197" s="7"/>
      <c r="RO197" s="7"/>
      <c r="RP197" s="7"/>
      <c r="RQ197" s="7"/>
      <c r="RR197" s="7"/>
      <c r="RS197" s="7"/>
      <c r="RT197" s="7"/>
      <c r="RU197" s="7"/>
      <c r="RV197" s="7"/>
      <c r="RW197" s="7"/>
      <c r="RX197" s="7"/>
      <c r="RY197" s="7"/>
      <c r="RZ197" s="7"/>
      <c r="SA197" s="7"/>
      <c r="SB197" s="7"/>
      <c r="SC197" s="7"/>
      <c r="SD197" s="7"/>
      <c r="SE197" s="7"/>
      <c r="SF197" s="7"/>
      <c r="SG197" s="7"/>
      <c r="SH197" s="7"/>
      <c r="SI197" s="7"/>
      <c r="SJ197" s="7"/>
      <c r="SK197" s="7"/>
    </row>
    <row r="198" ht="14.2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  <c r="DV198" s="7"/>
      <c r="DW198" s="7"/>
      <c r="DX198" s="7"/>
      <c r="DY198" s="7"/>
      <c r="DZ198" s="7"/>
      <c r="EA198" s="7"/>
      <c r="EB198" s="7"/>
      <c r="EC198" s="7"/>
      <c r="ED198" s="7"/>
      <c r="EE198" s="7"/>
      <c r="EF198" s="7"/>
      <c r="EG198" s="7"/>
      <c r="EH198" s="7"/>
      <c r="EI198" s="7"/>
      <c r="EJ198" s="7"/>
      <c r="EK198" s="7"/>
      <c r="EL198" s="7"/>
      <c r="EM198" s="7"/>
      <c r="EN198" s="7"/>
      <c r="EO198" s="7"/>
      <c r="EP198" s="7"/>
      <c r="EQ198" s="7"/>
      <c r="ER198" s="7"/>
      <c r="ES198" s="7"/>
      <c r="ET198" s="7"/>
      <c r="EU198" s="7"/>
      <c r="EV198" s="7"/>
      <c r="EW198" s="7"/>
      <c r="EX198" s="7"/>
      <c r="EY198" s="7"/>
      <c r="EZ198" s="7"/>
      <c r="FA198" s="7"/>
      <c r="FB198" s="7"/>
      <c r="FC198" s="7"/>
      <c r="FD198" s="7"/>
      <c r="FE198" s="7"/>
      <c r="FF198" s="7"/>
      <c r="FG198" s="7"/>
      <c r="FH198" s="7"/>
      <c r="FI198" s="7"/>
      <c r="FJ198" s="7"/>
      <c r="FK198" s="7"/>
      <c r="FL198" s="7"/>
      <c r="FM198" s="7"/>
      <c r="FN198" s="7"/>
      <c r="FO198" s="7"/>
      <c r="FP198" s="7"/>
      <c r="FQ198" s="7"/>
      <c r="FR198" s="7"/>
      <c r="FS198" s="7"/>
      <c r="FT198" s="7"/>
      <c r="FU198" s="7"/>
      <c r="FV198" s="7"/>
      <c r="FW198" s="7"/>
      <c r="FX198" s="7"/>
      <c r="FY198" s="7"/>
      <c r="FZ198" s="7"/>
      <c r="GA198" s="7"/>
      <c r="GB198" s="7"/>
      <c r="GC198" s="7"/>
      <c r="GD198" s="7"/>
      <c r="GE198" s="7"/>
      <c r="GF198" s="7"/>
      <c r="GG198" s="7"/>
      <c r="GH198" s="7"/>
      <c r="GI198" s="7"/>
      <c r="GJ198" s="7"/>
      <c r="GK198" s="7"/>
      <c r="GL198" s="7"/>
      <c r="GM198" s="7"/>
      <c r="GN198" s="7"/>
      <c r="GO198" s="7"/>
      <c r="GP198" s="7"/>
      <c r="GQ198" s="7"/>
      <c r="GR198" s="7"/>
      <c r="GS198" s="7"/>
      <c r="GT198" s="7"/>
      <c r="GU198" s="7"/>
      <c r="GV198" s="7"/>
      <c r="GW198" s="7"/>
      <c r="GX198" s="7"/>
      <c r="GY198" s="7"/>
      <c r="GZ198" s="7"/>
      <c r="HA198" s="7"/>
      <c r="HB198" s="7"/>
      <c r="HC198" s="7"/>
      <c r="HD198" s="7"/>
      <c r="HE198" s="7"/>
      <c r="HF198" s="7"/>
      <c r="HG198" s="7"/>
      <c r="HH198" s="7"/>
      <c r="HI198" s="7"/>
      <c r="HJ198" s="7"/>
      <c r="HK198" s="7"/>
      <c r="HL198" s="7"/>
      <c r="HM198" s="7"/>
      <c r="HN198" s="7"/>
      <c r="HO198" s="7"/>
      <c r="HP198" s="7"/>
      <c r="HQ198" s="7"/>
      <c r="HR198" s="7"/>
      <c r="HS198" s="7"/>
      <c r="HT198" s="7"/>
      <c r="HU198" s="7"/>
      <c r="HV198" s="7"/>
      <c r="HW198" s="7"/>
      <c r="HX198" s="7"/>
      <c r="HY198" s="7"/>
      <c r="HZ198" s="7"/>
      <c r="IA198" s="7"/>
      <c r="IB198" s="7"/>
      <c r="IC198" s="7"/>
      <c r="ID198" s="7"/>
      <c r="IE198" s="7"/>
      <c r="IF198" s="7"/>
      <c r="IG198" s="7"/>
      <c r="IH198" s="7"/>
      <c r="II198" s="7"/>
      <c r="IJ198" s="7"/>
      <c r="IK198" s="7"/>
      <c r="IL198" s="7"/>
      <c r="IM198" s="7"/>
      <c r="IN198" s="7"/>
      <c r="IO198" s="7"/>
      <c r="IP198" s="7"/>
      <c r="IQ198" s="7"/>
      <c r="IR198" s="7"/>
      <c r="IS198" s="7"/>
      <c r="IT198" s="7"/>
      <c r="IU198" s="7"/>
      <c r="IV198" s="7"/>
      <c r="IW198" s="7"/>
      <c r="IX198" s="7"/>
      <c r="IY198" s="7"/>
      <c r="IZ198" s="7"/>
      <c r="JA198" s="7"/>
      <c r="JB198" s="7"/>
      <c r="JC198" s="7"/>
      <c r="JD198" s="7"/>
      <c r="JE198" s="7"/>
      <c r="JF198" s="7"/>
      <c r="JG198" s="7"/>
      <c r="JH198" s="7"/>
      <c r="JI198" s="7"/>
      <c r="JJ198" s="7"/>
      <c r="JK198" s="7"/>
      <c r="JL198" s="7"/>
      <c r="JM198" s="7"/>
      <c r="JN198" s="7"/>
      <c r="JO198" s="7"/>
      <c r="JP198" s="7"/>
      <c r="JQ198" s="7"/>
      <c r="JR198" s="7"/>
      <c r="JS198" s="7"/>
      <c r="JT198" s="7"/>
      <c r="JU198" s="7"/>
      <c r="JV198" s="7"/>
      <c r="JW198" s="7"/>
      <c r="JX198" s="7"/>
      <c r="JY198" s="7"/>
      <c r="JZ198" s="7"/>
      <c r="KA198" s="7"/>
      <c r="KB198" s="7"/>
      <c r="KC198" s="7"/>
      <c r="KD198" s="7"/>
      <c r="KE198" s="7"/>
      <c r="KF198" s="7"/>
      <c r="KG198" s="7"/>
      <c r="KH198" s="7"/>
      <c r="KI198" s="7"/>
      <c r="KJ198" s="7"/>
      <c r="KK198" s="7"/>
      <c r="KL198" s="7"/>
      <c r="KM198" s="7"/>
      <c r="KN198" s="7"/>
      <c r="KO198" s="7"/>
      <c r="KP198" s="7"/>
      <c r="KQ198" s="7"/>
      <c r="KR198" s="7"/>
      <c r="KS198" s="7"/>
      <c r="KT198" s="7"/>
      <c r="KU198" s="7"/>
      <c r="KV198" s="7"/>
      <c r="KW198" s="7"/>
      <c r="KX198" s="7"/>
      <c r="KY198" s="7"/>
      <c r="KZ198" s="7"/>
      <c r="LA198" s="7"/>
      <c r="LB198" s="7"/>
      <c r="LC198" s="7"/>
      <c r="LD198" s="7"/>
      <c r="LE198" s="7"/>
      <c r="LF198" s="7"/>
      <c r="LG198" s="7"/>
      <c r="LH198" s="7"/>
      <c r="LI198" s="7"/>
      <c r="LJ198" s="7"/>
      <c r="LK198" s="7"/>
      <c r="LL198" s="7"/>
      <c r="LM198" s="7"/>
      <c r="LN198" s="7"/>
      <c r="LO198" s="7"/>
      <c r="LP198" s="7"/>
      <c r="LQ198" s="7"/>
      <c r="LR198" s="7"/>
      <c r="LS198" s="7"/>
      <c r="LT198" s="7"/>
      <c r="LU198" s="7"/>
      <c r="LV198" s="7"/>
      <c r="LW198" s="7"/>
      <c r="LX198" s="7"/>
      <c r="LY198" s="7"/>
      <c r="LZ198" s="7"/>
      <c r="MA198" s="7"/>
      <c r="MB198" s="7"/>
      <c r="MC198" s="7"/>
      <c r="MD198" s="7"/>
      <c r="ME198" s="7"/>
      <c r="MF198" s="7"/>
      <c r="MG198" s="7"/>
      <c r="MH198" s="7"/>
      <c r="MI198" s="7"/>
      <c r="MJ198" s="7"/>
      <c r="MK198" s="7"/>
      <c r="ML198" s="7"/>
      <c r="MM198" s="7"/>
      <c r="MN198" s="7"/>
      <c r="MO198" s="7"/>
      <c r="MP198" s="7"/>
      <c r="MQ198" s="7"/>
      <c r="MR198" s="7"/>
      <c r="MS198" s="7"/>
      <c r="MT198" s="7"/>
      <c r="MU198" s="7"/>
      <c r="MV198" s="7"/>
      <c r="MW198" s="7"/>
      <c r="MX198" s="7"/>
      <c r="MY198" s="7"/>
      <c r="MZ198" s="7"/>
      <c r="NA198" s="7"/>
      <c r="NB198" s="7"/>
      <c r="NC198" s="7"/>
      <c r="ND198" s="7"/>
      <c r="NE198" s="7"/>
      <c r="NF198" s="7"/>
      <c r="NG198" s="7"/>
      <c r="NH198" s="7"/>
      <c r="NI198" s="7"/>
      <c r="NJ198" s="7"/>
      <c r="NK198" s="7"/>
      <c r="NL198" s="7"/>
      <c r="NM198" s="7"/>
      <c r="NN198" s="7"/>
      <c r="NO198" s="7"/>
      <c r="NP198" s="7"/>
      <c r="NQ198" s="7"/>
      <c r="NR198" s="7"/>
      <c r="NS198" s="7"/>
      <c r="NT198" s="7"/>
      <c r="NU198" s="7"/>
      <c r="NV198" s="7"/>
      <c r="NW198" s="7"/>
      <c r="NX198" s="7"/>
      <c r="NY198" s="7"/>
      <c r="NZ198" s="7"/>
      <c r="OA198" s="7"/>
      <c r="OB198" s="7"/>
      <c r="OC198" s="7"/>
      <c r="OD198" s="7"/>
      <c r="OE198" s="7"/>
      <c r="OF198" s="7"/>
      <c r="OG198" s="7"/>
      <c r="OH198" s="7"/>
      <c r="OI198" s="7"/>
      <c r="OJ198" s="7"/>
      <c r="OK198" s="7"/>
      <c r="OL198" s="7"/>
      <c r="OM198" s="7"/>
      <c r="ON198" s="7"/>
      <c r="OO198" s="7"/>
      <c r="OP198" s="7"/>
      <c r="OQ198" s="7"/>
      <c r="OR198" s="7"/>
      <c r="OS198" s="7"/>
      <c r="OT198" s="7"/>
      <c r="OU198" s="7"/>
      <c r="OV198" s="7"/>
      <c r="OW198" s="7"/>
      <c r="OX198" s="7"/>
      <c r="OY198" s="7"/>
      <c r="OZ198" s="7"/>
      <c r="PA198" s="7"/>
      <c r="PB198" s="7"/>
      <c r="PC198" s="7"/>
      <c r="PD198" s="7"/>
      <c r="PE198" s="7"/>
      <c r="PF198" s="7"/>
      <c r="PG198" s="7"/>
      <c r="PH198" s="7"/>
      <c r="PI198" s="7"/>
      <c r="PJ198" s="7"/>
      <c r="PK198" s="7"/>
      <c r="PL198" s="7"/>
      <c r="PM198" s="7"/>
      <c r="PN198" s="7"/>
      <c r="PO198" s="7"/>
      <c r="PP198" s="7"/>
      <c r="PQ198" s="7"/>
      <c r="PR198" s="7"/>
      <c r="PS198" s="7"/>
      <c r="PT198" s="7"/>
      <c r="PU198" s="7"/>
      <c r="PV198" s="7"/>
      <c r="PW198" s="7"/>
      <c r="PX198" s="7"/>
      <c r="PY198" s="7"/>
      <c r="PZ198" s="7"/>
      <c r="QA198" s="7"/>
      <c r="QB198" s="7"/>
      <c r="QC198" s="7"/>
      <c r="QD198" s="7"/>
      <c r="QE198" s="7"/>
      <c r="QF198" s="7"/>
      <c r="QG198" s="7"/>
      <c r="QH198" s="7"/>
      <c r="QI198" s="7"/>
      <c r="QJ198" s="7"/>
      <c r="QK198" s="7"/>
      <c r="QL198" s="7"/>
      <c r="QM198" s="7"/>
      <c r="QN198" s="7"/>
      <c r="QO198" s="7"/>
      <c r="QP198" s="7"/>
      <c r="QQ198" s="7"/>
      <c r="QR198" s="7"/>
      <c r="QS198" s="7"/>
      <c r="QT198" s="7"/>
      <c r="QU198" s="7"/>
      <c r="QV198" s="7"/>
      <c r="QW198" s="7"/>
      <c r="QX198" s="7"/>
      <c r="QY198" s="7"/>
      <c r="QZ198" s="7"/>
      <c r="RA198" s="7"/>
      <c r="RB198" s="7"/>
      <c r="RC198" s="7"/>
      <c r="RD198" s="7"/>
      <c r="RE198" s="7"/>
      <c r="RF198" s="7"/>
      <c r="RG198" s="7"/>
      <c r="RH198" s="7"/>
      <c r="RI198" s="7"/>
      <c r="RJ198" s="7"/>
      <c r="RK198" s="7"/>
      <c r="RL198" s="7"/>
      <c r="RM198" s="7"/>
      <c r="RN198" s="7"/>
      <c r="RO198" s="7"/>
      <c r="RP198" s="7"/>
      <c r="RQ198" s="7"/>
      <c r="RR198" s="7"/>
      <c r="RS198" s="7"/>
      <c r="RT198" s="7"/>
      <c r="RU198" s="7"/>
      <c r="RV198" s="7"/>
      <c r="RW198" s="7"/>
      <c r="RX198" s="7"/>
      <c r="RY198" s="7"/>
      <c r="RZ198" s="7"/>
      <c r="SA198" s="7"/>
      <c r="SB198" s="7"/>
      <c r="SC198" s="7"/>
      <c r="SD198" s="7"/>
      <c r="SE198" s="7"/>
      <c r="SF198" s="7"/>
      <c r="SG198" s="7"/>
      <c r="SH198" s="7"/>
      <c r="SI198" s="7"/>
      <c r="SJ198" s="7"/>
      <c r="SK198" s="7"/>
    </row>
    <row r="199" ht="14.2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  <c r="DV199" s="7"/>
      <c r="DW199" s="7"/>
      <c r="DX199" s="7"/>
      <c r="DY199" s="7"/>
      <c r="DZ199" s="7"/>
      <c r="EA199" s="7"/>
      <c r="EB199" s="7"/>
      <c r="EC199" s="7"/>
      <c r="ED199" s="7"/>
      <c r="EE199" s="7"/>
      <c r="EF199" s="7"/>
      <c r="EG199" s="7"/>
      <c r="EH199" s="7"/>
      <c r="EI199" s="7"/>
      <c r="EJ199" s="7"/>
      <c r="EK199" s="7"/>
      <c r="EL199" s="7"/>
      <c r="EM199" s="7"/>
      <c r="EN199" s="7"/>
      <c r="EO199" s="7"/>
      <c r="EP199" s="7"/>
      <c r="EQ199" s="7"/>
      <c r="ER199" s="7"/>
      <c r="ES199" s="7"/>
      <c r="ET199" s="7"/>
      <c r="EU199" s="7"/>
      <c r="EV199" s="7"/>
      <c r="EW199" s="7"/>
      <c r="EX199" s="7"/>
      <c r="EY199" s="7"/>
      <c r="EZ199" s="7"/>
      <c r="FA199" s="7"/>
      <c r="FB199" s="7"/>
      <c r="FC199" s="7"/>
      <c r="FD199" s="7"/>
      <c r="FE199" s="7"/>
      <c r="FF199" s="7"/>
      <c r="FG199" s="7"/>
      <c r="FH199" s="7"/>
      <c r="FI199" s="7"/>
      <c r="FJ199" s="7"/>
      <c r="FK199" s="7"/>
      <c r="FL199" s="7"/>
      <c r="FM199" s="7"/>
      <c r="FN199" s="7"/>
      <c r="FO199" s="7"/>
      <c r="FP199" s="7"/>
      <c r="FQ199" s="7"/>
      <c r="FR199" s="7"/>
      <c r="FS199" s="7"/>
      <c r="FT199" s="7"/>
      <c r="FU199" s="7"/>
      <c r="FV199" s="7"/>
      <c r="FW199" s="7"/>
      <c r="FX199" s="7"/>
      <c r="FY199" s="7"/>
      <c r="FZ199" s="7"/>
      <c r="GA199" s="7"/>
      <c r="GB199" s="7"/>
      <c r="GC199" s="7"/>
      <c r="GD199" s="7"/>
      <c r="GE199" s="7"/>
      <c r="GF199" s="7"/>
      <c r="GG199" s="7"/>
      <c r="GH199" s="7"/>
      <c r="GI199" s="7"/>
      <c r="GJ199" s="7"/>
      <c r="GK199" s="7"/>
      <c r="GL199" s="7"/>
      <c r="GM199" s="7"/>
      <c r="GN199" s="7"/>
      <c r="GO199" s="7"/>
      <c r="GP199" s="7"/>
      <c r="GQ199" s="7"/>
      <c r="GR199" s="7"/>
      <c r="GS199" s="7"/>
      <c r="GT199" s="7"/>
      <c r="GU199" s="7"/>
      <c r="GV199" s="7"/>
      <c r="GW199" s="7"/>
      <c r="GX199" s="7"/>
      <c r="GY199" s="7"/>
      <c r="GZ199" s="7"/>
      <c r="HA199" s="7"/>
      <c r="HB199" s="7"/>
      <c r="HC199" s="7"/>
      <c r="HD199" s="7"/>
      <c r="HE199" s="7"/>
      <c r="HF199" s="7"/>
      <c r="HG199" s="7"/>
      <c r="HH199" s="7"/>
      <c r="HI199" s="7"/>
      <c r="HJ199" s="7"/>
      <c r="HK199" s="7"/>
      <c r="HL199" s="7"/>
      <c r="HM199" s="7"/>
      <c r="HN199" s="7"/>
      <c r="HO199" s="7"/>
      <c r="HP199" s="7"/>
      <c r="HQ199" s="7"/>
      <c r="HR199" s="7"/>
      <c r="HS199" s="7"/>
      <c r="HT199" s="7"/>
      <c r="HU199" s="7"/>
      <c r="HV199" s="7"/>
      <c r="HW199" s="7"/>
      <c r="HX199" s="7"/>
      <c r="HY199" s="7"/>
      <c r="HZ199" s="7"/>
      <c r="IA199" s="7"/>
      <c r="IB199" s="7"/>
      <c r="IC199" s="7"/>
      <c r="ID199" s="7"/>
      <c r="IE199" s="7"/>
      <c r="IF199" s="7"/>
      <c r="IG199" s="7"/>
      <c r="IH199" s="7"/>
      <c r="II199" s="7"/>
      <c r="IJ199" s="7"/>
      <c r="IK199" s="7"/>
      <c r="IL199" s="7"/>
      <c r="IM199" s="7"/>
      <c r="IN199" s="7"/>
      <c r="IO199" s="7"/>
      <c r="IP199" s="7"/>
      <c r="IQ199" s="7"/>
      <c r="IR199" s="7"/>
      <c r="IS199" s="7"/>
      <c r="IT199" s="7"/>
      <c r="IU199" s="7"/>
      <c r="IV199" s="7"/>
      <c r="IW199" s="7"/>
      <c r="IX199" s="7"/>
      <c r="IY199" s="7"/>
      <c r="IZ199" s="7"/>
      <c r="JA199" s="7"/>
      <c r="JB199" s="7"/>
      <c r="JC199" s="7"/>
      <c r="JD199" s="7"/>
      <c r="JE199" s="7"/>
      <c r="JF199" s="7"/>
      <c r="JG199" s="7"/>
      <c r="JH199" s="7"/>
      <c r="JI199" s="7"/>
      <c r="JJ199" s="7"/>
      <c r="JK199" s="7"/>
      <c r="JL199" s="7"/>
      <c r="JM199" s="7"/>
      <c r="JN199" s="7"/>
      <c r="JO199" s="7"/>
      <c r="JP199" s="7"/>
      <c r="JQ199" s="7"/>
      <c r="JR199" s="7"/>
      <c r="JS199" s="7"/>
      <c r="JT199" s="7"/>
      <c r="JU199" s="7"/>
      <c r="JV199" s="7"/>
      <c r="JW199" s="7"/>
      <c r="JX199" s="7"/>
      <c r="JY199" s="7"/>
      <c r="JZ199" s="7"/>
      <c r="KA199" s="7"/>
      <c r="KB199" s="7"/>
      <c r="KC199" s="7"/>
      <c r="KD199" s="7"/>
      <c r="KE199" s="7"/>
      <c r="KF199" s="7"/>
      <c r="KG199" s="7"/>
      <c r="KH199" s="7"/>
      <c r="KI199" s="7"/>
      <c r="KJ199" s="7"/>
      <c r="KK199" s="7"/>
      <c r="KL199" s="7"/>
      <c r="KM199" s="7"/>
      <c r="KN199" s="7"/>
      <c r="KO199" s="7"/>
      <c r="KP199" s="7"/>
      <c r="KQ199" s="7"/>
      <c r="KR199" s="7"/>
      <c r="KS199" s="7"/>
      <c r="KT199" s="7"/>
      <c r="KU199" s="7"/>
      <c r="KV199" s="7"/>
      <c r="KW199" s="7"/>
      <c r="KX199" s="7"/>
      <c r="KY199" s="7"/>
      <c r="KZ199" s="7"/>
      <c r="LA199" s="7"/>
      <c r="LB199" s="7"/>
      <c r="LC199" s="7"/>
      <c r="LD199" s="7"/>
      <c r="LE199" s="7"/>
      <c r="LF199" s="7"/>
      <c r="LG199" s="7"/>
      <c r="LH199" s="7"/>
      <c r="LI199" s="7"/>
      <c r="LJ199" s="7"/>
      <c r="LK199" s="7"/>
      <c r="LL199" s="7"/>
      <c r="LM199" s="7"/>
      <c r="LN199" s="7"/>
      <c r="LO199" s="7"/>
      <c r="LP199" s="7"/>
      <c r="LQ199" s="7"/>
      <c r="LR199" s="7"/>
      <c r="LS199" s="7"/>
      <c r="LT199" s="7"/>
      <c r="LU199" s="7"/>
      <c r="LV199" s="7"/>
      <c r="LW199" s="7"/>
      <c r="LX199" s="7"/>
      <c r="LY199" s="7"/>
      <c r="LZ199" s="7"/>
      <c r="MA199" s="7"/>
      <c r="MB199" s="7"/>
      <c r="MC199" s="7"/>
      <c r="MD199" s="7"/>
      <c r="ME199" s="7"/>
      <c r="MF199" s="7"/>
      <c r="MG199" s="7"/>
      <c r="MH199" s="7"/>
      <c r="MI199" s="7"/>
      <c r="MJ199" s="7"/>
      <c r="MK199" s="7"/>
      <c r="ML199" s="7"/>
      <c r="MM199" s="7"/>
      <c r="MN199" s="7"/>
      <c r="MO199" s="7"/>
      <c r="MP199" s="7"/>
      <c r="MQ199" s="7"/>
      <c r="MR199" s="7"/>
      <c r="MS199" s="7"/>
      <c r="MT199" s="7"/>
      <c r="MU199" s="7"/>
      <c r="MV199" s="7"/>
      <c r="MW199" s="7"/>
      <c r="MX199" s="7"/>
      <c r="MY199" s="7"/>
      <c r="MZ199" s="7"/>
      <c r="NA199" s="7"/>
      <c r="NB199" s="7"/>
      <c r="NC199" s="7"/>
      <c r="ND199" s="7"/>
      <c r="NE199" s="7"/>
      <c r="NF199" s="7"/>
      <c r="NG199" s="7"/>
      <c r="NH199" s="7"/>
      <c r="NI199" s="7"/>
      <c r="NJ199" s="7"/>
      <c r="NK199" s="7"/>
      <c r="NL199" s="7"/>
      <c r="NM199" s="7"/>
      <c r="NN199" s="7"/>
      <c r="NO199" s="7"/>
      <c r="NP199" s="7"/>
      <c r="NQ199" s="7"/>
      <c r="NR199" s="7"/>
      <c r="NS199" s="7"/>
      <c r="NT199" s="7"/>
      <c r="NU199" s="7"/>
      <c r="NV199" s="7"/>
      <c r="NW199" s="7"/>
      <c r="NX199" s="7"/>
      <c r="NY199" s="7"/>
      <c r="NZ199" s="7"/>
      <c r="OA199" s="7"/>
      <c r="OB199" s="7"/>
      <c r="OC199" s="7"/>
      <c r="OD199" s="7"/>
      <c r="OE199" s="7"/>
      <c r="OF199" s="7"/>
      <c r="OG199" s="7"/>
      <c r="OH199" s="7"/>
      <c r="OI199" s="7"/>
      <c r="OJ199" s="7"/>
      <c r="OK199" s="7"/>
      <c r="OL199" s="7"/>
      <c r="OM199" s="7"/>
      <c r="ON199" s="7"/>
      <c r="OO199" s="7"/>
      <c r="OP199" s="7"/>
      <c r="OQ199" s="7"/>
      <c r="OR199" s="7"/>
      <c r="OS199" s="7"/>
      <c r="OT199" s="7"/>
      <c r="OU199" s="7"/>
      <c r="OV199" s="7"/>
      <c r="OW199" s="7"/>
      <c r="OX199" s="7"/>
      <c r="OY199" s="7"/>
      <c r="OZ199" s="7"/>
      <c r="PA199" s="7"/>
      <c r="PB199" s="7"/>
      <c r="PC199" s="7"/>
      <c r="PD199" s="7"/>
      <c r="PE199" s="7"/>
      <c r="PF199" s="7"/>
      <c r="PG199" s="7"/>
      <c r="PH199" s="7"/>
      <c r="PI199" s="7"/>
      <c r="PJ199" s="7"/>
      <c r="PK199" s="7"/>
      <c r="PL199" s="7"/>
      <c r="PM199" s="7"/>
      <c r="PN199" s="7"/>
      <c r="PO199" s="7"/>
      <c r="PP199" s="7"/>
      <c r="PQ199" s="7"/>
      <c r="PR199" s="7"/>
      <c r="PS199" s="7"/>
      <c r="PT199" s="7"/>
      <c r="PU199" s="7"/>
      <c r="PV199" s="7"/>
      <c r="PW199" s="7"/>
      <c r="PX199" s="7"/>
      <c r="PY199" s="7"/>
      <c r="PZ199" s="7"/>
      <c r="QA199" s="7"/>
      <c r="QB199" s="7"/>
      <c r="QC199" s="7"/>
      <c r="QD199" s="7"/>
      <c r="QE199" s="7"/>
      <c r="QF199" s="7"/>
      <c r="QG199" s="7"/>
      <c r="QH199" s="7"/>
      <c r="QI199" s="7"/>
      <c r="QJ199" s="7"/>
      <c r="QK199" s="7"/>
      <c r="QL199" s="7"/>
      <c r="QM199" s="7"/>
      <c r="QN199" s="7"/>
      <c r="QO199" s="7"/>
      <c r="QP199" s="7"/>
      <c r="QQ199" s="7"/>
      <c r="QR199" s="7"/>
      <c r="QS199" s="7"/>
      <c r="QT199" s="7"/>
      <c r="QU199" s="7"/>
      <c r="QV199" s="7"/>
      <c r="QW199" s="7"/>
      <c r="QX199" s="7"/>
      <c r="QY199" s="7"/>
      <c r="QZ199" s="7"/>
      <c r="RA199" s="7"/>
      <c r="RB199" s="7"/>
      <c r="RC199" s="7"/>
      <c r="RD199" s="7"/>
      <c r="RE199" s="7"/>
      <c r="RF199" s="7"/>
      <c r="RG199" s="7"/>
      <c r="RH199" s="7"/>
      <c r="RI199" s="7"/>
      <c r="RJ199" s="7"/>
      <c r="RK199" s="7"/>
      <c r="RL199" s="7"/>
      <c r="RM199" s="7"/>
      <c r="RN199" s="7"/>
      <c r="RO199" s="7"/>
      <c r="RP199" s="7"/>
      <c r="RQ199" s="7"/>
      <c r="RR199" s="7"/>
      <c r="RS199" s="7"/>
      <c r="RT199" s="7"/>
      <c r="RU199" s="7"/>
      <c r="RV199" s="7"/>
      <c r="RW199" s="7"/>
      <c r="RX199" s="7"/>
      <c r="RY199" s="7"/>
      <c r="RZ199" s="7"/>
      <c r="SA199" s="7"/>
      <c r="SB199" s="7"/>
      <c r="SC199" s="7"/>
      <c r="SD199" s="7"/>
      <c r="SE199" s="7"/>
      <c r="SF199" s="7"/>
      <c r="SG199" s="7"/>
      <c r="SH199" s="7"/>
      <c r="SI199" s="7"/>
      <c r="SJ199" s="7"/>
      <c r="SK199" s="7"/>
    </row>
    <row r="200" ht="14.2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  <c r="DV200" s="7"/>
      <c r="DW200" s="7"/>
      <c r="DX200" s="7"/>
      <c r="DY200" s="7"/>
      <c r="DZ200" s="7"/>
      <c r="EA200" s="7"/>
      <c r="EB200" s="7"/>
      <c r="EC200" s="7"/>
      <c r="ED200" s="7"/>
      <c r="EE200" s="7"/>
      <c r="EF200" s="7"/>
      <c r="EG200" s="7"/>
      <c r="EH200" s="7"/>
      <c r="EI200" s="7"/>
      <c r="EJ200" s="7"/>
      <c r="EK200" s="7"/>
      <c r="EL200" s="7"/>
      <c r="EM200" s="7"/>
      <c r="EN200" s="7"/>
      <c r="EO200" s="7"/>
      <c r="EP200" s="7"/>
      <c r="EQ200" s="7"/>
      <c r="ER200" s="7"/>
      <c r="ES200" s="7"/>
      <c r="ET200" s="7"/>
      <c r="EU200" s="7"/>
      <c r="EV200" s="7"/>
      <c r="EW200" s="7"/>
      <c r="EX200" s="7"/>
      <c r="EY200" s="7"/>
      <c r="EZ200" s="7"/>
      <c r="FA200" s="7"/>
      <c r="FB200" s="7"/>
      <c r="FC200" s="7"/>
      <c r="FD200" s="7"/>
      <c r="FE200" s="7"/>
      <c r="FF200" s="7"/>
      <c r="FG200" s="7"/>
      <c r="FH200" s="7"/>
      <c r="FI200" s="7"/>
      <c r="FJ200" s="7"/>
      <c r="FK200" s="7"/>
      <c r="FL200" s="7"/>
      <c r="FM200" s="7"/>
      <c r="FN200" s="7"/>
      <c r="FO200" s="7"/>
      <c r="FP200" s="7"/>
      <c r="FQ200" s="7"/>
      <c r="FR200" s="7"/>
      <c r="FS200" s="7"/>
      <c r="FT200" s="7"/>
      <c r="FU200" s="7"/>
      <c r="FV200" s="7"/>
      <c r="FW200" s="7"/>
      <c r="FX200" s="7"/>
      <c r="FY200" s="7"/>
      <c r="FZ200" s="7"/>
      <c r="GA200" s="7"/>
      <c r="GB200" s="7"/>
      <c r="GC200" s="7"/>
      <c r="GD200" s="7"/>
      <c r="GE200" s="7"/>
      <c r="GF200" s="7"/>
      <c r="GG200" s="7"/>
      <c r="GH200" s="7"/>
      <c r="GI200" s="7"/>
      <c r="GJ200" s="7"/>
      <c r="GK200" s="7"/>
      <c r="GL200" s="7"/>
      <c r="GM200" s="7"/>
      <c r="GN200" s="7"/>
      <c r="GO200" s="7"/>
      <c r="GP200" s="7"/>
      <c r="GQ200" s="7"/>
      <c r="GR200" s="7"/>
      <c r="GS200" s="7"/>
      <c r="GT200" s="7"/>
      <c r="GU200" s="7"/>
      <c r="GV200" s="7"/>
      <c r="GW200" s="7"/>
      <c r="GX200" s="7"/>
      <c r="GY200" s="7"/>
      <c r="GZ200" s="7"/>
      <c r="HA200" s="7"/>
      <c r="HB200" s="7"/>
      <c r="HC200" s="7"/>
      <c r="HD200" s="7"/>
      <c r="HE200" s="7"/>
      <c r="HF200" s="7"/>
      <c r="HG200" s="7"/>
      <c r="HH200" s="7"/>
      <c r="HI200" s="7"/>
      <c r="HJ200" s="7"/>
      <c r="HK200" s="7"/>
      <c r="HL200" s="7"/>
      <c r="HM200" s="7"/>
      <c r="HN200" s="7"/>
      <c r="HO200" s="7"/>
      <c r="HP200" s="7"/>
      <c r="HQ200" s="7"/>
      <c r="HR200" s="7"/>
      <c r="HS200" s="7"/>
      <c r="HT200" s="7"/>
      <c r="HU200" s="7"/>
      <c r="HV200" s="7"/>
      <c r="HW200" s="7"/>
      <c r="HX200" s="7"/>
      <c r="HY200" s="7"/>
      <c r="HZ200" s="7"/>
      <c r="IA200" s="7"/>
      <c r="IB200" s="7"/>
      <c r="IC200" s="7"/>
      <c r="ID200" s="7"/>
      <c r="IE200" s="7"/>
      <c r="IF200" s="7"/>
      <c r="IG200" s="7"/>
      <c r="IH200" s="7"/>
      <c r="II200" s="7"/>
      <c r="IJ200" s="7"/>
      <c r="IK200" s="7"/>
      <c r="IL200" s="7"/>
      <c r="IM200" s="7"/>
      <c r="IN200" s="7"/>
      <c r="IO200" s="7"/>
      <c r="IP200" s="7"/>
      <c r="IQ200" s="7"/>
      <c r="IR200" s="7"/>
      <c r="IS200" s="7"/>
      <c r="IT200" s="7"/>
      <c r="IU200" s="7"/>
      <c r="IV200" s="7"/>
      <c r="IW200" s="7"/>
      <c r="IX200" s="7"/>
      <c r="IY200" s="7"/>
      <c r="IZ200" s="7"/>
      <c r="JA200" s="7"/>
      <c r="JB200" s="7"/>
      <c r="JC200" s="7"/>
      <c r="JD200" s="7"/>
      <c r="JE200" s="7"/>
      <c r="JF200" s="7"/>
      <c r="JG200" s="7"/>
      <c r="JH200" s="7"/>
      <c r="JI200" s="7"/>
      <c r="JJ200" s="7"/>
      <c r="JK200" s="7"/>
      <c r="JL200" s="7"/>
      <c r="JM200" s="7"/>
      <c r="JN200" s="7"/>
      <c r="JO200" s="7"/>
      <c r="JP200" s="7"/>
      <c r="JQ200" s="7"/>
      <c r="JR200" s="7"/>
      <c r="JS200" s="7"/>
      <c r="JT200" s="7"/>
      <c r="JU200" s="7"/>
      <c r="JV200" s="7"/>
      <c r="JW200" s="7"/>
      <c r="JX200" s="7"/>
      <c r="JY200" s="7"/>
      <c r="JZ200" s="7"/>
      <c r="KA200" s="7"/>
      <c r="KB200" s="7"/>
      <c r="KC200" s="7"/>
      <c r="KD200" s="7"/>
      <c r="KE200" s="7"/>
      <c r="KF200" s="7"/>
      <c r="KG200" s="7"/>
      <c r="KH200" s="7"/>
      <c r="KI200" s="7"/>
      <c r="KJ200" s="7"/>
      <c r="KK200" s="7"/>
      <c r="KL200" s="7"/>
      <c r="KM200" s="7"/>
      <c r="KN200" s="7"/>
      <c r="KO200" s="7"/>
      <c r="KP200" s="7"/>
      <c r="KQ200" s="7"/>
      <c r="KR200" s="7"/>
      <c r="KS200" s="7"/>
      <c r="KT200" s="7"/>
      <c r="KU200" s="7"/>
      <c r="KV200" s="7"/>
      <c r="KW200" s="7"/>
      <c r="KX200" s="7"/>
      <c r="KY200" s="7"/>
      <c r="KZ200" s="7"/>
      <c r="LA200" s="7"/>
      <c r="LB200" s="7"/>
      <c r="LC200" s="7"/>
      <c r="LD200" s="7"/>
      <c r="LE200" s="7"/>
      <c r="LF200" s="7"/>
      <c r="LG200" s="7"/>
      <c r="LH200" s="7"/>
      <c r="LI200" s="7"/>
      <c r="LJ200" s="7"/>
      <c r="LK200" s="7"/>
      <c r="LL200" s="7"/>
      <c r="LM200" s="7"/>
      <c r="LN200" s="7"/>
      <c r="LO200" s="7"/>
      <c r="LP200" s="7"/>
      <c r="LQ200" s="7"/>
      <c r="LR200" s="7"/>
      <c r="LS200" s="7"/>
      <c r="LT200" s="7"/>
      <c r="LU200" s="7"/>
      <c r="LV200" s="7"/>
      <c r="LW200" s="7"/>
      <c r="LX200" s="7"/>
      <c r="LY200" s="7"/>
      <c r="LZ200" s="7"/>
      <c r="MA200" s="7"/>
      <c r="MB200" s="7"/>
      <c r="MC200" s="7"/>
      <c r="MD200" s="7"/>
      <c r="ME200" s="7"/>
      <c r="MF200" s="7"/>
      <c r="MG200" s="7"/>
      <c r="MH200" s="7"/>
      <c r="MI200" s="7"/>
      <c r="MJ200" s="7"/>
      <c r="MK200" s="7"/>
      <c r="ML200" s="7"/>
      <c r="MM200" s="7"/>
      <c r="MN200" s="7"/>
      <c r="MO200" s="7"/>
      <c r="MP200" s="7"/>
      <c r="MQ200" s="7"/>
      <c r="MR200" s="7"/>
      <c r="MS200" s="7"/>
      <c r="MT200" s="7"/>
      <c r="MU200" s="7"/>
      <c r="MV200" s="7"/>
      <c r="MW200" s="7"/>
      <c r="MX200" s="7"/>
      <c r="MY200" s="7"/>
      <c r="MZ200" s="7"/>
      <c r="NA200" s="7"/>
      <c r="NB200" s="7"/>
      <c r="NC200" s="7"/>
      <c r="ND200" s="7"/>
      <c r="NE200" s="7"/>
      <c r="NF200" s="7"/>
      <c r="NG200" s="7"/>
      <c r="NH200" s="7"/>
      <c r="NI200" s="7"/>
      <c r="NJ200" s="7"/>
      <c r="NK200" s="7"/>
      <c r="NL200" s="7"/>
      <c r="NM200" s="7"/>
      <c r="NN200" s="7"/>
      <c r="NO200" s="7"/>
      <c r="NP200" s="7"/>
      <c r="NQ200" s="7"/>
      <c r="NR200" s="7"/>
      <c r="NS200" s="7"/>
      <c r="NT200" s="7"/>
      <c r="NU200" s="7"/>
      <c r="NV200" s="7"/>
      <c r="NW200" s="7"/>
      <c r="NX200" s="7"/>
      <c r="NY200" s="7"/>
      <c r="NZ200" s="7"/>
      <c r="OA200" s="7"/>
      <c r="OB200" s="7"/>
      <c r="OC200" s="7"/>
      <c r="OD200" s="7"/>
      <c r="OE200" s="7"/>
      <c r="OF200" s="7"/>
      <c r="OG200" s="7"/>
      <c r="OH200" s="7"/>
      <c r="OI200" s="7"/>
      <c r="OJ200" s="7"/>
      <c r="OK200" s="7"/>
      <c r="OL200" s="7"/>
      <c r="OM200" s="7"/>
      <c r="ON200" s="7"/>
      <c r="OO200" s="7"/>
      <c r="OP200" s="7"/>
      <c r="OQ200" s="7"/>
      <c r="OR200" s="7"/>
      <c r="OS200" s="7"/>
      <c r="OT200" s="7"/>
      <c r="OU200" s="7"/>
      <c r="OV200" s="7"/>
      <c r="OW200" s="7"/>
      <c r="OX200" s="7"/>
      <c r="OY200" s="7"/>
      <c r="OZ200" s="7"/>
      <c r="PA200" s="7"/>
      <c r="PB200" s="7"/>
      <c r="PC200" s="7"/>
      <c r="PD200" s="7"/>
      <c r="PE200" s="7"/>
      <c r="PF200" s="7"/>
      <c r="PG200" s="7"/>
      <c r="PH200" s="7"/>
      <c r="PI200" s="7"/>
      <c r="PJ200" s="7"/>
      <c r="PK200" s="7"/>
      <c r="PL200" s="7"/>
      <c r="PM200" s="7"/>
      <c r="PN200" s="7"/>
      <c r="PO200" s="7"/>
      <c r="PP200" s="7"/>
      <c r="PQ200" s="7"/>
      <c r="PR200" s="7"/>
      <c r="PS200" s="7"/>
      <c r="PT200" s="7"/>
      <c r="PU200" s="7"/>
      <c r="PV200" s="7"/>
      <c r="PW200" s="7"/>
      <c r="PX200" s="7"/>
      <c r="PY200" s="7"/>
      <c r="PZ200" s="7"/>
      <c r="QA200" s="7"/>
      <c r="QB200" s="7"/>
      <c r="QC200" s="7"/>
      <c r="QD200" s="7"/>
      <c r="QE200" s="7"/>
      <c r="QF200" s="7"/>
      <c r="QG200" s="7"/>
      <c r="QH200" s="7"/>
      <c r="QI200" s="7"/>
      <c r="QJ200" s="7"/>
      <c r="QK200" s="7"/>
      <c r="QL200" s="7"/>
      <c r="QM200" s="7"/>
      <c r="QN200" s="7"/>
      <c r="QO200" s="7"/>
      <c r="QP200" s="7"/>
      <c r="QQ200" s="7"/>
      <c r="QR200" s="7"/>
      <c r="QS200" s="7"/>
      <c r="QT200" s="7"/>
      <c r="QU200" s="7"/>
      <c r="QV200" s="7"/>
      <c r="QW200" s="7"/>
      <c r="QX200" s="7"/>
      <c r="QY200" s="7"/>
      <c r="QZ200" s="7"/>
      <c r="RA200" s="7"/>
      <c r="RB200" s="7"/>
      <c r="RC200" s="7"/>
      <c r="RD200" s="7"/>
      <c r="RE200" s="7"/>
      <c r="RF200" s="7"/>
      <c r="RG200" s="7"/>
      <c r="RH200" s="7"/>
      <c r="RI200" s="7"/>
      <c r="RJ200" s="7"/>
      <c r="RK200" s="7"/>
      <c r="RL200" s="7"/>
      <c r="RM200" s="7"/>
      <c r="RN200" s="7"/>
      <c r="RO200" s="7"/>
      <c r="RP200" s="7"/>
      <c r="RQ200" s="7"/>
      <c r="RR200" s="7"/>
      <c r="RS200" s="7"/>
      <c r="RT200" s="7"/>
      <c r="RU200" s="7"/>
      <c r="RV200" s="7"/>
      <c r="RW200" s="7"/>
      <c r="RX200" s="7"/>
      <c r="RY200" s="7"/>
      <c r="RZ200" s="7"/>
      <c r="SA200" s="7"/>
      <c r="SB200" s="7"/>
      <c r="SC200" s="7"/>
      <c r="SD200" s="7"/>
      <c r="SE200" s="7"/>
      <c r="SF200" s="7"/>
      <c r="SG200" s="7"/>
      <c r="SH200" s="7"/>
      <c r="SI200" s="7"/>
      <c r="SJ200" s="7"/>
      <c r="SK200" s="7"/>
    </row>
    <row r="201" ht="14.2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  <c r="DV201" s="7"/>
      <c r="DW201" s="7"/>
      <c r="DX201" s="7"/>
      <c r="DY201" s="7"/>
      <c r="DZ201" s="7"/>
      <c r="EA201" s="7"/>
      <c r="EB201" s="7"/>
      <c r="EC201" s="7"/>
      <c r="ED201" s="7"/>
      <c r="EE201" s="7"/>
      <c r="EF201" s="7"/>
      <c r="EG201" s="7"/>
      <c r="EH201" s="7"/>
      <c r="EI201" s="7"/>
      <c r="EJ201" s="7"/>
      <c r="EK201" s="7"/>
      <c r="EL201" s="7"/>
      <c r="EM201" s="7"/>
      <c r="EN201" s="7"/>
      <c r="EO201" s="7"/>
      <c r="EP201" s="7"/>
      <c r="EQ201" s="7"/>
      <c r="ER201" s="7"/>
      <c r="ES201" s="7"/>
      <c r="ET201" s="7"/>
      <c r="EU201" s="7"/>
      <c r="EV201" s="7"/>
      <c r="EW201" s="7"/>
      <c r="EX201" s="7"/>
      <c r="EY201" s="7"/>
      <c r="EZ201" s="7"/>
      <c r="FA201" s="7"/>
      <c r="FB201" s="7"/>
      <c r="FC201" s="7"/>
      <c r="FD201" s="7"/>
      <c r="FE201" s="7"/>
      <c r="FF201" s="7"/>
      <c r="FG201" s="7"/>
      <c r="FH201" s="7"/>
      <c r="FI201" s="7"/>
      <c r="FJ201" s="7"/>
      <c r="FK201" s="7"/>
      <c r="FL201" s="7"/>
      <c r="FM201" s="7"/>
      <c r="FN201" s="7"/>
      <c r="FO201" s="7"/>
      <c r="FP201" s="7"/>
      <c r="FQ201" s="7"/>
      <c r="FR201" s="7"/>
      <c r="FS201" s="7"/>
      <c r="FT201" s="7"/>
      <c r="FU201" s="7"/>
      <c r="FV201" s="7"/>
      <c r="FW201" s="7"/>
      <c r="FX201" s="7"/>
      <c r="FY201" s="7"/>
      <c r="FZ201" s="7"/>
      <c r="GA201" s="7"/>
      <c r="GB201" s="7"/>
      <c r="GC201" s="7"/>
      <c r="GD201" s="7"/>
      <c r="GE201" s="7"/>
      <c r="GF201" s="7"/>
      <c r="GG201" s="7"/>
      <c r="GH201" s="7"/>
      <c r="GI201" s="7"/>
      <c r="GJ201" s="7"/>
      <c r="GK201" s="7"/>
      <c r="GL201" s="7"/>
      <c r="GM201" s="7"/>
      <c r="GN201" s="7"/>
      <c r="GO201" s="7"/>
      <c r="GP201" s="7"/>
      <c r="GQ201" s="7"/>
      <c r="GR201" s="7"/>
      <c r="GS201" s="7"/>
      <c r="GT201" s="7"/>
      <c r="GU201" s="7"/>
      <c r="GV201" s="7"/>
      <c r="GW201" s="7"/>
      <c r="GX201" s="7"/>
      <c r="GY201" s="7"/>
      <c r="GZ201" s="7"/>
      <c r="HA201" s="7"/>
      <c r="HB201" s="7"/>
      <c r="HC201" s="7"/>
      <c r="HD201" s="7"/>
      <c r="HE201" s="7"/>
      <c r="HF201" s="7"/>
      <c r="HG201" s="7"/>
      <c r="HH201" s="7"/>
      <c r="HI201" s="7"/>
      <c r="HJ201" s="7"/>
      <c r="HK201" s="7"/>
      <c r="HL201" s="7"/>
      <c r="HM201" s="7"/>
      <c r="HN201" s="7"/>
      <c r="HO201" s="7"/>
      <c r="HP201" s="7"/>
      <c r="HQ201" s="7"/>
      <c r="HR201" s="7"/>
      <c r="HS201" s="7"/>
      <c r="HT201" s="7"/>
      <c r="HU201" s="7"/>
      <c r="HV201" s="7"/>
      <c r="HW201" s="7"/>
      <c r="HX201" s="7"/>
      <c r="HY201" s="7"/>
      <c r="HZ201" s="7"/>
      <c r="IA201" s="7"/>
      <c r="IB201" s="7"/>
      <c r="IC201" s="7"/>
      <c r="ID201" s="7"/>
      <c r="IE201" s="7"/>
      <c r="IF201" s="7"/>
      <c r="IG201" s="7"/>
      <c r="IH201" s="7"/>
      <c r="II201" s="7"/>
      <c r="IJ201" s="7"/>
      <c r="IK201" s="7"/>
      <c r="IL201" s="7"/>
      <c r="IM201" s="7"/>
      <c r="IN201" s="7"/>
      <c r="IO201" s="7"/>
      <c r="IP201" s="7"/>
      <c r="IQ201" s="7"/>
      <c r="IR201" s="7"/>
      <c r="IS201" s="7"/>
      <c r="IT201" s="7"/>
      <c r="IU201" s="7"/>
      <c r="IV201" s="7"/>
      <c r="IW201" s="7"/>
      <c r="IX201" s="7"/>
      <c r="IY201" s="7"/>
      <c r="IZ201" s="7"/>
      <c r="JA201" s="7"/>
      <c r="JB201" s="7"/>
      <c r="JC201" s="7"/>
      <c r="JD201" s="7"/>
      <c r="JE201" s="7"/>
      <c r="JF201" s="7"/>
      <c r="JG201" s="7"/>
      <c r="JH201" s="7"/>
      <c r="JI201" s="7"/>
      <c r="JJ201" s="7"/>
      <c r="JK201" s="7"/>
      <c r="JL201" s="7"/>
      <c r="JM201" s="7"/>
      <c r="JN201" s="7"/>
      <c r="JO201" s="7"/>
      <c r="JP201" s="7"/>
      <c r="JQ201" s="7"/>
      <c r="JR201" s="7"/>
      <c r="JS201" s="7"/>
      <c r="JT201" s="7"/>
      <c r="JU201" s="7"/>
      <c r="JV201" s="7"/>
      <c r="JW201" s="7"/>
      <c r="JX201" s="7"/>
      <c r="JY201" s="7"/>
      <c r="JZ201" s="7"/>
      <c r="KA201" s="7"/>
      <c r="KB201" s="7"/>
      <c r="KC201" s="7"/>
      <c r="KD201" s="7"/>
      <c r="KE201" s="7"/>
      <c r="KF201" s="7"/>
      <c r="KG201" s="7"/>
      <c r="KH201" s="7"/>
      <c r="KI201" s="7"/>
      <c r="KJ201" s="7"/>
      <c r="KK201" s="7"/>
      <c r="KL201" s="7"/>
      <c r="KM201" s="7"/>
      <c r="KN201" s="7"/>
      <c r="KO201" s="7"/>
      <c r="KP201" s="7"/>
      <c r="KQ201" s="7"/>
      <c r="KR201" s="7"/>
      <c r="KS201" s="7"/>
      <c r="KT201" s="7"/>
      <c r="KU201" s="7"/>
      <c r="KV201" s="7"/>
      <c r="KW201" s="7"/>
      <c r="KX201" s="7"/>
      <c r="KY201" s="7"/>
      <c r="KZ201" s="7"/>
      <c r="LA201" s="7"/>
      <c r="LB201" s="7"/>
      <c r="LC201" s="7"/>
      <c r="LD201" s="7"/>
      <c r="LE201" s="7"/>
      <c r="LF201" s="7"/>
      <c r="LG201" s="7"/>
      <c r="LH201" s="7"/>
      <c r="LI201" s="7"/>
      <c r="LJ201" s="7"/>
      <c r="LK201" s="7"/>
      <c r="LL201" s="7"/>
      <c r="LM201" s="7"/>
      <c r="LN201" s="7"/>
      <c r="LO201" s="7"/>
      <c r="LP201" s="7"/>
      <c r="LQ201" s="7"/>
      <c r="LR201" s="7"/>
      <c r="LS201" s="7"/>
      <c r="LT201" s="7"/>
      <c r="LU201" s="7"/>
      <c r="LV201" s="7"/>
      <c r="LW201" s="7"/>
      <c r="LX201" s="7"/>
      <c r="LY201" s="7"/>
      <c r="LZ201" s="7"/>
      <c r="MA201" s="7"/>
      <c r="MB201" s="7"/>
      <c r="MC201" s="7"/>
      <c r="MD201" s="7"/>
      <c r="ME201" s="7"/>
      <c r="MF201" s="7"/>
      <c r="MG201" s="7"/>
      <c r="MH201" s="7"/>
      <c r="MI201" s="7"/>
      <c r="MJ201" s="7"/>
      <c r="MK201" s="7"/>
      <c r="ML201" s="7"/>
      <c r="MM201" s="7"/>
      <c r="MN201" s="7"/>
      <c r="MO201" s="7"/>
      <c r="MP201" s="7"/>
      <c r="MQ201" s="7"/>
      <c r="MR201" s="7"/>
      <c r="MS201" s="7"/>
      <c r="MT201" s="7"/>
      <c r="MU201" s="7"/>
      <c r="MV201" s="7"/>
      <c r="MW201" s="7"/>
      <c r="MX201" s="7"/>
      <c r="MY201" s="7"/>
      <c r="MZ201" s="7"/>
      <c r="NA201" s="7"/>
      <c r="NB201" s="7"/>
      <c r="NC201" s="7"/>
      <c r="ND201" s="7"/>
      <c r="NE201" s="7"/>
      <c r="NF201" s="7"/>
      <c r="NG201" s="7"/>
      <c r="NH201" s="7"/>
      <c r="NI201" s="7"/>
      <c r="NJ201" s="7"/>
      <c r="NK201" s="7"/>
      <c r="NL201" s="7"/>
      <c r="NM201" s="7"/>
      <c r="NN201" s="7"/>
      <c r="NO201" s="7"/>
      <c r="NP201" s="7"/>
      <c r="NQ201" s="7"/>
      <c r="NR201" s="7"/>
      <c r="NS201" s="7"/>
      <c r="NT201" s="7"/>
      <c r="NU201" s="7"/>
      <c r="NV201" s="7"/>
      <c r="NW201" s="7"/>
      <c r="NX201" s="7"/>
      <c r="NY201" s="7"/>
      <c r="NZ201" s="7"/>
      <c r="OA201" s="7"/>
      <c r="OB201" s="7"/>
      <c r="OC201" s="7"/>
      <c r="OD201" s="7"/>
      <c r="OE201" s="7"/>
      <c r="OF201" s="7"/>
      <c r="OG201" s="7"/>
      <c r="OH201" s="7"/>
      <c r="OI201" s="7"/>
      <c r="OJ201" s="7"/>
      <c r="OK201" s="7"/>
      <c r="OL201" s="7"/>
      <c r="OM201" s="7"/>
      <c r="ON201" s="7"/>
      <c r="OO201" s="7"/>
      <c r="OP201" s="7"/>
      <c r="OQ201" s="7"/>
      <c r="OR201" s="7"/>
      <c r="OS201" s="7"/>
      <c r="OT201" s="7"/>
      <c r="OU201" s="7"/>
      <c r="OV201" s="7"/>
      <c r="OW201" s="7"/>
      <c r="OX201" s="7"/>
      <c r="OY201" s="7"/>
      <c r="OZ201" s="7"/>
      <c r="PA201" s="7"/>
      <c r="PB201" s="7"/>
      <c r="PC201" s="7"/>
      <c r="PD201" s="7"/>
      <c r="PE201" s="7"/>
      <c r="PF201" s="7"/>
      <c r="PG201" s="7"/>
      <c r="PH201" s="7"/>
      <c r="PI201" s="7"/>
      <c r="PJ201" s="7"/>
      <c r="PK201" s="7"/>
      <c r="PL201" s="7"/>
      <c r="PM201" s="7"/>
      <c r="PN201" s="7"/>
      <c r="PO201" s="7"/>
      <c r="PP201" s="7"/>
      <c r="PQ201" s="7"/>
      <c r="PR201" s="7"/>
      <c r="PS201" s="7"/>
      <c r="PT201" s="7"/>
      <c r="PU201" s="7"/>
      <c r="PV201" s="7"/>
      <c r="PW201" s="7"/>
      <c r="PX201" s="7"/>
      <c r="PY201" s="7"/>
      <c r="PZ201" s="7"/>
      <c r="QA201" s="7"/>
      <c r="QB201" s="7"/>
      <c r="QC201" s="7"/>
      <c r="QD201" s="7"/>
      <c r="QE201" s="7"/>
      <c r="QF201" s="7"/>
      <c r="QG201" s="7"/>
      <c r="QH201" s="7"/>
      <c r="QI201" s="7"/>
      <c r="QJ201" s="7"/>
      <c r="QK201" s="7"/>
      <c r="QL201" s="7"/>
      <c r="QM201" s="7"/>
      <c r="QN201" s="7"/>
      <c r="QO201" s="7"/>
      <c r="QP201" s="7"/>
      <c r="QQ201" s="7"/>
      <c r="QR201" s="7"/>
      <c r="QS201" s="7"/>
      <c r="QT201" s="7"/>
      <c r="QU201" s="7"/>
      <c r="QV201" s="7"/>
      <c r="QW201" s="7"/>
      <c r="QX201" s="7"/>
      <c r="QY201" s="7"/>
      <c r="QZ201" s="7"/>
      <c r="RA201" s="7"/>
      <c r="RB201" s="7"/>
      <c r="RC201" s="7"/>
      <c r="RD201" s="7"/>
      <c r="RE201" s="7"/>
      <c r="RF201" s="7"/>
      <c r="RG201" s="7"/>
      <c r="RH201" s="7"/>
      <c r="RI201" s="7"/>
      <c r="RJ201" s="7"/>
      <c r="RK201" s="7"/>
      <c r="RL201" s="7"/>
      <c r="RM201" s="7"/>
      <c r="RN201" s="7"/>
      <c r="RO201" s="7"/>
      <c r="RP201" s="7"/>
      <c r="RQ201" s="7"/>
      <c r="RR201" s="7"/>
      <c r="RS201" s="7"/>
      <c r="RT201" s="7"/>
      <c r="RU201" s="7"/>
      <c r="RV201" s="7"/>
      <c r="RW201" s="7"/>
      <c r="RX201" s="7"/>
      <c r="RY201" s="7"/>
      <c r="RZ201" s="7"/>
      <c r="SA201" s="7"/>
      <c r="SB201" s="7"/>
      <c r="SC201" s="7"/>
      <c r="SD201" s="7"/>
      <c r="SE201" s="7"/>
      <c r="SF201" s="7"/>
      <c r="SG201" s="7"/>
      <c r="SH201" s="7"/>
      <c r="SI201" s="7"/>
      <c r="SJ201" s="7"/>
      <c r="SK201" s="7"/>
    </row>
    <row r="202" ht="14.2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  <c r="DV202" s="7"/>
      <c r="DW202" s="7"/>
      <c r="DX202" s="7"/>
      <c r="DY202" s="7"/>
      <c r="DZ202" s="7"/>
      <c r="EA202" s="7"/>
      <c r="EB202" s="7"/>
      <c r="EC202" s="7"/>
      <c r="ED202" s="7"/>
      <c r="EE202" s="7"/>
      <c r="EF202" s="7"/>
      <c r="EG202" s="7"/>
      <c r="EH202" s="7"/>
      <c r="EI202" s="7"/>
      <c r="EJ202" s="7"/>
      <c r="EK202" s="7"/>
      <c r="EL202" s="7"/>
      <c r="EM202" s="7"/>
      <c r="EN202" s="7"/>
      <c r="EO202" s="7"/>
      <c r="EP202" s="7"/>
      <c r="EQ202" s="7"/>
      <c r="ER202" s="7"/>
      <c r="ES202" s="7"/>
      <c r="ET202" s="7"/>
      <c r="EU202" s="7"/>
      <c r="EV202" s="7"/>
      <c r="EW202" s="7"/>
      <c r="EX202" s="7"/>
      <c r="EY202" s="7"/>
      <c r="EZ202" s="7"/>
      <c r="FA202" s="7"/>
      <c r="FB202" s="7"/>
      <c r="FC202" s="7"/>
      <c r="FD202" s="7"/>
      <c r="FE202" s="7"/>
      <c r="FF202" s="7"/>
      <c r="FG202" s="7"/>
      <c r="FH202" s="7"/>
      <c r="FI202" s="7"/>
      <c r="FJ202" s="7"/>
      <c r="FK202" s="7"/>
      <c r="FL202" s="7"/>
      <c r="FM202" s="7"/>
      <c r="FN202" s="7"/>
      <c r="FO202" s="7"/>
      <c r="FP202" s="7"/>
      <c r="FQ202" s="7"/>
      <c r="FR202" s="7"/>
      <c r="FS202" s="7"/>
      <c r="FT202" s="7"/>
      <c r="FU202" s="7"/>
      <c r="FV202" s="7"/>
      <c r="FW202" s="7"/>
      <c r="FX202" s="7"/>
      <c r="FY202" s="7"/>
      <c r="FZ202" s="7"/>
      <c r="GA202" s="7"/>
      <c r="GB202" s="7"/>
      <c r="GC202" s="7"/>
      <c r="GD202" s="7"/>
      <c r="GE202" s="7"/>
      <c r="GF202" s="7"/>
      <c r="GG202" s="7"/>
      <c r="GH202" s="7"/>
      <c r="GI202" s="7"/>
      <c r="GJ202" s="7"/>
      <c r="GK202" s="7"/>
      <c r="GL202" s="7"/>
      <c r="GM202" s="7"/>
      <c r="GN202" s="7"/>
      <c r="GO202" s="7"/>
      <c r="GP202" s="7"/>
      <c r="GQ202" s="7"/>
      <c r="GR202" s="7"/>
      <c r="GS202" s="7"/>
      <c r="GT202" s="7"/>
      <c r="GU202" s="7"/>
      <c r="GV202" s="7"/>
      <c r="GW202" s="7"/>
      <c r="GX202" s="7"/>
      <c r="GY202" s="7"/>
      <c r="GZ202" s="7"/>
      <c r="HA202" s="7"/>
      <c r="HB202" s="7"/>
      <c r="HC202" s="7"/>
      <c r="HD202" s="7"/>
      <c r="HE202" s="7"/>
      <c r="HF202" s="7"/>
      <c r="HG202" s="7"/>
      <c r="HH202" s="7"/>
      <c r="HI202" s="7"/>
      <c r="HJ202" s="7"/>
      <c r="HK202" s="7"/>
      <c r="HL202" s="7"/>
      <c r="HM202" s="7"/>
      <c r="HN202" s="7"/>
      <c r="HO202" s="7"/>
      <c r="HP202" s="7"/>
      <c r="HQ202" s="7"/>
      <c r="HR202" s="7"/>
      <c r="HS202" s="7"/>
      <c r="HT202" s="7"/>
      <c r="HU202" s="7"/>
      <c r="HV202" s="7"/>
      <c r="HW202" s="7"/>
      <c r="HX202" s="7"/>
      <c r="HY202" s="7"/>
      <c r="HZ202" s="7"/>
      <c r="IA202" s="7"/>
      <c r="IB202" s="7"/>
      <c r="IC202" s="7"/>
      <c r="ID202" s="7"/>
      <c r="IE202" s="7"/>
      <c r="IF202" s="7"/>
      <c r="IG202" s="7"/>
      <c r="IH202" s="7"/>
      <c r="II202" s="7"/>
      <c r="IJ202" s="7"/>
      <c r="IK202" s="7"/>
      <c r="IL202" s="7"/>
      <c r="IM202" s="7"/>
      <c r="IN202" s="7"/>
      <c r="IO202" s="7"/>
      <c r="IP202" s="7"/>
      <c r="IQ202" s="7"/>
      <c r="IR202" s="7"/>
      <c r="IS202" s="7"/>
      <c r="IT202" s="7"/>
      <c r="IU202" s="7"/>
      <c r="IV202" s="7"/>
      <c r="IW202" s="7"/>
      <c r="IX202" s="7"/>
      <c r="IY202" s="7"/>
      <c r="IZ202" s="7"/>
      <c r="JA202" s="7"/>
      <c r="JB202" s="7"/>
      <c r="JC202" s="7"/>
      <c r="JD202" s="7"/>
      <c r="JE202" s="7"/>
      <c r="JF202" s="7"/>
      <c r="JG202" s="7"/>
      <c r="JH202" s="7"/>
      <c r="JI202" s="7"/>
      <c r="JJ202" s="7"/>
      <c r="JK202" s="7"/>
      <c r="JL202" s="7"/>
      <c r="JM202" s="7"/>
      <c r="JN202" s="7"/>
      <c r="JO202" s="7"/>
      <c r="JP202" s="7"/>
      <c r="JQ202" s="7"/>
      <c r="JR202" s="7"/>
      <c r="JS202" s="7"/>
      <c r="JT202" s="7"/>
      <c r="JU202" s="7"/>
      <c r="JV202" s="7"/>
      <c r="JW202" s="7"/>
      <c r="JX202" s="7"/>
      <c r="JY202" s="7"/>
      <c r="JZ202" s="7"/>
      <c r="KA202" s="7"/>
      <c r="KB202" s="7"/>
      <c r="KC202" s="7"/>
      <c r="KD202" s="7"/>
      <c r="KE202" s="7"/>
      <c r="KF202" s="7"/>
      <c r="KG202" s="7"/>
      <c r="KH202" s="7"/>
      <c r="KI202" s="7"/>
      <c r="KJ202" s="7"/>
      <c r="KK202" s="7"/>
      <c r="KL202" s="7"/>
      <c r="KM202" s="7"/>
      <c r="KN202" s="7"/>
      <c r="KO202" s="7"/>
      <c r="KP202" s="7"/>
      <c r="KQ202" s="7"/>
      <c r="KR202" s="7"/>
      <c r="KS202" s="7"/>
      <c r="KT202" s="7"/>
      <c r="KU202" s="7"/>
      <c r="KV202" s="7"/>
      <c r="KW202" s="7"/>
      <c r="KX202" s="7"/>
      <c r="KY202" s="7"/>
      <c r="KZ202" s="7"/>
      <c r="LA202" s="7"/>
      <c r="LB202" s="7"/>
      <c r="LC202" s="7"/>
      <c r="LD202" s="7"/>
      <c r="LE202" s="7"/>
      <c r="LF202" s="7"/>
      <c r="LG202" s="7"/>
      <c r="LH202" s="7"/>
      <c r="LI202" s="7"/>
      <c r="LJ202" s="7"/>
      <c r="LK202" s="7"/>
      <c r="LL202" s="7"/>
      <c r="LM202" s="7"/>
      <c r="LN202" s="7"/>
      <c r="LO202" s="7"/>
      <c r="LP202" s="7"/>
      <c r="LQ202" s="7"/>
      <c r="LR202" s="7"/>
      <c r="LS202" s="7"/>
      <c r="LT202" s="7"/>
      <c r="LU202" s="7"/>
      <c r="LV202" s="7"/>
      <c r="LW202" s="7"/>
      <c r="LX202" s="7"/>
      <c r="LY202" s="7"/>
      <c r="LZ202" s="7"/>
      <c r="MA202" s="7"/>
      <c r="MB202" s="7"/>
      <c r="MC202" s="7"/>
      <c r="MD202" s="7"/>
      <c r="ME202" s="7"/>
      <c r="MF202" s="7"/>
      <c r="MG202" s="7"/>
      <c r="MH202" s="7"/>
      <c r="MI202" s="7"/>
      <c r="MJ202" s="7"/>
      <c r="MK202" s="7"/>
      <c r="ML202" s="7"/>
      <c r="MM202" s="7"/>
      <c r="MN202" s="7"/>
      <c r="MO202" s="7"/>
      <c r="MP202" s="7"/>
      <c r="MQ202" s="7"/>
      <c r="MR202" s="7"/>
      <c r="MS202" s="7"/>
      <c r="MT202" s="7"/>
      <c r="MU202" s="7"/>
      <c r="MV202" s="7"/>
      <c r="MW202" s="7"/>
      <c r="MX202" s="7"/>
      <c r="MY202" s="7"/>
      <c r="MZ202" s="7"/>
      <c r="NA202" s="7"/>
      <c r="NB202" s="7"/>
      <c r="NC202" s="7"/>
      <c r="ND202" s="7"/>
      <c r="NE202" s="7"/>
      <c r="NF202" s="7"/>
      <c r="NG202" s="7"/>
      <c r="NH202" s="7"/>
      <c r="NI202" s="7"/>
      <c r="NJ202" s="7"/>
      <c r="NK202" s="7"/>
      <c r="NL202" s="7"/>
      <c r="NM202" s="7"/>
      <c r="NN202" s="7"/>
      <c r="NO202" s="7"/>
      <c r="NP202" s="7"/>
      <c r="NQ202" s="7"/>
      <c r="NR202" s="7"/>
      <c r="NS202" s="7"/>
      <c r="NT202" s="7"/>
      <c r="NU202" s="7"/>
      <c r="NV202" s="7"/>
      <c r="NW202" s="7"/>
      <c r="NX202" s="7"/>
      <c r="NY202" s="7"/>
      <c r="NZ202" s="7"/>
      <c r="OA202" s="7"/>
      <c r="OB202" s="7"/>
      <c r="OC202" s="7"/>
      <c r="OD202" s="7"/>
      <c r="OE202" s="7"/>
      <c r="OF202" s="7"/>
      <c r="OG202" s="7"/>
      <c r="OH202" s="7"/>
      <c r="OI202" s="7"/>
      <c r="OJ202" s="7"/>
      <c r="OK202" s="7"/>
      <c r="OL202" s="7"/>
      <c r="OM202" s="7"/>
      <c r="ON202" s="7"/>
      <c r="OO202" s="7"/>
      <c r="OP202" s="7"/>
      <c r="OQ202" s="7"/>
      <c r="OR202" s="7"/>
      <c r="OS202" s="7"/>
      <c r="OT202" s="7"/>
      <c r="OU202" s="7"/>
      <c r="OV202" s="7"/>
      <c r="OW202" s="7"/>
      <c r="OX202" s="7"/>
      <c r="OY202" s="7"/>
      <c r="OZ202" s="7"/>
      <c r="PA202" s="7"/>
      <c r="PB202" s="7"/>
      <c r="PC202" s="7"/>
      <c r="PD202" s="7"/>
      <c r="PE202" s="7"/>
      <c r="PF202" s="7"/>
      <c r="PG202" s="7"/>
      <c r="PH202" s="7"/>
      <c r="PI202" s="7"/>
      <c r="PJ202" s="7"/>
      <c r="PK202" s="7"/>
      <c r="PL202" s="7"/>
      <c r="PM202" s="7"/>
      <c r="PN202" s="7"/>
      <c r="PO202" s="7"/>
      <c r="PP202" s="7"/>
      <c r="PQ202" s="7"/>
      <c r="PR202" s="7"/>
      <c r="PS202" s="7"/>
      <c r="PT202" s="7"/>
      <c r="PU202" s="7"/>
      <c r="PV202" s="7"/>
      <c r="PW202" s="7"/>
      <c r="PX202" s="7"/>
      <c r="PY202" s="7"/>
      <c r="PZ202" s="7"/>
      <c r="QA202" s="7"/>
      <c r="QB202" s="7"/>
      <c r="QC202" s="7"/>
      <c r="QD202" s="7"/>
      <c r="QE202" s="7"/>
      <c r="QF202" s="7"/>
      <c r="QG202" s="7"/>
      <c r="QH202" s="7"/>
      <c r="QI202" s="7"/>
      <c r="QJ202" s="7"/>
      <c r="QK202" s="7"/>
      <c r="QL202" s="7"/>
      <c r="QM202" s="7"/>
      <c r="QN202" s="7"/>
      <c r="QO202" s="7"/>
      <c r="QP202" s="7"/>
      <c r="QQ202" s="7"/>
      <c r="QR202" s="7"/>
      <c r="QS202" s="7"/>
      <c r="QT202" s="7"/>
      <c r="QU202" s="7"/>
      <c r="QV202" s="7"/>
      <c r="QW202" s="7"/>
      <c r="QX202" s="7"/>
      <c r="QY202" s="7"/>
      <c r="QZ202" s="7"/>
      <c r="RA202" s="7"/>
      <c r="RB202" s="7"/>
      <c r="RC202" s="7"/>
      <c r="RD202" s="7"/>
      <c r="RE202" s="7"/>
      <c r="RF202" s="7"/>
      <c r="RG202" s="7"/>
      <c r="RH202" s="7"/>
      <c r="RI202" s="7"/>
      <c r="RJ202" s="7"/>
      <c r="RK202" s="7"/>
      <c r="RL202" s="7"/>
      <c r="RM202" s="7"/>
      <c r="RN202" s="7"/>
      <c r="RO202" s="7"/>
      <c r="RP202" s="7"/>
      <c r="RQ202" s="7"/>
      <c r="RR202" s="7"/>
      <c r="RS202" s="7"/>
      <c r="RT202" s="7"/>
      <c r="RU202" s="7"/>
      <c r="RV202" s="7"/>
      <c r="RW202" s="7"/>
      <c r="RX202" s="7"/>
      <c r="RY202" s="7"/>
      <c r="RZ202" s="7"/>
      <c r="SA202" s="7"/>
      <c r="SB202" s="7"/>
      <c r="SC202" s="7"/>
      <c r="SD202" s="7"/>
      <c r="SE202" s="7"/>
      <c r="SF202" s="7"/>
      <c r="SG202" s="7"/>
      <c r="SH202" s="7"/>
      <c r="SI202" s="7"/>
      <c r="SJ202" s="7"/>
      <c r="SK202" s="7"/>
    </row>
    <row r="203" ht="14.2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  <c r="DV203" s="7"/>
      <c r="DW203" s="7"/>
      <c r="DX203" s="7"/>
      <c r="DY203" s="7"/>
      <c r="DZ203" s="7"/>
      <c r="EA203" s="7"/>
      <c r="EB203" s="7"/>
      <c r="EC203" s="7"/>
      <c r="ED203" s="7"/>
      <c r="EE203" s="7"/>
      <c r="EF203" s="7"/>
      <c r="EG203" s="7"/>
      <c r="EH203" s="7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7"/>
      <c r="EY203" s="7"/>
      <c r="EZ203" s="7"/>
      <c r="FA203" s="7"/>
      <c r="FB203" s="7"/>
      <c r="FC203" s="7"/>
      <c r="FD203" s="7"/>
      <c r="FE203" s="7"/>
      <c r="FF203" s="7"/>
      <c r="FG203" s="7"/>
      <c r="FH203" s="7"/>
      <c r="FI203" s="7"/>
      <c r="FJ203" s="7"/>
      <c r="FK203" s="7"/>
      <c r="FL203" s="7"/>
      <c r="FM203" s="7"/>
      <c r="FN203" s="7"/>
      <c r="FO203" s="7"/>
      <c r="FP203" s="7"/>
      <c r="FQ203" s="7"/>
      <c r="FR203" s="7"/>
      <c r="FS203" s="7"/>
      <c r="FT203" s="7"/>
      <c r="FU203" s="7"/>
      <c r="FV203" s="7"/>
      <c r="FW203" s="7"/>
      <c r="FX203" s="7"/>
      <c r="FY203" s="7"/>
      <c r="FZ203" s="7"/>
      <c r="GA203" s="7"/>
      <c r="GB203" s="7"/>
      <c r="GC203" s="7"/>
      <c r="GD203" s="7"/>
      <c r="GE203" s="7"/>
      <c r="GF203" s="7"/>
      <c r="GG203" s="7"/>
      <c r="GH203" s="7"/>
      <c r="GI203" s="7"/>
      <c r="GJ203" s="7"/>
      <c r="GK203" s="7"/>
      <c r="GL203" s="7"/>
      <c r="GM203" s="7"/>
      <c r="GN203" s="7"/>
      <c r="GO203" s="7"/>
      <c r="GP203" s="7"/>
      <c r="GQ203" s="7"/>
      <c r="GR203" s="7"/>
      <c r="GS203" s="7"/>
      <c r="GT203" s="7"/>
      <c r="GU203" s="7"/>
      <c r="GV203" s="7"/>
      <c r="GW203" s="7"/>
      <c r="GX203" s="7"/>
      <c r="GY203" s="7"/>
      <c r="GZ203" s="7"/>
      <c r="HA203" s="7"/>
      <c r="HB203" s="7"/>
      <c r="HC203" s="7"/>
      <c r="HD203" s="7"/>
      <c r="HE203" s="7"/>
      <c r="HF203" s="7"/>
      <c r="HG203" s="7"/>
      <c r="HH203" s="7"/>
      <c r="HI203" s="7"/>
      <c r="HJ203" s="7"/>
      <c r="HK203" s="7"/>
      <c r="HL203" s="7"/>
      <c r="HM203" s="7"/>
      <c r="HN203" s="7"/>
      <c r="HO203" s="7"/>
      <c r="HP203" s="7"/>
      <c r="HQ203" s="7"/>
      <c r="HR203" s="7"/>
      <c r="HS203" s="7"/>
      <c r="HT203" s="7"/>
      <c r="HU203" s="7"/>
      <c r="HV203" s="7"/>
      <c r="HW203" s="7"/>
      <c r="HX203" s="7"/>
      <c r="HY203" s="7"/>
      <c r="HZ203" s="7"/>
      <c r="IA203" s="7"/>
      <c r="IB203" s="7"/>
      <c r="IC203" s="7"/>
      <c r="ID203" s="7"/>
      <c r="IE203" s="7"/>
      <c r="IF203" s="7"/>
      <c r="IG203" s="7"/>
      <c r="IH203" s="7"/>
      <c r="II203" s="7"/>
      <c r="IJ203" s="7"/>
      <c r="IK203" s="7"/>
      <c r="IL203" s="7"/>
      <c r="IM203" s="7"/>
      <c r="IN203" s="7"/>
      <c r="IO203" s="7"/>
      <c r="IP203" s="7"/>
      <c r="IQ203" s="7"/>
      <c r="IR203" s="7"/>
      <c r="IS203" s="7"/>
      <c r="IT203" s="7"/>
      <c r="IU203" s="7"/>
      <c r="IV203" s="7"/>
      <c r="IW203" s="7"/>
      <c r="IX203" s="7"/>
      <c r="IY203" s="7"/>
      <c r="IZ203" s="7"/>
      <c r="JA203" s="7"/>
      <c r="JB203" s="7"/>
      <c r="JC203" s="7"/>
      <c r="JD203" s="7"/>
      <c r="JE203" s="7"/>
      <c r="JF203" s="7"/>
      <c r="JG203" s="7"/>
      <c r="JH203" s="7"/>
      <c r="JI203" s="7"/>
      <c r="JJ203" s="7"/>
      <c r="JK203" s="7"/>
      <c r="JL203" s="7"/>
      <c r="JM203" s="7"/>
      <c r="JN203" s="7"/>
      <c r="JO203" s="7"/>
      <c r="JP203" s="7"/>
      <c r="JQ203" s="7"/>
      <c r="JR203" s="7"/>
      <c r="JS203" s="7"/>
      <c r="JT203" s="7"/>
      <c r="JU203" s="7"/>
      <c r="JV203" s="7"/>
      <c r="JW203" s="7"/>
      <c r="JX203" s="7"/>
      <c r="JY203" s="7"/>
      <c r="JZ203" s="7"/>
      <c r="KA203" s="7"/>
      <c r="KB203" s="7"/>
      <c r="KC203" s="7"/>
      <c r="KD203" s="7"/>
      <c r="KE203" s="7"/>
      <c r="KF203" s="7"/>
      <c r="KG203" s="7"/>
      <c r="KH203" s="7"/>
      <c r="KI203" s="7"/>
      <c r="KJ203" s="7"/>
      <c r="KK203" s="7"/>
      <c r="KL203" s="7"/>
      <c r="KM203" s="7"/>
      <c r="KN203" s="7"/>
      <c r="KO203" s="7"/>
      <c r="KP203" s="7"/>
      <c r="KQ203" s="7"/>
      <c r="KR203" s="7"/>
      <c r="KS203" s="7"/>
      <c r="KT203" s="7"/>
      <c r="KU203" s="7"/>
      <c r="KV203" s="7"/>
      <c r="KW203" s="7"/>
      <c r="KX203" s="7"/>
      <c r="KY203" s="7"/>
      <c r="KZ203" s="7"/>
      <c r="LA203" s="7"/>
      <c r="LB203" s="7"/>
      <c r="LC203" s="7"/>
      <c r="LD203" s="7"/>
      <c r="LE203" s="7"/>
      <c r="LF203" s="7"/>
      <c r="LG203" s="7"/>
      <c r="LH203" s="7"/>
      <c r="LI203" s="7"/>
      <c r="LJ203" s="7"/>
      <c r="LK203" s="7"/>
      <c r="LL203" s="7"/>
      <c r="LM203" s="7"/>
      <c r="LN203" s="7"/>
      <c r="LO203" s="7"/>
      <c r="LP203" s="7"/>
      <c r="LQ203" s="7"/>
      <c r="LR203" s="7"/>
      <c r="LS203" s="7"/>
      <c r="LT203" s="7"/>
      <c r="LU203" s="7"/>
      <c r="LV203" s="7"/>
      <c r="LW203" s="7"/>
      <c r="LX203" s="7"/>
      <c r="LY203" s="7"/>
      <c r="LZ203" s="7"/>
      <c r="MA203" s="7"/>
      <c r="MB203" s="7"/>
      <c r="MC203" s="7"/>
      <c r="MD203" s="7"/>
      <c r="ME203" s="7"/>
      <c r="MF203" s="7"/>
      <c r="MG203" s="7"/>
      <c r="MH203" s="7"/>
      <c r="MI203" s="7"/>
      <c r="MJ203" s="7"/>
      <c r="MK203" s="7"/>
      <c r="ML203" s="7"/>
      <c r="MM203" s="7"/>
      <c r="MN203" s="7"/>
      <c r="MO203" s="7"/>
      <c r="MP203" s="7"/>
      <c r="MQ203" s="7"/>
      <c r="MR203" s="7"/>
      <c r="MS203" s="7"/>
      <c r="MT203" s="7"/>
      <c r="MU203" s="7"/>
      <c r="MV203" s="7"/>
      <c r="MW203" s="7"/>
      <c r="MX203" s="7"/>
      <c r="MY203" s="7"/>
      <c r="MZ203" s="7"/>
      <c r="NA203" s="7"/>
      <c r="NB203" s="7"/>
      <c r="NC203" s="7"/>
      <c r="ND203" s="7"/>
      <c r="NE203" s="7"/>
      <c r="NF203" s="7"/>
      <c r="NG203" s="7"/>
      <c r="NH203" s="7"/>
      <c r="NI203" s="7"/>
      <c r="NJ203" s="7"/>
      <c r="NK203" s="7"/>
      <c r="NL203" s="7"/>
      <c r="NM203" s="7"/>
      <c r="NN203" s="7"/>
      <c r="NO203" s="7"/>
      <c r="NP203" s="7"/>
      <c r="NQ203" s="7"/>
      <c r="NR203" s="7"/>
      <c r="NS203" s="7"/>
      <c r="NT203" s="7"/>
      <c r="NU203" s="7"/>
      <c r="NV203" s="7"/>
      <c r="NW203" s="7"/>
      <c r="NX203" s="7"/>
      <c r="NY203" s="7"/>
      <c r="NZ203" s="7"/>
      <c r="OA203" s="7"/>
      <c r="OB203" s="7"/>
      <c r="OC203" s="7"/>
      <c r="OD203" s="7"/>
      <c r="OE203" s="7"/>
      <c r="OF203" s="7"/>
      <c r="OG203" s="7"/>
      <c r="OH203" s="7"/>
      <c r="OI203" s="7"/>
      <c r="OJ203" s="7"/>
      <c r="OK203" s="7"/>
      <c r="OL203" s="7"/>
      <c r="OM203" s="7"/>
      <c r="ON203" s="7"/>
      <c r="OO203" s="7"/>
      <c r="OP203" s="7"/>
      <c r="OQ203" s="7"/>
      <c r="OR203" s="7"/>
      <c r="OS203" s="7"/>
      <c r="OT203" s="7"/>
      <c r="OU203" s="7"/>
      <c r="OV203" s="7"/>
      <c r="OW203" s="7"/>
      <c r="OX203" s="7"/>
      <c r="OY203" s="7"/>
      <c r="OZ203" s="7"/>
      <c r="PA203" s="7"/>
      <c r="PB203" s="7"/>
      <c r="PC203" s="7"/>
      <c r="PD203" s="7"/>
      <c r="PE203" s="7"/>
      <c r="PF203" s="7"/>
      <c r="PG203" s="7"/>
      <c r="PH203" s="7"/>
      <c r="PI203" s="7"/>
      <c r="PJ203" s="7"/>
      <c r="PK203" s="7"/>
      <c r="PL203" s="7"/>
      <c r="PM203" s="7"/>
      <c r="PN203" s="7"/>
      <c r="PO203" s="7"/>
      <c r="PP203" s="7"/>
      <c r="PQ203" s="7"/>
      <c r="PR203" s="7"/>
      <c r="PS203" s="7"/>
      <c r="PT203" s="7"/>
      <c r="PU203" s="7"/>
      <c r="PV203" s="7"/>
      <c r="PW203" s="7"/>
      <c r="PX203" s="7"/>
      <c r="PY203" s="7"/>
      <c r="PZ203" s="7"/>
      <c r="QA203" s="7"/>
      <c r="QB203" s="7"/>
      <c r="QC203" s="7"/>
      <c r="QD203" s="7"/>
      <c r="QE203" s="7"/>
      <c r="QF203" s="7"/>
      <c r="QG203" s="7"/>
      <c r="QH203" s="7"/>
      <c r="QI203" s="7"/>
      <c r="QJ203" s="7"/>
      <c r="QK203" s="7"/>
      <c r="QL203" s="7"/>
      <c r="QM203" s="7"/>
      <c r="QN203" s="7"/>
      <c r="QO203" s="7"/>
      <c r="QP203" s="7"/>
      <c r="QQ203" s="7"/>
      <c r="QR203" s="7"/>
      <c r="QS203" s="7"/>
      <c r="QT203" s="7"/>
      <c r="QU203" s="7"/>
      <c r="QV203" s="7"/>
      <c r="QW203" s="7"/>
      <c r="QX203" s="7"/>
      <c r="QY203" s="7"/>
      <c r="QZ203" s="7"/>
      <c r="RA203" s="7"/>
      <c r="RB203" s="7"/>
      <c r="RC203" s="7"/>
      <c r="RD203" s="7"/>
      <c r="RE203" s="7"/>
      <c r="RF203" s="7"/>
      <c r="RG203" s="7"/>
      <c r="RH203" s="7"/>
      <c r="RI203" s="7"/>
      <c r="RJ203" s="7"/>
      <c r="RK203" s="7"/>
      <c r="RL203" s="7"/>
      <c r="RM203" s="7"/>
      <c r="RN203" s="7"/>
      <c r="RO203" s="7"/>
      <c r="RP203" s="7"/>
      <c r="RQ203" s="7"/>
      <c r="RR203" s="7"/>
      <c r="RS203" s="7"/>
      <c r="RT203" s="7"/>
      <c r="RU203" s="7"/>
      <c r="RV203" s="7"/>
      <c r="RW203" s="7"/>
      <c r="RX203" s="7"/>
      <c r="RY203" s="7"/>
      <c r="RZ203" s="7"/>
      <c r="SA203" s="7"/>
      <c r="SB203" s="7"/>
      <c r="SC203" s="7"/>
      <c r="SD203" s="7"/>
      <c r="SE203" s="7"/>
      <c r="SF203" s="7"/>
      <c r="SG203" s="7"/>
      <c r="SH203" s="7"/>
      <c r="SI203" s="7"/>
      <c r="SJ203" s="7"/>
      <c r="SK203" s="7"/>
    </row>
    <row r="204" ht="14.2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  <c r="DV204" s="7"/>
      <c r="DW204" s="7"/>
      <c r="DX204" s="7"/>
      <c r="DY204" s="7"/>
      <c r="DZ204" s="7"/>
      <c r="EA204" s="7"/>
      <c r="EB204" s="7"/>
      <c r="EC204" s="7"/>
      <c r="ED204" s="7"/>
      <c r="EE204" s="7"/>
      <c r="EF204" s="7"/>
      <c r="EG204" s="7"/>
      <c r="EH204" s="7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7"/>
      <c r="EY204" s="7"/>
      <c r="EZ204" s="7"/>
      <c r="FA204" s="7"/>
      <c r="FB204" s="7"/>
      <c r="FC204" s="7"/>
      <c r="FD204" s="7"/>
      <c r="FE204" s="7"/>
      <c r="FF204" s="7"/>
      <c r="FG204" s="7"/>
      <c r="FH204" s="7"/>
      <c r="FI204" s="7"/>
      <c r="FJ204" s="7"/>
      <c r="FK204" s="7"/>
      <c r="FL204" s="7"/>
      <c r="FM204" s="7"/>
      <c r="FN204" s="7"/>
      <c r="FO204" s="7"/>
      <c r="FP204" s="7"/>
      <c r="FQ204" s="7"/>
      <c r="FR204" s="7"/>
      <c r="FS204" s="7"/>
      <c r="FT204" s="7"/>
      <c r="FU204" s="7"/>
      <c r="FV204" s="7"/>
      <c r="FW204" s="7"/>
      <c r="FX204" s="7"/>
      <c r="FY204" s="7"/>
      <c r="FZ204" s="7"/>
      <c r="GA204" s="7"/>
      <c r="GB204" s="7"/>
      <c r="GC204" s="7"/>
      <c r="GD204" s="7"/>
      <c r="GE204" s="7"/>
      <c r="GF204" s="7"/>
      <c r="GG204" s="7"/>
      <c r="GH204" s="7"/>
      <c r="GI204" s="7"/>
      <c r="GJ204" s="7"/>
      <c r="GK204" s="7"/>
      <c r="GL204" s="7"/>
      <c r="GM204" s="7"/>
      <c r="GN204" s="7"/>
      <c r="GO204" s="7"/>
      <c r="GP204" s="7"/>
      <c r="GQ204" s="7"/>
      <c r="GR204" s="7"/>
      <c r="GS204" s="7"/>
      <c r="GT204" s="7"/>
      <c r="GU204" s="7"/>
      <c r="GV204" s="7"/>
      <c r="GW204" s="7"/>
      <c r="GX204" s="7"/>
      <c r="GY204" s="7"/>
      <c r="GZ204" s="7"/>
      <c r="HA204" s="7"/>
      <c r="HB204" s="7"/>
      <c r="HC204" s="7"/>
      <c r="HD204" s="7"/>
      <c r="HE204" s="7"/>
      <c r="HF204" s="7"/>
      <c r="HG204" s="7"/>
      <c r="HH204" s="7"/>
      <c r="HI204" s="7"/>
      <c r="HJ204" s="7"/>
      <c r="HK204" s="7"/>
      <c r="HL204" s="7"/>
      <c r="HM204" s="7"/>
      <c r="HN204" s="7"/>
      <c r="HO204" s="7"/>
      <c r="HP204" s="7"/>
      <c r="HQ204" s="7"/>
      <c r="HR204" s="7"/>
      <c r="HS204" s="7"/>
      <c r="HT204" s="7"/>
      <c r="HU204" s="7"/>
      <c r="HV204" s="7"/>
      <c r="HW204" s="7"/>
      <c r="HX204" s="7"/>
      <c r="HY204" s="7"/>
      <c r="HZ204" s="7"/>
      <c r="IA204" s="7"/>
      <c r="IB204" s="7"/>
      <c r="IC204" s="7"/>
      <c r="ID204" s="7"/>
      <c r="IE204" s="7"/>
      <c r="IF204" s="7"/>
      <c r="IG204" s="7"/>
      <c r="IH204" s="7"/>
      <c r="II204" s="7"/>
      <c r="IJ204" s="7"/>
      <c r="IK204" s="7"/>
      <c r="IL204" s="7"/>
      <c r="IM204" s="7"/>
      <c r="IN204" s="7"/>
      <c r="IO204" s="7"/>
      <c r="IP204" s="7"/>
      <c r="IQ204" s="7"/>
      <c r="IR204" s="7"/>
      <c r="IS204" s="7"/>
      <c r="IT204" s="7"/>
      <c r="IU204" s="7"/>
      <c r="IV204" s="7"/>
      <c r="IW204" s="7"/>
      <c r="IX204" s="7"/>
      <c r="IY204" s="7"/>
      <c r="IZ204" s="7"/>
      <c r="JA204" s="7"/>
      <c r="JB204" s="7"/>
      <c r="JC204" s="7"/>
      <c r="JD204" s="7"/>
      <c r="JE204" s="7"/>
      <c r="JF204" s="7"/>
      <c r="JG204" s="7"/>
      <c r="JH204" s="7"/>
      <c r="JI204" s="7"/>
      <c r="JJ204" s="7"/>
      <c r="JK204" s="7"/>
      <c r="JL204" s="7"/>
      <c r="JM204" s="7"/>
      <c r="JN204" s="7"/>
      <c r="JO204" s="7"/>
      <c r="JP204" s="7"/>
      <c r="JQ204" s="7"/>
      <c r="JR204" s="7"/>
      <c r="JS204" s="7"/>
      <c r="JT204" s="7"/>
      <c r="JU204" s="7"/>
      <c r="JV204" s="7"/>
      <c r="JW204" s="7"/>
      <c r="JX204" s="7"/>
      <c r="JY204" s="7"/>
      <c r="JZ204" s="7"/>
      <c r="KA204" s="7"/>
      <c r="KB204" s="7"/>
      <c r="KC204" s="7"/>
      <c r="KD204" s="7"/>
      <c r="KE204" s="7"/>
      <c r="KF204" s="7"/>
      <c r="KG204" s="7"/>
      <c r="KH204" s="7"/>
      <c r="KI204" s="7"/>
      <c r="KJ204" s="7"/>
      <c r="KK204" s="7"/>
      <c r="KL204" s="7"/>
      <c r="KM204" s="7"/>
      <c r="KN204" s="7"/>
      <c r="KO204" s="7"/>
      <c r="KP204" s="7"/>
      <c r="KQ204" s="7"/>
      <c r="KR204" s="7"/>
      <c r="KS204" s="7"/>
      <c r="KT204" s="7"/>
      <c r="KU204" s="7"/>
      <c r="KV204" s="7"/>
      <c r="KW204" s="7"/>
      <c r="KX204" s="7"/>
      <c r="KY204" s="7"/>
      <c r="KZ204" s="7"/>
      <c r="LA204" s="7"/>
      <c r="LB204" s="7"/>
      <c r="LC204" s="7"/>
      <c r="LD204" s="7"/>
      <c r="LE204" s="7"/>
      <c r="LF204" s="7"/>
      <c r="LG204" s="7"/>
      <c r="LH204" s="7"/>
      <c r="LI204" s="7"/>
      <c r="LJ204" s="7"/>
      <c r="LK204" s="7"/>
      <c r="LL204" s="7"/>
      <c r="LM204" s="7"/>
      <c r="LN204" s="7"/>
      <c r="LO204" s="7"/>
      <c r="LP204" s="7"/>
      <c r="LQ204" s="7"/>
      <c r="LR204" s="7"/>
      <c r="LS204" s="7"/>
      <c r="LT204" s="7"/>
      <c r="LU204" s="7"/>
      <c r="LV204" s="7"/>
      <c r="LW204" s="7"/>
      <c r="LX204" s="7"/>
      <c r="LY204" s="7"/>
      <c r="LZ204" s="7"/>
      <c r="MA204" s="7"/>
      <c r="MB204" s="7"/>
      <c r="MC204" s="7"/>
      <c r="MD204" s="7"/>
      <c r="ME204" s="7"/>
      <c r="MF204" s="7"/>
      <c r="MG204" s="7"/>
      <c r="MH204" s="7"/>
      <c r="MI204" s="7"/>
      <c r="MJ204" s="7"/>
      <c r="MK204" s="7"/>
      <c r="ML204" s="7"/>
      <c r="MM204" s="7"/>
      <c r="MN204" s="7"/>
      <c r="MO204" s="7"/>
      <c r="MP204" s="7"/>
      <c r="MQ204" s="7"/>
      <c r="MR204" s="7"/>
      <c r="MS204" s="7"/>
      <c r="MT204" s="7"/>
      <c r="MU204" s="7"/>
      <c r="MV204" s="7"/>
      <c r="MW204" s="7"/>
      <c r="MX204" s="7"/>
      <c r="MY204" s="7"/>
      <c r="MZ204" s="7"/>
      <c r="NA204" s="7"/>
      <c r="NB204" s="7"/>
      <c r="NC204" s="7"/>
      <c r="ND204" s="7"/>
      <c r="NE204" s="7"/>
      <c r="NF204" s="7"/>
      <c r="NG204" s="7"/>
      <c r="NH204" s="7"/>
      <c r="NI204" s="7"/>
      <c r="NJ204" s="7"/>
      <c r="NK204" s="7"/>
      <c r="NL204" s="7"/>
      <c r="NM204" s="7"/>
      <c r="NN204" s="7"/>
      <c r="NO204" s="7"/>
      <c r="NP204" s="7"/>
      <c r="NQ204" s="7"/>
      <c r="NR204" s="7"/>
      <c r="NS204" s="7"/>
      <c r="NT204" s="7"/>
      <c r="NU204" s="7"/>
      <c r="NV204" s="7"/>
      <c r="NW204" s="7"/>
      <c r="NX204" s="7"/>
      <c r="NY204" s="7"/>
      <c r="NZ204" s="7"/>
      <c r="OA204" s="7"/>
      <c r="OB204" s="7"/>
      <c r="OC204" s="7"/>
      <c r="OD204" s="7"/>
      <c r="OE204" s="7"/>
      <c r="OF204" s="7"/>
      <c r="OG204" s="7"/>
      <c r="OH204" s="7"/>
      <c r="OI204" s="7"/>
      <c r="OJ204" s="7"/>
      <c r="OK204" s="7"/>
      <c r="OL204" s="7"/>
      <c r="OM204" s="7"/>
      <c r="ON204" s="7"/>
      <c r="OO204" s="7"/>
      <c r="OP204" s="7"/>
      <c r="OQ204" s="7"/>
      <c r="OR204" s="7"/>
      <c r="OS204" s="7"/>
      <c r="OT204" s="7"/>
      <c r="OU204" s="7"/>
      <c r="OV204" s="7"/>
      <c r="OW204" s="7"/>
      <c r="OX204" s="7"/>
      <c r="OY204" s="7"/>
      <c r="OZ204" s="7"/>
      <c r="PA204" s="7"/>
      <c r="PB204" s="7"/>
      <c r="PC204" s="7"/>
      <c r="PD204" s="7"/>
      <c r="PE204" s="7"/>
      <c r="PF204" s="7"/>
      <c r="PG204" s="7"/>
      <c r="PH204" s="7"/>
      <c r="PI204" s="7"/>
      <c r="PJ204" s="7"/>
      <c r="PK204" s="7"/>
      <c r="PL204" s="7"/>
      <c r="PM204" s="7"/>
      <c r="PN204" s="7"/>
      <c r="PO204" s="7"/>
      <c r="PP204" s="7"/>
      <c r="PQ204" s="7"/>
      <c r="PR204" s="7"/>
      <c r="PS204" s="7"/>
      <c r="PT204" s="7"/>
      <c r="PU204" s="7"/>
      <c r="PV204" s="7"/>
      <c r="PW204" s="7"/>
      <c r="PX204" s="7"/>
      <c r="PY204" s="7"/>
      <c r="PZ204" s="7"/>
      <c r="QA204" s="7"/>
      <c r="QB204" s="7"/>
      <c r="QC204" s="7"/>
      <c r="QD204" s="7"/>
      <c r="QE204" s="7"/>
      <c r="QF204" s="7"/>
      <c r="QG204" s="7"/>
      <c r="QH204" s="7"/>
      <c r="QI204" s="7"/>
      <c r="QJ204" s="7"/>
      <c r="QK204" s="7"/>
      <c r="QL204" s="7"/>
      <c r="QM204" s="7"/>
      <c r="QN204" s="7"/>
      <c r="QO204" s="7"/>
      <c r="QP204" s="7"/>
      <c r="QQ204" s="7"/>
      <c r="QR204" s="7"/>
      <c r="QS204" s="7"/>
      <c r="QT204" s="7"/>
      <c r="QU204" s="7"/>
      <c r="QV204" s="7"/>
      <c r="QW204" s="7"/>
      <c r="QX204" s="7"/>
      <c r="QY204" s="7"/>
      <c r="QZ204" s="7"/>
      <c r="RA204" s="7"/>
      <c r="RB204" s="7"/>
      <c r="RC204" s="7"/>
      <c r="RD204" s="7"/>
      <c r="RE204" s="7"/>
      <c r="RF204" s="7"/>
      <c r="RG204" s="7"/>
      <c r="RH204" s="7"/>
      <c r="RI204" s="7"/>
      <c r="RJ204" s="7"/>
      <c r="RK204" s="7"/>
      <c r="RL204" s="7"/>
      <c r="RM204" s="7"/>
      <c r="RN204" s="7"/>
      <c r="RO204" s="7"/>
      <c r="RP204" s="7"/>
      <c r="RQ204" s="7"/>
      <c r="RR204" s="7"/>
      <c r="RS204" s="7"/>
      <c r="RT204" s="7"/>
      <c r="RU204" s="7"/>
      <c r="RV204" s="7"/>
      <c r="RW204" s="7"/>
      <c r="RX204" s="7"/>
      <c r="RY204" s="7"/>
      <c r="RZ204" s="7"/>
      <c r="SA204" s="7"/>
      <c r="SB204" s="7"/>
      <c r="SC204" s="7"/>
      <c r="SD204" s="7"/>
      <c r="SE204" s="7"/>
      <c r="SF204" s="7"/>
      <c r="SG204" s="7"/>
      <c r="SH204" s="7"/>
      <c r="SI204" s="7"/>
      <c r="SJ204" s="7"/>
      <c r="SK204" s="7"/>
    </row>
    <row r="205" ht="14.2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  <c r="DV205" s="7"/>
      <c r="DW205" s="7"/>
      <c r="DX205" s="7"/>
      <c r="DY205" s="7"/>
      <c r="DZ205" s="7"/>
      <c r="EA205" s="7"/>
      <c r="EB205" s="7"/>
      <c r="EC205" s="7"/>
      <c r="ED205" s="7"/>
      <c r="EE205" s="7"/>
      <c r="EF205" s="7"/>
      <c r="EG205" s="7"/>
      <c r="EH205" s="7"/>
      <c r="EI205" s="7"/>
      <c r="EJ205" s="7"/>
      <c r="EK205" s="7"/>
      <c r="EL205" s="7"/>
      <c r="EM205" s="7"/>
      <c r="EN205" s="7"/>
      <c r="EO205" s="7"/>
      <c r="EP205" s="7"/>
      <c r="EQ205" s="7"/>
      <c r="ER205" s="7"/>
      <c r="ES205" s="7"/>
      <c r="ET205" s="7"/>
      <c r="EU205" s="7"/>
      <c r="EV205" s="7"/>
      <c r="EW205" s="7"/>
      <c r="EX205" s="7"/>
      <c r="EY205" s="7"/>
      <c r="EZ205" s="7"/>
      <c r="FA205" s="7"/>
      <c r="FB205" s="7"/>
      <c r="FC205" s="7"/>
      <c r="FD205" s="7"/>
      <c r="FE205" s="7"/>
      <c r="FF205" s="7"/>
      <c r="FG205" s="7"/>
      <c r="FH205" s="7"/>
      <c r="FI205" s="7"/>
      <c r="FJ205" s="7"/>
      <c r="FK205" s="7"/>
      <c r="FL205" s="7"/>
      <c r="FM205" s="7"/>
      <c r="FN205" s="7"/>
      <c r="FO205" s="7"/>
      <c r="FP205" s="7"/>
      <c r="FQ205" s="7"/>
      <c r="FR205" s="7"/>
      <c r="FS205" s="7"/>
      <c r="FT205" s="7"/>
      <c r="FU205" s="7"/>
      <c r="FV205" s="7"/>
      <c r="FW205" s="7"/>
      <c r="FX205" s="7"/>
      <c r="FY205" s="7"/>
      <c r="FZ205" s="7"/>
      <c r="GA205" s="7"/>
      <c r="GB205" s="7"/>
      <c r="GC205" s="7"/>
      <c r="GD205" s="7"/>
      <c r="GE205" s="7"/>
      <c r="GF205" s="7"/>
      <c r="GG205" s="7"/>
      <c r="GH205" s="7"/>
      <c r="GI205" s="7"/>
      <c r="GJ205" s="7"/>
      <c r="GK205" s="7"/>
      <c r="GL205" s="7"/>
      <c r="GM205" s="7"/>
      <c r="GN205" s="7"/>
      <c r="GO205" s="7"/>
      <c r="GP205" s="7"/>
      <c r="GQ205" s="7"/>
      <c r="GR205" s="7"/>
      <c r="GS205" s="7"/>
      <c r="GT205" s="7"/>
      <c r="GU205" s="7"/>
      <c r="GV205" s="7"/>
      <c r="GW205" s="7"/>
      <c r="GX205" s="7"/>
      <c r="GY205" s="7"/>
      <c r="GZ205" s="7"/>
      <c r="HA205" s="7"/>
      <c r="HB205" s="7"/>
      <c r="HC205" s="7"/>
      <c r="HD205" s="7"/>
      <c r="HE205" s="7"/>
      <c r="HF205" s="7"/>
      <c r="HG205" s="7"/>
      <c r="HH205" s="7"/>
      <c r="HI205" s="7"/>
      <c r="HJ205" s="7"/>
      <c r="HK205" s="7"/>
      <c r="HL205" s="7"/>
      <c r="HM205" s="7"/>
      <c r="HN205" s="7"/>
      <c r="HO205" s="7"/>
      <c r="HP205" s="7"/>
      <c r="HQ205" s="7"/>
      <c r="HR205" s="7"/>
      <c r="HS205" s="7"/>
      <c r="HT205" s="7"/>
      <c r="HU205" s="7"/>
      <c r="HV205" s="7"/>
      <c r="HW205" s="7"/>
      <c r="HX205" s="7"/>
      <c r="HY205" s="7"/>
      <c r="HZ205" s="7"/>
      <c r="IA205" s="7"/>
      <c r="IB205" s="7"/>
      <c r="IC205" s="7"/>
      <c r="ID205" s="7"/>
      <c r="IE205" s="7"/>
      <c r="IF205" s="7"/>
      <c r="IG205" s="7"/>
      <c r="IH205" s="7"/>
      <c r="II205" s="7"/>
      <c r="IJ205" s="7"/>
      <c r="IK205" s="7"/>
      <c r="IL205" s="7"/>
      <c r="IM205" s="7"/>
      <c r="IN205" s="7"/>
      <c r="IO205" s="7"/>
      <c r="IP205" s="7"/>
      <c r="IQ205" s="7"/>
      <c r="IR205" s="7"/>
      <c r="IS205" s="7"/>
      <c r="IT205" s="7"/>
      <c r="IU205" s="7"/>
      <c r="IV205" s="7"/>
      <c r="IW205" s="7"/>
      <c r="IX205" s="7"/>
      <c r="IY205" s="7"/>
      <c r="IZ205" s="7"/>
      <c r="JA205" s="7"/>
      <c r="JB205" s="7"/>
      <c r="JC205" s="7"/>
      <c r="JD205" s="7"/>
      <c r="JE205" s="7"/>
      <c r="JF205" s="7"/>
      <c r="JG205" s="7"/>
      <c r="JH205" s="7"/>
      <c r="JI205" s="7"/>
      <c r="JJ205" s="7"/>
      <c r="JK205" s="7"/>
      <c r="JL205" s="7"/>
      <c r="JM205" s="7"/>
      <c r="JN205" s="7"/>
      <c r="JO205" s="7"/>
      <c r="JP205" s="7"/>
      <c r="JQ205" s="7"/>
      <c r="JR205" s="7"/>
      <c r="JS205" s="7"/>
      <c r="JT205" s="7"/>
      <c r="JU205" s="7"/>
      <c r="JV205" s="7"/>
      <c r="JW205" s="7"/>
      <c r="JX205" s="7"/>
      <c r="JY205" s="7"/>
      <c r="JZ205" s="7"/>
      <c r="KA205" s="7"/>
      <c r="KB205" s="7"/>
      <c r="KC205" s="7"/>
      <c r="KD205" s="7"/>
      <c r="KE205" s="7"/>
      <c r="KF205" s="7"/>
      <c r="KG205" s="7"/>
      <c r="KH205" s="7"/>
      <c r="KI205" s="7"/>
      <c r="KJ205" s="7"/>
      <c r="KK205" s="7"/>
      <c r="KL205" s="7"/>
      <c r="KM205" s="7"/>
      <c r="KN205" s="7"/>
      <c r="KO205" s="7"/>
      <c r="KP205" s="7"/>
      <c r="KQ205" s="7"/>
      <c r="KR205" s="7"/>
      <c r="KS205" s="7"/>
      <c r="KT205" s="7"/>
      <c r="KU205" s="7"/>
      <c r="KV205" s="7"/>
      <c r="KW205" s="7"/>
      <c r="KX205" s="7"/>
      <c r="KY205" s="7"/>
      <c r="KZ205" s="7"/>
      <c r="LA205" s="7"/>
      <c r="LB205" s="7"/>
      <c r="LC205" s="7"/>
      <c r="LD205" s="7"/>
      <c r="LE205" s="7"/>
      <c r="LF205" s="7"/>
      <c r="LG205" s="7"/>
      <c r="LH205" s="7"/>
      <c r="LI205" s="7"/>
      <c r="LJ205" s="7"/>
      <c r="LK205" s="7"/>
      <c r="LL205" s="7"/>
      <c r="LM205" s="7"/>
      <c r="LN205" s="7"/>
      <c r="LO205" s="7"/>
      <c r="LP205" s="7"/>
      <c r="LQ205" s="7"/>
      <c r="LR205" s="7"/>
      <c r="LS205" s="7"/>
      <c r="LT205" s="7"/>
      <c r="LU205" s="7"/>
      <c r="LV205" s="7"/>
      <c r="LW205" s="7"/>
      <c r="LX205" s="7"/>
      <c r="LY205" s="7"/>
      <c r="LZ205" s="7"/>
      <c r="MA205" s="7"/>
      <c r="MB205" s="7"/>
      <c r="MC205" s="7"/>
      <c r="MD205" s="7"/>
      <c r="ME205" s="7"/>
      <c r="MF205" s="7"/>
      <c r="MG205" s="7"/>
      <c r="MH205" s="7"/>
      <c r="MI205" s="7"/>
      <c r="MJ205" s="7"/>
      <c r="MK205" s="7"/>
      <c r="ML205" s="7"/>
      <c r="MM205" s="7"/>
      <c r="MN205" s="7"/>
      <c r="MO205" s="7"/>
      <c r="MP205" s="7"/>
      <c r="MQ205" s="7"/>
      <c r="MR205" s="7"/>
      <c r="MS205" s="7"/>
      <c r="MT205" s="7"/>
      <c r="MU205" s="7"/>
      <c r="MV205" s="7"/>
      <c r="MW205" s="7"/>
      <c r="MX205" s="7"/>
      <c r="MY205" s="7"/>
      <c r="MZ205" s="7"/>
      <c r="NA205" s="7"/>
      <c r="NB205" s="7"/>
      <c r="NC205" s="7"/>
      <c r="ND205" s="7"/>
      <c r="NE205" s="7"/>
      <c r="NF205" s="7"/>
      <c r="NG205" s="7"/>
      <c r="NH205" s="7"/>
      <c r="NI205" s="7"/>
      <c r="NJ205" s="7"/>
      <c r="NK205" s="7"/>
      <c r="NL205" s="7"/>
      <c r="NM205" s="7"/>
      <c r="NN205" s="7"/>
      <c r="NO205" s="7"/>
      <c r="NP205" s="7"/>
      <c r="NQ205" s="7"/>
      <c r="NR205" s="7"/>
      <c r="NS205" s="7"/>
      <c r="NT205" s="7"/>
      <c r="NU205" s="7"/>
      <c r="NV205" s="7"/>
      <c r="NW205" s="7"/>
      <c r="NX205" s="7"/>
      <c r="NY205" s="7"/>
      <c r="NZ205" s="7"/>
      <c r="OA205" s="7"/>
      <c r="OB205" s="7"/>
      <c r="OC205" s="7"/>
      <c r="OD205" s="7"/>
      <c r="OE205" s="7"/>
      <c r="OF205" s="7"/>
      <c r="OG205" s="7"/>
      <c r="OH205" s="7"/>
      <c r="OI205" s="7"/>
      <c r="OJ205" s="7"/>
      <c r="OK205" s="7"/>
      <c r="OL205" s="7"/>
      <c r="OM205" s="7"/>
      <c r="ON205" s="7"/>
      <c r="OO205" s="7"/>
      <c r="OP205" s="7"/>
      <c r="OQ205" s="7"/>
      <c r="OR205" s="7"/>
      <c r="OS205" s="7"/>
      <c r="OT205" s="7"/>
      <c r="OU205" s="7"/>
      <c r="OV205" s="7"/>
      <c r="OW205" s="7"/>
      <c r="OX205" s="7"/>
      <c r="OY205" s="7"/>
      <c r="OZ205" s="7"/>
      <c r="PA205" s="7"/>
      <c r="PB205" s="7"/>
      <c r="PC205" s="7"/>
      <c r="PD205" s="7"/>
      <c r="PE205" s="7"/>
      <c r="PF205" s="7"/>
      <c r="PG205" s="7"/>
      <c r="PH205" s="7"/>
      <c r="PI205" s="7"/>
      <c r="PJ205" s="7"/>
      <c r="PK205" s="7"/>
      <c r="PL205" s="7"/>
      <c r="PM205" s="7"/>
      <c r="PN205" s="7"/>
      <c r="PO205" s="7"/>
      <c r="PP205" s="7"/>
      <c r="PQ205" s="7"/>
      <c r="PR205" s="7"/>
      <c r="PS205" s="7"/>
      <c r="PT205" s="7"/>
      <c r="PU205" s="7"/>
      <c r="PV205" s="7"/>
      <c r="PW205" s="7"/>
      <c r="PX205" s="7"/>
      <c r="PY205" s="7"/>
      <c r="PZ205" s="7"/>
      <c r="QA205" s="7"/>
      <c r="QB205" s="7"/>
      <c r="QC205" s="7"/>
      <c r="QD205" s="7"/>
      <c r="QE205" s="7"/>
      <c r="QF205" s="7"/>
      <c r="QG205" s="7"/>
      <c r="QH205" s="7"/>
      <c r="QI205" s="7"/>
      <c r="QJ205" s="7"/>
      <c r="QK205" s="7"/>
      <c r="QL205" s="7"/>
      <c r="QM205" s="7"/>
      <c r="QN205" s="7"/>
      <c r="QO205" s="7"/>
      <c r="QP205" s="7"/>
      <c r="QQ205" s="7"/>
      <c r="QR205" s="7"/>
      <c r="QS205" s="7"/>
      <c r="QT205" s="7"/>
      <c r="QU205" s="7"/>
      <c r="QV205" s="7"/>
      <c r="QW205" s="7"/>
      <c r="QX205" s="7"/>
      <c r="QY205" s="7"/>
      <c r="QZ205" s="7"/>
      <c r="RA205" s="7"/>
      <c r="RB205" s="7"/>
      <c r="RC205" s="7"/>
      <c r="RD205" s="7"/>
      <c r="RE205" s="7"/>
      <c r="RF205" s="7"/>
      <c r="RG205" s="7"/>
      <c r="RH205" s="7"/>
      <c r="RI205" s="7"/>
      <c r="RJ205" s="7"/>
      <c r="RK205" s="7"/>
      <c r="RL205" s="7"/>
      <c r="RM205" s="7"/>
      <c r="RN205" s="7"/>
      <c r="RO205" s="7"/>
      <c r="RP205" s="7"/>
      <c r="RQ205" s="7"/>
      <c r="RR205" s="7"/>
      <c r="RS205" s="7"/>
      <c r="RT205" s="7"/>
      <c r="RU205" s="7"/>
      <c r="RV205" s="7"/>
      <c r="RW205" s="7"/>
      <c r="RX205" s="7"/>
      <c r="RY205" s="7"/>
      <c r="RZ205" s="7"/>
      <c r="SA205" s="7"/>
      <c r="SB205" s="7"/>
      <c r="SC205" s="7"/>
      <c r="SD205" s="7"/>
      <c r="SE205" s="7"/>
      <c r="SF205" s="7"/>
      <c r="SG205" s="7"/>
      <c r="SH205" s="7"/>
      <c r="SI205" s="7"/>
      <c r="SJ205" s="7"/>
      <c r="SK205" s="7"/>
    </row>
    <row r="206" ht="14.2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  <c r="DV206" s="7"/>
      <c r="DW206" s="7"/>
      <c r="DX206" s="7"/>
      <c r="DY206" s="7"/>
      <c r="DZ206" s="7"/>
      <c r="EA206" s="7"/>
      <c r="EB206" s="7"/>
      <c r="EC206" s="7"/>
      <c r="ED206" s="7"/>
      <c r="EE206" s="7"/>
      <c r="EF206" s="7"/>
      <c r="EG206" s="7"/>
      <c r="EH206" s="7"/>
      <c r="EI206" s="7"/>
      <c r="EJ206" s="7"/>
      <c r="EK206" s="7"/>
      <c r="EL206" s="7"/>
      <c r="EM206" s="7"/>
      <c r="EN206" s="7"/>
      <c r="EO206" s="7"/>
      <c r="EP206" s="7"/>
      <c r="EQ206" s="7"/>
      <c r="ER206" s="7"/>
      <c r="ES206" s="7"/>
      <c r="ET206" s="7"/>
      <c r="EU206" s="7"/>
      <c r="EV206" s="7"/>
      <c r="EW206" s="7"/>
      <c r="EX206" s="7"/>
      <c r="EY206" s="7"/>
      <c r="EZ206" s="7"/>
      <c r="FA206" s="7"/>
      <c r="FB206" s="7"/>
      <c r="FC206" s="7"/>
      <c r="FD206" s="7"/>
      <c r="FE206" s="7"/>
      <c r="FF206" s="7"/>
      <c r="FG206" s="7"/>
      <c r="FH206" s="7"/>
      <c r="FI206" s="7"/>
      <c r="FJ206" s="7"/>
      <c r="FK206" s="7"/>
      <c r="FL206" s="7"/>
      <c r="FM206" s="7"/>
      <c r="FN206" s="7"/>
      <c r="FO206" s="7"/>
      <c r="FP206" s="7"/>
      <c r="FQ206" s="7"/>
      <c r="FR206" s="7"/>
      <c r="FS206" s="7"/>
      <c r="FT206" s="7"/>
      <c r="FU206" s="7"/>
      <c r="FV206" s="7"/>
      <c r="FW206" s="7"/>
      <c r="FX206" s="7"/>
      <c r="FY206" s="7"/>
      <c r="FZ206" s="7"/>
      <c r="GA206" s="7"/>
      <c r="GB206" s="7"/>
      <c r="GC206" s="7"/>
      <c r="GD206" s="7"/>
      <c r="GE206" s="7"/>
      <c r="GF206" s="7"/>
      <c r="GG206" s="7"/>
      <c r="GH206" s="7"/>
      <c r="GI206" s="7"/>
      <c r="GJ206" s="7"/>
      <c r="GK206" s="7"/>
      <c r="GL206" s="7"/>
      <c r="GM206" s="7"/>
      <c r="GN206" s="7"/>
      <c r="GO206" s="7"/>
      <c r="GP206" s="7"/>
      <c r="GQ206" s="7"/>
      <c r="GR206" s="7"/>
      <c r="GS206" s="7"/>
      <c r="GT206" s="7"/>
      <c r="GU206" s="7"/>
      <c r="GV206" s="7"/>
      <c r="GW206" s="7"/>
      <c r="GX206" s="7"/>
      <c r="GY206" s="7"/>
      <c r="GZ206" s="7"/>
      <c r="HA206" s="7"/>
      <c r="HB206" s="7"/>
      <c r="HC206" s="7"/>
      <c r="HD206" s="7"/>
      <c r="HE206" s="7"/>
      <c r="HF206" s="7"/>
      <c r="HG206" s="7"/>
      <c r="HH206" s="7"/>
      <c r="HI206" s="7"/>
      <c r="HJ206" s="7"/>
      <c r="HK206" s="7"/>
      <c r="HL206" s="7"/>
      <c r="HM206" s="7"/>
      <c r="HN206" s="7"/>
      <c r="HO206" s="7"/>
      <c r="HP206" s="7"/>
      <c r="HQ206" s="7"/>
      <c r="HR206" s="7"/>
      <c r="HS206" s="7"/>
      <c r="HT206" s="7"/>
      <c r="HU206" s="7"/>
      <c r="HV206" s="7"/>
      <c r="HW206" s="7"/>
      <c r="HX206" s="7"/>
      <c r="HY206" s="7"/>
      <c r="HZ206" s="7"/>
      <c r="IA206" s="7"/>
      <c r="IB206" s="7"/>
      <c r="IC206" s="7"/>
      <c r="ID206" s="7"/>
      <c r="IE206" s="7"/>
      <c r="IF206" s="7"/>
      <c r="IG206" s="7"/>
      <c r="IH206" s="7"/>
      <c r="II206" s="7"/>
      <c r="IJ206" s="7"/>
      <c r="IK206" s="7"/>
      <c r="IL206" s="7"/>
      <c r="IM206" s="7"/>
      <c r="IN206" s="7"/>
      <c r="IO206" s="7"/>
      <c r="IP206" s="7"/>
      <c r="IQ206" s="7"/>
      <c r="IR206" s="7"/>
      <c r="IS206" s="7"/>
      <c r="IT206" s="7"/>
      <c r="IU206" s="7"/>
      <c r="IV206" s="7"/>
      <c r="IW206" s="7"/>
      <c r="IX206" s="7"/>
      <c r="IY206" s="7"/>
      <c r="IZ206" s="7"/>
      <c r="JA206" s="7"/>
      <c r="JB206" s="7"/>
      <c r="JC206" s="7"/>
      <c r="JD206" s="7"/>
      <c r="JE206" s="7"/>
      <c r="JF206" s="7"/>
      <c r="JG206" s="7"/>
      <c r="JH206" s="7"/>
      <c r="JI206" s="7"/>
      <c r="JJ206" s="7"/>
      <c r="JK206" s="7"/>
      <c r="JL206" s="7"/>
      <c r="JM206" s="7"/>
      <c r="JN206" s="7"/>
      <c r="JO206" s="7"/>
      <c r="JP206" s="7"/>
      <c r="JQ206" s="7"/>
      <c r="JR206" s="7"/>
      <c r="JS206" s="7"/>
      <c r="JT206" s="7"/>
      <c r="JU206" s="7"/>
      <c r="JV206" s="7"/>
      <c r="JW206" s="7"/>
      <c r="JX206" s="7"/>
      <c r="JY206" s="7"/>
      <c r="JZ206" s="7"/>
      <c r="KA206" s="7"/>
      <c r="KB206" s="7"/>
      <c r="KC206" s="7"/>
      <c r="KD206" s="7"/>
      <c r="KE206" s="7"/>
      <c r="KF206" s="7"/>
      <c r="KG206" s="7"/>
      <c r="KH206" s="7"/>
      <c r="KI206" s="7"/>
      <c r="KJ206" s="7"/>
      <c r="KK206" s="7"/>
      <c r="KL206" s="7"/>
      <c r="KM206" s="7"/>
      <c r="KN206" s="7"/>
      <c r="KO206" s="7"/>
      <c r="KP206" s="7"/>
      <c r="KQ206" s="7"/>
      <c r="KR206" s="7"/>
      <c r="KS206" s="7"/>
      <c r="KT206" s="7"/>
      <c r="KU206" s="7"/>
      <c r="KV206" s="7"/>
      <c r="KW206" s="7"/>
      <c r="KX206" s="7"/>
      <c r="KY206" s="7"/>
      <c r="KZ206" s="7"/>
      <c r="LA206" s="7"/>
      <c r="LB206" s="7"/>
      <c r="LC206" s="7"/>
      <c r="LD206" s="7"/>
      <c r="LE206" s="7"/>
      <c r="LF206" s="7"/>
      <c r="LG206" s="7"/>
      <c r="LH206" s="7"/>
      <c r="LI206" s="7"/>
      <c r="LJ206" s="7"/>
      <c r="LK206" s="7"/>
      <c r="LL206" s="7"/>
      <c r="LM206" s="7"/>
      <c r="LN206" s="7"/>
      <c r="LO206" s="7"/>
      <c r="LP206" s="7"/>
      <c r="LQ206" s="7"/>
      <c r="LR206" s="7"/>
      <c r="LS206" s="7"/>
      <c r="LT206" s="7"/>
      <c r="LU206" s="7"/>
      <c r="LV206" s="7"/>
      <c r="LW206" s="7"/>
      <c r="LX206" s="7"/>
      <c r="LY206" s="7"/>
      <c r="LZ206" s="7"/>
      <c r="MA206" s="7"/>
      <c r="MB206" s="7"/>
      <c r="MC206" s="7"/>
      <c r="MD206" s="7"/>
      <c r="ME206" s="7"/>
      <c r="MF206" s="7"/>
      <c r="MG206" s="7"/>
      <c r="MH206" s="7"/>
      <c r="MI206" s="7"/>
      <c r="MJ206" s="7"/>
      <c r="MK206" s="7"/>
      <c r="ML206" s="7"/>
      <c r="MM206" s="7"/>
      <c r="MN206" s="7"/>
      <c r="MO206" s="7"/>
      <c r="MP206" s="7"/>
      <c r="MQ206" s="7"/>
      <c r="MR206" s="7"/>
      <c r="MS206" s="7"/>
      <c r="MT206" s="7"/>
      <c r="MU206" s="7"/>
      <c r="MV206" s="7"/>
      <c r="MW206" s="7"/>
      <c r="MX206" s="7"/>
      <c r="MY206" s="7"/>
      <c r="MZ206" s="7"/>
      <c r="NA206" s="7"/>
      <c r="NB206" s="7"/>
      <c r="NC206" s="7"/>
      <c r="ND206" s="7"/>
      <c r="NE206" s="7"/>
      <c r="NF206" s="7"/>
      <c r="NG206" s="7"/>
      <c r="NH206" s="7"/>
      <c r="NI206" s="7"/>
      <c r="NJ206" s="7"/>
      <c r="NK206" s="7"/>
      <c r="NL206" s="7"/>
      <c r="NM206" s="7"/>
      <c r="NN206" s="7"/>
      <c r="NO206" s="7"/>
      <c r="NP206" s="7"/>
      <c r="NQ206" s="7"/>
      <c r="NR206" s="7"/>
      <c r="NS206" s="7"/>
      <c r="NT206" s="7"/>
      <c r="NU206" s="7"/>
      <c r="NV206" s="7"/>
      <c r="NW206" s="7"/>
      <c r="NX206" s="7"/>
      <c r="NY206" s="7"/>
      <c r="NZ206" s="7"/>
      <c r="OA206" s="7"/>
      <c r="OB206" s="7"/>
      <c r="OC206" s="7"/>
      <c r="OD206" s="7"/>
      <c r="OE206" s="7"/>
      <c r="OF206" s="7"/>
      <c r="OG206" s="7"/>
      <c r="OH206" s="7"/>
      <c r="OI206" s="7"/>
      <c r="OJ206" s="7"/>
      <c r="OK206" s="7"/>
      <c r="OL206" s="7"/>
      <c r="OM206" s="7"/>
      <c r="ON206" s="7"/>
      <c r="OO206" s="7"/>
      <c r="OP206" s="7"/>
      <c r="OQ206" s="7"/>
      <c r="OR206" s="7"/>
      <c r="OS206" s="7"/>
      <c r="OT206" s="7"/>
      <c r="OU206" s="7"/>
      <c r="OV206" s="7"/>
      <c r="OW206" s="7"/>
      <c r="OX206" s="7"/>
      <c r="OY206" s="7"/>
      <c r="OZ206" s="7"/>
      <c r="PA206" s="7"/>
      <c r="PB206" s="7"/>
      <c r="PC206" s="7"/>
      <c r="PD206" s="7"/>
      <c r="PE206" s="7"/>
      <c r="PF206" s="7"/>
      <c r="PG206" s="7"/>
      <c r="PH206" s="7"/>
      <c r="PI206" s="7"/>
      <c r="PJ206" s="7"/>
      <c r="PK206" s="7"/>
      <c r="PL206" s="7"/>
      <c r="PM206" s="7"/>
      <c r="PN206" s="7"/>
      <c r="PO206" s="7"/>
      <c r="PP206" s="7"/>
      <c r="PQ206" s="7"/>
      <c r="PR206" s="7"/>
      <c r="PS206" s="7"/>
      <c r="PT206" s="7"/>
      <c r="PU206" s="7"/>
      <c r="PV206" s="7"/>
      <c r="PW206" s="7"/>
      <c r="PX206" s="7"/>
      <c r="PY206" s="7"/>
      <c r="PZ206" s="7"/>
      <c r="QA206" s="7"/>
      <c r="QB206" s="7"/>
      <c r="QC206" s="7"/>
      <c r="QD206" s="7"/>
      <c r="QE206" s="7"/>
      <c r="QF206" s="7"/>
      <c r="QG206" s="7"/>
      <c r="QH206" s="7"/>
      <c r="QI206" s="7"/>
      <c r="QJ206" s="7"/>
      <c r="QK206" s="7"/>
      <c r="QL206" s="7"/>
      <c r="QM206" s="7"/>
      <c r="QN206" s="7"/>
      <c r="QO206" s="7"/>
      <c r="QP206" s="7"/>
      <c r="QQ206" s="7"/>
      <c r="QR206" s="7"/>
      <c r="QS206" s="7"/>
      <c r="QT206" s="7"/>
      <c r="QU206" s="7"/>
      <c r="QV206" s="7"/>
      <c r="QW206" s="7"/>
      <c r="QX206" s="7"/>
      <c r="QY206" s="7"/>
      <c r="QZ206" s="7"/>
      <c r="RA206" s="7"/>
      <c r="RB206" s="7"/>
      <c r="RC206" s="7"/>
      <c r="RD206" s="7"/>
      <c r="RE206" s="7"/>
      <c r="RF206" s="7"/>
      <c r="RG206" s="7"/>
      <c r="RH206" s="7"/>
      <c r="RI206" s="7"/>
      <c r="RJ206" s="7"/>
      <c r="RK206" s="7"/>
      <c r="RL206" s="7"/>
      <c r="RM206" s="7"/>
      <c r="RN206" s="7"/>
      <c r="RO206" s="7"/>
      <c r="RP206" s="7"/>
      <c r="RQ206" s="7"/>
      <c r="RR206" s="7"/>
      <c r="RS206" s="7"/>
      <c r="RT206" s="7"/>
      <c r="RU206" s="7"/>
      <c r="RV206" s="7"/>
      <c r="RW206" s="7"/>
      <c r="RX206" s="7"/>
      <c r="RY206" s="7"/>
      <c r="RZ206" s="7"/>
      <c r="SA206" s="7"/>
      <c r="SB206" s="7"/>
      <c r="SC206" s="7"/>
      <c r="SD206" s="7"/>
      <c r="SE206" s="7"/>
      <c r="SF206" s="7"/>
      <c r="SG206" s="7"/>
      <c r="SH206" s="7"/>
      <c r="SI206" s="7"/>
      <c r="SJ206" s="7"/>
      <c r="SK206" s="7"/>
    </row>
    <row r="207" ht="14.2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  <c r="DV207" s="7"/>
      <c r="DW207" s="7"/>
      <c r="DX207" s="7"/>
      <c r="DY207" s="7"/>
      <c r="DZ207" s="7"/>
      <c r="EA207" s="7"/>
      <c r="EB207" s="7"/>
      <c r="EC207" s="7"/>
      <c r="ED207" s="7"/>
      <c r="EE207" s="7"/>
      <c r="EF207" s="7"/>
      <c r="EG207" s="7"/>
      <c r="EH207" s="7"/>
      <c r="EI207" s="7"/>
      <c r="EJ207" s="7"/>
      <c r="EK207" s="7"/>
      <c r="EL207" s="7"/>
      <c r="EM207" s="7"/>
      <c r="EN207" s="7"/>
      <c r="EO207" s="7"/>
      <c r="EP207" s="7"/>
      <c r="EQ207" s="7"/>
      <c r="ER207" s="7"/>
      <c r="ES207" s="7"/>
      <c r="ET207" s="7"/>
      <c r="EU207" s="7"/>
      <c r="EV207" s="7"/>
      <c r="EW207" s="7"/>
      <c r="EX207" s="7"/>
      <c r="EY207" s="7"/>
      <c r="EZ207" s="7"/>
      <c r="FA207" s="7"/>
      <c r="FB207" s="7"/>
      <c r="FC207" s="7"/>
      <c r="FD207" s="7"/>
      <c r="FE207" s="7"/>
      <c r="FF207" s="7"/>
      <c r="FG207" s="7"/>
      <c r="FH207" s="7"/>
      <c r="FI207" s="7"/>
      <c r="FJ207" s="7"/>
      <c r="FK207" s="7"/>
      <c r="FL207" s="7"/>
      <c r="FM207" s="7"/>
      <c r="FN207" s="7"/>
      <c r="FO207" s="7"/>
      <c r="FP207" s="7"/>
      <c r="FQ207" s="7"/>
      <c r="FR207" s="7"/>
      <c r="FS207" s="7"/>
      <c r="FT207" s="7"/>
      <c r="FU207" s="7"/>
      <c r="FV207" s="7"/>
      <c r="FW207" s="7"/>
      <c r="FX207" s="7"/>
      <c r="FY207" s="7"/>
      <c r="FZ207" s="7"/>
      <c r="GA207" s="7"/>
      <c r="GB207" s="7"/>
      <c r="GC207" s="7"/>
      <c r="GD207" s="7"/>
      <c r="GE207" s="7"/>
      <c r="GF207" s="7"/>
      <c r="GG207" s="7"/>
      <c r="GH207" s="7"/>
      <c r="GI207" s="7"/>
      <c r="GJ207" s="7"/>
      <c r="GK207" s="7"/>
      <c r="GL207" s="7"/>
      <c r="GM207" s="7"/>
      <c r="GN207" s="7"/>
      <c r="GO207" s="7"/>
      <c r="GP207" s="7"/>
      <c r="GQ207" s="7"/>
      <c r="GR207" s="7"/>
      <c r="GS207" s="7"/>
      <c r="GT207" s="7"/>
      <c r="GU207" s="7"/>
      <c r="GV207" s="7"/>
      <c r="GW207" s="7"/>
      <c r="GX207" s="7"/>
      <c r="GY207" s="7"/>
      <c r="GZ207" s="7"/>
      <c r="HA207" s="7"/>
      <c r="HB207" s="7"/>
      <c r="HC207" s="7"/>
      <c r="HD207" s="7"/>
      <c r="HE207" s="7"/>
      <c r="HF207" s="7"/>
      <c r="HG207" s="7"/>
      <c r="HH207" s="7"/>
      <c r="HI207" s="7"/>
      <c r="HJ207" s="7"/>
      <c r="HK207" s="7"/>
      <c r="HL207" s="7"/>
      <c r="HM207" s="7"/>
      <c r="HN207" s="7"/>
      <c r="HO207" s="7"/>
      <c r="HP207" s="7"/>
      <c r="HQ207" s="7"/>
      <c r="HR207" s="7"/>
      <c r="HS207" s="7"/>
      <c r="HT207" s="7"/>
      <c r="HU207" s="7"/>
      <c r="HV207" s="7"/>
      <c r="HW207" s="7"/>
      <c r="HX207" s="7"/>
      <c r="HY207" s="7"/>
      <c r="HZ207" s="7"/>
      <c r="IA207" s="7"/>
      <c r="IB207" s="7"/>
      <c r="IC207" s="7"/>
      <c r="ID207" s="7"/>
      <c r="IE207" s="7"/>
      <c r="IF207" s="7"/>
      <c r="IG207" s="7"/>
      <c r="IH207" s="7"/>
      <c r="II207" s="7"/>
      <c r="IJ207" s="7"/>
      <c r="IK207" s="7"/>
      <c r="IL207" s="7"/>
      <c r="IM207" s="7"/>
      <c r="IN207" s="7"/>
      <c r="IO207" s="7"/>
      <c r="IP207" s="7"/>
      <c r="IQ207" s="7"/>
      <c r="IR207" s="7"/>
      <c r="IS207" s="7"/>
      <c r="IT207" s="7"/>
      <c r="IU207" s="7"/>
      <c r="IV207" s="7"/>
      <c r="IW207" s="7"/>
      <c r="IX207" s="7"/>
      <c r="IY207" s="7"/>
      <c r="IZ207" s="7"/>
      <c r="JA207" s="7"/>
      <c r="JB207" s="7"/>
      <c r="JC207" s="7"/>
      <c r="JD207" s="7"/>
      <c r="JE207" s="7"/>
      <c r="JF207" s="7"/>
      <c r="JG207" s="7"/>
      <c r="JH207" s="7"/>
      <c r="JI207" s="7"/>
      <c r="JJ207" s="7"/>
      <c r="JK207" s="7"/>
      <c r="JL207" s="7"/>
      <c r="JM207" s="7"/>
      <c r="JN207" s="7"/>
      <c r="JO207" s="7"/>
      <c r="JP207" s="7"/>
      <c r="JQ207" s="7"/>
      <c r="JR207" s="7"/>
      <c r="JS207" s="7"/>
      <c r="JT207" s="7"/>
      <c r="JU207" s="7"/>
      <c r="JV207" s="7"/>
      <c r="JW207" s="7"/>
      <c r="JX207" s="7"/>
      <c r="JY207" s="7"/>
      <c r="JZ207" s="7"/>
      <c r="KA207" s="7"/>
      <c r="KB207" s="7"/>
      <c r="KC207" s="7"/>
      <c r="KD207" s="7"/>
      <c r="KE207" s="7"/>
      <c r="KF207" s="7"/>
      <c r="KG207" s="7"/>
      <c r="KH207" s="7"/>
      <c r="KI207" s="7"/>
      <c r="KJ207" s="7"/>
      <c r="KK207" s="7"/>
      <c r="KL207" s="7"/>
      <c r="KM207" s="7"/>
      <c r="KN207" s="7"/>
      <c r="KO207" s="7"/>
      <c r="KP207" s="7"/>
      <c r="KQ207" s="7"/>
      <c r="KR207" s="7"/>
      <c r="KS207" s="7"/>
      <c r="KT207" s="7"/>
      <c r="KU207" s="7"/>
      <c r="KV207" s="7"/>
      <c r="KW207" s="7"/>
      <c r="KX207" s="7"/>
      <c r="KY207" s="7"/>
      <c r="KZ207" s="7"/>
      <c r="LA207" s="7"/>
      <c r="LB207" s="7"/>
      <c r="LC207" s="7"/>
      <c r="LD207" s="7"/>
      <c r="LE207" s="7"/>
      <c r="LF207" s="7"/>
      <c r="LG207" s="7"/>
      <c r="LH207" s="7"/>
      <c r="LI207" s="7"/>
      <c r="LJ207" s="7"/>
      <c r="LK207" s="7"/>
      <c r="LL207" s="7"/>
      <c r="LM207" s="7"/>
      <c r="LN207" s="7"/>
      <c r="LO207" s="7"/>
      <c r="LP207" s="7"/>
      <c r="LQ207" s="7"/>
      <c r="LR207" s="7"/>
      <c r="LS207" s="7"/>
      <c r="LT207" s="7"/>
      <c r="LU207" s="7"/>
      <c r="LV207" s="7"/>
      <c r="LW207" s="7"/>
      <c r="LX207" s="7"/>
      <c r="LY207" s="7"/>
      <c r="LZ207" s="7"/>
      <c r="MA207" s="7"/>
      <c r="MB207" s="7"/>
      <c r="MC207" s="7"/>
      <c r="MD207" s="7"/>
      <c r="ME207" s="7"/>
      <c r="MF207" s="7"/>
      <c r="MG207" s="7"/>
      <c r="MH207" s="7"/>
      <c r="MI207" s="7"/>
      <c r="MJ207" s="7"/>
      <c r="MK207" s="7"/>
      <c r="ML207" s="7"/>
      <c r="MM207" s="7"/>
      <c r="MN207" s="7"/>
      <c r="MO207" s="7"/>
      <c r="MP207" s="7"/>
      <c r="MQ207" s="7"/>
      <c r="MR207" s="7"/>
      <c r="MS207" s="7"/>
      <c r="MT207" s="7"/>
      <c r="MU207" s="7"/>
      <c r="MV207" s="7"/>
      <c r="MW207" s="7"/>
      <c r="MX207" s="7"/>
      <c r="MY207" s="7"/>
      <c r="MZ207" s="7"/>
      <c r="NA207" s="7"/>
      <c r="NB207" s="7"/>
      <c r="NC207" s="7"/>
      <c r="ND207" s="7"/>
      <c r="NE207" s="7"/>
      <c r="NF207" s="7"/>
      <c r="NG207" s="7"/>
      <c r="NH207" s="7"/>
      <c r="NI207" s="7"/>
      <c r="NJ207" s="7"/>
      <c r="NK207" s="7"/>
      <c r="NL207" s="7"/>
      <c r="NM207" s="7"/>
      <c r="NN207" s="7"/>
      <c r="NO207" s="7"/>
      <c r="NP207" s="7"/>
      <c r="NQ207" s="7"/>
      <c r="NR207" s="7"/>
      <c r="NS207" s="7"/>
      <c r="NT207" s="7"/>
      <c r="NU207" s="7"/>
      <c r="NV207" s="7"/>
      <c r="NW207" s="7"/>
      <c r="NX207" s="7"/>
      <c r="NY207" s="7"/>
      <c r="NZ207" s="7"/>
      <c r="OA207" s="7"/>
      <c r="OB207" s="7"/>
      <c r="OC207" s="7"/>
      <c r="OD207" s="7"/>
      <c r="OE207" s="7"/>
      <c r="OF207" s="7"/>
      <c r="OG207" s="7"/>
      <c r="OH207" s="7"/>
      <c r="OI207" s="7"/>
      <c r="OJ207" s="7"/>
      <c r="OK207" s="7"/>
      <c r="OL207" s="7"/>
      <c r="OM207" s="7"/>
      <c r="ON207" s="7"/>
      <c r="OO207" s="7"/>
      <c r="OP207" s="7"/>
      <c r="OQ207" s="7"/>
      <c r="OR207" s="7"/>
      <c r="OS207" s="7"/>
      <c r="OT207" s="7"/>
      <c r="OU207" s="7"/>
      <c r="OV207" s="7"/>
      <c r="OW207" s="7"/>
      <c r="OX207" s="7"/>
      <c r="OY207" s="7"/>
      <c r="OZ207" s="7"/>
      <c r="PA207" s="7"/>
      <c r="PB207" s="7"/>
      <c r="PC207" s="7"/>
      <c r="PD207" s="7"/>
      <c r="PE207" s="7"/>
      <c r="PF207" s="7"/>
      <c r="PG207" s="7"/>
      <c r="PH207" s="7"/>
      <c r="PI207" s="7"/>
      <c r="PJ207" s="7"/>
      <c r="PK207" s="7"/>
      <c r="PL207" s="7"/>
      <c r="PM207" s="7"/>
      <c r="PN207" s="7"/>
      <c r="PO207" s="7"/>
      <c r="PP207" s="7"/>
      <c r="PQ207" s="7"/>
      <c r="PR207" s="7"/>
      <c r="PS207" s="7"/>
      <c r="PT207" s="7"/>
      <c r="PU207" s="7"/>
      <c r="PV207" s="7"/>
      <c r="PW207" s="7"/>
      <c r="PX207" s="7"/>
      <c r="PY207" s="7"/>
      <c r="PZ207" s="7"/>
      <c r="QA207" s="7"/>
      <c r="QB207" s="7"/>
      <c r="QC207" s="7"/>
      <c r="QD207" s="7"/>
      <c r="QE207" s="7"/>
      <c r="QF207" s="7"/>
      <c r="QG207" s="7"/>
      <c r="QH207" s="7"/>
      <c r="QI207" s="7"/>
      <c r="QJ207" s="7"/>
      <c r="QK207" s="7"/>
      <c r="QL207" s="7"/>
      <c r="QM207" s="7"/>
      <c r="QN207" s="7"/>
      <c r="QO207" s="7"/>
      <c r="QP207" s="7"/>
      <c r="QQ207" s="7"/>
      <c r="QR207" s="7"/>
      <c r="QS207" s="7"/>
      <c r="QT207" s="7"/>
      <c r="QU207" s="7"/>
      <c r="QV207" s="7"/>
      <c r="QW207" s="7"/>
      <c r="QX207" s="7"/>
      <c r="QY207" s="7"/>
      <c r="QZ207" s="7"/>
      <c r="RA207" s="7"/>
      <c r="RB207" s="7"/>
      <c r="RC207" s="7"/>
      <c r="RD207" s="7"/>
      <c r="RE207" s="7"/>
      <c r="RF207" s="7"/>
      <c r="RG207" s="7"/>
      <c r="RH207" s="7"/>
      <c r="RI207" s="7"/>
      <c r="RJ207" s="7"/>
      <c r="RK207" s="7"/>
      <c r="RL207" s="7"/>
      <c r="RM207" s="7"/>
      <c r="RN207" s="7"/>
      <c r="RO207" s="7"/>
      <c r="RP207" s="7"/>
      <c r="RQ207" s="7"/>
      <c r="RR207" s="7"/>
      <c r="RS207" s="7"/>
      <c r="RT207" s="7"/>
      <c r="RU207" s="7"/>
      <c r="RV207" s="7"/>
      <c r="RW207" s="7"/>
      <c r="RX207" s="7"/>
      <c r="RY207" s="7"/>
      <c r="RZ207" s="7"/>
      <c r="SA207" s="7"/>
      <c r="SB207" s="7"/>
      <c r="SC207" s="7"/>
      <c r="SD207" s="7"/>
      <c r="SE207" s="7"/>
      <c r="SF207" s="7"/>
      <c r="SG207" s="7"/>
      <c r="SH207" s="7"/>
      <c r="SI207" s="7"/>
      <c r="SJ207" s="7"/>
      <c r="SK207" s="7"/>
    </row>
    <row r="208" ht="14.2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  <c r="DV208" s="7"/>
      <c r="DW208" s="7"/>
      <c r="DX208" s="7"/>
      <c r="DY208" s="7"/>
      <c r="DZ208" s="7"/>
      <c r="EA208" s="7"/>
      <c r="EB208" s="7"/>
      <c r="EC208" s="7"/>
      <c r="ED208" s="7"/>
      <c r="EE208" s="7"/>
      <c r="EF208" s="7"/>
      <c r="EG208" s="7"/>
      <c r="EH208" s="7"/>
      <c r="EI208" s="7"/>
      <c r="EJ208" s="7"/>
      <c r="EK208" s="7"/>
      <c r="EL208" s="7"/>
      <c r="EM208" s="7"/>
      <c r="EN208" s="7"/>
      <c r="EO208" s="7"/>
      <c r="EP208" s="7"/>
      <c r="EQ208" s="7"/>
      <c r="ER208" s="7"/>
      <c r="ES208" s="7"/>
      <c r="ET208" s="7"/>
      <c r="EU208" s="7"/>
      <c r="EV208" s="7"/>
      <c r="EW208" s="7"/>
      <c r="EX208" s="7"/>
      <c r="EY208" s="7"/>
      <c r="EZ208" s="7"/>
      <c r="FA208" s="7"/>
      <c r="FB208" s="7"/>
      <c r="FC208" s="7"/>
      <c r="FD208" s="7"/>
      <c r="FE208" s="7"/>
      <c r="FF208" s="7"/>
      <c r="FG208" s="7"/>
      <c r="FH208" s="7"/>
      <c r="FI208" s="7"/>
      <c r="FJ208" s="7"/>
      <c r="FK208" s="7"/>
      <c r="FL208" s="7"/>
      <c r="FM208" s="7"/>
      <c r="FN208" s="7"/>
      <c r="FO208" s="7"/>
      <c r="FP208" s="7"/>
      <c r="FQ208" s="7"/>
      <c r="FR208" s="7"/>
      <c r="FS208" s="7"/>
      <c r="FT208" s="7"/>
      <c r="FU208" s="7"/>
      <c r="FV208" s="7"/>
      <c r="FW208" s="7"/>
      <c r="FX208" s="7"/>
      <c r="FY208" s="7"/>
      <c r="FZ208" s="7"/>
      <c r="GA208" s="7"/>
      <c r="GB208" s="7"/>
      <c r="GC208" s="7"/>
      <c r="GD208" s="7"/>
      <c r="GE208" s="7"/>
      <c r="GF208" s="7"/>
      <c r="GG208" s="7"/>
      <c r="GH208" s="7"/>
      <c r="GI208" s="7"/>
      <c r="GJ208" s="7"/>
      <c r="GK208" s="7"/>
      <c r="GL208" s="7"/>
      <c r="GM208" s="7"/>
      <c r="GN208" s="7"/>
      <c r="GO208" s="7"/>
      <c r="GP208" s="7"/>
      <c r="GQ208" s="7"/>
      <c r="GR208" s="7"/>
      <c r="GS208" s="7"/>
      <c r="GT208" s="7"/>
      <c r="GU208" s="7"/>
      <c r="GV208" s="7"/>
      <c r="GW208" s="7"/>
      <c r="GX208" s="7"/>
      <c r="GY208" s="7"/>
      <c r="GZ208" s="7"/>
      <c r="HA208" s="7"/>
      <c r="HB208" s="7"/>
      <c r="HC208" s="7"/>
      <c r="HD208" s="7"/>
      <c r="HE208" s="7"/>
      <c r="HF208" s="7"/>
      <c r="HG208" s="7"/>
      <c r="HH208" s="7"/>
      <c r="HI208" s="7"/>
      <c r="HJ208" s="7"/>
      <c r="HK208" s="7"/>
      <c r="HL208" s="7"/>
      <c r="HM208" s="7"/>
      <c r="HN208" s="7"/>
      <c r="HO208" s="7"/>
      <c r="HP208" s="7"/>
      <c r="HQ208" s="7"/>
      <c r="HR208" s="7"/>
      <c r="HS208" s="7"/>
      <c r="HT208" s="7"/>
      <c r="HU208" s="7"/>
      <c r="HV208" s="7"/>
      <c r="HW208" s="7"/>
      <c r="HX208" s="7"/>
      <c r="HY208" s="7"/>
      <c r="HZ208" s="7"/>
      <c r="IA208" s="7"/>
      <c r="IB208" s="7"/>
      <c r="IC208" s="7"/>
      <c r="ID208" s="7"/>
      <c r="IE208" s="7"/>
      <c r="IF208" s="7"/>
      <c r="IG208" s="7"/>
      <c r="IH208" s="7"/>
      <c r="II208" s="7"/>
      <c r="IJ208" s="7"/>
      <c r="IK208" s="7"/>
      <c r="IL208" s="7"/>
      <c r="IM208" s="7"/>
      <c r="IN208" s="7"/>
      <c r="IO208" s="7"/>
      <c r="IP208" s="7"/>
      <c r="IQ208" s="7"/>
      <c r="IR208" s="7"/>
      <c r="IS208" s="7"/>
      <c r="IT208" s="7"/>
      <c r="IU208" s="7"/>
      <c r="IV208" s="7"/>
      <c r="IW208" s="7"/>
      <c r="IX208" s="7"/>
      <c r="IY208" s="7"/>
      <c r="IZ208" s="7"/>
      <c r="JA208" s="7"/>
      <c r="JB208" s="7"/>
      <c r="JC208" s="7"/>
      <c r="JD208" s="7"/>
      <c r="JE208" s="7"/>
      <c r="JF208" s="7"/>
      <c r="JG208" s="7"/>
      <c r="JH208" s="7"/>
      <c r="JI208" s="7"/>
      <c r="JJ208" s="7"/>
      <c r="JK208" s="7"/>
      <c r="JL208" s="7"/>
      <c r="JM208" s="7"/>
      <c r="JN208" s="7"/>
      <c r="JO208" s="7"/>
      <c r="JP208" s="7"/>
      <c r="JQ208" s="7"/>
      <c r="JR208" s="7"/>
      <c r="JS208" s="7"/>
      <c r="JT208" s="7"/>
      <c r="JU208" s="7"/>
      <c r="JV208" s="7"/>
      <c r="JW208" s="7"/>
      <c r="JX208" s="7"/>
      <c r="JY208" s="7"/>
      <c r="JZ208" s="7"/>
      <c r="KA208" s="7"/>
      <c r="KB208" s="7"/>
      <c r="KC208" s="7"/>
      <c r="KD208" s="7"/>
      <c r="KE208" s="7"/>
      <c r="KF208" s="7"/>
      <c r="KG208" s="7"/>
      <c r="KH208" s="7"/>
      <c r="KI208" s="7"/>
      <c r="KJ208" s="7"/>
      <c r="KK208" s="7"/>
      <c r="KL208" s="7"/>
      <c r="KM208" s="7"/>
      <c r="KN208" s="7"/>
      <c r="KO208" s="7"/>
      <c r="KP208" s="7"/>
      <c r="KQ208" s="7"/>
      <c r="KR208" s="7"/>
      <c r="KS208" s="7"/>
      <c r="KT208" s="7"/>
      <c r="KU208" s="7"/>
      <c r="KV208" s="7"/>
      <c r="KW208" s="7"/>
      <c r="KX208" s="7"/>
      <c r="KY208" s="7"/>
      <c r="KZ208" s="7"/>
      <c r="LA208" s="7"/>
      <c r="LB208" s="7"/>
      <c r="LC208" s="7"/>
      <c r="LD208" s="7"/>
      <c r="LE208" s="7"/>
      <c r="LF208" s="7"/>
      <c r="LG208" s="7"/>
      <c r="LH208" s="7"/>
      <c r="LI208" s="7"/>
      <c r="LJ208" s="7"/>
      <c r="LK208" s="7"/>
      <c r="LL208" s="7"/>
      <c r="LM208" s="7"/>
      <c r="LN208" s="7"/>
      <c r="LO208" s="7"/>
      <c r="LP208" s="7"/>
      <c r="LQ208" s="7"/>
      <c r="LR208" s="7"/>
      <c r="LS208" s="7"/>
      <c r="LT208" s="7"/>
      <c r="LU208" s="7"/>
      <c r="LV208" s="7"/>
      <c r="LW208" s="7"/>
      <c r="LX208" s="7"/>
      <c r="LY208" s="7"/>
      <c r="LZ208" s="7"/>
      <c r="MA208" s="7"/>
      <c r="MB208" s="7"/>
      <c r="MC208" s="7"/>
      <c r="MD208" s="7"/>
      <c r="ME208" s="7"/>
      <c r="MF208" s="7"/>
      <c r="MG208" s="7"/>
      <c r="MH208" s="7"/>
      <c r="MI208" s="7"/>
      <c r="MJ208" s="7"/>
      <c r="MK208" s="7"/>
      <c r="ML208" s="7"/>
      <c r="MM208" s="7"/>
      <c r="MN208" s="7"/>
      <c r="MO208" s="7"/>
      <c r="MP208" s="7"/>
      <c r="MQ208" s="7"/>
      <c r="MR208" s="7"/>
      <c r="MS208" s="7"/>
      <c r="MT208" s="7"/>
      <c r="MU208" s="7"/>
      <c r="MV208" s="7"/>
      <c r="MW208" s="7"/>
      <c r="MX208" s="7"/>
      <c r="MY208" s="7"/>
      <c r="MZ208" s="7"/>
      <c r="NA208" s="7"/>
      <c r="NB208" s="7"/>
      <c r="NC208" s="7"/>
      <c r="ND208" s="7"/>
      <c r="NE208" s="7"/>
      <c r="NF208" s="7"/>
      <c r="NG208" s="7"/>
      <c r="NH208" s="7"/>
      <c r="NI208" s="7"/>
      <c r="NJ208" s="7"/>
      <c r="NK208" s="7"/>
      <c r="NL208" s="7"/>
      <c r="NM208" s="7"/>
      <c r="NN208" s="7"/>
      <c r="NO208" s="7"/>
      <c r="NP208" s="7"/>
      <c r="NQ208" s="7"/>
      <c r="NR208" s="7"/>
      <c r="NS208" s="7"/>
      <c r="NT208" s="7"/>
      <c r="NU208" s="7"/>
      <c r="NV208" s="7"/>
      <c r="NW208" s="7"/>
      <c r="NX208" s="7"/>
      <c r="NY208" s="7"/>
      <c r="NZ208" s="7"/>
      <c r="OA208" s="7"/>
      <c r="OB208" s="7"/>
      <c r="OC208" s="7"/>
      <c r="OD208" s="7"/>
      <c r="OE208" s="7"/>
      <c r="OF208" s="7"/>
      <c r="OG208" s="7"/>
      <c r="OH208" s="7"/>
      <c r="OI208" s="7"/>
      <c r="OJ208" s="7"/>
      <c r="OK208" s="7"/>
      <c r="OL208" s="7"/>
      <c r="OM208" s="7"/>
      <c r="ON208" s="7"/>
      <c r="OO208" s="7"/>
      <c r="OP208" s="7"/>
      <c r="OQ208" s="7"/>
      <c r="OR208" s="7"/>
      <c r="OS208" s="7"/>
      <c r="OT208" s="7"/>
      <c r="OU208" s="7"/>
      <c r="OV208" s="7"/>
      <c r="OW208" s="7"/>
      <c r="OX208" s="7"/>
      <c r="OY208" s="7"/>
      <c r="OZ208" s="7"/>
      <c r="PA208" s="7"/>
      <c r="PB208" s="7"/>
      <c r="PC208" s="7"/>
      <c r="PD208" s="7"/>
      <c r="PE208" s="7"/>
      <c r="PF208" s="7"/>
      <c r="PG208" s="7"/>
      <c r="PH208" s="7"/>
      <c r="PI208" s="7"/>
      <c r="PJ208" s="7"/>
      <c r="PK208" s="7"/>
      <c r="PL208" s="7"/>
      <c r="PM208" s="7"/>
      <c r="PN208" s="7"/>
      <c r="PO208" s="7"/>
      <c r="PP208" s="7"/>
      <c r="PQ208" s="7"/>
      <c r="PR208" s="7"/>
      <c r="PS208" s="7"/>
      <c r="PT208" s="7"/>
      <c r="PU208" s="7"/>
      <c r="PV208" s="7"/>
      <c r="PW208" s="7"/>
      <c r="PX208" s="7"/>
      <c r="PY208" s="7"/>
      <c r="PZ208" s="7"/>
      <c r="QA208" s="7"/>
      <c r="QB208" s="7"/>
      <c r="QC208" s="7"/>
      <c r="QD208" s="7"/>
      <c r="QE208" s="7"/>
      <c r="QF208" s="7"/>
      <c r="QG208" s="7"/>
      <c r="QH208" s="7"/>
      <c r="QI208" s="7"/>
      <c r="QJ208" s="7"/>
      <c r="QK208" s="7"/>
      <c r="QL208" s="7"/>
      <c r="QM208" s="7"/>
      <c r="QN208" s="7"/>
      <c r="QO208" s="7"/>
      <c r="QP208" s="7"/>
      <c r="QQ208" s="7"/>
      <c r="QR208" s="7"/>
      <c r="QS208" s="7"/>
      <c r="QT208" s="7"/>
      <c r="QU208" s="7"/>
      <c r="QV208" s="7"/>
      <c r="QW208" s="7"/>
      <c r="QX208" s="7"/>
      <c r="QY208" s="7"/>
      <c r="QZ208" s="7"/>
      <c r="RA208" s="7"/>
      <c r="RB208" s="7"/>
      <c r="RC208" s="7"/>
      <c r="RD208" s="7"/>
      <c r="RE208" s="7"/>
      <c r="RF208" s="7"/>
      <c r="RG208" s="7"/>
      <c r="RH208" s="7"/>
      <c r="RI208" s="7"/>
      <c r="RJ208" s="7"/>
      <c r="RK208" s="7"/>
      <c r="RL208" s="7"/>
      <c r="RM208" s="7"/>
      <c r="RN208" s="7"/>
      <c r="RO208" s="7"/>
      <c r="RP208" s="7"/>
      <c r="RQ208" s="7"/>
      <c r="RR208" s="7"/>
      <c r="RS208" s="7"/>
      <c r="RT208" s="7"/>
      <c r="RU208" s="7"/>
      <c r="RV208" s="7"/>
      <c r="RW208" s="7"/>
      <c r="RX208" s="7"/>
      <c r="RY208" s="7"/>
      <c r="RZ208" s="7"/>
      <c r="SA208" s="7"/>
      <c r="SB208" s="7"/>
      <c r="SC208" s="7"/>
      <c r="SD208" s="7"/>
      <c r="SE208" s="7"/>
      <c r="SF208" s="7"/>
      <c r="SG208" s="7"/>
      <c r="SH208" s="7"/>
      <c r="SI208" s="7"/>
      <c r="SJ208" s="7"/>
      <c r="SK208" s="7"/>
    </row>
    <row r="209" ht="14.2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  <c r="DV209" s="7"/>
      <c r="DW209" s="7"/>
      <c r="DX209" s="7"/>
      <c r="DY209" s="7"/>
      <c r="DZ209" s="7"/>
      <c r="EA209" s="7"/>
      <c r="EB209" s="7"/>
      <c r="EC209" s="7"/>
      <c r="ED209" s="7"/>
      <c r="EE209" s="7"/>
      <c r="EF209" s="7"/>
      <c r="EG209" s="7"/>
      <c r="EH209" s="7"/>
      <c r="EI209" s="7"/>
      <c r="EJ209" s="7"/>
      <c r="EK209" s="7"/>
      <c r="EL209" s="7"/>
      <c r="EM209" s="7"/>
      <c r="EN209" s="7"/>
      <c r="EO209" s="7"/>
      <c r="EP209" s="7"/>
      <c r="EQ209" s="7"/>
      <c r="ER209" s="7"/>
      <c r="ES209" s="7"/>
      <c r="ET209" s="7"/>
      <c r="EU209" s="7"/>
      <c r="EV209" s="7"/>
      <c r="EW209" s="7"/>
      <c r="EX209" s="7"/>
      <c r="EY209" s="7"/>
      <c r="EZ209" s="7"/>
      <c r="FA209" s="7"/>
      <c r="FB209" s="7"/>
      <c r="FC209" s="7"/>
      <c r="FD209" s="7"/>
      <c r="FE209" s="7"/>
      <c r="FF209" s="7"/>
      <c r="FG209" s="7"/>
      <c r="FH209" s="7"/>
      <c r="FI209" s="7"/>
      <c r="FJ209" s="7"/>
      <c r="FK209" s="7"/>
      <c r="FL209" s="7"/>
      <c r="FM209" s="7"/>
      <c r="FN209" s="7"/>
      <c r="FO209" s="7"/>
      <c r="FP209" s="7"/>
      <c r="FQ209" s="7"/>
      <c r="FR209" s="7"/>
      <c r="FS209" s="7"/>
      <c r="FT209" s="7"/>
      <c r="FU209" s="7"/>
      <c r="FV209" s="7"/>
      <c r="FW209" s="7"/>
      <c r="FX209" s="7"/>
      <c r="FY209" s="7"/>
      <c r="FZ209" s="7"/>
      <c r="GA209" s="7"/>
      <c r="GB209" s="7"/>
      <c r="GC209" s="7"/>
      <c r="GD209" s="7"/>
      <c r="GE209" s="7"/>
      <c r="GF209" s="7"/>
      <c r="GG209" s="7"/>
      <c r="GH209" s="7"/>
      <c r="GI209" s="7"/>
      <c r="GJ209" s="7"/>
      <c r="GK209" s="7"/>
      <c r="GL209" s="7"/>
      <c r="GM209" s="7"/>
      <c r="GN209" s="7"/>
      <c r="GO209" s="7"/>
      <c r="GP209" s="7"/>
      <c r="GQ209" s="7"/>
      <c r="GR209" s="7"/>
      <c r="GS209" s="7"/>
      <c r="GT209" s="7"/>
      <c r="GU209" s="7"/>
      <c r="GV209" s="7"/>
      <c r="GW209" s="7"/>
      <c r="GX209" s="7"/>
      <c r="GY209" s="7"/>
      <c r="GZ209" s="7"/>
      <c r="HA209" s="7"/>
      <c r="HB209" s="7"/>
      <c r="HC209" s="7"/>
      <c r="HD209" s="7"/>
      <c r="HE209" s="7"/>
      <c r="HF209" s="7"/>
      <c r="HG209" s="7"/>
      <c r="HH209" s="7"/>
      <c r="HI209" s="7"/>
      <c r="HJ209" s="7"/>
      <c r="HK209" s="7"/>
      <c r="HL209" s="7"/>
      <c r="HM209" s="7"/>
      <c r="HN209" s="7"/>
      <c r="HO209" s="7"/>
      <c r="HP209" s="7"/>
      <c r="HQ209" s="7"/>
      <c r="HR209" s="7"/>
      <c r="HS209" s="7"/>
      <c r="HT209" s="7"/>
      <c r="HU209" s="7"/>
      <c r="HV209" s="7"/>
      <c r="HW209" s="7"/>
      <c r="HX209" s="7"/>
      <c r="HY209" s="7"/>
      <c r="HZ209" s="7"/>
      <c r="IA209" s="7"/>
      <c r="IB209" s="7"/>
      <c r="IC209" s="7"/>
      <c r="ID209" s="7"/>
      <c r="IE209" s="7"/>
      <c r="IF209" s="7"/>
      <c r="IG209" s="7"/>
      <c r="IH209" s="7"/>
      <c r="II209" s="7"/>
      <c r="IJ209" s="7"/>
      <c r="IK209" s="7"/>
      <c r="IL209" s="7"/>
      <c r="IM209" s="7"/>
      <c r="IN209" s="7"/>
      <c r="IO209" s="7"/>
      <c r="IP209" s="7"/>
      <c r="IQ209" s="7"/>
      <c r="IR209" s="7"/>
      <c r="IS209" s="7"/>
      <c r="IT209" s="7"/>
      <c r="IU209" s="7"/>
      <c r="IV209" s="7"/>
      <c r="IW209" s="7"/>
      <c r="IX209" s="7"/>
      <c r="IY209" s="7"/>
      <c r="IZ209" s="7"/>
      <c r="JA209" s="7"/>
      <c r="JB209" s="7"/>
      <c r="JC209" s="7"/>
      <c r="JD209" s="7"/>
      <c r="JE209" s="7"/>
      <c r="JF209" s="7"/>
      <c r="JG209" s="7"/>
      <c r="JH209" s="7"/>
      <c r="JI209" s="7"/>
      <c r="JJ209" s="7"/>
      <c r="JK209" s="7"/>
      <c r="JL209" s="7"/>
      <c r="JM209" s="7"/>
      <c r="JN209" s="7"/>
      <c r="JO209" s="7"/>
      <c r="JP209" s="7"/>
      <c r="JQ209" s="7"/>
      <c r="JR209" s="7"/>
      <c r="JS209" s="7"/>
      <c r="JT209" s="7"/>
      <c r="JU209" s="7"/>
      <c r="JV209" s="7"/>
      <c r="JW209" s="7"/>
      <c r="JX209" s="7"/>
      <c r="JY209" s="7"/>
      <c r="JZ209" s="7"/>
      <c r="KA209" s="7"/>
      <c r="KB209" s="7"/>
      <c r="KC209" s="7"/>
      <c r="KD209" s="7"/>
      <c r="KE209" s="7"/>
      <c r="KF209" s="7"/>
      <c r="KG209" s="7"/>
      <c r="KH209" s="7"/>
      <c r="KI209" s="7"/>
      <c r="KJ209" s="7"/>
      <c r="KK209" s="7"/>
      <c r="KL209" s="7"/>
      <c r="KM209" s="7"/>
      <c r="KN209" s="7"/>
      <c r="KO209" s="7"/>
      <c r="KP209" s="7"/>
      <c r="KQ209" s="7"/>
      <c r="KR209" s="7"/>
      <c r="KS209" s="7"/>
      <c r="KT209" s="7"/>
      <c r="KU209" s="7"/>
      <c r="KV209" s="7"/>
      <c r="KW209" s="7"/>
      <c r="KX209" s="7"/>
      <c r="KY209" s="7"/>
      <c r="KZ209" s="7"/>
      <c r="LA209" s="7"/>
      <c r="LB209" s="7"/>
      <c r="LC209" s="7"/>
      <c r="LD209" s="7"/>
      <c r="LE209" s="7"/>
      <c r="LF209" s="7"/>
      <c r="LG209" s="7"/>
      <c r="LH209" s="7"/>
      <c r="LI209" s="7"/>
      <c r="LJ209" s="7"/>
      <c r="LK209" s="7"/>
      <c r="LL209" s="7"/>
      <c r="LM209" s="7"/>
      <c r="LN209" s="7"/>
      <c r="LO209" s="7"/>
      <c r="LP209" s="7"/>
      <c r="LQ209" s="7"/>
      <c r="LR209" s="7"/>
      <c r="LS209" s="7"/>
      <c r="LT209" s="7"/>
      <c r="LU209" s="7"/>
      <c r="LV209" s="7"/>
      <c r="LW209" s="7"/>
      <c r="LX209" s="7"/>
      <c r="LY209" s="7"/>
      <c r="LZ209" s="7"/>
      <c r="MA209" s="7"/>
      <c r="MB209" s="7"/>
      <c r="MC209" s="7"/>
      <c r="MD209" s="7"/>
      <c r="ME209" s="7"/>
      <c r="MF209" s="7"/>
      <c r="MG209" s="7"/>
      <c r="MH209" s="7"/>
      <c r="MI209" s="7"/>
      <c r="MJ209" s="7"/>
      <c r="MK209" s="7"/>
      <c r="ML209" s="7"/>
      <c r="MM209" s="7"/>
      <c r="MN209" s="7"/>
      <c r="MO209" s="7"/>
      <c r="MP209" s="7"/>
      <c r="MQ209" s="7"/>
      <c r="MR209" s="7"/>
      <c r="MS209" s="7"/>
      <c r="MT209" s="7"/>
      <c r="MU209" s="7"/>
      <c r="MV209" s="7"/>
      <c r="MW209" s="7"/>
      <c r="MX209" s="7"/>
      <c r="MY209" s="7"/>
      <c r="MZ209" s="7"/>
      <c r="NA209" s="7"/>
      <c r="NB209" s="7"/>
      <c r="NC209" s="7"/>
      <c r="ND209" s="7"/>
      <c r="NE209" s="7"/>
      <c r="NF209" s="7"/>
      <c r="NG209" s="7"/>
      <c r="NH209" s="7"/>
      <c r="NI209" s="7"/>
      <c r="NJ209" s="7"/>
      <c r="NK209" s="7"/>
      <c r="NL209" s="7"/>
      <c r="NM209" s="7"/>
      <c r="NN209" s="7"/>
      <c r="NO209" s="7"/>
      <c r="NP209" s="7"/>
      <c r="NQ209" s="7"/>
      <c r="NR209" s="7"/>
      <c r="NS209" s="7"/>
      <c r="NT209" s="7"/>
      <c r="NU209" s="7"/>
      <c r="NV209" s="7"/>
      <c r="NW209" s="7"/>
      <c r="NX209" s="7"/>
      <c r="NY209" s="7"/>
      <c r="NZ209" s="7"/>
      <c r="OA209" s="7"/>
      <c r="OB209" s="7"/>
      <c r="OC209" s="7"/>
      <c r="OD209" s="7"/>
      <c r="OE209" s="7"/>
      <c r="OF209" s="7"/>
      <c r="OG209" s="7"/>
      <c r="OH209" s="7"/>
      <c r="OI209" s="7"/>
      <c r="OJ209" s="7"/>
      <c r="OK209" s="7"/>
      <c r="OL209" s="7"/>
      <c r="OM209" s="7"/>
      <c r="ON209" s="7"/>
      <c r="OO209" s="7"/>
      <c r="OP209" s="7"/>
      <c r="OQ209" s="7"/>
      <c r="OR209" s="7"/>
      <c r="OS209" s="7"/>
      <c r="OT209" s="7"/>
      <c r="OU209" s="7"/>
      <c r="OV209" s="7"/>
      <c r="OW209" s="7"/>
      <c r="OX209" s="7"/>
      <c r="OY209" s="7"/>
      <c r="OZ209" s="7"/>
      <c r="PA209" s="7"/>
      <c r="PB209" s="7"/>
      <c r="PC209" s="7"/>
      <c r="PD209" s="7"/>
      <c r="PE209" s="7"/>
      <c r="PF209" s="7"/>
      <c r="PG209" s="7"/>
      <c r="PH209" s="7"/>
      <c r="PI209" s="7"/>
      <c r="PJ209" s="7"/>
      <c r="PK209" s="7"/>
      <c r="PL209" s="7"/>
      <c r="PM209" s="7"/>
      <c r="PN209" s="7"/>
      <c r="PO209" s="7"/>
      <c r="PP209" s="7"/>
      <c r="PQ209" s="7"/>
      <c r="PR209" s="7"/>
      <c r="PS209" s="7"/>
      <c r="PT209" s="7"/>
      <c r="PU209" s="7"/>
      <c r="PV209" s="7"/>
      <c r="PW209" s="7"/>
      <c r="PX209" s="7"/>
      <c r="PY209" s="7"/>
      <c r="PZ209" s="7"/>
      <c r="QA209" s="7"/>
      <c r="QB209" s="7"/>
      <c r="QC209" s="7"/>
      <c r="QD209" s="7"/>
      <c r="QE209" s="7"/>
      <c r="QF209" s="7"/>
      <c r="QG209" s="7"/>
      <c r="QH209" s="7"/>
      <c r="QI209" s="7"/>
      <c r="QJ209" s="7"/>
      <c r="QK209" s="7"/>
      <c r="QL209" s="7"/>
      <c r="QM209" s="7"/>
      <c r="QN209" s="7"/>
      <c r="QO209" s="7"/>
      <c r="QP209" s="7"/>
      <c r="QQ209" s="7"/>
      <c r="QR209" s="7"/>
      <c r="QS209" s="7"/>
      <c r="QT209" s="7"/>
      <c r="QU209" s="7"/>
      <c r="QV209" s="7"/>
      <c r="QW209" s="7"/>
      <c r="QX209" s="7"/>
      <c r="QY209" s="7"/>
      <c r="QZ209" s="7"/>
      <c r="RA209" s="7"/>
      <c r="RB209" s="7"/>
      <c r="RC209" s="7"/>
      <c r="RD209" s="7"/>
      <c r="RE209" s="7"/>
      <c r="RF209" s="7"/>
      <c r="RG209" s="7"/>
      <c r="RH209" s="7"/>
      <c r="RI209" s="7"/>
      <c r="RJ209" s="7"/>
      <c r="RK209" s="7"/>
      <c r="RL209" s="7"/>
      <c r="RM209" s="7"/>
      <c r="RN209" s="7"/>
      <c r="RO209" s="7"/>
      <c r="RP209" s="7"/>
      <c r="RQ209" s="7"/>
      <c r="RR209" s="7"/>
      <c r="RS209" s="7"/>
      <c r="RT209" s="7"/>
      <c r="RU209" s="7"/>
      <c r="RV209" s="7"/>
      <c r="RW209" s="7"/>
      <c r="RX209" s="7"/>
      <c r="RY209" s="7"/>
      <c r="RZ209" s="7"/>
      <c r="SA209" s="7"/>
      <c r="SB209" s="7"/>
      <c r="SC209" s="7"/>
      <c r="SD209" s="7"/>
      <c r="SE209" s="7"/>
      <c r="SF209" s="7"/>
      <c r="SG209" s="7"/>
      <c r="SH209" s="7"/>
      <c r="SI209" s="7"/>
      <c r="SJ209" s="7"/>
      <c r="SK209" s="7"/>
    </row>
    <row r="210" ht="14.2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  <c r="DV210" s="7"/>
      <c r="DW210" s="7"/>
      <c r="DX210" s="7"/>
      <c r="DY210" s="7"/>
      <c r="DZ210" s="7"/>
      <c r="EA210" s="7"/>
      <c r="EB210" s="7"/>
      <c r="EC210" s="7"/>
      <c r="ED210" s="7"/>
      <c r="EE210" s="7"/>
      <c r="EF210" s="7"/>
      <c r="EG210" s="7"/>
      <c r="EH210" s="7"/>
      <c r="EI210" s="7"/>
      <c r="EJ210" s="7"/>
      <c r="EK210" s="7"/>
      <c r="EL210" s="7"/>
      <c r="EM210" s="7"/>
      <c r="EN210" s="7"/>
      <c r="EO210" s="7"/>
      <c r="EP210" s="7"/>
      <c r="EQ210" s="7"/>
      <c r="ER210" s="7"/>
      <c r="ES210" s="7"/>
      <c r="ET210" s="7"/>
      <c r="EU210" s="7"/>
      <c r="EV210" s="7"/>
      <c r="EW210" s="7"/>
      <c r="EX210" s="7"/>
      <c r="EY210" s="7"/>
      <c r="EZ210" s="7"/>
      <c r="FA210" s="7"/>
      <c r="FB210" s="7"/>
      <c r="FC210" s="7"/>
      <c r="FD210" s="7"/>
      <c r="FE210" s="7"/>
      <c r="FF210" s="7"/>
      <c r="FG210" s="7"/>
      <c r="FH210" s="7"/>
      <c r="FI210" s="7"/>
      <c r="FJ210" s="7"/>
      <c r="FK210" s="7"/>
      <c r="FL210" s="7"/>
      <c r="FM210" s="7"/>
      <c r="FN210" s="7"/>
      <c r="FO210" s="7"/>
      <c r="FP210" s="7"/>
      <c r="FQ210" s="7"/>
      <c r="FR210" s="7"/>
      <c r="FS210" s="7"/>
      <c r="FT210" s="7"/>
      <c r="FU210" s="7"/>
      <c r="FV210" s="7"/>
      <c r="FW210" s="7"/>
      <c r="FX210" s="7"/>
      <c r="FY210" s="7"/>
      <c r="FZ210" s="7"/>
      <c r="GA210" s="7"/>
      <c r="GB210" s="7"/>
      <c r="GC210" s="7"/>
      <c r="GD210" s="7"/>
      <c r="GE210" s="7"/>
      <c r="GF210" s="7"/>
      <c r="GG210" s="7"/>
      <c r="GH210" s="7"/>
      <c r="GI210" s="7"/>
      <c r="GJ210" s="7"/>
      <c r="GK210" s="7"/>
      <c r="GL210" s="7"/>
      <c r="GM210" s="7"/>
      <c r="GN210" s="7"/>
      <c r="GO210" s="7"/>
      <c r="GP210" s="7"/>
      <c r="GQ210" s="7"/>
      <c r="GR210" s="7"/>
      <c r="GS210" s="7"/>
      <c r="GT210" s="7"/>
      <c r="GU210" s="7"/>
      <c r="GV210" s="7"/>
      <c r="GW210" s="7"/>
      <c r="GX210" s="7"/>
      <c r="GY210" s="7"/>
      <c r="GZ210" s="7"/>
      <c r="HA210" s="7"/>
      <c r="HB210" s="7"/>
      <c r="HC210" s="7"/>
      <c r="HD210" s="7"/>
      <c r="HE210" s="7"/>
      <c r="HF210" s="7"/>
      <c r="HG210" s="7"/>
      <c r="HH210" s="7"/>
      <c r="HI210" s="7"/>
      <c r="HJ210" s="7"/>
      <c r="HK210" s="7"/>
      <c r="HL210" s="7"/>
      <c r="HM210" s="7"/>
      <c r="HN210" s="7"/>
      <c r="HO210" s="7"/>
      <c r="HP210" s="7"/>
      <c r="HQ210" s="7"/>
      <c r="HR210" s="7"/>
      <c r="HS210" s="7"/>
      <c r="HT210" s="7"/>
      <c r="HU210" s="7"/>
      <c r="HV210" s="7"/>
      <c r="HW210" s="7"/>
      <c r="HX210" s="7"/>
      <c r="HY210" s="7"/>
      <c r="HZ210" s="7"/>
      <c r="IA210" s="7"/>
      <c r="IB210" s="7"/>
      <c r="IC210" s="7"/>
      <c r="ID210" s="7"/>
      <c r="IE210" s="7"/>
      <c r="IF210" s="7"/>
      <c r="IG210" s="7"/>
      <c r="IH210" s="7"/>
      <c r="II210" s="7"/>
      <c r="IJ210" s="7"/>
      <c r="IK210" s="7"/>
      <c r="IL210" s="7"/>
      <c r="IM210" s="7"/>
      <c r="IN210" s="7"/>
      <c r="IO210" s="7"/>
      <c r="IP210" s="7"/>
      <c r="IQ210" s="7"/>
      <c r="IR210" s="7"/>
      <c r="IS210" s="7"/>
      <c r="IT210" s="7"/>
      <c r="IU210" s="7"/>
      <c r="IV210" s="7"/>
      <c r="IW210" s="7"/>
      <c r="IX210" s="7"/>
      <c r="IY210" s="7"/>
      <c r="IZ210" s="7"/>
      <c r="JA210" s="7"/>
      <c r="JB210" s="7"/>
      <c r="JC210" s="7"/>
      <c r="JD210" s="7"/>
      <c r="JE210" s="7"/>
      <c r="JF210" s="7"/>
      <c r="JG210" s="7"/>
      <c r="JH210" s="7"/>
      <c r="JI210" s="7"/>
      <c r="JJ210" s="7"/>
      <c r="JK210" s="7"/>
      <c r="JL210" s="7"/>
      <c r="JM210" s="7"/>
      <c r="JN210" s="7"/>
      <c r="JO210" s="7"/>
      <c r="JP210" s="7"/>
      <c r="JQ210" s="7"/>
      <c r="JR210" s="7"/>
      <c r="JS210" s="7"/>
      <c r="JT210" s="7"/>
      <c r="JU210" s="7"/>
      <c r="JV210" s="7"/>
      <c r="JW210" s="7"/>
      <c r="JX210" s="7"/>
      <c r="JY210" s="7"/>
      <c r="JZ210" s="7"/>
      <c r="KA210" s="7"/>
      <c r="KB210" s="7"/>
      <c r="KC210" s="7"/>
      <c r="KD210" s="7"/>
      <c r="KE210" s="7"/>
      <c r="KF210" s="7"/>
      <c r="KG210" s="7"/>
      <c r="KH210" s="7"/>
      <c r="KI210" s="7"/>
      <c r="KJ210" s="7"/>
      <c r="KK210" s="7"/>
      <c r="KL210" s="7"/>
      <c r="KM210" s="7"/>
      <c r="KN210" s="7"/>
      <c r="KO210" s="7"/>
      <c r="KP210" s="7"/>
      <c r="KQ210" s="7"/>
      <c r="KR210" s="7"/>
      <c r="KS210" s="7"/>
      <c r="KT210" s="7"/>
      <c r="KU210" s="7"/>
      <c r="KV210" s="7"/>
      <c r="KW210" s="7"/>
      <c r="KX210" s="7"/>
      <c r="KY210" s="7"/>
      <c r="KZ210" s="7"/>
      <c r="LA210" s="7"/>
      <c r="LB210" s="7"/>
      <c r="LC210" s="7"/>
      <c r="LD210" s="7"/>
      <c r="LE210" s="7"/>
      <c r="LF210" s="7"/>
      <c r="LG210" s="7"/>
      <c r="LH210" s="7"/>
      <c r="LI210" s="7"/>
      <c r="LJ210" s="7"/>
      <c r="LK210" s="7"/>
      <c r="LL210" s="7"/>
      <c r="LM210" s="7"/>
      <c r="LN210" s="7"/>
      <c r="LO210" s="7"/>
      <c r="LP210" s="7"/>
      <c r="LQ210" s="7"/>
      <c r="LR210" s="7"/>
      <c r="LS210" s="7"/>
      <c r="LT210" s="7"/>
      <c r="LU210" s="7"/>
      <c r="LV210" s="7"/>
      <c r="LW210" s="7"/>
      <c r="LX210" s="7"/>
      <c r="LY210" s="7"/>
      <c r="LZ210" s="7"/>
      <c r="MA210" s="7"/>
      <c r="MB210" s="7"/>
      <c r="MC210" s="7"/>
      <c r="MD210" s="7"/>
      <c r="ME210" s="7"/>
      <c r="MF210" s="7"/>
      <c r="MG210" s="7"/>
      <c r="MH210" s="7"/>
      <c r="MI210" s="7"/>
      <c r="MJ210" s="7"/>
      <c r="MK210" s="7"/>
      <c r="ML210" s="7"/>
      <c r="MM210" s="7"/>
      <c r="MN210" s="7"/>
      <c r="MO210" s="7"/>
      <c r="MP210" s="7"/>
      <c r="MQ210" s="7"/>
      <c r="MR210" s="7"/>
      <c r="MS210" s="7"/>
      <c r="MT210" s="7"/>
      <c r="MU210" s="7"/>
      <c r="MV210" s="7"/>
      <c r="MW210" s="7"/>
      <c r="MX210" s="7"/>
      <c r="MY210" s="7"/>
      <c r="MZ210" s="7"/>
      <c r="NA210" s="7"/>
      <c r="NB210" s="7"/>
      <c r="NC210" s="7"/>
      <c r="ND210" s="7"/>
      <c r="NE210" s="7"/>
      <c r="NF210" s="7"/>
      <c r="NG210" s="7"/>
      <c r="NH210" s="7"/>
      <c r="NI210" s="7"/>
      <c r="NJ210" s="7"/>
      <c r="NK210" s="7"/>
      <c r="NL210" s="7"/>
      <c r="NM210" s="7"/>
      <c r="NN210" s="7"/>
      <c r="NO210" s="7"/>
      <c r="NP210" s="7"/>
      <c r="NQ210" s="7"/>
      <c r="NR210" s="7"/>
      <c r="NS210" s="7"/>
      <c r="NT210" s="7"/>
      <c r="NU210" s="7"/>
      <c r="NV210" s="7"/>
      <c r="NW210" s="7"/>
      <c r="NX210" s="7"/>
      <c r="NY210" s="7"/>
      <c r="NZ210" s="7"/>
      <c r="OA210" s="7"/>
      <c r="OB210" s="7"/>
      <c r="OC210" s="7"/>
      <c r="OD210" s="7"/>
      <c r="OE210" s="7"/>
      <c r="OF210" s="7"/>
      <c r="OG210" s="7"/>
      <c r="OH210" s="7"/>
      <c r="OI210" s="7"/>
      <c r="OJ210" s="7"/>
      <c r="OK210" s="7"/>
      <c r="OL210" s="7"/>
      <c r="OM210" s="7"/>
      <c r="ON210" s="7"/>
      <c r="OO210" s="7"/>
      <c r="OP210" s="7"/>
      <c r="OQ210" s="7"/>
      <c r="OR210" s="7"/>
      <c r="OS210" s="7"/>
      <c r="OT210" s="7"/>
      <c r="OU210" s="7"/>
      <c r="OV210" s="7"/>
      <c r="OW210" s="7"/>
      <c r="OX210" s="7"/>
      <c r="OY210" s="7"/>
      <c r="OZ210" s="7"/>
      <c r="PA210" s="7"/>
      <c r="PB210" s="7"/>
      <c r="PC210" s="7"/>
      <c r="PD210" s="7"/>
      <c r="PE210" s="7"/>
      <c r="PF210" s="7"/>
      <c r="PG210" s="7"/>
      <c r="PH210" s="7"/>
      <c r="PI210" s="7"/>
      <c r="PJ210" s="7"/>
      <c r="PK210" s="7"/>
      <c r="PL210" s="7"/>
      <c r="PM210" s="7"/>
      <c r="PN210" s="7"/>
      <c r="PO210" s="7"/>
      <c r="PP210" s="7"/>
      <c r="PQ210" s="7"/>
      <c r="PR210" s="7"/>
      <c r="PS210" s="7"/>
      <c r="PT210" s="7"/>
      <c r="PU210" s="7"/>
      <c r="PV210" s="7"/>
      <c r="PW210" s="7"/>
      <c r="PX210" s="7"/>
      <c r="PY210" s="7"/>
      <c r="PZ210" s="7"/>
      <c r="QA210" s="7"/>
      <c r="QB210" s="7"/>
      <c r="QC210" s="7"/>
      <c r="QD210" s="7"/>
      <c r="QE210" s="7"/>
      <c r="QF210" s="7"/>
      <c r="QG210" s="7"/>
      <c r="QH210" s="7"/>
      <c r="QI210" s="7"/>
      <c r="QJ210" s="7"/>
      <c r="QK210" s="7"/>
      <c r="QL210" s="7"/>
      <c r="QM210" s="7"/>
      <c r="QN210" s="7"/>
      <c r="QO210" s="7"/>
      <c r="QP210" s="7"/>
      <c r="QQ210" s="7"/>
      <c r="QR210" s="7"/>
      <c r="QS210" s="7"/>
      <c r="QT210" s="7"/>
      <c r="QU210" s="7"/>
      <c r="QV210" s="7"/>
      <c r="QW210" s="7"/>
      <c r="QX210" s="7"/>
      <c r="QY210" s="7"/>
      <c r="QZ210" s="7"/>
      <c r="RA210" s="7"/>
      <c r="RB210" s="7"/>
      <c r="RC210" s="7"/>
      <c r="RD210" s="7"/>
      <c r="RE210" s="7"/>
      <c r="RF210" s="7"/>
      <c r="RG210" s="7"/>
      <c r="RH210" s="7"/>
      <c r="RI210" s="7"/>
      <c r="RJ210" s="7"/>
      <c r="RK210" s="7"/>
      <c r="RL210" s="7"/>
      <c r="RM210" s="7"/>
      <c r="RN210" s="7"/>
      <c r="RO210" s="7"/>
      <c r="RP210" s="7"/>
      <c r="RQ210" s="7"/>
      <c r="RR210" s="7"/>
      <c r="RS210" s="7"/>
      <c r="RT210" s="7"/>
      <c r="RU210" s="7"/>
      <c r="RV210" s="7"/>
      <c r="RW210" s="7"/>
      <c r="RX210" s="7"/>
      <c r="RY210" s="7"/>
      <c r="RZ210" s="7"/>
      <c r="SA210" s="7"/>
      <c r="SB210" s="7"/>
      <c r="SC210" s="7"/>
      <c r="SD210" s="7"/>
      <c r="SE210" s="7"/>
      <c r="SF210" s="7"/>
      <c r="SG210" s="7"/>
      <c r="SH210" s="7"/>
      <c r="SI210" s="7"/>
      <c r="SJ210" s="7"/>
      <c r="SK210" s="7"/>
    </row>
    <row r="211" ht="14.2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  <c r="DV211" s="7"/>
      <c r="DW211" s="7"/>
      <c r="DX211" s="7"/>
      <c r="DY211" s="7"/>
      <c r="DZ211" s="7"/>
      <c r="EA211" s="7"/>
      <c r="EB211" s="7"/>
      <c r="EC211" s="7"/>
      <c r="ED211" s="7"/>
      <c r="EE211" s="7"/>
      <c r="EF211" s="7"/>
      <c r="EG211" s="7"/>
      <c r="EH211" s="7"/>
      <c r="EI211" s="7"/>
      <c r="EJ211" s="7"/>
      <c r="EK211" s="7"/>
      <c r="EL211" s="7"/>
      <c r="EM211" s="7"/>
      <c r="EN211" s="7"/>
      <c r="EO211" s="7"/>
      <c r="EP211" s="7"/>
      <c r="EQ211" s="7"/>
      <c r="ER211" s="7"/>
      <c r="ES211" s="7"/>
      <c r="ET211" s="7"/>
      <c r="EU211" s="7"/>
      <c r="EV211" s="7"/>
      <c r="EW211" s="7"/>
      <c r="EX211" s="7"/>
      <c r="EY211" s="7"/>
      <c r="EZ211" s="7"/>
      <c r="FA211" s="7"/>
      <c r="FB211" s="7"/>
      <c r="FC211" s="7"/>
      <c r="FD211" s="7"/>
      <c r="FE211" s="7"/>
      <c r="FF211" s="7"/>
      <c r="FG211" s="7"/>
      <c r="FH211" s="7"/>
      <c r="FI211" s="7"/>
      <c r="FJ211" s="7"/>
      <c r="FK211" s="7"/>
      <c r="FL211" s="7"/>
      <c r="FM211" s="7"/>
      <c r="FN211" s="7"/>
      <c r="FO211" s="7"/>
      <c r="FP211" s="7"/>
      <c r="FQ211" s="7"/>
      <c r="FR211" s="7"/>
      <c r="FS211" s="7"/>
      <c r="FT211" s="7"/>
      <c r="FU211" s="7"/>
      <c r="FV211" s="7"/>
      <c r="FW211" s="7"/>
      <c r="FX211" s="7"/>
      <c r="FY211" s="7"/>
      <c r="FZ211" s="7"/>
      <c r="GA211" s="7"/>
      <c r="GB211" s="7"/>
      <c r="GC211" s="7"/>
      <c r="GD211" s="7"/>
      <c r="GE211" s="7"/>
      <c r="GF211" s="7"/>
      <c r="GG211" s="7"/>
      <c r="GH211" s="7"/>
      <c r="GI211" s="7"/>
      <c r="GJ211" s="7"/>
      <c r="GK211" s="7"/>
      <c r="GL211" s="7"/>
      <c r="GM211" s="7"/>
      <c r="GN211" s="7"/>
      <c r="GO211" s="7"/>
      <c r="GP211" s="7"/>
      <c r="GQ211" s="7"/>
      <c r="GR211" s="7"/>
      <c r="GS211" s="7"/>
      <c r="GT211" s="7"/>
      <c r="GU211" s="7"/>
      <c r="GV211" s="7"/>
      <c r="GW211" s="7"/>
      <c r="GX211" s="7"/>
      <c r="GY211" s="7"/>
      <c r="GZ211" s="7"/>
      <c r="HA211" s="7"/>
      <c r="HB211" s="7"/>
      <c r="HC211" s="7"/>
      <c r="HD211" s="7"/>
      <c r="HE211" s="7"/>
      <c r="HF211" s="7"/>
      <c r="HG211" s="7"/>
      <c r="HH211" s="7"/>
      <c r="HI211" s="7"/>
      <c r="HJ211" s="7"/>
      <c r="HK211" s="7"/>
      <c r="HL211" s="7"/>
      <c r="HM211" s="7"/>
      <c r="HN211" s="7"/>
      <c r="HO211" s="7"/>
      <c r="HP211" s="7"/>
      <c r="HQ211" s="7"/>
      <c r="HR211" s="7"/>
      <c r="HS211" s="7"/>
      <c r="HT211" s="7"/>
      <c r="HU211" s="7"/>
      <c r="HV211" s="7"/>
      <c r="HW211" s="7"/>
      <c r="HX211" s="7"/>
      <c r="HY211" s="7"/>
      <c r="HZ211" s="7"/>
      <c r="IA211" s="7"/>
      <c r="IB211" s="7"/>
      <c r="IC211" s="7"/>
      <c r="ID211" s="7"/>
      <c r="IE211" s="7"/>
      <c r="IF211" s="7"/>
      <c r="IG211" s="7"/>
      <c r="IH211" s="7"/>
      <c r="II211" s="7"/>
      <c r="IJ211" s="7"/>
      <c r="IK211" s="7"/>
      <c r="IL211" s="7"/>
      <c r="IM211" s="7"/>
      <c r="IN211" s="7"/>
      <c r="IO211" s="7"/>
      <c r="IP211" s="7"/>
      <c r="IQ211" s="7"/>
      <c r="IR211" s="7"/>
      <c r="IS211" s="7"/>
      <c r="IT211" s="7"/>
      <c r="IU211" s="7"/>
      <c r="IV211" s="7"/>
      <c r="IW211" s="7"/>
      <c r="IX211" s="7"/>
      <c r="IY211" s="7"/>
      <c r="IZ211" s="7"/>
      <c r="JA211" s="7"/>
      <c r="JB211" s="7"/>
      <c r="JC211" s="7"/>
      <c r="JD211" s="7"/>
      <c r="JE211" s="7"/>
      <c r="JF211" s="7"/>
      <c r="JG211" s="7"/>
      <c r="JH211" s="7"/>
      <c r="JI211" s="7"/>
      <c r="JJ211" s="7"/>
      <c r="JK211" s="7"/>
      <c r="JL211" s="7"/>
      <c r="JM211" s="7"/>
      <c r="JN211" s="7"/>
      <c r="JO211" s="7"/>
      <c r="JP211" s="7"/>
      <c r="JQ211" s="7"/>
      <c r="JR211" s="7"/>
      <c r="JS211" s="7"/>
      <c r="JT211" s="7"/>
      <c r="JU211" s="7"/>
      <c r="JV211" s="7"/>
      <c r="JW211" s="7"/>
      <c r="JX211" s="7"/>
      <c r="JY211" s="7"/>
      <c r="JZ211" s="7"/>
      <c r="KA211" s="7"/>
      <c r="KB211" s="7"/>
      <c r="KC211" s="7"/>
      <c r="KD211" s="7"/>
      <c r="KE211" s="7"/>
      <c r="KF211" s="7"/>
      <c r="KG211" s="7"/>
      <c r="KH211" s="7"/>
      <c r="KI211" s="7"/>
      <c r="KJ211" s="7"/>
      <c r="KK211" s="7"/>
      <c r="KL211" s="7"/>
      <c r="KM211" s="7"/>
      <c r="KN211" s="7"/>
      <c r="KO211" s="7"/>
      <c r="KP211" s="7"/>
      <c r="KQ211" s="7"/>
      <c r="KR211" s="7"/>
      <c r="KS211" s="7"/>
      <c r="KT211" s="7"/>
      <c r="KU211" s="7"/>
      <c r="KV211" s="7"/>
      <c r="KW211" s="7"/>
      <c r="KX211" s="7"/>
      <c r="KY211" s="7"/>
      <c r="KZ211" s="7"/>
      <c r="LA211" s="7"/>
      <c r="LB211" s="7"/>
      <c r="LC211" s="7"/>
      <c r="LD211" s="7"/>
      <c r="LE211" s="7"/>
      <c r="LF211" s="7"/>
      <c r="LG211" s="7"/>
      <c r="LH211" s="7"/>
      <c r="LI211" s="7"/>
      <c r="LJ211" s="7"/>
      <c r="LK211" s="7"/>
      <c r="LL211" s="7"/>
      <c r="LM211" s="7"/>
      <c r="LN211" s="7"/>
      <c r="LO211" s="7"/>
      <c r="LP211" s="7"/>
      <c r="LQ211" s="7"/>
      <c r="LR211" s="7"/>
      <c r="LS211" s="7"/>
      <c r="LT211" s="7"/>
      <c r="LU211" s="7"/>
      <c r="LV211" s="7"/>
      <c r="LW211" s="7"/>
      <c r="LX211" s="7"/>
      <c r="LY211" s="7"/>
      <c r="LZ211" s="7"/>
      <c r="MA211" s="7"/>
      <c r="MB211" s="7"/>
      <c r="MC211" s="7"/>
      <c r="MD211" s="7"/>
      <c r="ME211" s="7"/>
      <c r="MF211" s="7"/>
      <c r="MG211" s="7"/>
      <c r="MH211" s="7"/>
      <c r="MI211" s="7"/>
      <c r="MJ211" s="7"/>
      <c r="MK211" s="7"/>
      <c r="ML211" s="7"/>
      <c r="MM211" s="7"/>
      <c r="MN211" s="7"/>
      <c r="MO211" s="7"/>
      <c r="MP211" s="7"/>
      <c r="MQ211" s="7"/>
      <c r="MR211" s="7"/>
      <c r="MS211" s="7"/>
      <c r="MT211" s="7"/>
      <c r="MU211" s="7"/>
      <c r="MV211" s="7"/>
      <c r="MW211" s="7"/>
      <c r="MX211" s="7"/>
      <c r="MY211" s="7"/>
      <c r="MZ211" s="7"/>
      <c r="NA211" s="7"/>
      <c r="NB211" s="7"/>
      <c r="NC211" s="7"/>
      <c r="ND211" s="7"/>
      <c r="NE211" s="7"/>
      <c r="NF211" s="7"/>
      <c r="NG211" s="7"/>
      <c r="NH211" s="7"/>
      <c r="NI211" s="7"/>
      <c r="NJ211" s="7"/>
      <c r="NK211" s="7"/>
      <c r="NL211" s="7"/>
      <c r="NM211" s="7"/>
      <c r="NN211" s="7"/>
      <c r="NO211" s="7"/>
      <c r="NP211" s="7"/>
      <c r="NQ211" s="7"/>
      <c r="NR211" s="7"/>
      <c r="NS211" s="7"/>
      <c r="NT211" s="7"/>
      <c r="NU211" s="7"/>
      <c r="NV211" s="7"/>
      <c r="NW211" s="7"/>
      <c r="NX211" s="7"/>
      <c r="NY211" s="7"/>
      <c r="NZ211" s="7"/>
      <c r="OA211" s="7"/>
      <c r="OB211" s="7"/>
      <c r="OC211" s="7"/>
      <c r="OD211" s="7"/>
      <c r="OE211" s="7"/>
      <c r="OF211" s="7"/>
      <c r="OG211" s="7"/>
      <c r="OH211" s="7"/>
      <c r="OI211" s="7"/>
      <c r="OJ211" s="7"/>
      <c r="OK211" s="7"/>
      <c r="OL211" s="7"/>
      <c r="OM211" s="7"/>
      <c r="ON211" s="7"/>
      <c r="OO211" s="7"/>
      <c r="OP211" s="7"/>
      <c r="OQ211" s="7"/>
      <c r="OR211" s="7"/>
      <c r="OS211" s="7"/>
      <c r="OT211" s="7"/>
      <c r="OU211" s="7"/>
      <c r="OV211" s="7"/>
      <c r="OW211" s="7"/>
      <c r="OX211" s="7"/>
      <c r="OY211" s="7"/>
      <c r="OZ211" s="7"/>
      <c r="PA211" s="7"/>
      <c r="PB211" s="7"/>
      <c r="PC211" s="7"/>
      <c r="PD211" s="7"/>
      <c r="PE211" s="7"/>
      <c r="PF211" s="7"/>
      <c r="PG211" s="7"/>
      <c r="PH211" s="7"/>
      <c r="PI211" s="7"/>
      <c r="PJ211" s="7"/>
      <c r="PK211" s="7"/>
      <c r="PL211" s="7"/>
      <c r="PM211" s="7"/>
      <c r="PN211" s="7"/>
      <c r="PO211" s="7"/>
      <c r="PP211" s="7"/>
      <c r="PQ211" s="7"/>
      <c r="PR211" s="7"/>
      <c r="PS211" s="7"/>
      <c r="PT211" s="7"/>
      <c r="PU211" s="7"/>
      <c r="PV211" s="7"/>
      <c r="PW211" s="7"/>
      <c r="PX211" s="7"/>
      <c r="PY211" s="7"/>
      <c r="PZ211" s="7"/>
      <c r="QA211" s="7"/>
      <c r="QB211" s="7"/>
      <c r="QC211" s="7"/>
      <c r="QD211" s="7"/>
      <c r="QE211" s="7"/>
      <c r="QF211" s="7"/>
      <c r="QG211" s="7"/>
      <c r="QH211" s="7"/>
      <c r="QI211" s="7"/>
      <c r="QJ211" s="7"/>
      <c r="QK211" s="7"/>
      <c r="QL211" s="7"/>
      <c r="QM211" s="7"/>
      <c r="QN211" s="7"/>
      <c r="QO211" s="7"/>
      <c r="QP211" s="7"/>
      <c r="QQ211" s="7"/>
      <c r="QR211" s="7"/>
      <c r="QS211" s="7"/>
      <c r="QT211" s="7"/>
      <c r="QU211" s="7"/>
      <c r="QV211" s="7"/>
      <c r="QW211" s="7"/>
      <c r="QX211" s="7"/>
      <c r="QY211" s="7"/>
      <c r="QZ211" s="7"/>
      <c r="RA211" s="7"/>
      <c r="RB211" s="7"/>
      <c r="RC211" s="7"/>
      <c r="RD211" s="7"/>
      <c r="RE211" s="7"/>
      <c r="RF211" s="7"/>
      <c r="RG211" s="7"/>
      <c r="RH211" s="7"/>
      <c r="RI211" s="7"/>
      <c r="RJ211" s="7"/>
      <c r="RK211" s="7"/>
      <c r="RL211" s="7"/>
      <c r="RM211" s="7"/>
      <c r="RN211" s="7"/>
      <c r="RO211" s="7"/>
      <c r="RP211" s="7"/>
      <c r="RQ211" s="7"/>
      <c r="RR211" s="7"/>
      <c r="RS211" s="7"/>
      <c r="RT211" s="7"/>
      <c r="RU211" s="7"/>
      <c r="RV211" s="7"/>
      <c r="RW211" s="7"/>
      <c r="RX211" s="7"/>
      <c r="RY211" s="7"/>
      <c r="RZ211" s="7"/>
      <c r="SA211" s="7"/>
      <c r="SB211" s="7"/>
      <c r="SC211" s="7"/>
      <c r="SD211" s="7"/>
      <c r="SE211" s="7"/>
      <c r="SF211" s="7"/>
      <c r="SG211" s="7"/>
      <c r="SH211" s="7"/>
      <c r="SI211" s="7"/>
      <c r="SJ211" s="7"/>
      <c r="SK211" s="7"/>
    </row>
    <row r="212" ht="14.2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  <c r="DV212" s="7"/>
      <c r="DW212" s="7"/>
      <c r="DX212" s="7"/>
      <c r="DY212" s="7"/>
      <c r="DZ212" s="7"/>
      <c r="EA212" s="7"/>
      <c r="EB212" s="7"/>
      <c r="EC212" s="7"/>
      <c r="ED212" s="7"/>
      <c r="EE212" s="7"/>
      <c r="EF212" s="7"/>
      <c r="EG212" s="7"/>
      <c r="EH212" s="7"/>
      <c r="EI212" s="7"/>
      <c r="EJ212" s="7"/>
      <c r="EK212" s="7"/>
      <c r="EL212" s="7"/>
      <c r="EM212" s="7"/>
      <c r="EN212" s="7"/>
      <c r="EO212" s="7"/>
      <c r="EP212" s="7"/>
      <c r="EQ212" s="7"/>
      <c r="ER212" s="7"/>
      <c r="ES212" s="7"/>
      <c r="ET212" s="7"/>
      <c r="EU212" s="7"/>
      <c r="EV212" s="7"/>
      <c r="EW212" s="7"/>
      <c r="EX212" s="7"/>
      <c r="EY212" s="7"/>
      <c r="EZ212" s="7"/>
      <c r="FA212" s="7"/>
      <c r="FB212" s="7"/>
      <c r="FC212" s="7"/>
      <c r="FD212" s="7"/>
      <c r="FE212" s="7"/>
      <c r="FF212" s="7"/>
      <c r="FG212" s="7"/>
      <c r="FH212" s="7"/>
      <c r="FI212" s="7"/>
      <c r="FJ212" s="7"/>
      <c r="FK212" s="7"/>
      <c r="FL212" s="7"/>
      <c r="FM212" s="7"/>
      <c r="FN212" s="7"/>
      <c r="FO212" s="7"/>
      <c r="FP212" s="7"/>
      <c r="FQ212" s="7"/>
      <c r="FR212" s="7"/>
      <c r="FS212" s="7"/>
      <c r="FT212" s="7"/>
      <c r="FU212" s="7"/>
      <c r="FV212" s="7"/>
      <c r="FW212" s="7"/>
      <c r="FX212" s="7"/>
      <c r="FY212" s="7"/>
      <c r="FZ212" s="7"/>
      <c r="GA212" s="7"/>
      <c r="GB212" s="7"/>
      <c r="GC212" s="7"/>
      <c r="GD212" s="7"/>
      <c r="GE212" s="7"/>
      <c r="GF212" s="7"/>
      <c r="GG212" s="7"/>
      <c r="GH212" s="7"/>
      <c r="GI212" s="7"/>
      <c r="GJ212" s="7"/>
      <c r="GK212" s="7"/>
      <c r="GL212" s="7"/>
      <c r="GM212" s="7"/>
      <c r="GN212" s="7"/>
      <c r="GO212" s="7"/>
      <c r="GP212" s="7"/>
      <c r="GQ212" s="7"/>
      <c r="GR212" s="7"/>
      <c r="GS212" s="7"/>
      <c r="GT212" s="7"/>
      <c r="GU212" s="7"/>
      <c r="GV212" s="7"/>
      <c r="GW212" s="7"/>
      <c r="GX212" s="7"/>
      <c r="GY212" s="7"/>
      <c r="GZ212" s="7"/>
      <c r="HA212" s="7"/>
      <c r="HB212" s="7"/>
      <c r="HC212" s="7"/>
      <c r="HD212" s="7"/>
      <c r="HE212" s="7"/>
      <c r="HF212" s="7"/>
      <c r="HG212" s="7"/>
      <c r="HH212" s="7"/>
      <c r="HI212" s="7"/>
      <c r="HJ212" s="7"/>
      <c r="HK212" s="7"/>
      <c r="HL212" s="7"/>
      <c r="HM212" s="7"/>
      <c r="HN212" s="7"/>
      <c r="HO212" s="7"/>
      <c r="HP212" s="7"/>
      <c r="HQ212" s="7"/>
      <c r="HR212" s="7"/>
      <c r="HS212" s="7"/>
      <c r="HT212" s="7"/>
      <c r="HU212" s="7"/>
      <c r="HV212" s="7"/>
      <c r="HW212" s="7"/>
      <c r="HX212" s="7"/>
      <c r="HY212" s="7"/>
      <c r="HZ212" s="7"/>
      <c r="IA212" s="7"/>
      <c r="IB212" s="7"/>
      <c r="IC212" s="7"/>
      <c r="ID212" s="7"/>
      <c r="IE212" s="7"/>
      <c r="IF212" s="7"/>
      <c r="IG212" s="7"/>
      <c r="IH212" s="7"/>
      <c r="II212" s="7"/>
      <c r="IJ212" s="7"/>
      <c r="IK212" s="7"/>
      <c r="IL212" s="7"/>
      <c r="IM212" s="7"/>
      <c r="IN212" s="7"/>
      <c r="IO212" s="7"/>
      <c r="IP212" s="7"/>
      <c r="IQ212" s="7"/>
      <c r="IR212" s="7"/>
      <c r="IS212" s="7"/>
      <c r="IT212" s="7"/>
      <c r="IU212" s="7"/>
      <c r="IV212" s="7"/>
      <c r="IW212" s="7"/>
      <c r="IX212" s="7"/>
      <c r="IY212" s="7"/>
      <c r="IZ212" s="7"/>
      <c r="JA212" s="7"/>
      <c r="JB212" s="7"/>
      <c r="JC212" s="7"/>
      <c r="JD212" s="7"/>
      <c r="JE212" s="7"/>
      <c r="JF212" s="7"/>
      <c r="JG212" s="7"/>
      <c r="JH212" s="7"/>
      <c r="JI212" s="7"/>
      <c r="JJ212" s="7"/>
      <c r="JK212" s="7"/>
      <c r="JL212" s="7"/>
      <c r="JM212" s="7"/>
      <c r="JN212" s="7"/>
      <c r="JO212" s="7"/>
      <c r="JP212" s="7"/>
      <c r="JQ212" s="7"/>
      <c r="JR212" s="7"/>
      <c r="JS212" s="7"/>
      <c r="JT212" s="7"/>
      <c r="JU212" s="7"/>
      <c r="JV212" s="7"/>
      <c r="JW212" s="7"/>
      <c r="JX212" s="7"/>
      <c r="JY212" s="7"/>
      <c r="JZ212" s="7"/>
      <c r="KA212" s="7"/>
      <c r="KB212" s="7"/>
      <c r="KC212" s="7"/>
      <c r="KD212" s="7"/>
      <c r="KE212" s="7"/>
      <c r="KF212" s="7"/>
      <c r="KG212" s="7"/>
      <c r="KH212" s="7"/>
      <c r="KI212" s="7"/>
      <c r="KJ212" s="7"/>
      <c r="KK212" s="7"/>
      <c r="KL212" s="7"/>
      <c r="KM212" s="7"/>
      <c r="KN212" s="7"/>
      <c r="KO212" s="7"/>
      <c r="KP212" s="7"/>
      <c r="KQ212" s="7"/>
      <c r="KR212" s="7"/>
      <c r="KS212" s="7"/>
      <c r="KT212" s="7"/>
      <c r="KU212" s="7"/>
      <c r="KV212" s="7"/>
      <c r="KW212" s="7"/>
      <c r="KX212" s="7"/>
      <c r="KY212" s="7"/>
      <c r="KZ212" s="7"/>
      <c r="LA212" s="7"/>
      <c r="LB212" s="7"/>
      <c r="LC212" s="7"/>
      <c r="LD212" s="7"/>
      <c r="LE212" s="7"/>
      <c r="LF212" s="7"/>
      <c r="LG212" s="7"/>
      <c r="LH212" s="7"/>
      <c r="LI212" s="7"/>
      <c r="LJ212" s="7"/>
      <c r="LK212" s="7"/>
      <c r="LL212" s="7"/>
      <c r="LM212" s="7"/>
      <c r="LN212" s="7"/>
      <c r="LO212" s="7"/>
      <c r="LP212" s="7"/>
      <c r="LQ212" s="7"/>
      <c r="LR212" s="7"/>
      <c r="LS212" s="7"/>
      <c r="LT212" s="7"/>
      <c r="LU212" s="7"/>
      <c r="LV212" s="7"/>
      <c r="LW212" s="7"/>
      <c r="LX212" s="7"/>
      <c r="LY212" s="7"/>
      <c r="LZ212" s="7"/>
      <c r="MA212" s="7"/>
      <c r="MB212" s="7"/>
      <c r="MC212" s="7"/>
      <c r="MD212" s="7"/>
      <c r="ME212" s="7"/>
      <c r="MF212" s="7"/>
      <c r="MG212" s="7"/>
      <c r="MH212" s="7"/>
      <c r="MI212" s="7"/>
      <c r="MJ212" s="7"/>
      <c r="MK212" s="7"/>
      <c r="ML212" s="7"/>
      <c r="MM212" s="7"/>
      <c r="MN212" s="7"/>
      <c r="MO212" s="7"/>
      <c r="MP212" s="7"/>
      <c r="MQ212" s="7"/>
      <c r="MR212" s="7"/>
      <c r="MS212" s="7"/>
      <c r="MT212" s="7"/>
      <c r="MU212" s="7"/>
      <c r="MV212" s="7"/>
      <c r="MW212" s="7"/>
      <c r="MX212" s="7"/>
      <c r="MY212" s="7"/>
      <c r="MZ212" s="7"/>
      <c r="NA212" s="7"/>
      <c r="NB212" s="7"/>
      <c r="NC212" s="7"/>
      <c r="ND212" s="7"/>
      <c r="NE212" s="7"/>
      <c r="NF212" s="7"/>
      <c r="NG212" s="7"/>
      <c r="NH212" s="7"/>
      <c r="NI212" s="7"/>
      <c r="NJ212" s="7"/>
      <c r="NK212" s="7"/>
      <c r="NL212" s="7"/>
      <c r="NM212" s="7"/>
      <c r="NN212" s="7"/>
      <c r="NO212" s="7"/>
      <c r="NP212" s="7"/>
      <c r="NQ212" s="7"/>
      <c r="NR212" s="7"/>
      <c r="NS212" s="7"/>
      <c r="NT212" s="7"/>
      <c r="NU212" s="7"/>
      <c r="NV212" s="7"/>
      <c r="NW212" s="7"/>
      <c r="NX212" s="7"/>
      <c r="NY212" s="7"/>
      <c r="NZ212" s="7"/>
      <c r="OA212" s="7"/>
      <c r="OB212" s="7"/>
      <c r="OC212" s="7"/>
      <c r="OD212" s="7"/>
      <c r="OE212" s="7"/>
      <c r="OF212" s="7"/>
      <c r="OG212" s="7"/>
      <c r="OH212" s="7"/>
      <c r="OI212" s="7"/>
      <c r="OJ212" s="7"/>
      <c r="OK212" s="7"/>
      <c r="OL212" s="7"/>
      <c r="OM212" s="7"/>
      <c r="ON212" s="7"/>
      <c r="OO212" s="7"/>
      <c r="OP212" s="7"/>
      <c r="OQ212" s="7"/>
      <c r="OR212" s="7"/>
      <c r="OS212" s="7"/>
      <c r="OT212" s="7"/>
      <c r="OU212" s="7"/>
      <c r="OV212" s="7"/>
      <c r="OW212" s="7"/>
      <c r="OX212" s="7"/>
      <c r="OY212" s="7"/>
      <c r="OZ212" s="7"/>
      <c r="PA212" s="7"/>
      <c r="PB212" s="7"/>
      <c r="PC212" s="7"/>
      <c r="PD212" s="7"/>
      <c r="PE212" s="7"/>
      <c r="PF212" s="7"/>
      <c r="PG212" s="7"/>
      <c r="PH212" s="7"/>
      <c r="PI212" s="7"/>
      <c r="PJ212" s="7"/>
      <c r="PK212" s="7"/>
      <c r="PL212" s="7"/>
      <c r="PM212" s="7"/>
      <c r="PN212" s="7"/>
      <c r="PO212" s="7"/>
      <c r="PP212" s="7"/>
      <c r="PQ212" s="7"/>
      <c r="PR212" s="7"/>
      <c r="PS212" s="7"/>
      <c r="PT212" s="7"/>
      <c r="PU212" s="7"/>
      <c r="PV212" s="7"/>
      <c r="PW212" s="7"/>
      <c r="PX212" s="7"/>
      <c r="PY212" s="7"/>
      <c r="PZ212" s="7"/>
      <c r="QA212" s="7"/>
      <c r="QB212" s="7"/>
      <c r="QC212" s="7"/>
      <c r="QD212" s="7"/>
      <c r="QE212" s="7"/>
      <c r="QF212" s="7"/>
      <c r="QG212" s="7"/>
      <c r="QH212" s="7"/>
      <c r="QI212" s="7"/>
      <c r="QJ212" s="7"/>
      <c r="QK212" s="7"/>
      <c r="QL212" s="7"/>
      <c r="QM212" s="7"/>
      <c r="QN212" s="7"/>
      <c r="QO212" s="7"/>
      <c r="QP212" s="7"/>
      <c r="QQ212" s="7"/>
      <c r="QR212" s="7"/>
      <c r="QS212" s="7"/>
      <c r="QT212" s="7"/>
      <c r="QU212" s="7"/>
      <c r="QV212" s="7"/>
      <c r="QW212" s="7"/>
      <c r="QX212" s="7"/>
      <c r="QY212" s="7"/>
      <c r="QZ212" s="7"/>
      <c r="RA212" s="7"/>
      <c r="RB212" s="7"/>
      <c r="RC212" s="7"/>
      <c r="RD212" s="7"/>
      <c r="RE212" s="7"/>
      <c r="RF212" s="7"/>
      <c r="RG212" s="7"/>
      <c r="RH212" s="7"/>
      <c r="RI212" s="7"/>
      <c r="RJ212" s="7"/>
      <c r="RK212" s="7"/>
      <c r="RL212" s="7"/>
      <c r="RM212" s="7"/>
      <c r="RN212" s="7"/>
      <c r="RO212" s="7"/>
      <c r="RP212" s="7"/>
      <c r="RQ212" s="7"/>
      <c r="RR212" s="7"/>
      <c r="RS212" s="7"/>
      <c r="RT212" s="7"/>
      <c r="RU212" s="7"/>
      <c r="RV212" s="7"/>
      <c r="RW212" s="7"/>
      <c r="RX212" s="7"/>
      <c r="RY212" s="7"/>
      <c r="RZ212" s="7"/>
      <c r="SA212" s="7"/>
      <c r="SB212" s="7"/>
      <c r="SC212" s="7"/>
      <c r="SD212" s="7"/>
      <c r="SE212" s="7"/>
      <c r="SF212" s="7"/>
      <c r="SG212" s="7"/>
      <c r="SH212" s="7"/>
      <c r="SI212" s="7"/>
      <c r="SJ212" s="7"/>
      <c r="SK212" s="7"/>
    </row>
    <row r="213" ht="14.2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  <c r="DV213" s="7"/>
      <c r="DW213" s="7"/>
      <c r="DX213" s="7"/>
      <c r="DY213" s="7"/>
      <c r="DZ213" s="7"/>
      <c r="EA213" s="7"/>
      <c r="EB213" s="7"/>
      <c r="EC213" s="7"/>
      <c r="ED213" s="7"/>
      <c r="EE213" s="7"/>
      <c r="EF213" s="7"/>
      <c r="EG213" s="7"/>
      <c r="EH213" s="7"/>
      <c r="EI213" s="7"/>
      <c r="EJ213" s="7"/>
      <c r="EK213" s="7"/>
      <c r="EL213" s="7"/>
      <c r="EM213" s="7"/>
      <c r="EN213" s="7"/>
      <c r="EO213" s="7"/>
      <c r="EP213" s="7"/>
      <c r="EQ213" s="7"/>
      <c r="ER213" s="7"/>
      <c r="ES213" s="7"/>
      <c r="ET213" s="7"/>
      <c r="EU213" s="7"/>
      <c r="EV213" s="7"/>
      <c r="EW213" s="7"/>
      <c r="EX213" s="7"/>
      <c r="EY213" s="7"/>
      <c r="EZ213" s="7"/>
      <c r="FA213" s="7"/>
      <c r="FB213" s="7"/>
      <c r="FC213" s="7"/>
      <c r="FD213" s="7"/>
      <c r="FE213" s="7"/>
      <c r="FF213" s="7"/>
      <c r="FG213" s="7"/>
      <c r="FH213" s="7"/>
      <c r="FI213" s="7"/>
      <c r="FJ213" s="7"/>
      <c r="FK213" s="7"/>
      <c r="FL213" s="7"/>
      <c r="FM213" s="7"/>
      <c r="FN213" s="7"/>
      <c r="FO213" s="7"/>
      <c r="FP213" s="7"/>
      <c r="FQ213" s="7"/>
      <c r="FR213" s="7"/>
      <c r="FS213" s="7"/>
      <c r="FT213" s="7"/>
      <c r="FU213" s="7"/>
      <c r="FV213" s="7"/>
      <c r="FW213" s="7"/>
      <c r="FX213" s="7"/>
      <c r="FY213" s="7"/>
      <c r="FZ213" s="7"/>
      <c r="GA213" s="7"/>
      <c r="GB213" s="7"/>
      <c r="GC213" s="7"/>
      <c r="GD213" s="7"/>
      <c r="GE213" s="7"/>
      <c r="GF213" s="7"/>
      <c r="GG213" s="7"/>
      <c r="GH213" s="7"/>
      <c r="GI213" s="7"/>
      <c r="GJ213" s="7"/>
      <c r="GK213" s="7"/>
      <c r="GL213" s="7"/>
      <c r="GM213" s="7"/>
      <c r="GN213" s="7"/>
      <c r="GO213" s="7"/>
      <c r="GP213" s="7"/>
      <c r="GQ213" s="7"/>
      <c r="GR213" s="7"/>
      <c r="GS213" s="7"/>
      <c r="GT213" s="7"/>
      <c r="GU213" s="7"/>
      <c r="GV213" s="7"/>
      <c r="GW213" s="7"/>
      <c r="GX213" s="7"/>
      <c r="GY213" s="7"/>
      <c r="GZ213" s="7"/>
      <c r="HA213" s="7"/>
      <c r="HB213" s="7"/>
      <c r="HC213" s="7"/>
      <c r="HD213" s="7"/>
      <c r="HE213" s="7"/>
      <c r="HF213" s="7"/>
      <c r="HG213" s="7"/>
      <c r="HH213" s="7"/>
      <c r="HI213" s="7"/>
      <c r="HJ213" s="7"/>
      <c r="HK213" s="7"/>
      <c r="HL213" s="7"/>
      <c r="HM213" s="7"/>
      <c r="HN213" s="7"/>
      <c r="HO213" s="7"/>
      <c r="HP213" s="7"/>
      <c r="HQ213" s="7"/>
      <c r="HR213" s="7"/>
      <c r="HS213" s="7"/>
      <c r="HT213" s="7"/>
      <c r="HU213" s="7"/>
      <c r="HV213" s="7"/>
      <c r="HW213" s="7"/>
      <c r="HX213" s="7"/>
      <c r="HY213" s="7"/>
      <c r="HZ213" s="7"/>
      <c r="IA213" s="7"/>
      <c r="IB213" s="7"/>
      <c r="IC213" s="7"/>
      <c r="ID213" s="7"/>
      <c r="IE213" s="7"/>
      <c r="IF213" s="7"/>
      <c r="IG213" s="7"/>
      <c r="IH213" s="7"/>
      <c r="II213" s="7"/>
      <c r="IJ213" s="7"/>
      <c r="IK213" s="7"/>
      <c r="IL213" s="7"/>
      <c r="IM213" s="7"/>
      <c r="IN213" s="7"/>
      <c r="IO213" s="7"/>
      <c r="IP213" s="7"/>
      <c r="IQ213" s="7"/>
      <c r="IR213" s="7"/>
      <c r="IS213" s="7"/>
      <c r="IT213" s="7"/>
      <c r="IU213" s="7"/>
      <c r="IV213" s="7"/>
      <c r="IW213" s="7"/>
      <c r="IX213" s="7"/>
      <c r="IY213" s="7"/>
      <c r="IZ213" s="7"/>
      <c r="JA213" s="7"/>
      <c r="JB213" s="7"/>
      <c r="JC213" s="7"/>
      <c r="JD213" s="7"/>
      <c r="JE213" s="7"/>
      <c r="JF213" s="7"/>
      <c r="JG213" s="7"/>
      <c r="JH213" s="7"/>
      <c r="JI213" s="7"/>
      <c r="JJ213" s="7"/>
      <c r="JK213" s="7"/>
      <c r="JL213" s="7"/>
      <c r="JM213" s="7"/>
      <c r="JN213" s="7"/>
      <c r="JO213" s="7"/>
      <c r="JP213" s="7"/>
      <c r="JQ213" s="7"/>
      <c r="JR213" s="7"/>
      <c r="JS213" s="7"/>
      <c r="JT213" s="7"/>
      <c r="JU213" s="7"/>
      <c r="JV213" s="7"/>
      <c r="JW213" s="7"/>
      <c r="JX213" s="7"/>
      <c r="JY213" s="7"/>
      <c r="JZ213" s="7"/>
      <c r="KA213" s="7"/>
      <c r="KB213" s="7"/>
      <c r="KC213" s="7"/>
      <c r="KD213" s="7"/>
      <c r="KE213" s="7"/>
      <c r="KF213" s="7"/>
      <c r="KG213" s="7"/>
      <c r="KH213" s="7"/>
      <c r="KI213" s="7"/>
      <c r="KJ213" s="7"/>
      <c r="KK213" s="7"/>
      <c r="KL213" s="7"/>
      <c r="KM213" s="7"/>
      <c r="KN213" s="7"/>
      <c r="KO213" s="7"/>
      <c r="KP213" s="7"/>
      <c r="KQ213" s="7"/>
      <c r="KR213" s="7"/>
      <c r="KS213" s="7"/>
      <c r="KT213" s="7"/>
      <c r="KU213" s="7"/>
      <c r="KV213" s="7"/>
      <c r="KW213" s="7"/>
      <c r="KX213" s="7"/>
      <c r="KY213" s="7"/>
      <c r="KZ213" s="7"/>
      <c r="LA213" s="7"/>
      <c r="LB213" s="7"/>
      <c r="LC213" s="7"/>
      <c r="LD213" s="7"/>
      <c r="LE213" s="7"/>
      <c r="LF213" s="7"/>
      <c r="LG213" s="7"/>
      <c r="LH213" s="7"/>
      <c r="LI213" s="7"/>
      <c r="LJ213" s="7"/>
      <c r="LK213" s="7"/>
      <c r="LL213" s="7"/>
      <c r="LM213" s="7"/>
      <c r="LN213" s="7"/>
      <c r="LO213" s="7"/>
      <c r="LP213" s="7"/>
      <c r="LQ213" s="7"/>
      <c r="LR213" s="7"/>
      <c r="LS213" s="7"/>
      <c r="LT213" s="7"/>
      <c r="LU213" s="7"/>
      <c r="LV213" s="7"/>
      <c r="LW213" s="7"/>
      <c r="LX213" s="7"/>
      <c r="LY213" s="7"/>
      <c r="LZ213" s="7"/>
      <c r="MA213" s="7"/>
      <c r="MB213" s="7"/>
      <c r="MC213" s="7"/>
      <c r="MD213" s="7"/>
      <c r="ME213" s="7"/>
      <c r="MF213" s="7"/>
      <c r="MG213" s="7"/>
      <c r="MH213" s="7"/>
      <c r="MI213" s="7"/>
      <c r="MJ213" s="7"/>
      <c r="MK213" s="7"/>
      <c r="ML213" s="7"/>
      <c r="MM213" s="7"/>
      <c r="MN213" s="7"/>
      <c r="MO213" s="7"/>
      <c r="MP213" s="7"/>
      <c r="MQ213" s="7"/>
      <c r="MR213" s="7"/>
      <c r="MS213" s="7"/>
      <c r="MT213" s="7"/>
      <c r="MU213" s="7"/>
      <c r="MV213" s="7"/>
      <c r="MW213" s="7"/>
      <c r="MX213" s="7"/>
      <c r="MY213" s="7"/>
      <c r="MZ213" s="7"/>
      <c r="NA213" s="7"/>
      <c r="NB213" s="7"/>
      <c r="NC213" s="7"/>
      <c r="ND213" s="7"/>
      <c r="NE213" s="7"/>
      <c r="NF213" s="7"/>
      <c r="NG213" s="7"/>
      <c r="NH213" s="7"/>
      <c r="NI213" s="7"/>
      <c r="NJ213" s="7"/>
      <c r="NK213" s="7"/>
      <c r="NL213" s="7"/>
      <c r="NM213" s="7"/>
      <c r="NN213" s="7"/>
      <c r="NO213" s="7"/>
      <c r="NP213" s="7"/>
      <c r="NQ213" s="7"/>
      <c r="NR213" s="7"/>
      <c r="NS213" s="7"/>
      <c r="NT213" s="7"/>
      <c r="NU213" s="7"/>
      <c r="NV213" s="7"/>
      <c r="NW213" s="7"/>
      <c r="NX213" s="7"/>
      <c r="NY213" s="7"/>
      <c r="NZ213" s="7"/>
      <c r="OA213" s="7"/>
      <c r="OB213" s="7"/>
      <c r="OC213" s="7"/>
      <c r="OD213" s="7"/>
      <c r="OE213" s="7"/>
      <c r="OF213" s="7"/>
      <c r="OG213" s="7"/>
      <c r="OH213" s="7"/>
      <c r="OI213" s="7"/>
      <c r="OJ213" s="7"/>
      <c r="OK213" s="7"/>
      <c r="OL213" s="7"/>
      <c r="OM213" s="7"/>
      <c r="ON213" s="7"/>
      <c r="OO213" s="7"/>
      <c r="OP213" s="7"/>
      <c r="OQ213" s="7"/>
      <c r="OR213" s="7"/>
      <c r="OS213" s="7"/>
      <c r="OT213" s="7"/>
      <c r="OU213" s="7"/>
      <c r="OV213" s="7"/>
      <c r="OW213" s="7"/>
      <c r="OX213" s="7"/>
      <c r="OY213" s="7"/>
      <c r="OZ213" s="7"/>
      <c r="PA213" s="7"/>
      <c r="PB213" s="7"/>
      <c r="PC213" s="7"/>
      <c r="PD213" s="7"/>
      <c r="PE213" s="7"/>
      <c r="PF213" s="7"/>
      <c r="PG213" s="7"/>
      <c r="PH213" s="7"/>
      <c r="PI213" s="7"/>
      <c r="PJ213" s="7"/>
      <c r="PK213" s="7"/>
      <c r="PL213" s="7"/>
      <c r="PM213" s="7"/>
      <c r="PN213" s="7"/>
      <c r="PO213" s="7"/>
      <c r="PP213" s="7"/>
      <c r="PQ213" s="7"/>
      <c r="PR213" s="7"/>
      <c r="PS213" s="7"/>
      <c r="PT213" s="7"/>
      <c r="PU213" s="7"/>
      <c r="PV213" s="7"/>
      <c r="PW213" s="7"/>
      <c r="PX213" s="7"/>
      <c r="PY213" s="7"/>
      <c r="PZ213" s="7"/>
      <c r="QA213" s="7"/>
      <c r="QB213" s="7"/>
      <c r="QC213" s="7"/>
      <c r="QD213" s="7"/>
      <c r="QE213" s="7"/>
      <c r="QF213" s="7"/>
      <c r="QG213" s="7"/>
      <c r="QH213" s="7"/>
      <c r="QI213" s="7"/>
      <c r="QJ213" s="7"/>
      <c r="QK213" s="7"/>
      <c r="QL213" s="7"/>
      <c r="QM213" s="7"/>
      <c r="QN213" s="7"/>
      <c r="QO213" s="7"/>
      <c r="QP213" s="7"/>
      <c r="QQ213" s="7"/>
      <c r="QR213" s="7"/>
      <c r="QS213" s="7"/>
      <c r="QT213" s="7"/>
      <c r="QU213" s="7"/>
      <c r="QV213" s="7"/>
      <c r="QW213" s="7"/>
      <c r="QX213" s="7"/>
      <c r="QY213" s="7"/>
      <c r="QZ213" s="7"/>
      <c r="RA213" s="7"/>
      <c r="RB213" s="7"/>
      <c r="RC213" s="7"/>
      <c r="RD213" s="7"/>
      <c r="RE213" s="7"/>
      <c r="RF213" s="7"/>
      <c r="RG213" s="7"/>
      <c r="RH213" s="7"/>
      <c r="RI213" s="7"/>
      <c r="RJ213" s="7"/>
      <c r="RK213" s="7"/>
      <c r="RL213" s="7"/>
      <c r="RM213" s="7"/>
      <c r="RN213" s="7"/>
      <c r="RO213" s="7"/>
      <c r="RP213" s="7"/>
      <c r="RQ213" s="7"/>
      <c r="RR213" s="7"/>
      <c r="RS213" s="7"/>
      <c r="RT213" s="7"/>
      <c r="RU213" s="7"/>
      <c r="RV213" s="7"/>
      <c r="RW213" s="7"/>
      <c r="RX213" s="7"/>
      <c r="RY213" s="7"/>
      <c r="RZ213" s="7"/>
      <c r="SA213" s="7"/>
      <c r="SB213" s="7"/>
      <c r="SC213" s="7"/>
      <c r="SD213" s="7"/>
      <c r="SE213" s="7"/>
      <c r="SF213" s="7"/>
      <c r="SG213" s="7"/>
      <c r="SH213" s="7"/>
      <c r="SI213" s="7"/>
      <c r="SJ213" s="7"/>
      <c r="SK213" s="7"/>
    </row>
    <row r="214" ht="14.2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  <c r="DV214" s="7"/>
      <c r="DW214" s="7"/>
      <c r="DX214" s="7"/>
      <c r="DY214" s="7"/>
      <c r="DZ214" s="7"/>
      <c r="EA214" s="7"/>
      <c r="EB214" s="7"/>
      <c r="EC214" s="7"/>
      <c r="ED214" s="7"/>
      <c r="EE214" s="7"/>
      <c r="EF214" s="7"/>
      <c r="EG214" s="7"/>
      <c r="EH214" s="7"/>
      <c r="EI214" s="7"/>
      <c r="EJ214" s="7"/>
      <c r="EK214" s="7"/>
      <c r="EL214" s="7"/>
      <c r="EM214" s="7"/>
      <c r="EN214" s="7"/>
      <c r="EO214" s="7"/>
      <c r="EP214" s="7"/>
      <c r="EQ214" s="7"/>
      <c r="ER214" s="7"/>
      <c r="ES214" s="7"/>
      <c r="ET214" s="7"/>
      <c r="EU214" s="7"/>
      <c r="EV214" s="7"/>
      <c r="EW214" s="7"/>
      <c r="EX214" s="7"/>
      <c r="EY214" s="7"/>
      <c r="EZ214" s="7"/>
      <c r="FA214" s="7"/>
      <c r="FB214" s="7"/>
      <c r="FC214" s="7"/>
      <c r="FD214" s="7"/>
      <c r="FE214" s="7"/>
      <c r="FF214" s="7"/>
      <c r="FG214" s="7"/>
      <c r="FH214" s="7"/>
      <c r="FI214" s="7"/>
      <c r="FJ214" s="7"/>
      <c r="FK214" s="7"/>
      <c r="FL214" s="7"/>
      <c r="FM214" s="7"/>
      <c r="FN214" s="7"/>
      <c r="FO214" s="7"/>
      <c r="FP214" s="7"/>
      <c r="FQ214" s="7"/>
      <c r="FR214" s="7"/>
      <c r="FS214" s="7"/>
      <c r="FT214" s="7"/>
      <c r="FU214" s="7"/>
      <c r="FV214" s="7"/>
      <c r="FW214" s="7"/>
      <c r="FX214" s="7"/>
      <c r="FY214" s="7"/>
      <c r="FZ214" s="7"/>
      <c r="GA214" s="7"/>
      <c r="GB214" s="7"/>
      <c r="GC214" s="7"/>
      <c r="GD214" s="7"/>
      <c r="GE214" s="7"/>
      <c r="GF214" s="7"/>
      <c r="GG214" s="7"/>
      <c r="GH214" s="7"/>
      <c r="GI214" s="7"/>
      <c r="GJ214" s="7"/>
      <c r="GK214" s="7"/>
      <c r="GL214" s="7"/>
      <c r="GM214" s="7"/>
      <c r="GN214" s="7"/>
      <c r="GO214" s="7"/>
      <c r="GP214" s="7"/>
      <c r="GQ214" s="7"/>
      <c r="GR214" s="7"/>
      <c r="GS214" s="7"/>
      <c r="GT214" s="7"/>
      <c r="GU214" s="7"/>
      <c r="GV214" s="7"/>
      <c r="GW214" s="7"/>
      <c r="GX214" s="7"/>
      <c r="GY214" s="7"/>
      <c r="GZ214" s="7"/>
      <c r="HA214" s="7"/>
      <c r="HB214" s="7"/>
      <c r="HC214" s="7"/>
      <c r="HD214" s="7"/>
      <c r="HE214" s="7"/>
      <c r="HF214" s="7"/>
      <c r="HG214" s="7"/>
      <c r="HH214" s="7"/>
      <c r="HI214" s="7"/>
      <c r="HJ214" s="7"/>
      <c r="HK214" s="7"/>
      <c r="HL214" s="7"/>
      <c r="HM214" s="7"/>
      <c r="HN214" s="7"/>
      <c r="HO214" s="7"/>
      <c r="HP214" s="7"/>
      <c r="HQ214" s="7"/>
      <c r="HR214" s="7"/>
      <c r="HS214" s="7"/>
      <c r="HT214" s="7"/>
      <c r="HU214" s="7"/>
      <c r="HV214" s="7"/>
      <c r="HW214" s="7"/>
      <c r="HX214" s="7"/>
      <c r="HY214" s="7"/>
      <c r="HZ214" s="7"/>
      <c r="IA214" s="7"/>
      <c r="IB214" s="7"/>
      <c r="IC214" s="7"/>
      <c r="ID214" s="7"/>
      <c r="IE214" s="7"/>
      <c r="IF214" s="7"/>
      <c r="IG214" s="7"/>
      <c r="IH214" s="7"/>
      <c r="II214" s="7"/>
      <c r="IJ214" s="7"/>
      <c r="IK214" s="7"/>
      <c r="IL214" s="7"/>
      <c r="IM214" s="7"/>
      <c r="IN214" s="7"/>
      <c r="IO214" s="7"/>
      <c r="IP214" s="7"/>
      <c r="IQ214" s="7"/>
      <c r="IR214" s="7"/>
      <c r="IS214" s="7"/>
      <c r="IT214" s="7"/>
      <c r="IU214" s="7"/>
      <c r="IV214" s="7"/>
      <c r="IW214" s="7"/>
      <c r="IX214" s="7"/>
      <c r="IY214" s="7"/>
      <c r="IZ214" s="7"/>
      <c r="JA214" s="7"/>
      <c r="JB214" s="7"/>
      <c r="JC214" s="7"/>
      <c r="JD214" s="7"/>
      <c r="JE214" s="7"/>
      <c r="JF214" s="7"/>
      <c r="JG214" s="7"/>
      <c r="JH214" s="7"/>
      <c r="JI214" s="7"/>
      <c r="JJ214" s="7"/>
      <c r="JK214" s="7"/>
      <c r="JL214" s="7"/>
      <c r="JM214" s="7"/>
      <c r="JN214" s="7"/>
      <c r="JO214" s="7"/>
      <c r="JP214" s="7"/>
      <c r="JQ214" s="7"/>
      <c r="JR214" s="7"/>
      <c r="JS214" s="7"/>
      <c r="JT214" s="7"/>
      <c r="JU214" s="7"/>
      <c r="JV214" s="7"/>
      <c r="JW214" s="7"/>
      <c r="JX214" s="7"/>
      <c r="JY214" s="7"/>
      <c r="JZ214" s="7"/>
      <c r="KA214" s="7"/>
      <c r="KB214" s="7"/>
      <c r="KC214" s="7"/>
      <c r="KD214" s="7"/>
      <c r="KE214" s="7"/>
      <c r="KF214" s="7"/>
      <c r="KG214" s="7"/>
      <c r="KH214" s="7"/>
      <c r="KI214" s="7"/>
      <c r="KJ214" s="7"/>
      <c r="KK214" s="7"/>
      <c r="KL214" s="7"/>
      <c r="KM214" s="7"/>
      <c r="KN214" s="7"/>
      <c r="KO214" s="7"/>
      <c r="KP214" s="7"/>
      <c r="KQ214" s="7"/>
      <c r="KR214" s="7"/>
      <c r="KS214" s="7"/>
      <c r="KT214" s="7"/>
      <c r="KU214" s="7"/>
      <c r="KV214" s="7"/>
      <c r="KW214" s="7"/>
      <c r="KX214" s="7"/>
      <c r="KY214" s="7"/>
      <c r="KZ214" s="7"/>
      <c r="LA214" s="7"/>
      <c r="LB214" s="7"/>
      <c r="LC214" s="7"/>
      <c r="LD214" s="7"/>
      <c r="LE214" s="7"/>
      <c r="LF214" s="7"/>
      <c r="LG214" s="7"/>
      <c r="LH214" s="7"/>
      <c r="LI214" s="7"/>
      <c r="LJ214" s="7"/>
      <c r="LK214" s="7"/>
      <c r="LL214" s="7"/>
      <c r="LM214" s="7"/>
      <c r="LN214" s="7"/>
      <c r="LO214" s="7"/>
      <c r="LP214" s="7"/>
      <c r="LQ214" s="7"/>
      <c r="LR214" s="7"/>
      <c r="LS214" s="7"/>
      <c r="LT214" s="7"/>
      <c r="LU214" s="7"/>
      <c r="LV214" s="7"/>
      <c r="LW214" s="7"/>
      <c r="LX214" s="7"/>
      <c r="LY214" s="7"/>
      <c r="LZ214" s="7"/>
      <c r="MA214" s="7"/>
      <c r="MB214" s="7"/>
      <c r="MC214" s="7"/>
      <c r="MD214" s="7"/>
      <c r="ME214" s="7"/>
      <c r="MF214" s="7"/>
      <c r="MG214" s="7"/>
      <c r="MH214" s="7"/>
      <c r="MI214" s="7"/>
      <c r="MJ214" s="7"/>
      <c r="MK214" s="7"/>
      <c r="ML214" s="7"/>
      <c r="MM214" s="7"/>
      <c r="MN214" s="7"/>
      <c r="MO214" s="7"/>
      <c r="MP214" s="7"/>
      <c r="MQ214" s="7"/>
      <c r="MR214" s="7"/>
      <c r="MS214" s="7"/>
      <c r="MT214" s="7"/>
      <c r="MU214" s="7"/>
      <c r="MV214" s="7"/>
      <c r="MW214" s="7"/>
      <c r="MX214" s="7"/>
      <c r="MY214" s="7"/>
      <c r="MZ214" s="7"/>
      <c r="NA214" s="7"/>
      <c r="NB214" s="7"/>
      <c r="NC214" s="7"/>
      <c r="ND214" s="7"/>
      <c r="NE214" s="7"/>
      <c r="NF214" s="7"/>
      <c r="NG214" s="7"/>
      <c r="NH214" s="7"/>
      <c r="NI214" s="7"/>
      <c r="NJ214" s="7"/>
      <c r="NK214" s="7"/>
      <c r="NL214" s="7"/>
      <c r="NM214" s="7"/>
      <c r="NN214" s="7"/>
      <c r="NO214" s="7"/>
      <c r="NP214" s="7"/>
      <c r="NQ214" s="7"/>
      <c r="NR214" s="7"/>
      <c r="NS214" s="7"/>
      <c r="NT214" s="7"/>
      <c r="NU214" s="7"/>
      <c r="NV214" s="7"/>
      <c r="NW214" s="7"/>
      <c r="NX214" s="7"/>
      <c r="NY214" s="7"/>
      <c r="NZ214" s="7"/>
      <c r="OA214" s="7"/>
      <c r="OB214" s="7"/>
      <c r="OC214" s="7"/>
      <c r="OD214" s="7"/>
      <c r="OE214" s="7"/>
      <c r="OF214" s="7"/>
      <c r="OG214" s="7"/>
      <c r="OH214" s="7"/>
      <c r="OI214" s="7"/>
      <c r="OJ214" s="7"/>
      <c r="OK214" s="7"/>
      <c r="OL214" s="7"/>
      <c r="OM214" s="7"/>
      <c r="ON214" s="7"/>
      <c r="OO214" s="7"/>
      <c r="OP214" s="7"/>
      <c r="OQ214" s="7"/>
      <c r="OR214" s="7"/>
      <c r="OS214" s="7"/>
      <c r="OT214" s="7"/>
      <c r="OU214" s="7"/>
      <c r="OV214" s="7"/>
      <c r="OW214" s="7"/>
      <c r="OX214" s="7"/>
      <c r="OY214" s="7"/>
      <c r="OZ214" s="7"/>
      <c r="PA214" s="7"/>
      <c r="PB214" s="7"/>
      <c r="PC214" s="7"/>
      <c r="PD214" s="7"/>
      <c r="PE214" s="7"/>
      <c r="PF214" s="7"/>
      <c r="PG214" s="7"/>
      <c r="PH214" s="7"/>
      <c r="PI214" s="7"/>
      <c r="PJ214" s="7"/>
      <c r="PK214" s="7"/>
      <c r="PL214" s="7"/>
      <c r="PM214" s="7"/>
      <c r="PN214" s="7"/>
      <c r="PO214" s="7"/>
      <c r="PP214" s="7"/>
      <c r="PQ214" s="7"/>
      <c r="PR214" s="7"/>
      <c r="PS214" s="7"/>
      <c r="PT214" s="7"/>
      <c r="PU214" s="7"/>
      <c r="PV214" s="7"/>
      <c r="PW214" s="7"/>
      <c r="PX214" s="7"/>
      <c r="PY214" s="7"/>
      <c r="PZ214" s="7"/>
      <c r="QA214" s="7"/>
      <c r="QB214" s="7"/>
      <c r="QC214" s="7"/>
      <c r="QD214" s="7"/>
      <c r="QE214" s="7"/>
      <c r="QF214" s="7"/>
      <c r="QG214" s="7"/>
      <c r="QH214" s="7"/>
      <c r="QI214" s="7"/>
      <c r="QJ214" s="7"/>
      <c r="QK214" s="7"/>
      <c r="QL214" s="7"/>
      <c r="QM214" s="7"/>
      <c r="QN214" s="7"/>
      <c r="QO214" s="7"/>
      <c r="QP214" s="7"/>
      <c r="QQ214" s="7"/>
      <c r="QR214" s="7"/>
      <c r="QS214" s="7"/>
      <c r="QT214" s="7"/>
      <c r="QU214" s="7"/>
      <c r="QV214" s="7"/>
      <c r="QW214" s="7"/>
      <c r="QX214" s="7"/>
      <c r="QY214" s="7"/>
      <c r="QZ214" s="7"/>
      <c r="RA214" s="7"/>
      <c r="RB214" s="7"/>
      <c r="RC214" s="7"/>
      <c r="RD214" s="7"/>
      <c r="RE214" s="7"/>
      <c r="RF214" s="7"/>
      <c r="RG214" s="7"/>
      <c r="RH214" s="7"/>
      <c r="RI214" s="7"/>
      <c r="RJ214" s="7"/>
      <c r="RK214" s="7"/>
      <c r="RL214" s="7"/>
      <c r="RM214" s="7"/>
      <c r="RN214" s="7"/>
      <c r="RO214" s="7"/>
      <c r="RP214" s="7"/>
      <c r="RQ214" s="7"/>
      <c r="RR214" s="7"/>
      <c r="RS214" s="7"/>
      <c r="RT214" s="7"/>
      <c r="RU214" s="7"/>
      <c r="RV214" s="7"/>
      <c r="RW214" s="7"/>
      <c r="RX214" s="7"/>
      <c r="RY214" s="7"/>
      <c r="RZ214" s="7"/>
      <c r="SA214" s="7"/>
      <c r="SB214" s="7"/>
      <c r="SC214" s="7"/>
      <c r="SD214" s="7"/>
      <c r="SE214" s="7"/>
      <c r="SF214" s="7"/>
      <c r="SG214" s="7"/>
      <c r="SH214" s="7"/>
      <c r="SI214" s="7"/>
      <c r="SJ214" s="7"/>
      <c r="SK214" s="7"/>
    </row>
    <row r="215" ht="14.2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  <c r="DV215" s="7"/>
      <c r="DW215" s="7"/>
      <c r="DX215" s="7"/>
      <c r="DY215" s="7"/>
      <c r="DZ215" s="7"/>
      <c r="EA215" s="7"/>
      <c r="EB215" s="7"/>
      <c r="EC215" s="7"/>
      <c r="ED215" s="7"/>
      <c r="EE215" s="7"/>
      <c r="EF215" s="7"/>
      <c r="EG215" s="7"/>
      <c r="EH215" s="7"/>
      <c r="EI215" s="7"/>
      <c r="EJ215" s="7"/>
      <c r="EK215" s="7"/>
      <c r="EL215" s="7"/>
      <c r="EM215" s="7"/>
      <c r="EN215" s="7"/>
      <c r="EO215" s="7"/>
      <c r="EP215" s="7"/>
      <c r="EQ215" s="7"/>
      <c r="ER215" s="7"/>
      <c r="ES215" s="7"/>
      <c r="ET215" s="7"/>
      <c r="EU215" s="7"/>
      <c r="EV215" s="7"/>
      <c r="EW215" s="7"/>
      <c r="EX215" s="7"/>
      <c r="EY215" s="7"/>
      <c r="EZ215" s="7"/>
      <c r="FA215" s="7"/>
      <c r="FB215" s="7"/>
      <c r="FC215" s="7"/>
      <c r="FD215" s="7"/>
      <c r="FE215" s="7"/>
      <c r="FF215" s="7"/>
      <c r="FG215" s="7"/>
      <c r="FH215" s="7"/>
      <c r="FI215" s="7"/>
      <c r="FJ215" s="7"/>
      <c r="FK215" s="7"/>
      <c r="FL215" s="7"/>
      <c r="FM215" s="7"/>
      <c r="FN215" s="7"/>
      <c r="FO215" s="7"/>
      <c r="FP215" s="7"/>
      <c r="FQ215" s="7"/>
      <c r="FR215" s="7"/>
      <c r="FS215" s="7"/>
      <c r="FT215" s="7"/>
      <c r="FU215" s="7"/>
      <c r="FV215" s="7"/>
      <c r="FW215" s="7"/>
      <c r="FX215" s="7"/>
      <c r="FY215" s="7"/>
      <c r="FZ215" s="7"/>
      <c r="GA215" s="7"/>
      <c r="GB215" s="7"/>
      <c r="GC215" s="7"/>
      <c r="GD215" s="7"/>
      <c r="GE215" s="7"/>
      <c r="GF215" s="7"/>
      <c r="GG215" s="7"/>
      <c r="GH215" s="7"/>
      <c r="GI215" s="7"/>
      <c r="GJ215" s="7"/>
      <c r="GK215" s="7"/>
      <c r="GL215" s="7"/>
      <c r="GM215" s="7"/>
      <c r="GN215" s="7"/>
      <c r="GO215" s="7"/>
      <c r="GP215" s="7"/>
      <c r="GQ215" s="7"/>
      <c r="GR215" s="7"/>
      <c r="GS215" s="7"/>
      <c r="GT215" s="7"/>
      <c r="GU215" s="7"/>
      <c r="GV215" s="7"/>
      <c r="GW215" s="7"/>
      <c r="GX215" s="7"/>
      <c r="GY215" s="7"/>
      <c r="GZ215" s="7"/>
      <c r="HA215" s="7"/>
      <c r="HB215" s="7"/>
      <c r="HC215" s="7"/>
      <c r="HD215" s="7"/>
      <c r="HE215" s="7"/>
      <c r="HF215" s="7"/>
      <c r="HG215" s="7"/>
      <c r="HH215" s="7"/>
      <c r="HI215" s="7"/>
      <c r="HJ215" s="7"/>
      <c r="HK215" s="7"/>
      <c r="HL215" s="7"/>
      <c r="HM215" s="7"/>
      <c r="HN215" s="7"/>
      <c r="HO215" s="7"/>
      <c r="HP215" s="7"/>
      <c r="HQ215" s="7"/>
      <c r="HR215" s="7"/>
      <c r="HS215" s="7"/>
      <c r="HT215" s="7"/>
      <c r="HU215" s="7"/>
      <c r="HV215" s="7"/>
      <c r="HW215" s="7"/>
      <c r="HX215" s="7"/>
      <c r="HY215" s="7"/>
      <c r="HZ215" s="7"/>
      <c r="IA215" s="7"/>
      <c r="IB215" s="7"/>
      <c r="IC215" s="7"/>
      <c r="ID215" s="7"/>
      <c r="IE215" s="7"/>
      <c r="IF215" s="7"/>
      <c r="IG215" s="7"/>
      <c r="IH215" s="7"/>
      <c r="II215" s="7"/>
      <c r="IJ215" s="7"/>
      <c r="IK215" s="7"/>
      <c r="IL215" s="7"/>
      <c r="IM215" s="7"/>
      <c r="IN215" s="7"/>
      <c r="IO215" s="7"/>
      <c r="IP215" s="7"/>
      <c r="IQ215" s="7"/>
      <c r="IR215" s="7"/>
      <c r="IS215" s="7"/>
      <c r="IT215" s="7"/>
      <c r="IU215" s="7"/>
      <c r="IV215" s="7"/>
      <c r="IW215" s="7"/>
      <c r="IX215" s="7"/>
      <c r="IY215" s="7"/>
      <c r="IZ215" s="7"/>
      <c r="JA215" s="7"/>
      <c r="JB215" s="7"/>
      <c r="JC215" s="7"/>
      <c r="JD215" s="7"/>
      <c r="JE215" s="7"/>
      <c r="JF215" s="7"/>
      <c r="JG215" s="7"/>
      <c r="JH215" s="7"/>
      <c r="JI215" s="7"/>
      <c r="JJ215" s="7"/>
      <c r="JK215" s="7"/>
      <c r="JL215" s="7"/>
      <c r="JM215" s="7"/>
      <c r="JN215" s="7"/>
      <c r="JO215" s="7"/>
      <c r="JP215" s="7"/>
      <c r="JQ215" s="7"/>
      <c r="JR215" s="7"/>
      <c r="JS215" s="7"/>
      <c r="JT215" s="7"/>
      <c r="JU215" s="7"/>
      <c r="JV215" s="7"/>
      <c r="JW215" s="7"/>
      <c r="JX215" s="7"/>
      <c r="JY215" s="7"/>
      <c r="JZ215" s="7"/>
      <c r="KA215" s="7"/>
      <c r="KB215" s="7"/>
      <c r="KC215" s="7"/>
      <c r="KD215" s="7"/>
      <c r="KE215" s="7"/>
      <c r="KF215" s="7"/>
      <c r="KG215" s="7"/>
      <c r="KH215" s="7"/>
      <c r="KI215" s="7"/>
      <c r="KJ215" s="7"/>
      <c r="KK215" s="7"/>
      <c r="KL215" s="7"/>
      <c r="KM215" s="7"/>
      <c r="KN215" s="7"/>
      <c r="KO215" s="7"/>
      <c r="KP215" s="7"/>
      <c r="KQ215" s="7"/>
      <c r="KR215" s="7"/>
      <c r="KS215" s="7"/>
      <c r="KT215" s="7"/>
      <c r="KU215" s="7"/>
      <c r="KV215" s="7"/>
      <c r="KW215" s="7"/>
      <c r="KX215" s="7"/>
      <c r="KY215" s="7"/>
      <c r="KZ215" s="7"/>
      <c r="LA215" s="7"/>
      <c r="LB215" s="7"/>
      <c r="LC215" s="7"/>
      <c r="LD215" s="7"/>
      <c r="LE215" s="7"/>
      <c r="LF215" s="7"/>
      <c r="LG215" s="7"/>
      <c r="LH215" s="7"/>
      <c r="LI215" s="7"/>
      <c r="LJ215" s="7"/>
      <c r="LK215" s="7"/>
      <c r="LL215" s="7"/>
      <c r="LM215" s="7"/>
      <c r="LN215" s="7"/>
      <c r="LO215" s="7"/>
      <c r="LP215" s="7"/>
      <c r="LQ215" s="7"/>
      <c r="LR215" s="7"/>
      <c r="LS215" s="7"/>
      <c r="LT215" s="7"/>
      <c r="LU215" s="7"/>
      <c r="LV215" s="7"/>
      <c r="LW215" s="7"/>
      <c r="LX215" s="7"/>
      <c r="LY215" s="7"/>
      <c r="LZ215" s="7"/>
      <c r="MA215" s="7"/>
      <c r="MB215" s="7"/>
      <c r="MC215" s="7"/>
      <c r="MD215" s="7"/>
      <c r="ME215" s="7"/>
      <c r="MF215" s="7"/>
      <c r="MG215" s="7"/>
      <c r="MH215" s="7"/>
      <c r="MI215" s="7"/>
      <c r="MJ215" s="7"/>
      <c r="MK215" s="7"/>
      <c r="ML215" s="7"/>
      <c r="MM215" s="7"/>
      <c r="MN215" s="7"/>
      <c r="MO215" s="7"/>
      <c r="MP215" s="7"/>
      <c r="MQ215" s="7"/>
      <c r="MR215" s="7"/>
      <c r="MS215" s="7"/>
      <c r="MT215" s="7"/>
      <c r="MU215" s="7"/>
      <c r="MV215" s="7"/>
      <c r="MW215" s="7"/>
      <c r="MX215" s="7"/>
      <c r="MY215" s="7"/>
      <c r="MZ215" s="7"/>
      <c r="NA215" s="7"/>
      <c r="NB215" s="7"/>
      <c r="NC215" s="7"/>
      <c r="ND215" s="7"/>
      <c r="NE215" s="7"/>
      <c r="NF215" s="7"/>
      <c r="NG215" s="7"/>
      <c r="NH215" s="7"/>
      <c r="NI215" s="7"/>
      <c r="NJ215" s="7"/>
      <c r="NK215" s="7"/>
      <c r="NL215" s="7"/>
      <c r="NM215" s="7"/>
      <c r="NN215" s="7"/>
      <c r="NO215" s="7"/>
      <c r="NP215" s="7"/>
      <c r="NQ215" s="7"/>
      <c r="NR215" s="7"/>
      <c r="NS215" s="7"/>
      <c r="NT215" s="7"/>
      <c r="NU215" s="7"/>
      <c r="NV215" s="7"/>
      <c r="NW215" s="7"/>
      <c r="NX215" s="7"/>
      <c r="NY215" s="7"/>
      <c r="NZ215" s="7"/>
      <c r="OA215" s="7"/>
      <c r="OB215" s="7"/>
      <c r="OC215" s="7"/>
      <c r="OD215" s="7"/>
      <c r="OE215" s="7"/>
      <c r="OF215" s="7"/>
      <c r="OG215" s="7"/>
      <c r="OH215" s="7"/>
      <c r="OI215" s="7"/>
      <c r="OJ215" s="7"/>
      <c r="OK215" s="7"/>
      <c r="OL215" s="7"/>
      <c r="OM215" s="7"/>
      <c r="ON215" s="7"/>
      <c r="OO215" s="7"/>
      <c r="OP215" s="7"/>
      <c r="OQ215" s="7"/>
      <c r="OR215" s="7"/>
      <c r="OS215" s="7"/>
      <c r="OT215" s="7"/>
      <c r="OU215" s="7"/>
      <c r="OV215" s="7"/>
      <c r="OW215" s="7"/>
      <c r="OX215" s="7"/>
      <c r="OY215" s="7"/>
      <c r="OZ215" s="7"/>
      <c r="PA215" s="7"/>
      <c r="PB215" s="7"/>
      <c r="PC215" s="7"/>
      <c r="PD215" s="7"/>
      <c r="PE215" s="7"/>
      <c r="PF215" s="7"/>
      <c r="PG215" s="7"/>
      <c r="PH215" s="7"/>
      <c r="PI215" s="7"/>
      <c r="PJ215" s="7"/>
      <c r="PK215" s="7"/>
      <c r="PL215" s="7"/>
      <c r="PM215" s="7"/>
      <c r="PN215" s="7"/>
      <c r="PO215" s="7"/>
      <c r="PP215" s="7"/>
      <c r="PQ215" s="7"/>
      <c r="PR215" s="7"/>
      <c r="PS215" s="7"/>
      <c r="PT215" s="7"/>
      <c r="PU215" s="7"/>
      <c r="PV215" s="7"/>
      <c r="PW215" s="7"/>
      <c r="PX215" s="7"/>
      <c r="PY215" s="7"/>
      <c r="PZ215" s="7"/>
      <c r="QA215" s="7"/>
      <c r="QB215" s="7"/>
      <c r="QC215" s="7"/>
      <c r="QD215" s="7"/>
      <c r="QE215" s="7"/>
      <c r="QF215" s="7"/>
      <c r="QG215" s="7"/>
      <c r="QH215" s="7"/>
      <c r="QI215" s="7"/>
      <c r="QJ215" s="7"/>
      <c r="QK215" s="7"/>
      <c r="QL215" s="7"/>
      <c r="QM215" s="7"/>
      <c r="QN215" s="7"/>
      <c r="QO215" s="7"/>
      <c r="QP215" s="7"/>
      <c r="QQ215" s="7"/>
      <c r="QR215" s="7"/>
      <c r="QS215" s="7"/>
      <c r="QT215" s="7"/>
      <c r="QU215" s="7"/>
      <c r="QV215" s="7"/>
      <c r="QW215" s="7"/>
      <c r="QX215" s="7"/>
      <c r="QY215" s="7"/>
      <c r="QZ215" s="7"/>
      <c r="RA215" s="7"/>
      <c r="RB215" s="7"/>
      <c r="RC215" s="7"/>
      <c r="RD215" s="7"/>
      <c r="RE215" s="7"/>
      <c r="RF215" s="7"/>
      <c r="RG215" s="7"/>
      <c r="RH215" s="7"/>
      <c r="RI215" s="7"/>
      <c r="RJ215" s="7"/>
      <c r="RK215" s="7"/>
      <c r="RL215" s="7"/>
      <c r="RM215" s="7"/>
      <c r="RN215" s="7"/>
      <c r="RO215" s="7"/>
      <c r="RP215" s="7"/>
      <c r="RQ215" s="7"/>
      <c r="RR215" s="7"/>
      <c r="RS215" s="7"/>
      <c r="RT215" s="7"/>
      <c r="RU215" s="7"/>
      <c r="RV215" s="7"/>
      <c r="RW215" s="7"/>
      <c r="RX215" s="7"/>
      <c r="RY215" s="7"/>
      <c r="RZ215" s="7"/>
      <c r="SA215" s="7"/>
      <c r="SB215" s="7"/>
      <c r="SC215" s="7"/>
      <c r="SD215" s="7"/>
      <c r="SE215" s="7"/>
      <c r="SF215" s="7"/>
      <c r="SG215" s="7"/>
      <c r="SH215" s="7"/>
      <c r="SI215" s="7"/>
      <c r="SJ215" s="7"/>
      <c r="SK215" s="7"/>
    </row>
    <row r="216" ht="14.2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  <c r="DV216" s="7"/>
      <c r="DW216" s="7"/>
      <c r="DX216" s="7"/>
      <c r="DY216" s="7"/>
      <c r="DZ216" s="7"/>
      <c r="EA216" s="7"/>
      <c r="EB216" s="7"/>
      <c r="EC216" s="7"/>
      <c r="ED216" s="7"/>
      <c r="EE216" s="7"/>
      <c r="EF216" s="7"/>
      <c r="EG216" s="7"/>
      <c r="EH216" s="7"/>
      <c r="EI216" s="7"/>
      <c r="EJ216" s="7"/>
      <c r="EK216" s="7"/>
      <c r="EL216" s="7"/>
      <c r="EM216" s="7"/>
      <c r="EN216" s="7"/>
      <c r="EO216" s="7"/>
      <c r="EP216" s="7"/>
      <c r="EQ216" s="7"/>
      <c r="ER216" s="7"/>
      <c r="ES216" s="7"/>
      <c r="ET216" s="7"/>
      <c r="EU216" s="7"/>
      <c r="EV216" s="7"/>
      <c r="EW216" s="7"/>
      <c r="EX216" s="7"/>
      <c r="EY216" s="7"/>
      <c r="EZ216" s="7"/>
      <c r="FA216" s="7"/>
      <c r="FB216" s="7"/>
      <c r="FC216" s="7"/>
      <c r="FD216" s="7"/>
      <c r="FE216" s="7"/>
      <c r="FF216" s="7"/>
      <c r="FG216" s="7"/>
      <c r="FH216" s="7"/>
      <c r="FI216" s="7"/>
      <c r="FJ216" s="7"/>
      <c r="FK216" s="7"/>
      <c r="FL216" s="7"/>
      <c r="FM216" s="7"/>
      <c r="FN216" s="7"/>
      <c r="FO216" s="7"/>
      <c r="FP216" s="7"/>
      <c r="FQ216" s="7"/>
      <c r="FR216" s="7"/>
      <c r="FS216" s="7"/>
      <c r="FT216" s="7"/>
      <c r="FU216" s="7"/>
      <c r="FV216" s="7"/>
      <c r="FW216" s="7"/>
      <c r="FX216" s="7"/>
      <c r="FY216" s="7"/>
      <c r="FZ216" s="7"/>
      <c r="GA216" s="7"/>
      <c r="GB216" s="7"/>
      <c r="GC216" s="7"/>
      <c r="GD216" s="7"/>
      <c r="GE216" s="7"/>
      <c r="GF216" s="7"/>
      <c r="GG216" s="7"/>
      <c r="GH216" s="7"/>
      <c r="GI216" s="7"/>
      <c r="GJ216" s="7"/>
      <c r="GK216" s="7"/>
      <c r="GL216" s="7"/>
      <c r="GM216" s="7"/>
      <c r="GN216" s="7"/>
      <c r="GO216" s="7"/>
      <c r="GP216" s="7"/>
      <c r="GQ216" s="7"/>
      <c r="GR216" s="7"/>
      <c r="GS216" s="7"/>
      <c r="GT216" s="7"/>
      <c r="GU216" s="7"/>
      <c r="GV216" s="7"/>
      <c r="GW216" s="7"/>
      <c r="GX216" s="7"/>
      <c r="GY216" s="7"/>
      <c r="GZ216" s="7"/>
      <c r="HA216" s="7"/>
      <c r="HB216" s="7"/>
      <c r="HC216" s="7"/>
      <c r="HD216" s="7"/>
      <c r="HE216" s="7"/>
      <c r="HF216" s="7"/>
      <c r="HG216" s="7"/>
      <c r="HH216" s="7"/>
      <c r="HI216" s="7"/>
      <c r="HJ216" s="7"/>
      <c r="HK216" s="7"/>
      <c r="HL216" s="7"/>
      <c r="HM216" s="7"/>
      <c r="HN216" s="7"/>
      <c r="HO216" s="7"/>
      <c r="HP216" s="7"/>
      <c r="HQ216" s="7"/>
      <c r="HR216" s="7"/>
      <c r="HS216" s="7"/>
      <c r="HT216" s="7"/>
      <c r="HU216" s="7"/>
      <c r="HV216" s="7"/>
      <c r="HW216" s="7"/>
      <c r="HX216" s="7"/>
      <c r="HY216" s="7"/>
      <c r="HZ216" s="7"/>
      <c r="IA216" s="7"/>
      <c r="IB216" s="7"/>
      <c r="IC216" s="7"/>
      <c r="ID216" s="7"/>
      <c r="IE216" s="7"/>
      <c r="IF216" s="7"/>
      <c r="IG216" s="7"/>
      <c r="IH216" s="7"/>
      <c r="II216" s="7"/>
      <c r="IJ216" s="7"/>
      <c r="IK216" s="7"/>
      <c r="IL216" s="7"/>
      <c r="IM216" s="7"/>
      <c r="IN216" s="7"/>
      <c r="IO216" s="7"/>
      <c r="IP216" s="7"/>
      <c r="IQ216" s="7"/>
      <c r="IR216" s="7"/>
      <c r="IS216" s="7"/>
      <c r="IT216" s="7"/>
      <c r="IU216" s="7"/>
      <c r="IV216" s="7"/>
      <c r="IW216" s="7"/>
      <c r="IX216" s="7"/>
      <c r="IY216" s="7"/>
      <c r="IZ216" s="7"/>
      <c r="JA216" s="7"/>
      <c r="JB216" s="7"/>
      <c r="JC216" s="7"/>
      <c r="JD216" s="7"/>
      <c r="JE216" s="7"/>
      <c r="JF216" s="7"/>
      <c r="JG216" s="7"/>
      <c r="JH216" s="7"/>
      <c r="JI216" s="7"/>
      <c r="JJ216" s="7"/>
      <c r="JK216" s="7"/>
      <c r="JL216" s="7"/>
      <c r="JM216" s="7"/>
      <c r="JN216" s="7"/>
      <c r="JO216" s="7"/>
      <c r="JP216" s="7"/>
      <c r="JQ216" s="7"/>
      <c r="JR216" s="7"/>
      <c r="JS216" s="7"/>
      <c r="JT216" s="7"/>
      <c r="JU216" s="7"/>
      <c r="JV216" s="7"/>
      <c r="JW216" s="7"/>
      <c r="JX216" s="7"/>
      <c r="JY216" s="7"/>
      <c r="JZ216" s="7"/>
      <c r="KA216" s="7"/>
      <c r="KB216" s="7"/>
      <c r="KC216" s="7"/>
      <c r="KD216" s="7"/>
      <c r="KE216" s="7"/>
      <c r="KF216" s="7"/>
      <c r="KG216" s="7"/>
      <c r="KH216" s="7"/>
      <c r="KI216" s="7"/>
      <c r="KJ216" s="7"/>
      <c r="KK216" s="7"/>
      <c r="KL216" s="7"/>
      <c r="KM216" s="7"/>
      <c r="KN216" s="7"/>
      <c r="KO216" s="7"/>
      <c r="KP216" s="7"/>
      <c r="KQ216" s="7"/>
      <c r="KR216" s="7"/>
      <c r="KS216" s="7"/>
      <c r="KT216" s="7"/>
      <c r="KU216" s="7"/>
      <c r="KV216" s="7"/>
      <c r="KW216" s="7"/>
      <c r="KX216" s="7"/>
      <c r="KY216" s="7"/>
      <c r="KZ216" s="7"/>
      <c r="LA216" s="7"/>
      <c r="LB216" s="7"/>
      <c r="LC216" s="7"/>
      <c r="LD216" s="7"/>
      <c r="LE216" s="7"/>
      <c r="LF216" s="7"/>
      <c r="LG216" s="7"/>
      <c r="LH216" s="7"/>
      <c r="LI216" s="7"/>
      <c r="LJ216" s="7"/>
      <c r="LK216" s="7"/>
      <c r="LL216" s="7"/>
      <c r="LM216" s="7"/>
      <c r="LN216" s="7"/>
      <c r="LO216" s="7"/>
      <c r="LP216" s="7"/>
      <c r="LQ216" s="7"/>
      <c r="LR216" s="7"/>
      <c r="LS216" s="7"/>
      <c r="LT216" s="7"/>
      <c r="LU216" s="7"/>
      <c r="LV216" s="7"/>
      <c r="LW216" s="7"/>
      <c r="LX216" s="7"/>
      <c r="LY216" s="7"/>
      <c r="LZ216" s="7"/>
      <c r="MA216" s="7"/>
      <c r="MB216" s="7"/>
      <c r="MC216" s="7"/>
      <c r="MD216" s="7"/>
      <c r="ME216" s="7"/>
      <c r="MF216" s="7"/>
      <c r="MG216" s="7"/>
      <c r="MH216" s="7"/>
      <c r="MI216" s="7"/>
      <c r="MJ216" s="7"/>
      <c r="MK216" s="7"/>
      <c r="ML216" s="7"/>
      <c r="MM216" s="7"/>
      <c r="MN216" s="7"/>
      <c r="MO216" s="7"/>
      <c r="MP216" s="7"/>
      <c r="MQ216" s="7"/>
      <c r="MR216" s="7"/>
      <c r="MS216" s="7"/>
      <c r="MT216" s="7"/>
      <c r="MU216" s="7"/>
      <c r="MV216" s="7"/>
      <c r="MW216" s="7"/>
      <c r="MX216" s="7"/>
      <c r="MY216" s="7"/>
      <c r="MZ216" s="7"/>
      <c r="NA216" s="7"/>
      <c r="NB216" s="7"/>
      <c r="NC216" s="7"/>
      <c r="ND216" s="7"/>
      <c r="NE216" s="7"/>
      <c r="NF216" s="7"/>
      <c r="NG216" s="7"/>
      <c r="NH216" s="7"/>
      <c r="NI216" s="7"/>
      <c r="NJ216" s="7"/>
      <c r="NK216" s="7"/>
      <c r="NL216" s="7"/>
      <c r="NM216" s="7"/>
      <c r="NN216" s="7"/>
      <c r="NO216" s="7"/>
      <c r="NP216" s="7"/>
      <c r="NQ216" s="7"/>
      <c r="NR216" s="7"/>
      <c r="NS216" s="7"/>
      <c r="NT216" s="7"/>
      <c r="NU216" s="7"/>
      <c r="NV216" s="7"/>
      <c r="NW216" s="7"/>
      <c r="NX216" s="7"/>
      <c r="NY216" s="7"/>
      <c r="NZ216" s="7"/>
      <c r="OA216" s="7"/>
      <c r="OB216" s="7"/>
      <c r="OC216" s="7"/>
      <c r="OD216" s="7"/>
      <c r="OE216" s="7"/>
      <c r="OF216" s="7"/>
      <c r="OG216" s="7"/>
      <c r="OH216" s="7"/>
      <c r="OI216" s="7"/>
      <c r="OJ216" s="7"/>
      <c r="OK216" s="7"/>
      <c r="OL216" s="7"/>
      <c r="OM216" s="7"/>
      <c r="ON216" s="7"/>
      <c r="OO216" s="7"/>
      <c r="OP216" s="7"/>
      <c r="OQ216" s="7"/>
      <c r="OR216" s="7"/>
      <c r="OS216" s="7"/>
      <c r="OT216" s="7"/>
      <c r="OU216" s="7"/>
      <c r="OV216" s="7"/>
      <c r="OW216" s="7"/>
      <c r="OX216" s="7"/>
      <c r="OY216" s="7"/>
      <c r="OZ216" s="7"/>
      <c r="PA216" s="7"/>
      <c r="PB216" s="7"/>
      <c r="PC216" s="7"/>
      <c r="PD216" s="7"/>
      <c r="PE216" s="7"/>
      <c r="PF216" s="7"/>
      <c r="PG216" s="7"/>
      <c r="PH216" s="7"/>
      <c r="PI216" s="7"/>
      <c r="PJ216" s="7"/>
      <c r="PK216" s="7"/>
      <c r="PL216" s="7"/>
      <c r="PM216" s="7"/>
      <c r="PN216" s="7"/>
      <c r="PO216" s="7"/>
      <c r="PP216" s="7"/>
      <c r="PQ216" s="7"/>
      <c r="PR216" s="7"/>
      <c r="PS216" s="7"/>
      <c r="PT216" s="7"/>
      <c r="PU216" s="7"/>
      <c r="PV216" s="7"/>
      <c r="PW216" s="7"/>
      <c r="PX216" s="7"/>
      <c r="PY216" s="7"/>
      <c r="PZ216" s="7"/>
      <c r="QA216" s="7"/>
      <c r="QB216" s="7"/>
      <c r="QC216" s="7"/>
      <c r="QD216" s="7"/>
      <c r="QE216" s="7"/>
      <c r="QF216" s="7"/>
      <c r="QG216" s="7"/>
      <c r="QH216" s="7"/>
      <c r="QI216" s="7"/>
      <c r="QJ216" s="7"/>
      <c r="QK216" s="7"/>
      <c r="QL216" s="7"/>
      <c r="QM216" s="7"/>
      <c r="QN216" s="7"/>
      <c r="QO216" s="7"/>
      <c r="QP216" s="7"/>
      <c r="QQ216" s="7"/>
      <c r="QR216" s="7"/>
      <c r="QS216" s="7"/>
      <c r="QT216" s="7"/>
      <c r="QU216" s="7"/>
      <c r="QV216" s="7"/>
      <c r="QW216" s="7"/>
      <c r="QX216" s="7"/>
      <c r="QY216" s="7"/>
      <c r="QZ216" s="7"/>
      <c r="RA216" s="7"/>
      <c r="RB216" s="7"/>
      <c r="RC216" s="7"/>
      <c r="RD216" s="7"/>
      <c r="RE216" s="7"/>
      <c r="RF216" s="7"/>
      <c r="RG216" s="7"/>
      <c r="RH216" s="7"/>
      <c r="RI216" s="7"/>
      <c r="RJ216" s="7"/>
      <c r="RK216" s="7"/>
      <c r="RL216" s="7"/>
      <c r="RM216" s="7"/>
      <c r="RN216" s="7"/>
      <c r="RO216" s="7"/>
      <c r="RP216" s="7"/>
      <c r="RQ216" s="7"/>
      <c r="RR216" s="7"/>
      <c r="RS216" s="7"/>
      <c r="RT216" s="7"/>
      <c r="RU216" s="7"/>
      <c r="RV216" s="7"/>
      <c r="RW216" s="7"/>
      <c r="RX216" s="7"/>
      <c r="RY216" s="7"/>
      <c r="RZ216" s="7"/>
      <c r="SA216" s="7"/>
      <c r="SB216" s="7"/>
      <c r="SC216" s="7"/>
      <c r="SD216" s="7"/>
      <c r="SE216" s="7"/>
      <c r="SF216" s="7"/>
      <c r="SG216" s="7"/>
      <c r="SH216" s="7"/>
      <c r="SI216" s="7"/>
      <c r="SJ216" s="7"/>
      <c r="SK216" s="7"/>
    </row>
    <row r="217" ht="14.2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  <c r="DV217" s="7"/>
      <c r="DW217" s="7"/>
      <c r="DX217" s="7"/>
      <c r="DY217" s="7"/>
      <c r="DZ217" s="7"/>
      <c r="EA217" s="7"/>
      <c r="EB217" s="7"/>
      <c r="EC217" s="7"/>
      <c r="ED217" s="7"/>
      <c r="EE217" s="7"/>
      <c r="EF217" s="7"/>
      <c r="EG217" s="7"/>
      <c r="EH217" s="7"/>
      <c r="EI217" s="7"/>
      <c r="EJ217" s="7"/>
      <c r="EK217" s="7"/>
      <c r="EL217" s="7"/>
      <c r="EM217" s="7"/>
      <c r="EN217" s="7"/>
      <c r="EO217" s="7"/>
      <c r="EP217" s="7"/>
      <c r="EQ217" s="7"/>
      <c r="ER217" s="7"/>
      <c r="ES217" s="7"/>
      <c r="ET217" s="7"/>
      <c r="EU217" s="7"/>
      <c r="EV217" s="7"/>
      <c r="EW217" s="7"/>
      <c r="EX217" s="7"/>
      <c r="EY217" s="7"/>
      <c r="EZ217" s="7"/>
      <c r="FA217" s="7"/>
      <c r="FB217" s="7"/>
      <c r="FC217" s="7"/>
      <c r="FD217" s="7"/>
      <c r="FE217" s="7"/>
      <c r="FF217" s="7"/>
      <c r="FG217" s="7"/>
      <c r="FH217" s="7"/>
      <c r="FI217" s="7"/>
      <c r="FJ217" s="7"/>
      <c r="FK217" s="7"/>
      <c r="FL217" s="7"/>
      <c r="FM217" s="7"/>
      <c r="FN217" s="7"/>
      <c r="FO217" s="7"/>
      <c r="FP217" s="7"/>
      <c r="FQ217" s="7"/>
      <c r="FR217" s="7"/>
      <c r="FS217" s="7"/>
      <c r="FT217" s="7"/>
      <c r="FU217" s="7"/>
      <c r="FV217" s="7"/>
      <c r="FW217" s="7"/>
      <c r="FX217" s="7"/>
      <c r="FY217" s="7"/>
      <c r="FZ217" s="7"/>
      <c r="GA217" s="7"/>
      <c r="GB217" s="7"/>
      <c r="GC217" s="7"/>
      <c r="GD217" s="7"/>
      <c r="GE217" s="7"/>
      <c r="GF217" s="7"/>
      <c r="GG217" s="7"/>
      <c r="GH217" s="7"/>
      <c r="GI217" s="7"/>
      <c r="GJ217" s="7"/>
      <c r="GK217" s="7"/>
      <c r="GL217" s="7"/>
      <c r="GM217" s="7"/>
      <c r="GN217" s="7"/>
      <c r="GO217" s="7"/>
      <c r="GP217" s="7"/>
      <c r="GQ217" s="7"/>
      <c r="GR217" s="7"/>
      <c r="GS217" s="7"/>
      <c r="GT217" s="7"/>
      <c r="GU217" s="7"/>
      <c r="GV217" s="7"/>
      <c r="GW217" s="7"/>
      <c r="GX217" s="7"/>
      <c r="GY217" s="7"/>
      <c r="GZ217" s="7"/>
      <c r="HA217" s="7"/>
      <c r="HB217" s="7"/>
      <c r="HC217" s="7"/>
      <c r="HD217" s="7"/>
      <c r="HE217" s="7"/>
      <c r="HF217" s="7"/>
      <c r="HG217" s="7"/>
      <c r="HH217" s="7"/>
      <c r="HI217" s="7"/>
      <c r="HJ217" s="7"/>
      <c r="HK217" s="7"/>
      <c r="HL217" s="7"/>
      <c r="HM217" s="7"/>
      <c r="HN217" s="7"/>
      <c r="HO217" s="7"/>
      <c r="HP217" s="7"/>
      <c r="HQ217" s="7"/>
      <c r="HR217" s="7"/>
      <c r="HS217" s="7"/>
      <c r="HT217" s="7"/>
      <c r="HU217" s="7"/>
      <c r="HV217" s="7"/>
      <c r="HW217" s="7"/>
      <c r="HX217" s="7"/>
      <c r="HY217" s="7"/>
      <c r="HZ217" s="7"/>
      <c r="IA217" s="7"/>
      <c r="IB217" s="7"/>
      <c r="IC217" s="7"/>
      <c r="ID217" s="7"/>
      <c r="IE217" s="7"/>
      <c r="IF217" s="7"/>
      <c r="IG217" s="7"/>
      <c r="IH217" s="7"/>
      <c r="II217" s="7"/>
      <c r="IJ217" s="7"/>
      <c r="IK217" s="7"/>
      <c r="IL217" s="7"/>
      <c r="IM217" s="7"/>
      <c r="IN217" s="7"/>
      <c r="IO217" s="7"/>
      <c r="IP217" s="7"/>
      <c r="IQ217" s="7"/>
      <c r="IR217" s="7"/>
      <c r="IS217" s="7"/>
      <c r="IT217" s="7"/>
      <c r="IU217" s="7"/>
      <c r="IV217" s="7"/>
      <c r="IW217" s="7"/>
      <c r="IX217" s="7"/>
      <c r="IY217" s="7"/>
      <c r="IZ217" s="7"/>
      <c r="JA217" s="7"/>
      <c r="JB217" s="7"/>
      <c r="JC217" s="7"/>
      <c r="JD217" s="7"/>
      <c r="JE217" s="7"/>
      <c r="JF217" s="7"/>
      <c r="JG217" s="7"/>
      <c r="JH217" s="7"/>
      <c r="JI217" s="7"/>
      <c r="JJ217" s="7"/>
      <c r="JK217" s="7"/>
      <c r="JL217" s="7"/>
      <c r="JM217" s="7"/>
      <c r="JN217" s="7"/>
      <c r="JO217" s="7"/>
      <c r="JP217" s="7"/>
      <c r="JQ217" s="7"/>
      <c r="JR217" s="7"/>
      <c r="JS217" s="7"/>
      <c r="JT217" s="7"/>
      <c r="JU217" s="7"/>
      <c r="JV217" s="7"/>
      <c r="JW217" s="7"/>
      <c r="JX217" s="7"/>
      <c r="JY217" s="7"/>
      <c r="JZ217" s="7"/>
      <c r="KA217" s="7"/>
      <c r="KB217" s="7"/>
      <c r="KC217" s="7"/>
      <c r="KD217" s="7"/>
      <c r="KE217" s="7"/>
      <c r="KF217" s="7"/>
      <c r="KG217" s="7"/>
      <c r="KH217" s="7"/>
      <c r="KI217" s="7"/>
      <c r="KJ217" s="7"/>
      <c r="KK217" s="7"/>
      <c r="KL217" s="7"/>
      <c r="KM217" s="7"/>
      <c r="KN217" s="7"/>
      <c r="KO217" s="7"/>
      <c r="KP217" s="7"/>
      <c r="KQ217" s="7"/>
      <c r="KR217" s="7"/>
      <c r="KS217" s="7"/>
      <c r="KT217" s="7"/>
      <c r="KU217" s="7"/>
      <c r="KV217" s="7"/>
      <c r="KW217" s="7"/>
      <c r="KX217" s="7"/>
      <c r="KY217" s="7"/>
      <c r="KZ217" s="7"/>
      <c r="LA217" s="7"/>
      <c r="LB217" s="7"/>
      <c r="LC217" s="7"/>
      <c r="LD217" s="7"/>
      <c r="LE217" s="7"/>
      <c r="LF217" s="7"/>
      <c r="LG217" s="7"/>
      <c r="LH217" s="7"/>
      <c r="LI217" s="7"/>
      <c r="LJ217" s="7"/>
      <c r="LK217" s="7"/>
      <c r="LL217" s="7"/>
      <c r="LM217" s="7"/>
      <c r="LN217" s="7"/>
      <c r="LO217" s="7"/>
      <c r="LP217" s="7"/>
      <c r="LQ217" s="7"/>
      <c r="LR217" s="7"/>
      <c r="LS217" s="7"/>
      <c r="LT217" s="7"/>
      <c r="LU217" s="7"/>
      <c r="LV217" s="7"/>
      <c r="LW217" s="7"/>
      <c r="LX217" s="7"/>
      <c r="LY217" s="7"/>
      <c r="LZ217" s="7"/>
      <c r="MA217" s="7"/>
      <c r="MB217" s="7"/>
      <c r="MC217" s="7"/>
      <c r="MD217" s="7"/>
      <c r="ME217" s="7"/>
      <c r="MF217" s="7"/>
      <c r="MG217" s="7"/>
      <c r="MH217" s="7"/>
      <c r="MI217" s="7"/>
      <c r="MJ217" s="7"/>
      <c r="MK217" s="7"/>
      <c r="ML217" s="7"/>
      <c r="MM217" s="7"/>
      <c r="MN217" s="7"/>
      <c r="MO217" s="7"/>
      <c r="MP217" s="7"/>
      <c r="MQ217" s="7"/>
      <c r="MR217" s="7"/>
      <c r="MS217" s="7"/>
      <c r="MT217" s="7"/>
      <c r="MU217" s="7"/>
      <c r="MV217" s="7"/>
      <c r="MW217" s="7"/>
      <c r="MX217" s="7"/>
      <c r="MY217" s="7"/>
      <c r="MZ217" s="7"/>
      <c r="NA217" s="7"/>
      <c r="NB217" s="7"/>
      <c r="NC217" s="7"/>
      <c r="ND217" s="7"/>
      <c r="NE217" s="7"/>
      <c r="NF217" s="7"/>
      <c r="NG217" s="7"/>
      <c r="NH217" s="7"/>
      <c r="NI217" s="7"/>
      <c r="NJ217" s="7"/>
      <c r="NK217" s="7"/>
      <c r="NL217" s="7"/>
      <c r="NM217" s="7"/>
      <c r="NN217" s="7"/>
      <c r="NO217" s="7"/>
      <c r="NP217" s="7"/>
      <c r="NQ217" s="7"/>
      <c r="NR217" s="7"/>
      <c r="NS217" s="7"/>
      <c r="NT217" s="7"/>
      <c r="NU217" s="7"/>
      <c r="NV217" s="7"/>
      <c r="NW217" s="7"/>
      <c r="NX217" s="7"/>
      <c r="NY217" s="7"/>
      <c r="NZ217" s="7"/>
      <c r="OA217" s="7"/>
      <c r="OB217" s="7"/>
      <c r="OC217" s="7"/>
      <c r="OD217" s="7"/>
      <c r="OE217" s="7"/>
      <c r="OF217" s="7"/>
      <c r="OG217" s="7"/>
      <c r="OH217" s="7"/>
      <c r="OI217" s="7"/>
      <c r="OJ217" s="7"/>
      <c r="OK217" s="7"/>
      <c r="OL217" s="7"/>
      <c r="OM217" s="7"/>
      <c r="ON217" s="7"/>
      <c r="OO217" s="7"/>
      <c r="OP217" s="7"/>
      <c r="OQ217" s="7"/>
      <c r="OR217" s="7"/>
      <c r="OS217" s="7"/>
      <c r="OT217" s="7"/>
      <c r="OU217" s="7"/>
      <c r="OV217" s="7"/>
      <c r="OW217" s="7"/>
      <c r="OX217" s="7"/>
      <c r="OY217" s="7"/>
      <c r="OZ217" s="7"/>
      <c r="PA217" s="7"/>
      <c r="PB217" s="7"/>
      <c r="PC217" s="7"/>
      <c r="PD217" s="7"/>
      <c r="PE217" s="7"/>
      <c r="PF217" s="7"/>
      <c r="PG217" s="7"/>
      <c r="PH217" s="7"/>
      <c r="PI217" s="7"/>
      <c r="PJ217" s="7"/>
      <c r="PK217" s="7"/>
      <c r="PL217" s="7"/>
      <c r="PM217" s="7"/>
      <c r="PN217" s="7"/>
      <c r="PO217" s="7"/>
      <c r="PP217" s="7"/>
      <c r="PQ217" s="7"/>
      <c r="PR217" s="7"/>
      <c r="PS217" s="7"/>
      <c r="PT217" s="7"/>
      <c r="PU217" s="7"/>
      <c r="PV217" s="7"/>
      <c r="PW217" s="7"/>
      <c r="PX217" s="7"/>
      <c r="PY217" s="7"/>
      <c r="PZ217" s="7"/>
      <c r="QA217" s="7"/>
      <c r="QB217" s="7"/>
      <c r="QC217" s="7"/>
      <c r="QD217" s="7"/>
      <c r="QE217" s="7"/>
      <c r="QF217" s="7"/>
      <c r="QG217" s="7"/>
      <c r="QH217" s="7"/>
      <c r="QI217" s="7"/>
      <c r="QJ217" s="7"/>
      <c r="QK217" s="7"/>
      <c r="QL217" s="7"/>
      <c r="QM217" s="7"/>
      <c r="QN217" s="7"/>
      <c r="QO217" s="7"/>
      <c r="QP217" s="7"/>
      <c r="QQ217" s="7"/>
      <c r="QR217" s="7"/>
      <c r="QS217" s="7"/>
      <c r="QT217" s="7"/>
      <c r="QU217" s="7"/>
      <c r="QV217" s="7"/>
      <c r="QW217" s="7"/>
      <c r="QX217" s="7"/>
      <c r="QY217" s="7"/>
      <c r="QZ217" s="7"/>
      <c r="RA217" s="7"/>
      <c r="RB217" s="7"/>
      <c r="RC217" s="7"/>
      <c r="RD217" s="7"/>
      <c r="RE217" s="7"/>
      <c r="RF217" s="7"/>
      <c r="RG217" s="7"/>
      <c r="RH217" s="7"/>
      <c r="RI217" s="7"/>
      <c r="RJ217" s="7"/>
      <c r="RK217" s="7"/>
      <c r="RL217" s="7"/>
      <c r="RM217" s="7"/>
      <c r="RN217" s="7"/>
      <c r="RO217" s="7"/>
      <c r="RP217" s="7"/>
      <c r="RQ217" s="7"/>
      <c r="RR217" s="7"/>
      <c r="RS217" s="7"/>
      <c r="RT217" s="7"/>
      <c r="RU217" s="7"/>
      <c r="RV217" s="7"/>
      <c r="RW217" s="7"/>
      <c r="RX217" s="7"/>
      <c r="RY217" s="7"/>
      <c r="RZ217" s="7"/>
      <c r="SA217" s="7"/>
      <c r="SB217" s="7"/>
      <c r="SC217" s="7"/>
      <c r="SD217" s="7"/>
      <c r="SE217" s="7"/>
      <c r="SF217" s="7"/>
      <c r="SG217" s="7"/>
      <c r="SH217" s="7"/>
      <c r="SI217" s="7"/>
      <c r="SJ217" s="7"/>
      <c r="SK217" s="7"/>
    </row>
    <row r="218" ht="14.2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  <c r="DV218" s="7"/>
      <c r="DW218" s="7"/>
      <c r="DX218" s="7"/>
      <c r="DY218" s="7"/>
      <c r="DZ218" s="7"/>
      <c r="EA218" s="7"/>
      <c r="EB218" s="7"/>
      <c r="EC218" s="7"/>
      <c r="ED218" s="7"/>
      <c r="EE218" s="7"/>
      <c r="EF218" s="7"/>
      <c r="EG218" s="7"/>
      <c r="EH218" s="7"/>
      <c r="EI218" s="7"/>
      <c r="EJ218" s="7"/>
      <c r="EK218" s="7"/>
      <c r="EL218" s="7"/>
      <c r="EM218" s="7"/>
      <c r="EN218" s="7"/>
      <c r="EO218" s="7"/>
      <c r="EP218" s="7"/>
      <c r="EQ218" s="7"/>
      <c r="ER218" s="7"/>
      <c r="ES218" s="7"/>
      <c r="ET218" s="7"/>
      <c r="EU218" s="7"/>
      <c r="EV218" s="7"/>
      <c r="EW218" s="7"/>
      <c r="EX218" s="7"/>
      <c r="EY218" s="7"/>
      <c r="EZ218" s="7"/>
      <c r="FA218" s="7"/>
      <c r="FB218" s="7"/>
      <c r="FC218" s="7"/>
      <c r="FD218" s="7"/>
      <c r="FE218" s="7"/>
      <c r="FF218" s="7"/>
      <c r="FG218" s="7"/>
      <c r="FH218" s="7"/>
      <c r="FI218" s="7"/>
      <c r="FJ218" s="7"/>
      <c r="FK218" s="7"/>
      <c r="FL218" s="7"/>
      <c r="FM218" s="7"/>
      <c r="FN218" s="7"/>
      <c r="FO218" s="7"/>
      <c r="FP218" s="7"/>
      <c r="FQ218" s="7"/>
      <c r="FR218" s="7"/>
      <c r="FS218" s="7"/>
      <c r="FT218" s="7"/>
      <c r="FU218" s="7"/>
      <c r="FV218" s="7"/>
      <c r="FW218" s="7"/>
      <c r="FX218" s="7"/>
      <c r="FY218" s="7"/>
      <c r="FZ218" s="7"/>
      <c r="GA218" s="7"/>
      <c r="GB218" s="7"/>
      <c r="GC218" s="7"/>
      <c r="GD218" s="7"/>
      <c r="GE218" s="7"/>
      <c r="GF218" s="7"/>
      <c r="GG218" s="7"/>
      <c r="GH218" s="7"/>
      <c r="GI218" s="7"/>
      <c r="GJ218" s="7"/>
      <c r="GK218" s="7"/>
      <c r="GL218" s="7"/>
      <c r="GM218" s="7"/>
      <c r="GN218" s="7"/>
      <c r="GO218" s="7"/>
      <c r="GP218" s="7"/>
      <c r="GQ218" s="7"/>
      <c r="GR218" s="7"/>
      <c r="GS218" s="7"/>
      <c r="GT218" s="7"/>
      <c r="GU218" s="7"/>
      <c r="GV218" s="7"/>
      <c r="GW218" s="7"/>
      <c r="GX218" s="7"/>
      <c r="GY218" s="7"/>
      <c r="GZ218" s="7"/>
      <c r="HA218" s="7"/>
      <c r="HB218" s="7"/>
      <c r="HC218" s="7"/>
      <c r="HD218" s="7"/>
      <c r="HE218" s="7"/>
      <c r="HF218" s="7"/>
      <c r="HG218" s="7"/>
      <c r="HH218" s="7"/>
      <c r="HI218" s="7"/>
      <c r="HJ218" s="7"/>
      <c r="HK218" s="7"/>
      <c r="HL218" s="7"/>
      <c r="HM218" s="7"/>
      <c r="HN218" s="7"/>
      <c r="HO218" s="7"/>
      <c r="HP218" s="7"/>
      <c r="HQ218" s="7"/>
      <c r="HR218" s="7"/>
      <c r="HS218" s="7"/>
      <c r="HT218" s="7"/>
      <c r="HU218" s="7"/>
      <c r="HV218" s="7"/>
      <c r="HW218" s="7"/>
      <c r="HX218" s="7"/>
      <c r="HY218" s="7"/>
      <c r="HZ218" s="7"/>
      <c r="IA218" s="7"/>
      <c r="IB218" s="7"/>
      <c r="IC218" s="7"/>
      <c r="ID218" s="7"/>
      <c r="IE218" s="7"/>
      <c r="IF218" s="7"/>
      <c r="IG218" s="7"/>
      <c r="IH218" s="7"/>
      <c r="II218" s="7"/>
      <c r="IJ218" s="7"/>
      <c r="IK218" s="7"/>
      <c r="IL218" s="7"/>
      <c r="IM218" s="7"/>
      <c r="IN218" s="7"/>
      <c r="IO218" s="7"/>
      <c r="IP218" s="7"/>
      <c r="IQ218" s="7"/>
      <c r="IR218" s="7"/>
      <c r="IS218" s="7"/>
      <c r="IT218" s="7"/>
      <c r="IU218" s="7"/>
      <c r="IV218" s="7"/>
      <c r="IW218" s="7"/>
      <c r="IX218" s="7"/>
      <c r="IY218" s="7"/>
      <c r="IZ218" s="7"/>
      <c r="JA218" s="7"/>
      <c r="JB218" s="7"/>
      <c r="JC218" s="7"/>
      <c r="JD218" s="7"/>
      <c r="JE218" s="7"/>
      <c r="JF218" s="7"/>
      <c r="JG218" s="7"/>
      <c r="JH218" s="7"/>
      <c r="JI218" s="7"/>
      <c r="JJ218" s="7"/>
      <c r="JK218" s="7"/>
      <c r="JL218" s="7"/>
      <c r="JM218" s="7"/>
      <c r="JN218" s="7"/>
      <c r="JO218" s="7"/>
      <c r="JP218" s="7"/>
      <c r="JQ218" s="7"/>
      <c r="JR218" s="7"/>
      <c r="JS218" s="7"/>
      <c r="JT218" s="7"/>
      <c r="JU218" s="7"/>
      <c r="JV218" s="7"/>
      <c r="JW218" s="7"/>
      <c r="JX218" s="7"/>
      <c r="JY218" s="7"/>
      <c r="JZ218" s="7"/>
      <c r="KA218" s="7"/>
      <c r="KB218" s="7"/>
      <c r="KC218" s="7"/>
      <c r="KD218" s="7"/>
      <c r="KE218" s="7"/>
      <c r="KF218" s="7"/>
      <c r="KG218" s="7"/>
      <c r="KH218" s="7"/>
      <c r="KI218" s="7"/>
      <c r="KJ218" s="7"/>
      <c r="KK218" s="7"/>
      <c r="KL218" s="7"/>
      <c r="KM218" s="7"/>
      <c r="KN218" s="7"/>
      <c r="KO218" s="7"/>
      <c r="KP218" s="7"/>
      <c r="KQ218" s="7"/>
      <c r="KR218" s="7"/>
      <c r="KS218" s="7"/>
      <c r="KT218" s="7"/>
      <c r="KU218" s="7"/>
      <c r="KV218" s="7"/>
      <c r="KW218" s="7"/>
      <c r="KX218" s="7"/>
      <c r="KY218" s="7"/>
      <c r="KZ218" s="7"/>
      <c r="LA218" s="7"/>
      <c r="LB218" s="7"/>
      <c r="LC218" s="7"/>
      <c r="LD218" s="7"/>
      <c r="LE218" s="7"/>
      <c r="LF218" s="7"/>
      <c r="LG218" s="7"/>
      <c r="LH218" s="7"/>
      <c r="LI218" s="7"/>
      <c r="LJ218" s="7"/>
      <c r="LK218" s="7"/>
      <c r="LL218" s="7"/>
      <c r="LM218" s="7"/>
      <c r="LN218" s="7"/>
      <c r="LO218" s="7"/>
      <c r="LP218" s="7"/>
      <c r="LQ218" s="7"/>
      <c r="LR218" s="7"/>
      <c r="LS218" s="7"/>
      <c r="LT218" s="7"/>
      <c r="LU218" s="7"/>
      <c r="LV218" s="7"/>
      <c r="LW218" s="7"/>
      <c r="LX218" s="7"/>
      <c r="LY218" s="7"/>
      <c r="LZ218" s="7"/>
      <c r="MA218" s="7"/>
      <c r="MB218" s="7"/>
      <c r="MC218" s="7"/>
      <c r="MD218" s="7"/>
      <c r="ME218" s="7"/>
      <c r="MF218" s="7"/>
      <c r="MG218" s="7"/>
      <c r="MH218" s="7"/>
      <c r="MI218" s="7"/>
      <c r="MJ218" s="7"/>
      <c r="MK218" s="7"/>
      <c r="ML218" s="7"/>
      <c r="MM218" s="7"/>
      <c r="MN218" s="7"/>
      <c r="MO218" s="7"/>
      <c r="MP218" s="7"/>
      <c r="MQ218" s="7"/>
      <c r="MR218" s="7"/>
      <c r="MS218" s="7"/>
      <c r="MT218" s="7"/>
      <c r="MU218" s="7"/>
      <c r="MV218" s="7"/>
      <c r="MW218" s="7"/>
      <c r="MX218" s="7"/>
      <c r="MY218" s="7"/>
      <c r="MZ218" s="7"/>
      <c r="NA218" s="7"/>
      <c r="NB218" s="7"/>
      <c r="NC218" s="7"/>
      <c r="ND218" s="7"/>
      <c r="NE218" s="7"/>
      <c r="NF218" s="7"/>
      <c r="NG218" s="7"/>
      <c r="NH218" s="7"/>
      <c r="NI218" s="7"/>
      <c r="NJ218" s="7"/>
      <c r="NK218" s="7"/>
      <c r="NL218" s="7"/>
      <c r="NM218" s="7"/>
      <c r="NN218" s="7"/>
      <c r="NO218" s="7"/>
      <c r="NP218" s="7"/>
      <c r="NQ218" s="7"/>
      <c r="NR218" s="7"/>
      <c r="NS218" s="7"/>
      <c r="NT218" s="7"/>
      <c r="NU218" s="7"/>
      <c r="NV218" s="7"/>
      <c r="NW218" s="7"/>
      <c r="NX218" s="7"/>
      <c r="NY218" s="7"/>
      <c r="NZ218" s="7"/>
      <c r="OA218" s="7"/>
      <c r="OB218" s="7"/>
      <c r="OC218" s="7"/>
      <c r="OD218" s="7"/>
      <c r="OE218" s="7"/>
      <c r="OF218" s="7"/>
      <c r="OG218" s="7"/>
      <c r="OH218" s="7"/>
      <c r="OI218" s="7"/>
      <c r="OJ218" s="7"/>
      <c r="OK218" s="7"/>
      <c r="OL218" s="7"/>
      <c r="OM218" s="7"/>
      <c r="ON218" s="7"/>
      <c r="OO218" s="7"/>
      <c r="OP218" s="7"/>
      <c r="OQ218" s="7"/>
      <c r="OR218" s="7"/>
      <c r="OS218" s="7"/>
      <c r="OT218" s="7"/>
      <c r="OU218" s="7"/>
      <c r="OV218" s="7"/>
      <c r="OW218" s="7"/>
      <c r="OX218" s="7"/>
      <c r="OY218" s="7"/>
      <c r="OZ218" s="7"/>
      <c r="PA218" s="7"/>
      <c r="PB218" s="7"/>
      <c r="PC218" s="7"/>
      <c r="PD218" s="7"/>
      <c r="PE218" s="7"/>
      <c r="PF218" s="7"/>
      <c r="PG218" s="7"/>
      <c r="PH218" s="7"/>
      <c r="PI218" s="7"/>
      <c r="PJ218" s="7"/>
      <c r="PK218" s="7"/>
      <c r="PL218" s="7"/>
      <c r="PM218" s="7"/>
      <c r="PN218" s="7"/>
      <c r="PO218" s="7"/>
      <c r="PP218" s="7"/>
      <c r="PQ218" s="7"/>
      <c r="PR218" s="7"/>
      <c r="PS218" s="7"/>
      <c r="PT218" s="7"/>
      <c r="PU218" s="7"/>
      <c r="PV218" s="7"/>
      <c r="PW218" s="7"/>
      <c r="PX218" s="7"/>
      <c r="PY218" s="7"/>
      <c r="PZ218" s="7"/>
      <c r="QA218" s="7"/>
      <c r="QB218" s="7"/>
      <c r="QC218" s="7"/>
      <c r="QD218" s="7"/>
      <c r="QE218" s="7"/>
      <c r="QF218" s="7"/>
      <c r="QG218" s="7"/>
      <c r="QH218" s="7"/>
      <c r="QI218" s="7"/>
      <c r="QJ218" s="7"/>
      <c r="QK218" s="7"/>
      <c r="QL218" s="7"/>
      <c r="QM218" s="7"/>
      <c r="QN218" s="7"/>
      <c r="QO218" s="7"/>
      <c r="QP218" s="7"/>
      <c r="QQ218" s="7"/>
      <c r="QR218" s="7"/>
      <c r="QS218" s="7"/>
      <c r="QT218" s="7"/>
      <c r="QU218" s="7"/>
      <c r="QV218" s="7"/>
      <c r="QW218" s="7"/>
      <c r="QX218" s="7"/>
      <c r="QY218" s="7"/>
      <c r="QZ218" s="7"/>
      <c r="RA218" s="7"/>
      <c r="RB218" s="7"/>
      <c r="RC218" s="7"/>
      <c r="RD218" s="7"/>
      <c r="RE218" s="7"/>
      <c r="RF218" s="7"/>
      <c r="RG218" s="7"/>
      <c r="RH218" s="7"/>
      <c r="RI218" s="7"/>
      <c r="RJ218" s="7"/>
      <c r="RK218" s="7"/>
      <c r="RL218" s="7"/>
      <c r="RM218" s="7"/>
      <c r="RN218" s="7"/>
      <c r="RO218" s="7"/>
      <c r="RP218" s="7"/>
      <c r="RQ218" s="7"/>
      <c r="RR218" s="7"/>
      <c r="RS218" s="7"/>
      <c r="RT218" s="7"/>
      <c r="RU218" s="7"/>
      <c r="RV218" s="7"/>
      <c r="RW218" s="7"/>
      <c r="RX218" s="7"/>
      <c r="RY218" s="7"/>
      <c r="RZ218" s="7"/>
      <c r="SA218" s="7"/>
      <c r="SB218" s="7"/>
      <c r="SC218" s="7"/>
      <c r="SD218" s="7"/>
      <c r="SE218" s="7"/>
      <c r="SF218" s="7"/>
      <c r="SG218" s="7"/>
      <c r="SH218" s="7"/>
      <c r="SI218" s="7"/>
      <c r="SJ218" s="7"/>
      <c r="SK218" s="7"/>
    </row>
    <row r="219" ht="14.2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  <c r="DV219" s="7"/>
      <c r="DW219" s="7"/>
      <c r="DX219" s="7"/>
      <c r="DY219" s="7"/>
      <c r="DZ219" s="7"/>
      <c r="EA219" s="7"/>
      <c r="EB219" s="7"/>
      <c r="EC219" s="7"/>
      <c r="ED219" s="7"/>
      <c r="EE219" s="7"/>
      <c r="EF219" s="7"/>
      <c r="EG219" s="7"/>
      <c r="EH219" s="7"/>
      <c r="EI219" s="7"/>
      <c r="EJ219" s="7"/>
      <c r="EK219" s="7"/>
      <c r="EL219" s="7"/>
      <c r="EM219" s="7"/>
      <c r="EN219" s="7"/>
      <c r="EO219" s="7"/>
      <c r="EP219" s="7"/>
      <c r="EQ219" s="7"/>
      <c r="ER219" s="7"/>
      <c r="ES219" s="7"/>
      <c r="ET219" s="7"/>
      <c r="EU219" s="7"/>
      <c r="EV219" s="7"/>
      <c r="EW219" s="7"/>
      <c r="EX219" s="7"/>
      <c r="EY219" s="7"/>
      <c r="EZ219" s="7"/>
      <c r="FA219" s="7"/>
      <c r="FB219" s="7"/>
      <c r="FC219" s="7"/>
      <c r="FD219" s="7"/>
      <c r="FE219" s="7"/>
      <c r="FF219" s="7"/>
      <c r="FG219" s="7"/>
      <c r="FH219" s="7"/>
      <c r="FI219" s="7"/>
      <c r="FJ219" s="7"/>
      <c r="FK219" s="7"/>
      <c r="FL219" s="7"/>
      <c r="FM219" s="7"/>
      <c r="FN219" s="7"/>
      <c r="FO219" s="7"/>
      <c r="FP219" s="7"/>
      <c r="FQ219" s="7"/>
      <c r="FR219" s="7"/>
      <c r="FS219" s="7"/>
      <c r="FT219" s="7"/>
      <c r="FU219" s="7"/>
      <c r="FV219" s="7"/>
      <c r="FW219" s="7"/>
      <c r="FX219" s="7"/>
      <c r="FY219" s="7"/>
      <c r="FZ219" s="7"/>
      <c r="GA219" s="7"/>
      <c r="GB219" s="7"/>
      <c r="GC219" s="7"/>
      <c r="GD219" s="7"/>
      <c r="GE219" s="7"/>
      <c r="GF219" s="7"/>
      <c r="GG219" s="7"/>
      <c r="GH219" s="7"/>
      <c r="GI219" s="7"/>
      <c r="GJ219" s="7"/>
      <c r="GK219" s="7"/>
      <c r="GL219" s="7"/>
      <c r="GM219" s="7"/>
      <c r="GN219" s="7"/>
      <c r="GO219" s="7"/>
      <c r="GP219" s="7"/>
      <c r="GQ219" s="7"/>
      <c r="GR219" s="7"/>
      <c r="GS219" s="7"/>
      <c r="GT219" s="7"/>
      <c r="GU219" s="7"/>
      <c r="GV219" s="7"/>
      <c r="GW219" s="7"/>
      <c r="GX219" s="7"/>
      <c r="GY219" s="7"/>
      <c r="GZ219" s="7"/>
      <c r="HA219" s="7"/>
      <c r="HB219" s="7"/>
      <c r="HC219" s="7"/>
      <c r="HD219" s="7"/>
      <c r="HE219" s="7"/>
      <c r="HF219" s="7"/>
      <c r="HG219" s="7"/>
      <c r="HH219" s="7"/>
      <c r="HI219" s="7"/>
      <c r="HJ219" s="7"/>
      <c r="HK219" s="7"/>
      <c r="HL219" s="7"/>
      <c r="HM219" s="7"/>
      <c r="HN219" s="7"/>
      <c r="HO219" s="7"/>
      <c r="HP219" s="7"/>
      <c r="HQ219" s="7"/>
      <c r="HR219" s="7"/>
      <c r="HS219" s="7"/>
      <c r="HT219" s="7"/>
      <c r="HU219" s="7"/>
      <c r="HV219" s="7"/>
      <c r="HW219" s="7"/>
      <c r="HX219" s="7"/>
      <c r="HY219" s="7"/>
      <c r="HZ219" s="7"/>
      <c r="IA219" s="7"/>
      <c r="IB219" s="7"/>
      <c r="IC219" s="7"/>
      <c r="ID219" s="7"/>
      <c r="IE219" s="7"/>
      <c r="IF219" s="7"/>
      <c r="IG219" s="7"/>
      <c r="IH219" s="7"/>
      <c r="II219" s="7"/>
      <c r="IJ219" s="7"/>
      <c r="IK219" s="7"/>
      <c r="IL219" s="7"/>
      <c r="IM219" s="7"/>
      <c r="IN219" s="7"/>
      <c r="IO219" s="7"/>
      <c r="IP219" s="7"/>
      <c r="IQ219" s="7"/>
      <c r="IR219" s="7"/>
      <c r="IS219" s="7"/>
      <c r="IT219" s="7"/>
      <c r="IU219" s="7"/>
      <c r="IV219" s="7"/>
      <c r="IW219" s="7"/>
      <c r="IX219" s="7"/>
      <c r="IY219" s="7"/>
      <c r="IZ219" s="7"/>
      <c r="JA219" s="7"/>
      <c r="JB219" s="7"/>
      <c r="JC219" s="7"/>
      <c r="JD219" s="7"/>
      <c r="JE219" s="7"/>
      <c r="JF219" s="7"/>
      <c r="JG219" s="7"/>
      <c r="JH219" s="7"/>
      <c r="JI219" s="7"/>
      <c r="JJ219" s="7"/>
      <c r="JK219" s="7"/>
      <c r="JL219" s="7"/>
      <c r="JM219" s="7"/>
      <c r="JN219" s="7"/>
      <c r="JO219" s="7"/>
      <c r="JP219" s="7"/>
      <c r="JQ219" s="7"/>
      <c r="JR219" s="7"/>
      <c r="JS219" s="7"/>
      <c r="JT219" s="7"/>
      <c r="JU219" s="7"/>
      <c r="JV219" s="7"/>
      <c r="JW219" s="7"/>
      <c r="JX219" s="7"/>
      <c r="JY219" s="7"/>
      <c r="JZ219" s="7"/>
      <c r="KA219" s="7"/>
      <c r="KB219" s="7"/>
      <c r="KC219" s="7"/>
      <c r="KD219" s="7"/>
      <c r="KE219" s="7"/>
      <c r="KF219" s="7"/>
      <c r="KG219" s="7"/>
      <c r="KH219" s="7"/>
      <c r="KI219" s="7"/>
      <c r="KJ219" s="7"/>
      <c r="KK219" s="7"/>
      <c r="KL219" s="7"/>
      <c r="KM219" s="7"/>
      <c r="KN219" s="7"/>
      <c r="KO219" s="7"/>
      <c r="KP219" s="7"/>
      <c r="KQ219" s="7"/>
      <c r="KR219" s="7"/>
      <c r="KS219" s="7"/>
      <c r="KT219" s="7"/>
      <c r="KU219" s="7"/>
      <c r="KV219" s="7"/>
      <c r="KW219" s="7"/>
      <c r="KX219" s="7"/>
      <c r="KY219" s="7"/>
      <c r="KZ219" s="7"/>
      <c r="LA219" s="7"/>
      <c r="LB219" s="7"/>
      <c r="LC219" s="7"/>
      <c r="LD219" s="7"/>
      <c r="LE219" s="7"/>
      <c r="LF219" s="7"/>
      <c r="LG219" s="7"/>
      <c r="LH219" s="7"/>
      <c r="LI219" s="7"/>
      <c r="LJ219" s="7"/>
      <c r="LK219" s="7"/>
      <c r="LL219" s="7"/>
      <c r="LM219" s="7"/>
      <c r="LN219" s="7"/>
      <c r="LO219" s="7"/>
      <c r="LP219" s="7"/>
      <c r="LQ219" s="7"/>
      <c r="LR219" s="7"/>
      <c r="LS219" s="7"/>
      <c r="LT219" s="7"/>
      <c r="LU219" s="7"/>
      <c r="LV219" s="7"/>
      <c r="LW219" s="7"/>
      <c r="LX219" s="7"/>
      <c r="LY219" s="7"/>
      <c r="LZ219" s="7"/>
      <c r="MA219" s="7"/>
      <c r="MB219" s="7"/>
      <c r="MC219" s="7"/>
      <c r="MD219" s="7"/>
      <c r="ME219" s="7"/>
      <c r="MF219" s="7"/>
      <c r="MG219" s="7"/>
      <c r="MH219" s="7"/>
      <c r="MI219" s="7"/>
      <c r="MJ219" s="7"/>
      <c r="MK219" s="7"/>
      <c r="ML219" s="7"/>
      <c r="MM219" s="7"/>
      <c r="MN219" s="7"/>
      <c r="MO219" s="7"/>
      <c r="MP219" s="7"/>
      <c r="MQ219" s="7"/>
      <c r="MR219" s="7"/>
      <c r="MS219" s="7"/>
      <c r="MT219" s="7"/>
      <c r="MU219" s="7"/>
      <c r="MV219" s="7"/>
      <c r="MW219" s="7"/>
      <c r="MX219" s="7"/>
      <c r="MY219" s="7"/>
      <c r="MZ219" s="7"/>
      <c r="NA219" s="7"/>
      <c r="NB219" s="7"/>
      <c r="NC219" s="7"/>
      <c r="ND219" s="7"/>
      <c r="NE219" s="7"/>
      <c r="NF219" s="7"/>
      <c r="NG219" s="7"/>
      <c r="NH219" s="7"/>
      <c r="NI219" s="7"/>
      <c r="NJ219" s="7"/>
      <c r="NK219" s="7"/>
      <c r="NL219" s="7"/>
      <c r="NM219" s="7"/>
      <c r="NN219" s="7"/>
      <c r="NO219" s="7"/>
      <c r="NP219" s="7"/>
      <c r="NQ219" s="7"/>
      <c r="NR219" s="7"/>
      <c r="NS219" s="7"/>
      <c r="NT219" s="7"/>
      <c r="NU219" s="7"/>
      <c r="NV219" s="7"/>
      <c r="NW219" s="7"/>
      <c r="NX219" s="7"/>
      <c r="NY219" s="7"/>
      <c r="NZ219" s="7"/>
      <c r="OA219" s="7"/>
      <c r="OB219" s="7"/>
      <c r="OC219" s="7"/>
      <c r="OD219" s="7"/>
      <c r="OE219" s="7"/>
      <c r="OF219" s="7"/>
      <c r="OG219" s="7"/>
      <c r="OH219" s="7"/>
      <c r="OI219" s="7"/>
      <c r="OJ219" s="7"/>
      <c r="OK219" s="7"/>
      <c r="OL219" s="7"/>
      <c r="OM219" s="7"/>
      <c r="ON219" s="7"/>
      <c r="OO219" s="7"/>
      <c r="OP219" s="7"/>
      <c r="OQ219" s="7"/>
      <c r="OR219" s="7"/>
      <c r="OS219" s="7"/>
      <c r="OT219" s="7"/>
      <c r="OU219" s="7"/>
      <c r="OV219" s="7"/>
      <c r="OW219" s="7"/>
      <c r="OX219" s="7"/>
      <c r="OY219" s="7"/>
      <c r="OZ219" s="7"/>
      <c r="PA219" s="7"/>
      <c r="PB219" s="7"/>
      <c r="PC219" s="7"/>
      <c r="PD219" s="7"/>
      <c r="PE219" s="7"/>
      <c r="PF219" s="7"/>
      <c r="PG219" s="7"/>
      <c r="PH219" s="7"/>
      <c r="PI219" s="7"/>
      <c r="PJ219" s="7"/>
      <c r="PK219" s="7"/>
      <c r="PL219" s="7"/>
      <c r="PM219" s="7"/>
      <c r="PN219" s="7"/>
      <c r="PO219" s="7"/>
      <c r="PP219" s="7"/>
      <c r="PQ219" s="7"/>
      <c r="PR219" s="7"/>
      <c r="PS219" s="7"/>
      <c r="PT219" s="7"/>
      <c r="PU219" s="7"/>
      <c r="PV219" s="7"/>
      <c r="PW219" s="7"/>
      <c r="PX219" s="7"/>
      <c r="PY219" s="7"/>
      <c r="PZ219" s="7"/>
      <c r="QA219" s="7"/>
      <c r="QB219" s="7"/>
      <c r="QC219" s="7"/>
      <c r="QD219" s="7"/>
      <c r="QE219" s="7"/>
      <c r="QF219" s="7"/>
      <c r="QG219" s="7"/>
      <c r="QH219" s="7"/>
      <c r="QI219" s="7"/>
      <c r="QJ219" s="7"/>
      <c r="QK219" s="7"/>
      <c r="QL219" s="7"/>
      <c r="QM219" s="7"/>
      <c r="QN219" s="7"/>
      <c r="QO219" s="7"/>
      <c r="QP219" s="7"/>
      <c r="QQ219" s="7"/>
      <c r="QR219" s="7"/>
      <c r="QS219" s="7"/>
      <c r="QT219" s="7"/>
      <c r="QU219" s="7"/>
      <c r="QV219" s="7"/>
      <c r="QW219" s="7"/>
      <c r="QX219" s="7"/>
      <c r="QY219" s="7"/>
      <c r="QZ219" s="7"/>
      <c r="RA219" s="7"/>
      <c r="RB219" s="7"/>
      <c r="RC219" s="7"/>
      <c r="RD219" s="7"/>
      <c r="RE219" s="7"/>
      <c r="RF219" s="7"/>
      <c r="RG219" s="7"/>
      <c r="RH219" s="7"/>
      <c r="RI219" s="7"/>
      <c r="RJ219" s="7"/>
      <c r="RK219" s="7"/>
      <c r="RL219" s="7"/>
      <c r="RM219" s="7"/>
      <c r="RN219" s="7"/>
      <c r="RO219" s="7"/>
      <c r="RP219" s="7"/>
      <c r="RQ219" s="7"/>
      <c r="RR219" s="7"/>
      <c r="RS219" s="7"/>
      <c r="RT219" s="7"/>
      <c r="RU219" s="7"/>
      <c r="RV219" s="7"/>
      <c r="RW219" s="7"/>
      <c r="RX219" s="7"/>
      <c r="RY219" s="7"/>
      <c r="RZ219" s="7"/>
      <c r="SA219" s="7"/>
      <c r="SB219" s="7"/>
      <c r="SC219" s="7"/>
      <c r="SD219" s="7"/>
      <c r="SE219" s="7"/>
      <c r="SF219" s="7"/>
      <c r="SG219" s="7"/>
      <c r="SH219" s="7"/>
      <c r="SI219" s="7"/>
      <c r="SJ219" s="7"/>
      <c r="SK219" s="7"/>
    </row>
    <row r="220" ht="14.2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  <c r="DV220" s="7"/>
      <c r="DW220" s="7"/>
      <c r="DX220" s="7"/>
      <c r="DY220" s="7"/>
      <c r="DZ220" s="7"/>
      <c r="EA220" s="7"/>
      <c r="EB220" s="7"/>
      <c r="EC220" s="7"/>
      <c r="ED220" s="7"/>
      <c r="EE220" s="7"/>
      <c r="EF220" s="7"/>
      <c r="EG220" s="7"/>
      <c r="EH220" s="7"/>
      <c r="EI220" s="7"/>
      <c r="EJ220" s="7"/>
      <c r="EK220" s="7"/>
      <c r="EL220" s="7"/>
      <c r="EM220" s="7"/>
      <c r="EN220" s="7"/>
      <c r="EO220" s="7"/>
      <c r="EP220" s="7"/>
      <c r="EQ220" s="7"/>
      <c r="ER220" s="7"/>
      <c r="ES220" s="7"/>
      <c r="ET220" s="7"/>
      <c r="EU220" s="7"/>
      <c r="EV220" s="7"/>
      <c r="EW220" s="7"/>
      <c r="EX220" s="7"/>
      <c r="EY220" s="7"/>
      <c r="EZ220" s="7"/>
      <c r="FA220" s="7"/>
      <c r="FB220" s="7"/>
      <c r="FC220" s="7"/>
      <c r="FD220" s="7"/>
      <c r="FE220" s="7"/>
      <c r="FF220" s="7"/>
      <c r="FG220" s="7"/>
      <c r="FH220" s="7"/>
      <c r="FI220" s="7"/>
      <c r="FJ220" s="7"/>
      <c r="FK220" s="7"/>
      <c r="FL220" s="7"/>
      <c r="FM220" s="7"/>
      <c r="FN220" s="7"/>
      <c r="FO220" s="7"/>
      <c r="FP220" s="7"/>
      <c r="FQ220" s="7"/>
      <c r="FR220" s="7"/>
      <c r="FS220" s="7"/>
      <c r="FT220" s="7"/>
      <c r="FU220" s="7"/>
      <c r="FV220" s="7"/>
      <c r="FW220" s="7"/>
      <c r="FX220" s="7"/>
      <c r="FY220" s="7"/>
      <c r="FZ220" s="7"/>
      <c r="GA220" s="7"/>
      <c r="GB220" s="7"/>
      <c r="GC220" s="7"/>
      <c r="GD220" s="7"/>
      <c r="GE220" s="7"/>
      <c r="GF220" s="7"/>
      <c r="GG220" s="7"/>
      <c r="GH220" s="7"/>
      <c r="GI220" s="7"/>
      <c r="GJ220" s="7"/>
      <c r="GK220" s="7"/>
      <c r="GL220" s="7"/>
      <c r="GM220" s="7"/>
      <c r="GN220" s="7"/>
      <c r="GO220" s="7"/>
      <c r="GP220" s="7"/>
      <c r="GQ220" s="7"/>
      <c r="GR220" s="7"/>
      <c r="GS220" s="7"/>
      <c r="GT220" s="7"/>
      <c r="GU220" s="7"/>
      <c r="GV220" s="7"/>
      <c r="GW220" s="7"/>
      <c r="GX220" s="7"/>
      <c r="GY220" s="7"/>
      <c r="GZ220" s="7"/>
      <c r="HA220" s="7"/>
      <c r="HB220" s="7"/>
      <c r="HC220" s="7"/>
      <c r="HD220" s="7"/>
      <c r="HE220" s="7"/>
      <c r="HF220" s="7"/>
      <c r="HG220" s="7"/>
      <c r="HH220" s="7"/>
      <c r="HI220" s="7"/>
      <c r="HJ220" s="7"/>
      <c r="HK220" s="7"/>
      <c r="HL220" s="7"/>
      <c r="HM220" s="7"/>
      <c r="HN220" s="7"/>
      <c r="HO220" s="7"/>
      <c r="HP220" s="7"/>
      <c r="HQ220" s="7"/>
      <c r="HR220" s="7"/>
      <c r="HS220" s="7"/>
      <c r="HT220" s="7"/>
      <c r="HU220" s="7"/>
      <c r="HV220" s="7"/>
      <c r="HW220" s="7"/>
      <c r="HX220" s="7"/>
      <c r="HY220" s="7"/>
      <c r="HZ220" s="7"/>
      <c r="IA220" s="7"/>
      <c r="IB220" s="7"/>
      <c r="IC220" s="7"/>
      <c r="ID220" s="7"/>
      <c r="IE220" s="7"/>
      <c r="IF220" s="7"/>
      <c r="IG220" s="7"/>
      <c r="IH220" s="7"/>
      <c r="II220" s="7"/>
      <c r="IJ220" s="7"/>
      <c r="IK220" s="7"/>
      <c r="IL220" s="7"/>
      <c r="IM220" s="7"/>
      <c r="IN220" s="7"/>
      <c r="IO220" s="7"/>
      <c r="IP220" s="7"/>
      <c r="IQ220" s="7"/>
      <c r="IR220" s="7"/>
      <c r="IS220" s="7"/>
      <c r="IT220" s="7"/>
      <c r="IU220" s="7"/>
      <c r="IV220" s="7"/>
      <c r="IW220" s="7"/>
      <c r="IX220" s="7"/>
      <c r="IY220" s="7"/>
      <c r="IZ220" s="7"/>
      <c r="JA220" s="7"/>
      <c r="JB220" s="7"/>
      <c r="JC220" s="7"/>
      <c r="JD220" s="7"/>
      <c r="JE220" s="7"/>
      <c r="JF220" s="7"/>
      <c r="JG220" s="7"/>
      <c r="JH220" s="7"/>
      <c r="JI220" s="7"/>
      <c r="JJ220" s="7"/>
      <c r="JK220" s="7"/>
      <c r="JL220" s="7"/>
      <c r="JM220" s="7"/>
      <c r="JN220" s="7"/>
      <c r="JO220" s="7"/>
      <c r="JP220" s="7"/>
      <c r="JQ220" s="7"/>
      <c r="JR220" s="7"/>
      <c r="JS220" s="7"/>
      <c r="JT220" s="7"/>
      <c r="JU220" s="7"/>
      <c r="JV220" s="7"/>
      <c r="JW220" s="7"/>
      <c r="JX220" s="7"/>
      <c r="JY220" s="7"/>
      <c r="JZ220" s="7"/>
      <c r="KA220" s="7"/>
      <c r="KB220" s="7"/>
      <c r="KC220" s="7"/>
      <c r="KD220" s="7"/>
      <c r="KE220" s="7"/>
      <c r="KF220" s="7"/>
      <c r="KG220" s="7"/>
      <c r="KH220" s="7"/>
      <c r="KI220" s="7"/>
      <c r="KJ220" s="7"/>
      <c r="KK220" s="7"/>
      <c r="KL220" s="7"/>
      <c r="KM220" s="7"/>
      <c r="KN220" s="7"/>
      <c r="KO220" s="7"/>
      <c r="KP220" s="7"/>
      <c r="KQ220" s="7"/>
      <c r="KR220" s="7"/>
      <c r="KS220" s="7"/>
      <c r="KT220" s="7"/>
      <c r="KU220" s="7"/>
      <c r="KV220" s="7"/>
      <c r="KW220" s="7"/>
      <c r="KX220" s="7"/>
      <c r="KY220" s="7"/>
      <c r="KZ220" s="7"/>
      <c r="LA220" s="7"/>
      <c r="LB220" s="7"/>
      <c r="LC220" s="7"/>
      <c r="LD220" s="7"/>
      <c r="LE220" s="7"/>
      <c r="LF220" s="7"/>
      <c r="LG220" s="7"/>
      <c r="LH220" s="7"/>
      <c r="LI220" s="7"/>
      <c r="LJ220" s="7"/>
      <c r="LK220" s="7"/>
      <c r="LL220" s="7"/>
      <c r="LM220" s="7"/>
      <c r="LN220" s="7"/>
      <c r="LO220" s="7"/>
      <c r="LP220" s="7"/>
      <c r="LQ220" s="7"/>
      <c r="LR220" s="7"/>
      <c r="LS220" s="7"/>
      <c r="LT220" s="7"/>
      <c r="LU220" s="7"/>
      <c r="LV220" s="7"/>
      <c r="LW220" s="7"/>
      <c r="LX220" s="7"/>
      <c r="LY220" s="7"/>
      <c r="LZ220" s="7"/>
      <c r="MA220" s="7"/>
      <c r="MB220" s="7"/>
      <c r="MC220" s="7"/>
      <c r="MD220" s="7"/>
      <c r="ME220" s="7"/>
      <c r="MF220" s="7"/>
      <c r="MG220" s="7"/>
      <c r="MH220" s="7"/>
      <c r="MI220" s="7"/>
      <c r="MJ220" s="7"/>
      <c r="MK220" s="7"/>
      <c r="ML220" s="7"/>
      <c r="MM220" s="7"/>
      <c r="MN220" s="7"/>
      <c r="MO220" s="7"/>
      <c r="MP220" s="7"/>
      <c r="MQ220" s="7"/>
      <c r="MR220" s="7"/>
      <c r="MS220" s="7"/>
      <c r="MT220" s="7"/>
      <c r="MU220" s="7"/>
      <c r="MV220" s="7"/>
      <c r="MW220" s="7"/>
      <c r="MX220" s="7"/>
      <c r="MY220" s="7"/>
      <c r="MZ220" s="7"/>
      <c r="NA220" s="7"/>
      <c r="NB220" s="7"/>
      <c r="NC220" s="7"/>
      <c r="ND220" s="7"/>
      <c r="NE220" s="7"/>
      <c r="NF220" s="7"/>
      <c r="NG220" s="7"/>
      <c r="NH220" s="7"/>
      <c r="NI220" s="7"/>
      <c r="NJ220" s="7"/>
      <c r="NK220" s="7"/>
      <c r="NL220" s="7"/>
      <c r="NM220" s="7"/>
      <c r="NN220" s="7"/>
      <c r="NO220" s="7"/>
      <c r="NP220" s="7"/>
      <c r="NQ220" s="7"/>
      <c r="NR220" s="7"/>
      <c r="NS220" s="7"/>
      <c r="NT220" s="7"/>
      <c r="NU220" s="7"/>
      <c r="NV220" s="7"/>
      <c r="NW220" s="7"/>
      <c r="NX220" s="7"/>
      <c r="NY220" s="7"/>
      <c r="NZ220" s="7"/>
      <c r="OA220" s="7"/>
      <c r="OB220" s="7"/>
      <c r="OC220" s="7"/>
      <c r="OD220" s="7"/>
      <c r="OE220" s="7"/>
      <c r="OF220" s="7"/>
      <c r="OG220" s="7"/>
      <c r="OH220" s="7"/>
      <c r="OI220" s="7"/>
      <c r="OJ220" s="7"/>
      <c r="OK220" s="7"/>
      <c r="OL220" s="7"/>
      <c r="OM220" s="7"/>
      <c r="ON220" s="7"/>
      <c r="OO220" s="7"/>
      <c r="OP220" s="7"/>
      <c r="OQ220" s="7"/>
      <c r="OR220" s="7"/>
      <c r="OS220" s="7"/>
      <c r="OT220" s="7"/>
      <c r="OU220" s="7"/>
      <c r="OV220" s="7"/>
      <c r="OW220" s="7"/>
      <c r="OX220" s="7"/>
      <c r="OY220" s="7"/>
      <c r="OZ220" s="7"/>
      <c r="PA220" s="7"/>
      <c r="PB220" s="7"/>
      <c r="PC220" s="7"/>
      <c r="PD220" s="7"/>
      <c r="PE220" s="7"/>
      <c r="PF220" s="7"/>
      <c r="PG220" s="7"/>
      <c r="PH220" s="7"/>
      <c r="PI220" s="7"/>
      <c r="PJ220" s="7"/>
      <c r="PK220" s="7"/>
      <c r="PL220" s="7"/>
      <c r="PM220" s="7"/>
      <c r="PN220" s="7"/>
      <c r="PO220" s="7"/>
      <c r="PP220" s="7"/>
      <c r="PQ220" s="7"/>
      <c r="PR220" s="7"/>
      <c r="PS220" s="7"/>
      <c r="PT220" s="7"/>
      <c r="PU220" s="7"/>
      <c r="PV220" s="7"/>
      <c r="PW220" s="7"/>
      <c r="PX220" s="7"/>
      <c r="PY220" s="7"/>
      <c r="PZ220" s="7"/>
      <c r="QA220" s="7"/>
      <c r="QB220" s="7"/>
      <c r="QC220" s="7"/>
      <c r="QD220" s="7"/>
      <c r="QE220" s="7"/>
      <c r="QF220" s="7"/>
      <c r="QG220" s="7"/>
      <c r="QH220" s="7"/>
      <c r="QI220" s="7"/>
      <c r="QJ220" s="7"/>
      <c r="QK220" s="7"/>
      <c r="QL220" s="7"/>
      <c r="QM220" s="7"/>
      <c r="QN220" s="7"/>
      <c r="QO220" s="7"/>
      <c r="QP220" s="7"/>
      <c r="QQ220" s="7"/>
      <c r="QR220" s="7"/>
      <c r="QS220" s="7"/>
      <c r="QT220" s="7"/>
      <c r="QU220" s="7"/>
      <c r="QV220" s="7"/>
      <c r="QW220" s="7"/>
      <c r="QX220" s="7"/>
      <c r="QY220" s="7"/>
      <c r="QZ220" s="7"/>
      <c r="RA220" s="7"/>
      <c r="RB220" s="7"/>
      <c r="RC220" s="7"/>
      <c r="RD220" s="7"/>
      <c r="RE220" s="7"/>
      <c r="RF220" s="7"/>
      <c r="RG220" s="7"/>
      <c r="RH220" s="7"/>
      <c r="RI220" s="7"/>
      <c r="RJ220" s="7"/>
      <c r="RK220" s="7"/>
      <c r="RL220" s="7"/>
      <c r="RM220" s="7"/>
      <c r="RN220" s="7"/>
      <c r="RO220" s="7"/>
      <c r="RP220" s="7"/>
      <c r="RQ220" s="7"/>
      <c r="RR220" s="7"/>
      <c r="RS220" s="7"/>
      <c r="RT220" s="7"/>
      <c r="RU220" s="7"/>
      <c r="RV220" s="7"/>
      <c r="RW220" s="7"/>
      <c r="RX220" s="7"/>
      <c r="RY220" s="7"/>
      <c r="RZ220" s="7"/>
      <c r="SA220" s="7"/>
      <c r="SB220" s="7"/>
      <c r="SC220" s="7"/>
      <c r="SD220" s="7"/>
      <c r="SE220" s="7"/>
      <c r="SF220" s="7"/>
      <c r="SG220" s="7"/>
      <c r="SH220" s="7"/>
      <c r="SI220" s="7"/>
      <c r="SJ220" s="7"/>
      <c r="SK220" s="7"/>
    </row>
    <row r="221" ht="14.2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  <c r="DV221" s="7"/>
      <c r="DW221" s="7"/>
      <c r="DX221" s="7"/>
      <c r="DY221" s="7"/>
      <c r="DZ221" s="7"/>
      <c r="EA221" s="7"/>
      <c r="EB221" s="7"/>
      <c r="EC221" s="7"/>
      <c r="ED221" s="7"/>
      <c r="EE221" s="7"/>
      <c r="EF221" s="7"/>
      <c r="EG221" s="7"/>
      <c r="EH221" s="7"/>
      <c r="EI221" s="7"/>
      <c r="EJ221" s="7"/>
      <c r="EK221" s="7"/>
      <c r="EL221" s="7"/>
      <c r="EM221" s="7"/>
      <c r="EN221" s="7"/>
      <c r="EO221" s="7"/>
      <c r="EP221" s="7"/>
      <c r="EQ221" s="7"/>
      <c r="ER221" s="7"/>
      <c r="ES221" s="7"/>
      <c r="ET221" s="7"/>
      <c r="EU221" s="7"/>
      <c r="EV221" s="7"/>
      <c r="EW221" s="7"/>
      <c r="EX221" s="7"/>
      <c r="EY221" s="7"/>
      <c r="EZ221" s="7"/>
      <c r="FA221" s="7"/>
      <c r="FB221" s="7"/>
      <c r="FC221" s="7"/>
      <c r="FD221" s="7"/>
      <c r="FE221" s="7"/>
      <c r="FF221" s="7"/>
      <c r="FG221" s="7"/>
      <c r="FH221" s="7"/>
      <c r="FI221" s="7"/>
      <c r="FJ221" s="7"/>
      <c r="FK221" s="7"/>
      <c r="FL221" s="7"/>
      <c r="FM221" s="7"/>
      <c r="FN221" s="7"/>
      <c r="FO221" s="7"/>
      <c r="FP221" s="7"/>
      <c r="FQ221" s="7"/>
      <c r="FR221" s="7"/>
      <c r="FS221" s="7"/>
      <c r="FT221" s="7"/>
      <c r="FU221" s="7"/>
      <c r="FV221" s="7"/>
      <c r="FW221" s="7"/>
      <c r="FX221" s="7"/>
      <c r="FY221" s="7"/>
      <c r="FZ221" s="7"/>
      <c r="GA221" s="7"/>
      <c r="GB221" s="7"/>
      <c r="GC221" s="7"/>
      <c r="GD221" s="7"/>
      <c r="GE221" s="7"/>
      <c r="GF221" s="7"/>
      <c r="GG221" s="7"/>
      <c r="GH221" s="7"/>
      <c r="GI221" s="7"/>
      <c r="GJ221" s="7"/>
      <c r="GK221" s="7"/>
      <c r="GL221" s="7"/>
      <c r="GM221" s="7"/>
      <c r="GN221" s="7"/>
      <c r="GO221" s="7"/>
      <c r="GP221" s="7"/>
      <c r="GQ221" s="7"/>
      <c r="GR221" s="7"/>
      <c r="GS221" s="7"/>
      <c r="GT221" s="7"/>
      <c r="GU221" s="7"/>
      <c r="GV221" s="7"/>
      <c r="GW221" s="7"/>
      <c r="GX221" s="7"/>
      <c r="GY221" s="7"/>
      <c r="GZ221" s="7"/>
      <c r="HA221" s="7"/>
      <c r="HB221" s="7"/>
      <c r="HC221" s="7"/>
      <c r="HD221" s="7"/>
      <c r="HE221" s="7"/>
      <c r="HF221" s="7"/>
      <c r="HG221" s="7"/>
      <c r="HH221" s="7"/>
      <c r="HI221" s="7"/>
      <c r="HJ221" s="7"/>
      <c r="HK221" s="7"/>
      <c r="HL221" s="7"/>
      <c r="HM221" s="7"/>
      <c r="HN221" s="7"/>
      <c r="HO221" s="7"/>
      <c r="HP221" s="7"/>
      <c r="HQ221" s="7"/>
      <c r="HR221" s="7"/>
      <c r="HS221" s="7"/>
      <c r="HT221" s="7"/>
      <c r="HU221" s="7"/>
      <c r="HV221" s="7"/>
      <c r="HW221" s="7"/>
      <c r="HX221" s="7"/>
      <c r="HY221" s="7"/>
      <c r="HZ221" s="7"/>
      <c r="IA221" s="7"/>
      <c r="IB221" s="7"/>
      <c r="IC221" s="7"/>
      <c r="ID221" s="7"/>
      <c r="IE221" s="7"/>
      <c r="IF221" s="7"/>
      <c r="IG221" s="7"/>
      <c r="IH221" s="7"/>
      <c r="II221" s="7"/>
      <c r="IJ221" s="7"/>
      <c r="IK221" s="7"/>
      <c r="IL221" s="7"/>
      <c r="IM221" s="7"/>
      <c r="IN221" s="7"/>
      <c r="IO221" s="7"/>
      <c r="IP221" s="7"/>
      <c r="IQ221" s="7"/>
      <c r="IR221" s="7"/>
      <c r="IS221" s="7"/>
      <c r="IT221" s="7"/>
      <c r="IU221" s="7"/>
      <c r="IV221" s="7"/>
      <c r="IW221" s="7"/>
      <c r="IX221" s="7"/>
      <c r="IY221" s="7"/>
      <c r="IZ221" s="7"/>
      <c r="JA221" s="7"/>
      <c r="JB221" s="7"/>
      <c r="JC221" s="7"/>
      <c r="JD221" s="7"/>
      <c r="JE221" s="7"/>
      <c r="JF221" s="7"/>
      <c r="JG221" s="7"/>
      <c r="JH221" s="7"/>
      <c r="JI221" s="7"/>
      <c r="JJ221" s="7"/>
      <c r="JK221" s="7"/>
      <c r="JL221" s="7"/>
      <c r="JM221" s="7"/>
      <c r="JN221" s="7"/>
      <c r="JO221" s="7"/>
      <c r="JP221" s="7"/>
      <c r="JQ221" s="7"/>
      <c r="JR221" s="7"/>
      <c r="JS221" s="7"/>
      <c r="JT221" s="7"/>
      <c r="JU221" s="7"/>
      <c r="JV221" s="7"/>
      <c r="JW221" s="7"/>
      <c r="JX221" s="7"/>
      <c r="JY221" s="7"/>
      <c r="JZ221" s="7"/>
      <c r="KA221" s="7"/>
      <c r="KB221" s="7"/>
      <c r="KC221" s="7"/>
      <c r="KD221" s="7"/>
      <c r="KE221" s="7"/>
      <c r="KF221" s="7"/>
      <c r="KG221" s="7"/>
      <c r="KH221" s="7"/>
      <c r="KI221" s="7"/>
      <c r="KJ221" s="7"/>
      <c r="KK221" s="7"/>
      <c r="KL221" s="7"/>
      <c r="KM221" s="7"/>
      <c r="KN221" s="7"/>
      <c r="KO221" s="7"/>
      <c r="KP221" s="7"/>
      <c r="KQ221" s="7"/>
      <c r="KR221" s="7"/>
      <c r="KS221" s="7"/>
      <c r="KT221" s="7"/>
      <c r="KU221" s="7"/>
      <c r="KV221" s="7"/>
      <c r="KW221" s="7"/>
      <c r="KX221" s="7"/>
      <c r="KY221" s="7"/>
      <c r="KZ221" s="7"/>
      <c r="LA221" s="7"/>
      <c r="LB221" s="7"/>
      <c r="LC221" s="7"/>
      <c r="LD221" s="7"/>
      <c r="LE221" s="7"/>
      <c r="LF221" s="7"/>
      <c r="LG221" s="7"/>
      <c r="LH221" s="7"/>
      <c r="LI221" s="7"/>
      <c r="LJ221" s="7"/>
      <c r="LK221" s="7"/>
      <c r="LL221" s="7"/>
      <c r="LM221" s="7"/>
      <c r="LN221" s="7"/>
      <c r="LO221" s="7"/>
      <c r="LP221" s="7"/>
      <c r="LQ221" s="7"/>
      <c r="LR221" s="7"/>
      <c r="LS221" s="7"/>
      <c r="LT221" s="7"/>
      <c r="LU221" s="7"/>
      <c r="LV221" s="7"/>
      <c r="LW221" s="7"/>
      <c r="LX221" s="7"/>
      <c r="LY221" s="7"/>
      <c r="LZ221" s="7"/>
      <c r="MA221" s="7"/>
      <c r="MB221" s="7"/>
      <c r="MC221" s="7"/>
      <c r="MD221" s="7"/>
      <c r="ME221" s="7"/>
      <c r="MF221" s="7"/>
      <c r="MG221" s="7"/>
      <c r="MH221" s="7"/>
      <c r="MI221" s="7"/>
      <c r="MJ221" s="7"/>
      <c r="MK221" s="7"/>
      <c r="ML221" s="7"/>
      <c r="MM221" s="7"/>
      <c r="MN221" s="7"/>
      <c r="MO221" s="7"/>
      <c r="MP221" s="7"/>
      <c r="MQ221" s="7"/>
      <c r="MR221" s="7"/>
      <c r="MS221" s="7"/>
      <c r="MT221" s="7"/>
      <c r="MU221" s="7"/>
      <c r="MV221" s="7"/>
      <c r="MW221" s="7"/>
      <c r="MX221" s="7"/>
      <c r="MY221" s="7"/>
      <c r="MZ221" s="7"/>
      <c r="NA221" s="7"/>
      <c r="NB221" s="7"/>
      <c r="NC221" s="7"/>
      <c r="ND221" s="7"/>
      <c r="NE221" s="7"/>
      <c r="NF221" s="7"/>
      <c r="NG221" s="7"/>
      <c r="NH221" s="7"/>
      <c r="NI221" s="7"/>
      <c r="NJ221" s="7"/>
      <c r="NK221" s="7"/>
      <c r="NL221" s="7"/>
      <c r="NM221" s="7"/>
      <c r="NN221" s="7"/>
      <c r="NO221" s="7"/>
      <c r="NP221" s="7"/>
      <c r="NQ221" s="7"/>
      <c r="NR221" s="7"/>
      <c r="NS221" s="7"/>
      <c r="NT221" s="7"/>
      <c r="NU221" s="7"/>
      <c r="NV221" s="7"/>
      <c r="NW221" s="7"/>
      <c r="NX221" s="7"/>
      <c r="NY221" s="7"/>
      <c r="NZ221" s="7"/>
      <c r="OA221" s="7"/>
      <c r="OB221" s="7"/>
      <c r="OC221" s="7"/>
      <c r="OD221" s="7"/>
      <c r="OE221" s="7"/>
      <c r="OF221" s="7"/>
      <c r="OG221" s="7"/>
      <c r="OH221" s="7"/>
      <c r="OI221" s="7"/>
      <c r="OJ221" s="7"/>
      <c r="OK221" s="7"/>
      <c r="OL221" s="7"/>
      <c r="OM221" s="7"/>
      <c r="ON221" s="7"/>
      <c r="OO221" s="7"/>
      <c r="OP221" s="7"/>
      <c r="OQ221" s="7"/>
      <c r="OR221" s="7"/>
      <c r="OS221" s="7"/>
      <c r="OT221" s="7"/>
      <c r="OU221" s="7"/>
      <c r="OV221" s="7"/>
      <c r="OW221" s="7"/>
      <c r="OX221" s="7"/>
      <c r="OY221" s="7"/>
      <c r="OZ221" s="7"/>
      <c r="PA221" s="7"/>
      <c r="PB221" s="7"/>
      <c r="PC221" s="7"/>
      <c r="PD221" s="7"/>
      <c r="PE221" s="7"/>
      <c r="PF221" s="7"/>
      <c r="PG221" s="7"/>
      <c r="PH221" s="7"/>
      <c r="PI221" s="7"/>
      <c r="PJ221" s="7"/>
      <c r="PK221" s="7"/>
      <c r="PL221" s="7"/>
      <c r="PM221" s="7"/>
      <c r="PN221" s="7"/>
      <c r="PO221" s="7"/>
      <c r="PP221" s="7"/>
      <c r="PQ221" s="7"/>
      <c r="PR221" s="7"/>
      <c r="PS221" s="7"/>
      <c r="PT221" s="7"/>
      <c r="PU221" s="7"/>
      <c r="PV221" s="7"/>
      <c r="PW221" s="7"/>
      <c r="PX221" s="7"/>
      <c r="PY221" s="7"/>
      <c r="PZ221" s="7"/>
      <c r="QA221" s="7"/>
      <c r="QB221" s="7"/>
      <c r="QC221" s="7"/>
      <c r="QD221" s="7"/>
      <c r="QE221" s="7"/>
      <c r="QF221" s="7"/>
      <c r="QG221" s="7"/>
      <c r="QH221" s="7"/>
      <c r="QI221" s="7"/>
      <c r="QJ221" s="7"/>
      <c r="QK221" s="7"/>
      <c r="QL221" s="7"/>
      <c r="QM221" s="7"/>
      <c r="QN221" s="7"/>
      <c r="QO221" s="7"/>
      <c r="QP221" s="7"/>
      <c r="QQ221" s="7"/>
      <c r="QR221" s="7"/>
      <c r="QS221" s="7"/>
      <c r="QT221" s="7"/>
      <c r="QU221" s="7"/>
      <c r="QV221" s="7"/>
      <c r="QW221" s="7"/>
      <c r="QX221" s="7"/>
      <c r="QY221" s="7"/>
      <c r="QZ221" s="7"/>
      <c r="RA221" s="7"/>
      <c r="RB221" s="7"/>
      <c r="RC221" s="7"/>
      <c r="RD221" s="7"/>
      <c r="RE221" s="7"/>
      <c r="RF221" s="7"/>
      <c r="RG221" s="7"/>
      <c r="RH221" s="7"/>
      <c r="RI221" s="7"/>
      <c r="RJ221" s="7"/>
      <c r="RK221" s="7"/>
      <c r="RL221" s="7"/>
      <c r="RM221" s="7"/>
      <c r="RN221" s="7"/>
      <c r="RO221" s="7"/>
      <c r="RP221" s="7"/>
      <c r="RQ221" s="7"/>
      <c r="RR221" s="7"/>
      <c r="RS221" s="7"/>
      <c r="RT221" s="7"/>
      <c r="RU221" s="7"/>
      <c r="RV221" s="7"/>
      <c r="RW221" s="7"/>
      <c r="RX221" s="7"/>
      <c r="RY221" s="7"/>
      <c r="RZ221" s="7"/>
      <c r="SA221" s="7"/>
      <c r="SB221" s="7"/>
      <c r="SC221" s="7"/>
      <c r="SD221" s="7"/>
      <c r="SE221" s="7"/>
      <c r="SF221" s="7"/>
      <c r="SG221" s="7"/>
      <c r="SH221" s="7"/>
      <c r="SI221" s="7"/>
      <c r="SJ221" s="7"/>
      <c r="SK221" s="7"/>
    </row>
    <row r="222" ht="14.2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  <c r="DV222" s="7"/>
      <c r="DW222" s="7"/>
      <c r="DX222" s="7"/>
      <c r="DY222" s="7"/>
      <c r="DZ222" s="7"/>
      <c r="EA222" s="7"/>
      <c r="EB222" s="7"/>
      <c r="EC222" s="7"/>
      <c r="ED222" s="7"/>
      <c r="EE222" s="7"/>
      <c r="EF222" s="7"/>
      <c r="EG222" s="7"/>
      <c r="EH222" s="7"/>
      <c r="EI222" s="7"/>
      <c r="EJ222" s="7"/>
      <c r="EK222" s="7"/>
      <c r="EL222" s="7"/>
      <c r="EM222" s="7"/>
      <c r="EN222" s="7"/>
      <c r="EO222" s="7"/>
      <c r="EP222" s="7"/>
      <c r="EQ222" s="7"/>
      <c r="ER222" s="7"/>
      <c r="ES222" s="7"/>
      <c r="ET222" s="7"/>
      <c r="EU222" s="7"/>
      <c r="EV222" s="7"/>
      <c r="EW222" s="7"/>
      <c r="EX222" s="7"/>
      <c r="EY222" s="7"/>
      <c r="EZ222" s="7"/>
      <c r="FA222" s="7"/>
      <c r="FB222" s="7"/>
      <c r="FC222" s="7"/>
      <c r="FD222" s="7"/>
      <c r="FE222" s="7"/>
      <c r="FF222" s="7"/>
      <c r="FG222" s="7"/>
      <c r="FH222" s="7"/>
      <c r="FI222" s="7"/>
      <c r="FJ222" s="7"/>
      <c r="FK222" s="7"/>
      <c r="FL222" s="7"/>
      <c r="FM222" s="7"/>
      <c r="FN222" s="7"/>
      <c r="FO222" s="7"/>
      <c r="FP222" s="7"/>
      <c r="FQ222" s="7"/>
      <c r="FR222" s="7"/>
      <c r="FS222" s="7"/>
      <c r="FT222" s="7"/>
      <c r="FU222" s="7"/>
      <c r="FV222" s="7"/>
      <c r="FW222" s="7"/>
      <c r="FX222" s="7"/>
      <c r="FY222" s="7"/>
      <c r="FZ222" s="7"/>
      <c r="GA222" s="7"/>
      <c r="GB222" s="7"/>
      <c r="GC222" s="7"/>
      <c r="GD222" s="7"/>
      <c r="GE222" s="7"/>
      <c r="GF222" s="7"/>
      <c r="GG222" s="7"/>
      <c r="GH222" s="7"/>
      <c r="GI222" s="7"/>
      <c r="GJ222" s="7"/>
      <c r="GK222" s="7"/>
      <c r="GL222" s="7"/>
      <c r="GM222" s="7"/>
      <c r="GN222" s="7"/>
      <c r="GO222" s="7"/>
      <c r="GP222" s="7"/>
      <c r="GQ222" s="7"/>
      <c r="GR222" s="7"/>
      <c r="GS222" s="7"/>
      <c r="GT222" s="7"/>
      <c r="GU222" s="7"/>
      <c r="GV222" s="7"/>
      <c r="GW222" s="7"/>
      <c r="GX222" s="7"/>
      <c r="GY222" s="7"/>
      <c r="GZ222" s="7"/>
      <c r="HA222" s="7"/>
      <c r="HB222" s="7"/>
      <c r="HC222" s="7"/>
      <c r="HD222" s="7"/>
      <c r="HE222" s="7"/>
      <c r="HF222" s="7"/>
      <c r="HG222" s="7"/>
      <c r="HH222" s="7"/>
      <c r="HI222" s="7"/>
      <c r="HJ222" s="7"/>
      <c r="HK222" s="7"/>
      <c r="HL222" s="7"/>
      <c r="HM222" s="7"/>
      <c r="HN222" s="7"/>
      <c r="HO222" s="7"/>
      <c r="HP222" s="7"/>
      <c r="HQ222" s="7"/>
      <c r="HR222" s="7"/>
      <c r="HS222" s="7"/>
      <c r="HT222" s="7"/>
      <c r="HU222" s="7"/>
      <c r="HV222" s="7"/>
      <c r="HW222" s="7"/>
      <c r="HX222" s="7"/>
      <c r="HY222" s="7"/>
      <c r="HZ222" s="7"/>
      <c r="IA222" s="7"/>
      <c r="IB222" s="7"/>
      <c r="IC222" s="7"/>
      <c r="ID222" s="7"/>
      <c r="IE222" s="7"/>
      <c r="IF222" s="7"/>
      <c r="IG222" s="7"/>
      <c r="IH222" s="7"/>
      <c r="II222" s="7"/>
      <c r="IJ222" s="7"/>
      <c r="IK222" s="7"/>
      <c r="IL222" s="7"/>
      <c r="IM222" s="7"/>
      <c r="IN222" s="7"/>
      <c r="IO222" s="7"/>
      <c r="IP222" s="7"/>
      <c r="IQ222" s="7"/>
      <c r="IR222" s="7"/>
      <c r="IS222" s="7"/>
      <c r="IT222" s="7"/>
      <c r="IU222" s="7"/>
      <c r="IV222" s="7"/>
      <c r="IW222" s="7"/>
      <c r="IX222" s="7"/>
      <c r="IY222" s="7"/>
      <c r="IZ222" s="7"/>
      <c r="JA222" s="7"/>
      <c r="JB222" s="7"/>
      <c r="JC222" s="7"/>
      <c r="JD222" s="7"/>
      <c r="JE222" s="7"/>
      <c r="JF222" s="7"/>
      <c r="JG222" s="7"/>
      <c r="JH222" s="7"/>
      <c r="JI222" s="7"/>
      <c r="JJ222" s="7"/>
      <c r="JK222" s="7"/>
      <c r="JL222" s="7"/>
      <c r="JM222" s="7"/>
      <c r="JN222" s="7"/>
      <c r="JO222" s="7"/>
      <c r="JP222" s="7"/>
      <c r="JQ222" s="7"/>
      <c r="JR222" s="7"/>
      <c r="JS222" s="7"/>
      <c r="JT222" s="7"/>
      <c r="JU222" s="7"/>
      <c r="JV222" s="7"/>
      <c r="JW222" s="7"/>
      <c r="JX222" s="7"/>
      <c r="JY222" s="7"/>
      <c r="JZ222" s="7"/>
      <c r="KA222" s="7"/>
      <c r="KB222" s="7"/>
      <c r="KC222" s="7"/>
      <c r="KD222" s="7"/>
      <c r="KE222" s="7"/>
      <c r="KF222" s="7"/>
      <c r="KG222" s="7"/>
      <c r="KH222" s="7"/>
      <c r="KI222" s="7"/>
      <c r="KJ222" s="7"/>
      <c r="KK222" s="7"/>
      <c r="KL222" s="7"/>
      <c r="KM222" s="7"/>
      <c r="KN222" s="7"/>
      <c r="KO222" s="7"/>
      <c r="KP222" s="7"/>
      <c r="KQ222" s="7"/>
      <c r="KR222" s="7"/>
      <c r="KS222" s="7"/>
      <c r="KT222" s="7"/>
      <c r="KU222" s="7"/>
      <c r="KV222" s="7"/>
      <c r="KW222" s="7"/>
      <c r="KX222" s="7"/>
      <c r="KY222" s="7"/>
      <c r="KZ222" s="7"/>
      <c r="LA222" s="7"/>
      <c r="LB222" s="7"/>
      <c r="LC222" s="7"/>
      <c r="LD222" s="7"/>
      <c r="LE222" s="7"/>
      <c r="LF222" s="7"/>
      <c r="LG222" s="7"/>
      <c r="LH222" s="7"/>
      <c r="LI222" s="7"/>
      <c r="LJ222" s="7"/>
      <c r="LK222" s="7"/>
      <c r="LL222" s="7"/>
      <c r="LM222" s="7"/>
      <c r="LN222" s="7"/>
      <c r="LO222" s="7"/>
      <c r="LP222" s="7"/>
      <c r="LQ222" s="7"/>
      <c r="LR222" s="7"/>
      <c r="LS222" s="7"/>
      <c r="LT222" s="7"/>
      <c r="LU222" s="7"/>
      <c r="LV222" s="7"/>
      <c r="LW222" s="7"/>
      <c r="LX222" s="7"/>
      <c r="LY222" s="7"/>
      <c r="LZ222" s="7"/>
      <c r="MA222" s="7"/>
      <c r="MB222" s="7"/>
      <c r="MC222" s="7"/>
      <c r="MD222" s="7"/>
      <c r="ME222" s="7"/>
      <c r="MF222" s="7"/>
      <c r="MG222" s="7"/>
      <c r="MH222" s="7"/>
      <c r="MI222" s="7"/>
      <c r="MJ222" s="7"/>
      <c r="MK222" s="7"/>
      <c r="ML222" s="7"/>
      <c r="MM222" s="7"/>
      <c r="MN222" s="7"/>
      <c r="MO222" s="7"/>
      <c r="MP222" s="7"/>
      <c r="MQ222" s="7"/>
      <c r="MR222" s="7"/>
      <c r="MS222" s="7"/>
      <c r="MT222" s="7"/>
      <c r="MU222" s="7"/>
      <c r="MV222" s="7"/>
      <c r="MW222" s="7"/>
      <c r="MX222" s="7"/>
      <c r="MY222" s="7"/>
      <c r="MZ222" s="7"/>
      <c r="NA222" s="7"/>
      <c r="NB222" s="7"/>
      <c r="NC222" s="7"/>
      <c r="ND222" s="7"/>
      <c r="NE222" s="7"/>
      <c r="NF222" s="7"/>
      <c r="NG222" s="7"/>
      <c r="NH222" s="7"/>
      <c r="NI222" s="7"/>
      <c r="NJ222" s="7"/>
      <c r="NK222" s="7"/>
      <c r="NL222" s="7"/>
      <c r="NM222" s="7"/>
      <c r="NN222" s="7"/>
      <c r="NO222" s="7"/>
      <c r="NP222" s="7"/>
      <c r="NQ222" s="7"/>
      <c r="NR222" s="7"/>
      <c r="NS222" s="7"/>
      <c r="NT222" s="7"/>
      <c r="NU222" s="7"/>
      <c r="NV222" s="7"/>
      <c r="NW222" s="7"/>
      <c r="NX222" s="7"/>
      <c r="NY222" s="7"/>
      <c r="NZ222" s="7"/>
      <c r="OA222" s="7"/>
      <c r="OB222" s="7"/>
      <c r="OC222" s="7"/>
      <c r="OD222" s="7"/>
      <c r="OE222" s="7"/>
      <c r="OF222" s="7"/>
      <c r="OG222" s="7"/>
      <c r="OH222" s="7"/>
      <c r="OI222" s="7"/>
      <c r="OJ222" s="7"/>
      <c r="OK222" s="7"/>
      <c r="OL222" s="7"/>
      <c r="OM222" s="7"/>
      <c r="ON222" s="7"/>
      <c r="OO222" s="7"/>
      <c r="OP222" s="7"/>
      <c r="OQ222" s="7"/>
      <c r="OR222" s="7"/>
      <c r="OS222" s="7"/>
      <c r="OT222" s="7"/>
      <c r="OU222" s="7"/>
      <c r="OV222" s="7"/>
      <c r="OW222" s="7"/>
      <c r="OX222" s="7"/>
      <c r="OY222" s="7"/>
      <c r="OZ222" s="7"/>
      <c r="PA222" s="7"/>
      <c r="PB222" s="7"/>
      <c r="PC222" s="7"/>
      <c r="PD222" s="7"/>
      <c r="PE222" s="7"/>
      <c r="PF222" s="7"/>
      <c r="PG222" s="7"/>
      <c r="PH222" s="7"/>
      <c r="PI222" s="7"/>
      <c r="PJ222" s="7"/>
      <c r="PK222" s="7"/>
      <c r="PL222" s="7"/>
      <c r="PM222" s="7"/>
      <c r="PN222" s="7"/>
      <c r="PO222" s="7"/>
      <c r="PP222" s="7"/>
      <c r="PQ222" s="7"/>
      <c r="PR222" s="7"/>
      <c r="PS222" s="7"/>
      <c r="PT222" s="7"/>
      <c r="PU222" s="7"/>
      <c r="PV222" s="7"/>
      <c r="PW222" s="7"/>
      <c r="PX222" s="7"/>
      <c r="PY222" s="7"/>
      <c r="PZ222" s="7"/>
      <c r="QA222" s="7"/>
      <c r="QB222" s="7"/>
      <c r="QC222" s="7"/>
      <c r="QD222" s="7"/>
      <c r="QE222" s="7"/>
      <c r="QF222" s="7"/>
      <c r="QG222" s="7"/>
      <c r="QH222" s="7"/>
      <c r="QI222" s="7"/>
      <c r="QJ222" s="7"/>
      <c r="QK222" s="7"/>
      <c r="QL222" s="7"/>
      <c r="QM222" s="7"/>
      <c r="QN222" s="7"/>
      <c r="QO222" s="7"/>
      <c r="QP222" s="7"/>
      <c r="QQ222" s="7"/>
      <c r="QR222" s="7"/>
      <c r="QS222" s="7"/>
      <c r="QT222" s="7"/>
      <c r="QU222" s="7"/>
      <c r="QV222" s="7"/>
      <c r="QW222" s="7"/>
      <c r="QX222" s="7"/>
      <c r="QY222" s="7"/>
      <c r="QZ222" s="7"/>
      <c r="RA222" s="7"/>
      <c r="RB222" s="7"/>
      <c r="RC222" s="7"/>
      <c r="RD222" s="7"/>
      <c r="RE222" s="7"/>
      <c r="RF222" s="7"/>
      <c r="RG222" s="7"/>
      <c r="RH222" s="7"/>
      <c r="RI222" s="7"/>
      <c r="RJ222" s="7"/>
      <c r="RK222" s="7"/>
      <c r="RL222" s="7"/>
      <c r="RM222" s="7"/>
      <c r="RN222" s="7"/>
      <c r="RO222" s="7"/>
      <c r="RP222" s="7"/>
      <c r="RQ222" s="7"/>
      <c r="RR222" s="7"/>
      <c r="RS222" s="7"/>
      <c r="RT222" s="7"/>
      <c r="RU222" s="7"/>
      <c r="RV222" s="7"/>
      <c r="RW222" s="7"/>
      <c r="RX222" s="7"/>
      <c r="RY222" s="7"/>
      <c r="RZ222" s="7"/>
      <c r="SA222" s="7"/>
      <c r="SB222" s="7"/>
      <c r="SC222" s="7"/>
      <c r="SD222" s="7"/>
      <c r="SE222" s="7"/>
      <c r="SF222" s="7"/>
      <c r="SG222" s="7"/>
      <c r="SH222" s="7"/>
      <c r="SI222" s="7"/>
      <c r="SJ222" s="7"/>
      <c r="SK222" s="7"/>
    </row>
    <row r="223" ht="14.2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  <c r="DV223" s="7"/>
      <c r="DW223" s="7"/>
      <c r="DX223" s="7"/>
      <c r="DY223" s="7"/>
      <c r="DZ223" s="7"/>
      <c r="EA223" s="7"/>
      <c r="EB223" s="7"/>
      <c r="EC223" s="7"/>
      <c r="ED223" s="7"/>
      <c r="EE223" s="7"/>
      <c r="EF223" s="7"/>
      <c r="EG223" s="7"/>
      <c r="EH223" s="7"/>
      <c r="EI223" s="7"/>
      <c r="EJ223" s="7"/>
      <c r="EK223" s="7"/>
      <c r="EL223" s="7"/>
      <c r="EM223" s="7"/>
      <c r="EN223" s="7"/>
      <c r="EO223" s="7"/>
      <c r="EP223" s="7"/>
      <c r="EQ223" s="7"/>
      <c r="ER223" s="7"/>
      <c r="ES223" s="7"/>
      <c r="ET223" s="7"/>
      <c r="EU223" s="7"/>
      <c r="EV223" s="7"/>
      <c r="EW223" s="7"/>
      <c r="EX223" s="7"/>
      <c r="EY223" s="7"/>
      <c r="EZ223" s="7"/>
      <c r="FA223" s="7"/>
      <c r="FB223" s="7"/>
      <c r="FC223" s="7"/>
      <c r="FD223" s="7"/>
      <c r="FE223" s="7"/>
      <c r="FF223" s="7"/>
      <c r="FG223" s="7"/>
      <c r="FH223" s="7"/>
      <c r="FI223" s="7"/>
      <c r="FJ223" s="7"/>
      <c r="FK223" s="7"/>
      <c r="FL223" s="7"/>
      <c r="FM223" s="7"/>
      <c r="FN223" s="7"/>
      <c r="FO223" s="7"/>
      <c r="FP223" s="7"/>
      <c r="FQ223" s="7"/>
      <c r="FR223" s="7"/>
      <c r="FS223" s="7"/>
      <c r="FT223" s="7"/>
      <c r="FU223" s="7"/>
      <c r="FV223" s="7"/>
      <c r="FW223" s="7"/>
      <c r="FX223" s="7"/>
      <c r="FY223" s="7"/>
      <c r="FZ223" s="7"/>
      <c r="GA223" s="7"/>
      <c r="GB223" s="7"/>
      <c r="GC223" s="7"/>
      <c r="GD223" s="7"/>
      <c r="GE223" s="7"/>
      <c r="GF223" s="7"/>
      <c r="GG223" s="7"/>
      <c r="GH223" s="7"/>
      <c r="GI223" s="7"/>
      <c r="GJ223" s="7"/>
      <c r="GK223" s="7"/>
      <c r="GL223" s="7"/>
      <c r="GM223" s="7"/>
      <c r="GN223" s="7"/>
      <c r="GO223" s="7"/>
      <c r="GP223" s="7"/>
      <c r="GQ223" s="7"/>
      <c r="GR223" s="7"/>
      <c r="GS223" s="7"/>
      <c r="GT223" s="7"/>
      <c r="GU223" s="7"/>
      <c r="GV223" s="7"/>
      <c r="GW223" s="7"/>
      <c r="GX223" s="7"/>
      <c r="GY223" s="7"/>
      <c r="GZ223" s="7"/>
      <c r="HA223" s="7"/>
      <c r="HB223" s="7"/>
      <c r="HC223" s="7"/>
      <c r="HD223" s="7"/>
      <c r="HE223" s="7"/>
      <c r="HF223" s="7"/>
      <c r="HG223" s="7"/>
      <c r="HH223" s="7"/>
      <c r="HI223" s="7"/>
      <c r="HJ223" s="7"/>
      <c r="HK223" s="7"/>
      <c r="HL223" s="7"/>
      <c r="HM223" s="7"/>
      <c r="HN223" s="7"/>
      <c r="HO223" s="7"/>
      <c r="HP223" s="7"/>
      <c r="HQ223" s="7"/>
      <c r="HR223" s="7"/>
      <c r="HS223" s="7"/>
      <c r="HT223" s="7"/>
      <c r="HU223" s="7"/>
      <c r="HV223" s="7"/>
      <c r="HW223" s="7"/>
      <c r="HX223" s="7"/>
      <c r="HY223" s="7"/>
      <c r="HZ223" s="7"/>
      <c r="IA223" s="7"/>
      <c r="IB223" s="7"/>
      <c r="IC223" s="7"/>
      <c r="ID223" s="7"/>
      <c r="IE223" s="7"/>
      <c r="IF223" s="7"/>
      <c r="IG223" s="7"/>
      <c r="IH223" s="7"/>
      <c r="II223" s="7"/>
      <c r="IJ223" s="7"/>
      <c r="IK223" s="7"/>
      <c r="IL223" s="7"/>
      <c r="IM223" s="7"/>
      <c r="IN223" s="7"/>
      <c r="IO223" s="7"/>
      <c r="IP223" s="7"/>
      <c r="IQ223" s="7"/>
      <c r="IR223" s="7"/>
      <c r="IS223" s="7"/>
      <c r="IT223" s="7"/>
      <c r="IU223" s="7"/>
      <c r="IV223" s="7"/>
      <c r="IW223" s="7"/>
      <c r="IX223" s="7"/>
      <c r="IY223" s="7"/>
      <c r="IZ223" s="7"/>
      <c r="JA223" s="7"/>
      <c r="JB223" s="7"/>
      <c r="JC223" s="7"/>
      <c r="JD223" s="7"/>
      <c r="JE223" s="7"/>
      <c r="JF223" s="7"/>
      <c r="JG223" s="7"/>
      <c r="JH223" s="7"/>
      <c r="JI223" s="7"/>
      <c r="JJ223" s="7"/>
      <c r="JK223" s="7"/>
      <c r="JL223" s="7"/>
      <c r="JM223" s="7"/>
      <c r="JN223" s="7"/>
      <c r="JO223" s="7"/>
      <c r="JP223" s="7"/>
      <c r="JQ223" s="7"/>
      <c r="JR223" s="7"/>
      <c r="JS223" s="7"/>
      <c r="JT223" s="7"/>
      <c r="JU223" s="7"/>
      <c r="JV223" s="7"/>
      <c r="JW223" s="7"/>
      <c r="JX223" s="7"/>
      <c r="JY223" s="7"/>
      <c r="JZ223" s="7"/>
      <c r="KA223" s="7"/>
      <c r="KB223" s="7"/>
      <c r="KC223" s="7"/>
      <c r="KD223" s="7"/>
      <c r="KE223" s="7"/>
      <c r="KF223" s="7"/>
      <c r="KG223" s="7"/>
      <c r="KH223" s="7"/>
      <c r="KI223" s="7"/>
      <c r="KJ223" s="7"/>
      <c r="KK223" s="7"/>
      <c r="KL223" s="7"/>
      <c r="KM223" s="7"/>
      <c r="KN223" s="7"/>
      <c r="KO223" s="7"/>
      <c r="KP223" s="7"/>
      <c r="KQ223" s="7"/>
      <c r="KR223" s="7"/>
      <c r="KS223" s="7"/>
      <c r="KT223" s="7"/>
      <c r="KU223" s="7"/>
      <c r="KV223" s="7"/>
      <c r="KW223" s="7"/>
      <c r="KX223" s="7"/>
      <c r="KY223" s="7"/>
      <c r="KZ223" s="7"/>
      <c r="LA223" s="7"/>
      <c r="LB223" s="7"/>
      <c r="LC223" s="7"/>
      <c r="LD223" s="7"/>
      <c r="LE223" s="7"/>
      <c r="LF223" s="7"/>
      <c r="LG223" s="7"/>
      <c r="LH223" s="7"/>
      <c r="LI223" s="7"/>
      <c r="LJ223" s="7"/>
      <c r="LK223" s="7"/>
      <c r="LL223" s="7"/>
      <c r="LM223" s="7"/>
      <c r="LN223" s="7"/>
      <c r="LO223" s="7"/>
      <c r="LP223" s="7"/>
      <c r="LQ223" s="7"/>
      <c r="LR223" s="7"/>
      <c r="LS223" s="7"/>
      <c r="LT223" s="7"/>
      <c r="LU223" s="7"/>
      <c r="LV223" s="7"/>
      <c r="LW223" s="7"/>
      <c r="LX223" s="7"/>
      <c r="LY223" s="7"/>
      <c r="LZ223" s="7"/>
      <c r="MA223" s="7"/>
      <c r="MB223" s="7"/>
      <c r="MC223" s="7"/>
      <c r="MD223" s="7"/>
      <c r="ME223" s="7"/>
      <c r="MF223" s="7"/>
      <c r="MG223" s="7"/>
      <c r="MH223" s="7"/>
      <c r="MI223" s="7"/>
      <c r="MJ223" s="7"/>
      <c r="MK223" s="7"/>
      <c r="ML223" s="7"/>
      <c r="MM223" s="7"/>
      <c r="MN223" s="7"/>
      <c r="MO223" s="7"/>
      <c r="MP223" s="7"/>
      <c r="MQ223" s="7"/>
      <c r="MR223" s="7"/>
      <c r="MS223" s="7"/>
      <c r="MT223" s="7"/>
      <c r="MU223" s="7"/>
      <c r="MV223" s="7"/>
      <c r="MW223" s="7"/>
      <c r="MX223" s="7"/>
      <c r="MY223" s="7"/>
      <c r="MZ223" s="7"/>
      <c r="NA223" s="7"/>
      <c r="NB223" s="7"/>
      <c r="NC223" s="7"/>
      <c r="ND223" s="7"/>
      <c r="NE223" s="7"/>
      <c r="NF223" s="7"/>
      <c r="NG223" s="7"/>
      <c r="NH223" s="7"/>
      <c r="NI223" s="7"/>
      <c r="NJ223" s="7"/>
      <c r="NK223" s="7"/>
      <c r="NL223" s="7"/>
      <c r="NM223" s="7"/>
      <c r="NN223" s="7"/>
      <c r="NO223" s="7"/>
      <c r="NP223" s="7"/>
      <c r="NQ223" s="7"/>
      <c r="NR223" s="7"/>
      <c r="NS223" s="7"/>
      <c r="NT223" s="7"/>
      <c r="NU223" s="7"/>
      <c r="NV223" s="7"/>
      <c r="NW223" s="7"/>
      <c r="NX223" s="7"/>
      <c r="NY223" s="7"/>
      <c r="NZ223" s="7"/>
      <c r="OA223" s="7"/>
      <c r="OB223" s="7"/>
      <c r="OC223" s="7"/>
      <c r="OD223" s="7"/>
      <c r="OE223" s="7"/>
      <c r="OF223" s="7"/>
      <c r="OG223" s="7"/>
      <c r="OH223" s="7"/>
      <c r="OI223" s="7"/>
      <c r="OJ223" s="7"/>
      <c r="OK223" s="7"/>
      <c r="OL223" s="7"/>
      <c r="OM223" s="7"/>
      <c r="ON223" s="7"/>
      <c r="OO223" s="7"/>
      <c r="OP223" s="7"/>
      <c r="OQ223" s="7"/>
      <c r="OR223" s="7"/>
      <c r="OS223" s="7"/>
      <c r="OT223" s="7"/>
      <c r="OU223" s="7"/>
      <c r="OV223" s="7"/>
      <c r="OW223" s="7"/>
      <c r="OX223" s="7"/>
      <c r="OY223" s="7"/>
      <c r="OZ223" s="7"/>
      <c r="PA223" s="7"/>
      <c r="PB223" s="7"/>
      <c r="PC223" s="7"/>
      <c r="PD223" s="7"/>
      <c r="PE223" s="7"/>
      <c r="PF223" s="7"/>
      <c r="PG223" s="7"/>
      <c r="PH223" s="7"/>
      <c r="PI223" s="7"/>
      <c r="PJ223" s="7"/>
      <c r="PK223" s="7"/>
      <c r="PL223" s="7"/>
      <c r="PM223" s="7"/>
      <c r="PN223" s="7"/>
      <c r="PO223" s="7"/>
      <c r="PP223" s="7"/>
      <c r="PQ223" s="7"/>
      <c r="PR223" s="7"/>
      <c r="PS223" s="7"/>
      <c r="PT223" s="7"/>
      <c r="PU223" s="7"/>
      <c r="PV223" s="7"/>
      <c r="PW223" s="7"/>
      <c r="PX223" s="7"/>
      <c r="PY223" s="7"/>
      <c r="PZ223" s="7"/>
      <c r="QA223" s="7"/>
      <c r="QB223" s="7"/>
      <c r="QC223" s="7"/>
      <c r="QD223" s="7"/>
      <c r="QE223" s="7"/>
      <c r="QF223" s="7"/>
      <c r="QG223" s="7"/>
      <c r="QH223" s="7"/>
      <c r="QI223" s="7"/>
      <c r="QJ223" s="7"/>
      <c r="QK223" s="7"/>
      <c r="QL223" s="7"/>
      <c r="QM223" s="7"/>
      <c r="QN223" s="7"/>
      <c r="QO223" s="7"/>
      <c r="QP223" s="7"/>
      <c r="QQ223" s="7"/>
      <c r="QR223" s="7"/>
      <c r="QS223" s="7"/>
      <c r="QT223" s="7"/>
      <c r="QU223" s="7"/>
      <c r="QV223" s="7"/>
      <c r="QW223" s="7"/>
      <c r="QX223" s="7"/>
      <c r="QY223" s="7"/>
      <c r="QZ223" s="7"/>
      <c r="RA223" s="7"/>
      <c r="RB223" s="7"/>
      <c r="RC223" s="7"/>
      <c r="RD223" s="7"/>
      <c r="RE223" s="7"/>
      <c r="RF223" s="7"/>
      <c r="RG223" s="7"/>
      <c r="RH223" s="7"/>
      <c r="RI223" s="7"/>
      <c r="RJ223" s="7"/>
      <c r="RK223" s="7"/>
      <c r="RL223" s="7"/>
      <c r="RM223" s="7"/>
      <c r="RN223" s="7"/>
      <c r="RO223" s="7"/>
      <c r="RP223" s="7"/>
      <c r="RQ223" s="7"/>
      <c r="RR223" s="7"/>
      <c r="RS223" s="7"/>
      <c r="RT223" s="7"/>
      <c r="RU223" s="7"/>
      <c r="RV223" s="7"/>
      <c r="RW223" s="7"/>
      <c r="RX223" s="7"/>
      <c r="RY223" s="7"/>
      <c r="RZ223" s="7"/>
      <c r="SA223" s="7"/>
      <c r="SB223" s="7"/>
      <c r="SC223" s="7"/>
      <c r="SD223" s="7"/>
      <c r="SE223" s="7"/>
      <c r="SF223" s="7"/>
      <c r="SG223" s="7"/>
      <c r="SH223" s="7"/>
      <c r="SI223" s="7"/>
      <c r="SJ223" s="7"/>
      <c r="SK223" s="7"/>
    </row>
    <row r="224" ht="14.2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  <c r="DV224" s="7"/>
      <c r="DW224" s="7"/>
      <c r="DX224" s="7"/>
      <c r="DY224" s="7"/>
      <c r="DZ224" s="7"/>
      <c r="EA224" s="7"/>
      <c r="EB224" s="7"/>
      <c r="EC224" s="7"/>
      <c r="ED224" s="7"/>
      <c r="EE224" s="7"/>
      <c r="EF224" s="7"/>
      <c r="EG224" s="7"/>
      <c r="EH224" s="7"/>
      <c r="EI224" s="7"/>
      <c r="EJ224" s="7"/>
      <c r="EK224" s="7"/>
      <c r="EL224" s="7"/>
      <c r="EM224" s="7"/>
      <c r="EN224" s="7"/>
      <c r="EO224" s="7"/>
      <c r="EP224" s="7"/>
      <c r="EQ224" s="7"/>
      <c r="ER224" s="7"/>
      <c r="ES224" s="7"/>
      <c r="ET224" s="7"/>
      <c r="EU224" s="7"/>
      <c r="EV224" s="7"/>
      <c r="EW224" s="7"/>
      <c r="EX224" s="7"/>
      <c r="EY224" s="7"/>
      <c r="EZ224" s="7"/>
      <c r="FA224" s="7"/>
      <c r="FB224" s="7"/>
      <c r="FC224" s="7"/>
      <c r="FD224" s="7"/>
      <c r="FE224" s="7"/>
      <c r="FF224" s="7"/>
      <c r="FG224" s="7"/>
      <c r="FH224" s="7"/>
      <c r="FI224" s="7"/>
      <c r="FJ224" s="7"/>
      <c r="FK224" s="7"/>
      <c r="FL224" s="7"/>
      <c r="FM224" s="7"/>
      <c r="FN224" s="7"/>
      <c r="FO224" s="7"/>
      <c r="FP224" s="7"/>
      <c r="FQ224" s="7"/>
      <c r="FR224" s="7"/>
      <c r="FS224" s="7"/>
      <c r="FT224" s="7"/>
      <c r="FU224" s="7"/>
      <c r="FV224" s="7"/>
      <c r="FW224" s="7"/>
      <c r="FX224" s="7"/>
      <c r="FY224" s="7"/>
      <c r="FZ224" s="7"/>
      <c r="GA224" s="7"/>
      <c r="GB224" s="7"/>
      <c r="GC224" s="7"/>
      <c r="GD224" s="7"/>
      <c r="GE224" s="7"/>
      <c r="GF224" s="7"/>
      <c r="GG224" s="7"/>
      <c r="GH224" s="7"/>
      <c r="GI224" s="7"/>
      <c r="GJ224" s="7"/>
      <c r="GK224" s="7"/>
      <c r="GL224" s="7"/>
      <c r="GM224" s="7"/>
      <c r="GN224" s="7"/>
      <c r="GO224" s="7"/>
      <c r="GP224" s="7"/>
      <c r="GQ224" s="7"/>
      <c r="GR224" s="7"/>
      <c r="GS224" s="7"/>
      <c r="GT224" s="7"/>
      <c r="GU224" s="7"/>
      <c r="GV224" s="7"/>
      <c r="GW224" s="7"/>
      <c r="GX224" s="7"/>
      <c r="GY224" s="7"/>
      <c r="GZ224" s="7"/>
      <c r="HA224" s="7"/>
      <c r="HB224" s="7"/>
      <c r="HC224" s="7"/>
      <c r="HD224" s="7"/>
      <c r="HE224" s="7"/>
      <c r="HF224" s="7"/>
      <c r="HG224" s="7"/>
      <c r="HH224" s="7"/>
      <c r="HI224" s="7"/>
      <c r="HJ224" s="7"/>
      <c r="HK224" s="7"/>
      <c r="HL224" s="7"/>
      <c r="HM224" s="7"/>
      <c r="HN224" s="7"/>
      <c r="HO224" s="7"/>
      <c r="HP224" s="7"/>
      <c r="HQ224" s="7"/>
      <c r="HR224" s="7"/>
      <c r="HS224" s="7"/>
      <c r="HT224" s="7"/>
      <c r="HU224" s="7"/>
      <c r="HV224" s="7"/>
      <c r="HW224" s="7"/>
      <c r="HX224" s="7"/>
      <c r="HY224" s="7"/>
      <c r="HZ224" s="7"/>
      <c r="IA224" s="7"/>
      <c r="IB224" s="7"/>
      <c r="IC224" s="7"/>
      <c r="ID224" s="7"/>
      <c r="IE224" s="7"/>
      <c r="IF224" s="7"/>
      <c r="IG224" s="7"/>
      <c r="IH224" s="7"/>
      <c r="II224" s="7"/>
      <c r="IJ224" s="7"/>
      <c r="IK224" s="7"/>
      <c r="IL224" s="7"/>
      <c r="IM224" s="7"/>
      <c r="IN224" s="7"/>
      <c r="IO224" s="7"/>
      <c r="IP224" s="7"/>
      <c r="IQ224" s="7"/>
      <c r="IR224" s="7"/>
      <c r="IS224" s="7"/>
      <c r="IT224" s="7"/>
      <c r="IU224" s="7"/>
      <c r="IV224" s="7"/>
      <c r="IW224" s="7"/>
      <c r="IX224" s="7"/>
      <c r="IY224" s="7"/>
      <c r="IZ224" s="7"/>
      <c r="JA224" s="7"/>
      <c r="JB224" s="7"/>
      <c r="JC224" s="7"/>
      <c r="JD224" s="7"/>
      <c r="JE224" s="7"/>
      <c r="JF224" s="7"/>
      <c r="JG224" s="7"/>
      <c r="JH224" s="7"/>
      <c r="JI224" s="7"/>
      <c r="JJ224" s="7"/>
      <c r="JK224" s="7"/>
      <c r="JL224" s="7"/>
      <c r="JM224" s="7"/>
      <c r="JN224" s="7"/>
      <c r="JO224" s="7"/>
      <c r="JP224" s="7"/>
      <c r="JQ224" s="7"/>
      <c r="JR224" s="7"/>
      <c r="JS224" s="7"/>
      <c r="JT224" s="7"/>
      <c r="JU224" s="7"/>
      <c r="JV224" s="7"/>
      <c r="JW224" s="7"/>
      <c r="JX224" s="7"/>
      <c r="JY224" s="7"/>
      <c r="JZ224" s="7"/>
      <c r="KA224" s="7"/>
      <c r="KB224" s="7"/>
      <c r="KC224" s="7"/>
      <c r="KD224" s="7"/>
      <c r="KE224" s="7"/>
      <c r="KF224" s="7"/>
      <c r="KG224" s="7"/>
      <c r="KH224" s="7"/>
      <c r="KI224" s="7"/>
      <c r="KJ224" s="7"/>
      <c r="KK224" s="7"/>
      <c r="KL224" s="7"/>
      <c r="KM224" s="7"/>
      <c r="KN224" s="7"/>
      <c r="KO224" s="7"/>
      <c r="KP224" s="7"/>
      <c r="KQ224" s="7"/>
      <c r="KR224" s="7"/>
      <c r="KS224" s="7"/>
      <c r="KT224" s="7"/>
      <c r="KU224" s="7"/>
      <c r="KV224" s="7"/>
      <c r="KW224" s="7"/>
      <c r="KX224" s="7"/>
      <c r="KY224" s="7"/>
      <c r="KZ224" s="7"/>
      <c r="LA224" s="7"/>
      <c r="LB224" s="7"/>
      <c r="LC224" s="7"/>
      <c r="LD224" s="7"/>
      <c r="LE224" s="7"/>
      <c r="LF224" s="7"/>
      <c r="LG224" s="7"/>
      <c r="LH224" s="7"/>
      <c r="LI224" s="7"/>
      <c r="LJ224" s="7"/>
      <c r="LK224" s="7"/>
      <c r="LL224" s="7"/>
      <c r="LM224" s="7"/>
      <c r="LN224" s="7"/>
      <c r="LO224" s="7"/>
      <c r="LP224" s="7"/>
      <c r="LQ224" s="7"/>
      <c r="LR224" s="7"/>
      <c r="LS224" s="7"/>
      <c r="LT224" s="7"/>
      <c r="LU224" s="7"/>
      <c r="LV224" s="7"/>
      <c r="LW224" s="7"/>
      <c r="LX224" s="7"/>
      <c r="LY224" s="7"/>
      <c r="LZ224" s="7"/>
      <c r="MA224" s="7"/>
      <c r="MB224" s="7"/>
      <c r="MC224" s="7"/>
      <c r="MD224" s="7"/>
      <c r="ME224" s="7"/>
      <c r="MF224" s="7"/>
      <c r="MG224" s="7"/>
      <c r="MH224" s="7"/>
      <c r="MI224" s="7"/>
      <c r="MJ224" s="7"/>
      <c r="MK224" s="7"/>
      <c r="ML224" s="7"/>
      <c r="MM224" s="7"/>
      <c r="MN224" s="7"/>
      <c r="MO224" s="7"/>
      <c r="MP224" s="7"/>
      <c r="MQ224" s="7"/>
      <c r="MR224" s="7"/>
      <c r="MS224" s="7"/>
      <c r="MT224" s="7"/>
      <c r="MU224" s="7"/>
      <c r="MV224" s="7"/>
      <c r="MW224" s="7"/>
      <c r="MX224" s="7"/>
      <c r="MY224" s="7"/>
      <c r="MZ224" s="7"/>
      <c r="NA224" s="7"/>
      <c r="NB224" s="7"/>
      <c r="NC224" s="7"/>
      <c r="ND224" s="7"/>
      <c r="NE224" s="7"/>
      <c r="NF224" s="7"/>
      <c r="NG224" s="7"/>
      <c r="NH224" s="7"/>
      <c r="NI224" s="7"/>
      <c r="NJ224" s="7"/>
      <c r="NK224" s="7"/>
      <c r="NL224" s="7"/>
      <c r="NM224" s="7"/>
      <c r="NN224" s="7"/>
      <c r="NO224" s="7"/>
      <c r="NP224" s="7"/>
      <c r="NQ224" s="7"/>
      <c r="NR224" s="7"/>
      <c r="NS224" s="7"/>
      <c r="NT224" s="7"/>
      <c r="NU224" s="7"/>
      <c r="NV224" s="7"/>
      <c r="NW224" s="7"/>
      <c r="NX224" s="7"/>
      <c r="NY224" s="7"/>
      <c r="NZ224" s="7"/>
      <c r="OA224" s="7"/>
      <c r="OB224" s="7"/>
      <c r="OC224" s="7"/>
      <c r="OD224" s="7"/>
      <c r="OE224" s="7"/>
      <c r="OF224" s="7"/>
      <c r="OG224" s="7"/>
      <c r="OH224" s="7"/>
      <c r="OI224" s="7"/>
      <c r="OJ224" s="7"/>
      <c r="OK224" s="7"/>
      <c r="OL224" s="7"/>
      <c r="OM224" s="7"/>
      <c r="ON224" s="7"/>
      <c r="OO224" s="7"/>
      <c r="OP224" s="7"/>
      <c r="OQ224" s="7"/>
      <c r="OR224" s="7"/>
      <c r="OS224" s="7"/>
      <c r="OT224" s="7"/>
      <c r="OU224" s="7"/>
      <c r="OV224" s="7"/>
      <c r="OW224" s="7"/>
      <c r="OX224" s="7"/>
      <c r="OY224" s="7"/>
      <c r="OZ224" s="7"/>
      <c r="PA224" s="7"/>
      <c r="PB224" s="7"/>
      <c r="PC224" s="7"/>
      <c r="PD224" s="7"/>
      <c r="PE224" s="7"/>
      <c r="PF224" s="7"/>
      <c r="PG224" s="7"/>
      <c r="PH224" s="7"/>
      <c r="PI224" s="7"/>
      <c r="PJ224" s="7"/>
      <c r="PK224" s="7"/>
      <c r="PL224" s="7"/>
      <c r="PM224" s="7"/>
      <c r="PN224" s="7"/>
      <c r="PO224" s="7"/>
      <c r="PP224" s="7"/>
      <c r="PQ224" s="7"/>
      <c r="PR224" s="7"/>
      <c r="PS224" s="7"/>
      <c r="PT224" s="7"/>
      <c r="PU224" s="7"/>
      <c r="PV224" s="7"/>
      <c r="PW224" s="7"/>
      <c r="PX224" s="7"/>
      <c r="PY224" s="7"/>
      <c r="PZ224" s="7"/>
      <c r="QA224" s="7"/>
      <c r="QB224" s="7"/>
      <c r="QC224" s="7"/>
      <c r="QD224" s="7"/>
      <c r="QE224" s="7"/>
      <c r="QF224" s="7"/>
      <c r="QG224" s="7"/>
      <c r="QH224" s="7"/>
      <c r="QI224" s="7"/>
      <c r="QJ224" s="7"/>
      <c r="QK224" s="7"/>
      <c r="QL224" s="7"/>
      <c r="QM224" s="7"/>
      <c r="QN224" s="7"/>
      <c r="QO224" s="7"/>
      <c r="QP224" s="7"/>
      <c r="QQ224" s="7"/>
      <c r="QR224" s="7"/>
      <c r="QS224" s="7"/>
      <c r="QT224" s="7"/>
      <c r="QU224" s="7"/>
      <c r="QV224" s="7"/>
      <c r="QW224" s="7"/>
      <c r="QX224" s="7"/>
      <c r="QY224" s="7"/>
      <c r="QZ224" s="7"/>
      <c r="RA224" s="7"/>
      <c r="RB224" s="7"/>
      <c r="RC224" s="7"/>
      <c r="RD224" s="7"/>
      <c r="RE224" s="7"/>
      <c r="RF224" s="7"/>
      <c r="RG224" s="7"/>
      <c r="RH224" s="7"/>
      <c r="RI224" s="7"/>
      <c r="RJ224" s="7"/>
      <c r="RK224" s="7"/>
      <c r="RL224" s="7"/>
      <c r="RM224" s="7"/>
      <c r="RN224" s="7"/>
      <c r="RO224" s="7"/>
      <c r="RP224" s="7"/>
      <c r="RQ224" s="7"/>
      <c r="RR224" s="7"/>
      <c r="RS224" s="7"/>
      <c r="RT224" s="7"/>
      <c r="RU224" s="7"/>
      <c r="RV224" s="7"/>
      <c r="RW224" s="7"/>
      <c r="RX224" s="7"/>
      <c r="RY224" s="7"/>
      <c r="RZ224" s="7"/>
      <c r="SA224" s="7"/>
      <c r="SB224" s="7"/>
      <c r="SC224" s="7"/>
      <c r="SD224" s="7"/>
      <c r="SE224" s="7"/>
      <c r="SF224" s="7"/>
      <c r="SG224" s="7"/>
      <c r="SH224" s="7"/>
      <c r="SI224" s="7"/>
      <c r="SJ224" s="7"/>
      <c r="SK224" s="7"/>
    </row>
    <row r="225" ht="14.2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  <c r="DV225" s="7"/>
      <c r="DW225" s="7"/>
      <c r="DX225" s="7"/>
      <c r="DY225" s="7"/>
      <c r="DZ225" s="7"/>
      <c r="EA225" s="7"/>
      <c r="EB225" s="7"/>
      <c r="EC225" s="7"/>
      <c r="ED225" s="7"/>
      <c r="EE225" s="7"/>
      <c r="EF225" s="7"/>
      <c r="EG225" s="7"/>
      <c r="EH225" s="7"/>
      <c r="EI225" s="7"/>
      <c r="EJ225" s="7"/>
      <c r="EK225" s="7"/>
      <c r="EL225" s="7"/>
      <c r="EM225" s="7"/>
      <c r="EN225" s="7"/>
      <c r="EO225" s="7"/>
      <c r="EP225" s="7"/>
      <c r="EQ225" s="7"/>
      <c r="ER225" s="7"/>
      <c r="ES225" s="7"/>
      <c r="ET225" s="7"/>
      <c r="EU225" s="7"/>
      <c r="EV225" s="7"/>
      <c r="EW225" s="7"/>
      <c r="EX225" s="7"/>
      <c r="EY225" s="7"/>
      <c r="EZ225" s="7"/>
      <c r="FA225" s="7"/>
      <c r="FB225" s="7"/>
      <c r="FC225" s="7"/>
      <c r="FD225" s="7"/>
      <c r="FE225" s="7"/>
      <c r="FF225" s="7"/>
      <c r="FG225" s="7"/>
      <c r="FH225" s="7"/>
      <c r="FI225" s="7"/>
      <c r="FJ225" s="7"/>
      <c r="FK225" s="7"/>
      <c r="FL225" s="7"/>
      <c r="FM225" s="7"/>
      <c r="FN225" s="7"/>
      <c r="FO225" s="7"/>
      <c r="FP225" s="7"/>
      <c r="FQ225" s="7"/>
      <c r="FR225" s="7"/>
      <c r="FS225" s="7"/>
      <c r="FT225" s="7"/>
      <c r="FU225" s="7"/>
      <c r="FV225" s="7"/>
      <c r="FW225" s="7"/>
      <c r="FX225" s="7"/>
      <c r="FY225" s="7"/>
      <c r="FZ225" s="7"/>
      <c r="GA225" s="7"/>
      <c r="GB225" s="7"/>
      <c r="GC225" s="7"/>
      <c r="GD225" s="7"/>
      <c r="GE225" s="7"/>
      <c r="GF225" s="7"/>
      <c r="GG225" s="7"/>
      <c r="GH225" s="7"/>
      <c r="GI225" s="7"/>
      <c r="GJ225" s="7"/>
      <c r="GK225" s="7"/>
      <c r="GL225" s="7"/>
      <c r="GM225" s="7"/>
      <c r="GN225" s="7"/>
      <c r="GO225" s="7"/>
      <c r="GP225" s="7"/>
      <c r="GQ225" s="7"/>
      <c r="GR225" s="7"/>
      <c r="GS225" s="7"/>
      <c r="GT225" s="7"/>
      <c r="GU225" s="7"/>
      <c r="GV225" s="7"/>
      <c r="GW225" s="7"/>
      <c r="GX225" s="7"/>
      <c r="GY225" s="7"/>
      <c r="GZ225" s="7"/>
      <c r="HA225" s="7"/>
      <c r="HB225" s="7"/>
      <c r="HC225" s="7"/>
      <c r="HD225" s="7"/>
      <c r="HE225" s="7"/>
      <c r="HF225" s="7"/>
      <c r="HG225" s="7"/>
      <c r="HH225" s="7"/>
      <c r="HI225" s="7"/>
      <c r="HJ225" s="7"/>
      <c r="HK225" s="7"/>
      <c r="HL225" s="7"/>
      <c r="HM225" s="7"/>
      <c r="HN225" s="7"/>
      <c r="HO225" s="7"/>
      <c r="HP225" s="7"/>
      <c r="HQ225" s="7"/>
      <c r="HR225" s="7"/>
      <c r="HS225" s="7"/>
      <c r="HT225" s="7"/>
      <c r="HU225" s="7"/>
      <c r="HV225" s="7"/>
      <c r="HW225" s="7"/>
      <c r="HX225" s="7"/>
      <c r="HY225" s="7"/>
      <c r="HZ225" s="7"/>
      <c r="IA225" s="7"/>
      <c r="IB225" s="7"/>
      <c r="IC225" s="7"/>
      <c r="ID225" s="7"/>
      <c r="IE225" s="7"/>
      <c r="IF225" s="7"/>
      <c r="IG225" s="7"/>
      <c r="IH225" s="7"/>
      <c r="II225" s="7"/>
      <c r="IJ225" s="7"/>
      <c r="IK225" s="7"/>
      <c r="IL225" s="7"/>
      <c r="IM225" s="7"/>
      <c r="IN225" s="7"/>
      <c r="IO225" s="7"/>
      <c r="IP225" s="7"/>
      <c r="IQ225" s="7"/>
      <c r="IR225" s="7"/>
      <c r="IS225" s="7"/>
      <c r="IT225" s="7"/>
      <c r="IU225" s="7"/>
      <c r="IV225" s="7"/>
      <c r="IW225" s="7"/>
      <c r="IX225" s="7"/>
      <c r="IY225" s="7"/>
      <c r="IZ225" s="7"/>
      <c r="JA225" s="7"/>
      <c r="JB225" s="7"/>
      <c r="JC225" s="7"/>
      <c r="JD225" s="7"/>
      <c r="JE225" s="7"/>
      <c r="JF225" s="7"/>
      <c r="JG225" s="7"/>
      <c r="JH225" s="7"/>
      <c r="JI225" s="7"/>
      <c r="JJ225" s="7"/>
      <c r="JK225" s="7"/>
      <c r="JL225" s="7"/>
      <c r="JM225" s="7"/>
      <c r="JN225" s="7"/>
      <c r="JO225" s="7"/>
      <c r="JP225" s="7"/>
      <c r="JQ225" s="7"/>
      <c r="JR225" s="7"/>
      <c r="JS225" s="7"/>
      <c r="JT225" s="7"/>
      <c r="JU225" s="7"/>
      <c r="JV225" s="7"/>
      <c r="JW225" s="7"/>
      <c r="JX225" s="7"/>
      <c r="JY225" s="7"/>
      <c r="JZ225" s="7"/>
      <c r="KA225" s="7"/>
      <c r="KB225" s="7"/>
      <c r="KC225" s="7"/>
      <c r="KD225" s="7"/>
      <c r="KE225" s="7"/>
      <c r="KF225" s="7"/>
      <c r="KG225" s="7"/>
      <c r="KH225" s="7"/>
      <c r="KI225" s="7"/>
      <c r="KJ225" s="7"/>
      <c r="KK225" s="7"/>
      <c r="KL225" s="7"/>
      <c r="KM225" s="7"/>
      <c r="KN225" s="7"/>
      <c r="KO225" s="7"/>
      <c r="KP225" s="7"/>
      <c r="KQ225" s="7"/>
      <c r="KR225" s="7"/>
      <c r="KS225" s="7"/>
      <c r="KT225" s="7"/>
      <c r="KU225" s="7"/>
      <c r="KV225" s="7"/>
      <c r="KW225" s="7"/>
      <c r="KX225" s="7"/>
      <c r="KY225" s="7"/>
      <c r="KZ225" s="7"/>
      <c r="LA225" s="7"/>
      <c r="LB225" s="7"/>
      <c r="LC225" s="7"/>
      <c r="LD225" s="7"/>
      <c r="LE225" s="7"/>
      <c r="LF225" s="7"/>
      <c r="LG225" s="7"/>
      <c r="LH225" s="7"/>
      <c r="LI225" s="7"/>
      <c r="LJ225" s="7"/>
      <c r="LK225" s="7"/>
      <c r="LL225" s="7"/>
      <c r="LM225" s="7"/>
      <c r="LN225" s="7"/>
      <c r="LO225" s="7"/>
      <c r="LP225" s="7"/>
      <c r="LQ225" s="7"/>
      <c r="LR225" s="7"/>
      <c r="LS225" s="7"/>
      <c r="LT225" s="7"/>
      <c r="LU225" s="7"/>
      <c r="LV225" s="7"/>
      <c r="LW225" s="7"/>
      <c r="LX225" s="7"/>
      <c r="LY225" s="7"/>
      <c r="LZ225" s="7"/>
      <c r="MA225" s="7"/>
      <c r="MB225" s="7"/>
      <c r="MC225" s="7"/>
      <c r="MD225" s="7"/>
      <c r="ME225" s="7"/>
      <c r="MF225" s="7"/>
      <c r="MG225" s="7"/>
      <c r="MH225" s="7"/>
      <c r="MI225" s="7"/>
      <c r="MJ225" s="7"/>
      <c r="MK225" s="7"/>
      <c r="ML225" s="7"/>
      <c r="MM225" s="7"/>
      <c r="MN225" s="7"/>
      <c r="MO225" s="7"/>
      <c r="MP225" s="7"/>
      <c r="MQ225" s="7"/>
      <c r="MR225" s="7"/>
      <c r="MS225" s="7"/>
      <c r="MT225" s="7"/>
      <c r="MU225" s="7"/>
      <c r="MV225" s="7"/>
      <c r="MW225" s="7"/>
      <c r="MX225" s="7"/>
      <c r="MY225" s="7"/>
      <c r="MZ225" s="7"/>
      <c r="NA225" s="7"/>
      <c r="NB225" s="7"/>
      <c r="NC225" s="7"/>
      <c r="ND225" s="7"/>
      <c r="NE225" s="7"/>
      <c r="NF225" s="7"/>
      <c r="NG225" s="7"/>
      <c r="NH225" s="7"/>
      <c r="NI225" s="7"/>
      <c r="NJ225" s="7"/>
      <c r="NK225" s="7"/>
      <c r="NL225" s="7"/>
      <c r="NM225" s="7"/>
      <c r="NN225" s="7"/>
      <c r="NO225" s="7"/>
      <c r="NP225" s="7"/>
      <c r="NQ225" s="7"/>
      <c r="NR225" s="7"/>
      <c r="NS225" s="7"/>
      <c r="NT225" s="7"/>
      <c r="NU225" s="7"/>
      <c r="NV225" s="7"/>
      <c r="NW225" s="7"/>
      <c r="NX225" s="7"/>
      <c r="NY225" s="7"/>
      <c r="NZ225" s="7"/>
      <c r="OA225" s="7"/>
      <c r="OB225" s="7"/>
      <c r="OC225" s="7"/>
      <c r="OD225" s="7"/>
      <c r="OE225" s="7"/>
      <c r="OF225" s="7"/>
      <c r="OG225" s="7"/>
      <c r="OH225" s="7"/>
      <c r="OI225" s="7"/>
      <c r="OJ225" s="7"/>
      <c r="OK225" s="7"/>
      <c r="OL225" s="7"/>
      <c r="OM225" s="7"/>
      <c r="ON225" s="7"/>
      <c r="OO225" s="7"/>
      <c r="OP225" s="7"/>
      <c r="OQ225" s="7"/>
      <c r="OR225" s="7"/>
      <c r="OS225" s="7"/>
      <c r="OT225" s="7"/>
      <c r="OU225" s="7"/>
      <c r="OV225" s="7"/>
      <c r="OW225" s="7"/>
      <c r="OX225" s="7"/>
      <c r="OY225" s="7"/>
      <c r="OZ225" s="7"/>
      <c r="PA225" s="7"/>
      <c r="PB225" s="7"/>
      <c r="PC225" s="7"/>
      <c r="PD225" s="7"/>
      <c r="PE225" s="7"/>
      <c r="PF225" s="7"/>
      <c r="PG225" s="7"/>
      <c r="PH225" s="7"/>
      <c r="PI225" s="7"/>
      <c r="PJ225" s="7"/>
      <c r="PK225" s="7"/>
      <c r="PL225" s="7"/>
      <c r="PM225" s="7"/>
      <c r="PN225" s="7"/>
      <c r="PO225" s="7"/>
      <c r="PP225" s="7"/>
      <c r="PQ225" s="7"/>
      <c r="PR225" s="7"/>
      <c r="PS225" s="7"/>
      <c r="PT225" s="7"/>
      <c r="PU225" s="7"/>
      <c r="PV225" s="7"/>
      <c r="PW225" s="7"/>
      <c r="PX225" s="7"/>
      <c r="PY225" s="7"/>
      <c r="PZ225" s="7"/>
      <c r="QA225" s="7"/>
      <c r="QB225" s="7"/>
      <c r="QC225" s="7"/>
      <c r="QD225" s="7"/>
      <c r="QE225" s="7"/>
      <c r="QF225" s="7"/>
      <c r="QG225" s="7"/>
      <c r="QH225" s="7"/>
      <c r="QI225" s="7"/>
      <c r="QJ225" s="7"/>
      <c r="QK225" s="7"/>
      <c r="QL225" s="7"/>
      <c r="QM225" s="7"/>
      <c r="QN225" s="7"/>
      <c r="QO225" s="7"/>
      <c r="QP225" s="7"/>
      <c r="QQ225" s="7"/>
      <c r="QR225" s="7"/>
      <c r="QS225" s="7"/>
      <c r="QT225" s="7"/>
      <c r="QU225" s="7"/>
      <c r="QV225" s="7"/>
      <c r="QW225" s="7"/>
      <c r="QX225" s="7"/>
      <c r="QY225" s="7"/>
      <c r="QZ225" s="7"/>
      <c r="RA225" s="7"/>
      <c r="RB225" s="7"/>
      <c r="RC225" s="7"/>
      <c r="RD225" s="7"/>
      <c r="RE225" s="7"/>
      <c r="RF225" s="7"/>
      <c r="RG225" s="7"/>
      <c r="RH225" s="7"/>
      <c r="RI225" s="7"/>
      <c r="RJ225" s="7"/>
      <c r="RK225" s="7"/>
      <c r="RL225" s="7"/>
      <c r="RM225" s="7"/>
      <c r="RN225" s="7"/>
      <c r="RO225" s="7"/>
      <c r="RP225" s="7"/>
      <c r="RQ225" s="7"/>
      <c r="RR225" s="7"/>
      <c r="RS225" s="7"/>
      <c r="RT225" s="7"/>
      <c r="RU225" s="7"/>
      <c r="RV225" s="7"/>
      <c r="RW225" s="7"/>
      <c r="RX225" s="7"/>
      <c r="RY225" s="7"/>
      <c r="RZ225" s="7"/>
      <c r="SA225" s="7"/>
      <c r="SB225" s="7"/>
      <c r="SC225" s="7"/>
      <c r="SD225" s="7"/>
      <c r="SE225" s="7"/>
      <c r="SF225" s="7"/>
      <c r="SG225" s="7"/>
      <c r="SH225" s="7"/>
      <c r="SI225" s="7"/>
      <c r="SJ225" s="7"/>
      <c r="SK225" s="7"/>
    </row>
    <row r="226" ht="14.2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  <c r="DV226" s="7"/>
      <c r="DW226" s="7"/>
      <c r="DX226" s="7"/>
      <c r="DY226" s="7"/>
      <c r="DZ226" s="7"/>
      <c r="EA226" s="7"/>
      <c r="EB226" s="7"/>
      <c r="EC226" s="7"/>
      <c r="ED226" s="7"/>
      <c r="EE226" s="7"/>
      <c r="EF226" s="7"/>
      <c r="EG226" s="7"/>
      <c r="EH226" s="7"/>
      <c r="EI226" s="7"/>
      <c r="EJ226" s="7"/>
      <c r="EK226" s="7"/>
      <c r="EL226" s="7"/>
      <c r="EM226" s="7"/>
      <c r="EN226" s="7"/>
      <c r="EO226" s="7"/>
      <c r="EP226" s="7"/>
      <c r="EQ226" s="7"/>
      <c r="ER226" s="7"/>
      <c r="ES226" s="7"/>
      <c r="ET226" s="7"/>
      <c r="EU226" s="7"/>
      <c r="EV226" s="7"/>
      <c r="EW226" s="7"/>
      <c r="EX226" s="7"/>
      <c r="EY226" s="7"/>
      <c r="EZ226" s="7"/>
      <c r="FA226" s="7"/>
      <c r="FB226" s="7"/>
      <c r="FC226" s="7"/>
      <c r="FD226" s="7"/>
      <c r="FE226" s="7"/>
      <c r="FF226" s="7"/>
      <c r="FG226" s="7"/>
      <c r="FH226" s="7"/>
      <c r="FI226" s="7"/>
      <c r="FJ226" s="7"/>
      <c r="FK226" s="7"/>
      <c r="FL226" s="7"/>
      <c r="FM226" s="7"/>
      <c r="FN226" s="7"/>
      <c r="FO226" s="7"/>
      <c r="FP226" s="7"/>
      <c r="FQ226" s="7"/>
      <c r="FR226" s="7"/>
      <c r="FS226" s="7"/>
      <c r="FT226" s="7"/>
      <c r="FU226" s="7"/>
      <c r="FV226" s="7"/>
      <c r="FW226" s="7"/>
      <c r="FX226" s="7"/>
      <c r="FY226" s="7"/>
      <c r="FZ226" s="7"/>
      <c r="GA226" s="7"/>
      <c r="GB226" s="7"/>
      <c r="GC226" s="7"/>
      <c r="GD226" s="7"/>
      <c r="GE226" s="7"/>
      <c r="GF226" s="7"/>
      <c r="GG226" s="7"/>
      <c r="GH226" s="7"/>
      <c r="GI226" s="7"/>
      <c r="GJ226" s="7"/>
      <c r="GK226" s="7"/>
      <c r="GL226" s="7"/>
      <c r="GM226" s="7"/>
      <c r="GN226" s="7"/>
      <c r="GO226" s="7"/>
      <c r="GP226" s="7"/>
      <c r="GQ226" s="7"/>
      <c r="GR226" s="7"/>
      <c r="GS226" s="7"/>
      <c r="GT226" s="7"/>
      <c r="GU226" s="7"/>
      <c r="GV226" s="7"/>
      <c r="GW226" s="7"/>
      <c r="GX226" s="7"/>
      <c r="GY226" s="7"/>
      <c r="GZ226" s="7"/>
      <c r="HA226" s="7"/>
      <c r="HB226" s="7"/>
      <c r="HC226" s="7"/>
      <c r="HD226" s="7"/>
      <c r="HE226" s="7"/>
      <c r="HF226" s="7"/>
      <c r="HG226" s="7"/>
      <c r="HH226" s="7"/>
      <c r="HI226" s="7"/>
      <c r="HJ226" s="7"/>
      <c r="HK226" s="7"/>
      <c r="HL226" s="7"/>
      <c r="HM226" s="7"/>
      <c r="HN226" s="7"/>
      <c r="HO226" s="7"/>
      <c r="HP226" s="7"/>
      <c r="HQ226" s="7"/>
      <c r="HR226" s="7"/>
      <c r="HS226" s="7"/>
      <c r="HT226" s="7"/>
      <c r="HU226" s="7"/>
      <c r="HV226" s="7"/>
      <c r="HW226" s="7"/>
      <c r="HX226" s="7"/>
      <c r="HY226" s="7"/>
      <c r="HZ226" s="7"/>
      <c r="IA226" s="7"/>
      <c r="IB226" s="7"/>
      <c r="IC226" s="7"/>
      <c r="ID226" s="7"/>
      <c r="IE226" s="7"/>
      <c r="IF226" s="7"/>
      <c r="IG226" s="7"/>
      <c r="IH226" s="7"/>
      <c r="II226" s="7"/>
      <c r="IJ226" s="7"/>
      <c r="IK226" s="7"/>
      <c r="IL226" s="7"/>
      <c r="IM226" s="7"/>
      <c r="IN226" s="7"/>
      <c r="IO226" s="7"/>
      <c r="IP226" s="7"/>
      <c r="IQ226" s="7"/>
      <c r="IR226" s="7"/>
      <c r="IS226" s="7"/>
      <c r="IT226" s="7"/>
      <c r="IU226" s="7"/>
      <c r="IV226" s="7"/>
      <c r="IW226" s="7"/>
      <c r="IX226" s="7"/>
      <c r="IY226" s="7"/>
      <c r="IZ226" s="7"/>
      <c r="JA226" s="7"/>
      <c r="JB226" s="7"/>
      <c r="JC226" s="7"/>
      <c r="JD226" s="7"/>
      <c r="JE226" s="7"/>
      <c r="JF226" s="7"/>
      <c r="JG226" s="7"/>
      <c r="JH226" s="7"/>
      <c r="JI226" s="7"/>
      <c r="JJ226" s="7"/>
      <c r="JK226" s="7"/>
      <c r="JL226" s="7"/>
      <c r="JM226" s="7"/>
      <c r="JN226" s="7"/>
      <c r="JO226" s="7"/>
      <c r="JP226" s="7"/>
      <c r="JQ226" s="7"/>
      <c r="JR226" s="7"/>
      <c r="JS226" s="7"/>
      <c r="JT226" s="7"/>
      <c r="JU226" s="7"/>
      <c r="JV226" s="7"/>
      <c r="JW226" s="7"/>
      <c r="JX226" s="7"/>
      <c r="JY226" s="7"/>
      <c r="JZ226" s="7"/>
      <c r="KA226" s="7"/>
      <c r="KB226" s="7"/>
      <c r="KC226" s="7"/>
      <c r="KD226" s="7"/>
      <c r="KE226" s="7"/>
      <c r="KF226" s="7"/>
      <c r="KG226" s="7"/>
      <c r="KH226" s="7"/>
      <c r="KI226" s="7"/>
      <c r="KJ226" s="7"/>
      <c r="KK226" s="7"/>
      <c r="KL226" s="7"/>
      <c r="KM226" s="7"/>
      <c r="KN226" s="7"/>
      <c r="KO226" s="7"/>
      <c r="KP226" s="7"/>
      <c r="KQ226" s="7"/>
      <c r="KR226" s="7"/>
      <c r="KS226" s="7"/>
      <c r="KT226" s="7"/>
      <c r="KU226" s="7"/>
      <c r="KV226" s="7"/>
      <c r="KW226" s="7"/>
      <c r="KX226" s="7"/>
      <c r="KY226" s="7"/>
      <c r="KZ226" s="7"/>
      <c r="LA226" s="7"/>
      <c r="LB226" s="7"/>
      <c r="LC226" s="7"/>
      <c r="LD226" s="7"/>
      <c r="LE226" s="7"/>
      <c r="LF226" s="7"/>
      <c r="LG226" s="7"/>
      <c r="LH226" s="7"/>
      <c r="LI226" s="7"/>
      <c r="LJ226" s="7"/>
      <c r="LK226" s="7"/>
      <c r="LL226" s="7"/>
      <c r="LM226" s="7"/>
      <c r="LN226" s="7"/>
      <c r="LO226" s="7"/>
      <c r="LP226" s="7"/>
      <c r="LQ226" s="7"/>
      <c r="LR226" s="7"/>
      <c r="LS226" s="7"/>
      <c r="LT226" s="7"/>
      <c r="LU226" s="7"/>
      <c r="LV226" s="7"/>
      <c r="LW226" s="7"/>
      <c r="LX226" s="7"/>
      <c r="LY226" s="7"/>
      <c r="LZ226" s="7"/>
      <c r="MA226" s="7"/>
      <c r="MB226" s="7"/>
      <c r="MC226" s="7"/>
      <c r="MD226" s="7"/>
      <c r="ME226" s="7"/>
      <c r="MF226" s="7"/>
      <c r="MG226" s="7"/>
      <c r="MH226" s="7"/>
      <c r="MI226" s="7"/>
      <c r="MJ226" s="7"/>
      <c r="MK226" s="7"/>
      <c r="ML226" s="7"/>
      <c r="MM226" s="7"/>
      <c r="MN226" s="7"/>
      <c r="MO226" s="7"/>
      <c r="MP226" s="7"/>
      <c r="MQ226" s="7"/>
      <c r="MR226" s="7"/>
      <c r="MS226" s="7"/>
      <c r="MT226" s="7"/>
      <c r="MU226" s="7"/>
      <c r="MV226" s="7"/>
      <c r="MW226" s="7"/>
      <c r="MX226" s="7"/>
      <c r="MY226" s="7"/>
      <c r="MZ226" s="7"/>
      <c r="NA226" s="7"/>
      <c r="NB226" s="7"/>
      <c r="NC226" s="7"/>
      <c r="ND226" s="7"/>
      <c r="NE226" s="7"/>
      <c r="NF226" s="7"/>
      <c r="NG226" s="7"/>
      <c r="NH226" s="7"/>
      <c r="NI226" s="7"/>
      <c r="NJ226" s="7"/>
      <c r="NK226" s="7"/>
      <c r="NL226" s="7"/>
      <c r="NM226" s="7"/>
      <c r="NN226" s="7"/>
      <c r="NO226" s="7"/>
      <c r="NP226" s="7"/>
      <c r="NQ226" s="7"/>
      <c r="NR226" s="7"/>
      <c r="NS226" s="7"/>
      <c r="NT226" s="7"/>
      <c r="NU226" s="7"/>
      <c r="NV226" s="7"/>
      <c r="NW226" s="7"/>
      <c r="NX226" s="7"/>
      <c r="NY226" s="7"/>
      <c r="NZ226" s="7"/>
      <c r="OA226" s="7"/>
      <c r="OB226" s="7"/>
      <c r="OC226" s="7"/>
      <c r="OD226" s="7"/>
      <c r="OE226" s="7"/>
      <c r="OF226" s="7"/>
      <c r="OG226" s="7"/>
      <c r="OH226" s="7"/>
      <c r="OI226" s="7"/>
      <c r="OJ226" s="7"/>
      <c r="OK226" s="7"/>
      <c r="OL226" s="7"/>
      <c r="OM226" s="7"/>
      <c r="ON226" s="7"/>
      <c r="OO226" s="7"/>
      <c r="OP226" s="7"/>
      <c r="OQ226" s="7"/>
      <c r="OR226" s="7"/>
      <c r="OS226" s="7"/>
      <c r="OT226" s="7"/>
      <c r="OU226" s="7"/>
      <c r="OV226" s="7"/>
      <c r="OW226" s="7"/>
      <c r="OX226" s="7"/>
      <c r="OY226" s="7"/>
      <c r="OZ226" s="7"/>
      <c r="PA226" s="7"/>
      <c r="PB226" s="7"/>
      <c r="PC226" s="7"/>
      <c r="PD226" s="7"/>
      <c r="PE226" s="7"/>
      <c r="PF226" s="7"/>
      <c r="PG226" s="7"/>
      <c r="PH226" s="7"/>
      <c r="PI226" s="7"/>
      <c r="PJ226" s="7"/>
      <c r="PK226" s="7"/>
      <c r="PL226" s="7"/>
      <c r="PM226" s="7"/>
      <c r="PN226" s="7"/>
      <c r="PO226" s="7"/>
      <c r="PP226" s="7"/>
      <c r="PQ226" s="7"/>
      <c r="PR226" s="7"/>
      <c r="PS226" s="7"/>
      <c r="PT226" s="7"/>
      <c r="PU226" s="7"/>
      <c r="PV226" s="7"/>
      <c r="PW226" s="7"/>
      <c r="PX226" s="7"/>
      <c r="PY226" s="7"/>
      <c r="PZ226" s="7"/>
      <c r="QA226" s="7"/>
      <c r="QB226" s="7"/>
      <c r="QC226" s="7"/>
      <c r="QD226" s="7"/>
      <c r="QE226" s="7"/>
      <c r="QF226" s="7"/>
      <c r="QG226" s="7"/>
      <c r="QH226" s="7"/>
      <c r="QI226" s="7"/>
      <c r="QJ226" s="7"/>
      <c r="QK226" s="7"/>
      <c r="QL226" s="7"/>
      <c r="QM226" s="7"/>
      <c r="QN226" s="7"/>
      <c r="QO226" s="7"/>
      <c r="QP226" s="7"/>
      <c r="QQ226" s="7"/>
      <c r="QR226" s="7"/>
      <c r="QS226" s="7"/>
      <c r="QT226" s="7"/>
      <c r="QU226" s="7"/>
      <c r="QV226" s="7"/>
      <c r="QW226" s="7"/>
      <c r="QX226" s="7"/>
      <c r="QY226" s="7"/>
      <c r="QZ226" s="7"/>
      <c r="RA226" s="7"/>
      <c r="RB226" s="7"/>
      <c r="RC226" s="7"/>
      <c r="RD226" s="7"/>
      <c r="RE226" s="7"/>
      <c r="RF226" s="7"/>
      <c r="RG226" s="7"/>
      <c r="RH226" s="7"/>
      <c r="RI226" s="7"/>
      <c r="RJ226" s="7"/>
      <c r="RK226" s="7"/>
      <c r="RL226" s="7"/>
      <c r="RM226" s="7"/>
      <c r="RN226" s="7"/>
      <c r="RO226" s="7"/>
      <c r="RP226" s="7"/>
      <c r="RQ226" s="7"/>
      <c r="RR226" s="7"/>
      <c r="RS226" s="7"/>
      <c r="RT226" s="7"/>
      <c r="RU226" s="7"/>
      <c r="RV226" s="7"/>
      <c r="RW226" s="7"/>
      <c r="RX226" s="7"/>
      <c r="RY226" s="7"/>
      <c r="RZ226" s="7"/>
      <c r="SA226" s="7"/>
      <c r="SB226" s="7"/>
      <c r="SC226" s="7"/>
      <c r="SD226" s="7"/>
      <c r="SE226" s="7"/>
      <c r="SF226" s="7"/>
      <c r="SG226" s="7"/>
      <c r="SH226" s="7"/>
      <c r="SI226" s="7"/>
      <c r="SJ226" s="7"/>
      <c r="SK226" s="7"/>
    </row>
    <row r="227" ht="14.2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  <c r="DV227" s="7"/>
      <c r="DW227" s="7"/>
      <c r="DX227" s="7"/>
      <c r="DY227" s="7"/>
      <c r="DZ227" s="7"/>
      <c r="EA227" s="7"/>
      <c r="EB227" s="7"/>
      <c r="EC227" s="7"/>
      <c r="ED227" s="7"/>
      <c r="EE227" s="7"/>
      <c r="EF227" s="7"/>
      <c r="EG227" s="7"/>
      <c r="EH227" s="7"/>
      <c r="EI227" s="7"/>
      <c r="EJ227" s="7"/>
      <c r="EK227" s="7"/>
      <c r="EL227" s="7"/>
      <c r="EM227" s="7"/>
      <c r="EN227" s="7"/>
      <c r="EO227" s="7"/>
      <c r="EP227" s="7"/>
      <c r="EQ227" s="7"/>
      <c r="ER227" s="7"/>
      <c r="ES227" s="7"/>
      <c r="ET227" s="7"/>
      <c r="EU227" s="7"/>
      <c r="EV227" s="7"/>
      <c r="EW227" s="7"/>
      <c r="EX227" s="7"/>
      <c r="EY227" s="7"/>
      <c r="EZ227" s="7"/>
      <c r="FA227" s="7"/>
      <c r="FB227" s="7"/>
      <c r="FC227" s="7"/>
      <c r="FD227" s="7"/>
      <c r="FE227" s="7"/>
      <c r="FF227" s="7"/>
      <c r="FG227" s="7"/>
      <c r="FH227" s="7"/>
      <c r="FI227" s="7"/>
      <c r="FJ227" s="7"/>
      <c r="FK227" s="7"/>
      <c r="FL227" s="7"/>
      <c r="FM227" s="7"/>
      <c r="FN227" s="7"/>
      <c r="FO227" s="7"/>
      <c r="FP227" s="7"/>
      <c r="FQ227" s="7"/>
      <c r="FR227" s="7"/>
      <c r="FS227" s="7"/>
      <c r="FT227" s="7"/>
      <c r="FU227" s="7"/>
      <c r="FV227" s="7"/>
      <c r="FW227" s="7"/>
      <c r="FX227" s="7"/>
      <c r="FY227" s="7"/>
      <c r="FZ227" s="7"/>
      <c r="GA227" s="7"/>
      <c r="GB227" s="7"/>
      <c r="GC227" s="7"/>
      <c r="GD227" s="7"/>
      <c r="GE227" s="7"/>
      <c r="GF227" s="7"/>
      <c r="GG227" s="7"/>
      <c r="GH227" s="7"/>
      <c r="GI227" s="7"/>
      <c r="GJ227" s="7"/>
      <c r="GK227" s="7"/>
      <c r="GL227" s="7"/>
      <c r="GM227" s="7"/>
      <c r="GN227" s="7"/>
      <c r="GO227" s="7"/>
      <c r="GP227" s="7"/>
      <c r="GQ227" s="7"/>
      <c r="GR227" s="7"/>
      <c r="GS227" s="7"/>
      <c r="GT227" s="7"/>
      <c r="GU227" s="7"/>
      <c r="GV227" s="7"/>
      <c r="GW227" s="7"/>
      <c r="GX227" s="7"/>
      <c r="GY227" s="7"/>
      <c r="GZ227" s="7"/>
      <c r="HA227" s="7"/>
      <c r="HB227" s="7"/>
      <c r="HC227" s="7"/>
      <c r="HD227" s="7"/>
      <c r="HE227" s="7"/>
      <c r="HF227" s="7"/>
      <c r="HG227" s="7"/>
      <c r="HH227" s="7"/>
      <c r="HI227" s="7"/>
      <c r="HJ227" s="7"/>
      <c r="HK227" s="7"/>
      <c r="HL227" s="7"/>
      <c r="HM227" s="7"/>
      <c r="HN227" s="7"/>
      <c r="HO227" s="7"/>
      <c r="HP227" s="7"/>
      <c r="HQ227" s="7"/>
      <c r="HR227" s="7"/>
      <c r="HS227" s="7"/>
      <c r="HT227" s="7"/>
      <c r="HU227" s="7"/>
      <c r="HV227" s="7"/>
      <c r="HW227" s="7"/>
      <c r="HX227" s="7"/>
      <c r="HY227" s="7"/>
      <c r="HZ227" s="7"/>
      <c r="IA227" s="7"/>
      <c r="IB227" s="7"/>
      <c r="IC227" s="7"/>
      <c r="ID227" s="7"/>
      <c r="IE227" s="7"/>
      <c r="IF227" s="7"/>
      <c r="IG227" s="7"/>
      <c r="IH227" s="7"/>
      <c r="II227" s="7"/>
      <c r="IJ227" s="7"/>
      <c r="IK227" s="7"/>
      <c r="IL227" s="7"/>
      <c r="IM227" s="7"/>
      <c r="IN227" s="7"/>
      <c r="IO227" s="7"/>
      <c r="IP227" s="7"/>
      <c r="IQ227" s="7"/>
      <c r="IR227" s="7"/>
      <c r="IS227" s="7"/>
      <c r="IT227" s="7"/>
      <c r="IU227" s="7"/>
      <c r="IV227" s="7"/>
      <c r="IW227" s="7"/>
      <c r="IX227" s="7"/>
      <c r="IY227" s="7"/>
      <c r="IZ227" s="7"/>
      <c r="JA227" s="7"/>
      <c r="JB227" s="7"/>
      <c r="JC227" s="7"/>
      <c r="JD227" s="7"/>
      <c r="JE227" s="7"/>
      <c r="JF227" s="7"/>
      <c r="JG227" s="7"/>
      <c r="JH227" s="7"/>
      <c r="JI227" s="7"/>
      <c r="JJ227" s="7"/>
      <c r="JK227" s="7"/>
      <c r="JL227" s="7"/>
      <c r="JM227" s="7"/>
      <c r="JN227" s="7"/>
      <c r="JO227" s="7"/>
      <c r="JP227" s="7"/>
      <c r="JQ227" s="7"/>
      <c r="JR227" s="7"/>
      <c r="JS227" s="7"/>
      <c r="JT227" s="7"/>
      <c r="JU227" s="7"/>
      <c r="JV227" s="7"/>
      <c r="JW227" s="7"/>
      <c r="JX227" s="7"/>
      <c r="JY227" s="7"/>
      <c r="JZ227" s="7"/>
      <c r="KA227" s="7"/>
      <c r="KB227" s="7"/>
      <c r="KC227" s="7"/>
      <c r="KD227" s="7"/>
      <c r="KE227" s="7"/>
      <c r="KF227" s="7"/>
      <c r="KG227" s="7"/>
      <c r="KH227" s="7"/>
      <c r="KI227" s="7"/>
      <c r="KJ227" s="7"/>
      <c r="KK227" s="7"/>
      <c r="KL227" s="7"/>
      <c r="KM227" s="7"/>
      <c r="KN227" s="7"/>
      <c r="KO227" s="7"/>
      <c r="KP227" s="7"/>
      <c r="KQ227" s="7"/>
      <c r="KR227" s="7"/>
      <c r="KS227" s="7"/>
      <c r="KT227" s="7"/>
      <c r="KU227" s="7"/>
      <c r="KV227" s="7"/>
      <c r="KW227" s="7"/>
      <c r="KX227" s="7"/>
      <c r="KY227" s="7"/>
      <c r="KZ227" s="7"/>
      <c r="LA227" s="7"/>
      <c r="LB227" s="7"/>
      <c r="LC227" s="7"/>
      <c r="LD227" s="7"/>
      <c r="LE227" s="7"/>
      <c r="LF227" s="7"/>
      <c r="LG227" s="7"/>
      <c r="LH227" s="7"/>
      <c r="LI227" s="7"/>
      <c r="LJ227" s="7"/>
      <c r="LK227" s="7"/>
      <c r="LL227" s="7"/>
      <c r="LM227" s="7"/>
      <c r="LN227" s="7"/>
      <c r="LO227" s="7"/>
      <c r="LP227" s="7"/>
      <c r="LQ227" s="7"/>
      <c r="LR227" s="7"/>
      <c r="LS227" s="7"/>
      <c r="LT227" s="7"/>
      <c r="LU227" s="7"/>
      <c r="LV227" s="7"/>
      <c r="LW227" s="7"/>
      <c r="LX227" s="7"/>
      <c r="LY227" s="7"/>
      <c r="LZ227" s="7"/>
      <c r="MA227" s="7"/>
      <c r="MB227" s="7"/>
      <c r="MC227" s="7"/>
      <c r="MD227" s="7"/>
      <c r="ME227" s="7"/>
      <c r="MF227" s="7"/>
      <c r="MG227" s="7"/>
      <c r="MH227" s="7"/>
      <c r="MI227" s="7"/>
      <c r="MJ227" s="7"/>
      <c r="MK227" s="7"/>
      <c r="ML227" s="7"/>
      <c r="MM227" s="7"/>
      <c r="MN227" s="7"/>
      <c r="MO227" s="7"/>
      <c r="MP227" s="7"/>
      <c r="MQ227" s="7"/>
      <c r="MR227" s="7"/>
      <c r="MS227" s="7"/>
      <c r="MT227" s="7"/>
      <c r="MU227" s="7"/>
      <c r="MV227" s="7"/>
      <c r="MW227" s="7"/>
      <c r="MX227" s="7"/>
      <c r="MY227" s="7"/>
      <c r="MZ227" s="7"/>
      <c r="NA227" s="7"/>
      <c r="NB227" s="7"/>
      <c r="NC227" s="7"/>
      <c r="ND227" s="7"/>
      <c r="NE227" s="7"/>
      <c r="NF227" s="7"/>
      <c r="NG227" s="7"/>
      <c r="NH227" s="7"/>
      <c r="NI227" s="7"/>
      <c r="NJ227" s="7"/>
      <c r="NK227" s="7"/>
      <c r="NL227" s="7"/>
      <c r="NM227" s="7"/>
      <c r="NN227" s="7"/>
      <c r="NO227" s="7"/>
      <c r="NP227" s="7"/>
      <c r="NQ227" s="7"/>
      <c r="NR227" s="7"/>
      <c r="NS227" s="7"/>
      <c r="NT227" s="7"/>
      <c r="NU227" s="7"/>
      <c r="NV227" s="7"/>
      <c r="NW227" s="7"/>
      <c r="NX227" s="7"/>
      <c r="NY227" s="7"/>
      <c r="NZ227" s="7"/>
      <c r="OA227" s="7"/>
      <c r="OB227" s="7"/>
      <c r="OC227" s="7"/>
      <c r="OD227" s="7"/>
      <c r="OE227" s="7"/>
      <c r="OF227" s="7"/>
      <c r="OG227" s="7"/>
      <c r="OH227" s="7"/>
      <c r="OI227" s="7"/>
      <c r="OJ227" s="7"/>
      <c r="OK227" s="7"/>
      <c r="OL227" s="7"/>
      <c r="OM227" s="7"/>
      <c r="ON227" s="7"/>
      <c r="OO227" s="7"/>
      <c r="OP227" s="7"/>
      <c r="OQ227" s="7"/>
      <c r="OR227" s="7"/>
      <c r="OS227" s="7"/>
      <c r="OT227" s="7"/>
      <c r="OU227" s="7"/>
      <c r="OV227" s="7"/>
      <c r="OW227" s="7"/>
      <c r="OX227" s="7"/>
      <c r="OY227" s="7"/>
      <c r="OZ227" s="7"/>
      <c r="PA227" s="7"/>
      <c r="PB227" s="7"/>
      <c r="PC227" s="7"/>
      <c r="PD227" s="7"/>
      <c r="PE227" s="7"/>
      <c r="PF227" s="7"/>
      <c r="PG227" s="7"/>
      <c r="PH227" s="7"/>
      <c r="PI227" s="7"/>
      <c r="PJ227" s="7"/>
      <c r="PK227" s="7"/>
      <c r="PL227" s="7"/>
      <c r="PM227" s="7"/>
      <c r="PN227" s="7"/>
      <c r="PO227" s="7"/>
      <c r="PP227" s="7"/>
      <c r="PQ227" s="7"/>
      <c r="PR227" s="7"/>
      <c r="PS227" s="7"/>
      <c r="PT227" s="7"/>
      <c r="PU227" s="7"/>
      <c r="PV227" s="7"/>
      <c r="PW227" s="7"/>
      <c r="PX227" s="7"/>
      <c r="PY227" s="7"/>
      <c r="PZ227" s="7"/>
      <c r="QA227" s="7"/>
      <c r="QB227" s="7"/>
      <c r="QC227" s="7"/>
      <c r="QD227" s="7"/>
      <c r="QE227" s="7"/>
      <c r="QF227" s="7"/>
      <c r="QG227" s="7"/>
      <c r="QH227" s="7"/>
      <c r="QI227" s="7"/>
      <c r="QJ227" s="7"/>
      <c r="QK227" s="7"/>
      <c r="QL227" s="7"/>
      <c r="QM227" s="7"/>
      <c r="QN227" s="7"/>
      <c r="QO227" s="7"/>
      <c r="QP227" s="7"/>
      <c r="QQ227" s="7"/>
      <c r="QR227" s="7"/>
      <c r="QS227" s="7"/>
      <c r="QT227" s="7"/>
      <c r="QU227" s="7"/>
      <c r="QV227" s="7"/>
      <c r="QW227" s="7"/>
      <c r="QX227" s="7"/>
      <c r="QY227" s="7"/>
      <c r="QZ227" s="7"/>
      <c r="RA227" s="7"/>
      <c r="RB227" s="7"/>
      <c r="RC227" s="7"/>
      <c r="RD227" s="7"/>
      <c r="RE227" s="7"/>
      <c r="RF227" s="7"/>
      <c r="RG227" s="7"/>
      <c r="RH227" s="7"/>
      <c r="RI227" s="7"/>
      <c r="RJ227" s="7"/>
      <c r="RK227" s="7"/>
      <c r="RL227" s="7"/>
      <c r="RM227" s="7"/>
      <c r="RN227" s="7"/>
      <c r="RO227" s="7"/>
      <c r="RP227" s="7"/>
      <c r="RQ227" s="7"/>
      <c r="RR227" s="7"/>
      <c r="RS227" s="7"/>
      <c r="RT227" s="7"/>
      <c r="RU227" s="7"/>
      <c r="RV227" s="7"/>
      <c r="RW227" s="7"/>
      <c r="RX227" s="7"/>
      <c r="RY227" s="7"/>
      <c r="RZ227" s="7"/>
      <c r="SA227" s="7"/>
      <c r="SB227" s="7"/>
      <c r="SC227" s="7"/>
      <c r="SD227" s="7"/>
      <c r="SE227" s="7"/>
      <c r="SF227" s="7"/>
      <c r="SG227" s="7"/>
      <c r="SH227" s="7"/>
      <c r="SI227" s="7"/>
      <c r="SJ227" s="7"/>
      <c r="SK227" s="7"/>
    </row>
    <row r="228" ht="14.2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  <c r="DV228" s="7"/>
      <c r="DW228" s="7"/>
      <c r="DX228" s="7"/>
      <c r="DY228" s="7"/>
      <c r="DZ228" s="7"/>
      <c r="EA228" s="7"/>
      <c r="EB228" s="7"/>
      <c r="EC228" s="7"/>
      <c r="ED228" s="7"/>
      <c r="EE228" s="7"/>
      <c r="EF228" s="7"/>
      <c r="EG228" s="7"/>
      <c r="EH228" s="7"/>
      <c r="EI228" s="7"/>
      <c r="EJ228" s="7"/>
      <c r="EK228" s="7"/>
      <c r="EL228" s="7"/>
      <c r="EM228" s="7"/>
      <c r="EN228" s="7"/>
      <c r="EO228" s="7"/>
      <c r="EP228" s="7"/>
      <c r="EQ228" s="7"/>
      <c r="ER228" s="7"/>
      <c r="ES228" s="7"/>
      <c r="ET228" s="7"/>
      <c r="EU228" s="7"/>
      <c r="EV228" s="7"/>
      <c r="EW228" s="7"/>
      <c r="EX228" s="7"/>
      <c r="EY228" s="7"/>
      <c r="EZ228" s="7"/>
      <c r="FA228" s="7"/>
      <c r="FB228" s="7"/>
      <c r="FC228" s="7"/>
      <c r="FD228" s="7"/>
      <c r="FE228" s="7"/>
      <c r="FF228" s="7"/>
      <c r="FG228" s="7"/>
      <c r="FH228" s="7"/>
      <c r="FI228" s="7"/>
      <c r="FJ228" s="7"/>
      <c r="FK228" s="7"/>
      <c r="FL228" s="7"/>
      <c r="FM228" s="7"/>
      <c r="FN228" s="7"/>
      <c r="FO228" s="7"/>
      <c r="FP228" s="7"/>
      <c r="FQ228" s="7"/>
      <c r="FR228" s="7"/>
      <c r="FS228" s="7"/>
      <c r="FT228" s="7"/>
      <c r="FU228" s="7"/>
      <c r="FV228" s="7"/>
      <c r="FW228" s="7"/>
      <c r="FX228" s="7"/>
      <c r="FY228" s="7"/>
      <c r="FZ228" s="7"/>
      <c r="GA228" s="7"/>
      <c r="GB228" s="7"/>
      <c r="GC228" s="7"/>
      <c r="GD228" s="7"/>
      <c r="GE228" s="7"/>
      <c r="GF228" s="7"/>
      <c r="GG228" s="7"/>
      <c r="GH228" s="7"/>
      <c r="GI228" s="7"/>
      <c r="GJ228" s="7"/>
      <c r="GK228" s="7"/>
      <c r="GL228" s="7"/>
      <c r="GM228" s="7"/>
      <c r="GN228" s="7"/>
      <c r="GO228" s="7"/>
      <c r="GP228" s="7"/>
      <c r="GQ228" s="7"/>
      <c r="GR228" s="7"/>
      <c r="GS228" s="7"/>
      <c r="GT228" s="7"/>
      <c r="GU228" s="7"/>
      <c r="GV228" s="7"/>
      <c r="GW228" s="7"/>
      <c r="GX228" s="7"/>
      <c r="GY228" s="7"/>
      <c r="GZ228" s="7"/>
      <c r="HA228" s="7"/>
      <c r="HB228" s="7"/>
      <c r="HC228" s="7"/>
      <c r="HD228" s="7"/>
      <c r="HE228" s="7"/>
      <c r="HF228" s="7"/>
      <c r="HG228" s="7"/>
      <c r="HH228" s="7"/>
      <c r="HI228" s="7"/>
      <c r="HJ228" s="7"/>
      <c r="HK228" s="7"/>
      <c r="HL228" s="7"/>
      <c r="HM228" s="7"/>
      <c r="HN228" s="7"/>
      <c r="HO228" s="7"/>
      <c r="HP228" s="7"/>
      <c r="HQ228" s="7"/>
      <c r="HR228" s="7"/>
      <c r="HS228" s="7"/>
      <c r="HT228" s="7"/>
      <c r="HU228" s="7"/>
      <c r="HV228" s="7"/>
      <c r="HW228" s="7"/>
      <c r="HX228" s="7"/>
      <c r="HY228" s="7"/>
      <c r="HZ228" s="7"/>
      <c r="IA228" s="7"/>
      <c r="IB228" s="7"/>
      <c r="IC228" s="7"/>
      <c r="ID228" s="7"/>
      <c r="IE228" s="7"/>
      <c r="IF228" s="7"/>
      <c r="IG228" s="7"/>
      <c r="IH228" s="7"/>
      <c r="II228" s="7"/>
      <c r="IJ228" s="7"/>
      <c r="IK228" s="7"/>
      <c r="IL228" s="7"/>
      <c r="IM228" s="7"/>
      <c r="IN228" s="7"/>
      <c r="IO228" s="7"/>
      <c r="IP228" s="7"/>
      <c r="IQ228" s="7"/>
      <c r="IR228" s="7"/>
      <c r="IS228" s="7"/>
      <c r="IT228" s="7"/>
      <c r="IU228" s="7"/>
      <c r="IV228" s="7"/>
      <c r="IW228" s="7"/>
      <c r="IX228" s="7"/>
      <c r="IY228" s="7"/>
      <c r="IZ228" s="7"/>
      <c r="JA228" s="7"/>
      <c r="JB228" s="7"/>
      <c r="JC228" s="7"/>
      <c r="JD228" s="7"/>
      <c r="JE228" s="7"/>
      <c r="JF228" s="7"/>
      <c r="JG228" s="7"/>
      <c r="JH228" s="7"/>
      <c r="JI228" s="7"/>
      <c r="JJ228" s="7"/>
      <c r="JK228" s="7"/>
      <c r="JL228" s="7"/>
      <c r="JM228" s="7"/>
      <c r="JN228" s="7"/>
      <c r="JO228" s="7"/>
      <c r="JP228" s="7"/>
      <c r="JQ228" s="7"/>
      <c r="JR228" s="7"/>
      <c r="JS228" s="7"/>
      <c r="JT228" s="7"/>
      <c r="JU228" s="7"/>
      <c r="JV228" s="7"/>
      <c r="JW228" s="7"/>
      <c r="JX228" s="7"/>
      <c r="JY228" s="7"/>
      <c r="JZ228" s="7"/>
      <c r="KA228" s="7"/>
      <c r="KB228" s="7"/>
      <c r="KC228" s="7"/>
      <c r="KD228" s="7"/>
      <c r="KE228" s="7"/>
      <c r="KF228" s="7"/>
      <c r="KG228" s="7"/>
      <c r="KH228" s="7"/>
      <c r="KI228" s="7"/>
      <c r="KJ228" s="7"/>
      <c r="KK228" s="7"/>
      <c r="KL228" s="7"/>
      <c r="KM228" s="7"/>
      <c r="KN228" s="7"/>
      <c r="KO228" s="7"/>
      <c r="KP228" s="7"/>
      <c r="KQ228" s="7"/>
      <c r="KR228" s="7"/>
      <c r="KS228" s="7"/>
      <c r="KT228" s="7"/>
      <c r="KU228" s="7"/>
      <c r="KV228" s="7"/>
      <c r="KW228" s="7"/>
      <c r="KX228" s="7"/>
      <c r="KY228" s="7"/>
      <c r="KZ228" s="7"/>
      <c r="LA228" s="7"/>
      <c r="LB228" s="7"/>
      <c r="LC228" s="7"/>
      <c r="LD228" s="7"/>
      <c r="LE228" s="7"/>
      <c r="LF228" s="7"/>
      <c r="LG228" s="7"/>
      <c r="LH228" s="7"/>
      <c r="LI228" s="7"/>
      <c r="LJ228" s="7"/>
      <c r="LK228" s="7"/>
      <c r="LL228" s="7"/>
      <c r="LM228" s="7"/>
      <c r="LN228" s="7"/>
      <c r="LO228" s="7"/>
      <c r="LP228" s="7"/>
      <c r="LQ228" s="7"/>
      <c r="LR228" s="7"/>
      <c r="LS228" s="7"/>
      <c r="LT228" s="7"/>
      <c r="LU228" s="7"/>
      <c r="LV228" s="7"/>
      <c r="LW228" s="7"/>
      <c r="LX228" s="7"/>
      <c r="LY228" s="7"/>
      <c r="LZ228" s="7"/>
      <c r="MA228" s="7"/>
      <c r="MB228" s="7"/>
      <c r="MC228" s="7"/>
      <c r="MD228" s="7"/>
      <c r="ME228" s="7"/>
      <c r="MF228" s="7"/>
      <c r="MG228" s="7"/>
      <c r="MH228" s="7"/>
      <c r="MI228" s="7"/>
      <c r="MJ228" s="7"/>
      <c r="MK228" s="7"/>
      <c r="ML228" s="7"/>
      <c r="MM228" s="7"/>
      <c r="MN228" s="7"/>
      <c r="MO228" s="7"/>
      <c r="MP228" s="7"/>
      <c r="MQ228" s="7"/>
      <c r="MR228" s="7"/>
      <c r="MS228" s="7"/>
      <c r="MT228" s="7"/>
      <c r="MU228" s="7"/>
      <c r="MV228" s="7"/>
      <c r="MW228" s="7"/>
      <c r="MX228" s="7"/>
      <c r="MY228" s="7"/>
      <c r="MZ228" s="7"/>
      <c r="NA228" s="7"/>
      <c r="NB228" s="7"/>
      <c r="NC228" s="7"/>
      <c r="ND228" s="7"/>
      <c r="NE228" s="7"/>
      <c r="NF228" s="7"/>
      <c r="NG228" s="7"/>
      <c r="NH228" s="7"/>
      <c r="NI228" s="7"/>
      <c r="NJ228" s="7"/>
      <c r="NK228" s="7"/>
      <c r="NL228" s="7"/>
      <c r="NM228" s="7"/>
      <c r="NN228" s="7"/>
      <c r="NO228" s="7"/>
      <c r="NP228" s="7"/>
      <c r="NQ228" s="7"/>
      <c r="NR228" s="7"/>
      <c r="NS228" s="7"/>
      <c r="NT228" s="7"/>
      <c r="NU228" s="7"/>
      <c r="NV228" s="7"/>
      <c r="NW228" s="7"/>
      <c r="NX228" s="7"/>
      <c r="NY228" s="7"/>
      <c r="NZ228" s="7"/>
      <c r="OA228" s="7"/>
      <c r="OB228" s="7"/>
      <c r="OC228" s="7"/>
      <c r="OD228" s="7"/>
      <c r="OE228" s="7"/>
      <c r="OF228" s="7"/>
      <c r="OG228" s="7"/>
      <c r="OH228" s="7"/>
      <c r="OI228" s="7"/>
      <c r="OJ228" s="7"/>
      <c r="OK228" s="7"/>
      <c r="OL228" s="7"/>
      <c r="OM228" s="7"/>
      <c r="ON228" s="7"/>
      <c r="OO228" s="7"/>
      <c r="OP228" s="7"/>
      <c r="OQ228" s="7"/>
      <c r="OR228" s="7"/>
      <c r="OS228" s="7"/>
      <c r="OT228" s="7"/>
      <c r="OU228" s="7"/>
      <c r="OV228" s="7"/>
      <c r="OW228" s="7"/>
      <c r="OX228" s="7"/>
      <c r="OY228" s="7"/>
      <c r="OZ228" s="7"/>
      <c r="PA228" s="7"/>
      <c r="PB228" s="7"/>
      <c r="PC228" s="7"/>
      <c r="PD228" s="7"/>
      <c r="PE228" s="7"/>
      <c r="PF228" s="7"/>
      <c r="PG228" s="7"/>
      <c r="PH228" s="7"/>
      <c r="PI228" s="7"/>
      <c r="PJ228" s="7"/>
      <c r="PK228" s="7"/>
      <c r="PL228" s="7"/>
      <c r="PM228" s="7"/>
      <c r="PN228" s="7"/>
      <c r="PO228" s="7"/>
      <c r="PP228" s="7"/>
      <c r="PQ228" s="7"/>
      <c r="PR228" s="7"/>
      <c r="PS228" s="7"/>
      <c r="PT228" s="7"/>
      <c r="PU228" s="7"/>
      <c r="PV228" s="7"/>
      <c r="PW228" s="7"/>
      <c r="PX228" s="7"/>
      <c r="PY228" s="7"/>
      <c r="PZ228" s="7"/>
      <c r="QA228" s="7"/>
      <c r="QB228" s="7"/>
      <c r="QC228" s="7"/>
      <c r="QD228" s="7"/>
      <c r="QE228" s="7"/>
      <c r="QF228" s="7"/>
      <c r="QG228" s="7"/>
      <c r="QH228" s="7"/>
      <c r="QI228" s="7"/>
      <c r="QJ228" s="7"/>
      <c r="QK228" s="7"/>
      <c r="QL228" s="7"/>
      <c r="QM228" s="7"/>
      <c r="QN228" s="7"/>
      <c r="QO228" s="7"/>
      <c r="QP228" s="7"/>
      <c r="QQ228" s="7"/>
      <c r="QR228" s="7"/>
      <c r="QS228" s="7"/>
      <c r="QT228" s="7"/>
      <c r="QU228" s="7"/>
      <c r="QV228" s="7"/>
      <c r="QW228" s="7"/>
      <c r="QX228" s="7"/>
      <c r="QY228" s="7"/>
      <c r="QZ228" s="7"/>
      <c r="RA228" s="7"/>
      <c r="RB228" s="7"/>
      <c r="RC228" s="7"/>
      <c r="RD228" s="7"/>
      <c r="RE228" s="7"/>
      <c r="RF228" s="7"/>
      <c r="RG228" s="7"/>
      <c r="RH228" s="7"/>
      <c r="RI228" s="7"/>
      <c r="RJ228" s="7"/>
      <c r="RK228" s="7"/>
      <c r="RL228" s="7"/>
      <c r="RM228" s="7"/>
      <c r="RN228" s="7"/>
      <c r="RO228" s="7"/>
      <c r="RP228" s="7"/>
      <c r="RQ228" s="7"/>
      <c r="RR228" s="7"/>
      <c r="RS228" s="7"/>
      <c r="RT228" s="7"/>
      <c r="RU228" s="7"/>
      <c r="RV228" s="7"/>
      <c r="RW228" s="7"/>
      <c r="RX228" s="7"/>
      <c r="RY228" s="7"/>
      <c r="RZ228" s="7"/>
      <c r="SA228" s="7"/>
      <c r="SB228" s="7"/>
      <c r="SC228" s="7"/>
      <c r="SD228" s="7"/>
      <c r="SE228" s="7"/>
      <c r="SF228" s="7"/>
      <c r="SG228" s="7"/>
      <c r="SH228" s="7"/>
      <c r="SI228" s="7"/>
      <c r="SJ228" s="7"/>
      <c r="SK228" s="7"/>
    </row>
    <row r="229" ht="14.2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  <c r="DV229" s="7"/>
      <c r="DW229" s="7"/>
      <c r="DX229" s="7"/>
      <c r="DY229" s="7"/>
      <c r="DZ229" s="7"/>
      <c r="EA229" s="7"/>
      <c r="EB229" s="7"/>
      <c r="EC229" s="7"/>
      <c r="ED229" s="7"/>
      <c r="EE229" s="7"/>
      <c r="EF229" s="7"/>
      <c r="EG229" s="7"/>
      <c r="EH229" s="7"/>
      <c r="EI229" s="7"/>
      <c r="EJ229" s="7"/>
      <c r="EK229" s="7"/>
      <c r="EL229" s="7"/>
      <c r="EM229" s="7"/>
      <c r="EN229" s="7"/>
      <c r="EO229" s="7"/>
      <c r="EP229" s="7"/>
      <c r="EQ229" s="7"/>
      <c r="ER229" s="7"/>
      <c r="ES229" s="7"/>
      <c r="ET229" s="7"/>
      <c r="EU229" s="7"/>
      <c r="EV229" s="7"/>
      <c r="EW229" s="7"/>
      <c r="EX229" s="7"/>
      <c r="EY229" s="7"/>
      <c r="EZ229" s="7"/>
      <c r="FA229" s="7"/>
      <c r="FB229" s="7"/>
      <c r="FC229" s="7"/>
      <c r="FD229" s="7"/>
      <c r="FE229" s="7"/>
      <c r="FF229" s="7"/>
      <c r="FG229" s="7"/>
      <c r="FH229" s="7"/>
      <c r="FI229" s="7"/>
      <c r="FJ229" s="7"/>
      <c r="FK229" s="7"/>
      <c r="FL229" s="7"/>
      <c r="FM229" s="7"/>
      <c r="FN229" s="7"/>
      <c r="FO229" s="7"/>
      <c r="FP229" s="7"/>
      <c r="FQ229" s="7"/>
      <c r="FR229" s="7"/>
      <c r="FS229" s="7"/>
      <c r="FT229" s="7"/>
      <c r="FU229" s="7"/>
      <c r="FV229" s="7"/>
      <c r="FW229" s="7"/>
      <c r="FX229" s="7"/>
      <c r="FY229" s="7"/>
      <c r="FZ229" s="7"/>
      <c r="GA229" s="7"/>
      <c r="GB229" s="7"/>
      <c r="GC229" s="7"/>
      <c r="GD229" s="7"/>
      <c r="GE229" s="7"/>
      <c r="GF229" s="7"/>
      <c r="GG229" s="7"/>
      <c r="GH229" s="7"/>
      <c r="GI229" s="7"/>
      <c r="GJ229" s="7"/>
      <c r="GK229" s="7"/>
      <c r="GL229" s="7"/>
      <c r="GM229" s="7"/>
      <c r="GN229" s="7"/>
      <c r="GO229" s="7"/>
      <c r="GP229" s="7"/>
      <c r="GQ229" s="7"/>
      <c r="GR229" s="7"/>
      <c r="GS229" s="7"/>
      <c r="GT229" s="7"/>
      <c r="GU229" s="7"/>
      <c r="GV229" s="7"/>
      <c r="GW229" s="7"/>
      <c r="GX229" s="7"/>
      <c r="GY229" s="7"/>
      <c r="GZ229" s="7"/>
      <c r="HA229" s="7"/>
      <c r="HB229" s="7"/>
      <c r="HC229" s="7"/>
      <c r="HD229" s="7"/>
      <c r="HE229" s="7"/>
      <c r="HF229" s="7"/>
      <c r="HG229" s="7"/>
      <c r="HH229" s="7"/>
      <c r="HI229" s="7"/>
      <c r="HJ229" s="7"/>
      <c r="HK229" s="7"/>
      <c r="HL229" s="7"/>
      <c r="HM229" s="7"/>
      <c r="HN229" s="7"/>
      <c r="HO229" s="7"/>
      <c r="HP229" s="7"/>
      <c r="HQ229" s="7"/>
      <c r="HR229" s="7"/>
      <c r="HS229" s="7"/>
      <c r="HT229" s="7"/>
      <c r="HU229" s="7"/>
      <c r="HV229" s="7"/>
      <c r="HW229" s="7"/>
      <c r="HX229" s="7"/>
      <c r="HY229" s="7"/>
      <c r="HZ229" s="7"/>
      <c r="IA229" s="7"/>
      <c r="IB229" s="7"/>
      <c r="IC229" s="7"/>
      <c r="ID229" s="7"/>
      <c r="IE229" s="7"/>
      <c r="IF229" s="7"/>
      <c r="IG229" s="7"/>
      <c r="IH229" s="7"/>
      <c r="II229" s="7"/>
      <c r="IJ229" s="7"/>
      <c r="IK229" s="7"/>
      <c r="IL229" s="7"/>
      <c r="IM229" s="7"/>
      <c r="IN229" s="7"/>
      <c r="IO229" s="7"/>
      <c r="IP229" s="7"/>
      <c r="IQ229" s="7"/>
      <c r="IR229" s="7"/>
      <c r="IS229" s="7"/>
      <c r="IT229" s="7"/>
      <c r="IU229" s="7"/>
      <c r="IV229" s="7"/>
      <c r="IW229" s="7"/>
      <c r="IX229" s="7"/>
      <c r="IY229" s="7"/>
      <c r="IZ229" s="7"/>
      <c r="JA229" s="7"/>
      <c r="JB229" s="7"/>
      <c r="JC229" s="7"/>
      <c r="JD229" s="7"/>
      <c r="JE229" s="7"/>
      <c r="JF229" s="7"/>
      <c r="JG229" s="7"/>
      <c r="JH229" s="7"/>
      <c r="JI229" s="7"/>
      <c r="JJ229" s="7"/>
      <c r="JK229" s="7"/>
      <c r="JL229" s="7"/>
      <c r="JM229" s="7"/>
      <c r="JN229" s="7"/>
      <c r="JO229" s="7"/>
      <c r="JP229" s="7"/>
      <c r="JQ229" s="7"/>
      <c r="JR229" s="7"/>
      <c r="JS229" s="7"/>
      <c r="JT229" s="7"/>
      <c r="JU229" s="7"/>
      <c r="JV229" s="7"/>
      <c r="JW229" s="7"/>
      <c r="JX229" s="7"/>
      <c r="JY229" s="7"/>
      <c r="JZ229" s="7"/>
      <c r="KA229" s="7"/>
      <c r="KB229" s="7"/>
      <c r="KC229" s="7"/>
      <c r="KD229" s="7"/>
      <c r="KE229" s="7"/>
      <c r="KF229" s="7"/>
      <c r="KG229" s="7"/>
      <c r="KH229" s="7"/>
      <c r="KI229" s="7"/>
      <c r="KJ229" s="7"/>
      <c r="KK229" s="7"/>
      <c r="KL229" s="7"/>
      <c r="KM229" s="7"/>
      <c r="KN229" s="7"/>
      <c r="KO229" s="7"/>
      <c r="KP229" s="7"/>
      <c r="KQ229" s="7"/>
      <c r="KR229" s="7"/>
      <c r="KS229" s="7"/>
      <c r="KT229" s="7"/>
      <c r="KU229" s="7"/>
      <c r="KV229" s="7"/>
      <c r="KW229" s="7"/>
      <c r="KX229" s="7"/>
      <c r="KY229" s="7"/>
      <c r="KZ229" s="7"/>
      <c r="LA229" s="7"/>
      <c r="LB229" s="7"/>
      <c r="LC229" s="7"/>
      <c r="LD229" s="7"/>
      <c r="LE229" s="7"/>
      <c r="LF229" s="7"/>
      <c r="LG229" s="7"/>
      <c r="LH229" s="7"/>
      <c r="LI229" s="7"/>
      <c r="LJ229" s="7"/>
      <c r="LK229" s="7"/>
      <c r="LL229" s="7"/>
      <c r="LM229" s="7"/>
      <c r="LN229" s="7"/>
      <c r="LO229" s="7"/>
      <c r="LP229" s="7"/>
      <c r="LQ229" s="7"/>
      <c r="LR229" s="7"/>
      <c r="LS229" s="7"/>
      <c r="LT229" s="7"/>
      <c r="LU229" s="7"/>
      <c r="LV229" s="7"/>
      <c r="LW229" s="7"/>
      <c r="LX229" s="7"/>
      <c r="LY229" s="7"/>
      <c r="LZ229" s="7"/>
      <c r="MA229" s="7"/>
      <c r="MB229" s="7"/>
      <c r="MC229" s="7"/>
      <c r="MD229" s="7"/>
      <c r="ME229" s="7"/>
      <c r="MF229" s="7"/>
      <c r="MG229" s="7"/>
      <c r="MH229" s="7"/>
      <c r="MI229" s="7"/>
      <c r="MJ229" s="7"/>
      <c r="MK229" s="7"/>
      <c r="ML229" s="7"/>
      <c r="MM229" s="7"/>
      <c r="MN229" s="7"/>
      <c r="MO229" s="7"/>
      <c r="MP229" s="7"/>
      <c r="MQ229" s="7"/>
      <c r="MR229" s="7"/>
      <c r="MS229" s="7"/>
      <c r="MT229" s="7"/>
      <c r="MU229" s="7"/>
      <c r="MV229" s="7"/>
      <c r="MW229" s="7"/>
      <c r="MX229" s="7"/>
      <c r="MY229" s="7"/>
      <c r="MZ229" s="7"/>
      <c r="NA229" s="7"/>
      <c r="NB229" s="7"/>
      <c r="NC229" s="7"/>
      <c r="ND229" s="7"/>
      <c r="NE229" s="7"/>
      <c r="NF229" s="7"/>
      <c r="NG229" s="7"/>
      <c r="NH229" s="7"/>
      <c r="NI229" s="7"/>
      <c r="NJ229" s="7"/>
      <c r="NK229" s="7"/>
      <c r="NL229" s="7"/>
      <c r="NM229" s="7"/>
      <c r="NN229" s="7"/>
      <c r="NO229" s="7"/>
      <c r="NP229" s="7"/>
      <c r="NQ229" s="7"/>
      <c r="NR229" s="7"/>
      <c r="NS229" s="7"/>
      <c r="NT229" s="7"/>
      <c r="NU229" s="7"/>
      <c r="NV229" s="7"/>
      <c r="NW229" s="7"/>
      <c r="NX229" s="7"/>
      <c r="NY229" s="7"/>
      <c r="NZ229" s="7"/>
      <c r="OA229" s="7"/>
      <c r="OB229" s="7"/>
      <c r="OC229" s="7"/>
      <c r="OD229" s="7"/>
      <c r="OE229" s="7"/>
      <c r="OF229" s="7"/>
      <c r="OG229" s="7"/>
      <c r="OH229" s="7"/>
      <c r="OI229" s="7"/>
      <c r="OJ229" s="7"/>
      <c r="OK229" s="7"/>
      <c r="OL229" s="7"/>
      <c r="OM229" s="7"/>
      <c r="ON229" s="7"/>
      <c r="OO229" s="7"/>
      <c r="OP229" s="7"/>
      <c r="OQ229" s="7"/>
      <c r="OR229" s="7"/>
      <c r="OS229" s="7"/>
      <c r="OT229" s="7"/>
      <c r="OU229" s="7"/>
      <c r="OV229" s="7"/>
      <c r="OW229" s="7"/>
      <c r="OX229" s="7"/>
      <c r="OY229" s="7"/>
      <c r="OZ229" s="7"/>
      <c r="PA229" s="7"/>
      <c r="PB229" s="7"/>
      <c r="PC229" s="7"/>
      <c r="PD229" s="7"/>
      <c r="PE229" s="7"/>
      <c r="PF229" s="7"/>
      <c r="PG229" s="7"/>
      <c r="PH229" s="7"/>
      <c r="PI229" s="7"/>
      <c r="PJ229" s="7"/>
      <c r="PK229" s="7"/>
      <c r="PL229" s="7"/>
      <c r="PM229" s="7"/>
      <c r="PN229" s="7"/>
      <c r="PO229" s="7"/>
      <c r="PP229" s="7"/>
      <c r="PQ229" s="7"/>
      <c r="PR229" s="7"/>
      <c r="PS229" s="7"/>
      <c r="PT229" s="7"/>
      <c r="PU229" s="7"/>
      <c r="PV229" s="7"/>
      <c r="PW229" s="7"/>
      <c r="PX229" s="7"/>
      <c r="PY229" s="7"/>
      <c r="PZ229" s="7"/>
      <c r="QA229" s="7"/>
      <c r="QB229" s="7"/>
      <c r="QC229" s="7"/>
      <c r="QD229" s="7"/>
      <c r="QE229" s="7"/>
      <c r="QF229" s="7"/>
      <c r="QG229" s="7"/>
      <c r="QH229" s="7"/>
      <c r="QI229" s="7"/>
      <c r="QJ229" s="7"/>
      <c r="QK229" s="7"/>
      <c r="QL229" s="7"/>
      <c r="QM229" s="7"/>
      <c r="QN229" s="7"/>
      <c r="QO229" s="7"/>
      <c r="QP229" s="7"/>
      <c r="QQ229" s="7"/>
      <c r="QR229" s="7"/>
      <c r="QS229" s="7"/>
      <c r="QT229" s="7"/>
      <c r="QU229" s="7"/>
      <c r="QV229" s="7"/>
      <c r="QW229" s="7"/>
      <c r="QX229" s="7"/>
      <c r="QY229" s="7"/>
      <c r="QZ229" s="7"/>
      <c r="RA229" s="7"/>
      <c r="RB229" s="7"/>
      <c r="RC229" s="7"/>
      <c r="RD229" s="7"/>
      <c r="RE229" s="7"/>
      <c r="RF229" s="7"/>
      <c r="RG229" s="7"/>
      <c r="RH229" s="7"/>
      <c r="RI229" s="7"/>
      <c r="RJ229" s="7"/>
      <c r="RK229" s="7"/>
      <c r="RL229" s="7"/>
      <c r="RM229" s="7"/>
      <c r="RN229" s="7"/>
      <c r="RO229" s="7"/>
      <c r="RP229" s="7"/>
      <c r="RQ229" s="7"/>
      <c r="RR229" s="7"/>
      <c r="RS229" s="7"/>
      <c r="RT229" s="7"/>
      <c r="RU229" s="7"/>
      <c r="RV229" s="7"/>
      <c r="RW229" s="7"/>
      <c r="RX229" s="7"/>
      <c r="RY229" s="7"/>
      <c r="RZ229" s="7"/>
      <c r="SA229" s="7"/>
      <c r="SB229" s="7"/>
      <c r="SC229" s="7"/>
      <c r="SD229" s="7"/>
      <c r="SE229" s="7"/>
      <c r="SF229" s="7"/>
      <c r="SG229" s="7"/>
      <c r="SH229" s="7"/>
      <c r="SI229" s="7"/>
      <c r="SJ229" s="7"/>
      <c r="SK229" s="7"/>
    </row>
    <row r="230" ht="14.2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  <c r="DV230" s="7"/>
      <c r="DW230" s="7"/>
      <c r="DX230" s="7"/>
      <c r="DY230" s="7"/>
      <c r="DZ230" s="7"/>
      <c r="EA230" s="7"/>
      <c r="EB230" s="7"/>
      <c r="EC230" s="7"/>
      <c r="ED230" s="7"/>
      <c r="EE230" s="7"/>
      <c r="EF230" s="7"/>
      <c r="EG230" s="7"/>
      <c r="EH230" s="7"/>
      <c r="EI230" s="7"/>
      <c r="EJ230" s="7"/>
      <c r="EK230" s="7"/>
      <c r="EL230" s="7"/>
      <c r="EM230" s="7"/>
      <c r="EN230" s="7"/>
      <c r="EO230" s="7"/>
      <c r="EP230" s="7"/>
      <c r="EQ230" s="7"/>
      <c r="ER230" s="7"/>
      <c r="ES230" s="7"/>
      <c r="ET230" s="7"/>
      <c r="EU230" s="7"/>
      <c r="EV230" s="7"/>
      <c r="EW230" s="7"/>
      <c r="EX230" s="7"/>
      <c r="EY230" s="7"/>
      <c r="EZ230" s="7"/>
      <c r="FA230" s="7"/>
      <c r="FB230" s="7"/>
      <c r="FC230" s="7"/>
      <c r="FD230" s="7"/>
      <c r="FE230" s="7"/>
      <c r="FF230" s="7"/>
      <c r="FG230" s="7"/>
      <c r="FH230" s="7"/>
      <c r="FI230" s="7"/>
      <c r="FJ230" s="7"/>
      <c r="FK230" s="7"/>
      <c r="FL230" s="7"/>
      <c r="FM230" s="7"/>
      <c r="FN230" s="7"/>
      <c r="FO230" s="7"/>
      <c r="FP230" s="7"/>
      <c r="FQ230" s="7"/>
      <c r="FR230" s="7"/>
      <c r="FS230" s="7"/>
      <c r="FT230" s="7"/>
      <c r="FU230" s="7"/>
      <c r="FV230" s="7"/>
      <c r="FW230" s="7"/>
      <c r="FX230" s="7"/>
      <c r="FY230" s="7"/>
      <c r="FZ230" s="7"/>
      <c r="GA230" s="7"/>
      <c r="GB230" s="7"/>
      <c r="GC230" s="7"/>
      <c r="GD230" s="7"/>
      <c r="GE230" s="7"/>
      <c r="GF230" s="7"/>
      <c r="GG230" s="7"/>
      <c r="GH230" s="7"/>
      <c r="GI230" s="7"/>
      <c r="GJ230" s="7"/>
      <c r="GK230" s="7"/>
      <c r="GL230" s="7"/>
      <c r="GM230" s="7"/>
      <c r="GN230" s="7"/>
      <c r="GO230" s="7"/>
      <c r="GP230" s="7"/>
      <c r="GQ230" s="7"/>
      <c r="GR230" s="7"/>
      <c r="GS230" s="7"/>
      <c r="GT230" s="7"/>
      <c r="GU230" s="7"/>
      <c r="GV230" s="7"/>
      <c r="GW230" s="7"/>
      <c r="GX230" s="7"/>
      <c r="GY230" s="7"/>
      <c r="GZ230" s="7"/>
      <c r="HA230" s="7"/>
      <c r="HB230" s="7"/>
      <c r="HC230" s="7"/>
      <c r="HD230" s="7"/>
      <c r="HE230" s="7"/>
      <c r="HF230" s="7"/>
      <c r="HG230" s="7"/>
      <c r="HH230" s="7"/>
      <c r="HI230" s="7"/>
      <c r="HJ230" s="7"/>
      <c r="HK230" s="7"/>
      <c r="HL230" s="7"/>
      <c r="HM230" s="7"/>
      <c r="HN230" s="7"/>
      <c r="HO230" s="7"/>
      <c r="HP230" s="7"/>
      <c r="HQ230" s="7"/>
      <c r="HR230" s="7"/>
      <c r="HS230" s="7"/>
      <c r="HT230" s="7"/>
      <c r="HU230" s="7"/>
      <c r="HV230" s="7"/>
      <c r="HW230" s="7"/>
      <c r="HX230" s="7"/>
      <c r="HY230" s="7"/>
      <c r="HZ230" s="7"/>
      <c r="IA230" s="7"/>
      <c r="IB230" s="7"/>
      <c r="IC230" s="7"/>
      <c r="ID230" s="7"/>
      <c r="IE230" s="7"/>
      <c r="IF230" s="7"/>
      <c r="IG230" s="7"/>
      <c r="IH230" s="7"/>
      <c r="II230" s="7"/>
      <c r="IJ230" s="7"/>
      <c r="IK230" s="7"/>
      <c r="IL230" s="7"/>
      <c r="IM230" s="7"/>
      <c r="IN230" s="7"/>
      <c r="IO230" s="7"/>
      <c r="IP230" s="7"/>
      <c r="IQ230" s="7"/>
      <c r="IR230" s="7"/>
      <c r="IS230" s="7"/>
      <c r="IT230" s="7"/>
      <c r="IU230" s="7"/>
      <c r="IV230" s="7"/>
      <c r="IW230" s="7"/>
      <c r="IX230" s="7"/>
      <c r="IY230" s="7"/>
      <c r="IZ230" s="7"/>
      <c r="JA230" s="7"/>
      <c r="JB230" s="7"/>
      <c r="JC230" s="7"/>
      <c r="JD230" s="7"/>
      <c r="JE230" s="7"/>
      <c r="JF230" s="7"/>
      <c r="JG230" s="7"/>
      <c r="JH230" s="7"/>
      <c r="JI230" s="7"/>
      <c r="JJ230" s="7"/>
      <c r="JK230" s="7"/>
      <c r="JL230" s="7"/>
      <c r="JM230" s="7"/>
      <c r="JN230" s="7"/>
      <c r="JO230" s="7"/>
      <c r="JP230" s="7"/>
      <c r="JQ230" s="7"/>
      <c r="JR230" s="7"/>
      <c r="JS230" s="7"/>
      <c r="JT230" s="7"/>
      <c r="JU230" s="7"/>
      <c r="JV230" s="7"/>
      <c r="JW230" s="7"/>
      <c r="JX230" s="7"/>
      <c r="JY230" s="7"/>
      <c r="JZ230" s="7"/>
      <c r="KA230" s="7"/>
      <c r="KB230" s="7"/>
      <c r="KC230" s="7"/>
      <c r="KD230" s="7"/>
      <c r="KE230" s="7"/>
      <c r="KF230" s="7"/>
      <c r="KG230" s="7"/>
      <c r="KH230" s="7"/>
      <c r="KI230" s="7"/>
      <c r="KJ230" s="7"/>
      <c r="KK230" s="7"/>
      <c r="KL230" s="7"/>
      <c r="KM230" s="7"/>
      <c r="KN230" s="7"/>
      <c r="KO230" s="7"/>
      <c r="KP230" s="7"/>
      <c r="KQ230" s="7"/>
      <c r="KR230" s="7"/>
      <c r="KS230" s="7"/>
      <c r="KT230" s="7"/>
      <c r="KU230" s="7"/>
      <c r="KV230" s="7"/>
      <c r="KW230" s="7"/>
      <c r="KX230" s="7"/>
      <c r="KY230" s="7"/>
      <c r="KZ230" s="7"/>
      <c r="LA230" s="7"/>
      <c r="LB230" s="7"/>
      <c r="LC230" s="7"/>
      <c r="LD230" s="7"/>
      <c r="LE230" s="7"/>
      <c r="LF230" s="7"/>
      <c r="LG230" s="7"/>
      <c r="LH230" s="7"/>
      <c r="LI230" s="7"/>
      <c r="LJ230" s="7"/>
      <c r="LK230" s="7"/>
      <c r="LL230" s="7"/>
      <c r="LM230" s="7"/>
      <c r="LN230" s="7"/>
      <c r="LO230" s="7"/>
      <c r="LP230" s="7"/>
      <c r="LQ230" s="7"/>
      <c r="LR230" s="7"/>
      <c r="LS230" s="7"/>
      <c r="LT230" s="7"/>
      <c r="LU230" s="7"/>
      <c r="LV230" s="7"/>
      <c r="LW230" s="7"/>
      <c r="LX230" s="7"/>
      <c r="LY230" s="7"/>
      <c r="LZ230" s="7"/>
      <c r="MA230" s="7"/>
      <c r="MB230" s="7"/>
      <c r="MC230" s="7"/>
      <c r="MD230" s="7"/>
      <c r="ME230" s="7"/>
      <c r="MF230" s="7"/>
      <c r="MG230" s="7"/>
      <c r="MH230" s="7"/>
      <c r="MI230" s="7"/>
      <c r="MJ230" s="7"/>
      <c r="MK230" s="7"/>
      <c r="ML230" s="7"/>
      <c r="MM230" s="7"/>
      <c r="MN230" s="7"/>
      <c r="MO230" s="7"/>
      <c r="MP230" s="7"/>
      <c r="MQ230" s="7"/>
      <c r="MR230" s="7"/>
      <c r="MS230" s="7"/>
      <c r="MT230" s="7"/>
      <c r="MU230" s="7"/>
      <c r="MV230" s="7"/>
      <c r="MW230" s="7"/>
      <c r="MX230" s="7"/>
      <c r="MY230" s="7"/>
      <c r="MZ230" s="7"/>
      <c r="NA230" s="7"/>
      <c r="NB230" s="7"/>
      <c r="NC230" s="7"/>
      <c r="ND230" s="7"/>
      <c r="NE230" s="7"/>
      <c r="NF230" s="7"/>
      <c r="NG230" s="7"/>
      <c r="NH230" s="7"/>
      <c r="NI230" s="7"/>
      <c r="NJ230" s="7"/>
      <c r="NK230" s="7"/>
      <c r="NL230" s="7"/>
      <c r="NM230" s="7"/>
      <c r="NN230" s="7"/>
      <c r="NO230" s="7"/>
      <c r="NP230" s="7"/>
      <c r="NQ230" s="7"/>
      <c r="NR230" s="7"/>
      <c r="NS230" s="7"/>
      <c r="NT230" s="7"/>
      <c r="NU230" s="7"/>
      <c r="NV230" s="7"/>
      <c r="NW230" s="7"/>
      <c r="NX230" s="7"/>
      <c r="NY230" s="7"/>
      <c r="NZ230" s="7"/>
      <c r="OA230" s="7"/>
      <c r="OB230" s="7"/>
      <c r="OC230" s="7"/>
      <c r="OD230" s="7"/>
      <c r="OE230" s="7"/>
      <c r="OF230" s="7"/>
      <c r="OG230" s="7"/>
      <c r="OH230" s="7"/>
      <c r="OI230" s="7"/>
      <c r="OJ230" s="7"/>
      <c r="OK230" s="7"/>
      <c r="OL230" s="7"/>
      <c r="OM230" s="7"/>
      <c r="ON230" s="7"/>
      <c r="OO230" s="7"/>
      <c r="OP230" s="7"/>
      <c r="OQ230" s="7"/>
      <c r="OR230" s="7"/>
      <c r="OS230" s="7"/>
      <c r="OT230" s="7"/>
      <c r="OU230" s="7"/>
      <c r="OV230" s="7"/>
      <c r="OW230" s="7"/>
      <c r="OX230" s="7"/>
      <c r="OY230" s="7"/>
      <c r="OZ230" s="7"/>
      <c r="PA230" s="7"/>
      <c r="PB230" s="7"/>
      <c r="PC230" s="7"/>
      <c r="PD230" s="7"/>
      <c r="PE230" s="7"/>
      <c r="PF230" s="7"/>
      <c r="PG230" s="7"/>
      <c r="PH230" s="7"/>
      <c r="PI230" s="7"/>
      <c r="PJ230" s="7"/>
      <c r="PK230" s="7"/>
      <c r="PL230" s="7"/>
      <c r="PM230" s="7"/>
      <c r="PN230" s="7"/>
      <c r="PO230" s="7"/>
      <c r="PP230" s="7"/>
      <c r="PQ230" s="7"/>
      <c r="PR230" s="7"/>
      <c r="PS230" s="7"/>
      <c r="PT230" s="7"/>
      <c r="PU230" s="7"/>
      <c r="PV230" s="7"/>
      <c r="PW230" s="7"/>
      <c r="PX230" s="7"/>
      <c r="PY230" s="7"/>
      <c r="PZ230" s="7"/>
      <c r="QA230" s="7"/>
      <c r="QB230" s="7"/>
      <c r="QC230" s="7"/>
      <c r="QD230" s="7"/>
      <c r="QE230" s="7"/>
      <c r="QF230" s="7"/>
      <c r="QG230" s="7"/>
      <c r="QH230" s="7"/>
      <c r="QI230" s="7"/>
      <c r="QJ230" s="7"/>
      <c r="QK230" s="7"/>
      <c r="QL230" s="7"/>
      <c r="QM230" s="7"/>
      <c r="QN230" s="7"/>
      <c r="QO230" s="7"/>
      <c r="QP230" s="7"/>
      <c r="QQ230" s="7"/>
      <c r="QR230" s="7"/>
      <c r="QS230" s="7"/>
      <c r="QT230" s="7"/>
      <c r="QU230" s="7"/>
      <c r="QV230" s="7"/>
      <c r="QW230" s="7"/>
      <c r="QX230" s="7"/>
      <c r="QY230" s="7"/>
      <c r="QZ230" s="7"/>
      <c r="RA230" s="7"/>
      <c r="RB230" s="7"/>
      <c r="RC230" s="7"/>
      <c r="RD230" s="7"/>
      <c r="RE230" s="7"/>
      <c r="RF230" s="7"/>
      <c r="RG230" s="7"/>
      <c r="RH230" s="7"/>
      <c r="RI230" s="7"/>
      <c r="RJ230" s="7"/>
      <c r="RK230" s="7"/>
      <c r="RL230" s="7"/>
      <c r="RM230" s="7"/>
      <c r="RN230" s="7"/>
      <c r="RO230" s="7"/>
      <c r="RP230" s="7"/>
      <c r="RQ230" s="7"/>
      <c r="RR230" s="7"/>
      <c r="RS230" s="7"/>
      <c r="RT230" s="7"/>
      <c r="RU230" s="7"/>
      <c r="RV230" s="7"/>
      <c r="RW230" s="7"/>
      <c r="RX230" s="7"/>
      <c r="RY230" s="7"/>
      <c r="RZ230" s="7"/>
      <c r="SA230" s="7"/>
      <c r="SB230" s="7"/>
      <c r="SC230" s="7"/>
      <c r="SD230" s="7"/>
      <c r="SE230" s="7"/>
      <c r="SF230" s="7"/>
      <c r="SG230" s="7"/>
      <c r="SH230" s="7"/>
      <c r="SI230" s="7"/>
      <c r="SJ230" s="7"/>
      <c r="SK230" s="7"/>
    </row>
    <row r="231" ht="14.2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  <c r="DV231" s="7"/>
      <c r="DW231" s="7"/>
      <c r="DX231" s="7"/>
      <c r="DY231" s="7"/>
      <c r="DZ231" s="7"/>
      <c r="EA231" s="7"/>
      <c r="EB231" s="7"/>
      <c r="EC231" s="7"/>
      <c r="ED231" s="7"/>
      <c r="EE231" s="7"/>
      <c r="EF231" s="7"/>
      <c r="EG231" s="7"/>
      <c r="EH231" s="7"/>
      <c r="EI231" s="7"/>
      <c r="EJ231" s="7"/>
      <c r="EK231" s="7"/>
      <c r="EL231" s="7"/>
      <c r="EM231" s="7"/>
      <c r="EN231" s="7"/>
      <c r="EO231" s="7"/>
      <c r="EP231" s="7"/>
      <c r="EQ231" s="7"/>
      <c r="ER231" s="7"/>
      <c r="ES231" s="7"/>
      <c r="ET231" s="7"/>
      <c r="EU231" s="7"/>
      <c r="EV231" s="7"/>
      <c r="EW231" s="7"/>
      <c r="EX231" s="7"/>
      <c r="EY231" s="7"/>
      <c r="EZ231" s="7"/>
      <c r="FA231" s="7"/>
      <c r="FB231" s="7"/>
      <c r="FC231" s="7"/>
      <c r="FD231" s="7"/>
      <c r="FE231" s="7"/>
      <c r="FF231" s="7"/>
      <c r="FG231" s="7"/>
      <c r="FH231" s="7"/>
      <c r="FI231" s="7"/>
      <c r="FJ231" s="7"/>
      <c r="FK231" s="7"/>
      <c r="FL231" s="7"/>
      <c r="FM231" s="7"/>
      <c r="FN231" s="7"/>
      <c r="FO231" s="7"/>
      <c r="FP231" s="7"/>
      <c r="FQ231" s="7"/>
      <c r="FR231" s="7"/>
      <c r="FS231" s="7"/>
      <c r="FT231" s="7"/>
      <c r="FU231" s="7"/>
      <c r="FV231" s="7"/>
      <c r="FW231" s="7"/>
      <c r="FX231" s="7"/>
      <c r="FY231" s="7"/>
      <c r="FZ231" s="7"/>
      <c r="GA231" s="7"/>
      <c r="GB231" s="7"/>
      <c r="GC231" s="7"/>
      <c r="GD231" s="7"/>
      <c r="GE231" s="7"/>
      <c r="GF231" s="7"/>
      <c r="GG231" s="7"/>
      <c r="GH231" s="7"/>
      <c r="GI231" s="7"/>
      <c r="GJ231" s="7"/>
      <c r="GK231" s="7"/>
      <c r="GL231" s="7"/>
      <c r="GM231" s="7"/>
      <c r="GN231" s="7"/>
      <c r="GO231" s="7"/>
      <c r="GP231" s="7"/>
      <c r="GQ231" s="7"/>
      <c r="GR231" s="7"/>
      <c r="GS231" s="7"/>
      <c r="GT231" s="7"/>
      <c r="GU231" s="7"/>
      <c r="GV231" s="7"/>
      <c r="GW231" s="7"/>
      <c r="GX231" s="7"/>
      <c r="GY231" s="7"/>
      <c r="GZ231" s="7"/>
      <c r="HA231" s="7"/>
      <c r="HB231" s="7"/>
      <c r="HC231" s="7"/>
      <c r="HD231" s="7"/>
      <c r="HE231" s="7"/>
      <c r="HF231" s="7"/>
      <c r="HG231" s="7"/>
      <c r="HH231" s="7"/>
      <c r="HI231" s="7"/>
      <c r="HJ231" s="7"/>
      <c r="HK231" s="7"/>
      <c r="HL231" s="7"/>
      <c r="HM231" s="7"/>
      <c r="HN231" s="7"/>
      <c r="HO231" s="7"/>
      <c r="HP231" s="7"/>
      <c r="HQ231" s="7"/>
      <c r="HR231" s="7"/>
      <c r="HS231" s="7"/>
      <c r="HT231" s="7"/>
      <c r="HU231" s="7"/>
      <c r="HV231" s="7"/>
      <c r="HW231" s="7"/>
      <c r="HX231" s="7"/>
      <c r="HY231" s="7"/>
      <c r="HZ231" s="7"/>
      <c r="IA231" s="7"/>
      <c r="IB231" s="7"/>
      <c r="IC231" s="7"/>
      <c r="ID231" s="7"/>
      <c r="IE231" s="7"/>
      <c r="IF231" s="7"/>
      <c r="IG231" s="7"/>
      <c r="IH231" s="7"/>
      <c r="II231" s="7"/>
      <c r="IJ231" s="7"/>
      <c r="IK231" s="7"/>
      <c r="IL231" s="7"/>
      <c r="IM231" s="7"/>
      <c r="IN231" s="7"/>
      <c r="IO231" s="7"/>
      <c r="IP231" s="7"/>
      <c r="IQ231" s="7"/>
      <c r="IR231" s="7"/>
      <c r="IS231" s="7"/>
      <c r="IT231" s="7"/>
      <c r="IU231" s="7"/>
      <c r="IV231" s="7"/>
      <c r="IW231" s="7"/>
      <c r="IX231" s="7"/>
      <c r="IY231" s="7"/>
      <c r="IZ231" s="7"/>
      <c r="JA231" s="7"/>
      <c r="JB231" s="7"/>
      <c r="JC231" s="7"/>
      <c r="JD231" s="7"/>
      <c r="JE231" s="7"/>
      <c r="JF231" s="7"/>
      <c r="JG231" s="7"/>
      <c r="JH231" s="7"/>
      <c r="JI231" s="7"/>
      <c r="JJ231" s="7"/>
      <c r="JK231" s="7"/>
      <c r="JL231" s="7"/>
      <c r="JM231" s="7"/>
      <c r="JN231" s="7"/>
      <c r="JO231" s="7"/>
      <c r="JP231" s="7"/>
      <c r="JQ231" s="7"/>
      <c r="JR231" s="7"/>
      <c r="JS231" s="7"/>
      <c r="JT231" s="7"/>
      <c r="JU231" s="7"/>
      <c r="JV231" s="7"/>
      <c r="JW231" s="7"/>
      <c r="JX231" s="7"/>
      <c r="JY231" s="7"/>
      <c r="JZ231" s="7"/>
      <c r="KA231" s="7"/>
      <c r="KB231" s="7"/>
      <c r="KC231" s="7"/>
      <c r="KD231" s="7"/>
      <c r="KE231" s="7"/>
      <c r="KF231" s="7"/>
      <c r="KG231" s="7"/>
      <c r="KH231" s="7"/>
      <c r="KI231" s="7"/>
      <c r="KJ231" s="7"/>
      <c r="KK231" s="7"/>
      <c r="KL231" s="7"/>
      <c r="KM231" s="7"/>
      <c r="KN231" s="7"/>
      <c r="KO231" s="7"/>
      <c r="KP231" s="7"/>
      <c r="KQ231" s="7"/>
      <c r="KR231" s="7"/>
      <c r="KS231" s="7"/>
      <c r="KT231" s="7"/>
      <c r="KU231" s="7"/>
      <c r="KV231" s="7"/>
      <c r="KW231" s="7"/>
      <c r="KX231" s="7"/>
      <c r="KY231" s="7"/>
      <c r="KZ231" s="7"/>
      <c r="LA231" s="7"/>
      <c r="LB231" s="7"/>
      <c r="LC231" s="7"/>
      <c r="LD231" s="7"/>
      <c r="LE231" s="7"/>
      <c r="LF231" s="7"/>
      <c r="LG231" s="7"/>
      <c r="LH231" s="7"/>
      <c r="LI231" s="7"/>
      <c r="LJ231" s="7"/>
      <c r="LK231" s="7"/>
      <c r="LL231" s="7"/>
      <c r="LM231" s="7"/>
      <c r="LN231" s="7"/>
      <c r="LO231" s="7"/>
      <c r="LP231" s="7"/>
      <c r="LQ231" s="7"/>
      <c r="LR231" s="7"/>
      <c r="LS231" s="7"/>
      <c r="LT231" s="7"/>
      <c r="LU231" s="7"/>
      <c r="LV231" s="7"/>
      <c r="LW231" s="7"/>
      <c r="LX231" s="7"/>
      <c r="LY231" s="7"/>
      <c r="LZ231" s="7"/>
      <c r="MA231" s="7"/>
      <c r="MB231" s="7"/>
      <c r="MC231" s="7"/>
      <c r="MD231" s="7"/>
      <c r="ME231" s="7"/>
      <c r="MF231" s="7"/>
      <c r="MG231" s="7"/>
      <c r="MH231" s="7"/>
      <c r="MI231" s="7"/>
      <c r="MJ231" s="7"/>
      <c r="MK231" s="7"/>
      <c r="ML231" s="7"/>
      <c r="MM231" s="7"/>
      <c r="MN231" s="7"/>
      <c r="MO231" s="7"/>
      <c r="MP231" s="7"/>
      <c r="MQ231" s="7"/>
      <c r="MR231" s="7"/>
      <c r="MS231" s="7"/>
      <c r="MT231" s="7"/>
      <c r="MU231" s="7"/>
      <c r="MV231" s="7"/>
      <c r="MW231" s="7"/>
      <c r="MX231" s="7"/>
      <c r="MY231" s="7"/>
      <c r="MZ231" s="7"/>
      <c r="NA231" s="7"/>
      <c r="NB231" s="7"/>
      <c r="NC231" s="7"/>
      <c r="ND231" s="7"/>
      <c r="NE231" s="7"/>
      <c r="NF231" s="7"/>
      <c r="NG231" s="7"/>
      <c r="NH231" s="7"/>
      <c r="NI231" s="7"/>
      <c r="NJ231" s="7"/>
      <c r="NK231" s="7"/>
      <c r="NL231" s="7"/>
      <c r="NM231" s="7"/>
      <c r="NN231" s="7"/>
      <c r="NO231" s="7"/>
      <c r="NP231" s="7"/>
      <c r="NQ231" s="7"/>
      <c r="NR231" s="7"/>
      <c r="NS231" s="7"/>
      <c r="NT231" s="7"/>
      <c r="NU231" s="7"/>
      <c r="NV231" s="7"/>
      <c r="NW231" s="7"/>
      <c r="NX231" s="7"/>
      <c r="NY231" s="7"/>
      <c r="NZ231" s="7"/>
      <c r="OA231" s="7"/>
      <c r="OB231" s="7"/>
      <c r="OC231" s="7"/>
      <c r="OD231" s="7"/>
      <c r="OE231" s="7"/>
      <c r="OF231" s="7"/>
      <c r="OG231" s="7"/>
      <c r="OH231" s="7"/>
      <c r="OI231" s="7"/>
      <c r="OJ231" s="7"/>
      <c r="OK231" s="7"/>
      <c r="OL231" s="7"/>
      <c r="OM231" s="7"/>
      <c r="ON231" s="7"/>
      <c r="OO231" s="7"/>
      <c r="OP231" s="7"/>
      <c r="OQ231" s="7"/>
      <c r="OR231" s="7"/>
      <c r="OS231" s="7"/>
      <c r="OT231" s="7"/>
      <c r="OU231" s="7"/>
      <c r="OV231" s="7"/>
      <c r="OW231" s="7"/>
      <c r="OX231" s="7"/>
      <c r="OY231" s="7"/>
      <c r="OZ231" s="7"/>
      <c r="PA231" s="7"/>
      <c r="PB231" s="7"/>
      <c r="PC231" s="7"/>
      <c r="PD231" s="7"/>
      <c r="PE231" s="7"/>
      <c r="PF231" s="7"/>
      <c r="PG231" s="7"/>
      <c r="PH231" s="7"/>
      <c r="PI231" s="7"/>
      <c r="PJ231" s="7"/>
      <c r="PK231" s="7"/>
      <c r="PL231" s="7"/>
      <c r="PM231" s="7"/>
      <c r="PN231" s="7"/>
      <c r="PO231" s="7"/>
      <c r="PP231" s="7"/>
      <c r="PQ231" s="7"/>
      <c r="PR231" s="7"/>
      <c r="PS231" s="7"/>
      <c r="PT231" s="7"/>
      <c r="PU231" s="7"/>
      <c r="PV231" s="7"/>
      <c r="PW231" s="7"/>
      <c r="PX231" s="7"/>
      <c r="PY231" s="7"/>
      <c r="PZ231" s="7"/>
      <c r="QA231" s="7"/>
      <c r="QB231" s="7"/>
      <c r="QC231" s="7"/>
      <c r="QD231" s="7"/>
      <c r="QE231" s="7"/>
      <c r="QF231" s="7"/>
      <c r="QG231" s="7"/>
      <c r="QH231" s="7"/>
      <c r="QI231" s="7"/>
      <c r="QJ231" s="7"/>
      <c r="QK231" s="7"/>
      <c r="QL231" s="7"/>
      <c r="QM231" s="7"/>
      <c r="QN231" s="7"/>
      <c r="QO231" s="7"/>
      <c r="QP231" s="7"/>
      <c r="QQ231" s="7"/>
      <c r="QR231" s="7"/>
      <c r="QS231" s="7"/>
      <c r="QT231" s="7"/>
      <c r="QU231" s="7"/>
      <c r="QV231" s="7"/>
      <c r="QW231" s="7"/>
      <c r="QX231" s="7"/>
      <c r="QY231" s="7"/>
      <c r="QZ231" s="7"/>
      <c r="RA231" s="7"/>
      <c r="RB231" s="7"/>
      <c r="RC231" s="7"/>
      <c r="RD231" s="7"/>
      <c r="RE231" s="7"/>
      <c r="RF231" s="7"/>
      <c r="RG231" s="7"/>
      <c r="RH231" s="7"/>
      <c r="RI231" s="7"/>
      <c r="RJ231" s="7"/>
      <c r="RK231" s="7"/>
      <c r="RL231" s="7"/>
      <c r="RM231" s="7"/>
      <c r="RN231" s="7"/>
      <c r="RO231" s="7"/>
      <c r="RP231" s="7"/>
      <c r="RQ231" s="7"/>
      <c r="RR231" s="7"/>
      <c r="RS231" s="7"/>
      <c r="RT231" s="7"/>
      <c r="RU231" s="7"/>
      <c r="RV231" s="7"/>
      <c r="RW231" s="7"/>
      <c r="RX231" s="7"/>
      <c r="RY231" s="7"/>
      <c r="RZ231" s="7"/>
      <c r="SA231" s="7"/>
      <c r="SB231" s="7"/>
      <c r="SC231" s="7"/>
      <c r="SD231" s="7"/>
      <c r="SE231" s="7"/>
      <c r="SF231" s="7"/>
      <c r="SG231" s="7"/>
      <c r="SH231" s="7"/>
      <c r="SI231" s="7"/>
      <c r="SJ231" s="7"/>
      <c r="SK231" s="7"/>
    </row>
    <row r="232" ht="14.2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  <c r="DV232" s="7"/>
      <c r="DW232" s="7"/>
      <c r="DX232" s="7"/>
      <c r="DY232" s="7"/>
      <c r="DZ232" s="7"/>
      <c r="EA232" s="7"/>
      <c r="EB232" s="7"/>
      <c r="EC232" s="7"/>
      <c r="ED232" s="7"/>
      <c r="EE232" s="7"/>
      <c r="EF232" s="7"/>
      <c r="EG232" s="7"/>
      <c r="EH232" s="7"/>
      <c r="EI232" s="7"/>
      <c r="EJ232" s="7"/>
      <c r="EK232" s="7"/>
      <c r="EL232" s="7"/>
      <c r="EM232" s="7"/>
      <c r="EN232" s="7"/>
      <c r="EO232" s="7"/>
      <c r="EP232" s="7"/>
      <c r="EQ232" s="7"/>
      <c r="ER232" s="7"/>
      <c r="ES232" s="7"/>
      <c r="ET232" s="7"/>
      <c r="EU232" s="7"/>
      <c r="EV232" s="7"/>
      <c r="EW232" s="7"/>
      <c r="EX232" s="7"/>
      <c r="EY232" s="7"/>
      <c r="EZ232" s="7"/>
      <c r="FA232" s="7"/>
      <c r="FB232" s="7"/>
      <c r="FC232" s="7"/>
      <c r="FD232" s="7"/>
      <c r="FE232" s="7"/>
      <c r="FF232" s="7"/>
      <c r="FG232" s="7"/>
      <c r="FH232" s="7"/>
      <c r="FI232" s="7"/>
      <c r="FJ232" s="7"/>
      <c r="FK232" s="7"/>
      <c r="FL232" s="7"/>
      <c r="FM232" s="7"/>
      <c r="FN232" s="7"/>
      <c r="FO232" s="7"/>
      <c r="FP232" s="7"/>
      <c r="FQ232" s="7"/>
      <c r="FR232" s="7"/>
      <c r="FS232" s="7"/>
      <c r="FT232" s="7"/>
      <c r="FU232" s="7"/>
      <c r="FV232" s="7"/>
      <c r="FW232" s="7"/>
      <c r="FX232" s="7"/>
      <c r="FY232" s="7"/>
      <c r="FZ232" s="7"/>
      <c r="GA232" s="7"/>
      <c r="GB232" s="7"/>
      <c r="GC232" s="7"/>
      <c r="GD232" s="7"/>
      <c r="GE232" s="7"/>
      <c r="GF232" s="7"/>
      <c r="GG232" s="7"/>
      <c r="GH232" s="7"/>
      <c r="GI232" s="7"/>
      <c r="GJ232" s="7"/>
      <c r="GK232" s="7"/>
      <c r="GL232" s="7"/>
      <c r="GM232" s="7"/>
      <c r="GN232" s="7"/>
      <c r="GO232" s="7"/>
      <c r="GP232" s="7"/>
      <c r="GQ232" s="7"/>
      <c r="GR232" s="7"/>
      <c r="GS232" s="7"/>
      <c r="GT232" s="7"/>
      <c r="GU232" s="7"/>
      <c r="GV232" s="7"/>
      <c r="GW232" s="7"/>
      <c r="GX232" s="7"/>
      <c r="GY232" s="7"/>
      <c r="GZ232" s="7"/>
      <c r="HA232" s="7"/>
      <c r="HB232" s="7"/>
      <c r="HC232" s="7"/>
      <c r="HD232" s="7"/>
      <c r="HE232" s="7"/>
      <c r="HF232" s="7"/>
      <c r="HG232" s="7"/>
      <c r="HH232" s="7"/>
      <c r="HI232" s="7"/>
      <c r="HJ232" s="7"/>
      <c r="HK232" s="7"/>
      <c r="HL232" s="7"/>
      <c r="HM232" s="7"/>
      <c r="HN232" s="7"/>
      <c r="HO232" s="7"/>
      <c r="HP232" s="7"/>
      <c r="HQ232" s="7"/>
      <c r="HR232" s="7"/>
      <c r="HS232" s="7"/>
      <c r="HT232" s="7"/>
      <c r="HU232" s="7"/>
      <c r="HV232" s="7"/>
      <c r="HW232" s="7"/>
      <c r="HX232" s="7"/>
      <c r="HY232" s="7"/>
      <c r="HZ232" s="7"/>
      <c r="IA232" s="7"/>
      <c r="IB232" s="7"/>
      <c r="IC232" s="7"/>
      <c r="ID232" s="7"/>
      <c r="IE232" s="7"/>
      <c r="IF232" s="7"/>
      <c r="IG232" s="7"/>
      <c r="IH232" s="7"/>
      <c r="II232" s="7"/>
      <c r="IJ232" s="7"/>
      <c r="IK232" s="7"/>
      <c r="IL232" s="7"/>
      <c r="IM232" s="7"/>
      <c r="IN232" s="7"/>
      <c r="IO232" s="7"/>
      <c r="IP232" s="7"/>
      <c r="IQ232" s="7"/>
      <c r="IR232" s="7"/>
      <c r="IS232" s="7"/>
      <c r="IT232" s="7"/>
      <c r="IU232" s="7"/>
      <c r="IV232" s="7"/>
      <c r="IW232" s="7"/>
      <c r="IX232" s="7"/>
      <c r="IY232" s="7"/>
      <c r="IZ232" s="7"/>
      <c r="JA232" s="7"/>
      <c r="JB232" s="7"/>
      <c r="JC232" s="7"/>
      <c r="JD232" s="7"/>
      <c r="JE232" s="7"/>
      <c r="JF232" s="7"/>
      <c r="JG232" s="7"/>
      <c r="JH232" s="7"/>
      <c r="JI232" s="7"/>
      <c r="JJ232" s="7"/>
      <c r="JK232" s="7"/>
      <c r="JL232" s="7"/>
      <c r="JM232" s="7"/>
      <c r="JN232" s="7"/>
      <c r="JO232" s="7"/>
      <c r="JP232" s="7"/>
      <c r="JQ232" s="7"/>
      <c r="JR232" s="7"/>
      <c r="JS232" s="7"/>
      <c r="JT232" s="7"/>
      <c r="JU232" s="7"/>
      <c r="JV232" s="7"/>
      <c r="JW232" s="7"/>
      <c r="JX232" s="7"/>
      <c r="JY232" s="7"/>
      <c r="JZ232" s="7"/>
      <c r="KA232" s="7"/>
      <c r="KB232" s="7"/>
      <c r="KC232" s="7"/>
      <c r="KD232" s="7"/>
      <c r="KE232" s="7"/>
      <c r="KF232" s="7"/>
      <c r="KG232" s="7"/>
      <c r="KH232" s="7"/>
      <c r="KI232" s="7"/>
      <c r="KJ232" s="7"/>
      <c r="KK232" s="7"/>
      <c r="KL232" s="7"/>
      <c r="KM232" s="7"/>
      <c r="KN232" s="7"/>
      <c r="KO232" s="7"/>
      <c r="KP232" s="7"/>
      <c r="KQ232" s="7"/>
      <c r="KR232" s="7"/>
      <c r="KS232" s="7"/>
      <c r="KT232" s="7"/>
      <c r="KU232" s="7"/>
      <c r="KV232" s="7"/>
      <c r="KW232" s="7"/>
      <c r="KX232" s="7"/>
      <c r="KY232" s="7"/>
      <c r="KZ232" s="7"/>
      <c r="LA232" s="7"/>
      <c r="LB232" s="7"/>
      <c r="LC232" s="7"/>
      <c r="LD232" s="7"/>
      <c r="LE232" s="7"/>
      <c r="LF232" s="7"/>
      <c r="LG232" s="7"/>
      <c r="LH232" s="7"/>
      <c r="LI232" s="7"/>
      <c r="LJ232" s="7"/>
      <c r="LK232" s="7"/>
      <c r="LL232" s="7"/>
      <c r="LM232" s="7"/>
      <c r="LN232" s="7"/>
      <c r="LO232" s="7"/>
      <c r="LP232" s="7"/>
      <c r="LQ232" s="7"/>
      <c r="LR232" s="7"/>
      <c r="LS232" s="7"/>
      <c r="LT232" s="7"/>
      <c r="LU232" s="7"/>
      <c r="LV232" s="7"/>
      <c r="LW232" s="7"/>
      <c r="LX232" s="7"/>
      <c r="LY232" s="7"/>
      <c r="LZ232" s="7"/>
      <c r="MA232" s="7"/>
      <c r="MB232" s="7"/>
      <c r="MC232" s="7"/>
      <c r="MD232" s="7"/>
      <c r="ME232" s="7"/>
      <c r="MF232" s="7"/>
      <c r="MG232" s="7"/>
      <c r="MH232" s="7"/>
      <c r="MI232" s="7"/>
      <c r="MJ232" s="7"/>
      <c r="MK232" s="7"/>
      <c r="ML232" s="7"/>
      <c r="MM232" s="7"/>
      <c r="MN232" s="7"/>
      <c r="MO232" s="7"/>
      <c r="MP232" s="7"/>
      <c r="MQ232" s="7"/>
      <c r="MR232" s="7"/>
      <c r="MS232" s="7"/>
      <c r="MT232" s="7"/>
      <c r="MU232" s="7"/>
      <c r="MV232" s="7"/>
      <c r="MW232" s="7"/>
      <c r="MX232" s="7"/>
      <c r="MY232" s="7"/>
      <c r="MZ232" s="7"/>
      <c r="NA232" s="7"/>
      <c r="NB232" s="7"/>
      <c r="NC232" s="7"/>
      <c r="ND232" s="7"/>
      <c r="NE232" s="7"/>
      <c r="NF232" s="7"/>
      <c r="NG232" s="7"/>
      <c r="NH232" s="7"/>
      <c r="NI232" s="7"/>
      <c r="NJ232" s="7"/>
      <c r="NK232" s="7"/>
      <c r="NL232" s="7"/>
      <c r="NM232" s="7"/>
      <c r="NN232" s="7"/>
      <c r="NO232" s="7"/>
      <c r="NP232" s="7"/>
      <c r="NQ232" s="7"/>
      <c r="NR232" s="7"/>
      <c r="NS232" s="7"/>
      <c r="NT232" s="7"/>
      <c r="NU232" s="7"/>
      <c r="NV232" s="7"/>
      <c r="NW232" s="7"/>
      <c r="NX232" s="7"/>
      <c r="NY232" s="7"/>
      <c r="NZ232" s="7"/>
      <c r="OA232" s="7"/>
      <c r="OB232" s="7"/>
      <c r="OC232" s="7"/>
      <c r="OD232" s="7"/>
      <c r="OE232" s="7"/>
      <c r="OF232" s="7"/>
      <c r="OG232" s="7"/>
      <c r="OH232" s="7"/>
      <c r="OI232" s="7"/>
      <c r="OJ232" s="7"/>
      <c r="OK232" s="7"/>
      <c r="OL232" s="7"/>
      <c r="OM232" s="7"/>
      <c r="ON232" s="7"/>
      <c r="OO232" s="7"/>
      <c r="OP232" s="7"/>
      <c r="OQ232" s="7"/>
      <c r="OR232" s="7"/>
      <c r="OS232" s="7"/>
      <c r="OT232" s="7"/>
      <c r="OU232" s="7"/>
      <c r="OV232" s="7"/>
      <c r="OW232" s="7"/>
      <c r="OX232" s="7"/>
      <c r="OY232" s="7"/>
      <c r="OZ232" s="7"/>
      <c r="PA232" s="7"/>
      <c r="PB232" s="7"/>
      <c r="PC232" s="7"/>
      <c r="PD232" s="7"/>
      <c r="PE232" s="7"/>
      <c r="PF232" s="7"/>
      <c r="PG232" s="7"/>
      <c r="PH232" s="7"/>
      <c r="PI232" s="7"/>
      <c r="PJ232" s="7"/>
      <c r="PK232" s="7"/>
      <c r="PL232" s="7"/>
      <c r="PM232" s="7"/>
      <c r="PN232" s="7"/>
      <c r="PO232" s="7"/>
      <c r="PP232" s="7"/>
      <c r="PQ232" s="7"/>
      <c r="PR232" s="7"/>
      <c r="PS232" s="7"/>
      <c r="PT232" s="7"/>
      <c r="PU232" s="7"/>
      <c r="PV232" s="7"/>
      <c r="PW232" s="7"/>
      <c r="PX232" s="7"/>
      <c r="PY232" s="7"/>
      <c r="PZ232" s="7"/>
      <c r="QA232" s="7"/>
      <c r="QB232" s="7"/>
      <c r="QC232" s="7"/>
      <c r="QD232" s="7"/>
      <c r="QE232" s="7"/>
      <c r="QF232" s="7"/>
      <c r="QG232" s="7"/>
      <c r="QH232" s="7"/>
      <c r="QI232" s="7"/>
      <c r="QJ232" s="7"/>
      <c r="QK232" s="7"/>
      <c r="QL232" s="7"/>
      <c r="QM232" s="7"/>
      <c r="QN232" s="7"/>
      <c r="QO232" s="7"/>
      <c r="QP232" s="7"/>
      <c r="QQ232" s="7"/>
      <c r="QR232" s="7"/>
      <c r="QS232" s="7"/>
      <c r="QT232" s="7"/>
      <c r="QU232" s="7"/>
      <c r="QV232" s="7"/>
      <c r="QW232" s="7"/>
      <c r="QX232" s="7"/>
      <c r="QY232" s="7"/>
      <c r="QZ232" s="7"/>
      <c r="RA232" s="7"/>
      <c r="RB232" s="7"/>
      <c r="RC232" s="7"/>
      <c r="RD232" s="7"/>
      <c r="RE232" s="7"/>
      <c r="RF232" s="7"/>
      <c r="RG232" s="7"/>
      <c r="RH232" s="7"/>
      <c r="RI232" s="7"/>
      <c r="RJ232" s="7"/>
      <c r="RK232" s="7"/>
      <c r="RL232" s="7"/>
      <c r="RM232" s="7"/>
      <c r="RN232" s="7"/>
      <c r="RO232" s="7"/>
      <c r="RP232" s="7"/>
      <c r="RQ232" s="7"/>
      <c r="RR232" s="7"/>
      <c r="RS232" s="7"/>
      <c r="RT232" s="7"/>
      <c r="RU232" s="7"/>
      <c r="RV232" s="7"/>
      <c r="RW232" s="7"/>
      <c r="RX232" s="7"/>
      <c r="RY232" s="7"/>
      <c r="RZ232" s="7"/>
      <c r="SA232" s="7"/>
      <c r="SB232" s="7"/>
      <c r="SC232" s="7"/>
      <c r="SD232" s="7"/>
      <c r="SE232" s="7"/>
      <c r="SF232" s="7"/>
      <c r="SG232" s="7"/>
      <c r="SH232" s="7"/>
      <c r="SI232" s="7"/>
      <c r="SJ232" s="7"/>
      <c r="SK232" s="7"/>
    </row>
    <row r="233" ht="14.2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  <c r="DV233" s="7"/>
      <c r="DW233" s="7"/>
      <c r="DX233" s="7"/>
      <c r="DY233" s="7"/>
      <c r="DZ233" s="7"/>
      <c r="EA233" s="7"/>
      <c r="EB233" s="7"/>
      <c r="EC233" s="7"/>
      <c r="ED233" s="7"/>
      <c r="EE233" s="7"/>
      <c r="EF233" s="7"/>
      <c r="EG233" s="7"/>
      <c r="EH233" s="7"/>
      <c r="EI233" s="7"/>
      <c r="EJ233" s="7"/>
      <c r="EK233" s="7"/>
      <c r="EL233" s="7"/>
      <c r="EM233" s="7"/>
      <c r="EN233" s="7"/>
      <c r="EO233" s="7"/>
      <c r="EP233" s="7"/>
      <c r="EQ233" s="7"/>
      <c r="ER233" s="7"/>
      <c r="ES233" s="7"/>
      <c r="ET233" s="7"/>
      <c r="EU233" s="7"/>
      <c r="EV233" s="7"/>
      <c r="EW233" s="7"/>
      <c r="EX233" s="7"/>
      <c r="EY233" s="7"/>
      <c r="EZ233" s="7"/>
      <c r="FA233" s="7"/>
      <c r="FB233" s="7"/>
      <c r="FC233" s="7"/>
      <c r="FD233" s="7"/>
      <c r="FE233" s="7"/>
      <c r="FF233" s="7"/>
      <c r="FG233" s="7"/>
      <c r="FH233" s="7"/>
      <c r="FI233" s="7"/>
      <c r="FJ233" s="7"/>
      <c r="FK233" s="7"/>
      <c r="FL233" s="7"/>
      <c r="FM233" s="7"/>
      <c r="FN233" s="7"/>
      <c r="FO233" s="7"/>
      <c r="FP233" s="7"/>
      <c r="FQ233" s="7"/>
      <c r="FR233" s="7"/>
      <c r="FS233" s="7"/>
      <c r="FT233" s="7"/>
      <c r="FU233" s="7"/>
      <c r="FV233" s="7"/>
      <c r="FW233" s="7"/>
      <c r="FX233" s="7"/>
      <c r="FY233" s="7"/>
      <c r="FZ233" s="7"/>
      <c r="GA233" s="7"/>
      <c r="GB233" s="7"/>
      <c r="GC233" s="7"/>
      <c r="GD233" s="7"/>
      <c r="GE233" s="7"/>
      <c r="GF233" s="7"/>
      <c r="GG233" s="7"/>
      <c r="GH233" s="7"/>
      <c r="GI233" s="7"/>
      <c r="GJ233" s="7"/>
      <c r="GK233" s="7"/>
      <c r="GL233" s="7"/>
      <c r="GM233" s="7"/>
      <c r="GN233" s="7"/>
      <c r="GO233" s="7"/>
      <c r="GP233" s="7"/>
      <c r="GQ233" s="7"/>
      <c r="GR233" s="7"/>
      <c r="GS233" s="7"/>
      <c r="GT233" s="7"/>
      <c r="GU233" s="7"/>
      <c r="GV233" s="7"/>
      <c r="GW233" s="7"/>
      <c r="GX233" s="7"/>
      <c r="GY233" s="7"/>
      <c r="GZ233" s="7"/>
      <c r="HA233" s="7"/>
      <c r="HB233" s="7"/>
      <c r="HC233" s="7"/>
      <c r="HD233" s="7"/>
      <c r="HE233" s="7"/>
      <c r="HF233" s="7"/>
      <c r="HG233" s="7"/>
      <c r="HH233" s="7"/>
      <c r="HI233" s="7"/>
      <c r="HJ233" s="7"/>
      <c r="HK233" s="7"/>
      <c r="HL233" s="7"/>
      <c r="HM233" s="7"/>
      <c r="HN233" s="7"/>
      <c r="HO233" s="7"/>
      <c r="HP233" s="7"/>
      <c r="HQ233" s="7"/>
      <c r="HR233" s="7"/>
      <c r="HS233" s="7"/>
      <c r="HT233" s="7"/>
      <c r="HU233" s="7"/>
      <c r="HV233" s="7"/>
      <c r="HW233" s="7"/>
      <c r="HX233" s="7"/>
      <c r="HY233" s="7"/>
      <c r="HZ233" s="7"/>
      <c r="IA233" s="7"/>
      <c r="IB233" s="7"/>
      <c r="IC233" s="7"/>
      <c r="ID233" s="7"/>
      <c r="IE233" s="7"/>
      <c r="IF233" s="7"/>
      <c r="IG233" s="7"/>
      <c r="IH233" s="7"/>
      <c r="II233" s="7"/>
      <c r="IJ233" s="7"/>
      <c r="IK233" s="7"/>
      <c r="IL233" s="7"/>
      <c r="IM233" s="7"/>
      <c r="IN233" s="7"/>
      <c r="IO233" s="7"/>
      <c r="IP233" s="7"/>
      <c r="IQ233" s="7"/>
      <c r="IR233" s="7"/>
      <c r="IS233" s="7"/>
      <c r="IT233" s="7"/>
      <c r="IU233" s="7"/>
      <c r="IV233" s="7"/>
      <c r="IW233" s="7"/>
      <c r="IX233" s="7"/>
      <c r="IY233" s="7"/>
      <c r="IZ233" s="7"/>
      <c r="JA233" s="7"/>
      <c r="JB233" s="7"/>
      <c r="JC233" s="7"/>
      <c r="JD233" s="7"/>
      <c r="JE233" s="7"/>
      <c r="JF233" s="7"/>
      <c r="JG233" s="7"/>
      <c r="JH233" s="7"/>
      <c r="JI233" s="7"/>
      <c r="JJ233" s="7"/>
      <c r="JK233" s="7"/>
      <c r="JL233" s="7"/>
      <c r="JM233" s="7"/>
      <c r="JN233" s="7"/>
      <c r="JO233" s="7"/>
      <c r="JP233" s="7"/>
      <c r="JQ233" s="7"/>
      <c r="JR233" s="7"/>
      <c r="JS233" s="7"/>
      <c r="JT233" s="7"/>
      <c r="JU233" s="7"/>
      <c r="JV233" s="7"/>
      <c r="JW233" s="7"/>
      <c r="JX233" s="7"/>
      <c r="JY233" s="7"/>
      <c r="JZ233" s="7"/>
      <c r="KA233" s="7"/>
      <c r="KB233" s="7"/>
      <c r="KC233" s="7"/>
      <c r="KD233" s="7"/>
      <c r="KE233" s="7"/>
      <c r="KF233" s="7"/>
      <c r="KG233" s="7"/>
      <c r="KH233" s="7"/>
      <c r="KI233" s="7"/>
      <c r="KJ233" s="7"/>
      <c r="KK233" s="7"/>
      <c r="KL233" s="7"/>
      <c r="KM233" s="7"/>
      <c r="KN233" s="7"/>
      <c r="KO233" s="7"/>
      <c r="KP233" s="7"/>
      <c r="KQ233" s="7"/>
      <c r="KR233" s="7"/>
      <c r="KS233" s="7"/>
      <c r="KT233" s="7"/>
      <c r="KU233" s="7"/>
      <c r="KV233" s="7"/>
      <c r="KW233" s="7"/>
      <c r="KX233" s="7"/>
      <c r="KY233" s="7"/>
      <c r="KZ233" s="7"/>
      <c r="LA233" s="7"/>
      <c r="LB233" s="7"/>
      <c r="LC233" s="7"/>
      <c r="LD233" s="7"/>
      <c r="LE233" s="7"/>
      <c r="LF233" s="7"/>
      <c r="LG233" s="7"/>
      <c r="LH233" s="7"/>
      <c r="LI233" s="7"/>
      <c r="LJ233" s="7"/>
      <c r="LK233" s="7"/>
      <c r="LL233" s="7"/>
      <c r="LM233" s="7"/>
      <c r="LN233" s="7"/>
      <c r="LO233" s="7"/>
      <c r="LP233" s="7"/>
      <c r="LQ233" s="7"/>
      <c r="LR233" s="7"/>
      <c r="LS233" s="7"/>
      <c r="LT233" s="7"/>
      <c r="LU233" s="7"/>
      <c r="LV233" s="7"/>
      <c r="LW233" s="7"/>
      <c r="LX233" s="7"/>
      <c r="LY233" s="7"/>
      <c r="LZ233" s="7"/>
      <c r="MA233" s="7"/>
      <c r="MB233" s="7"/>
      <c r="MC233" s="7"/>
      <c r="MD233" s="7"/>
      <c r="ME233" s="7"/>
      <c r="MF233" s="7"/>
      <c r="MG233" s="7"/>
      <c r="MH233" s="7"/>
      <c r="MI233" s="7"/>
      <c r="MJ233" s="7"/>
      <c r="MK233" s="7"/>
      <c r="ML233" s="7"/>
      <c r="MM233" s="7"/>
      <c r="MN233" s="7"/>
      <c r="MO233" s="7"/>
      <c r="MP233" s="7"/>
      <c r="MQ233" s="7"/>
      <c r="MR233" s="7"/>
      <c r="MS233" s="7"/>
      <c r="MT233" s="7"/>
      <c r="MU233" s="7"/>
      <c r="MV233" s="7"/>
      <c r="MW233" s="7"/>
      <c r="MX233" s="7"/>
      <c r="MY233" s="7"/>
      <c r="MZ233" s="7"/>
      <c r="NA233" s="7"/>
      <c r="NB233" s="7"/>
      <c r="NC233" s="7"/>
      <c r="ND233" s="7"/>
      <c r="NE233" s="7"/>
      <c r="NF233" s="7"/>
      <c r="NG233" s="7"/>
      <c r="NH233" s="7"/>
      <c r="NI233" s="7"/>
      <c r="NJ233" s="7"/>
      <c r="NK233" s="7"/>
      <c r="NL233" s="7"/>
      <c r="NM233" s="7"/>
      <c r="NN233" s="7"/>
      <c r="NO233" s="7"/>
      <c r="NP233" s="7"/>
      <c r="NQ233" s="7"/>
      <c r="NR233" s="7"/>
      <c r="NS233" s="7"/>
      <c r="NT233" s="7"/>
      <c r="NU233" s="7"/>
      <c r="NV233" s="7"/>
      <c r="NW233" s="7"/>
      <c r="NX233" s="7"/>
      <c r="NY233" s="7"/>
      <c r="NZ233" s="7"/>
      <c r="OA233" s="7"/>
      <c r="OB233" s="7"/>
      <c r="OC233" s="7"/>
      <c r="OD233" s="7"/>
      <c r="OE233" s="7"/>
      <c r="OF233" s="7"/>
      <c r="OG233" s="7"/>
      <c r="OH233" s="7"/>
      <c r="OI233" s="7"/>
      <c r="OJ233" s="7"/>
      <c r="OK233" s="7"/>
      <c r="OL233" s="7"/>
      <c r="OM233" s="7"/>
      <c r="ON233" s="7"/>
      <c r="OO233" s="7"/>
      <c r="OP233" s="7"/>
      <c r="OQ233" s="7"/>
      <c r="OR233" s="7"/>
      <c r="OS233" s="7"/>
      <c r="OT233" s="7"/>
      <c r="OU233" s="7"/>
      <c r="OV233" s="7"/>
      <c r="OW233" s="7"/>
      <c r="OX233" s="7"/>
      <c r="OY233" s="7"/>
      <c r="OZ233" s="7"/>
      <c r="PA233" s="7"/>
      <c r="PB233" s="7"/>
      <c r="PC233" s="7"/>
      <c r="PD233" s="7"/>
      <c r="PE233" s="7"/>
      <c r="PF233" s="7"/>
      <c r="PG233" s="7"/>
      <c r="PH233" s="7"/>
      <c r="PI233" s="7"/>
      <c r="PJ233" s="7"/>
      <c r="PK233" s="7"/>
      <c r="PL233" s="7"/>
      <c r="PM233" s="7"/>
      <c r="PN233" s="7"/>
      <c r="PO233" s="7"/>
      <c r="PP233" s="7"/>
      <c r="PQ233" s="7"/>
      <c r="PR233" s="7"/>
      <c r="PS233" s="7"/>
      <c r="PT233" s="7"/>
      <c r="PU233" s="7"/>
      <c r="PV233" s="7"/>
      <c r="PW233" s="7"/>
      <c r="PX233" s="7"/>
      <c r="PY233" s="7"/>
      <c r="PZ233" s="7"/>
      <c r="QA233" s="7"/>
      <c r="QB233" s="7"/>
      <c r="QC233" s="7"/>
      <c r="QD233" s="7"/>
      <c r="QE233" s="7"/>
      <c r="QF233" s="7"/>
      <c r="QG233" s="7"/>
      <c r="QH233" s="7"/>
      <c r="QI233" s="7"/>
      <c r="QJ233" s="7"/>
      <c r="QK233" s="7"/>
      <c r="QL233" s="7"/>
      <c r="QM233" s="7"/>
      <c r="QN233" s="7"/>
      <c r="QO233" s="7"/>
      <c r="QP233" s="7"/>
      <c r="QQ233" s="7"/>
      <c r="QR233" s="7"/>
      <c r="QS233" s="7"/>
      <c r="QT233" s="7"/>
      <c r="QU233" s="7"/>
      <c r="QV233" s="7"/>
      <c r="QW233" s="7"/>
      <c r="QX233" s="7"/>
      <c r="QY233" s="7"/>
      <c r="QZ233" s="7"/>
      <c r="RA233" s="7"/>
      <c r="RB233" s="7"/>
      <c r="RC233" s="7"/>
      <c r="RD233" s="7"/>
      <c r="RE233" s="7"/>
      <c r="RF233" s="7"/>
      <c r="RG233" s="7"/>
      <c r="RH233" s="7"/>
      <c r="RI233" s="7"/>
      <c r="RJ233" s="7"/>
      <c r="RK233" s="7"/>
      <c r="RL233" s="7"/>
      <c r="RM233" s="7"/>
      <c r="RN233" s="7"/>
      <c r="RO233" s="7"/>
      <c r="RP233" s="7"/>
      <c r="RQ233" s="7"/>
      <c r="RR233" s="7"/>
      <c r="RS233" s="7"/>
      <c r="RT233" s="7"/>
      <c r="RU233" s="7"/>
      <c r="RV233" s="7"/>
      <c r="RW233" s="7"/>
      <c r="RX233" s="7"/>
      <c r="RY233" s="7"/>
      <c r="RZ233" s="7"/>
      <c r="SA233" s="7"/>
      <c r="SB233" s="7"/>
      <c r="SC233" s="7"/>
      <c r="SD233" s="7"/>
      <c r="SE233" s="7"/>
      <c r="SF233" s="7"/>
      <c r="SG233" s="7"/>
      <c r="SH233" s="7"/>
      <c r="SI233" s="7"/>
      <c r="SJ233" s="7"/>
      <c r="SK233" s="7"/>
    </row>
    <row r="234" ht="14.2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  <c r="DV234" s="7"/>
      <c r="DW234" s="7"/>
      <c r="DX234" s="7"/>
      <c r="DY234" s="7"/>
      <c r="DZ234" s="7"/>
      <c r="EA234" s="7"/>
      <c r="EB234" s="7"/>
      <c r="EC234" s="7"/>
      <c r="ED234" s="7"/>
      <c r="EE234" s="7"/>
      <c r="EF234" s="7"/>
      <c r="EG234" s="7"/>
      <c r="EH234" s="7"/>
      <c r="EI234" s="7"/>
      <c r="EJ234" s="7"/>
      <c r="EK234" s="7"/>
      <c r="EL234" s="7"/>
      <c r="EM234" s="7"/>
      <c r="EN234" s="7"/>
      <c r="EO234" s="7"/>
      <c r="EP234" s="7"/>
      <c r="EQ234" s="7"/>
      <c r="ER234" s="7"/>
      <c r="ES234" s="7"/>
      <c r="ET234" s="7"/>
      <c r="EU234" s="7"/>
      <c r="EV234" s="7"/>
      <c r="EW234" s="7"/>
      <c r="EX234" s="7"/>
      <c r="EY234" s="7"/>
      <c r="EZ234" s="7"/>
      <c r="FA234" s="7"/>
      <c r="FB234" s="7"/>
      <c r="FC234" s="7"/>
      <c r="FD234" s="7"/>
      <c r="FE234" s="7"/>
      <c r="FF234" s="7"/>
      <c r="FG234" s="7"/>
      <c r="FH234" s="7"/>
      <c r="FI234" s="7"/>
      <c r="FJ234" s="7"/>
      <c r="FK234" s="7"/>
      <c r="FL234" s="7"/>
      <c r="FM234" s="7"/>
      <c r="FN234" s="7"/>
      <c r="FO234" s="7"/>
      <c r="FP234" s="7"/>
      <c r="FQ234" s="7"/>
      <c r="FR234" s="7"/>
      <c r="FS234" s="7"/>
      <c r="FT234" s="7"/>
      <c r="FU234" s="7"/>
      <c r="FV234" s="7"/>
      <c r="FW234" s="7"/>
      <c r="FX234" s="7"/>
      <c r="FY234" s="7"/>
      <c r="FZ234" s="7"/>
      <c r="GA234" s="7"/>
      <c r="GB234" s="7"/>
      <c r="GC234" s="7"/>
      <c r="GD234" s="7"/>
      <c r="GE234" s="7"/>
      <c r="GF234" s="7"/>
      <c r="GG234" s="7"/>
      <c r="GH234" s="7"/>
      <c r="GI234" s="7"/>
      <c r="GJ234" s="7"/>
      <c r="GK234" s="7"/>
      <c r="GL234" s="7"/>
      <c r="GM234" s="7"/>
      <c r="GN234" s="7"/>
      <c r="GO234" s="7"/>
      <c r="GP234" s="7"/>
      <c r="GQ234" s="7"/>
      <c r="GR234" s="7"/>
      <c r="GS234" s="7"/>
      <c r="GT234" s="7"/>
      <c r="GU234" s="7"/>
      <c r="GV234" s="7"/>
      <c r="GW234" s="7"/>
      <c r="GX234" s="7"/>
      <c r="GY234" s="7"/>
      <c r="GZ234" s="7"/>
      <c r="HA234" s="7"/>
      <c r="HB234" s="7"/>
      <c r="HC234" s="7"/>
      <c r="HD234" s="7"/>
      <c r="HE234" s="7"/>
      <c r="HF234" s="7"/>
      <c r="HG234" s="7"/>
      <c r="HH234" s="7"/>
      <c r="HI234" s="7"/>
      <c r="HJ234" s="7"/>
      <c r="HK234" s="7"/>
      <c r="HL234" s="7"/>
      <c r="HM234" s="7"/>
      <c r="HN234" s="7"/>
      <c r="HO234" s="7"/>
      <c r="HP234" s="7"/>
      <c r="HQ234" s="7"/>
      <c r="HR234" s="7"/>
      <c r="HS234" s="7"/>
      <c r="HT234" s="7"/>
      <c r="HU234" s="7"/>
      <c r="HV234" s="7"/>
      <c r="HW234" s="7"/>
      <c r="HX234" s="7"/>
      <c r="HY234" s="7"/>
      <c r="HZ234" s="7"/>
      <c r="IA234" s="7"/>
      <c r="IB234" s="7"/>
      <c r="IC234" s="7"/>
      <c r="ID234" s="7"/>
      <c r="IE234" s="7"/>
      <c r="IF234" s="7"/>
      <c r="IG234" s="7"/>
      <c r="IH234" s="7"/>
      <c r="II234" s="7"/>
      <c r="IJ234" s="7"/>
      <c r="IK234" s="7"/>
      <c r="IL234" s="7"/>
      <c r="IM234" s="7"/>
      <c r="IN234" s="7"/>
      <c r="IO234" s="7"/>
      <c r="IP234" s="7"/>
      <c r="IQ234" s="7"/>
      <c r="IR234" s="7"/>
      <c r="IS234" s="7"/>
      <c r="IT234" s="7"/>
      <c r="IU234" s="7"/>
      <c r="IV234" s="7"/>
      <c r="IW234" s="7"/>
      <c r="IX234" s="7"/>
      <c r="IY234" s="7"/>
      <c r="IZ234" s="7"/>
      <c r="JA234" s="7"/>
      <c r="JB234" s="7"/>
      <c r="JC234" s="7"/>
      <c r="JD234" s="7"/>
      <c r="JE234" s="7"/>
      <c r="JF234" s="7"/>
      <c r="JG234" s="7"/>
      <c r="JH234" s="7"/>
      <c r="JI234" s="7"/>
      <c r="JJ234" s="7"/>
      <c r="JK234" s="7"/>
      <c r="JL234" s="7"/>
      <c r="JM234" s="7"/>
      <c r="JN234" s="7"/>
      <c r="JO234" s="7"/>
      <c r="JP234" s="7"/>
      <c r="JQ234" s="7"/>
      <c r="JR234" s="7"/>
      <c r="JS234" s="7"/>
      <c r="JT234" s="7"/>
      <c r="JU234" s="7"/>
      <c r="JV234" s="7"/>
      <c r="JW234" s="7"/>
      <c r="JX234" s="7"/>
      <c r="JY234" s="7"/>
      <c r="JZ234" s="7"/>
      <c r="KA234" s="7"/>
      <c r="KB234" s="7"/>
      <c r="KC234" s="7"/>
      <c r="KD234" s="7"/>
      <c r="KE234" s="7"/>
      <c r="KF234" s="7"/>
      <c r="KG234" s="7"/>
      <c r="KH234" s="7"/>
      <c r="KI234" s="7"/>
      <c r="KJ234" s="7"/>
      <c r="KK234" s="7"/>
      <c r="KL234" s="7"/>
      <c r="KM234" s="7"/>
      <c r="KN234" s="7"/>
      <c r="KO234" s="7"/>
      <c r="KP234" s="7"/>
      <c r="KQ234" s="7"/>
      <c r="KR234" s="7"/>
      <c r="KS234" s="7"/>
      <c r="KT234" s="7"/>
      <c r="KU234" s="7"/>
      <c r="KV234" s="7"/>
      <c r="KW234" s="7"/>
      <c r="KX234" s="7"/>
      <c r="KY234" s="7"/>
      <c r="KZ234" s="7"/>
      <c r="LA234" s="7"/>
      <c r="LB234" s="7"/>
      <c r="LC234" s="7"/>
      <c r="LD234" s="7"/>
      <c r="LE234" s="7"/>
      <c r="LF234" s="7"/>
      <c r="LG234" s="7"/>
      <c r="LH234" s="7"/>
      <c r="LI234" s="7"/>
      <c r="LJ234" s="7"/>
      <c r="LK234" s="7"/>
      <c r="LL234" s="7"/>
      <c r="LM234" s="7"/>
      <c r="LN234" s="7"/>
      <c r="LO234" s="7"/>
      <c r="LP234" s="7"/>
      <c r="LQ234" s="7"/>
      <c r="LR234" s="7"/>
      <c r="LS234" s="7"/>
      <c r="LT234" s="7"/>
      <c r="LU234" s="7"/>
      <c r="LV234" s="7"/>
      <c r="LW234" s="7"/>
      <c r="LX234" s="7"/>
      <c r="LY234" s="7"/>
      <c r="LZ234" s="7"/>
      <c r="MA234" s="7"/>
      <c r="MB234" s="7"/>
      <c r="MC234" s="7"/>
      <c r="MD234" s="7"/>
      <c r="ME234" s="7"/>
      <c r="MF234" s="7"/>
      <c r="MG234" s="7"/>
      <c r="MH234" s="7"/>
      <c r="MI234" s="7"/>
      <c r="MJ234" s="7"/>
      <c r="MK234" s="7"/>
      <c r="ML234" s="7"/>
      <c r="MM234" s="7"/>
      <c r="MN234" s="7"/>
      <c r="MO234" s="7"/>
      <c r="MP234" s="7"/>
      <c r="MQ234" s="7"/>
      <c r="MR234" s="7"/>
      <c r="MS234" s="7"/>
      <c r="MT234" s="7"/>
      <c r="MU234" s="7"/>
      <c r="MV234" s="7"/>
      <c r="MW234" s="7"/>
      <c r="MX234" s="7"/>
      <c r="MY234" s="7"/>
      <c r="MZ234" s="7"/>
      <c r="NA234" s="7"/>
      <c r="NB234" s="7"/>
      <c r="NC234" s="7"/>
      <c r="ND234" s="7"/>
      <c r="NE234" s="7"/>
      <c r="NF234" s="7"/>
      <c r="NG234" s="7"/>
      <c r="NH234" s="7"/>
      <c r="NI234" s="7"/>
      <c r="NJ234" s="7"/>
      <c r="NK234" s="7"/>
      <c r="NL234" s="7"/>
      <c r="NM234" s="7"/>
      <c r="NN234" s="7"/>
      <c r="NO234" s="7"/>
      <c r="NP234" s="7"/>
      <c r="NQ234" s="7"/>
      <c r="NR234" s="7"/>
      <c r="NS234" s="7"/>
      <c r="NT234" s="7"/>
      <c r="NU234" s="7"/>
      <c r="NV234" s="7"/>
      <c r="NW234" s="7"/>
      <c r="NX234" s="7"/>
      <c r="NY234" s="7"/>
      <c r="NZ234" s="7"/>
      <c r="OA234" s="7"/>
      <c r="OB234" s="7"/>
      <c r="OC234" s="7"/>
      <c r="OD234" s="7"/>
      <c r="OE234" s="7"/>
      <c r="OF234" s="7"/>
      <c r="OG234" s="7"/>
      <c r="OH234" s="7"/>
      <c r="OI234" s="7"/>
      <c r="OJ234" s="7"/>
      <c r="OK234" s="7"/>
      <c r="OL234" s="7"/>
      <c r="OM234" s="7"/>
      <c r="ON234" s="7"/>
      <c r="OO234" s="7"/>
      <c r="OP234" s="7"/>
      <c r="OQ234" s="7"/>
      <c r="OR234" s="7"/>
      <c r="OS234" s="7"/>
      <c r="OT234" s="7"/>
      <c r="OU234" s="7"/>
      <c r="OV234" s="7"/>
      <c r="OW234" s="7"/>
      <c r="OX234" s="7"/>
      <c r="OY234" s="7"/>
      <c r="OZ234" s="7"/>
      <c r="PA234" s="7"/>
      <c r="PB234" s="7"/>
      <c r="PC234" s="7"/>
      <c r="PD234" s="7"/>
      <c r="PE234" s="7"/>
      <c r="PF234" s="7"/>
      <c r="PG234" s="7"/>
      <c r="PH234" s="7"/>
      <c r="PI234" s="7"/>
      <c r="PJ234" s="7"/>
      <c r="PK234" s="7"/>
      <c r="PL234" s="7"/>
      <c r="PM234" s="7"/>
      <c r="PN234" s="7"/>
      <c r="PO234" s="7"/>
      <c r="PP234" s="7"/>
      <c r="PQ234" s="7"/>
      <c r="PR234" s="7"/>
      <c r="PS234" s="7"/>
      <c r="PT234" s="7"/>
      <c r="PU234" s="7"/>
      <c r="PV234" s="7"/>
      <c r="PW234" s="7"/>
      <c r="PX234" s="7"/>
      <c r="PY234" s="7"/>
      <c r="PZ234" s="7"/>
      <c r="QA234" s="7"/>
      <c r="QB234" s="7"/>
      <c r="QC234" s="7"/>
      <c r="QD234" s="7"/>
      <c r="QE234" s="7"/>
      <c r="QF234" s="7"/>
      <c r="QG234" s="7"/>
      <c r="QH234" s="7"/>
      <c r="QI234" s="7"/>
      <c r="QJ234" s="7"/>
      <c r="QK234" s="7"/>
      <c r="QL234" s="7"/>
      <c r="QM234" s="7"/>
      <c r="QN234" s="7"/>
      <c r="QO234" s="7"/>
      <c r="QP234" s="7"/>
      <c r="QQ234" s="7"/>
      <c r="QR234" s="7"/>
      <c r="QS234" s="7"/>
      <c r="QT234" s="7"/>
      <c r="QU234" s="7"/>
      <c r="QV234" s="7"/>
      <c r="QW234" s="7"/>
      <c r="QX234" s="7"/>
      <c r="QY234" s="7"/>
      <c r="QZ234" s="7"/>
      <c r="RA234" s="7"/>
      <c r="RB234" s="7"/>
      <c r="RC234" s="7"/>
      <c r="RD234" s="7"/>
      <c r="RE234" s="7"/>
      <c r="RF234" s="7"/>
      <c r="RG234" s="7"/>
      <c r="RH234" s="7"/>
      <c r="RI234" s="7"/>
      <c r="RJ234" s="7"/>
      <c r="RK234" s="7"/>
      <c r="RL234" s="7"/>
      <c r="RM234" s="7"/>
      <c r="RN234" s="7"/>
      <c r="RO234" s="7"/>
      <c r="RP234" s="7"/>
      <c r="RQ234" s="7"/>
      <c r="RR234" s="7"/>
      <c r="RS234" s="7"/>
      <c r="RT234" s="7"/>
      <c r="RU234" s="7"/>
      <c r="RV234" s="7"/>
      <c r="RW234" s="7"/>
      <c r="RX234" s="7"/>
      <c r="RY234" s="7"/>
      <c r="RZ234" s="7"/>
      <c r="SA234" s="7"/>
      <c r="SB234" s="7"/>
      <c r="SC234" s="7"/>
      <c r="SD234" s="7"/>
      <c r="SE234" s="7"/>
      <c r="SF234" s="7"/>
      <c r="SG234" s="7"/>
      <c r="SH234" s="7"/>
      <c r="SI234" s="7"/>
      <c r="SJ234" s="7"/>
      <c r="SK234" s="7"/>
    </row>
    <row r="235" ht="14.2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  <c r="DV235" s="7"/>
      <c r="DW235" s="7"/>
      <c r="DX235" s="7"/>
      <c r="DY235" s="7"/>
      <c r="DZ235" s="7"/>
      <c r="EA235" s="7"/>
      <c r="EB235" s="7"/>
      <c r="EC235" s="7"/>
      <c r="ED235" s="7"/>
      <c r="EE235" s="7"/>
      <c r="EF235" s="7"/>
      <c r="EG235" s="7"/>
      <c r="EH235" s="7"/>
      <c r="EI235" s="7"/>
      <c r="EJ235" s="7"/>
      <c r="EK235" s="7"/>
      <c r="EL235" s="7"/>
      <c r="EM235" s="7"/>
      <c r="EN235" s="7"/>
      <c r="EO235" s="7"/>
      <c r="EP235" s="7"/>
      <c r="EQ235" s="7"/>
      <c r="ER235" s="7"/>
      <c r="ES235" s="7"/>
      <c r="ET235" s="7"/>
      <c r="EU235" s="7"/>
      <c r="EV235" s="7"/>
      <c r="EW235" s="7"/>
      <c r="EX235" s="7"/>
      <c r="EY235" s="7"/>
      <c r="EZ235" s="7"/>
      <c r="FA235" s="7"/>
      <c r="FB235" s="7"/>
      <c r="FC235" s="7"/>
      <c r="FD235" s="7"/>
      <c r="FE235" s="7"/>
      <c r="FF235" s="7"/>
      <c r="FG235" s="7"/>
      <c r="FH235" s="7"/>
      <c r="FI235" s="7"/>
      <c r="FJ235" s="7"/>
      <c r="FK235" s="7"/>
      <c r="FL235" s="7"/>
      <c r="FM235" s="7"/>
      <c r="FN235" s="7"/>
      <c r="FO235" s="7"/>
      <c r="FP235" s="7"/>
      <c r="FQ235" s="7"/>
      <c r="FR235" s="7"/>
      <c r="FS235" s="7"/>
      <c r="FT235" s="7"/>
      <c r="FU235" s="7"/>
      <c r="FV235" s="7"/>
      <c r="FW235" s="7"/>
      <c r="FX235" s="7"/>
      <c r="FY235" s="7"/>
      <c r="FZ235" s="7"/>
      <c r="GA235" s="7"/>
      <c r="GB235" s="7"/>
      <c r="GC235" s="7"/>
      <c r="GD235" s="7"/>
      <c r="GE235" s="7"/>
      <c r="GF235" s="7"/>
      <c r="GG235" s="7"/>
      <c r="GH235" s="7"/>
      <c r="GI235" s="7"/>
      <c r="GJ235" s="7"/>
      <c r="GK235" s="7"/>
      <c r="GL235" s="7"/>
      <c r="GM235" s="7"/>
      <c r="GN235" s="7"/>
      <c r="GO235" s="7"/>
      <c r="GP235" s="7"/>
      <c r="GQ235" s="7"/>
      <c r="GR235" s="7"/>
      <c r="GS235" s="7"/>
      <c r="GT235" s="7"/>
      <c r="GU235" s="7"/>
      <c r="GV235" s="7"/>
      <c r="GW235" s="7"/>
      <c r="GX235" s="7"/>
      <c r="GY235" s="7"/>
      <c r="GZ235" s="7"/>
      <c r="HA235" s="7"/>
      <c r="HB235" s="7"/>
      <c r="HC235" s="7"/>
      <c r="HD235" s="7"/>
      <c r="HE235" s="7"/>
      <c r="HF235" s="7"/>
      <c r="HG235" s="7"/>
      <c r="HH235" s="7"/>
      <c r="HI235" s="7"/>
      <c r="HJ235" s="7"/>
      <c r="HK235" s="7"/>
      <c r="HL235" s="7"/>
      <c r="HM235" s="7"/>
      <c r="HN235" s="7"/>
      <c r="HO235" s="7"/>
      <c r="HP235" s="7"/>
      <c r="HQ235" s="7"/>
      <c r="HR235" s="7"/>
      <c r="HS235" s="7"/>
      <c r="HT235" s="7"/>
      <c r="HU235" s="7"/>
      <c r="HV235" s="7"/>
      <c r="HW235" s="7"/>
      <c r="HX235" s="7"/>
      <c r="HY235" s="7"/>
      <c r="HZ235" s="7"/>
      <c r="IA235" s="7"/>
      <c r="IB235" s="7"/>
      <c r="IC235" s="7"/>
      <c r="ID235" s="7"/>
      <c r="IE235" s="7"/>
      <c r="IF235" s="7"/>
      <c r="IG235" s="7"/>
      <c r="IH235" s="7"/>
      <c r="II235" s="7"/>
      <c r="IJ235" s="7"/>
      <c r="IK235" s="7"/>
      <c r="IL235" s="7"/>
      <c r="IM235" s="7"/>
      <c r="IN235" s="7"/>
      <c r="IO235" s="7"/>
      <c r="IP235" s="7"/>
      <c r="IQ235" s="7"/>
      <c r="IR235" s="7"/>
      <c r="IS235" s="7"/>
      <c r="IT235" s="7"/>
      <c r="IU235" s="7"/>
      <c r="IV235" s="7"/>
      <c r="IW235" s="7"/>
      <c r="IX235" s="7"/>
      <c r="IY235" s="7"/>
      <c r="IZ235" s="7"/>
      <c r="JA235" s="7"/>
      <c r="JB235" s="7"/>
      <c r="JC235" s="7"/>
      <c r="JD235" s="7"/>
      <c r="JE235" s="7"/>
      <c r="JF235" s="7"/>
      <c r="JG235" s="7"/>
      <c r="JH235" s="7"/>
      <c r="JI235" s="7"/>
      <c r="JJ235" s="7"/>
      <c r="JK235" s="7"/>
      <c r="JL235" s="7"/>
      <c r="JM235" s="7"/>
      <c r="JN235" s="7"/>
      <c r="JO235" s="7"/>
      <c r="JP235" s="7"/>
      <c r="JQ235" s="7"/>
      <c r="JR235" s="7"/>
      <c r="JS235" s="7"/>
      <c r="JT235" s="7"/>
      <c r="JU235" s="7"/>
      <c r="JV235" s="7"/>
      <c r="JW235" s="7"/>
      <c r="JX235" s="7"/>
      <c r="JY235" s="7"/>
      <c r="JZ235" s="7"/>
      <c r="KA235" s="7"/>
      <c r="KB235" s="7"/>
      <c r="KC235" s="7"/>
      <c r="KD235" s="7"/>
      <c r="KE235" s="7"/>
      <c r="KF235" s="7"/>
      <c r="KG235" s="7"/>
      <c r="KH235" s="7"/>
      <c r="KI235" s="7"/>
      <c r="KJ235" s="7"/>
      <c r="KK235" s="7"/>
      <c r="KL235" s="7"/>
      <c r="KM235" s="7"/>
      <c r="KN235" s="7"/>
      <c r="KO235" s="7"/>
      <c r="KP235" s="7"/>
      <c r="KQ235" s="7"/>
      <c r="KR235" s="7"/>
      <c r="KS235" s="7"/>
      <c r="KT235" s="7"/>
      <c r="KU235" s="7"/>
      <c r="KV235" s="7"/>
      <c r="KW235" s="7"/>
      <c r="KX235" s="7"/>
      <c r="KY235" s="7"/>
      <c r="KZ235" s="7"/>
      <c r="LA235" s="7"/>
      <c r="LB235" s="7"/>
      <c r="LC235" s="7"/>
      <c r="LD235" s="7"/>
      <c r="LE235" s="7"/>
      <c r="LF235" s="7"/>
      <c r="LG235" s="7"/>
      <c r="LH235" s="7"/>
      <c r="LI235" s="7"/>
      <c r="LJ235" s="7"/>
      <c r="LK235" s="7"/>
      <c r="LL235" s="7"/>
      <c r="LM235" s="7"/>
      <c r="LN235" s="7"/>
      <c r="LO235" s="7"/>
      <c r="LP235" s="7"/>
      <c r="LQ235" s="7"/>
      <c r="LR235" s="7"/>
      <c r="LS235" s="7"/>
      <c r="LT235" s="7"/>
      <c r="LU235" s="7"/>
      <c r="LV235" s="7"/>
      <c r="LW235" s="7"/>
      <c r="LX235" s="7"/>
      <c r="LY235" s="7"/>
      <c r="LZ235" s="7"/>
      <c r="MA235" s="7"/>
      <c r="MB235" s="7"/>
      <c r="MC235" s="7"/>
      <c r="MD235" s="7"/>
      <c r="ME235" s="7"/>
      <c r="MF235" s="7"/>
      <c r="MG235" s="7"/>
      <c r="MH235" s="7"/>
      <c r="MI235" s="7"/>
      <c r="MJ235" s="7"/>
      <c r="MK235" s="7"/>
      <c r="ML235" s="7"/>
      <c r="MM235" s="7"/>
      <c r="MN235" s="7"/>
      <c r="MO235" s="7"/>
      <c r="MP235" s="7"/>
      <c r="MQ235" s="7"/>
      <c r="MR235" s="7"/>
      <c r="MS235" s="7"/>
      <c r="MT235" s="7"/>
      <c r="MU235" s="7"/>
      <c r="MV235" s="7"/>
      <c r="MW235" s="7"/>
      <c r="MX235" s="7"/>
      <c r="MY235" s="7"/>
      <c r="MZ235" s="7"/>
      <c r="NA235" s="7"/>
      <c r="NB235" s="7"/>
      <c r="NC235" s="7"/>
      <c r="ND235" s="7"/>
      <c r="NE235" s="7"/>
      <c r="NF235" s="7"/>
      <c r="NG235" s="7"/>
      <c r="NH235" s="7"/>
      <c r="NI235" s="7"/>
      <c r="NJ235" s="7"/>
      <c r="NK235" s="7"/>
      <c r="NL235" s="7"/>
      <c r="NM235" s="7"/>
      <c r="NN235" s="7"/>
      <c r="NO235" s="7"/>
      <c r="NP235" s="7"/>
      <c r="NQ235" s="7"/>
      <c r="NR235" s="7"/>
      <c r="NS235" s="7"/>
      <c r="NT235" s="7"/>
      <c r="NU235" s="7"/>
      <c r="NV235" s="7"/>
      <c r="NW235" s="7"/>
      <c r="NX235" s="7"/>
      <c r="NY235" s="7"/>
      <c r="NZ235" s="7"/>
      <c r="OA235" s="7"/>
      <c r="OB235" s="7"/>
      <c r="OC235" s="7"/>
      <c r="OD235" s="7"/>
      <c r="OE235" s="7"/>
      <c r="OF235" s="7"/>
      <c r="OG235" s="7"/>
      <c r="OH235" s="7"/>
      <c r="OI235" s="7"/>
      <c r="OJ235" s="7"/>
      <c r="OK235" s="7"/>
      <c r="OL235" s="7"/>
      <c r="OM235" s="7"/>
      <c r="ON235" s="7"/>
      <c r="OO235" s="7"/>
      <c r="OP235" s="7"/>
      <c r="OQ235" s="7"/>
      <c r="OR235" s="7"/>
      <c r="OS235" s="7"/>
      <c r="OT235" s="7"/>
      <c r="OU235" s="7"/>
      <c r="OV235" s="7"/>
      <c r="OW235" s="7"/>
      <c r="OX235" s="7"/>
      <c r="OY235" s="7"/>
      <c r="OZ235" s="7"/>
      <c r="PA235" s="7"/>
      <c r="PB235" s="7"/>
      <c r="PC235" s="7"/>
      <c r="PD235" s="7"/>
      <c r="PE235" s="7"/>
      <c r="PF235" s="7"/>
      <c r="PG235" s="7"/>
      <c r="PH235" s="7"/>
      <c r="PI235" s="7"/>
      <c r="PJ235" s="7"/>
      <c r="PK235" s="7"/>
      <c r="PL235" s="7"/>
      <c r="PM235" s="7"/>
      <c r="PN235" s="7"/>
      <c r="PO235" s="7"/>
      <c r="PP235" s="7"/>
      <c r="PQ235" s="7"/>
      <c r="PR235" s="7"/>
      <c r="PS235" s="7"/>
      <c r="PT235" s="7"/>
      <c r="PU235" s="7"/>
      <c r="PV235" s="7"/>
      <c r="PW235" s="7"/>
      <c r="PX235" s="7"/>
      <c r="PY235" s="7"/>
      <c r="PZ235" s="7"/>
      <c r="QA235" s="7"/>
      <c r="QB235" s="7"/>
      <c r="QC235" s="7"/>
      <c r="QD235" s="7"/>
      <c r="QE235" s="7"/>
      <c r="QF235" s="7"/>
      <c r="QG235" s="7"/>
      <c r="QH235" s="7"/>
      <c r="QI235" s="7"/>
      <c r="QJ235" s="7"/>
      <c r="QK235" s="7"/>
      <c r="QL235" s="7"/>
      <c r="QM235" s="7"/>
      <c r="QN235" s="7"/>
      <c r="QO235" s="7"/>
      <c r="QP235" s="7"/>
      <c r="QQ235" s="7"/>
      <c r="QR235" s="7"/>
      <c r="QS235" s="7"/>
      <c r="QT235" s="7"/>
      <c r="QU235" s="7"/>
      <c r="QV235" s="7"/>
      <c r="QW235" s="7"/>
      <c r="QX235" s="7"/>
      <c r="QY235" s="7"/>
      <c r="QZ235" s="7"/>
      <c r="RA235" s="7"/>
      <c r="RB235" s="7"/>
      <c r="RC235" s="7"/>
      <c r="RD235" s="7"/>
      <c r="RE235" s="7"/>
      <c r="RF235" s="7"/>
      <c r="RG235" s="7"/>
      <c r="RH235" s="7"/>
      <c r="RI235" s="7"/>
      <c r="RJ235" s="7"/>
      <c r="RK235" s="7"/>
      <c r="RL235" s="7"/>
      <c r="RM235" s="7"/>
      <c r="RN235" s="7"/>
      <c r="RO235" s="7"/>
      <c r="RP235" s="7"/>
      <c r="RQ235" s="7"/>
      <c r="RR235" s="7"/>
      <c r="RS235" s="7"/>
      <c r="RT235" s="7"/>
      <c r="RU235" s="7"/>
      <c r="RV235" s="7"/>
      <c r="RW235" s="7"/>
      <c r="RX235" s="7"/>
      <c r="RY235" s="7"/>
      <c r="RZ235" s="7"/>
      <c r="SA235" s="7"/>
      <c r="SB235" s="7"/>
      <c r="SC235" s="7"/>
      <c r="SD235" s="7"/>
      <c r="SE235" s="7"/>
      <c r="SF235" s="7"/>
      <c r="SG235" s="7"/>
      <c r="SH235" s="7"/>
      <c r="SI235" s="7"/>
      <c r="SJ235" s="7"/>
      <c r="SK235" s="7"/>
    </row>
    <row r="236" ht="14.2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  <c r="DV236" s="7"/>
      <c r="DW236" s="7"/>
      <c r="DX236" s="7"/>
      <c r="DY236" s="7"/>
      <c r="DZ236" s="7"/>
      <c r="EA236" s="7"/>
      <c r="EB236" s="7"/>
      <c r="EC236" s="7"/>
      <c r="ED236" s="7"/>
      <c r="EE236" s="7"/>
      <c r="EF236" s="7"/>
      <c r="EG236" s="7"/>
      <c r="EH236" s="7"/>
      <c r="EI236" s="7"/>
      <c r="EJ236" s="7"/>
      <c r="EK236" s="7"/>
      <c r="EL236" s="7"/>
      <c r="EM236" s="7"/>
      <c r="EN236" s="7"/>
      <c r="EO236" s="7"/>
      <c r="EP236" s="7"/>
      <c r="EQ236" s="7"/>
      <c r="ER236" s="7"/>
      <c r="ES236" s="7"/>
      <c r="ET236" s="7"/>
      <c r="EU236" s="7"/>
      <c r="EV236" s="7"/>
      <c r="EW236" s="7"/>
      <c r="EX236" s="7"/>
      <c r="EY236" s="7"/>
      <c r="EZ236" s="7"/>
      <c r="FA236" s="7"/>
      <c r="FB236" s="7"/>
      <c r="FC236" s="7"/>
      <c r="FD236" s="7"/>
      <c r="FE236" s="7"/>
      <c r="FF236" s="7"/>
      <c r="FG236" s="7"/>
      <c r="FH236" s="7"/>
      <c r="FI236" s="7"/>
      <c r="FJ236" s="7"/>
      <c r="FK236" s="7"/>
      <c r="FL236" s="7"/>
      <c r="FM236" s="7"/>
      <c r="FN236" s="7"/>
      <c r="FO236" s="7"/>
      <c r="FP236" s="7"/>
      <c r="FQ236" s="7"/>
      <c r="FR236" s="7"/>
      <c r="FS236" s="7"/>
      <c r="FT236" s="7"/>
      <c r="FU236" s="7"/>
      <c r="FV236" s="7"/>
      <c r="FW236" s="7"/>
      <c r="FX236" s="7"/>
      <c r="FY236" s="7"/>
      <c r="FZ236" s="7"/>
      <c r="GA236" s="7"/>
      <c r="GB236" s="7"/>
      <c r="GC236" s="7"/>
      <c r="GD236" s="7"/>
      <c r="GE236" s="7"/>
      <c r="GF236" s="7"/>
      <c r="GG236" s="7"/>
      <c r="GH236" s="7"/>
      <c r="GI236" s="7"/>
      <c r="GJ236" s="7"/>
      <c r="GK236" s="7"/>
      <c r="GL236" s="7"/>
      <c r="GM236" s="7"/>
      <c r="GN236" s="7"/>
      <c r="GO236" s="7"/>
      <c r="GP236" s="7"/>
      <c r="GQ236" s="7"/>
      <c r="GR236" s="7"/>
      <c r="GS236" s="7"/>
      <c r="GT236" s="7"/>
      <c r="GU236" s="7"/>
      <c r="GV236" s="7"/>
      <c r="GW236" s="7"/>
      <c r="GX236" s="7"/>
      <c r="GY236" s="7"/>
      <c r="GZ236" s="7"/>
      <c r="HA236" s="7"/>
      <c r="HB236" s="7"/>
      <c r="HC236" s="7"/>
      <c r="HD236" s="7"/>
      <c r="HE236" s="7"/>
      <c r="HF236" s="7"/>
      <c r="HG236" s="7"/>
      <c r="HH236" s="7"/>
      <c r="HI236" s="7"/>
      <c r="HJ236" s="7"/>
      <c r="HK236" s="7"/>
      <c r="HL236" s="7"/>
      <c r="HM236" s="7"/>
      <c r="HN236" s="7"/>
      <c r="HO236" s="7"/>
      <c r="HP236" s="7"/>
      <c r="HQ236" s="7"/>
      <c r="HR236" s="7"/>
      <c r="HS236" s="7"/>
      <c r="HT236" s="7"/>
      <c r="HU236" s="7"/>
      <c r="HV236" s="7"/>
      <c r="HW236" s="7"/>
      <c r="HX236" s="7"/>
      <c r="HY236" s="7"/>
      <c r="HZ236" s="7"/>
      <c r="IA236" s="7"/>
      <c r="IB236" s="7"/>
      <c r="IC236" s="7"/>
      <c r="ID236" s="7"/>
      <c r="IE236" s="7"/>
      <c r="IF236" s="7"/>
      <c r="IG236" s="7"/>
      <c r="IH236" s="7"/>
      <c r="II236" s="7"/>
      <c r="IJ236" s="7"/>
      <c r="IK236" s="7"/>
      <c r="IL236" s="7"/>
      <c r="IM236" s="7"/>
      <c r="IN236" s="7"/>
      <c r="IO236" s="7"/>
      <c r="IP236" s="7"/>
      <c r="IQ236" s="7"/>
      <c r="IR236" s="7"/>
      <c r="IS236" s="7"/>
      <c r="IT236" s="7"/>
      <c r="IU236" s="7"/>
      <c r="IV236" s="7"/>
      <c r="IW236" s="7"/>
      <c r="IX236" s="7"/>
      <c r="IY236" s="7"/>
      <c r="IZ236" s="7"/>
      <c r="JA236" s="7"/>
      <c r="JB236" s="7"/>
      <c r="JC236" s="7"/>
      <c r="JD236" s="7"/>
      <c r="JE236" s="7"/>
      <c r="JF236" s="7"/>
      <c r="JG236" s="7"/>
      <c r="JH236" s="7"/>
      <c r="JI236" s="7"/>
      <c r="JJ236" s="7"/>
      <c r="JK236" s="7"/>
      <c r="JL236" s="7"/>
      <c r="JM236" s="7"/>
      <c r="JN236" s="7"/>
      <c r="JO236" s="7"/>
      <c r="JP236" s="7"/>
      <c r="JQ236" s="7"/>
      <c r="JR236" s="7"/>
      <c r="JS236" s="7"/>
      <c r="JT236" s="7"/>
      <c r="JU236" s="7"/>
      <c r="JV236" s="7"/>
      <c r="JW236" s="7"/>
      <c r="JX236" s="7"/>
      <c r="JY236" s="7"/>
      <c r="JZ236" s="7"/>
      <c r="KA236" s="7"/>
      <c r="KB236" s="7"/>
      <c r="KC236" s="7"/>
      <c r="KD236" s="7"/>
      <c r="KE236" s="7"/>
      <c r="KF236" s="7"/>
      <c r="KG236" s="7"/>
      <c r="KH236" s="7"/>
      <c r="KI236" s="7"/>
      <c r="KJ236" s="7"/>
      <c r="KK236" s="7"/>
      <c r="KL236" s="7"/>
      <c r="KM236" s="7"/>
      <c r="KN236" s="7"/>
      <c r="KO236" s="7"/>
      <c r="KP236" s="7"/>
      <c r="KQ236" s="7"/>
      <c r="KR236" s="7"/>
      <c r="KS236" s="7"/>
      <c r="KT236" s="7"/>
      <c r="KU236" s="7"/>
      <c r="KV236" s="7"/>
      <c r="KW236" s="7"/>
      <c r="KX236" s="7"/>
      <c r="KY236" s="7"/>
      <c r="KZ236" s="7"/>
      <c r="LA236" s="7"/>
      <c r="LB236" s="7"/>
      <c r="LC236" s="7"/>
      <c r="LD236" s="7"/>
      <c r="LE236" s="7"/>
      <c r="LF236" s="7"/>
      <c r="LG236" s="7"/>
      <c r="LH236" s="7"/>
      <c r="LI236" s="7"/>
      <c r="LJ236" s="7"/>
      <c r="LK236" s="7"/>
      <c r="LL236" s="7"/>
      <c r="LM236" s="7"/>
      <c r="LN236" s="7"/>
      <c r="LO236" s="7"/>
      <c r="LP236" s="7"/>
      <c r="LQ236" s="7"/>
      <c r="LR236" s="7"/>
      <c r="LS236" s="7"/>
      <c r="LT236" s="7"/>
      <c r="LU236" s="7"/>
      <c r="LV236" s="7"/>
      <c r="LW236" s="7"/>
      <c r="LX236" s="7"/>
      <c r="LY236" s="7"/>
      <c r="LZ236" s="7"/>
      <c r="MA236" s="7"/>
      <c r="MB236" s="7"/>
      <c r="MC236" s="7"/>
      <c r="MD236" s="7"/>
      <c r="ME236" s="7"/>
      <c r="MF236" s="7"/>
      <c r="MG236" s="7"/>
      <c r="MH236" s="7"/>
      <c r="MI236" s="7"/>
      <c r="MJ236" s="7"/>
      <c r="MK236" s="7"/>
      <c r="ML236" s="7"/>
      <c r="MM236" s="7"/>
      <c r="MN236" s="7"/>
      <c r="MO236" s="7"/>
      <c r="MP236" s="7"/>
      <c r="MQ236" s="7"/>
      <c r="MR236" s="7"/>
      <c r="MS236" s="7"/>
      <c r="MT236" s="7"/>
      <c r="MU236" s="7"/>
      <c r="MV236" s="7"/>
      <c r="MW236" s="7"/>
      <c r="MX236" s="7"/>
      <c r="MY236" s="7"/>
      <c r="MZ236" s="7"/>
      <c r="NA236" s="7"/>
      <c r="NB236" s="7"/>
      <c r="NC236" s="7"/>
      <c r="ND236" s="7"/>
      <c r="NE236" s="7"/>
      <c r="NF236" s="7"/>
      <c r="NG236" s="7"/>
      <c r="NH236" s="7"/>
      <c r="NI236" s="7"/>
      <c r="NJ236" s="7"/>
      <c r="NK236" s="7"/>
      <c r="NL236" s="7"/>
      <c r="NM236" s="7"/>
      <c r="NN236" s="7"/>
      <c r="NO236" s="7"/>
      <c r="NP236" s="7"/>
      <c r="NQ236" s="7"/>
      <c r="NR236" s="7"/>
      <c r="NS236" s="7"/>
      <c r="NT236" s="7"/>
      <c r="NU236" s="7"/>
      <c r="NV236" s="7"/>
      <c r="NW236" s="7"/>
      <c r="NX236" s="7"/>
      <c r="NY236" s="7"/>
      <c r="NZ236" s="7"/>
      <c r="OA236" s="7"/>
      <c r="OB236" s="7"/>
      <c r="OC236" s="7"/>
      <c r="OD236" s="7"/>
      <c r="OE236" s="7"/>
      <c r="OF236" s="7"/>
      <c r="OG236" s="7"/>
      <c r="OH236" s="7"/>
      <c r="OI236" s="7"/>
      <c r="OJ236" s="7"/>
      <c r="OK236" s="7"/>
      <c r="OL236" s="7"/>
      <c r="OM236" s="7"/>
      <c r="ON236" s="7"/>
      <c r="OO236" s="7"/>
      <c r="OP236" s="7"/>
      <c r="OQ236" s="7"/>
      <c r="OR236" s="7"/>
      <c r="OS236" s="7"/>
      <c r="OT236" s="7"/>
      <c r="OU236" s="7"/>
      <c r="OV236" s="7"/>
      <c r="OW236" s="7"/>
      <c r="OX236" s="7"/>
      <c r="OY236" s="7"/>
      <c r="OZ236" s="7"/>
      <c r="PA236" s="7"/>
      <c r="PB236" s="7"/>
      <c r="PC236" s="7"/>
      <c r="PD236" s="7"/>
      <c r="PE236" s="7"/>
      <c r="PF236" s="7"/>
      <c r="PG236" s="7"/>
      <c r="PH236" s="7"/>
      <c r="PI236" s="7"/>
      <c r="PJ236" s="7"/>
      <c r="PK236" s="7"/>
      <c r="PL236" s="7"/>
      <c r="PM236" s="7"/>
      <c r="PN236" s="7"/>
      <c r="PO236" s="7"/>
      <c r="PP236" s="7"/>
      <c r="PQ236" s="7"/>
      <c r="PR236" s="7"/>
      <c r="PS236" s="7"/>
      <c r="PT236" s="7"/>
      <c r="PU236" s="7"/>
      <c r="PV236" s="7"/>
      <c r="PW236" s="7"/>
      <c r="PX236" s="7"/>
      <c r="PY236" s="7"/>
      <c r="PZ236" s="7"/>
      <c r="QA236" s="7"/>
      <c r="QB236" s="7"/>
      <c r="QC236" s="7"/>
      <c r="QD236" s="7"/>
      <c r="QE236" s="7"/>
      <c r="QF236" s="7"/>
      <c r="QG236" s="7"/>
      <c r="QH236" s="7"/>
      <c r="QI236" s="7"/>
      <c r="QJ236" s="7"/>
      <c r="QK236" s="7"/>
      <c r="QL236" s="7"/>
      <c r="QM236" s="7"/>
      <c r="QN236" s="7"/>
      <c r="QO236" s="7"/>
      <c r="QP236" s="7"/>
      <c r="QQ236" s="7"/>
      <c r="QR236" s="7"/>
      <c r="QS236" s="7"/>
      <c r="QT236" s="7"/>
      <c r="QU236" s="7"/>
      <c r="QV236" s="7"/>
      <c r="QW236" s="7"/>
      <c r="QX236" s="7"/>
      <c r="QY236" s="7"/>
      <c r="QZ236" s="7"/>
      <c r="RA236" s="7"/>
      <c r="RB236" s="7"/>
      <c r="RC236" s="7"/>
      <c r="RD236" s="7"/>
      <c r="RE236" s="7"/>
      <c r="RF236" s="7"/>
      <c r="RG236" s="7"/>
      <c r="RH236" s="7"/>
      <c r="RI236" s="7"/>
      <c r="RJ236" s="7"/>
      <c r="RK236" s="7"/>
      <c r="RL236" s="7"/>
      <c r="RM236" s="7"/>
      <c r="RN236" s="7"/>
      <c r="RO236" s="7"/>
      <c r="RP236" s="7"/>
      <c r="RQ236" s="7"/>
      <c r="RR236" s="7"/>
      <c r="RS236" s="7"/>
      <c r="RT236" s="7"/>
      <c r="RU236" s="7"/>
      <c r="RV236" s="7"/>
      <c r="RW236" s="7"/>
      <c r="RX236" s="7"/>
      <c r="RY236" s="7"/>
      <c r="RZ236" s="7"/>
      <c r="SA236" s="7"/>
      <c r="SB236" s="7"/>
      <c r="SC236" s="7"/>
      <c r="SD236" s="7"/>
      <c r="SE236" s="7"/>
      <c r="SF236" s="7"/>
      <c r="SG236" s="7"/>
      <c r="SH236" s="7"/>
      <c r="SI236" s="7"/>
      <c r="SJ236" s="7"/>
      <c r="SK236" s="7"/>
    </row>
    <row r="237" ht="14.2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  <c r="DV237" s="7"/>
      <c r="DW237" s="7"/>
      <c r="DX237" s="7"/>
      <c r="DY237" s="7"/>
      <c r="DZ237" s="7"/>
      <c r="EA237" s="7"/>
      <c r="EB237" s="7"/>
      <c r="EC237" s="7"/>
      <c r="ED237" s="7"/>
      <c r="EE237" s="7"/>
      <c r="EF237" s="7"/>
      <c r="EG237" s="7"/>
      <c r="EH237" s="7"/>
      <c r="EI237" s="7"/>
      <c r="EJ237" s="7"/>
      <c r="EK237" s="7"/>
      <c r="EL237" s="7"/>
      <c r="EM237" s="7"/>
      <c r="EN237" s="7"/>
      <c r="EO237" s="7"/>
      <c r="EP237" s="7"/>
      <c r="EQ237" s="7"/>
      <c r="ER237" s="7"/>
      <c r="ES237" s="7"/>
      <c r="ET237" s="7"/>
      <c r="EU237" s="7"/>
      <c r="EV237" s="7"/>
      <c r="EW237" s="7"/>
      <c r="EX237" s="7"/>
      <c r="EY237" s="7"/>
      <c r="EZ237" s="7"/>
      <c r="FA237" s="7"/>
      <c r="FB237" s="7"/>
      <c r="FC237" s="7"/>
      <c r="FD237" s="7"/>
      <c r="FE237" s="7"/>
      <c r="FF237" s="7"/>
      <c r="FG237" s="7"/>
      <c r="FH237" s="7"/>
      <c r="FI237" s="7"/>
      <c r="FJ237" s="7"/>
      <c r="FK237" s="7"/>
      <c r="FL237" s="7"/>
      <c r="FM237" s="7"/>
      <c r="FN237" s="7"/>
      <c r="FO237" s="7"/>
      <c r="FP237" s="7"/>
      <c r="FQ237" s="7"/>
      <c r="FR237" s="7"/>
      <c r="FS237" s="7"/>
      <c r="FT237" s="7"/>
      <c r="FU237" s="7"/>
      <c r="FV237" s="7"/>
      <c r="FW237" s="7"/>
      <c r="FX237" s="7"/>
      <c r="FY237" s="7"/>
      <c r="FZ237" s="7"/>
      <c r="GA237" s="7"/>
      <c r="GB237" s="7"/>
      <c r="GC237" s="7"/>
      <c r="GD237" s="7"/>
      <c r="GE237" s="7"/>
      <c r="GF237" s="7"/>
      <c r="GG237" s="7"/>
      <c r="GH237" s="7"/>
      <c r="GI237" s="7"/>
      <c r="GJ237" s="7"/>
      <c r="GK237" s="7"/>
      <c r="GL237" s="7"/>
      <c r="GM237" s="7"/>
      <c r="GN237" s="7"/>
      <c r="GO237" s="7"/>
      <c r="GP237" s="7"/>
      <c r="GQ237" s="7"/>
      <c r="GR237" s="7"/>
      <c r="GS237" s="7"/>
      <c r="GT237" s="7"/>
      <c r="GU237" s="7"/>
      <c r="GV237" s="7"/>
      <c r="GW237" s="7"/>
      <c r="GX237" s="7"/>
      <c r="GY237" s="7"/>
      <c r="GZ237" s="7"/>
      <c r="HA237" s="7"/>
      <c r="HB237" s="7"/>
      <c r="HC237" s="7"/>
      <c r="HD237" s="7"/>
      <c r="HE237" s="7"/>
      <c r="HF237" s="7"/>
      <c r="HG237" s="7"/>
      <c r="HH237" s="7"/>
      <c r="HI237" s="7"/>
      <c r="HJ237" s="7"/>
      <c r="HK237" s="7"/>
      <c r="HL237" s="7"/>
      <c r="HM237" s="7"/>
      <c r="HN237" s="7"/>
      <c r="HO237" s="7"/>
      <c r="HP237" s="7"/>
      <c r="HQ237" s="7"/>
      <c r="HR237" s="7"/>
      <c r="HS237" s="7"/>
      <c r="HT237" s="7"/>
      <c r="HU237" s="7"/>
      <c r="HV237" s="7"/>
      <c r="HW237" s="7"/>
      <c r="HX237" s="7"/>
      <c r="HY237" s="7"/>
      <c r="HZ237" s="7"/>
      <c r="IA237" s="7"/>
      <c r="IB237" s="7"/>
      <c r="IC237" s="7"/>
      <c r="ID237" s="7"/>
      <c r="IE237" s="7"/>
      <c r="IF237" s="7"/>
      <c r="IG237" s="7"/>
      <c r="IH237" s="7"/>
      <c r="II237" s="7"/>
      <c r="IJ237" s="7"/>
      <c r="IK237" s="7"/>
      <c r="IL237" s="7"/>
      <c r="IM237" s="7"/>
      <c r="IN237" s="7"/>
      <c r="IO237" s="7"/>
      <c r="IP237" s="7"/>
      <c r="IQ237" s="7"/>
      <c r="IR237" s="7"/>
      <c r="IS237" s="7"/>
      <c r="IT237" s="7"/>
      <c r="IU237" s="7"/>
      <c r="IV237" s="7"/>
      <c r="IW237" s="7"/>
      <c r="IX237" s="7"/>
      <c r="IY237" s="7"/>
      <c r="IZ237" s="7"/>
      <c r="JA237" s="7"/>
      <c r="JB237" s="7"/>
      <c r="JC237" s="7"/>
      <c r="JD237" s="7"/>
      <c r="JE237" s="7"/>
      <c r="JF237" s="7"/>
      <c r="JG237" s="7"/>
      <c r="JH237" s="7"/>
      <c r="JI237" s="7"/>
      <c r="JJ237" s="7"/>
      <c r="JK237" s="7"/>
      <c r="JL237" s="7"/>
      <c r="JM237" s="7"/>
      <c r="JN237" s="7"/>
      <c r="JO237" s="7"/>
      <c r="JP237" s="7"/>
      <c r="JQ237" s="7"/>
      <c r="JR237" s="7"/>
      <c r="JS237" s="7"/>
      <c r="JT237" s="7"/>
      <c r="JU237" s="7"/>
      <c r="JV237" s="7"/>
      <c r="JW237" s="7"/>
      <c r="JX237" s="7"/>
      <c r="JY237" s="7"/>
      <c r="JZ237" s="7"/>
      <c r="KA237" s="7"/>
      <c r="KB237" s="7"/>
      <c r="KC237" s="7"/>
      <c r="KD237" s="7"/>
      <c r="KE237" s="7"/>
      <c r="KF237" s="7"/>
      <c r="KG237" s="7"/>
      <c r="KH237" s="7"/>
      <c r="KI237" s="7"/>
      <c r="KJ237" s="7"/>
      <c r="KK237" s="7"/>
      <c r="KL237" s="7"/>
      <c r="KM237" s="7"/>
      <c r="KN237" s="7"/>
      <c r="KO237" s="7"/>
      <c r="KP237" s="7"/>
      <c r="KQ237" s="7"/>
      <c r="KR237" s="7"/>
      <c r="KS237" s="7"/>
      <c r="KT237" s="7"/>
      <c r="KU237" s="7"/>
      <c r="KV237" s="7"/>
      <c r="KW237" s="7"/>
      <c r="KX237" s="7"/>
      <c r="KY237" s="7"/>
      <c r="KZ237" s="7"/>
      <c r="LA237" s="7"/>
      <c r="LB237" s="7"/>
      <c r="LC237" s="7"/>
      <c r="LD237" s="7"/>
      <c r="LE237" s="7"/>
      <c r="LF237" s="7"/>
      <c r="LG237" s="7"/>
      <c r="LH237" s="7"/>
      <c r="LI237" s="7"/>
      <c r="LJ237" s="7"/>
      <c r="LK237" s="7"/>
      <c r="LL237" s="7"/>
      <c r="LM237" s="7"/>
      <c r="LN237" s="7"/>
      <c r="LO237" s="7"/>
      <c r="LP237" s="7"/>
      <c r="LQ237" s="7"/>
      <c r="LR237" s="7"/>
      <c r="LS237" s="7"/>
      <c r="LT237" s="7"/>
      <c r="LU237" s="7"/>
      <c r="LV237" s="7"/>
      <c r="LW237" s="7"/>
      <c r="LX237" s="7"/>
      <c r="LY237" s="7"/>
      <c r="LZ237" s="7"/>
      <c r="MA237" s="7"/>
      <c r="MB237" s="7"/>
      <c r="MC237" s="7"/>
      <c r="MD237" s="7"/>
      <c r="ME237" s="7"/>
      <c r="MF237" s="7"/>
      <c r="MG237" s="7"/>
      <c r="MH237" s="7"/>
      <c r="MI237" s="7"/>
      <c r="MJ237" s="7"/>
      <c r="MK237" s="7"/>
      <c r="ML237" s="7"/>
      <c r="MM237" s="7"/>
      <c r="MN237" s="7"/>
      <c r="MO237" s="7"/>
      <c r="MP237" s="7"/>
      <c r="MQ237" s="7"/>
      <c r="MR237" s="7"/>
      <c r="MS237" s="7"/>
      <c r="MT237" s="7"/>
      <c r="MU237" s="7"/>
      <c r="MV237" s="7"/>
      <c r="MW237" s="7"/>
      <c r="MX237" s="7"/>
      <c r="MY237" s="7"/>
      <c r="MZ237" s="7"/>
      <c r="NA237" s="7"/>
      <c r="NB237" s="7"/>
      <c r="NC237" s="7"/>
      <c r="ND237" s="7"/>
      <c r="NE237" s="7"/>
      <c r="NF237" s="7"/>
      <c r="NG237" s="7"/>
      <c r="NH237" s="7"/>
      <c r="NI237" s="7"/>
      <c r="NJ237" s="7"/>
      <c r="NK237" s="7"/>
      <c r="NL237" s="7"/>
      <c r="NM237" s="7"/>
      <c r="NN237" s="7"/>
      <c r="NO237" s="7"/>
      <c r="NP237" s="7"/>
      <c r="NQ237" s="7"/>
      <c r="NR237" s="7"/>
      <c r="NS237" s="7"/>
      <c r="NT237" s="7"/>
      <c r="NU237" s="7"/>
      <c r="NV237" s="7"/>
      <c r="NW237" s="7"/>
      <c r="NX237" s="7"/>
      <c r="NY237" s="7"/>
      <c r="NZ237" s="7"/>
      <c r="OA237" s="7"/>
      <c r="OB237" s="7"/>
      <c r="OC237" s="7"/>
      <c r="OD237" s="7"/>
      <c r="OE237" s="7"/>
      <c r="OF237" s="7"/>
      <c r="OG237" s="7"/>
      <c r="OH237" s="7"/>
      <c r="OI237" s="7"/>
      <c r="OJ237" s="7"/>
      <c r="OK237" s="7"/>
      <c r="OL237" s="7"/>
      <c r="OM237" s="7"/>
      <c r="ON237" s="7"/>
      <c r="OO237" s="7"/>
      <c r="OP237" s="7"/>
      <c r="OQ237" s="7"/>
      <c r="OR237" s="7"/>
      <c r="OS237" s="7"/>
      <c r="OT237" s="7"/>
      <c r="OU237" s="7"/>
      <c r="OV237" s="7"/>
      <c r="OW237" s="7"/>
      <c r="OX237" s="7"/>
      <c r="OY237" s="7"/>
      <c r="OZ237" s="7"/>
      <c r="PA237" s="7"/>
      <c r="PB237" s="7"/>
      <c r="PC237" s="7"/>
      <c r="PD237" s="7"/>
      <c r="PE237" s="7"/>
      <c r="PF237" s="7"/>
      <c r="PG237" s="7"/>
      <c r="PH237" s="7"/>
      <c r="PI237" s="7"/>
      <c r="PJ237" s="7"/>
      <c r="PK237" s="7"/>
      <c r="PL237" s="7"/>
      <c r="PM237" s="7"/>
      <c r="PN237" s="7"/>
      <c r="PO237" s="7"/>
      <c r="PP237" s="7"/>
      <c r="PQ237" s="7"/>
      <c r="PR237" s="7"/>
      <c r="PS237" s="7"/>
      <c r="PT237" s="7"/>
      <c r="PU237" s="7"/>
      <c r="PV237" s="7"/>
      <c r="PW237" s="7"/>
      <c r="PX237" s="7"/>
      <c r="PY237" s="7"/>
      <c r="PZ237" s="7"/>
      <c r="QA237" s="7"/>
      <c r="QB237" s="7"/>
      <c r="QC237" s="7"/>
      <c r="QD237" s="7"/>
      <c r="QE237" s="7"/>
      <c r="QF237" s="7"/>
      <c r="QG237" s="7"/>
      <c r="QH237" s="7"/>
      <c r="QI237" s="7"/>
      <c r="QJ237" s="7"/>
      <c r="QK237" s="7"/>
      <c r="QL237" s="7"/>
      <c r="QM237" s="7"/>
      <c r="QN237" s="7"/>
      <c r="QO237" s="7"/>
      <c r="QP237" s="7"/>
      <c r="QQ237" s="7"/>
      <c r="QR237" s="7"/>
      <c r="QS237" s="7"/>
      <c r="QT237" s="7"/>
      <c r="QU237" s="7"/>
      <c r="QV237" s="7"/>
      <c r="QW237" s="7"/>
      <c r="QX237" s="7"/>
      <c r="QY237" s="7"/>
      <c r="QZ237" s="7"/>
      <c r="RA237" s="7"/>
      <c r="RB237" s="7"/>
      <c r="RC237" s="7"/>
      <c r="RD237" s="7"/>
      <c r="RE237" s="7"/>
      <c r="RF237" s="7"/>
      <c r="RG237" s="7"/>
      <c r="RH237" s="7"/>
      <c r="RI237" s="7"/>
      <c r="RJ237" s="7"/>
      <c r="RK237" s="7"/>
      <c r="RL237" s="7"/>
      <c r="RM237" s="7"/>
      <c r="RN237" s="7"/>
      <c r="RO237" s="7"/>
      <c r="RP237" s="7"/>
      <c r="RQ237" s="7"/>
      <c r="RR237" s="7"/>
      <c r="RS237" s="7"/>
      <c r="RT237" s="7"/>
      <c r="RU237" s="7"/>
      <c r="RV237" s="7"/>
      <c r="RW237" s="7"/>
      <c r="RX237" s="7"/>
      <c r="RY237" s="7"/>
      <c r="RZ237" s="7"/>
      <c r="SA237" s="7"/>
      <c r="SB237" s="7"/>
      <c r="SC237" s="7"/>
      <c r="SD237" s="7"/>
      <c r="SE237" s="7"/>
      <c r="SF237" s="7"/>
      <c r="SG237" s="7"/>
      <c r="SH237" s="7"/>
      <c r="SI237" s="7"/>
      <c r="SJ237" s="7"/>
      <c r="SK237" s="7"/>
    </row>
    <row r="238" ht="14.2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  <c r="DV238" s="7"/>
      <c r="DW238" s="7"/>
      <c r="DX238" s="7"/>
      <c r="DY238" s="7"/>
      <c r="DZ238" s="7"/>
      <c r="EA238" s="7"/>
      <c r="EB238" s="7"/>
      <c r="EC238" s="7"/>
      <c r="ED238" s="7"/>
      <c r="EE238" s="7"/>
      <c r="EF238" s="7"/>
      <c r="EG238" s="7"/>
      <c r="EH238" s="7"/>
      <c r="EI238" s="7"/>
      <c r="EJ238" s="7"/>
      <c r="EK238" s="7"/>
      <c r="EL238" s="7"/>
      <c r="EM238" s="7"/>
      <c r="EN238" s="7"/>
      <c r="EO238" s="7"/>
      <c r="EP238" s="7"/>
      <c r="EQ238" s="7"/>
      <c r="ER238" s="7"/>
      <c r="ES238" s="7"/>
      <c r="ET238" s="7"/>
      <c r="EU238" s="7"/>
      <c r="EV238" s="7"/>
      <c r="EW238" s="7"/>
      <c r="EX238" s="7"/>
      <c r="EY238" s="7"/>
      <c r="EZ238" s="7"/>
      <c r="FA238" s="7"/>
      <c r="FB238" s="7"/>
      <c r="FC238" s="7"/>
      <c r="FD238" s="7"/>
      <c r="FE238" s="7"/>
      <c r="FF238" s="7"/>
      <c r="FG238" s="7"/>
      <c r="FH238" s="7"/>
      <c r="FI238" s="7"/>
      <c r="FJ238" s="7"/>
      <c r="FK238" s="7"/>
      <c r="FL238" s="7"/>
      <c r="FM238" s="7"/>
      <c r="FN238" s="7"/>
      <c r="FO238" s="7"/>
      <c r="FP238" s="7"/>
      <c r="FQ238" s="7"/>
      <c r="FR238" s="7"/>
      <c r="FS238" s="7"/>
      <c r="FT238" s="7"/>
      <c r="FU238" s="7"/>
      <c r="FV238" s="7"/>
      <c r="FW238" s="7"/>
      <c r="FX238" s="7"/>
      <c r="FY238" s="7"/>
      <c r="FZ238" s="7"/>
      <c r="GA238" s="7"/>
      <c r="GB238" s="7"/>
      <c r="GC238" s="7"/>
      <c r="GD238" s="7"/>
      <c r="GE238" s="7"/>
      <c r="GF238" s="7"/>
      <c r="GG238" s="7"/>
      <c r="GH238" s="7"/>
      <c r="GI238" s="7"/>
      <c r="GJ238" s="7"/>
      <c r="GK238" s="7"/>
      <c r="GL238" s="7"/>
      <c r="GM238" s="7"/>
      <c r="GN238" s="7"/>
      <c r="GO238" s="7"/>
      <c r="GP238" s="7"/>
      <c r="GQ238" s="7"/>
      <c r="GR238" s="7"/>
      <c r="GS238" s="7"/>
      <c r="GT238" s="7"/>
      <c r="GU238" s="7"/>
      <c r="GV238" s="7"/>
      <c r="GW238" s="7"/>
      <c r="GX238" s="7"/>
      <c r="GY238" s="7"/>
      <c r="GZ238" s="7"/>
      <c r="HA238" s="7"/>
      <c r="HB238" s="7"/>
      <c r="HC238" s="7"/>
      <c r="HD238" s="7"/>
      <c r="HE238" s="7"/>
      <c r="HF238" s="7"/>
      <c r="HG238" s="7"/>
      <c r="HH238" s="7"/>
      <c r="HI238" s="7"/>
      <c r="HJ238" s="7"/>
      <c r="HK238" s="7"/>
      <c r="HL238" s="7"/>
      <c r="HM238" s="7"/>
      <c r="HN238" s="7"/>
      <c r="HO238" s="7"/>
      <c r="HP238" s="7"/>
      <c r="HQ238" s="7"/>
      <c r="HR238" s="7"/>
      <c r="HS238" s="7"/>
      <c r="HT238" s="7"/>
      <c r="HU238" s="7"/>
      <c r="HV238" s="7"/>
      <c r="HW238" s="7"/>
      <c r="HX238" s="7"/>
      <c r="HY238" s="7"/>
      <c r="HZ238" s="7"/>
      <c r="IA238" s="7"/>
      <c r="IB238" s="7"/>
      <c r="IC238" s="7"/>
      <c r="ID238" s="7"/>
      <c r="IE238" s="7"/>
      <c r="IF238" s="7"/>
      <c r="IG238" s="7"/>
      <c r="IH238" s="7"/>
      <c r="II238" s="7"/>
      <c r="IJ238" s="7"/>
      <c r="IK238" s="7"/>
      <c r="IL238" s="7"/>
      <c r="IM238" s="7"/>
      <c r="IN238" s="7"/>
      <c r="IO238" s="7"/>
      <c r="IP238" s="7"/>
      <c r="IQ238" s="7"/>
      <c r="IR238" s="7"/>
      <c r="IS238" s="7"/>
      <c r="IT238" s="7"/>
      <c r="IU238" s="7"/>
      <c r="IV238" s="7"/>
      <c r="IW238" s="7"/>
      <c r="IX238" s="7"/>
      <c r="IY238" s="7"/>
      <c r="IZ238" s="7"/>
      <c r="JA238" s="7"/>
      <c r="JB238" s="7"/>
      <c r="JC238" s="7"/>
      <c r="JD238" s="7"/>
      <c r="JE238" s="7"/>
      <c r="JF238" s="7"/>
      <c r="JG238" s="7"/>
      <c r="JH238" s="7"/>
      <c r="JI238" s="7"/>
      <c r="JJ238" s="7"/>
      <c r="JK238" s="7"/>
      <c r="JL238" s="7"/>
      <c r="JM238" s="7"/>
      <c r="JN238" s="7"/>
      <c r="JO238" s="7"/>
      <c r="JP238" s="7"/>
      <c r="JQ238" s="7"/>
      <c r="JR238" s="7"/>
      <c r="JS238" s="7"/>
      <c r="JT238" s="7"/>
      <c r="JU238" s="7"/>
      <c r="JV238" s="7"/>
      <c r="JW238" s="7"/>
      <c r="JX238" s="7"/>
      <c r="JY238" s="7"/>
      <c r="JZ238" s="7"/>
      <c r="KA238" s="7"/>
      <c r="KB238" s="7"/>
      <c r="KC238" s="7"/>
      <c r="KD238" s="7"/>
      <c r="KE238" s="7"/>
      <c r="KF238" s="7"/>
      <c r="KG238" s="7"/>
      <c r="KH238" s="7"/>
      <c r="KI238" s="7"/>
      <c r="KJ238" s="7"/>
      <c r="KK238" s="7"/>
      <c r="KL238" s="7"/>
      <c r="KM238" s="7"/>
      <c r="KN238" s="7"/>
      <c r="KO238" s="7"/>
      <c r="KP238" s="7"/>
      <c r="KQ238" s="7"/>
      <c r="KR238" s="7"/>
      <c r="KS238" s="7"/>
      <c r="KT238" s="7"/>
      <c r="KU238" s="7"/>
      <c r="KV238" s="7"/>
      <c r="KW238" s="7"/>
      <c r="KX238" s="7"/>
      <c r="KY238" s="7"/>
      <c r="KZ238" s="7"/>
      <c r="LA238" s="7"/>
      <c r="LB238" s="7"/>
      <c r="LC238" s="7"/>
      <c r="LD238" s="7"/>
      <c r="LE238" s="7"/>
      <c r="LF238" s="7"/>
      <c r="LG238" s="7"/>
      <c r="LH238" s="7"/>
      <c r="LI238" s="7"/>
      <c r="LJ238" s="7"/>
      <c r="LK238" s="7"/>
      <c r="LL238" s="7"/>
      <c r="LM238" s="7"/>
      <c r="LN238" s="7"/>
      <c r="LO238" s="7"/>
      <c r="LP238" s="7"/>
      <c r="LQ238" s="7"/>
      <c r="LR238" s="7"/>
      <c r="LS238" s="7"/>
      <c r="LT238" s="7"/>
      <c r="LU238" s="7"/>
      <c r="LV238" s="7"/>
      <c r="LW238" s="7"/>
      <c r="LX238" s="7"/>
      <c r="LY238" s="7"/>
      <c r="LZ238" s="7"/>
      <c r="MA238" s="7"/>
      <c r="MB238" s="7"/>
      <c r="MC238" s="7"/>
      <c r="MD238" s="7"/>
      <c r="ME238" s="7"/>
      <c r="MF238" s="7"/>
      <c r="MG238" s="7"/>
      <c r="MH238" s="7"/>
      <c r="MI238" s="7"/>
      <c r="MJ238" s="7"/>
      <c r="MK238" s="7"/>
      <c r="ML238" s="7"/>
      <c r="MM238" s="7"/>
      <c r="MN238" s="7"/>
      <c r="MO238" s="7"/>
      <c r="MP238" s="7"/>
      <c r="MQ238" s="7"/>
      <c r="MR238" s="7"/>
      <c r="MS238" s="7"/>
      <c r="MT238" s="7"/>
      <c r="MU238" s="7"/>
      <c r="MV238" s="7"/>
      <c r="MW238" s="7"/>
      <c r="MX238" s="7"/>
      <c r="MY238" s="7"/>
      <c r="MZ238" s="7"/>
      <c r="NA238" s="7"/>
      <c r="NB238" s="7"/>
      <c r="NC238" s="7"/>
      <c r="ND238" s="7"/>
      <c r="NE238" s="7"/>
      <c r="NF238" s="7"/>
      <c r="NG238" s="7"/>
      <c r="NH238" s="7"/>
      <c r="NI238" s="7"/>
      <c r="NJ238" s="7"/>
      <c r="NK238" s="7"/>
      <c r="NL238" s="7"/>
      <c r="NM238" s="7"/>
      <c r="NN238" s="7"/>
      <c r="NO238" s="7"/>
      <c r="NP238" s="7"/>
      <c r="NQ238" s="7"/>
      <c r="NR238" s="7"/>
      <c r="NS238" s="7"/>
      <c r="NT238" s="7"/>
      <c r="NU238" s="7"/>
      <c r="NV238" s="7"/>
      <c r="NW238" s="7"/>
      <c r="NX238" s="7"/>
      <c r="NY238" s="7"/>
      <c r="NZ238" s="7"/>
      <c r="OA238" s="7"/>
      <c r="OB238" s="7"/>
      <c r="OC238" s="7"/>
      <c r="OD238" s="7"/>
      <c r="OE238" s="7"/>
      <c r="OF238" s="7"/>
      <c r="OG238" s="7"/>
      <c r="OH238" s="7"/>
      <c r="OI238" s="7"/>
      <c r="OJ238" s="7"/>
      <c r="OK238" s="7"/>
      <c r="OL238" s="7"/>
      <c r="OM238" s="7"/>
      <c r="ON238" s="7"/>
      <c r="OO238" s="7"/>
      <c r="OP238" s="7"/>
      <c r="OQ238" s="7"/>
      <c r="OR238" s="7"/>
      <c r="OS238" s="7"/>
      <c r="OT238" s="7"/>
      <c r="OU238" s="7"/>
      <c r="OV238" s="7"/>
      <c r="OW238" s="7"/>
      <c r="OX238" s="7"/>
      <c r="OY238" s="7"/>
      <c r="OZ238" s="7"/>
      <c r="PA238" s="7"/>
      <c r="PB238" s="7"/>
      <c r="PC238" s="7"/>
      <c r="PD238" s="7"/>
      <c r="PE238" s="7"/>
      <c r="PF238" s="7"/>
      <c r="PG238" s="7"/>
      <c r="PH238" s="7"/>
      <c r="PI238" s="7"/>
      <c r="PJ238" s="7"/>
      <c r="PK238" s="7"/>
      <c r="PL238" s="7"/>
      <c r="PM238" s="7"/>
      <c r="PN238" s="7"/>
      <c r="PO238" s="7"/>
      <c r="PP238" s="7"/>
      <c r="PQ238" s="7"/>
      <c r="PR238" s="7"/>
      <c r="PS238" s="7"/>
      <c r="PT238" s="7"/>
      <c r="PU238" s="7"/>
      <c r="PV238" s="7"/>
      <c r="PW238" s="7"/>
      <c r="PX238" s="7"/>
      <c r="PY238" s="7"/>
      <c r="PZ238" s="7"/>
      <c r="QA238" s="7"/>
      <c r="QB238" s="7"/>
      <c r="QC238" s="7"/>
      <c r="QD238" s="7"/>
      <c r="QE238" s="7"/>
      <c r="QF238" s="7"/>
      <c r="QG238" s="7"/>
      <c r="QH238" s="7"/>
      <c r="QI238" s="7"/>
      <c r="QJ238" s="7"/>
      <c r="QK238" s="7"/>
      <c r="QL238" s="7"/>
      <c r="QM238" s="7"/>
      <c r="QN238" s="7"/>
      <c r="QO238" s="7"/>
      <c r="QP238" s="7"/>
      <c r="QQ238" s="7"/>
      <c r="QR238" s="7"/>
      <c r="QS238" s="7"/>
      <c r="QT238" s="7"/>
      <c r="QU238" s="7"/>
      <c r="QV238" s="7"/>
      <c r="QW238" s="7"/>
      <c r="QX238" s="7"/>
      <c r="QY238" s="7"/>
      <c r="QZ238" s="7"/>
      <c r="RA238" s="7"/>
      <c r="RB238" s="7"/>
      <c r="RC238" s="7"/>
      <c r="RD238" s="7"/>
      <c r="RE238" s="7"/>
      <c r="RF238" s="7"/>
      <c r="RG238" s="7"/>
      <c r="RH238" s="7"/>
      <c r="RI238" s="7"/>
      <c r="RJ238" s="7"/>
      <c r="RK238" s="7"/>
      <c r="RL238" s="7"/>
      <c r="RM238" s="7"/>
      <c r="RN238" s="7"/>
      <c r="RO238" s="7"/>
      <c r="RP238" s="7"/>
      <c r="RQ238" s="7"/>
      <c r="RR238" s="7"/>
      <c r="RS238" s="7"/>
      <c r="RT238" s="7"/>
      <c r="RU238" s="7"/>
      <c r="RV238" s="7"/>
      <c r="RW238" s="7"/>
      <c r="RX238" s="7"/>
      <c r="RY238" s="7"/>
      <c r="RZ238" s="7"/>
      <c r="SA238" s="7"/>
      <c r="SB238" s="7"/>
      <c r="SC238" s="7"/>
      <c r="SD238" s="7"/>
      <c r="SE238" s="7"/>
      <c r="SF238" s="7"/>
      <c r="SG238" s="7"/>
      <c r="SH238" s="7"/>
      <c r="SI238" s="7"/>
      <c r="SJ238" s="7"/>
      <c r="SK238" s="7"/>
    </row>
    <row r="239" ht="14.2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  <c r="DV239" s="7"/>
      <c r="DW239" s="7"/>
      <c r="DX239" s="7"/>
      <c r="DY239" s="7"/>
      <c r="DZ239" s="7"/>
      <c r="EA239" s="7"/>
      <c r="EB239" s="7"/>
      <c r="EC239" s="7"/>
      <c r="ED239" s="7"/>
      <c r="EE239" s="7"/>
      <c r="EF239" s="7"/>
      <c r="EG239" s="7"/>
      <c r="EH239" s="7"/>
      <c r="EI239" s="7"/>
      <c r="EJ239" s="7"/>
      <c r="EK239" s="7"/>
      <c r="EL239" s="7"/>
      <c r="EM239" s="7"/>
      <c r="EN239" s="7"/>
      <c r="EO239" s="7"/>
      <c r="EP239" s="7"/>
      <c r="EQ239" s="7"/>
      <c r="ER239" s="7"/>
      <c r="ES239" s="7"/>
      <c r="ET239" s="7"/>
      <c r="EU239" s="7"/>
      <c r="EV239" s="7"/>
      <c r="EW239" s="7"/>
      <c r="EX239" s="7"/>
      <c r="EY239" s="7"/>
      <c r="EZ239" s="7"/>
      <c r="FA239" s="7"/>
      <c r="FB239" s="7"/>
      <c r="FC239" s="7"/>
      <c r="FD239" s="7"/>
      <c r="FE239" s="7"/>
      <c r="FF239" s="7"/>
      <c r="FG239" s="7"/>
      <c r="FH239" s="7"/>
      <c r="FI239" s="7"/>
      <c r="FJ239" s="7"/>
      <c r="FK239" s="7"/>
      <c r="FL239" s="7"/>
      <c r="FM239" s="7"/>
      <c r="FN239" s="7"/>
      <c r="FO239" s="7"/>
      <c r="FP239" s="7"/>
      <c r="FQ239" s="7"/>
      <c r="FR239" s="7"/>
      <c r="FS239" s="7"/>
      <c r="FT239" s="7"/>
      <c r="FU239" s="7"/>
      <c r="FV239" s="7"/>
      <c r="FW239" s="7"/>
      <c r="FX239" s="7"/>
      <c r="FY239" s="7"/>
      <c r="FZ239" s="7"/>
      <c r="GA239" s="7"/>
      <c r="GB239" s="7"/>
      <c r="GC239" s="7"/>
      <c r="GD239" s="7"/>
      <c r="GE239" s="7"/>
      <c r="GF239" s="7"/>
      <c r="GG239" s="7"/>
      <c r="GH239" s="7"/>
      <c r="GI239" s="7"/>
      <c r="GJ239" s="7"/>
      <c r="GK239" s="7"/>
      <c r="GL239" s="7"/>
      <c r="GM239" s="7"/>
      <c r="GN239" s="7"/>
      <c r="GO239" s="7"/>
      <c r="GP239" s="7"/>
      <c r="GQ239" s="7"/>
      <c r="GR239" s="7"/>
      <c r="GS239" s="7"/>
      <c r="GT239" s="7"/>
      <c r="GU239" s="7"/>
      <c r="GV239" s="7"/>
      <c r="GW239" s="7"/>
      <c r="GX239" s="7"/>
      <c r="GY239" s="7"/>
      <c r="GZ239" s="7"/>
      <c r="HA239" s="7"/>
      <c r="HB239" s="7"/>
      <c r="HC239" s="7"/>
      <c r="HD239" s="7"/>
      <c r="HE239" s="7"/>
      <c r="HF239" s="7"/>
      <c r="HG239" s="7"/>
      <c r="HH239" s="7"/>
      <c r="HI239" s="7"/>
      <c r="HJ239" s="7"/>
      <c r="HK239" s="7"/>
      <c r="HL239" s="7"/>
      <c r="HM239" s="7"/>
      <c r="HN239" s="7"/>
      <c r="HO239" s="7"/>
      <c r="HP239" s="7"/>
      <c r="HQ239" s="7"/>
      <c r="HR239" s="7"/>
      <c r="HS239" s="7"/>
      <c r="HT239" s="7"/>
      <c r="HU239" s="7"/>
      <c r="HV239" s="7"/>
      <c r="HW239" s="7"/>
      <c r="HX239" s="7"/>
      <c r="HY239" s="7"/>
      <c r="HZ239" s="7"/>
      <c r="IA239" s="7"/>
      <c r="IB239" s="7"/>
      <c r="IC239" s="7"/>
      <c r="ID239" s="7"/>
      <c r="IE239" s="7"/>
      <c r="IF239" s="7"/>
      <c r="IG239" s="7"/>
      <c r="IH239" s="7"/>
      <c r="II239" s="7"/>
      <c r="IJ239" s="7"/>
      <c r="IK239" s="7"/>
      <c r="IL239" s="7"/>
      <c r="IM239" s="7"/>
      <c r="IN239" s="7"/>
      <c r="IO239" s="7"/>
      <c r="IP239" s="7"/>
      <c r="IQ239" s="7"/>
      <c r="IR239" s="7"/>
      <c r="IS239" s="7"/>
      <c r="IT239" s="7"/>
      <c r="IU239" s="7"/>
      <c r="IV239" s="7"/>
      <c r="IW239" s="7"/>
      <c r="IX239" s="7"/>
      <c r="IY239" s="7"/>
      <c r="IZ239" s="7"/>
      <c r="JA239" s="7"/>
      <c r="JB239" s="7"/>
      <c r="JC239" s="7"/>
      <c r="JD239" s="7"/>
      <c r="JE239" s="7"/>
      <c r="JF239" s="7"/>
      <c r="JG239" s="7"/>
      <c r="JH239" s="7"/>
      <c r="JI239" s="7"/>
      <c r="JJ239" s="7"/>
      <c r="JK239" s="7"/>
      <c r="JL239" s="7"/>
      <c r="JM239" s="7"/>
      <c r="JN239" s="7"/>
      <c r="JO239" s="7"/>
      <c r="JP239" s="7"/>
      <c r="JQ239" s="7"/>
      <c r="JR239" s="7"/>
      <c r="JS239" s="7"/>
      <c r="JT239" s="7"/>
      <c r="JU239" s="7"/>
      <c r="JV239" s="7"/>
      <c r="JW239" s="7"/>
      <c r="JX239" s="7"/>
      <c r="JY239" s="7"/>
      <c r="JZ239" s="7"/>
      <c r="KA239" s="7"/>
      <c r="KB239" s="7"/>
      <c r="KC239" s="7"/>
      <c r="KD239" s="7"/>
      <c r="KE239" s="7"/>
      <c r="KF239" s="7"/>
      <c r="KG239" s="7"/>
      <c r="KH239" s="7"/>
      <c r="KI239" s="7"/>
      <c r="KJ239" s="7"/>
      <c r="KK239" s="7"/>
      <c r="KL239" s="7"/>
      <c r="KM239" s="7"/>
      <c r="KN239" s="7"/>
      <c r="KO239" s="7"/>
      <c r="KP239" s="7"/>
      <c r="KQ239" s="7"/>
      <c r="KR239" s="7"/>
      <c r="KS239" s="7"/>
      <c r="KT239" s="7"/>
      <c r="KU239" s="7"/>
      <c r="KV239" s="7"/>
      <c r="KW239" s="7"/>
      <c r="KX239" s="7"/>
      <c r="KY239" s="7"/>
      <c r="KZ239" s="7"/>
      <c r="LA239" s="7"/>
      <c r="LB239" s="7"/>
      <c r="LC239" s="7"/>
      <c r="LD239" s="7"/>
      <c r="LE239" s="7"/>
      <c r="LF239" s="7"/>
      <c r="LG239" s="7"/>
      <c r="LH239" s="7"/>
      <c r="LI239" s="7"/>
      <c r="LJ239" s="7"/>
      <c r="LK239" s="7"/>
      <c r="LL239" s="7"/>
      <c r="LM239" s="7"/>
      <c r="LN239" s="7"/>
      <c r="LO239" s="7"/>
      <c r="LP239" s="7"/>
      <c r="LQ239" s="7"/>
      <c r="LR239" s="7"/>
      <c r="LS239" s="7"/>
      <c r="LT239" s="7"/>
      <c r="LU239" s="7"/>
      <c r="LV239" s="7"/>
      <c r="LW239" s="7"/>
      <c r="LX239" s="7"/>
      <c r="LY239" s="7"/>
      <c r="LZ239" s="7"/>
      <c r="MA239" s="7"/>
      <c r="MB239" s="7"/>
      <c r="MC239" s="7"/>
      <c r="MD239" s="7"/>
      <c r="ME239" s="7"/>
      <c r="MF239" s="7"/>
      <c r="MG239" s="7"/>
      <c r="MH239" s="7"/>
      <c r="MI239" s="7"/>
      <c r="MJ239" s="7"/>
      <c r="MK239" s="7"/>
      <c r="ML239" s="7"/>
      <c r="MM239" s="7"/>
      <c r="MN239" s="7"/>
      <c r="MO239" s="7"/>
      <c r="MP239" s="7"/>
      <c r="MQ239" s="7"/>
      <c r="MR239" s="7"/>
      <c r="MS239" s="7"/>
      <c r="MT239" s="7"/>
      <c r="MU239" s="7"/>
      <c r="MV239" s="7"/>
      <c r="MW239" s="7"/>
      <c r="MX239" s="7"/>
      <c r="MY239" s="7"/>
      <c r="MZ239" s="7"/>
      <c r="NA239" s="7"/>
      <c r="NB239" s="7"/>
      <c r="NC239" s="7"/>
      <c r="ND239" s="7"/>
      <c r="NE239" s="7"/>
      <c r="NF239" s="7"/>
      <c r="NG239" s="7"/>
      <c r="NH239" s="7"/>
      <c r="NI239" s="7"/>
      <c r="NJ239" s="7"/>
      <c r="NK239" s="7"/>
      <c r="NL239" s="7"/>
      <c r="NM239" s="7"/>
      <c r="NN239" s="7"/>
      <c r="NO239" s="7"/>
      <c r="NP239" s="7"/>
      <c r="NQ239" s="7"/>
      <c r="NR239" s="7"/>
      <c r="NS239" s="7"/>
      <c r="NT239" s="7"/>
      <c r="NU239" s="7"/>
      <c r="NV239" s="7"/>
      <c r="NW239" s="7"/>
      <c r="NX239" s="7"/>
      <c r="NY239" s="7"/>
      <c r="NZ239" s="7"/>
      <c r="OA239" s="7"/>
      <c r="OB239" s="7"/>
      <c r="OC239" s="7"/>
      <c r="OD239" s="7"/>
      <c r="OE239" s="7"/>
      <c r="OF239" s="7"/>
      <c r="OG239" s="7"/>
      <c r="OH239" s="7"/>
      <c r="OI239" s="7"/>
      <c r="OJ239" s="7"/>
      <c r="OK239" s="7"/>
      <c r="OL239" s="7"/>
      <c r="OM239" s="7"/>
      <c r="ON239" s="7"/>
      <c r="OO239" s="7"/>
      <c r="OP239" s="7"/>
      <c r="OQ239" s="7"/>
      <c r="OR239" s="7"/>
      <c r="OS239" s="7"/>
      <c r="OT239" s="7"/>
      <c r="OU239" s="7"/>
      <c r="OV239" s="7"/>
      <c r="OW239" s="7"/>
      <c r="OX239" s="7"/>
      <c r="OY239" s="7"/>
      <c r="OZ239" s="7"/>
      <c r="PA239" s="7"/>
      <c r="PB239" s="7"/>
      <c r="PC239" s="7"/>
      <c r="PD239" s="7"/>
      <c r="PE239" s="7"/>
      <c r="PF239" s="7"/>
      <c r="PG239" s="7"/>
      <c r="PH239" s="7"/>
      <c r="PI239" s="7"/>
      <c r="PJ239" s="7"/>
      <c r="PK239" s="7"/>
      <c r="PL239" s="7"/>
      <c r="PM239" s="7"/>
      <c r="PN239" s="7"/>
      <c r="PO239" s="7"/>
      <c r="PP239" s="7"/>
      <c r="PQ239" s="7"/>
      <c r="PR239" s="7"/>
      <c r="PS239" s="7"/>
      <c r="PT239" s="7"/>
      <c r="PU239" s="7"/>
      <c r="PV239" s="7"/>
      <c r="PW239" s="7"/>
      <c r="PX239" s="7"/>
      <c r="PY239" s="7"/>
      <c r="PZ239" s="7"/>
      <c r="QA239" s="7"/>
      <c r="QB239" s="7"/>
      <c r="QC239" s="7"/>
      <c r="QD239" s="7"/>
      <c r="QE239" s="7"/>
      <c r="QF239" s="7"/>
      <c r="QG239" s="7"/>
      <c r="QH239" s="7"/>
      <c r="QI239" s="7"/>
      <c r="QJ239" s="7"/>
      <c r="QK239" s="7"/>
      <c r="QL239" s="7"/>
      <c r="QM239" s="7"/>
      <c r="QN239" s="7"/>
      <c r="QO239" s="7"/>
      <c r="QP239" s="7"/>
      <c r="QQ239" s="7"/>
      <c r="QR239" s="7"/>
      <c r="QS239" s="7"/>
      <c r="QT239" s="7"/>
      <c r="QU239" s="7"/>
      <c r="QV239" s="7"/>
      <c r="QW239" s="7"/>
      <c r="QX239" s="7"/>
      <c r="QY239" s="7"/>
      <c r="QZ239" s="7"/>
      <c r="RA239" s="7"/>
      <c r="RB239" s="7"/>
      <c r="RC239" s="7"/>
      <c r="RD239" s="7"/>
      <c r="RE239" s="7"/>
      <c r="RF239" s="7"/>
      <c r="RG239" s="7"/>
      <c r="RH239" s="7"/>
      <c r="RI239" s="7"/>
      <c r="RJ239" s="7"/>
      <c r="RK239" s="7"/>
      <c r="RL239" s="7"/>
      <c r="RM239" s="7"/>
      <c r="RN239" s="7"/>
      <c r="RO239" s="7"/>
      <c r="RP239" s="7"/>
      <c r="RQ239" s="7"/>
      <c r="RR239" s="7"/>
      <c r="RS239" s="7"/>
      <c r="RT239" s="7"/>
      <c r="RU239" s="7"/>
      <c r="RV239" s="7"/>
      <c r="RW239" s="7"/>
      <c r="RX239" s="7"/>
      <c r="RY239" s="7"/>
      <c r="RZ239" s="7"/>
      <c r="SA239" s="7"/>
      <c r="SB239" s="7"/>
      <c r="SC239" s="7"/>
      <c r="SD239" s="7"/>
      <c r="SE239" s="7"/>
      <c r="SF239" s="7"/>
      <c r="SG239" s="7"/>
      <c r="SH239" s="7"/>
      <c r="SI239" s="7"/>
      <c r="SJ239" s="7"/>
      <c r="SK239" s="7"/>
    </row>
    <row r="240" ht="14.2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  <c r="DV240" s="7"/>
      <c r="DW240" s="7"/>
      <c r="DX240" s="7"/>
      <c r="DY240" s="7"/>
      <c r="DZ240" s="7"/>
      <c r="EA240" s="7"/>
      <c r="EB240" s="7"/>
      <c r="EC240" s="7"/>
      <c r="ED240" s="7"/>
      <c r="EE240" s="7"/>
      <c r="EF240" s="7"/>
      <c r="EG240" s="7"/>
      <c r="EH240" s="7"/>
      <c r="EI240" s="7"/>
      <c r="EJ240" s="7"/>
      <c r="EK240" s="7"/>
      <c r="EL240" s="7"/>
      <c r="EM240" s="7"/>
      <c r="EN240" s="7"/>
      <c r="EO240" s="7"/>
      <c r="EP240" s="7"/>
      <c r="EQ240" s="7"/>
      <c r="ER240" s="7"/>
      <c r="ES240" s="7"/>
      <c r="ET240" s="7"/>
      <c r="EU240" s="7"/>
      <c r="EV240" s="7"/>
      <c r="EW240" s="7"/>
      <c r="EX240" s="7"/>
      <c r="EY240" s="7"/>
      <c r="EZ240" s="7"/>
      <c r="FA240" s="7"/>
      <c r="FB240" s="7"/>
      <c r="FC240" s="7"/>
      <c r="FD240" s="7"/>
      <c r="FE240" s="7"/>
      <c r="FF240" s="7"/>
      <c r="FG240" s="7"/>
      <c r="FH240" s="7"/>
      <c r="FI240" s="7"/>
      <c r="FJ240" s="7"/>
      <c r="FK240" s="7"/>
      <c r="FL240" s="7"/>
      <c r="FM240" s="7"/>
      <c r="FN240" s="7"/>
      <c r="FO240" s="7"/>
      <c r="FP240" s="7"/>
      <c r="FQ240" s="7"/>
      <c r="FR240" s="7"/>
      <c r="FS240" s="7"/>
      <c r="FT240" s="7"/>
      <c r="FU240" s="7"/>
      <c r="FV240" s="7"/>
      <c r="FW240" s="7"/>
      <c r="FX240" s="7"/>
      <c r="FY240" s="7"/>
      <c r="FZ240" s="7"/>
      <c r="GA240" s="7"/>
      <c r="GB240" s="7"/>
      <c r="GC240" s="7"/>
      <c r="GD240" s="7"/>
      <c r="GE240" s="7"/>
      <c r="GF240" s="7"/>
      <c r="GG240" s="7"/>
      <c r="GH240" s="7"/>
      <c r="GI240" s="7"/>
      <c r="GJ240" s="7"/>
      <c r="GK240" s="7"/>
      <c r="GL240" s="7"/>
      <c r="GM240" s="7"/>
      <c r="GN240" s="7"/>
      <c r="GO240" s="7"/>
      <c r="GP240" s="7"/>
      <c r="GQ240" s="7"/>
      <c r="GR240" s="7"/>
      <c r="GS240" s="7"/>
      <c r="GT240" s="7"/>
      <c r="GU240" s="7"/>
      <c r="GV240" s="7"/>
      <c r="GW240" s="7"/>
      <c r="GX240" s="7"/>
      <c r="GY240" s="7"/>
      <c r="GZ240" s="7"/>
      <c r="HA240" s="7"/>
      <c r="HB240" s="7"/>
      <c r="HC240" s="7"/>
      <c r="HD240" s="7"/>
      <c r="HE240" s="7"/>
      <c r="HF240" s="7"/>
      <c r="HG240" s="7"/>
      <c r="HH240" s="7"/>
      <c r="HI240" s="7"/>
      <c r="HJ240" s="7"/>
      <c r="HK240" s="7"/>
      <c r="HL240" s="7"/>
      <c r="HM240" s="7"/>
      <c r="HN240" s="7"/>
      <c r="HO240" s="7"/>
      <c r="HP240" s="7"/>
      <c r="HQ240" s="7"/>
      <c r="HR240" s="7"/>
      <c r="HS240" s="7"/>
      <c r="HT240" s="7"/>
      <c r="HU240" s="7"/>
      <c r="HV240" s="7"/>
      <c r="HW240" s="7"/>
      <c r="HX240" s="7"/>
      <c r="HY240" s="7"/>
      <c r="HZ240" s="7"/>
      <c r="IA240" s="7"/>
      <c r="IB240" s="7"/>
      <c r="IC240" s="7"/>
      <c r="ID240" s="7"/>
      <c r="IE240" s="7"/>
      <c r="IF240" s="7"/>
      <c r="IG240" s="7"/>
      <c r="IH240" s="7"/>
      <c r="II240" s="7"/>
      <c r="IJ240" s="7"/>
      <c r="IK240" s="7"/>
      <c r="IL240" s="7"/>
      <c r="IM240" s="7"/>
      <c r="IN240" s="7"/>
      <c r="IO240" s="7"/>
      <c r="IP240" s="7"/>
      <c r="IQ240" s="7"/>
      <c r="IR240" s="7"/>
      <c r="IS240" s="7"/>
      <c r="IT240" s="7"/>
      <c r="IU240" s="7"/>
      <c r="IV240" s="7"/>
      <c r="IW240" s="7"/>
      <c r="IX240" s="7"/>
      <c r="IY240" s="7"/>
      <c r="IZ240" s="7"/>
      <c r="JA240" s="7"/>
      <c r="JB240" s="7"/>
      <c r="JC240" s="7"/>
      <c r="JD240" s="7"/>
      <c r="JE240" s="7"/>
      <c r="JF240" s="7"/>
      <c r="JG240" s="7"/>
      <c r="JH240" s="7"/>
      <c r="JI240" s="7"/>
      <c r="JJ240" s="7"/>
      <c r="JK240" s="7"/>
      <c r="JL240" s="7"/>
      <c r="JM240" s="7"/>
      <c r="JN240" s="7"/>
      <c r="JO240" s="7"/>
      <c r="JP240" s="7"/>
      <c r="JQ240" s="7"/>
      <c r="JR240" s="7"/>
      <c r="JS240" s="7"/>
      <c r="JT240" s="7"/>
      <c r="JU240" s="7"/>
      <c r="JV240" s="7"/>
      <c r="JW240" s="7"/>
      <c r="JX240" s="7"/>
      <c r="JY240" s="7"/>
      <c r="JZ240" s="7"/>
      <c r="KA240" s="7"/>
      <c r="KB240" s="7"/>
      <c r="KC240" s="7"/>
      <c r="KD240" s="7"/>
      <c r="KE240" s="7"/>
      <c r="KF240" s="7"/>
      <c r="KG240" s="7"/>
      <c r="KH240" s="7"/>
      <c r="KI240" s="7"/>
      <c r="KJ240" s="7"/>
      <c r="KK240" s="7"/>
      <c r="KL240" s="7"/>
      <c r="KM240" s="7"/>
      <c r="KN240" s="7"/>
      <c r="KO240" s="7"/>
      <c r="KP240" s="7"/>
      <c r="KQ240" s="7"/>
      <c r="KR240" s="7"/>
      <c r="KS240" s="7"/>
      <c r="KT240" s="7"/>
      <c r="KU240" s="7"/>
      <c r="KV240" s="7"/>
      <c r="KW240" s="7"/>
      <c r="KX240" s="7"/>
      <c r="KY240" s="7"/>
      <c r="KZ240" s="7"/>
      <c r="LA240" s="7"/>
      <c r="LB240" s="7"/>
      <c r="LC240" s="7"/>
      <c r="LD240" s="7"/>
      <c r="LE240" s="7"/>
      <c r="LF240" s="7"/>
      <c r="LG240" s="7"/>
      <c r="LH240" s="7"/>
      <c r="LI240" s="7"/>
      <c r="LJ240" s="7"/>
      <c r="LK240" s="7"/>
      <c r="LL240" s="7"/>
      <c r="LM240" s="7"/>
      <c r="LN240" s="7"/>
      <c r="LO240" s="7"/>
      <c r="LP240" s="7"/>
      <c r="LQ240" s="7"/>
      <c r="LR240" s="7"/>
      <c r="LS240" s="7"/>
      <c r="LT240" s="7"/>
      <c r="LU240" s="7"/>
      <c r="LV240" s="7"/>
      <c r="LW240" s="7"/>
      <c r="LX240" s="7"/>
      <c r="LY240" s="7"/>
      <c r="LZ240" s="7"/>
      <c r="MA240" s="7"/>
      <c r="MB240" s="7"/>
      <c r="MC240" s="7"/>
      <c r="MD240" s="7"/>
      <c r="ME240" s="7"/>
      <c r="MF240" s="7"/>
      <c r="MG240" s="7"/>
      <c r="MH240" s="7"/>
      <c r="MI240" s="7"/>
      <c r="MJ240" s="7"/>
      <c r="MK240" s="7"/>
      <c r="ML240" s="7"/>
      <c r="MM240" s="7"/>
      <c r="MN240" s="7"/>
      <c r="MO240" s="7"/>
      <c r="MP240" s="7"/>
      <c r="MQ240" s="7"/>
      <c r="MR240" s="7"/>
      <c r="MS240" s="7"/>
      <c r="MT240" s="7"/>
      <c r="MU240" s="7"/>
      <c r="MV240" s="7"/>
      <c r="MW240" s="7"/>
      <c r="MX240" s="7"/>
      <c r="MY240" s="7"/>
      <c r="MZ240" s="7"/>
      <c r="NA240" s="7"/>
      <c r="NB240" s="7"/>
      <c r="NC240" s="7"/>
      <c r="ND240" s="7"/>
      <c r="NE240" s="7"/>
      <c r="NF240" s="7"/>
      <c r="NG240" s="7"/>
      <c r="NH240" s="7"/>
      <c r="NI240" s="7"/>
      <c r="NJ240" s="7"/>
      <c r="NK240" s="7"/>
      <c r="NL240" s="7"/>
      <c r="NM240" s="7"/>
      <c r="NN240" s="7"/>
      <c r="NO240" s="7"/>
      <c r="NP240" s="7"/>
      <c r="NQ240" s="7"/>
      <c r="NR240" s="7"/>
      <c r="NS240" s="7"/>
      <c r="NT240" s="7"/>
      <c r="NU240" s="7"/>
      <c r="NV240" s="7"/>
      <c r="NW240" s="7"/>
      <c r="NX240" s="7"/>
      <c r="NY240" s="7"/>
      <c r="NZ240" s="7"/>
      <c r="OA240" s="7"/>
      <c r="OB240" s="7"/>
      <c r="OC240" s="7"/>
      <c r="OD240" s="7"/>
      <c r="OE240" s="7"/>
      <c r="OF240" s="7"/>
      <c r="OG240" s="7"/>
      <c r="OH240" s="7"/>
      <c r="OI240" s="7"/>
      <c r="OJ240" s="7"/>
      <c r="OK240" s="7"/>
      <c r="OL240" s="7"/>
      <c r="OM240" s="7"/>
      <c r="ON240" s="7"/>
      <c r="OO240" s="7"/>
      <c r="OP240" s="7"/>
      <c r="OQ240" s="7"/>
      <c r="OR240" s="7"/>
      <c r="OS240" s="7"/>
      <c r="OT240" s="7"/>
      <c r="OU240" s="7"/>
      <c r="OV240" s="7"/>
      <c r="OW240" s="7"/>
      <c r="OX240" s="7"/>
      <c r="OY240" s="7"/>
      <c r="OZ240" s="7"/>
      <c r="PA240" s="7"/>
      <c r="PB240" s="7"/>
      <c r="PC240" s="7"/>
      <c r="PD240" s="7"/>
      <c r="PE240" s="7"/>
      <c r="PF240" s="7"/>
      <c r="PG240" s="7"/>
      <c r="PH240" s="7"/>
      <c r="PI240" s="7"/>
      <c r="PJ240" s="7"/>
      <c r="PK240" s="7"/>
      <c r="PL240" s="7"/>
      <c r="PM240" s="7"/>
      <c r="PN240" s="7"/>
      <c r="PO240" s="7"/>
      <c r="PP240" s="7"/>
      <c r="PQ240" s="7"/>
      <c r="PR240" s="7"/>
      <c r="PS240" s="7"/>
      <c r="PT240" s="7"/>
      <c r="PU240" s="7"/>
      <c r="PV240" s="7"/>
      <c r="PW240" s="7"/>
      <c r="PX240" s="7"/>
      <c r="PY240" s="7"/>
      <c r="PZ240" s="7"/>
      <c r="QA240" s="7"/>
      <c r="QB240" s="7"/>
      <c r="QC240" s="7"/>
      <c r="QD240" s="7"/>
      <c r="QE240" s="7"/>
      <c r="QF240" s="7"/>
      <c r="QG240" s="7"/>
      <c r="QH240" s="7"/>
      <c r="QI240" s="7"/>
      <c r="QJ240" s="7"/>
      <c r="QK240" s="7"/>
      <c r="QL240" s="7"/>
      <c r="QM240" s="7"/>
      <c r="QN240" s="7"/>
      <c r="QO240" s="7"/>
      <c r="QP240" s="7"/>
      <c r="QQ240" s="7"/>
      <c r="QR240" s="7"/>
      <c r="QS240" s="7"/>
      <c r="QT240" s="7"/>
      <c r="QU240" s="7"/>
      <c r="QV240" s="7"/>
      <c r="QW240" s="7"/>
      <c r="QX240" s="7"/>
      <c r="QY240" s="7"/>
      <c r="QZ240" s="7"/>
      <c r="RA240" s="7"/>
      <c r="RB240" s="7"/>
      <c r="RC240" s="7"/>
      <c r="RD240" s="7"/>
      <c r="RE240" s="7"/>
      <c r="RF240" s="7"/>
      <c r="RG240" s="7"/>
      <c r="RH240" s="7"/>
      <c r="RI240" s="7"/>
      <c r="RJ240" s="7"/>
      <c r="RK240" s="7"/>
      <c r="RL240" s="7"/>
      <c r="RM240" s="7"/>
      <c r="RN240" s="7"/>
      <c r="RO240" s="7"/>
      <c r="RP240" s="7"/>
      <c r="RQ240" s="7"/>
      <c r="RR240" s="7"/>
      <c r="RS240" s="7"/>
      <c r="RT240" s="7"/>
      <c r="RU240" s="7"/>
      <c r="RV240" s="7"/>
      <c r="RW240" s="7"/>
      <c r="RX240" s="7"/>
      <c r="RY240" s="7"/>
      <c r="RZ240" s="7"/>
      <c r="SA240" s="7"/>
      <c r="SB240" s="7"/>
      <c r="SC240" s="7"/>
      <c r="SD240" s="7"/>
      <c r="SE240" s="7"/>
      <c r="SF240" s="7"/>
      <c r="SG240" s="7"/>
      <c r="SH240" s="7"/>
      <c r="SI240" s="7"/>
      <c r="SJ240" s="7"/>
      <c r="SK240" s="7"/>
    </row>
    <row r="241" ht="14.2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  <c r="DV241" s="7"/>
      <c r="DW241" s="7"/>
      <c r="DX241" s="7"/>
      <c r="DY241" s="7"/>
      <c r="DZ241" s="7"/>
      <c r="EA241" s="7"/>
      <c r="EB241" s="7"/>
      <c r="EC241" s="7"/>
      <c r="ED241" s="7"/>
      <c r="EE241" s="7"/>
      <c r="EF241" s="7"/>
      <c r="EG241" s="7"/>
      <c r="EH241" s="7"/>
      <c r="EI241" s="7"/>
      <c r="EJ241" s="7"/>
      <c r="EK241" s="7"/>
      <c r="EL241" s="7"/>
      <c r="EM241" s="7"/>
      <c r="EN241" s="7"/>
      <c r="EO241" s="7"/>
      <c r="EP241" s="7"/>
      <c r="EQ241" s="7"/>
      <c r="ER241" s="7"/>
      <c r="ES241" s="7"/>
      <c r="ET241" s="7"/>
      <c r="EU241" s="7"/>
      <c r="EV241" s="7"/>
      <c r="EW241" s="7"/>
      <c r="EX241" s="7"/>
      <c r="EY241" s="7"/>
      <c r="EZ241" s="7"/>
      <c r="FA241" s="7"/>
      <c r="FB241" s="7"/>
      <c r="FC241" s="7"/>
      <c r="FD241" s="7"/>
      <c r="FE241" s="7"/>
      <c r="FF241" s="7"/>
      <c r="FG241" s="7"/>
      <c r="FH241" s="7"/>
      <c r="FI241" s="7"/>
      <c r="FJ241" s="7"/>
      <c r="FK241" s="7"/>
      <c r="FL241" s="7"/>
      <c r="FM241" s="7"/>
      <c r="FN241" s="7"/>
      <c r="FO241" s="7"/>
      <c r="FP241" s="7"/>
      <c r="FQ241" s="7"/>
      <c r="FR241" s="7"/>
      <c r="FS241" s="7"/>
      <c r="FT241" s="7"/>
      <c r="FU241" s="7"/>
      <c r="FV241" s="7"/>
      <c r="FW241" s="7"/>
      <c r="FX241" s="7"/>
      <c r="FY241" s="7"/>
      <c r="FZ241" s="7"/>
      <c r="GA241" s="7"/>
      <c r="GB241" s="7"/>
      <c r="GC241" s="7"/>
      <c r="GD241" s="7"/>
      <c r="GE241" s="7"/>
      <c r="GF241" s="7"/>
      <c r="GG241" s="7"/>
      <c r="GH241" s="7"/>
      <c r="GI241" s="7"/>
      <c r="GJ241" s="7"/>
      <c r="GK241" s="7"/>
      <c r="GL241" s="7"/>
      <c r="GM241" s="7"/>
      <c r="GN241" s="7"/>
      <c r="GO241" s="7"/>
      <c r="GP241" s="7"/>
      <c r="GQ241" s="7"/>
      <c r="GR241" s="7"/>
      <c r="GS241" s="7"/>
      <c r="GT241" s="7"/>
      <c r="GU241" s="7"/>
      <c r="GV241" s="7"/>
      <c r="GW241" s="7"/>
      <c r="GX241" s="7"/>
      <c r="GY241" s="7"/>
      <c r="GZ241" s="7"/>
      <c r="HA241" s="7"/>
      <c r="HB241" s="7"/>
      <c r="HC241" s="7"/>
      <c r="HD241" s="7"/>
      <c r="HE241" s="7"/>
      <c r="HF241" s="7"/>
      <c r="HG241" s="7"/>
      <c r="HH241" s="7"/>
      <c r="HI241" s="7"/>
      <c r="HJ241" s="7"/>
      <c r="HK241" s="7"/>
      <c r="HL241" s="7"/>
      <c r="HM241" s="7"/>
      <c r="HN241" s="7"/>
      <c r="HO241" s="7"/>
      <c r="HP241" s="7"/>
      <c r="HQ241" s="7"/>
      <c r="HR241" s="7"/>
      <c r="HS241" s="7"/>
      <c r="HT241" s="7"/>
      <c r="HU241" s="7"/>
      <c r="HV241" s="7"/>
      <c r="HW241" s="7"/>
      <c r="HX241" s="7"/>
      <c r="HY241" s="7"/>
      <c r="HZ241" s="7"/>
      <c r="IA241" s="7"/>
      <c r="IB241" s="7"/>
      <c r="IC241" s="7"/>
      <c r="ID241" s="7"/>
      <c r="IE241" s="7"/>
      <c r="IF241" s="7"/>
      <c r="IG241" s="7"/>
      <c r="IH241" s="7"/>
      <c r="II241" s="7"/>
      <c r="IJ241" s="7"/>
      <c r="IK241" s="7"/>
      <c r="IL241" s="7"/>
      <c r="IM241" s="7"/>
      <c r="IN241" s="7"/>
      <c r="IO241" s="7"/>
      <c r="IP241" s="7"/>
      <c r="IQ241" s="7"/>
      <c r="IR241" s="7"/>
      <c r="IS241" s="7"/>
      <c r="IT241" s="7"/>
      <c r="IU241" s="7"/>
      <c r="IV241" s="7"/>
      <c r="IW241" s="7"/>
      <c r="IX241" s="7"/>
      <c r="IY241" s="7"/>
      <c r="IZ241" s="7"/>
      <c r="JA241" s="7"/>
      <c r="JB241" s="7"/>
      <c r="JC241" s="7"/>
      <c r="JD241" s="7"/>
      <c r="JE241" s="7"/>
      <c r="JF241" s="7"/>
      <c r="JG241" s="7"/>
      <c r="JH241" s="7"/>
      <c r="JI241" s="7"/>
      <c r="JJ241" s="7"/>
      <c r="JK241" s="7"/>
      <c r="JL241" s="7"/>
      <c r="JM241" s="7"/>
      <c r="JN241" s="7"/>
      <c r="JO241" s="7"/>
      <c r="JP241" s="7"/>
      <c r="JQ241" s="7"/>
      <c r="JR241" s="7"/>
      <c r="JS241" s="7"/>
      <c r="JT241" s="7"/>
      <c r="JU241" s="7"/>
      <c r="JV241" s="7"/>
      <c r="JW241" s="7"/>
      <c r="JX241" s="7"/>
      <c r="JY241" s="7"/>
      <c r="JZ241" s="7"/>
      <c r="KA241" s="7"/>
      <c r="KB241" s="7"/>
      <c r="KC241" s="7"/>
      <c r="KD241" s="7"/>
      <c r="KE241" s="7"/>
      <c r="KF241" s="7"/>
      <c r="KG241" s="7"/>
      <c r="KH241" s="7"/>
      <c r="KI241" s="7"/>
      <c r="KJ241" s="7"/>
      <c r="KK241" s="7"/>
      <c r="KL241" s="7"/>
      <c r="KM241" s="7"/>
      <c r="KN241" s="7"/>
      <c r="KO241" s="7"/>
      <c r="KP241" s="7"/>
      <c r="KQ241" s="7"/>
      <c r="KR241" s="7"/>
      <c r="KS241" s="7"/>
      <c r="KT241" s="7"/>
      <c r="KU241" s="7"/>
      <c r="KV241" s="7"/>
      <c r="KW241" s="7"/>
      <c r="KX241" s="7"/>
      <c r="KY241" s="7"/>
      <c r="KZ241" s="7"/>
      <c r="LA241" s="7"/>
      <c r="LB241" s="7"/>
      <c r="LC241" s="7"/>
      <c r="LD241" s="7"/>
      <c r="LE241" s="7"/>
      <c r="LF241" s="7"/>
      <c r="LG241" s="7"/>
      <c r="LH241" s="7"/>
      <c r="LI241" s="7"/>
      <c r="LJ241" s="7"/>
      <c r="LK241" s="7"/>
      <c r="LL241" s="7"/>
      <c r="LM241" s="7"/>
      <c r="LN241" s="7"/>
      <c r="LO241" s="7"/>
      <c r="LP241" s="7"/>
      <c r="LQ241" s="7"/>
      <c r="LR241" s="7"/>
      <c r="LS241" s="7"/>
      <c r="LT241" s="7"/>
      <c r="LU241" s="7"/>
      <c r="LV241" s="7"/>
      <c r="LW241" s="7"/>
      <c r="LX241" s="7"/>
      <c r="LY241" s="7"/>
      <c r="LZ241" s="7"/>
      <c r="MA241" s="7"/>
      <c r="MB241" s="7"/>
      <c r="MC241" s="7"/>
      <c r="MD241" s="7"/>
      <c r="ME241" s="7"/>
      <c r="MF241" s="7"/>
      <c r="MG241" s="7"/>
      <c r="MH241" s="7"/>
      <c r="MI241" s="7"/>
      <c r="MJ241" s="7"/>
      <c r="MK241" s="7"/>
      <c r="ML241" s="7"/>
      <c r="MM241" s="7"/>
      <c r="MN241" s="7"/>
      <c r="MO241" s="7"/>
      <c r="MP241" s="7"/>
      <c r="MQ241" s="7"/>
      <c r="MR241" s="7"/>
      <c r="MS241" s="7"/>
      <c r="MT241" s="7"/>
      <c r="MU241" s="7"/>
      <c r="MV241" s="7"/>
      <c r="MW241" s="7"/>
      <c r="MX241" s="7"/>
      <c r="MY241" s="7"/>
      <c r="MZ241" s="7"/>
      <c r="NA241" s="7"/>
      <c r="NB241" s="7"/>
      <c r="NC241" s="7"/>
      <c r="ND241" s="7"/>
      <c r="NE241" s="7"/>
      <c r="NF241" s="7"/>
      <c r="NG241" s="7"/>
      <c r="NH241" s="7"/>
      <c r="NI241" s="7"/>
      <c r="NJ241" s="7"/>
      <c r="NK241" s="7"/>
      <c r="NL241" s="7"/>
      <c r="NM241" s="7"/>
      <c r="NN241" s="7"/>
      <c r="NO241" s="7"/>
      <c r="NP241" s="7"/>
      <c r="NQ241" s="7"/>
      <c r="NR241" s="7"/>
      <c r="NS241" s="7"/>
      <c r="NT241" s="7"/>
      <c r="NU241" s="7"/>
      <c r="NV241" s="7"/>
      <c r="NW241" s="7"/>
      <c r="NX241" s="7"/>
      <c r="NY241" s="7"/>
      <c r="NZ241" s="7"/>
      <c r="OA241" s="7"/>
      <c r="OB241" s="7"/>
      <c r="OC241" s="7"/>
      <c r="OD241" s="7"/>
      <c r="OE241" s="7"/>
      <c r="OF241" s="7"/>
      <c r="OG241" s="7"/>
      <c r="OH241" s="7"/>
      <c r="OI241" s="7"/>
      <c r="OJ241" s="7"/>
      <c r="OK241" s="7"/>
      <c r="OL241" s="7"/>
      <c r="OM241" s="7"/>
      <c r="ON241" s="7"/>
      <c r="OO241" s="7"/>
      <c r="OP241" s="7"/>
      <c r="OQ241" s="7"/>
      <c r="OR241" s="7"/>
      <c r="OS241" s="7"/>
      <c r="OT241" s="7"/>
      <c r="OU241" s="7"/>
      <c r="OV241" s="7"/>
      <c r="OW241" s="7"/>
      <c r="OX241" s="7"/>
      <c r="OY241" s="7"/>
      <c r="OZ241" s="7"/>
      <c r="PA241" s="7"/>
      <c r="PB241" s="7"/>
      <c r="PC241" s="7"/>
      <c r="PD241" s="7"/>
      <c r="PE241" s="7"/>
      <c r="PF241" s="7"/>
      <c r="PG241" s="7"/>
      <c r="PH241" s="7"/>
      <c r="PI241" s="7"/>
      <c r="PJ241" s="7"/>
      <c r="PK241" s="7"/>
      <c r="PL241" s="7"/>
      <c r="PM241" s="7"/>
      <c r="PN241" s="7"/>
      <c r="PO241" s="7"/>
      <c r="PP241" s="7"/>
      <c r="PQ241" s="7"/>
      <c r="PR241" s="7"/>
      <c r="PS241" s="7"/>
      <c r="PT241" s="7"/>
      <c r="PU241" s="7"/>
      <c r="PV241" s="7"/>
      <c r="PW241" s="7"/>
      <c r="PX241" s="7"/>
      <c r="PY241" s="7"/>
      <c r="PZ241" s="7"/>
      <c r="QA241" s="7"/>
      <c r="QB241" s="7"/>
      <c r="QC241" s="7"/>
      <c r="QD241" s="7"/>
      <c r="QE241" s="7"/>
      <c r="QF241" s="7"/>
      <c r="QG241" s="7"/>
      <c r="QH241" s="7"/>
      <c r="QI241" s="7"/>
      <c r="QJ241" s="7"/>
      <c r="QK241" s="7"/>
      <c r="QL241" s="7"/>
      <c r="QM241" s="7"/>
      <c r="QN241" s="7"/>
      <c r="QO241" s="7"/>
      <c r="QP241" s="7"/>
      <c r="QQ241" s="7"/>
      <c r="QR241" s="7"/>
      <c r="QS241" s="7"/>
      <c r="QT241" s="7"/>
      <c r="QU241" s="7"/>
      <c r="QV241" s="7"/>
      <c r="QW241" s="7"/>
      <c r="QX241" s="7"/>
      <c r="QY241" s="7"/>
      <c r="QZ241" s="7"/>
      <c r="RA241" s="7"/>
      <c r="RB241" s="7"/>
      <c r="RC241" s="7"/>
      <c r="RD241" s="7"/>
      <c r="RE241" s="7"/>
      <c r="RF241" s="7"/>
      <c r="RG241" s="7"/>
      <c r="RH241" s="7"/>
      <c r="RI241" s="7"/>
      <c r="RJ241" s="7"/>
      <c r="RK241" s="7"/>
      <c r="RL241" s="7"/>
      <c r="RM241" s="7"/>
      <c r="RN241" s="7"/>
      <c r="RO241" s="7"/>
      <c r="RP241" s="7"/>
      <c r="RQ241" s="7"/>
      <c r="RR241" s="7"/>
      <c r="RS241" s="7"/>
      <c r="RT241" s="7"/>
      <c r="RU241" s="7"/>
      <c r="RV241" s="7"/>
      <c r="RW241" s="7"/>
      <c r="RX241" s="7"/>
      <c r="RY241" s="7"/>
      <c r="RZ241" s="7"/>
      <c r="SA241" s="7"/>
      <c r="SB241" s="7"/>
      <c r="SC241" s="7"/>
      <c r="SD241" s="7"/>
      <c r="SE241" s="7"/>
      <c r="SF241" s="7"/>
      <c r="SG241" s="7"/>
      <c r="SH241" s="7"/>
      <c r="SI241" s="7"/>
      <c r="SJ241" s="7"/>
      <c r="SK241" s="7"/>
    </row>
    <row r="242" ht="14.2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  <c r="DV242" s="7"/>
      <c r="DW242" s="7"/>
      <c r="DX242" s="7"/>
      <c r="DY242" s="7"/>
      <c r="DZ242" s="7"/>
      <c r="EA242" s="7"/>
      <c r="EB242" s="7"/>
      <c r="EC242" s="7"/>
      <c r="ED242" s="7"/>
      <c r="EE242" s="7"/>
      <c r="EF242" s="7"/>
      <c r="EG242" s="7"/>
      <c r="EH242" s="7"/>
      <c r="EI242" s="7"/>
      <c r="EJ242" s="7"/>
      <c r="EK242" s="7"/>
      <c r="EL242" s="7"/>
      <c r="EM242" s="7"/>
      <c r="EN242" s="7"/>
      <c r="EO242" s="7"/>
      <c r="EP242" s="7"/>
      <c r="EQ242" s="7"/>
      <c r="ER242" s="7"/>
      <c r="ES242" s="7"/>
      <c r="ET242" s="7"/>
      <c r="EU242" s="7"/>
      <c r="EV242" s="7"/>
      <c r="EW242" s="7"/>
      <c r="EX242" s="7"/>
      <c r="EY242" s="7"/>
      <c r="EZ242" s="7"/>
      <c r="FA242" s="7"/>
      <c r="FB242" s="7"/>
      <c r="FC242" s="7"/>
      <c r="FD242" s="7"/>
      <c r="FE242" s="7"/>
      <c r="FF242" s="7"/>
      <c r="FG242" s="7"/>
      <c r="FH242" s="7"/>
      <c r="FI242" s="7"/>
      <c r="FJ242" s="7"/>
      <c r="FK242" s="7"/>
      <c r="FL242" s="7"/>
      <c r="FM242" s="7"/>
      <c r="FN242" s="7"/>
      <c r="FO242" s="7"/>
      <c r="FP242" s="7"/>
      <c r="FQ242" s="7"/>
      <c r="FR242" s="7"/>
      <c r="FS242" s="7"/>
      <c r="FT242" s="7"/>
      <c r="FU242" s="7"/>
      <c r="FV242" s="7"/>
      <c r="FW242" s="7"/>
      <c r="FX242" s="7"/>
      <c r="FY242" s="7"/>
      <c r="FZ242" s="7"/>
      <c r="GA242" s="7"/>
      <c r="GB242" s="7"/>
      <c r="GC242" s="7"/>
      <c r="GD242" s="7"/>
      <c r="GE242" s="7"/>
      <c r="GF242" s="7"/>
      <c r="GG242" s="7"/>
      <c r="GH242" s="7"/>
      <c r="GI242" s="7"/>
      <c r="GJ242" s="7"/>
      <c r="GK242" s="7"/>
      <c r="GL242" s="7"/>
      <c r="GM242" s="7"/>
      <c r="GN242" s="7"/>
      <c r="GO242" s="7"/>
      <c r="GP242" s="7"/>
      <c r="GQ242" s="7"/>
      <c r="GR242" s="7"/>
      <c r="GS242" s="7"/>
      <c r="GT242" s="7"/>
      <c r="GU242" s="7"/>
      <c r="GV242" s="7"/>
      <c r="GW242" s="7"/>
      <c r="GX242" s="7"/>
      <c r="GY242" s="7"/>
      <c r="GZ242" s="7"/>
      <c r="HA242" s="7"/>
      <c r="HB242" s="7"/>
      <c r="HC242" s="7"/>
      <c r="HD242" s="7"/>
      <c r="HE242" s="7"/>
      <c r="HF242" s="7"/>
      <c r="HG242" s="7"/>
      <c r="HH242" s="7"/>
      <c r="HI242" s="7"/>
      <c r="HJ242" s="7"/>
      <c r="HK242" s="7"/>
      <c r="HL242" s="7"/>
      <c r="HM242" s="7"/>
      <c r="HN242" s="7"/>
      <c r="HO242" s="7"/>
      <c r="HP242" s="7"/>
      <c r="HQ242" s="7"/>
      <c r="HR242" s="7"/>
      <c r="HS242" s="7"/>
      <c r="HT242" s="7"/>
      <c r="HU242" s="7"/>
      <c r="HV242" s="7"/>
      <c r="HW242" s="7"/>
      <c r="HX242" s="7"/>
      <c r="HY242" s="7"/>
      <c r="HZ242" s="7"/>
      <c r="IA242" s="7"/>
      <c r="IB242" s="7"/>
      <c r="IC242" s="7"/>
      <c r="ID242" s="7"/>
      <c r="IE242" s="7"/>
      <c r="IF242" s="7"/>
      <c r="IG242" s="7"/>
      <c r="IH242" s="7"/>
      <c r="II242" s="7"/>
      <c r="IJ242" s="7"/>
      <c r="IK242" s="7"/>
      <c r="IL242" s="7"/>
      <c r="IM242" s="7"/>
      <c r="IN242" s="7"/>
      <c r="IO242" s="7"/>
      <c r="IP242" s="7"/>
      <c r="IQ242" s="7"/>
      <c r="IR242" s="7"/>
      <c r="IS242" s="7"/>
      <c r="IT242" s="7"/>
      <c r="IU242" s="7"/>
      <c r="IV242" s="7"/>
      <c r="IW242" s="7"/>
      <c r="IX242" s="7"/>
      <c r="IY242" s="7"/>
      <c r="IZ242" s="7"/>
      <c r="JA242" s="7"/>
      <c r="JB242" s="7"/>
      <c r="JC242" s="7"/>
      <c r="JD242" s="7"/>
      <c r="JE242" s="7"/>
      <c r="JF242" s="7"/>
      <c r="JG242" s="7"/>
      <c r="JH242" s="7"/>
      <c r="JI242" s="7"/>
      <c r="JJ242" s="7"/>
      <c r="JK242" s="7"/>
      <c r="JL242" s="7"/>
      <c r="JM242" s="7"/>
      <c r="JN242" s="7"/>
      <c r="JO242" s="7"/>
      <c r="JP242" s="7"/>
      <c r="JQ242" s="7"/>
      <c r="JR242" s="7"/>
      <c r="JS242" s="7"/>
      <c r="JT242" s="7"/>
      <c r="JU242" s="7"/>
      <c r="JV242" s="7"/>
      <c r="JW242" s="7"/>
      <c r="JX242" s="7"/>
      <c r="JY242" s="7"/>
      <c r="JZ242" s="7"/>
      <c r="KA242" s="7"/>
      <c r="KB242" s="7"/>
      <c r="KC242" s="7"/>
      <c r="KD242" s="7"/>
      <c r="KE242" s="7"/>
      <c r="KF242" s="7"/>
      <c r="KG242" s="7"/>
      <c r="KH242" s="7"/>
      <c r="KI242" s="7"/>
      <c r="KJ242" s="7"/>
      <c r="KK242" s="7"/>
      <c r="KL242" s="7"/>
      <c r="KM242" s="7"/>
      <c r="KN242" s="7"/>
      <c r="KO242" s="7"/>
      <c r="KP242" s="7"/>
      <c r="KQ242" s="7"/>
      <c r="KR242" s="7"/>
      <c r="KS242" s="7"/>
      <c r="KT242" s="7"/>
      <c r="KU242" s="7"/>
      <c r="KV242" s="7"/>
      <c r="KW242" s="7"/>
      <c r="KX242" s="7"/>
      <c r="KY242" s="7"/>
      <c r="KZ242" s="7"/>
      <c r="LA242" s="7"/>
      <c r="LB242" s="7"/>
      <c r="LC242" s="7"/>
      <c r="LD242" s="7"/>
      <c r="LE242" s="7"/>
      <c r="LF242" s="7"/>
      <c r="LG242" s="7"/>
      <c r="LH242" s="7"/>
      <c r="LI242" s="7"/>
      <c r="LJ242" s="7"/>
      <c r="LK242" s="7"/>
      <c r="LL242" s="7"/>
      <c r="LM242" s="7"/>
      <c r="LN242" s="7"/>
      <c r="LO242" s="7"/>
      <c r="LP242" s="7"/>
      <c r="LQ242" s="7"/>
      <c r="LR242" s="7"/>
      <c r="LS242" s="7"/>
      <c r="LT242" s="7"/>
      <c r="LU242" s="7"/>
      <c r="LV242" s="7"/>
      <c r="LW242" s="7"/>
      <c r="LX242" s="7"/>
      <c r="LY242" s="7"/>
      <c r="LZ242" s="7"/>
      <c r="MA242" s="7"/>
      <c r="MB242" s="7"/>
      <c r="MC242" s="7"/>
      <c r="MD242" s="7"/>
      <c r="ME242" s="7"/>
      <c r="MF242" s="7"/>
      <c r="MG242" s="7"/>
      <c r="MH242" s="7"/>
      <c r="MI242" s="7"/>
      <c r="MJ242" s="7"/>
      <c r="MK242" s="7"/>
      <c r="ML242" s="7"/>
      <c r="MM242" s="7"/>
      <c r="MN242" s="7"/>
      <c r="MO242" s="7"/>
      <c r="MP242" s="7"/>
      <c r="MQ242" s="7"/>
      <c r="MR242" s="7"/>
      <c r="MS242" s="7"/>
      <c r="MT242" s="7"/>
      <c r="MU242" s="7"/>
      <c r="MV242" s="7"/>
      <c r="MW242" s="7"/>
      <c r="MX242" s="7"/>
      <c r="MY242" s="7"/>
      <c r="MZ242" s="7"/>
      <c r="NA242" s="7"/>
      <c r="NB242" s="7"/>
      <c r="NC242" s="7"/>
      <c r="ND242" s="7"/>
      <c r="NE242" s="7"/>
      <c r="NF242" s="7"/>
      <c r="NG242" s="7"/>
      <c r="NH242" s="7"/>
      <c r="NI242" s="7"/>
      <c r="NJ242" s="7"/>
      <c r="NK242" s="7"/>
      <c r="NL242" s="7"/>
      <c r="NM242" s="7"/>
      <c r="NN242" s="7"/>
      <c r="NO242" s="7"/>
      <c r="NP242" s="7"/>
      <c r="NQ242" s="7"/>
      <c r="NR242" s="7"/>
      <c r="NS242" s="7"/>
      <c r="NT242" s="7"/>
      <c r="NU242" s="7"/>
      <c r="NV242" s="7"/>
      <c r="NW242" s="7"/>
      <c r="NX242" s="7"/>
      <c r="NY242" s="7"/>
      <c r="NZ242" s="7"/>
      <c r="OA242" s="7"/>
      <c r="OB242" s="7"/>
      <c r="OC242" s="7"/>
      <c r="OD242" s="7"/>
      <c r="OE242" s="7"/>
      <c r="OF242" s="7"/>
      <c r="OG242" s="7"/>
      <c r="OH242" s="7"/>
      <c r="OI242" s="7"/>
      <c r="OJ242" s="7"/>
      <c r="OK242" s="7"/>
      <c r="OL242" s="7"/>
      <c r="OM242" s="7"/>
      <c r="ON242" s="7"/>
      <c r="OO242" s="7"/>
      <c r="OP242" s="7"/>
      <c r="OQ242" s="7"/>
      <c r="OR242" s="7"/>
      <c r="OS242" s="7"/>
      <c r="OT242" s="7"/>
      <c r="OU242" s="7"/>
      <c r="OV242" s="7"/>
      <c r="OW242" s="7"/>
      <c r="OX242" s="7"/>
      <c r="OY242" s="7"/>
      <c r="OZ242" s="7"/>
      <c r="PA242" s="7"/>
      <c r="PB242" s="7"/>
      <c r="PC242" s="7"/>
      <c r="PD242" s="7"/>
      <c r="PE242" s="7"/>
      <c r="PF242" s="7"/>
      <c r="PG242" s="7"/>
      <c r="PH242" s="7"/>
      <c r="PI242" s="7"/>
      <c r="PJ242" s="7"/>
      <c r="PK242" s="7"/>
      <c r="PL242" s="7"/>
      <c r="PM242" s="7"/>
      <c r="PN242" s="7"/>
      <c r="PO242" s="7"/>
      <c r="PP242" s="7"/>
      <c r="PQ242" s="7"/>
      <c r="PR242" s="7"/>
      <c r="PS242" s="7"/>
      <c r="PT242" s="7"/>
      <c r="PU242" s="7"/>
      <c r="PV242" s="7"/>
      <c r="PW242" s="7"/>
      <c r="PX242" s="7"/>
      <c r="PY242" s="7"/>
      <c r="PZ242" s="7"/>
      <c r="QA242" s="7"/>
      <c r="QB242" s="7"/>
      <c r="QC242" s="7"/>
      <c r="QD242" s="7"/>
      <c r="QE242" s="7"/>
      <c r="QF242" s="7"/>
      <c r="QG242" s="7"/>
      <c r="QH242" s="7"/>
      <c r="QI242" s="7"/>
      <c r="QJ242" s="7"/>
      <c r="QK242" s="7"/>
      <c r="QL242" s="7"/>
      <c r="QM242" s="7"/>
      <c r="QN242" s="7"/>
      <c r="QO242" s="7"/>
      <c r="QP242" s="7"/>
      <c r="QQ242" s="7"/>
      <c r="QR242" s="7"/>
      <c r="QS242" s="7"/>
      <c r="QT242" s="7"/>
      <c r="QU242" s="7"/>
      <c r="QV242" s="7"/>
      <c r="QW242" s="7"/>
      <c r="QX242" s="7"/>
      <c r="QY242" s="7"/>
      <c r="QZ242" s="7"/>
      <c r="RA242" s="7"/>
      <c r="RB242" s="7"/>
      <c r="RC242" s="7"/>
      <c r="RD242" s="7"/>
      <c r="RE242" s="7"/>
      <c r="RF242" s="7"/>
      <c r="RG242" s="7"/>
      <c r="RH242" s="7"/>
      <c r="RI242" s="7"/>
      <c r="RJ242" s="7"/>
      <c r="RK242" s="7"/>
      <c r="RL242" s="7"/>
      <c r="RM242" s="7"/>
      <c r="RN242" s="7"/>
      <c r="RO242" s="7"/>
      <c r="RP242" s="7"/>
      <c r="RQ242" s="7"/>
      <c r="RR242" s="7"/>
      <c r="RS242" s="7"/>
      <c r="RT242" s="7"/>
      <c r="RU242" s="7"/>
      <c r="RV242" s="7"/>
      <c r="RW242" s="7"/>
      <c r="RX242" s="7"/>
      <c r="RY242" s="7"/>
      <c r="RZ242" s="7"/>
      <c r="SA242" s="7"/>
      <c r="SB242" s="7"/>
      <c r="SC242" s="7"/>
      <c r="SD242" s="7"/>
      <c r="SE242" s="7"/>
      <c r="SF242" s="7"/>
      <c r="SG242" s="7"/>
      <c r="SH242" s="7"/>
      <c r="SI242" s="7"/>
      <c r="SJ242" s="7"/>
      <c r="SK242" s="7"/>
    </row>
    <row r="243" ht="14.2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  <c r="DV243" s="7"/>
      <c r="DW243" s="7"/>
      <c r="DX243" s="7"/>
      <c r="DY243" s="7"/>
      <c r="DZ243" s="7"/>
      <c r="EA243" s="7"/>
      <c r="EB243" s="7"/>
      <c r="EC243" s="7"/>
      <c r="ED243" s="7"/>
      <c r="EE243" s="7"/>
      <c r="EF243" s="7"/>
      <c r="EG243" s="7"/>
      <c r="EH243" s="7"/>
      <c r="EI243" s="7"/>
      <c r="EJ243" s="7"/>
      <c r="EK243" s="7"/>
      <c r="EL243" s="7"/>
      <c r="EM243" s="7"/>
      <c r="EN243" s="7"/>
      <c r="EO243" s="7"/>
      <c r="EP243" s="7"/>
      <c r="EQ243" s="7"/>
      <c r="ER243" s="7"/>
      <c r="ES243" s="7"/>
      <c r="ET243" s="7"/>
      <c r="EU243" s="7"/>
      <c r="EV243" s="7"/>
      <c r="EW243" s="7"/>
      <c r="EX243" s="7"/>
      <c r="EY243" s="7"/>
      <c r="EZ243" s="7"/>
      <c r="FA243" s="7"/>
      <c r="FB243" s="7"/>
      <c r="FC243" s="7"/>
      <c r="FD243" s="7"/>
      <c r="FE243" s="7"/>
      <c r="FF243" s="7"/>
      <c r="FG243" s="7"/>
      <c r="FH243" s="7"/>
      <c r="FI243" s="7"/>
      <c r="FJ243" s="7"/>
      <c r="FK243" s="7"/>
      <c r="FL243" s="7"/>
      <c r="FM243" s="7"/>
      <c r="FN243" s="7"/>
      <c r="FO243" s="7"/>
      <c r="FP243" s="7"/>
      <c r="FQ243" s="7"/>
      <c r="FR243" s="7"/>
      <c r="FS243" s="7"/>
      <c r="FT243" s="7"/>
      <c r="FU243" s="7"/>
      <c r="FV243" s="7"/>
      <c r="FW243" s="7"/>
      <c r="FX243" s="7"/>
      <c r="FY243" s="7"/>
      <c r="FZ243" s="7"/>
      <c r="GA243" s="7"/>
      <c r="GB243" s="7"/>
      <c r="GC243" s="7"/>
      <c r="GD243" s="7"/>
      <c r="GE243" s="7"/>
      <c r="GF243" s="7"/>
      <c r="GG243" s="7"/>
      <c r="GH243" s="7"/>
      <c r="GI243" s="7"/>
      <c r="GJ243" s="7"/>
      <c r="GK243" s="7"/>
      <c r="GL243" s="7"/>
      <c r="GM243" s="7"/>
      <c r="GN243" s="7"/>
      <c r="GO243" s="7"/>
      <c r="GP243" s="7"/>
      <c r="GQ243" s="7"/>
      <c r="GR243" s="7"/>
      <c r="GS243" s="7"/>
      <c r="GT243" s="7"/>
      <c r="GU243" s="7"/>
      <c r="GV243" s="7"/>
      <c r="GW243" s="7"/>
      <c r="GX243" s="7"/>
      <c r="GY243" s="7"/>
      <c r="GZ243" s="7"/>
      <c r="HA243" s="7"/>
      <c r="HB243" s="7"/>
      <c r="HC243" s="7"/>
      <c r="HD243" s="7"/>
      <c r="HE243" s="7"/>
      <c r="HF243" s="7"/>
      <c r="HG243" s="7"/>
      <c r="HH243" s="7"/>
      <c r="HI243" s="7"/>
      <c r="HJ243" s="7"/>
      <c r="HK243" s="7"/>
      <c r="HL243" s="7"/>
      <c r="HM243" s="7"/>
      <c r="HN243" s="7"/>
      <c r="HO243" s="7"/>
      <c r="HP243" s="7"/>
      <c r="HQ243" s="7"/>
      <c r="HR243" s="7"/>
      <c r="HS243" s="7"/>
      <c r="HT243" s="7"/>
      <c r="HU243" s="7"/>
      <c r="HV243" s="7"/>
      <c r="HW243" s="7"/>
      <c r="HX243" s="7"/>
      <c r="HY243" s="7"/>
      <c r="HZ243" s="7"/>
      <c r="IA243" s="7"/>
      <c r="IB243" s="7"/>
      <c r="IC243" s="7"/>
      <c r="ID243" s="7"/>
      <c r="IE243" s="7"/>
      <c r="IF243" s="7"/>
      <c r="IG243" s="7"/>
      <c r="IH243" s="7"/>
      <c r="II243" s="7"/>
      <c r="IJ243" s="7"/>
      <c r="IK243" s="7"/>
      <c r="IL243" s="7"/>
      <c r="IM243" s="7"/>
      <c r="IN243" s="7"/>
      <c r="IO243" s="7"/>
      <c r="IP243" s="7"/>
      <c r="IQ243" s="7"/>
      <c r="IR243" s="7"/>
      <c r="IS243" s="7"/>
      <c r="IT243" s="7"/>
      <c r="IU243" s="7"/>
      <c r="IV243" s="7"/>
      <c r="IW243" s="7"/>
      <c r="IX243" s="7"/>
      <c r="IY243" s="7"/>
      <c r="IZ243" s="7"/>
      <c r="JA243" s="7"/>
      <c r="JB243" s="7"/>
      <c r="JC243" s="7"/>
      <c r="JD243" s="7"/>
      <c r="JE243" s="7"/>
      <c r="JF243" s="7"/>
      <c r="JG243" s="7"/>
      <c r="JH243" s="7"/>
      <c r="JI243" s="7"/>
      <c r="JJ243" s="7"/>
      <c r="JK243" s="7"/>
      <c r="JL243" s="7"/>
      <c r="JM243" s="7"/>
      <c r="JN243" s="7"/>
      <c r="JO243" s="7"/>
      <c r="JP243" s="7"/>
      <c r="JQ243" s="7"/>
      <c r="JR243" s="7"/>
      <c r="JS243" s="7"/>
      <c r="JT243" s="7"/>
      <c r="JU243" s="7"/>
      <c r="JV243" s="7"/>
      <c r="JW243" s="7"/>
      <c r="JX243" s="7"/>
      <c r="JY243" s="7"/>
      <c r="JZ243" s="7"/>
      <c r="KA243" s="7"/>
      <c r="KB243" s="7"/>
      <c r="KC243" s="7"/>
      <c r="KD243" s="7"/>
      <c r="KE243" s="7"/>
      <c r="KF243" s="7"/>
      <c r="KG243" s="7"/>
      <c r="KH243" s="7"/>
      <c r="KI243" s="7"/>
      <c r="KJ243" s="7"/>
      <c r="KK243" s="7"/>
      <c r="KL243" s="7"/>
      <c r="KM243" s="7"/>
      <c r="KN243" s="7"/>
      <c r="KO243" s="7"/>
      <c r="KP243" s="7"/>
      <c r="KQ243" s="7"/>
      <c r="KR243" s="7"/>
      <c r="KS243" s="7"/>
      <c r="KT243" s="7"/>
      <c r="KU243" s="7"/>
      <c r="KV243" s="7"/>
      <c r="KW243" s="7"/>
      <c r="KX243" s="7"/>
      <c r="KY243" s="7"/>
      <c r="KZ243" s="7"/>
      <c r="LA243" s="7"/>
      <c r="LB243" s="7"/>
      <c r="LC243" s="7"/>
      <c r="LD243" s="7"/>
      <c r="LE243" s="7"/>
      <c r="LF243" s="7"/>
      <c r="LG243" s="7"/>
      <c r="LH243" s="7"/>
      <c r="LI243" s="7"/>
      <c r="LJ243" s="7"/>
      <c r="LK243" s="7"/>
      <c r="LL243" s="7"/>
      <c r="LM243" s="7"/>
      <c r="LN243" s="7"/>
      <c r="LO243" s="7"/>
      <c r="LP243" s="7"/>
      <c r="LQ243" s="7"/>
      <c r="LR243" s="7"/>
      <c r="LS243" s="7"/>
      <c r="LT243" s="7"/>
      <c r="LU243" s="7"/>
      <c r="LV243" s="7"/>
      <c r="LW243" s="7"/>
      <c r="LX243" s="7"/>
      <c r="LY243" s="7"/>
      <c r="LZ243" s="7"/>
      <c r="MA243" s="7"/>
      <c r="MB243" s="7"/>
      <c r="MC243" s="7"/>
      <c r="MD243" s="7"/>
      <c r="ME243" s="7"/>
      <c r="MF243" s="7"/>
      <c r="MG243" s="7"/>
      <c r="MH243" s="7"/>
      <c r="MI243" s="7"/>
      <c r="MJ243" s="7"/>
      <c r="MK243" s="7"/>
      <c r="ML243" s="7"/>
      <c r="MM243" s="7"/>
      <c r="MN243" s="7"/>
      <c r="MO243" s="7"/>
      <c r="MP243" s="7"/>
      <c r="MQ243" s="7"/>
      <c r="MR243" s="7"/>
      <c r="MS243" s="7"/>
      <c r="MT243" s="7"/>
      <c r="MU243" s="7"/>
      <c r="MV243" s="7"/>
      <c r="MW243" s="7"/>
      <c r="MX243" s="7"/>
      <c r="MY243" s="7"/>
      <c r="MZ243" s="7"/>
      <c r="NA243" s="7"/>
      <c r="NB243" s="7"/>
      <c r="NC243" s="7"/>
      <c r="ND243" s="7"/>
      <c r="NE243" s="7"/>
      <c r="NF243" s="7"/>
      <c r="NG243" s="7"/>
      <c r="NH243" s="7"/>
      <c r="NI243" s="7"/>
      <c r="NJ243" s="7"/>
      <c r="NK243" s="7"/>
      <c r="NL243" s="7"/>
      <c r="NM243" s="7"/>
      <c r="NN243" s="7"/>
      <c r="NO243" s="7"/>
      <c r="NP243" s="7"/>
      <c r="NQ243" s="7"/>
      <c r="NR243" s="7"/>
      <c r="NS243" s="7"/>
      <c r="NT243" s="7"/>
      <c r="NU243" s="7"/>
      <c r="NV243" s="7"/>
      <c r="NW243" s="7"/>
      <c r="NX243" s="7"/>
      <c r="NY243" s="7"/>
      <c r="NZ243" s="7"/>
      <c r="OA243" s="7"/>
      <c r="OB243" s="7"/>
      <c r="OC243" s="7"/>
      <c r="OD243" s="7"/>
      <c r="OE243" s="7"/>
      <c r="OF243" s="7"/>
      <c r="OG243" s="7"/>
      <c r="OH243" s="7"/>
      <c r="OI243" s="7"/>
      <c r="OJ243" s="7"/>
      <c r="OK243" s="7"/>
      <c r="OL243" s="7"/>
      <c r="OM243" s="7"/>
      <c r="ON243" s="7"/>
      <c r="OO243" s="7"/>
      <c r="OP243" s="7"/>
      <c r="OQ243" s="7"/>
      <c r="OR243" s="7"/>
      <c r="OS243" s="7"/>
      <c r="OT243" s="7"/>
      <c r="OU243" s="7"/>
      <c r="OV243" s="7"/>
      <c r="OW243" s="7"/>
      <c r="OX243" s="7"/>
      <c r="OY243" s="7"/>
      <c r="OZ243" s="7"/>
      <c r="PA243" s="7"/>
      <c r="PB243" s="7"/>
      <c r="PC243" s="7"/>
      <c r="PD243" s="7"/>
      <c r="PE243" s="7"/>
      <c r="PF243" s="7"/>
      <c r="PG243" s="7"/>
      <c r="PH243" s="7"/>
      <c r="PI243" s="7"/>
      <c r="PJ243" s="7"/>
      <c r="PK243" s="7"/>
      <c r="PL243" s="7"/>
      <c r="PM243" s="7"/>
      <c r="PN243" s="7"/>
      <c r="PO243" s="7"/>
      <c r="PP243" s="7"/>
      <c r="PQ243" s="7"/>
      <c r="PR243" s="7"/>
      <c r="PS243" s="7"/>
      <c r="PT243" s="7"/>
      <c r="PU243" s="7"/>
      <c r="PV243" s="7"/>
      <c r="PW243" s="7"/>
      <c r="PX243" s="7"/>
      <c r="PY243" s="7"/>
      <c r="PZ243" s="7"/>
      <c r="QA243" s="7"/>
      <c r="QB243" s="7"/>
      <c r="QC243" s="7"/>
      <c r="QD243" s="7"/>
      <c r="QE243" s="7"/>
      <c r="QF243" s="7"/>
      <c r="QG243" s="7"/>
      <c r="QH243" s="7"/>
      <c r="QI243" s="7"/>
      <c r="QJ243" s="7"/>
      <c r="QK243" s="7"/>
      <c r="QL243" s="7"/>
      <c r="QM243" s="7"/>
      <c r="QN243" s="7"/>
      <c r="QO243" s="7"/>
      <c r="QP243" s="7"/>
      <c r="QQ243" s="7"/>
      <c r="QR243" s="7"/>
      <c r="QS243" s="7"/>
      <c r="QT243" s="7"/>
      <c r="QU243" s="7"/>
      <c r="QV243" s="7"/>
      <c r="QW243" s="7"/>
      <c r="QX243" s="7"/>
      <c r="QY243" s="7"/>
      <c r="QZ243" s="7"/>
      <c r="RA243" s="7"/>
      <c r="RB243" s="7"/>
      <c r="RC243" s="7"/>
      <c r="RD243" s="7"/>
      <c r="RE243" s="7"/>
      <c r="RF243" s="7"/>
      <c r="RG243" s="7"/>
      <c r="RH243" s="7"/>
      <c r="RI243" s="7"/>
      <c r="RJ243" s="7"/>
      <c r="RK243" s="7"/>
      <c r="RL243" s="7"/>
      <c r="RM243" s="7"/>
      <c r="RN243" s="7"/>
      <c r="RO243" s="7"/>
      <c r="RP243" s="7"/>
      <c r="RQ243" s="7"/>
      <c r="RR243" s="7"/>
      <c r="RS243" s="7"/>
      <c r="RT243" s="7"/>
      <c r="RU243" s="7"/>
      <c r="RV243" s="7"/>
      <c r="RW243" s="7"/>
      <c r="RX243" s="7"/>
      <c r="RY243" s="7"/>
      <c r="RZ243" s="7"/>
      <c r="SA243" s="7"/>
      <c r="SB243" s="7"/>
      <c r="SC243" s="7"/>
      <c r="SD243" s="7"/>
      <c r="SE243" s="7"/>
      <c r="SF243" s="7"/>
      <c r="SG243" s="7"/>
      <c r="SH243" s="7"/>
      <c r="SI243" s="7"/>
      <c r="SJ243" s="7"/>
      <c r="SK243" s="7"/>
    </row>
    <row r="244" ht="14.2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  <c r="DV244" s="7"/>
      <c r="DW244" s="7"/>
      <c r="DX244" s="7"/>
      <c r="DY244" s="7"/>
      <c r="DZ244" s="7"/>
      <c r="EA244" s="7"/>
      <c r="EB244" s="7"/>
      <c r="EC244" s="7"/>
      <c r="ED244" s="7"/>
      <c r="EE244" s="7"/>
      <c r="EF244" s="7"/>
      <c r="EG244" s="7"/>
      <c r="EH244" s="7"/>
      <c r="EI244" s="7"/>
      <c r="EJ244" s="7"/>
      <c r="EK244" s="7"/>
      <c r="EL244" s="7"/>
      <c r="EM244" s="7"/>
      <c r="EN244" s="7"/>
      <c r="EO244" s="7"/>
      <c r="EP244" s="7"/>
      <c r="EQ244" s="7"/>
      <c r="ER244" s="7"/>
      <c r="ES244" s="7"/>
      <c r="ET244" s="7"/>
      <c r="EU244" s="7"/>
      <c r="EV244" s="7"/>
      <c r="EW244" s="7"/>
      <c r="EX244" s="7"/>
      <c r="EY244" s="7"/>
      <c r="EZ244" s="7"/>
      <c r="FA244" s="7"/>
      <c r="FB244" s="7"/>
      <c r="FC244" s="7"/>
      <c r="FD244" s="7"/>
      <c r="FE244" s="7"/>
      <c r="FF244" s="7"/>
      <c r="FG244" s="7"/>
      <c r="FH244" s="7"/>
      <c r="FI244" s="7"/>
      <c r="FJ244" s="7"/>
      <c r="FK244" s="7"/>
      <c r="FL244" s="7"/>
      <c r="FM244" s="7"/>
      <c r="FN244" s="7"/>
      <c r="FO244" s="7"/>
      <c r="FP244" s="7"/>
      <c r="FQ244" s="7"/>
      <c r="FR244" s="7"/>
      <c r="FS244" s="7"/>
      <c r="FT244" s="7"/>
      <c r="FU244" s="7"/>
      <c r="FV244" s="7"/>
      <c r="FW244" s="7"/>
      <c r="FX244" s="7"/>
      <c r="FY244" s="7"/>
      <c r="FZ244" s="7"/>
      <c r="GA244" s="7"/>
      <c r="GB244" s="7"/>
      <c r="GC244" s="7"/>
      <c r="GD244" s="7"/>
      <c r="GE244" s="7"/>
      <c r="GF244" s="7"/>
      <c r="GG244" s="7"/>
      <c r="GH244" s="7"/>
      <c r="GI244" s="7"/>
      <c r="GJ244" s="7"/>
      <c r="GK244" s="7"/>
      <c r="GL244" s="7"/>
      <c r="GM244" s="7"/>
      <c r="GN244" s="7"/>
      <c r="GO244" s="7"/>
      <c r="GP244" s="7"/>
      <c r="GQ244" s="7"/>
      <c r="GR244" s="7"/>
      <c r="GS244" s="7"/>
      <c r="GT244" s="7"/>
      <c r="GU244" s="7"/>
      <c r="GV244" s="7"/>
      <c r="GW244" s="7"/>
      <c r="GX244" s="7"/>
      <c r="GY244" s="7"/>
      <c r="GZ244" s="7"/>
      <c r="HA244" s="7"/>
      <c r="HB244" s="7"/>
      <c r="HC244" s="7"/>
      <c r="HD244" s="7"/>
      <c r="HE244" s="7"/>
      <c r="HF244" s="7"/>
      <c r="HG244" s="7"/>
      <c r="HH244" s="7"/>
      <c r="HI244" s="7"/>
      <c r="HJ244" s="7"/>
      <c r="HK244" s="7"/>
      <c r="HL244" s="7"/>
      <c r="HM244" s="7"/>
      <c r="HN244" s="7"/>
      <c r="HO244" s="7"/>
      <c r="HP244" s="7"/>
      <c r="HQ244" s="7"/>
      <c r="HR244" s="7"/>
      <c r="HS244" s="7"/>
      <c r="HT244" s="7"/>
      <c r="HU244" s="7"/>
      <c r="HV244" s="7"/>
      <c r="HW244" s="7"/>
      <c r="HX244" s="7"/>
      <c r="HY244" s="7"/>
      <c r="HZ244" s="7"/>
      <c r="IA244" s="7"/>
      <c r="IB244" s="7"/>
      <c r="IC244" s="7"/>
      <c r="ID244" s="7"/>
      <c r="IE244" s="7"/>
      <c r="IF244" s="7"/>
      <c r="IG244" s="7"/>
      <c r="IH244" s="7"/>
      <c r="II244" s="7"/>
      <c r="IJ244" s="7"/>
      <c r="IK244" s="7"/>
      <c r="IL244" s="7"/>
      <c r="IM244" s="7"/>
      <c r="IN244" s="7"/>
      <c r="IO244" s="7"/>
      <c r="IP244" s="7"/>
      <c r="IQ244" s="7"/>
      <c r="IR244" s="7"/>
      <c r="IS244" s="7"/>
      <c r="IT244" s="7"/>
      <c r="IU244" s="7"/>
      <c r="IV244" s="7"/>
      <c r="IW244" s="7"/>
      <c r="IX244" s="7"/>
      <c r="IY244" s="7"/>
      <c r="IZ244" s="7"/>
      <c r="JA244" s="7"/>
      <c r="JB244" s="7"/>
      <c r="JC244" s="7"/>
      <c r="JD244" s="7"/>
      <c r="JE244" s="7"/>
      <c r="JF244" s="7"/>
      <c r="JG244" s="7"/>
      <c r="JH244" s="7"/>
      <c r="JI244" s="7"/>
      <c r="JJ244" s="7"/>
      <c r="JK244" s="7"/>
      <c r="JL244" s="7"/>
      <c r="JM244" s="7"/>
      <c r="JN244" s="7"/>
      <c r="JO244" s="7"/>
      <c r="JP244" s="7"/>
      <c r="JQ244" s="7"/>
      <c r="JR244" s="7"/>
      <c r="JS244" s="7"/>
      <c r="JT244" s="7"/>
      <c r="JU244" s="7"/>
      <c r="JV244" s="7"/>
      <c r="JW244" s="7"/>
      <c r="JX244" s="7"/>
      <c r="JY244" s="7"/>
      <c r="JZ244" s="7"/>
      <c r="KA244" s="7"/>
      <c r="KB244" s="7"/>
      <c r="KC244" s="7"/>
      <c r="KD244" s="7"/>
      <c r="KE244" s="7"/>
      <c r="KF244" s="7"/>
      <c r="KG244" s="7"/>
      <c r="KH244" s="7"/>
      <c r="KI244" s="7"/>
      <c r="KJ244" s="7"/>
      <c r="KK244" s="7"/>
      <c r="KL244" s="7"/>
      <c r="KM244" s="7"/>
      <c r="KN244" s="7"/>
      <c r="KO244" s="7"/>
      <c r="KP244" s="7"/>
      <c r="KQ244" s="7"/>
      <c r="KR244" s="7"/>
      <c r="KS244" s="7"/>
      <c r="KT244" s="7"/>
      <c r="KU244" s="7"/>
      <c r="KV244" s="7"/>
      <c r="KW244" s="7"/>
      <c r="KX244" s="7"/>
      <c r="KY244" s="7"/>
      <c r="KZ244" s="7"/>
      <c r="LA244" s="7"/>
      <c r="LB244" s="7"/>
      <c r="LC244" s="7"/>
      <c r="LD244" s="7"/>
      <c r="LE244" s="7"/>
      <c r="LF244" s="7"/>
      <c r="LG244" s="7"/>
      <c r="LH244" s="7"/>
      <c r="LI244" s="7"/>
      <c r="LJ244" s="7"/>
      <c r="LK244" s="7"/>
      <c r="LL244" s="7"/>
      <c r="LM244" s="7"/>
      <c r="LN244" s="7"/>
      <c r="LO244" s="7"/>
      <c r="LP244" s="7"/>
      <c r="LQ244" s="7"/>
      <c r="LR244" s="7"/>
      <c r="LS244" s="7"/>
      <c r="LT244" s="7"/>
      <c r="LU244" s="7"/>
      <c r="LV244" s="7"/>
      <c r="LW244" s="7"/>
      <c r="LX244" s="7"/>
      <c r="LY244" s="7"/>
      <c r="LZ244" s="7"/>
      <c r="MA244" s="7"/>
      <c r="MB244" s="7"/>
      <c r="MC244" s="7"/>
      <c r="MD244" s="7"/>
      <c r="ME244" s="7"/>
      <c r="MF244" s="7"/>
      <c r="MG244" s="7"/>
      <c r="MH244" s="7"/>
      <c r="MI244" s="7"/>
      <c r="MJ244" s="7"/>
      <c r="MK244" s="7"/>
      <c r="ML244" s="7"/>
      <c r="MM244" s="7"/>
      <c r="MN244" s="7"/>
      <c r="MO244" s="7"/>
      <c r="MP244" s="7"/>
      <c r="MQ244" s="7"/>
      <c r="MR244" s="7"/>
      <c r="MS244" s="7"/>
      <c r="MT244" s="7"/>
      <c r="MU244" s="7"/>
      <c r="MV244" s="7"/>
      <c r="MW244" s="7"/>
      <c r="MX244" s="7"/>
      <c r="MY244" s="7"/>
      <c r="MZ244" s="7"/>
      <c r="NA244" s="7"/>
      <c r="NB244" s="7"/>
      <c r="NC244" s="7"/>
      <c r="ND244" s="7"/>
      <c r="NE244" s="7"/>
      <c r="NF244" s="7"/>
      <c r="NG244" s="7"/>
      <c r="NH244" s="7"/>
      <c r="NI244" s="7"/>
      <c r="NJ244" s="7"/>
      <c r="NK244" s="7"/>
      <c r="NL244" s="7"/>
      <c r="NM244" s="7"/>
      <c r="NN244" s="7"/>
      <c r="NO244" s="7"/>
      <c r="NP244" s="7"/>
      <c r="NQ244" s="7"/>
      <c r="NR244" s="7"/>
      <c r="NS244" s="7"/>
      <c r="NT244" s="7"/>
      <c r="NU244" s="7"/>
      <c r="NV244" s="7"/>
      <c r="NW244" s="7"/>
      <c r="NX244" s="7"/>
      <c r="NY244" s="7"/>
      <c r="NZ244" s="7"/>
      <c r="OA244" s="7"/>
      <c r="OB244" s="7"/>
      <c r="OC244" s="7"/>
      <c r="OD244" s="7"/>
      <c r="OE244" s="7"/>
      <c r="OF244" s="7"/>
      <c r="OG244" s="7"/>
      <c r="OH244" s="7"/>
      <c r="OI244" s="7"/>
      <c r="OJ244" s="7"/>
      <c r="OK244" s="7"/>
      <c r="OL244" s="7"/>
      <c r="OM244" s="7"/>
      <c r="ON244" s="7"/>
      <c r="OO244" s="7"/>
      <c r="OP244" s="7"/>
      <c r="OQ244" s="7"/>
      <c r="OR244" s="7"/>
      <c r="OS244" s="7"/>
      <c r="OT244" s="7"/>
      <c r="OU244" s="7"/>
      <c r="OV244" s="7"/>
      <c r="OW244" s="7"/>
      <c r="OX244" s="7"/>
      <c r="OY244" s="7"/>
      <c r="OZ244" s="7"/>
      <c r="PA244" s="7"/>
      <c r="PB244" s="7"/>
      <c r="PC244" s="7"/>
      <c r="PD244" s="7"/>
      <c r="PE244" s="7"/>
      <c r="PF244" s="7"/>
      <c r="PG244" s="7"/>
      <c r="PH244" s="7"/>
      <c r="PI244" s="7"/>
      <c r="PJ244" s="7"/>
      <c r="PK244" s="7"/>
      <c r="PL244" s="7"/>
      <c r="PM244" s="7"/>
      <c r="PN244" s="7"/>
      <c r="PO244" s="7"/>
      <c r="PP244" s="7"/>
      <c r="PQ244" s="7"/>
      <c r="PR244" s="7"/>
      <c r="PS244" s="7"/>
      <c r="PT244" s="7"/>
      <c r="PU244" s="7"/>
      <c r="PV244" s="7"/>
      <c r="PW244" s="7"/>
      <c r="PX244" s="7"/>
      <c r="PY244" s="7"/>
      <c r="PZ244" s="7"/>
      <c r="QA244" s="7"/>
      <c r="QB244" s="7"/>
      <c r="QC244" s="7"/>
      <c r="QD244" s="7"/>
      <c r="QE244" s="7"/>
      <c r="QF244" s="7"/>
      <c r="QG244" s="7"/>
      <c r="QH244" s="7"/>
      <c r="QI244" s="7"/>
      <c r="QJ244" s="7"/>
      <c r="QK244" s="7"/>
      <c r="QL244" s="7"/>
      <c r="QM244" s="7"/>
      <c r="QN244" s="7"/>
      <c r="QO244" s="7"/>
      <c r="QP244" s="7"/>
      <c r="QQ244" s="7"/>
      <c r="QR244" s="7"/>
      <c r="QS244" s="7"/>
      <c r="QT244" s="7"/>
      <c r="QU244" s="7"/>
      <c r="QV244" s="7"/>
      <c r="QW244" s="7"/>
      <c r="QX244" s="7"/>
      <c r="QY244" s="7"/>
      <c r="QZ244" s="7"/>
      <c r="RA244" s="7"/>
      <c r="RB244" s="7"/>
      <c r="RC244" s="7"/>
      <c r="RD244" s="7"/>
      <c r="RE244" s="7"/>
      <c r="RF244" s="7"/>
      <c r="RG244" s="7"/>
      <c r="RH244" s="7"/>
      <c r="RI244" s="7"/>
      <c r="RJ244" s="7"/>
      <c r="RK244" s="7"/>
      <c r="RL244" s="7"/>
      <c r="RM244" s="7"/>
      <c r="RN244" s="7"/>
      <c r="RO244" s="7"/>
      <c r="RP244" s="7"/>
      <c r="RQ244" s="7"/>
      <c r="RR244" s="7"/>
      <c r="RS244" s="7"/>
      <c r="RT244" s="7"/>
      <c r="RU244" s="7"/>
      <c r="RV244" s="7"/>
      <c r="RW244" s="7"/>
      <c r="RX244" s="7"/>
      <c r="RY244" s="7"/>
      <c r="RZ244" s="7"/>
      <c r="SA244" s="7"/>
      <c r="SB244" s="7"/>
      <c r="SC244" s="7"/>
      <c r="SD244" s="7"/>
      <c r="SE244" s="7"/>
      <c r="SF244" s="7"/>
      <c r="SG244" s="7"/>
      <c r="SH244" s="7"/>
      <c r="SI244" s="7"/>
      <c r="SJ244" s="7"/>
      <c r="SK244" s="7"/>
    </row>
    <row r="245" ht="14.2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  <c r="DV245" s="7"/>
      <c r="DW245" s="7"/>
      <c r="DX245" s="7"/>
      <c r="DY245" s="7"/>
      <c r="DZ245" s="7"/>
      <c r="EA245" s="7"/>
      <c r="EB245" s="7"/>
      <c r="EC245" s="7"/>
      <c r="ED245" s="7"/>
      <c r="EE245" s="7"/>
      <c r="EF245" s="7"/>
      <c r="EG245" s="7"/>
      <c r="EH245" s="7"/>
      <c r="EI245" s="7"/>
      <c r="EJ245" s="7"/>
      <c r="EK245" s="7"/>
      <c r="EL245" s="7"/>
      <c r="EM245" s="7"/>
      <c r="EN245" s="7"/>
      <c r="EO245" s="7"/>
      <c r="EP245" s="7"/>
      <c r="EQ245" s="7"/>
      <c r="ER245" s="7"/>
      <c r="ES245" s="7"/>
      <c r="ET245" s="7"/>
      <c r="EU245" s="7"/>
      <c r="EV245" s="7"/>
      <c r="EW245" s="7"/>
      <c r="EX245" s="7"/>
      <c r="EY245" s="7"/>
      <c r="EZ245" s="7"/>
      <c r="FA245" s="7"/>
      <c r="FB245" s="7"/>
      <c r="FC245" s="7"/>
      <c r="FD245" s="7"/>
      <c r="FE245" s="7"/>
      <c r="FF245" s="7"/>
      <c r="FG245" s="7"/>
      <c r="FH245" s="7"/>
      <c r="FI245" s="7"/>
      <c r="FJ245" s="7"/>
      <c r="FK245" s="7"/>
      <c r="FL245" s="7"/>
      <c r="FM245" s="7"/>
      <c r="FN245" s="7"/>
      <c r="FO245" s="7"/>
      <c r="FP245" s="7"/>
      <c r="FQ245" s="7"/>
      <c r="FR245" s="7"/>
      <c r="FS245" s="7"/>
      <c r="FT245" s="7"/>
      <c r="FU245" s="7"/>
      <c r="FV245" s="7"/>
      <c r="FW245" s="7"/>
      <c r="FX245" s="7"/>
      <c r="FY245" s="7"/>
      <c r="FZ245" s="7"/>
      <c r="GA245" s="7"/>
      <c r="GB245" s="7"/>
      <c r="GC245" s="7"/>
      <c r="GD245" s="7"/>
      <c r="GE245" s="7"/>
      <c r="GF245" s="7"/>
      <c r="GG245" s="7"/>
      <c r="GH245" s="7"/>
      <c r="GI245" s="7"/>
      <c r="GJ245" s="7"/>
      <c r="GK245" s="7"/>
      <c r="GL245" s="7"/>
      <c r="GM245" s="7"/>
      <c r="GN245" s="7"/>
      <c r="GO245" s="7"/>
      <c r="GP245" s="7"/>
      <c r="GQ245" s="7"/>
      <c r="GR245" s="7"/>
      <c r="GS245" s="7"/>
      <c r="GT245" s="7"/>
      <c r="GU245" s="7"/>
      <c r="GV245" s="7"/>
      <c r="GW245" s="7"/>
      <c r="GX245" s="7"/>
      <c r="GY245" s="7"/>
      <c r="GZ245" s="7"/>
      <c r="HA245" s="7"/>
      <c r="HB245" s="7"/>
      <c r="HC245" s="7"/>
      <c r="HD245" s="7"/>
      <c r="HE245" s="7"/>
      <c r="HF245" s="7"/>
      <c r="HG245" s="7"/>
      <c r="HH245" s="7"/>
      <c r="HI245" s="7"/>
      <c r="HJ245" s="7"/>
      <c r="HK245" s="7"/>
      <c r="HL245" s="7"/>
      <c r="HM245" s="7"/>
      <c r="HN245" s="7"/>
      <c r="HO245" s="7"/>
      <c r="HP245" s="7"/>
      <c r="HQ245" s="7"/>
      <c r="HR245" s="7"/>
      <c r="HS245" s="7"/>
      <c r="HT245" s="7"/>
      <c r="HU245" s="7"/>
      <c r="HV245" s="7"/>
      <c r="HW245" s="7"/>
      <c r="HX245" s="7"/>
      <c r="HY245" s="7"/>
      <c r="HZ245" s="7"/>
      <c r="IA245" s="7"/>
      <c r="IB245" s="7"/>
      <c r="IC245" s="7"/>
      <c r="ID245" s="7"/>
      <c r="IE245" s="7"/>
      <c r="IF245" s="7"/>
      <c r="IG245" s="7"/>
      <c r="IH245" s="7"/>
      <c r="II245" s="7"/>
      <c r="IJ245" s="7"/>
      <c r="IK245" s="7"/>
      <c r="IL245" s="7"/>
      <c r="IM245" s="7"/>
      <c r="IN245" s="7"/>
      <c r="IO245" s="7"/>
      <c r="IP245" s="7"/>
      <c r="IQ245" s="7"/>
      <c r="IR245" s="7"/>
      <c r="IS245" s="7"/>
      <c r="IT245" s="7"/>
      <c r="IU245" s="7"/>
      <c r="IV245" s="7"/>
      <c r="IW245" s="7"/>
      <c r="IX245" s="7"/>
      <c r="IY245" s="7"/>
      <c r="IZ245" s="7"/>
      <c r="JA245" s="7"/>
      <c r="JB245" s="7"/>
      <c r="JC245" s="7"/>
      <c r="JD245" s="7"/>
      <c r="JE245" s="7"/>
      <c r="JF245" s="7"/>
      <c r="JG245" s="7"/>
      <c r="JH245" s="7"/>
      <c r="JI245" s="7"/>
      <c r="JJ245" s="7"/>
      <c r="JK245" s="7"/>
      <c r="JL245" s="7"/>
      <c r="JM245" s="7"/>
      <c r="JN245" s="7"/>
      <c r="JO245" s="7"/>
      <c r="JP245" s="7"/>
      <c r="JQ245" s="7"/>
      <c r="JR245" s="7"/>
      <c r="JS245" s="7"/>
      <c r="JT245" s="7"/>
      <c r="JU245" s="7"/>
      <c r="JV245" s="7"/>
      <c r="JW245" s="7"/>
      <c r="JX245" s="7"/>
      <c r="JY245" s="7"/>
      <c r="JZ245" s="7"/>
      <c r="KA245" s="7"/>
      <c r="KB245" s="7"/>
      <c r="KC245" s="7"/>
      <c r="KD245" s="7"/>
      <c r="KE245" s="7"/>
      <c r="KF245" s="7"/>
      <c r="KG245" s="7"/>
      <c r="KH245" s="7"/>
      <c r="KI245" s="7"/>
      <c r="KJ245" s="7"/>
      <c r="KK245" s="7"/>
      <c r="KL245" s="7"/>
      <c r="KM245" s="7"/>
      <c r="KN245" s="7"/>
      <c r="KO245" s="7"/>
      <c r="KP245" s="7"/>
      <c r="KQ245" s="7"/>
      <c r="KR245" s="7"/>
      <c r="KS245" s="7"/>
      <c r="KT245" s="7"/>
      <c r="KU245" s="7"/>
      <c r="KV245" s="7"/>
      <c r="KW245" s="7"/>
      <c r="KX245" s="7"/>
      <c r="KY245" s="7"/>
      <c r="KZ245" s="7"/>
      <c r="LA245" s="7"/>
      <c r="LB245" s="7"/>
      <c r="LC245" s="7"/>
      <c r="LD245" s="7"/>
      <c r="LE245" s="7"/>
      <c r="LF245" s="7"/>
      <c r="LG245" s="7"/>
      <c r="LH245" s="7"/>
      <c r="LI245" s="7"/>
      <c r="LJ245" s="7"/>
      <c r="LK245" s="7"/>
      <c r="LL245" s="7"/>
      <c r="LM245" s="7"/>
      <c r="LN245" s="7"/>
      <c r="LO245" s="7"/>
      <c r="LP245" s="7"/>
      <c r="LQ245" s="7"/>
      <c r="LR245" s="7"/>
      <c r="LS245" s="7"/>
      <c r="LT245" s="7"/>
      <c r="LU245" s="7"/>
      <c r="LV245" s="7"/>
      <c r="LW245" s="7"/>
      <c r="LX245" s="7"/>
      <c r="LY245" s="7"/>
      <c r="LZ245" s="7"/>
      <c r="MA245" s="7"/>
      <c r="MB245" s="7"/>
      <c r="MC245" s="7"/>
      <c r="MD245" s="7"/>
      <c r="ME245" s="7"/>
      <c r="MF245" s="7"/>
      <c r="MG245" s="7"/>
      <c r="MH245" s="7"/>
      <c r="MI245" s="7"/>
      <c r="MJ245" s="7"/>
      <c r="MK245" s="7"/>
      <c r="ML245" s="7"/>
      <c r="MM245" s="7"/>
      <c r="MN245" s="7"/>
      <c r="MO245" s="7"/>
      <c r="MP245" s="7"/>
      <c r="MQ245" s="7"/>
      <c r="MR245" s="7"/>
      <c r="MS245" s="7"/>
      <c r="MT245" s="7"/>
      <c r="MU245" s="7"/>
      <c r="MV245" s="7"/>
      <c r="MW245" s="7"/>
      <c r="MX245" s="7"/>
      <c r="MY245" s="7"/>
      <c r="MZ245" s="7"/>
      <c r="NA245" s="7"/>
      <c r="NB245" s="7"/>
      <c r="NC245" s="7"/>
      <c r="ND245" s="7"/>
      <c r="NE245" s="7"/>
      <c r="NF245" s="7"/>
      <c r="NG245" s="7"/>
      <c r="NH245" s="7"/>
      <c r="NI245" s="7"/>
      <c r="NJ245" s="7"/>
      <c r="NK245" s="7"/>
      <c r="NL245" s="7"/>
      <c r="NM245" s="7"/>
      <c r="NN245" s="7"/>
      <c r="NO245" s="7"/>
      <c r="NP245" s="7"/>
      <c r="NQ245" s="7"/>
      <c r="NR245" s="7"/>
      <c r="NS245" s="7"/>
      <c r="NT245" s="7"/>
      <c r="NU245" s="7"/>
      <c r="NV245" s="7"/>
      <c r="NW245" s="7"/>
      <c r="NX245" s="7"/>
      <c r="NY245" s="7"/>
      <c r="NZ245" s="7"/>
      <c r="OA245" s="7"/>
      <c r="OB245" s="7"/>
      <c r="OC245" s="7"/>
      <c r="OD245" s="7"/>
      <c r="OE245" s="7"/>
      <c r="OF245" s="7"/>
      <c r="OG245" s="7"/>
      <c r="OH245" s="7"/>
      <c r="OI245" s="7"/>
      <c r="OJ245" s="7"/>
      <c r="OK245" s="7"/>
      <c r="OL245" s="7"/>
      <c r="OM245" s="7"/>
      <c r="ON245" s="7"/>
      <c r="OO245" s="7"/>
      <c r="OP245" s="7"/>
      <c r="OQ245" s="7"/>
      <c r="OR245" s="7"/>
      <c r="OS245" s="7"/>
      <c r="OT245" s="7"/>
      <c r="OU245" s="7"/>
      <c r="OV245" s="7"/>
      <c r="OW245" s="7"/>
      <c r="OX245" s="7"/>
      <c r="OY245" s="7"/>
      <c r="OZ245" s="7"/>
      <c r="PA245" s="7"/>
      <c r="PB245" s="7"/>
      <c r="PC245" s="7"/>
      <c r="PD245" s="7"/>
      <c r="PE245" s="7"/>
      <c r="PF245" s="7"/>
      <c r="PG245" s="7"/>
      <c r="PH245" s="7"/>
      <c r="PI245" s="7"/>
      <c r="PJ245" s="7"/>
      <c r="PK245" s="7"/>
      <c r="PL245" s="7"/>
      <c r="PM245" s="7"/>
      <c r="PN245" s="7"/>
      <c r="PO245" s="7"/>
      <c r="PP245" s="7"/>
      <c r="PQ245" s="7"/>
      <c r="PR245" s="7"/>
      <c r="PS245" s="7"/>
      <c r="PT245" s="7"/>
      <c r="PU245" s="7"/>
      <c r="PV245" s="7"/>
      <c r="PW245" s="7"/>
      <c r="PX245" s="7"/>
      <c r="PY245" s="7"/>
      <c r="PZ245" s="7"/>
      <c r="QA245" s="7"/>
      <c r="QB245" s="7"/>
      <c r="QC245" s="7"/>
      <c r="QD245" s="7"/>
      <c r="QE245" s="7"/>
      <c r="QF245" s="7"/>
      <c r="QG245" s="7"/>
      <c r="QH245" s="7"/>
      <c r="QI245" s="7"/>
      <c r="QJ245" s="7"/>
      <c r="QK245" s="7"/>
      <c r="QL245" s="7"/>
      <c r="QM245" s="7"/>
      <c r="QN245" s="7"/>
      <c r="QO245" s="7"/>
      <c r="QP245" s="7"/>
      <c r="QQ245" s="7"/>
      <c r="QR245" s="7"/>
      <c r="QS245" s="7"/>
      <c r="QT245" s="7"/>
      <c r="QU245" s="7"/>
      <c r="QV245" s="7"/>
      <c r="QW245" s="7"/>
      <c r="QX245" s="7"/>
      <c r="QY245" s="7"/>
      <c r="QZ245" s="7"/>
      <c r="RA245" s="7"/>
      <c r="RB245" s="7"/>
      <c r="RC245" s="7"/>
      <c r="RD245" s="7"/>
      <c r="RE245" s="7"/>
      <c r="RF245" s="7"/>
      <c r="RG245" s="7"/>
      <c r="RH245" s="7"/>
      <c r="RI245" s="7"/>
      <c r="RJ245" s="7"/>
      <c r="RK245" s="7"/>
      <c r="RL245" s="7"/>
      <c r="RM245" s="7"/>
      <c r="RN245" s="7"/>
      <c r="RO245" s="7"/>
      <c r="RP245" s="7"/>
      <c r="RQ245" s="7"/>
      <c r="RR245" s="7"/>
      <c r="RS245" s="7"/>
      <c r="RT245" s="7"/>
      <c r="RU245" s="7"/>
      <c r="RV245" s="7"/>
      <c r="RW245" s="7"/>
      <c r="RX245" s="7"/>
      <c r="RY245" s="7"/>
      <c r="RZ245" s="7"/>
      <c r="SA245" s="7"/>
      <c r="SB245" s="7"/>
      <c r="SC245" s="7"/>
      <c r="SD245" s="7"/>
      <c r="SE245" s="7"/>
      <c r="SF245" s="7"/>
      <c r="SG245" s="7"/>
      <c r="SH245" s="7"/>
      <c r="SI245" s="7"/>
      <c r="SJ245" s="7"/>
      <c r="SK245" s="7"/>
    </row>
    <row r="246" ht="14.2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  <c r="DV246" s="7"/>
      <c r="DW246" s="7"/>
      <c r="DX246" s="7"/>
      <c r="DY246" s="7"/>
      <c r="DZ246" s="7"/>
      <c r="EA246" s="7"/>
      <c r="EB246" s="7"/>
      <c r="EC246" s="7"/>
      <c r="ED246" s="7"/>
      <c r="EE246" s="7"/>
      <c r="EF246" s="7"/>
      <c r="EG246" s="7"/>
      <c r="EH246" s="7"/>
      <c r="EI246" s="7"/>
      <c r="EJ246" s="7"/>
      <c r="EK246" s="7"/>
      <c r="EL246" s="7"/>
      <c r="EM246" s="7"/>
      <c r="EN246" s="7"/>
      <c r="EO246" s="7"/>
      <c r="EP246" s="7"/>
      <c r="EQ246" s="7"/>
      <c r="ER246" s="7"/>
      <c r="ES246" s="7"/>
      <c r="ET246" s="7"/>
      <c r="EU246" s="7"/>
      <c r="EV246" s="7"/>
      <c r="EW246" s="7"/>
      <c r="EX246" s="7"/>
      <c r="EY246" s="7"/>
      <c r="EZ246" s="7"/>
      <c r="FA246" s="7"/>
      <c r="FB246" s="7"/>
      <c r="FC246" s="7"/>
      <c r="FD246" s="7"/>
      <c r="FE246" s="7"/>
      <c r="FF246" s="7"/>
      <c r="FG246" s="7"/>
      <c r="FH246" s="7"/>
      <c r="FI246" s="7"/>
      <c r="FJ246" s="7"/>
      <c r="FK246" s="7"/>
      <c r="FL246" s="7"/>
      <c r="FM246" s="7"/>
      <c r="FN246" s="7"/>
      <c r="FO246" s="7"/>
      <c r="FP246" s="7"/>
      <c r="FQ246" s="7"/>
      <c r="FR246" s="7"/>
      <c r="FS246" s="7"/>
      <c r="FT246" s="7"/>
      <c r="FU246" s="7"/>
      <c r="FV246" s="7"/>
      <c r="FW246" s="7"/>
      <c r="FX246" s="7"/>
      <c r="FY246" s="7"/>
      <c r="FZ246" s="7"/>
      <c r="GA246" s="7"/>
      <c r="GB246" s="7"/>
      <c r="GC246" s="7"/>
      <c r="GD246" s="7"/>
      <c r="GE246" s="7"/>
      <c r="GF246" s="7"/>
      <c r="GG246" s="7"/>
      <c r="GH246" s="7"/>
      <c r="GI246" s="7"/>
      <c r="GJ246" s="7"/>
      <c r="GK246" s="7"/>
      <c r="GL246" s="7"/>
      <c r="GM246" s="7"/>
      <c r="GN246" s="7"/>
      <c r="GO246" s="7"/>
      <c r="GP246" s="7"/>
      <c r="GQ246" s="7"/>
      <c r="GR246" s="7"/>
      <c r="GS246" s="7"/>
      <c r="GT246" s="7"/>
      <c r="GU246" s="7"/>
      <c r="GV246" s="7"/>
      <c r="GW246" s="7"/>
      <c r="GX246" s="7"/>
      <c r="GY246" s="7"/>
      <c r="GZ246" s="7"/>
      <c r="HA246" s="7"/>
      <c r="HB246" s="7"/>
      <c r="HC246" s="7"/>
      <c r="HD246" s="7"/>
      <c r="HE246" s="7"/>
      <c r="HF246" s="7"/>
      <c r="HG246" s="7"/>
      <c r="HH246" s="7"/>
      <c r="HI246" s="7"/>
      <c r="HJ246" s="7"/>
      <c r="HK246" s="7"/>
      <c r="HL246" s="7"/>
      <c r="HM246" s="7"/>
      <c r="HN246" s="7"/>
      <c r="HO246" s="7"/>
      <c r="HP246" s="7"/>
      <c r="HQ246" s="7"/>
      <c r="HR246" s="7"/>
      <c r="HS246" s="7"/>
      <c r="HT246" s="7"/>
      <c r="HU246" s="7"/>
      <c r="HV246" s="7"/>
      <c r="HW246" s="7"/>
      <c r="HX246" s="7"/>
      <c r="HY246" s="7"/>
      <c r="HZ246" s="7"/>
      <c r="IA246" s="7"/>
      <c r="IB246" s="7"/>
      <c r="IC246" s="7"/>
      <c r="ID246" s="7"/>
      <c r="IE246" s="7"/>
      <c r="IF246" s="7"/>
      <c r="IG246" s="7"/>
      <c r="IH246" s="7"/>
      <c r="II246" s="7"/>
      <c r="IJ246" s="7"/>
      <c r="IK246" s="7"/>
      <c r="IL246" s="7"/>
      <c r="IM246" s="7"/>
      <c r="IN246" s="7"/>
      <c r="IO246" s="7"/>
      <c r="IP246" s="7"/>
      <c r="IQ246" s="7"/>
      <c r="IR246" s="7"/>
      <c r="IS246" s="7"/>
      <c r="IT246" s="7"/>
      <c r="IU246" s="7"/>
      <c r="IV246" s="7"/>
      <c r="IW246" s="7"/>
      <c r="IX246" s="7"/>
      <c r="IY246" s="7"/>
      <c r="IZ246" s="7"/>
      <c r="JA246" s="7"/>
      <c r="JB246" s="7"/>
      <c r="JC246" s="7"/>
      <c r="JD246" s="7"/>
      <c r="JE246" s="7"/>
      <c r="JF246" s="7"/>
      <c r="JG246" s="7"/>
      <c r="JH246" s="7"/>
      <c r="JI246" s="7"/>
      <c r="JJ246" s="7"/>
      <c r="JK246" s="7"/>
      <c r="JL246" s="7"/>
      <c r="JM246" s="7"/>
      <c r="JN246" s="7"/>
      <c r="JO246" s="7"/>
      <c r="JP246" s="7"/>
      <c r="JQ246" s="7"/>
      <c r="JR246" s="7"/>
      <c r="JS246" s="7"/>
      <c r="JT246" s="7"/>
      <c r="JU246" s="7"/>
      <c r="JV246" s="7"/>
      <c r="JW246" s="7"/>
      <c r="JX246" s="7"/>
      <c r="JY246" s="7"/>
      <c r="JZ246" s="7"/>
      <c r="KA246" s="7"/>
      <c r="KB246" s="7"/>
      <c r="KC246" s="7"/>
      <c r="KD246" s="7"/>
      <c r="KE246" s="7"/>
      <c r="KF246" s="7"/>
      <c r="KG246" s="7"/>
      <c r="KH246" s="7"/>
      <c r="KI246" s="7"/>
      <c r="KJ246" s="7"/>
      <c r="KK246" s="7"/>
      <c r="KL246" s="7"/>
      <c r="KM246" s="7"/>
      <c r="KN246" s="7"/>
      <c r="KO246" s="7"/>
      <c r="KP246" s="7"/>
      <c r="KQ246" s="7"/>
      <c r="KR246" s="7"/>
      <c r="KS246" s="7"/>
      <c r="KT246" s="7"/>
      <c r="KU246" s="7"/>
      <c r="KV246" s="7"/>
      <c r="KW246" s="7"/>
      <c r="KX246" s="7"/>
      <c r="KY246" s="7"/>
      <c r="KZ246" s="7"/>
      <c r="LA246" s="7"/>
      <c r="LB246" s="7"/>
      <c r="LC246" s="7"/>
      <c r="LD246" s="7"/>
      <c r="LE246" s="7"/>
      <c r="LF246" s="7"/>
      <c r="LG246" s="7"/>
      <c r="LH246" s="7"/>
      <c r="LI246" s="7"/>
      <c r="LJ246" s="7"/>
      <c r="LK246" s="7"/>
      <c r="LL246" s="7"/>
      <c r="LM246" s="7"/>
      <c r="LN246" s="7"/>
      <c r="LO246" s="7"/>
      <c r="LP246" s="7"/>
      <c r="LQ246" s="7"/>
      <c r="LR246" s="7"/>
      <c r="LS246" s="7"/>
      <c r="LT246" s="7"/>
      <c r="LU246" s="7"/>
      <c r="LV246" s="7"/>
      <c r="LW246" s="7"/>
      <c r="LX246" s="7"/>
      <c r="LY246" s="7"/>
      <c r="LZ246" s="7"/>
      <c r="MA246" s="7"/>
      <c r="MB246" s="7"/>
      <c r="MC246" s="7"/>
      <c r="MD246" s="7"/>
      <c r="ME246" s="7"/>
      <c r="MF246" s="7"/>
      <c r="MG246" s="7"/>
      <c r="MH246" s="7"/>
      <c r="MI246" s="7"/>
      <c r="MJ246" s="7"/>
      <c r="MK246" s="7"/>
      <c r="ML246" s="7"/>
      <c r="MM246" s="7"/>
      <c r="MN246" s="7"/>
      <c r="MO246" s="7"/>
      <c r="MP246" s="7"/>
      <c r="MQ246" s="7"/>
      <c r="MR246" s="7"/>
      <c r="MS246" s="7"/>
      <c r="MT246" s="7"/>
      <c r="MU246" s="7"/>
      <c r="MV246" s="7"/>
      <c r="MW246" s="7"/>
      <c r="MX246" s="7"/>
      <c r="MY246" s="7"/>
      <c r="MZ246" s="7"/>
      <c r="NA246" s="7"/>
      <c r="NB246" s="7"/>
      <c r="NC246" s="7"/>
      <c r="ND246" s="7"/>
      <c r="NE246" s="7"/>
      <c r="NF246" s="7"/>
      <c r="NG246" s="7"/>
      <c r="NH246" s="7"/>
      <c r="NI246" s="7"/>
      <c r="NJ246" s="7"/>
      <c r="NK246" s="7"/>
      <c r="NL246" s="7"/>
      <c r="NM246" s="7"/>
      <c r="NN246" s="7"/>
      <c r="NO246" s="7"/>
      <c r="NP246" s="7"/>
      <c r="NQ246" s="7"/>
      <c r="NR246" s="7"/>
      <c r="NS246" s="7"/>
      <c r="NT246" s="7"/>
      <c r="NU246" s="7"/>
      <c r="NV246" s="7"/>
      <c r="NW246" s="7"/>
      <c r="NX246" s="7"/>
      <c r="NY246" s="7"/>
      <c r="NZ246" s="7"/>
      <c r="OA246" s="7"/>
      <c r="OB246" s="7"/>
      <c r="OC246" s="7"/>
      <c r="OD246" s="7"/>
      <c r="OE246" s="7"/>
      <c r="OF246" s="7"/>
      <c r="OG246" s="7"/>
      <c r="OH246" s="7"/>
      <c r="OI246" s="7"/>
      <c r="OJ246" s="7"/>
      <c r="OK246" s="7"/>
      <c r="OL246" s="7"/>
      <c r="OM246" s="7"/>
      <c r="ON246" s="7"/>
      <c r="OO246" s="7"/>
      <c r="OP246" s="7"/>
      <c r="OQ246" s="7"/>
      <c r="OR246" s="7"/>
      <c r="OS246" s="7"/>
      <c r="OT246" s="7"/>
      <c r="OU246" s="7"/>
      <c r="OV246" s="7"/>
      <c r="OW246" s="7"/>
      <c r="OX246" s="7"/>
      <c r="OY246" s="7"/>
      <c r="OZ246" s="7"/>
      <c r="PA246" s="7"/>
      <c r="PB246" s="7"/>
      <c r="PC246" s="7"/>
      <c r="PD246" s="7"/>
      <c r="PE246" s="7"/>
      <c r="PF246" s="7"/>
      <c r="PG246" s="7"/>
      <c r="PH246" s="7"/>
      <c r="PI246" s="7"/>
      <c r="PJ246" s="7"/>
      <c r="PK246" s="7"/>
      <c r="PL246" s="7"/>
      <c r="PM246" s="7"/>
      <c r="PN246" s="7"/>
      <c r="PO246" s="7"/>
      <c r="PP246" s="7"/>
      <c r="PQ246" s="7"/>
      <c r="PR246" s="7"/>
      <c r="PS246" s="7"/>
      <c r="PT246" s="7"/>
      <c r="PU246" s="7"/>
      <c r="PV246" s="7"/>
      <c r="PW246" s="7"/>
      <c r="PX246" s="7"/>
      <c r="PY246" s="7"/>
      <c r="PZ246" s="7"/>
      <c r="QA246" s="7"/>
      <c r="QB246" s="7"/>
      <c r="QC246" s="7"/>
      <c r="QD246" s="7"/>
      <c r="QE246" s="7"/>
      <c r="QF246" s="7"/>
      <c r="QG246" s="7"/>
      <c r="QH246" s="7"/>
      <c r="QI246" s="7"/>
      <c r="QJ246" s="7"/>
      <c r="QK246" s="7"/>
      <c r="QL246" s="7"/>
      <c r="QM246" s="7"/>
      <c r="QN246" s="7"/>
      <c r="QO246" s="7"/>
      <c r="QP246" s="7"/>
      <c r="QQ246" s="7"/>
      <c r="QR246" s="7"/>
      <c r="QS246" s="7"/>
      <c r="QT246" s="7"/>
      <c r="QU246" s="7"/>
      <c r="QV246" s="7"/>
      <c r="QW246" s="7"/>
      <c r="QX246" s="7"/>
      <c r="QY246" s="7"/>
      <c r="QZ246" s="7"/>
      <c r="RA246" s="7"/>
      <c r="RB246" s="7"/>
      <c r="RC246" s="7"/>
      <c r="RD246" s="7"/>
      <c r="RE246" s="7"/>
      <c r="RF246" s="7"/>
      <c r="RG246" s="7"/>
      <c r="RH246" s="7"/>
      <c r="RI246" s="7"/>
      <c r="RJ246" s="7"/>
      <c r="RK246" s="7"/>
      <c r="RL246" s="7"/>
      <c r="RM246" s="7"/>
      <c r="RN246" s="7"/>
      <c r="RO246" s="7"/>
      <c r="RP246" s="7"/>
      <c r="RQ246" s="7"/>
      <c r="RR246" s="7"/>
      <c r="RS246" s="7"/>
      <c r="RT246" s="7"/>
      <c r="RU246" s="7"/>
      <c r="RV246" s="7"/>
      <c r="RW246" s="7"/>
      <c r="RX246" s="7"/>
      <c r="RY246" s="7"/>
      <c r="RZ246" s="7"/>
      <c r="SA246" s="7"/>
      <c r="SB246" s="7"/>
      <c r="SC246" s="7"/>
      <c r="SD246" s="7"/>
      <c r="SE246" s="7"/>
      <c r="SF246" s="7"/>
      <c r="SG246" s="7"/>
      <c r="SH246" s="7"/>
      <c r="SI246" s="7"/>
      <c r="SJ246" s="7"/>
      <c r="SK246" s="7"/>
    </row>
    <row r="247" ht="14.2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  <c r="DV247" s="7"/>
      <c r="DW247" s="7"/>
      <c r="DX247" s="7"/>
      <c r="DY247" s="7"/>
      <c r="DZ247" s="7"/>
      <c r="EA247" s="7"/>
      <c r="EB247" s="7"/>
      <c r="EC247" s="7"/>
      <c r="ED247" s="7"/>
      <c r="EE247" s="7"/>
      <c r="EF247" s="7"/>
      <c r="EG247" s="7"/>
      <c r="EH247" s="7"/>
      <c r="EI247" s="7"/>
      <c r="EJ247" s="7"/>
      <c r="EK247" s="7"/>
      <c r="EL247" s="7"/>
      <c r="EM247" s="7"/>
      <c r="EN247" s="7"/>
      <c r="EO247" s="7"/>
      <c r="EP247" s="7"/>
      <c r="EQ247" s="7"/>
      <c r="ER247" s="7"/>
      <c r="ES247" s="7"/>
      <c r="ET247" s="7"/>
      <c r="EU247" s="7"/>
      <c r="EV247" s="7"/>
      <c r="EW247" s="7"/>
      <c r="EX247" s="7"/>
      <c r="EY247" s="7"/>
      <c r="EZ247" s="7"/>
      <c r="FA247" s="7"/>
      <c r="FB247" s="7"/>
      <c r="FC247" s="7"/>
      <c r="FD247" s="7"/>
      <c r="FE247" s="7"/>
      <c r="FF247" s="7"/>
      <c r="FG247" s="7"/>
      <c r="FH247" s="7"/>
      <c r="FI247" s="7"/>
      <c r="FJ247" s="7"/>
      <c r="FK247" s="7"/>
      <c r="FL247" s="7"/>
      <c r="FM247" s="7"/>
      <c r="FN247" s="7"/>
      <c r="FO247" s="7"/>
      <c r="FP247" s="7"/>
      <c r="FQ247" s="7"/>
      <c r="FR247" s="7"/>
      <c r="FS247" s="7"/>
      <c r="FT247" s="7"/>
      <c r="FU247" s="7"/>
      <c r="FV247" s="7"/>
      <c r="FW247" s="7"/>
      <c r="FX247" s="7"/>
      <c r="FY247" s="7"/>
      <c r="FZ247" s="7"/>
      <c r="GA247" s="7"/>
      <c r="GB247" s="7"/>
      <c r="GC247" s="7"/>
      <c r="GD247" s="7"/>
      <c r="GE247" s="7"/>
      <c r="GF247" s="7"/>
      <c r="GG247" s="7"/>
      <c r="GH247" s="7"/>
      <c r="GI247" s="7"/>
      <c r="GJ247" s="7"/>
      <c r="GK247" s="7"/>
      <c r="GL247" s="7"/>
      <c r="GM247" s="7"/>
      <c r="GN247" s="7"/>
      <c r="GO247" s="7"/>
      <c r="GP247" s="7"/>
      <c r="GQ247" s="7"/>
      <c r="GR247" s="7"/>
      <c r="GS247" s="7"/>
      <c r="GT247" s="7"/>
      <c r="GU247" s="7"/>
      <c r="GV247" s="7"/>
      <c r="GW247" s="7"/>
      <c r="GX247" s="7"/>
      <c r="GY247" s="7"/>
      <c r="GZ247" s="7"/>
      <c r="HA247" s="7"/>
      <c r="HB247" s="7"/>
      <c r="HC247" s="7"/>
      <c r="HD247" s="7"/>
      <c r="HE247" s="7"/>
      <c r="HF247" s="7"/>
      <c r="HG247" s="7"/>
      <c r="HH247" s="7"/>
      <c r="HI247" s="7"/>
      <c r="HJ247" s="7"/>
      <c r="HK247" s="7"/>
      <c r="HL247" s="7"/>
      <c r="HM247" s="7"/>
      <c r="HN247" s="7"/>
      <c r="HO247" s="7"/>
      <c r="HP247" s="7"/>
      <c r="HQ247" s="7"/>
      <c r="HR247" s="7"/>
      <c r="HS247" s="7"/>
      <c r="HT247" s="7"/>
      <c r="HU247" s="7"/>
      <c r="HV247" s="7"/>
      <c r="HW247" s="7"/>
      <c r="HX247" s="7"/>
      <c r="HY247" s="7"/>
      <c r="HZ247" s="7"/>
      <c r="IA247" s="7"/>
      <c r="IB247" s="7"/>
      <c r="IC247" s="7"/>
      <c r="ID247" s="7"/>
      <c r="IE247" s="7"/>
      <c r="IF247" s="7"/>
      <c r="IG247" s="7"/>
      <c r="IH247" s="7"/>
      <c r="II247" s="7"/>
      <c r="IJ247" s="7"/>
      <c r="IK247" s="7"/>
      <c r="IL247" s="7"/>
      <c r="IM247" s="7"/>
      <c r="IN247" s="7"/>
      <c r="IO247" s="7"/>
      <c r="IP247" s="7"/>
      <c r="IQ247" s="7"/>
      <c r="IR247" s="7"/>
      <c r="IS247" s="7"/>
      <c r="IT247" s="7"/>
      <c r="IU247" s="7"/>
      <c r="IV247" s="7"/>
      <c r="IW247" s="7"/>
      <c r="IX247" s="7"/>
      <c r="IY247" s="7"/>
      <c r="IZ247" s="7"/>
      <c r="JA247" s="7"/>
      <c r="JB247" s="7"/>
      <c r="JC247" s="7"/>
      <c r="JD247" s="7"/>
      <c r="JE247" s="7"/>
      <c r="JF247" s="7"/>
      <c r="JG247" s="7"/>
      <c r="JH247" s="7"/>
      <c r="JI247" s="7"/>
      <c r="JJ247" s="7"/>
      <c r="JK247" s="7"/>
      <c r="JL247" s="7"/>
      <c r="JM247" s="7"/>
      <c r="JN247" s="7"/>
      <c r="JO247" s="7"/>
      <c r="JP247" s="7"/>
      <c r="JQ247" s="7"/>
      <c r="JR247" s="7"/>
      <c r="JS247" s="7"/>
      <c r="JT247" s="7"/>
      <c r="JU247" s="7"/>
      <c r="JV247" s="7"/>
      <c r="JW247" s="7"/>
      <c r="JX247" s="7"/>
      <c r="JY247" s="7"/>
      <c r="JZ247" s="7"/>
      <c r="KA247" s="7"/>
      <c r="KB247" s="7"/>
      <c r="KC247" s="7"/>
      <c r="KD247" s="7"/>
      <c r="KE247" s="7"/>
      <c r="KF247" s="7"/>
      <c r="KG247" s="7"/>
      <c r="KH247" s="7"/>
      <c r="KI247" s="7"/>
      <c r="KJ247" s="7"/>
      <c r="KK247" s="7"/>
      <c r="KL247" s="7"/>
      <c r="KM247" s="7"/>
      <c r="KN247" s="7"/>
      <c r="KO247" s="7"/>
      <c r="KP247" s="7"/>
      <c r="KQ247" s="7"/>
      <c r="KR247" s="7"/>
      <c r="KS247" s="7"/>
      <c r="KT247" s="7"/>
      <c r="KU247" s="7"/>
      <c r="KV247" s="7"/>
      <c r="KW247" s="7"/>
      <c r="KX247" s="7"/>
      <c r="KY247" s="7"/>
      <c r="KZ247" s="7"/>
      <c r="LA247" s="7"/>
      <c r="LB247" s="7"/>
      <c r="LC247" s="7"/>
      <c r="LD247" s="7"/>
      <c r="LE247" s="7"/>
      <c r="LF247" s="7"/>
      <c r="LG247" s="7"/>
      <c r="LH247" s="7"/>
      <c r="LI247" s="7"/>
      <c r="LJ247" s="7"/>
      <c r="LK247" s="7"/>
      <c r="LL247" s="7"/>
      <c r="LM247" s="7"/>
      <c r="LN247" s="7"/>
      <c r="LO247" s="7"/>
      <c r="LP247" s="7"/>
      <c r="LQ247" s="7"/>
      <c r="LR247" s="7"/>
      <c r="LS247" s="7"/>
      <c r="LT247" s="7"/>
      <c r="LU247" s="7"/>
      <c r="LV247" s="7"/>
      <c r="LW247" s="7"/>
      <c r="LX247" s="7"/>
      <c r="LY247" s="7"/>
      <c r="LZ247" s="7"/>
      <c r="MA247" s="7"/>
      <c r="MB247" s="7"/>
      <c r="MC247" s="7"/>
      <c r="MD247" s="7"/>
      <c r="ME247" s="7"/>
      <c r="MF247" s="7"/>
      <c r="MG247" s="7"/>
      <c r="MH247" s="7"/>
      <c r="MI247" s="7"/>
      <c r="MJ247" s="7"/>
      <c r="MK247" s="7"/>
      <c r="ML247" s="7"/>
      <c r="MM247" s="7"/>
      <c r="MN247" s="7"/>
      <c r="MO247" s="7"/>
      <c r="MP247" s="7"/>
      <c r="MQ247" s="7"/>
      <c r="MR247" s="7"/>
      <c r="MS247" s="7"/>
      <c r="MT247" s="7"/>
      <c r="MU247" s="7"/>
      <c r="MV247" s="7"/>
      <c r="MW247" s="7"/>
      <c r="MX247" s="7"/>
      <c r="MY247" s="7"/>
      <c r="MZ247" s="7"/>
      <c r="NA247" s="7"/>
      <c r="NB247" s="7"/>
      <c r="NC247" s="7"/>
      <c r="ND247" s="7"/>
      <c r="NE247" s="7"/>
      <c r="NF247" s="7"/>
      <c r="NG247" s="7"/>
      <c r="NH247" s="7"/>
      <c r="NI247" s="7"/>
      <c r="NJ247" s="7"/>
      <c r="NK247" s="7"/>
      <c r="NL247" s="7"/>
      <c r="NM247" s="7"/>
      <c r="NN247" s="7"/>
      <c r="NO247" s="7"/>
      <c r="NP247" s="7"/>
      <c r="NQ247" s="7"/>
      <c r="NR247" s="7"/>
      <c r="NS247" s="7"/>
      <c r="NT247" s="7"/>
      <c r="NU247" s="7"/>
      <c r="NV247" s="7"/>
      <c r="NW247" s="7"/>
      <c r="NX247" s="7"/>
      <c r="NY247" s="7"/>
      <c r="NZ247" s="7"/>
      <c r="OA247" s="7"/>
      <c r="OB247" s="7"/>
      <c r="OC247" s="7"/>
      <c r="OD247" s="7"/>
      <c r="OE247" s="7"/>
      <c r="OF247" s="7"/>
      <c r="OG247" s="7"/>
      <c r="OH247" s="7"/>
      <c r="OI247" s="7"/>
      <c r="OJ247" s="7"/>
      <c r="OK247" s="7"/>
      <c r="OL247" s="7"/>
      <c r="OM247" s="7"/>
      <c r="ON247" s="7"/>
      <c r="OO247" s="7"/>
      <c r="OP247" s="7"/>
      <c r="OQ247" s="7"/>
      <c r="OR247" s="7"/>
      <c r="OS247" s="7"/>
      <c r="OT247" s="7"/>
      <c r="OU247" s="7"/>
      <c r="OV247" s="7"/>
      <c r="OW247" s="7"/>
      <c r="OX247" s="7"/>
      <c r="OY247" s="7"/>
      <c r="OZ247" s="7"/>
      <c r="PA247" s="7"/>
      <c r="PB247" s="7"/>
      <c r="PC247" s="7"/>
      <c r="PD247" s="7"/>
      <c r="PE247" s="7"/>
      <c r="PF247" s="7"/>
      <c r="PG247" s="7"/>
      <c r="PH247" s="7"/>
      <c r="PI247" s="7"/>
      <c r="PJ247" s="7"/>
      <c r="PK247" s="7"/>
      <c r="PL247" s="7"/>
      <c r="PM247" s="7"/>
      <c r="PN247" s="7"/>
      <c r="PO247" s="7"/>
      <c r="PP247" s="7"/>
      <c r="PQ247" s="7"/>
      <c r="PR247" s="7"/>
      <c r="PS247" s="7"/>
      <c r="PT247" s="7"/>
      <c r="PU247" s="7"/>
      <c r="PV247" s="7"/>
      <c r="PW247" s="7"/>
      <c r="PX247" s="7"/>
      <c r="PY247" s="7"/>
      <c r="PZ247" s="7"/>
      <c r="QA247" s="7"/>
      <c r="QB247" s="7"/>
      <c r="QC247" s="7"/>
      <c r="QD247" s="7"/>
      <c r="QE247" s="7"/>
      <c r="QF247" s="7"/>
      <c r="QG247" s="7"/>
      <c r="QH247" s="7"/>
      <c r="QI247" s="7"/>
      <c r="QJ247" s="7"/>
      <c r="QK247" s="7"/>
      <c r="QL247" s="7"/>
      <c r="QM247" s="7"/>
      <c r="QN247" s="7"/>
      <c r="QO247" s="7"/>
      <c r="QP247" s="7"/>
      <c r="QQ247" s="7"/>
      <c r="QR247" s="7"/>
      <c r="QS247" s="7"/>
      <c r="QT247" s="7"/>
      <c r="QU247" s="7"/>
      <c r="QV247" s="7"/>
      <c r="QW247" s="7"/>
      <c r="QX247" s="7"/>
      <c r="QY247" s="7"/>
      <c r="QZ247" s="7"/>
      <c r="RA247" s="7"/>
      <c r="RB247" s="7"/>
      <c r="RC247" s="7"/>
      <c r="RD247" s="7"/>
      <c r="RE247" s="7"/>
      <c r="RF247" s="7"/>
      <c r="RG247" s="7"/>
      <c r="RH247" s="7"/>
      <c r="RI247" s="7"/>
      <c r="RJ247" s="7"/>
      <c r="RK247" s="7"/>
      <c r="RL247" s="7"/>
      <c r="RM247" s="7"/>
      <c r="RN247" s="7"/>
      <c r="RO247" s="7"/>
      <c r="RP247" s="7"/>
      <c r="RQ247" s="7"/>
      <c r="RR247" s="7"/>
      <c r="RS247" s="7"/>
      <c r="RT247" s="7"/>
      <c r="RU247" s="7"/>
      <c r="RV247" s="7"/>
      <c r="RW247" s="7"/>
      <c r="RX247" s="7"/>
      <c r="RY247" s="7"/>
      <c r="RZ247" s="7"/>
      <c r="SA247" s="7"/>
      <c r="SB247" s="7"/>
      <c r="SC247" s="7"/>
      <c r="SD247" s="7"/>
      <c r="SE247" s="7"/>
      <c r="SF247" s="7"/>
      <c r="SG247" s="7"/>
      <c r="SH247" s="7"/>
      <c r="SI247" s="7"/>
      <c r="SJ247" s="7"/>
      <c r="SK247" s="7"/>
    </row>
    <row r="248" ht="14.2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  <c r="DV248" s="7"/>
      <c r="DW248" s="7"/>
      <c r="DX248" s="7"/>
      <c r="DY248" s="7"/>
      <c r="DZ248" s="7"/>
      <c r="EA248" s="7"/>
      <c r="EB248" s="7"/>
      <c r="EC248" s="7"/>
      <c r="ED248" s="7"/>
      <c r="EE248" s="7"/>
      <c r="EF248" s="7"/>
      <c r="EG248" s="7"/>
      <c r="EH248" s="7"/>
      <c r="EI248" s="7"/>
      <c r="EJ248" s="7"/>
      <c r="EK248" s="7"/>
      <c r="EL248" s="7"/>
      <c r="EM248" s="7"/>
      <c r="EN248" s="7"/>
      <c r="EO248" s="7"/>
      <c r="EP248" s="7"/>
      <c r="EQ248" s="7"/>
      <c r="ER248" s="7"/>
      <c r="ES248" s="7"/>
      <c r="ET248" s="7"/>
      <c r="EU248" s="7"/>
      <c r="EV248" s="7"/>
      <c r="EW248" s="7"/>
      <c r="EX248" s="7"/>
      <c r="EY248" s="7"/>
      <c r="EZ248" s="7"/>
      <c r="FA248" s="7"/>
      <c r="FB248" s="7"/>
      <c r="FC248" s="7"/>
      <c r="FD248" s="7"/>
      <c r="FE248" s="7"/>
      <c r="FF248" s="7"/>
      <c r="FG248" s="7"/>
      <c r="FH248" s="7"/>
      <c r="FI248" s="7"/>
      <c r="FJ248" s="7"/>
      <c r="FK248" s="7"/>
      <c r="FL248" s="7"/>
      <c r="FM248" s="7"/>
      <c r="FN248" s="7"/>
      <c r="FO248" s="7"/>
      <c r="FP248" s="7"/>
      <c r="FQ248" s="7"/>
      <c r="FR248" s="7"/>
      <c r="FS248" s="7"/>
      <c r="FT248" s="7"/>
      <c r="FU248" s="7"/>
      <c r="FV248" s="7"/>
      <c r="FW248" s="7"/>
      <c r="FX248" s="7"/>
      <c r="FY248" s="7"/>
      <c r="FZ248" s="7"/>
      <c r="GA248" s="7"/>
      <c r="GB248" s="7"/>
      <c r="GC248" s="7"/>
      <c r="GD248" s="7"/>
      <c r="GE248" s="7"/>
      <c r="GF248" s="7"/>
      <c r="GG248" s="7"/>
      <c r="GH248" s="7"/>
      <c r="GI248" s="7"/>
      <c r="GJ248" s="7"/>
      <c r="GK248" s="7"/>
      <c r="GL248" s="7"/>
      <c r="GM248" s="7"/>
      <c r="GN248" s="7"/>
      <c r="GO248" s="7"/>
      <c r="GP248" s="7"/>
      <c r="GQ248" s="7"/>
      <c r="GR248" s="7"/>
      <c r="GS248" s="7"/>
      <c r="GT248" s="7"/>
      <c r="GU248" s="7"/>
      <c r="GV248" s="7"/>
      <c r="GW248" s="7"/>
      <c r="GX248" s="7"/>
      <c r="GY248" s="7"/>
      <c r="GZ248" s="7"/>
      <c r="HA248" s="7"/>
      <c r="HB248" s="7"/>
      <c r="HC248" s="7"/>
      <c r="HD248" s="7"/>
      <c r="HE248" s="7"/>
      <c r="HF248" s="7"/>
      <c r="HG248" s="7"/>
      <c r="HH248" s="7"/>
      <c r="HI248" s="7"/>
      <c r="HJ248" s="7"/>
      <c r="HK248" s="7"/>
      <c r="HL248" s="7"/>
      <c r="HM248" s="7"/>
      <c r="HN248" s="7"/>
      <c r="HO248" s="7"/>
      <c r="HP248" s="7"/>
      <c r="HQ248" s="7"/>
      <c r="HR248" s="7"/>
      <c r="HS248" s="7"/>
      <c r="HT248" s="7"/>
      <c r="HU248" s="7"/>
      <c r="HV248" s="7"/>
      <c r="HW248" s="7"/>
      <c r="HX248" s="7"/>
      <c r="HY248" s="7"/>
      <c r="HZ248" s="7"/>
      <c r="IA248" s="7"/>
      <c r="IB248" s="7"/>
      <c r="IC248" s="7"/>
      <c r="ID248" s="7"/>
      <c r="IE248" s="7"/>
      <c r="IF248" s="7"/>
      <c r="IG248" s="7"/>
      <c r="IH248" s="7"/>
      <c r="II248" s="7"/>
      <c r="IJ248" s="7"/>
      <c r="IK248" s="7"/>
      <c r="IL248" s="7"/>
      <c r="IM248" s="7"/>
      <c r="IN248" s="7"/>
      <c r="IO248" s="7"/>
      <c r="IP248" s="7"/>
      <c r="IQ248" s="7"/>
      <c r="IR248" s="7"/>
      <c r="IS248" s="7"/>
      <c r="IT248" s="7"/>
      <c r="IU248" s="7"/>
      <c r="IV248" s="7"/>
      <c r="IW248" s="7"/>
      <c r="IX248" s="7"/>
      <c r="IY248" s="7"/>
      <c r="IZ248" s="7"/>
      <c r="JA248" s="7"/>
      <c r="JB248" s="7"/>
      <c r="JC248" s="7"/>
      <c r="JD248" s="7"/>
      <c r="JE248" s="7"/>
      <c r="JF248" s="7"/>
      <c r="JG248" s="7"/>
      <c r="JH248" s="7"/>
      <c r="JI248" s="7"/>
      <c r="JJ248" s="7"/>
      <c r="JK248" s="7"/>
      <c r="JL248" s="7"/>
      <c r="JM248" s="7"/>
      <c r="JN248" s="7"/>
      <c r="JO248" s="7"/>
      <c r="JP248" s="7"/>
      <c r="JQ248" s="7"/>
      <c r="JR248" s="7"/>
      <c r="JS248" s="7"/>
      <c r="JT248" s="7"/>
      <c r="JU248" s="7"/>
      <c r="JV248" s="7"/>
      <c r="JW248" s="7"/>
      <c r="JX248" s="7"/>
      <c r="JY248" s="7"/>
      <c r="JZ248" s="7"/>
      <c r="KA248" s="7"/>
      <c r="KB248" s="7"/>
      <c r="KC248" s="7"/>
      <c r="KD248" s="7"/>
      <c r="KE248" s="7"/>
      <c r="KF248" s="7"/>
      <c r="KG248" s="7"/>
      <c r="KH248" s="7"/>
      <c r="KI248" s="7"/>
      <c r="KJ248" s="7"/>
      <c r="KK248" s="7"/>
      <c r="KL248" s="7"/>
      <c r="KM248" s="7"/>
      <c r="KN248" s="7"/>
      <c r="KO248" s="7"/>
      <c r="KP248" s="7"/>
      <c r="KQ248" s="7"/>
      <c r="KR248" s="7"/>
      <c r="KS248" s="7"/>
      <c r="KT248" s="7"/>
      <c r="KU248" s="7"/>
      <c r="KV248" s="7"/>
      <c r="KW248" s="7"/>
      <c r="KX248" s="7"/>
      <c r="KY248" s="7"/>
      <c r="KZ248" s="7"/>
      <c r="LA248" s="7"/>
      <c r="LB248" s="7"/>
      <c r="LC248" s="7"/>
      <c r="LD248" s="7"/>
      <c r="LE248" s="7"/>
      <c r="LF248" s="7"/>
      <c r="LG248" s="7"/>
      <c r="LH248" s="7"/>
      <c r="LI248" s="7"/>
      <c r="LJ248" s="7"/>
      <c r="LK248" s="7"/>
      <c r="LL248" s="7"/>
      <c r="LM248" s="7"/>
      <c r="LN248" s="7"/>
      <c r="LO248" s="7"/>
      <c r="LP248" s="7"/>
      <c r="LQ248" s="7"/>
      <c r="LR248" s="7"/>
      <c r="LS248" s="7"/>
      <c r="LT248" s="7"/>
      <c r="LU248" s="7"/>
      <c r="LV248" s="7"/>
      <c r="LW248" s="7"/>
      <c r="LX248" s="7"/>
      <c r="LY248" s="7"/>
      <c r="LZ248" s="7"/>
      <c r="MA248" s="7"/>
      <c r="MB248" s="7"/>
      <c r="MC248" s="7"/>
      <c r="MD248" s="7"/>
      <c r="ME248" s="7"/>
      <c r="MF248" s="7"/>
      <c r="MG248" s="7"/>
      <c r="MH248" s="7"/>
      <c r="MI248" s="7"/>
      <c r="MJ248" s="7"/>
      <c r="MK248" s="7"/>
      <c r="ML248" s="7"/>
      <c r="MM248" s="7"/>
      <c r="MN248" s="7"/>
      <c r="MO248" s="7"/>
      <c r="MP248" s="7"/>
      <c r="MQ248" s="7"/>
      <c r="MR248" s="7"/>
      <c r="MS248" s="7"/>
      <c r="MT248" s="7"/>
      <c r="MU248" s="7"/>
      <c r="MV248" s="7"/>
      <c r="MW248" s="7"/>
      <c r="MX248" s="7"/>
      <c r="MY248" s="7"/>
      <c r="MZ248" s="7"/>
      <c r="NA248" s="7"/>
      <c r="NB248" s="7"/>
      <c r="NC248" s="7"/>
      <c r="ND248" s="7"/>
      <c r="NE248" s="7"/>
      <c r="NF248" s="7"/>
      <c r="NG248" s="7"/>
      <c r="NH248" s="7"/>
      <c r="NI248" s="7"/>
      <c r="NJ248" s="7"/>
      <c r="NK248" s="7"/>
      <c r="NL248" s="7"/>
      <c r="NM248" s="7"/>
      <c r="NN248" s="7"/>
      <c r="NO248" s="7"/>
      <c r="NP248" s="7"/>
      <c r="NQ248" s="7"/>
      <c r="NR248" s="7"/>
      <c r="NS248" s="7"/>
      <c r="NT248" s="7"/>
      <c r="NU248" s="7"/>
      <c r="NV248" s="7"/>
      <c r="NW248" s="7"/>
      <c r="NX248" s="7"/>
      <c r="NY248" s="7"/>
      <c r="NZ248" s="7"/>
      <c r="OA248" s="7"/>
      <c r="OB248" s="7"/>
      <c r="OC248" s="7"/>
      <c r="OD248" s="7"/>
      <c r="OE248" s="7"/>
      <c r="OF248" s="7"/>
      <c r="OG248" s="7"/>
      <c r="OH248" s="7"/>
      <c r="OI248" s="7"/>
      <c r="OJ248" s="7"/>
      <c r="OK248" s="7"/>
      <c r="OL248" s="7"/>
      <c r="OM248" s="7"/>
      <c r="ON248" s="7"/>
      <c r="OO248" s="7"/>
      <c r="OP248" s="7"/>
      <c r="OQ248" s="7"/>
      <c r="OR248" s="7"/>
      <c r="OS248" s="7"/>
      <c r="OT248" s="7"/>
      <c r="OU248" s="7"/>
      <c r="OV248" s="7"/>
      <c r="OW248" s="7"/>
      <c r="OX248" s="7"/>
      <c r="OY248" s="7"/>
      <c r="OZ248" s="7"/>
      <c r="PA248" s="7"/>
      <c r="PB248" s="7"/>
      <c r="PC248" s="7"/>
      <c r="PD248" s="7"/>
      <c r="PE248" s="7"/>
      <c r="PF248" s="7"/>
      <c r="PG248" s="7"/>
      <c r="PH248" s="7"/>
      <c r="PI248" s="7"/>
      <c r="PJ248" s="7"/>
      <c r="PK248" s="7"/>
      <c r="PL248" s="7"/>
      <c r="PM248" s="7"/>
      <c r="PN248" s="7"/>
      <c r="PO248" s="7"/>
      <c r="PP248" s="7"/>
      <c r="PQ248" s="7"/>
      <c r="PR248" s="7"/>
      <c r="PS248" s="7"/>
      <c r="PT248" s="7"/>
      <c r="PU248" s="7"/>
      <c r="PV248" s="7"/>
      <c r="PW248" s="7"/>
      <c r="PX248" s="7"/>
      <c r="PY248" s="7"/>
      <c r="PZ248" s="7"/>
      <c r="QA248" s="7"/>
      <c r="QB248" s="7"/>
      <c r="QC248" s="7"/>
      <c r="QD248" s="7"/>
      <c r="QE248" s="7"/>
      <c r="QF248" s="7"/>
      <c r="QG248" s="7"/>
      <c r="QH248" s="7"/>
      <c r="QI248" s="7"/>
      <c r="QJ248" s="7"/>
      <c r="QK248" s="7"/>
      <c r="QL248" s="7"/>
      <c r="QM248" s="7"/>
      <c r="QN248" s="7"/>
      <c r="QO248" s="7"/>
      <c r="QP248" s="7"/>
      <c r="QQ248" s="7"/>
      <c r="QR248" s="7"/>
      <c r="QS248" s="7"/>
      <c r="QT248" s="7"/>
      <c r="QU248" s="7"/>
      <c r="QV248" s="7"/>
      <c r="QW248" s="7"/>
      <c r="QX248" s="7"/>
      <c r="QY248" s="7"/>
      <c r="QZ248" s="7"/>
      <c r="RA248" s="7"/>
      <c r="RB248" s="7"/>
      <c r="RC248" s="7"/>
      <c r="RD248" s="7"/>
      <c r="RE248" s="7"/>
      <c r="RF248" s="7"/>
      <c r="RG248" s="7"/>
      <c r="RH248" s="7"/>
      <c r="RI248" s="7"/>
      <c r="RJ248" s="7"/>
      <c r="RK248" s="7"/>
      <c r="RL248" s="7"/>
      <c r="RM248" s="7"/>
      <c r="RN248" s="7"/>
      <c r="RO248" s="7"/>
      <c r="RP248" s="7"/>
      <c r="RQ248" s="7"/>
      <c r="RR248" s="7"/>
      <c r="RS248" s="7"/>
      <c r="RT248" s="7"/>
      <c r="RU248" s="7"/>
      <c r="RV248" s="7"/>
      <c r="RW248" s="7"/>
      <c r="RX248" s="7"/>
      <c r="RY248" s="7"/>
      <c r="RZ248" s="7"/>
      <c r="SA248" s="7"/>
      <c r="SB248" s="7"/>
      <c r="SC248" s="7"/>
      <c r="SD248" s="7"/>
      <c r="SE248" s="7"/>
      <c r="SF248" s="7"/>
      <c r="SG248" s="7"/>
      <c r="SH248" s="7"/>
      <c r="SI248" s="7"/>
      <c r="SJ248" s="7"/>
      <c r="SK248" s="7"/>
    </row>
    <row r="249" ht="14.2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  <c r="DV249" s="7"/>
      <c r="DW249" s="7"/>
      <c r="DX249" s="7"/>
      <c r="DY249" s="7"/>
      <c r="DZ249" s="7"/>
      <c r="EA249" s="7"/>
      <c r="EB249" s="7"/>
      <c r="EC249" s="7"/>
      <c r="ED249" s="7"/>
      <c r="EE249" s="7"/>
      <c r="EF249" s="7"/>
      <c r="EG249" s="7"/>
      <c r="EH249" s="7"/>
      <c r="EI249" s="7"/>
      <c r="EJ249" s="7"/>
      <c r="EK249" s="7"/>
      <c r="EL249" s="7"/>
      <c r="EM249" s="7"/>
      <c r="EN249" s="7"/>
      <c r="EO249" s="7"/>
      <c r="EP249" s="7"/>
      <c r="EQ249" s="7"/>
      <c r="ER249" s="7"/>
      <c r="ES249" s="7"/>
      <c r="ET249" s="7"/>
      <c r="EU249" s="7"/>
      <c r="EV249" s="7"/>
      <c r="EW249" s="7"/>
      <c r="EX249" s="7"/>
      <c r="EY249" s="7"/>
      <c r="EZ249" s="7"/>
      <c r="FA249" s="7"/>
      <c r="FB249" s="7"/>
      <c r="FC249" s="7"/>
      <c r="FD249" s="7"/>
      <c r="FE249" s="7"/>
      <c r="FF249" s="7"/>
      <c r="FG249" s="7"/>
      <c r="FH249" s="7"/>
      <c r="FI249" s="7"/>
      <c r="FJ249" s="7"/>
      <c r="FK249" s="7"/>
      <c r="FL249" s="7"/>
      <c r="FM249" s="7"/>
      <c r="FN249" s="7"/>
      <c r="FO249" s="7"/>
      <c r="FP249" s="7"/>
      <c r="FQ249" s="7"/>
      <c r="FR249" s="7"/>
      <c r="FS249" s="7"/>
      <c r="FT249" s="7"/>
      <c r="FU249" s="7"/>
      <c r="FV249" s="7"/>
      <c r="FW249" s="7"/>
      <c r="FX249" s="7"/>
      <c r="FY249" s="7"/>
      <c r="FZ249" s="7"/>
      <c r="GA249" s="7"/>
      <c r="GB249" s="7"/>
      <c r="GC249" s="7"/>
      <c r="GD249" s="7"/>
      <c r="GE249" s="7"/>
      <c r="GF249" s="7"/>
      <c r="GG249" s="7"/>
      <c r="GH249" s="7"/>
      <c r="GI249" s="7"/>
      <c r="GJ249" s="7"/>
      <c r="GK249" s="7"/>
      <c r="GL249" s="7"/>
      <c r="GM249" s="7"/>
      <c r="GN249" s="7"/>
      <c r="GO249" s="7"/>
      <c r="GP249" s="7"/>
      <c r="GQ249" s="7"/>
      <c r="GR249" s="7"/>
      <c r="GS249" s="7"/>
      <c r="GT249" s="7"/>
      <c r="GU249" s="7"/>
      <c r="GV249" s="7"/>
      <c r="GW249" s="7"/>
      <c r="GX249" s="7"/>
      <c r="GY249" s="7"/>
      <c r="GZ249" s="7"/>
      <c r="HA249" s="7"/>
      <c r="HB249" s="7"/>
      <c r="HC249" s="7"/>
      <c r="HD249" s="7"/>
      <c r="HE249" s="7"/>
      <c r="HF249" s="7"/>
      <c r="HG249" s="7"/>
      <c r="HH249" s="7"/>
      <c r="HI249" s="7"/>
      <c r="HJ249" s="7"/>
      <c r="HK249" s="7"/>
      <c r="HL249" s="7"/>
      <c r="HM249" s="7"/>
      <c r="HN249" s="7"/>
      <c r="HO249" s="7"/>
      <c r="HP249" s="7"/>
      <c r="HQ249" s="7"/>
      <c r="HR249" s="7"/>
      <c r="HS249" s="7"/>
      <c r="HT249" s="7"/>
      <c r="HU249" s="7"/>
      <c r="HV249" s="7"/>
      <c r="HW249" s="7"/>
      <c r="HX249" s="7"/>
      <c r="HY249" s="7"/>
      <c r="HZ249" s="7"/>
      <c r="IA249" s="7"/>
      <c r="IB249" s="7"/>
      <c r="IC249" s="7"/>
      <c r="ID249" s="7"/>
      <c r="IE249" s="7"/>
      <c r="IF249" s="7"/>
      <c r="IG249" s="7"/>
      <c r="IH249" s="7"/>
      <c r="II249" s="7"/>
      <c r="IJ249" s="7"/>
      <c r="IK249" s="7"/>
      <c r="IL249" s="7"/>
      <c r="IM249" s="7"/>
      <c r="IN249" s="7"/>
      <c r="IO249" s="7"/>
      <c r="IP249" s="7"/>
      <c r="IQ249" s="7"/>
      <c r="IR249" s="7"/>
      <c r="IS249" s="7"/>
      <c r="IT249" s="7"/>
      <c r="IU249" s="7"/>
      <c r="IV249" s="7"/>
      <c r="IW249" s="7"/>
      <c r="IX249" s="7"/>
      <c r="IY249" s="7"/>
      <c r="IZ249" s="7"/>
      <c r="JA249" s="7"/>
      <c r="JB249" s="7"/>
      <c r="JC249" s="7"/>
      <c r="JD249" s="7"/>
      <c r="JE249" s="7"/>
      <c r="JF249" s="7"/>
      <c r="JG249" s="7"/>
      <c r="JH249" s="7"/>
      <c r="JI249" s="7"/>
      <c r="JJ249" s="7"/>
      <c r="JK249" s="7"/>
      <c r="JL249" s="7"/>
      <c r="JM249" s="7"/>
      <c r="JN249" s="7"/>
      <c r="JO249" s="7"/>
      <c r="JP249" s="7"/>
      <c r="JQ249" s="7"/>
      <c r="JR249" s="7"/>
      <c r="JS249" s="7"/>
      <c r="JT249" s="7"/>
      <c r="JU249" s="7"/>
      <c r="JV249" s="7"/>
      <c r="JW249" s="7"/>
      <c r="JX249" s="7"/>
      <c r="JY249" s="7"/>
      <c r="JZ249" s="7"/>
      <c r="KA249" s="7"/>
      <c r="KB249" s="7"/>
      <c r="KC249" s="7"/>
      <c r="KD249" s="7"/>
      <c r="KE249" s="7"/>
      <c r="KF249" s="7"/>
      <c r="KG249" s="7"/>
      <c r="KH249" s="7"/>
      <c r="KI249" s="7"/>
      <c r="KJ249" s="7"/>
      <c r="KK249" s="7"/>
      <c r="KL249" s="7"/>
      <c r="KM249" s="7"/>
      <c r="KN249" s="7"/>
      <c r="KO249" s="7"/>
      <c r="KP249" s="7"/>
      <c r="KQ249" s="7"/>
      <c r="KR249" s="7"/>
      <c r="KS249" s="7"/>
      <c r="KT249" s="7"/>
      <c r="KU249" s="7"/>
      <c r="KV249" s="7"/>
      <c r="KW249" s="7"/>
      <c r="KX249" s="7"/>
      <c r="KY249" s="7"/>
      <c r="KZ249" s="7"/>
      <c r="LA249" s="7"/>
      <c r="LB249" s="7"/>
      <c r="LC249" s="7"/>
      <c r="LD249" s="7"/>
      <c r="LE249" s="7"/>
      <c r="LF249" s="7"/>
      <c r="LG249" s="7"/>
      <c r="LH249" s="7"/>
      <c r="LI249" s="7"/>
      <c r="LJ249" s="7"/>
      <c r="LK249" s="7"/>
      <c r="LL249" s="7"/>
      <c r="LM249" s="7"/>
      <c r="LN249" s="7"/>
      <c r="LO249" s="7"/>
      <c r="LP249" s="7"/>
      <c r="LQ249" s="7"/>
      <c r="LR249" s="7"/>
      <c r="LS249" s="7"/>
      <c r="LT249" s="7"/>
      <c r="LU249" s="7"/>
      <c r="LV249" s="7"/>
      <c r="LW249" s="7"/>
      <c r="LX249" s="7"/>
      <c r="LY249" s="7"/>
      <c r="LZ249" s="7"/>
      <c r="MA249" s="7"/>
      <c r="MB249" s="7"/>
      <c r="MC249" s="7"/>
      <c r="MD249" s="7"/>
      <c r="ME249" s="7"/>
      <c r="MF249" s="7"/>
      <c r="MG249" s="7"/>
      <c r="MH249" s="7"/>
      <c r="MI249" s="7"/>
      <c r="MJ249" s="7"/>
      <c r="MK249" s="7"/>
      <c r="ML249" s="7"/>
      <c r="MM249" s="7"/>
      <c r="MN249" s="7"/>
      <c r="MO249" s="7"/>
      <c r="MP249" s="7"/>
      <c r="MQ249" s="7"/>
      <c r="MR249" s="7"/>
      <c r="MS249" s="7"/>
      <c r="MT249" s="7"/>
      <c r="MU249" s="7"/>
      <c r="MV249" s="7"/>
      <c r="MW249" s="7"/>
      <c r="MX249" s="7"/>
      <c r="MY249" s="7"/>
      <c r="MZ249" s="7"/>
      <c r="NA249" s="7"/>
      <c r="NB249" s="7"/>
      <c r="NC249" s="7"/>
      <c r="ND249" s="7"/>
      <c r="NE249" s="7"/>
      <c r="NF249" s="7"/>
      <c r="NG249" s="7"/>
      <c r="NH249" s="7"/>
      <c r="NI249" s="7"/>
      <c r="NJ249" s="7"/>
      <c r="NK249" s="7"/>
      <c r="NL249" s="7"/>
      <c r="NM249" s="7"/>
      <c r="NN249" s="7"/>
      <c r="NO249" s="7"/>
      <c r="NP249" s="7"/>
      <c r="NQ249" s="7"/>
      <c r="NR249" s="7"/>
      <c r="NS249" s="7"/>
      <c r="NT249" s="7"/>
      <c r="NU249" s="7"/>
      <c r="NV249" s="7"/>
      <c r="NW249" s="7"/>
      <c r="NX249" s="7"/>
      <c r="NY249" s="7"/>
      <c r="NZ249" s="7"/>
      <c r="OA249" s="7"/>
      <c r="OB249" s="7"/>
      <c r="OC249" s="7"/>
      <c r="OD249" s="7"/>
      <c r="OE249" s="7"/>
      <c r="OF249" s="7"/>
      <c r="OG249" s="7"/>
      <c r="OH249" s="7"/>
      <c r="OI249" s="7"/>
      <c r="OJ249" s="7"/>
      <c r="OK249" s="7"/>
      <c r="OL249" s="7"/>
      <c r="OM249" s="7"/>
      <c r="ON249" s="7"/>
      <c r="OO249" s="7"/>
      <c r="OP249" s="7"/>
      <c r="OQ249" s="7"/>
      <c r="OR249" s="7"/>
      <c r="OS249" s="7"/>
      <c r="OT249" s="7"/>
      <c r="OU249" s="7"/>
      <c r="OV249" s="7"/>
      <c r="OW249" s="7"/>
      <c r="OX249" s="7"/>
      <c r="OY249" s="7"/>
      <c r="OZ249" s="7"/>
      <c r="PA249" s="7"/>
      <c r="PB249" s="7"/>
      <c r="PC249" s="7"/>
      <c r="PD249" s="7"/>
      <c r="PE249" s="7"/>
      <c r="PF249" s="7"/>
      <c r="PG249" s="7"/>
      <c r="PH249" s="7"/>
      <c r="PI249" s="7"/>
      <c r="PJ249" s="7"/>
      <c r="PK249" s="7"/>
      <c r="PL249" s="7"/>
      <c r="PM249" s="7"/>
      <c r="PN249" s="7"/>
      <c r="PO249" s="7"/>
      <c r="PP249" s="7"/>
      <c r="PQ249" s="7"/>
      <c r="PR249" s="7"/>
      <c r="PS249" s="7"/>
      <c r="PT249" s="7"/>
      <c r="PU249" s="7"/>
      <c r="PV249" s="7"/>
      <c r="PW249" s="7"/>
      <c r="PX249" s="7"/>
      <c r="PY249" s="7"/>
      <c r="PZ249" s="7"/>
      <c r="QA249" s="7"/>
      <c r="QB249" s="7"/>
      <c r="QC249" s="7"/>
      <c r="QD249" s="7"/>
      <c r="QE249" s="7"/>
      <c r="QF249" s="7"/>
      <c r="QG249" s="7"/>
      <c r="QH249" s="7"/>
      <c r="QI249" s="7"/>
      <c r="QJ249" s="7"/>
      <c r="QK249" s="7"/>
      <c r="QL249" s="7"/>
      <c r="QM249" s="7"/>
      <c r="QN249" s="7"/>
      <c r="QO249" s="7"/>
      <c r="QP249" s="7"/>
      <c r="QQ249" s="7"/>
      <c r="QR249" s="7"/>
      <c r="QS249" s="7"/>
      <c r="QT249" s="7"/>
      <c r="QU249" s="7"/>
      <c r="QV249" s="7"/>
      <c r="QW249" s="7"/>
      <c r="QX249" s="7"/>
      <c r="QY249" s="7"/>
      <c r="QZ249" s="7"/>
      <c r="RA249" s="7"/>
      <c r="RB249" s="7"/>
      <c r="RC249" s="7"/>
      <c r="RD249" s="7"/>
      <c r="RE249" s="7"/>
      <c r="RF249" s="7"/>
      <c r="RG249" s="7"/>
      <c r="RH249" s="7"/>
      <c r="RI249" s="7"/>
      <c r="RJ249" s="7"/>
      <c r="RK249" s="7"/>
      <c r="RL249" s="7"/>
      <c r="RM249" s="7"/>
      <c r="RN249" s="7"/>
      <c r="RO249" s="7"/>
      <c r="RP249" s="7"/>
      <c r="RQ249" s="7"/>
      <c r="RR249" s="7"/>
      <c r="RS249" s="7"/>
      <c r="RT249" s="7"/>
      <c r="RU249" s="7"/>
      <c r="RV249" s="7"/>
      <c r="RW249" s="7"/>
      <c r="RX249" s="7"/>
      <c r="RY249" s="7"/>
      <c r="RZ249" s="7"/>
      <c r="SA249" s="7"/>
      <c r="SB249" s="7"/>
      <c r="SC249" s="7"/>
      <c r="SD249" s="7"/>
      <c r="SE249" s="7"/>
      <c r="SF249" s="7"/>
      <c r="SG249" s="7"/>
      <c r="SH249" s="7"/>
      <c r="SI249" s="7"/>
      <c r="SJ249" s="7"/>
      <c r="SK249" s="7"/>
    </row>
    <row r="250" ht="14.2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  <c r="DV250" s="7"/>
      <c r="DW250" s="7"/>
      <c r="DX250" s="7"/>
      <c r="DY250" s="7"/>
      <c r="DZ250" s="7"/>
      <c r="EA250" s="7"/>
      <c r="EB250" s="7"/>
      <c r="EC250" s="7"/>
      <c r="ED250" s="7"/>
      <c r="EE250" s="7"/>
      <c r="EF250" s="7"/>
      <c r="EG250" s="7"/>
      <c r="EH250" s="7"/>
      <c r="EI250" s="7"/>
      <c r="EJ250" s="7"/>
      <c r="EK250" s="7"/>
      <c r="EL250" s="7"/>
      <c r="EM250" s="7"/>
      <c r="EN250" s="7"/>
      <c r="EO250" s="7"/>
      <c r="EP250" s="7"/>
      <c r="EQ250" s="7"/>
      <c r="ER250" s="7"/>
      <c r="ES250" s="7"/>
      <c r="ET250" s="7"/>
      <c r="EU250" s="7"/>
      <c r="EV250" s="7"/>
      <c r="EW250" s="7"/>
      <c r="EX250" s="7"/>
      <c r="EY250" s="7"/>
      <c r="EZ250" s="7"/>
      <c r="FA250" s="7"/>
      <c r="FB250" s="7"/>
      <c r="FC250" s="7"/>
      <c r="FD250" s="7"/>
      <c r="FE250" s="7"/>
      <c r="FF250" s="7"/>
      <c r="FG250" s="7"/>
      <c r="FH250" s="7"/>
      <c r="FI250" s="7"/>
      <c r="FJ250" s="7"/>
      <c r="FK250" s="7"/>
      <c r="FL250" s="7"/>
      <c r="FM250" s="7"/>
      <c r="FN250" s="7"/>
      <c r="FO250" s="7"/>
      <c r="FP250" s="7"/>
      <c r="FQ250" s="7"/>
      <c r="FR250" s="7"/>
      <c r="FS250" s="7"/>
      <c r="FT250" s="7"/>
      <c r="FU250" s="7"/>
      <c r="FV250" s="7"/>
      <c r="FW250" s="7"/>
      <c r="FX250" s="7"/>
      <c r="FY250" s="7"/>
      <c r="FZ250" s="7"/>
      <c r="GA250" s="7"/>
      <c r="GB250" s="7"/>
      <c r="GC250" s="7"/>
      <c r="GD250" s="7"/>
      <c r="GE250" s="7"/>
      <c r="GF250" s="7"/>
      <c r="GG250" s="7"/>
      <c r="GH250" s="7"/>
      <c r="GI250" s="7"/>
      <c r="GJ250" s="7"/>
      <c r="GK250" s="7"/>
      <c r="GL250" s="7"/>
      <c r="GM250" s="7"/>
      <c r="GN250" s="7"/>
      <c r="GO250" s="7"/>
      <c r="GP250" s="7"/>
      <c r="GQ250" s="7"/>
      <c r="GR250" s="7"/>
      <c r="GS250" s="7"/>
      <c r="GT250" s="7"/>
      <c r="GU250" s="7"/>
      <c r="GV250" s="7"/>
      <c r="GW250" s="7"/>
      <c r="GX250" s="7"/>
      <c r="GY250" s="7"/>
      <c r="GZ250" s="7"/>
      <c r="HA250" s="7"/>
      <c r="HB250" s="7"/>
      <c r="HC250" s="7"/>
      <c r="HD250" s="7"/>
      <c r="HE250" s="7"/>
      <c r="HF250" s="7"/>
      <c r="HG250" s="7"/>
      <c r="HH250" s="7"/>
      <c r="HI250" s="7"/>
      <c r="HJ250" s="7"/>
      <c r="HK250" s="7"/>
      <c r="HL250" s="7"/>
      <c r="HM250" s="7"/>
      <c r="HN250" s="7"/>
      <c r="HO250" s="7"/>
      <c r="HP250" s="7"/>
      <c r="HQ250" s="7"/>
      <c r="HR250" s="7"/>
      <c r="HS250" s="7"/>
      <c r="HT250" s="7"/>
      <c r="HU250" s="7"/>
      <c r="HV250" s="7"/>
      <c r="HW250" s="7"/>
      <c r="HX250" s="7"/>
      <c r="HY250" s="7"/>
      <c r="HZ250" s="7"/>
      <c r="IA250" s="7"/>
      <c r="IB250" s="7"/>
      <c r="IC250" s="7"/>
      <c r="ID250" s="7"/>
      <c r="IE250" s="7"/>
      <c r="IF250" s="7"/>
      <c r="IG250" s="7"/>
      <c r="IH250" s="7"/>
      <c r="II250" s="7"/>
      <c r="IJ250" s="7"/>
      <c r="IK250" s="7"/>
      <c r="IL250" s="7"/>
      <c r="IM250" s="7"/>
      <c r="IN250" s="7"/>
      <c r="IO250" s="7"/>
      <c r="IP250" s="7"/>
      <c r="IQ250" s="7"/>
      <c r="IR250" s="7"/>
      <c r="IS250" s="7"/>
      <c r="IT250" s="7"/>
      <c r="IU250" s="7"/>
      <c r="IV250" s="7"/>
      <c r="IW250" s="7"/>
      <c r="IX250" s="7"/>
      <c r="IY250" s="7"/>
      <c r="IZ250" s="7"/>
      <c r="JA250" s="7"/>
      <c r="JB250" s="7"/>
      <c r="JC250" s="7"/>
      <c r="JD250" s="7"/>
      <c r="JE250" s="7"/>
      <c r="JF250" s="7"/>
      <c r="JG250" s="7"/>
      <c r="JH250" s="7"/>
      <c r="JI250" s="7"/>
      <c r="JJ250" s="7"/>
      <c r="JK250" s="7"/>
      <c r="JL250" s="7"/>
      <c r="JM250" s="7"/>
      <c r="JN250" s="7"/>
      <c r="JO250" s="7"/>
      <c r="JP250" s="7"/>
      <c r="JQ250" s="7"/>
      <c r="JR250" s="7"/>
      <c r="JS250" s="7"/>
      <c r="JT250" s="7"/>
      <c r="JU250" s="7"/>
      <c r="JV250" s="7"/>
      <c r="JW250" s="7"/>
      <c r="JX250" s="7"/>
      <c r="JY250" s="7"/>
      <c r="JZ250" s="7"/>
      <c r="KA250" s="7"/>
      <c r="KB250" s="7"/>
      <c r="KC250" s="7"/>
      <c r="KD250" s="7"/>
      <c r="KE250" s="7"/>
      <c r="KF250" s="7"/>
      <c r="KG250" s="7"/>
      <c r="KH250" s="7"/>
      <c r="KI250" s="7"/>
      <c r="KJ250" s="7"/>
      <c r="KK250" s="7"/>
      <c r="KL250" s="7"/>
      <c r="KM250" s="7"/>
      <c r="KN250" s="7"/>
      <c r="KO250" s="7"/>
      <c r="KP250" s="7"/>
      <c r="KQ250" s="7"/>
      <c r="KR250" s="7"/>
      <c r="KS250" s="7"/>
      <c r="KT250" s="7"/>
      <c r="KU250" s="7"/>
      <c r="KV250" s="7"/>
      <c r="KW250" s="7"/>
      <c r="KX250" s="7"/>
      <c r="KY250" s="7"/>
      <c r="KZ250" s="7"/>
      <c r="LA250" s="7"/>
      <c r="LB250" s="7"/>
      <c r="LC250" s="7"/>
      <c r="LD250" s="7"/>
      <c r="LE250" s="7"/>
      <c r="LF250" s="7"/>
      <c r="LG250" s="7"/>
      <c r="LH250" s="7"/>
      <c r="LI250" s="7"/>
      <c r="LJ250" s="7"/>
      <c r="LK250" s="7"/>
      <c r="LL250" s="7"/>
      <c r="LM250" s="7"/>
      <c r="LN250" s="7"/>
      <c r="LO250" s="7"/>
      <c r="LP250" s="7"/>
      <c r="LQ250" s="7"/>
      <c r="LR250" s="7"/>
      <c r="LS250" s="7"/>
      <c r="LT250" s="7"/>
      <c r="LU250" s="7"/>
      <c r="LV250" s="7"/>
      <c r="LW250" s="7"/>
      <c r="LX250" s="7"/>
      <c r="LY250" s="7"/>
      <c r="LZ250" s="7"/>
      <c r="MA250" s="7"/>
      <c r="MB250" s="7"/>
      <c r="MC250" s="7"/>
      <c r="MD250" s="7"/>
      <c r="ME250" s="7"/>
      <c r="MF250" s="7"/>
      <c r="MG250" s="7"/>
      <c r="MH250" s="7"/>
      <c r="MI250" s="7"/>
      <c r="MJ250" s="7"/>
      <c r="MK250" s="7"/>
      <c r="ML250" s="7"/>
      <c r="MM250" s="7"/>
      <c r="MN250" s="7"/>
      <c r="MO250" s="7"/>
      <c r="MP250" s="7"/>
      <c r="MQ250" s="7"/>
      <c r="MR250" s="7"/>
      <c r="MS250" s="7"/>
      <c r="MT250" s="7"/>
      <c r="MU250" s="7"/>
      <c r="MV250" s="7"/>
      <c r="MW250" s="7"/>
      <c r="MX250" s="7"/>
      <c r="MY250" s="7"/>
      <c r="MZ250" s="7"/>
      <c r="NA250" s="7"/>
      <c r="NB250" s="7"/>
      <c r="NC250" s="7"/>
      <c r="ND250" s="7"/>
      <c r="NE250" s="7"/>
      <c r="NF250" s="7"/>
      <c r="NG250" s="7"/>
      <c r="NH250" s="7"/>
      <c r="NI250" s="7"/>
      <c r="NJ250" s="7"/>
      <c r="NK250" s="7"/>
      <c r="NL250" s="7"/>
      <c r="NM250" s="7"/>
      <c r="NN250" s="7"/>
      <c r="NO250" s="7"/>
      <c r="NP250" s="7"/>
      <c r="NQ250" s="7"/>
      <c r="NR250" s="7"/>
      <c r="NS250" s="7"/>
      <c r="NT250" s="7"/>
      <c r="NU250" s="7"/>
      <c r="NV250" s="7"/>
      <c r="NW250" s="7"/>
      <c r="NX250" s="7"/>
      <c r="NY250" s="7"/>
      <c r="NZ250" s="7"/>
      <c r="OA250" s="7"/>
      <c r="OB250" s="7"/>
      <c r="OC250" s="7"/>
      <c r="OD250" s="7"/>
      <c r="OE250" s="7"/>
      <c r="OF250" s="7"/>
      <c r="OG250" s="7"/>
      <c r="OH250" s="7"/>
      <c r="OI250" s="7"/>
      <c r="OJ250" s="7"/>
      <c r="OK250" s="7"/>
      <c r="OL250" s="7"/>
      <c r="OM250" s="7"/>
      <c r="ON250" s="7"/>
      <c r="OO250" s="7"/>
      <c r="OP250" s="7"/>
      <c r="OQ250" s="7"/>
      <c r="OR250" s="7"/>
      <c r="OS250" s="7"/>
      <c r="OT250" s="7"/>
      <c r="OU250" s="7"/>
      <c r="OV250" s="7"/>
      <c r="OW250" s="7"/>
      <c r="OX250" s="7"/>
      <c r="OY250" s="7"/>
      <c r="OZ250" s="7"/>
      <c r="PA250" s="7"/>
      <c r="PB250" s="7"/>
      <c r="PC250" s="7"/>
      <c r="PD250" s="7"/>
      <c r="PE250" s="7"/>
      <c r="PF250" s="7"/>
      <c r="PG250" s="7"/>
      <c r="PH250" s="7"/>
      <c r="PI250" s="7"/>
      <c r="PJ250" s="7"/>
      <c r="PK250" s="7"/>
      <c r="PL250" s="7"/>
      <c r="PM250" s="7"/>
      <c r="PN250" s="7"/>
      <c r="PO250" s="7"/>
      <c r="PP250" s="7"/>
      <c r="PQ250" s="7"/>
      <c r="PR250" s="7"/>
      <c r="PS250" s="7"/>
      <c r="PT250" s="7"/>
      <c r="PU250" s="7"/>
      <c r="PV250" s="7"/>
      <c r="PW250" s="7"/>
      <c r="PX250" s="7"/>
      <c r="PY250" s="7"/>
      <c r="PZ250" s="7"/>
      <c r="QA250" s="7"/>
      <c r="QB250" s="7"/>
      <c r="QC250" s="7"/>
      <c r="QD250" s="7"/>
      <c r="QE250" s="7"/>
      <c r="QF250" s="7"/>
      <c r="QG250" s="7"/>
      <c r="QH250" s="7"/>
      <c r="QI250" s="7"/>
      <c r="QJ250" s="7"/>
      <c r="QK250" s="7"/>
      <c r="QL250" s="7"/>
      <c r="QM250" s="7"/>
      <c r="QN250" s="7"/>
      <c r="QO250" s="7"/>
      <c r="QP250" s="7"/>
      <c r="QQ250" s="7"/>
      <c r="QR250" s="7"/>
      <c r="QS250" s="7"/>
      <c r="QT250" s="7"/>
      <c r="QU250" s="7"/>
      <c r="QV250" s="7"/>
      <c r="QW250" s="7"/>
      <c r="QX250" s="7"/>
      <c r="QY250" s="7"/>
      <c r="QZ250" s="7"/>
      <c r="RA250" s="7"/>
      <c r="RB250" s="7"/>
      <c r="RC250" s="7"/>
      <c r="RD250" s="7"/>
      <c r="RE250" s="7"/>
      <c r="RF250" s="7"/>
      <c r="RG250" s="7"/>
      <c r="RH250" s="7"/>
      <c r="RI250" s="7"/>
      <c r="RJ250" s="7"/>
      <c r="RK250" s="7"/>
      <c r="RL250" s="7"/>
      <c r="RM250" s="7"/>
      <c r="RN250" s="7"/>
      <c r="RO250" s="7"/>
      <c r="RP250" s="7"/>
      <c r="RQ250" s="7"/>
      <c r="RR250" s="7"/>
      <c r="RS250" s="7"/>
      <c r="RT250" s="7"/>
      <c r="RU250" s="7"/>
      <c r="RV250" s="7"/>
      <c r="RW250" s="7"/>
      <c r="RX250" s="7"/>
      <c r="RY250" s="7"/>
      <c r="RZ250" s="7"/>
      <c r="SA250" s="7"/>
      <c r="SB250" s="7"/>
      <c r="SC250" s="7"/>
      <c r="SD250" s="7"/>
      <c r="SE250" s="7"/>
      <c r="SF250" s="7"/>
      <c r="SG250" s="7"/>
      <c r="SH250" s="7"/>
      <c r="SI250" s="7"/>
      <c r="SJ250" s="7"/>
      <c r="SK250" s="7"/>
    </row>
    <row r="251" ht="14.2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  <c r="DV251" s="7"/>
      <c r="DW251" s="7"/>
      <c r="DX251" s="7"/>
      <c r="DY251" s="7"/>
      <c r="DZ251" s="7"/>
      <c r="EA251" s="7"/>
      <c r="EB251" s="7"/>
      <c r="EC251" s="7"/>
      <c r="ED251" s="7"/>
      <c r="EE251" s="7"/>
      <c r="EF251" s="7"/>
      <c r="EG251" s="7"/>
      <c r="EH251" s="7"/>
      <c r="EI251" s="7"/>
      <c r="EJ251" s="7"/>
      <c r="EK251" s="7"/>
      <c r="EL251" s="7"/>
      <c r="EM251" s="7"/>
      <c r="EN251" s="7"/>
      <c r="EO251" s="7"/>
      <c r="EP251" s="7"/>
      <c r="EQ251" s="7"/>
      <c r="ER251" s="7"/>
      <c r="ES251" s="7"/>
      <c r="ET251" s="7"/>
      <c r="EU251" s="7"/>
      <c r="EV251" s="7"/>
      <c r="EW251" s="7"/>
      <c r="EX251" s="7"/>
      <c r="EY251" s="7"/>
      <c r="EZ251" s="7"/>
      <c r="FA251" s="7"/>
      <c r="FB251" s="7"/>
      <c r="FC251" s="7"/>
      <c r="FD251" s="7"/>
      <c r="FE251" s="7"/>
      <c r="FF251" s="7"/>
      <c r="FG251" s="7"/>
      <c r="FH251" s="7"/>
      <c r="FI251" s="7"/>
      <c r="FJ251" s="7"/>
      <c r="FK251" s="7"/>
      <c r="FL251" s="7"/>
      <c r="FM251" s="7"/>
      <c r="FN251" s="7"/>
      <c r="FO251" s="7"/>
      <c r="FP251" s="7"/>
      <c r="FQ251" s="7"/>
      <c r="FR251" s="7"/>
      <c r="FS251" s="7"/>
      <c r="FT251" s="7"/>
      <c r="FU251" s="7"/>
      <c r="FV251" s="7"/>
      <c r="FW251" s="7"/>
      <c r="FX251" s="7"/>
      <c r="FY251" s="7"/>
      <c r="FZ251" s="7"/>
      <c r="GA251" s="7"/>
      <c r="GB251" s="7"/>
      <c r="GC251" s="7"/>
      <c r="GD251" s="7"/>
      <c r="GE251" s="7"/>
      <c r="GF251" s="7"/>
      <c r="GG251" s="7"/>
      <c r="GH251" s="7"/>
      <c r="GI251" s="7"/>
      <c r="GJ251" s="7"/>
      <c r="GK251" s="7"/>
      <c r="GL251" s="7"/>
      <c r="GM251" s="7"/>
      <c r="GN251" s="7"/>
      <c r="GO251" s="7"/>
      <c r="GP251" s="7"/>
      <c r="GQ251" s="7"/>
      <c r="GR251" s="7"/>
      <c r="GS251" s="7"/>
      <c r="GT251" s="7"/>
      <c r="GU251" s="7"/>
      <c r="GV251" s="7"/>
      <c r="GW251" s="7"/>
      <c r="GX251" s="7"/>
      <c r="GY251" s="7"/>
      <c r="GZ251" s="7"/>
      <c r="HA251" s="7"/>
      <c r="HB251" s="7"/>
      <c r="HC251" s="7"/>
      <c r="HD251" s="7"/>
      <c r="HE251" s="7"/>
      <c r="HF251" s="7"/>
      <c r="HG251" s="7"/>
      <c r="HH251" s="7"/>
      <c r="HI251" s="7"/>
      <c r="HJ251" s="7"/>
      <c r="HK251" s="7"/>
      <c r="HL251" s="7"/>
      <c r="HM251" s="7"/>
      <c r="HN251" s="7"/>
      <c r="HO251" s="7"/>
      <c r="HP251" s="7"/>
      <c r="HQ251" s="7"/>
      <c r="HR251" s="7"/>
      <c r="HS251" s="7"/>
      <c r="HT251" s="7"/>
      <c r="HU251" s="7"/>
      <c r="HV251" s="7"/>
      <c r="HW251" s="7"/>
      <c r="HX251" s="7"/>
      <c r="HY251" s="7"/>
      <c r="HZ251" s="7"/>
      <c r="IA251" s="7"/>
      <c r="IB251" s="7"/>
      <c r="IC251" s="7"/>
      <c r="ID251" s="7"/>
      <c r="IE251" s="7"/>
      <c r="IF251" s="7"/>
      <c r="IG251" s="7"/>
      <c r="IH251" s="7"/>
      <c r="II251" s="7"/>
      <c r="IJ251" s="7"/>
      <c r="IK251" s="7"/>
      <c r="IL251" s="7"/>
      <c r="IM251" s="7"/>
      <c r="IN251" s="7"/>
      <c r="IO251" s="7"/>
      <c r="IP251" s="7"/>
      <c r="IQ251" s="7"/>
      <c r="IR251" s="7"/>
      <c r="IS251" s="7"/>
      <c r="IT251" s="7"/>
      <c r="IU251" s="7"/>
      <c r="IV251" s="7"/>
      <c r="IW251" s="7"/>
      <c r="IX251" s="7"/>
      <c r="IY251" s="7"/>
      <c r="IZ251" s="7"/>
      <c r="JA251" s="7"/>
      <c r="JB251" s="7"/>
      <c r="JC251" s="7"/>
      <c r="JD251" s="7"/>
      <c r="JE251" s="7"/>
      <c r="JF251" s="7"/>
      <c r="JG251" s="7"/>
      <c r="JH251" s="7"/>
      <c r="JI251" s="7"/>
      <c r="JJ251" s="7"/>
      <c r="JK251" s="7"/>
      <c r="JL251" s="7"/>
      <c r="JM251" s="7"/>
      <c r="JN251" s="7"/>
      <c r="JO251" s="7"/>
      <c r="JP251" s="7"/>
      <c r="JQ251" s="7"/>
      <c r="JR251" s="7"/>
      <c r="JS251" s="7"/>
      <c r="JT251" s="7"/>
      <c r="JU251" s="7"/>
      <c r="JV251" s="7"/>
      <c r="JW251" s="7"/>
      <c r="JX251" s="7"/>
      <c r="JY251" s="7"/>
      <c r="JZ251" s="7"/>
      <c r="KA251" s="7"/>
      <c r="KB251" s="7"/>
      <c r="KC251" s="7"/>
      <c r="KD251" s="7"/>
      <c r="KE251" s="7"/>
      <c r="KF251" s="7"/>
      <c r="KG251" s="7"/>
      <c r="KH251" s="7"/>
      <c r="KI251" s="7"/>
      <c r="KJ251" s="7"/>
      <c r="KK251" s="7"/>
      <c r="KL251" s="7"/>
      <c r="KM251" s="7"/>
      <c r="KN251" s="7"/>
      <c r="KO251" s="7"/>
      <c r="KP251" s="7"/>
      <c r="KQ251" s="7"/>
      <c r="KR251" s="7"/>
      <c r="KS251" s="7"/>
      <c r="KT251" s="7"/>
      <c r="KU251" s="7"/>
      <c r="KV251" s="7"/>
      <c r="KW251" s="7"/>
      <c r="KX251" s="7"/>
      <c r="KY251" s="7"/>
      <c r="KZ251" s="7"/>
      <c r="LA251" s="7"/>
      <c r="LB251" s="7"/>
      <c r="LC251" s="7"/>
      <c r="LD251" s="7"/>
      <c r="LE251" s="7"/>
      <c r="LF251" s="7"/>
      <c r="LG251" s="7"/>
      <c r="LH251" s="7"/>
      <c r="LI251" s="7"/>
      <c r="LJ251" s="7"/>
      <c r="LK251" s="7"/>
      <c r="LL251" s="7"/>
      <c r="LM251" s="7"/>
      <c r="LN251" s="7"/>
      <c r="LO251" s="7"/>
      <c r="LP251" s="7"/>
      <c r="LQ251" s="7"/>
      <c r="LR251" s="7"/>
      <c r="LS251" s="7"/>
      <c r="LT251" s="7"/>
      <c r="LU251" s="7"/>
      <c r="LV251" s="7"/>
      <c r="LW251" s="7"/>
      <c r="LX251" s="7"/>
      <c r="LY251" s="7"/>
      <c r="LZ251" s="7"/>
      <c r="MA251" s="7"/>
      <c r="MB251" s="7"/>
      <c r="MC251" s="7"/>
      <c r="MD251" s="7"/>
      <c r="ME251" s="7"/>
      <c r="MF251" s="7"/>
      <c r="MG251" s="7"/>
      <c r="MH251" s="7"/>
      <c r="MI251" s="7"/>
      <c r="MJ251" s="7"/>
      <c r="MK251" s="7"/>
      <c r="ML251" s="7"/>
      <c r="MM251" s="7"/>
      <c r="MN251" s="7"/>
      <c r="MO251" s="7"/>
      <c r="MP251" s="7"/>
      <c r="MQ251" s="7"/>
      <c r="MR251" s="7"/>
      <c r="MS251" s="7"/>
      <c r="MT251" s="7"/>
      <c r="MU251" s="7"/>
      <c r="MV251" s="7"/>
      <c r="MW251" s="7"/>
      <c r="MX251" s="7"/>
      <c r="MY251" s="7"/>
      <c r="MZ251" s="7"/>
      <c r="NA251" s="7"/>
      <c r="NB251" s="7"/>
      <c r="NC251" s="7"/>
      <c r="ND251" s="7"/>
      <c r="NE251" s="7"/>
      <c r="NF251" s="7"/>
      <c r="NG251" s="7"/>
      <c r="NH251" s="7"/>
      <c r="NI251" s="7"/>
      <c r="NJ251" s="7"/>
      <c r="NK251" s="7"/>
      <c r="NL251" s="7"/>
      <c r="NM251" s="7"/>
      <c r="NN251" s="7"/>
      <c r="NO251" s="7"/>
      <c r="NP251" s="7"/>
      <c r="NQ251" s="7"/>
      <c r="NR251" s="7"/>
      <c r="NS251" s="7"/>
      <c r="NT251" s="7"/>
      <c r="NU251" s="7"/>
      <c r="NV251" s="7"/>
      <c r="NW251" s="7"/>
      <c r="NX251" s="7"/>
      <c r="NY251" s="7"/>
      <c r="NZ251" s="7"/>
      <c r="OA251" s="7"/>
      <c r="OB251" s="7"/>
      <c r="OC251" s="7"/>
      <c r="OD251" s="7"/>
      <c r="OE251" s="7"/>
      <c r="OF251" s="7"/>
      <c r="OG251" s="7"/>
      <c r="OH251" s="7"/>
      <c r="OI251" s="7"/>
      <c r="OJ251" s="7"/>
      <c r="OK251" s="7"/>
      <c r="OL251" s="7"/>
      <c r="OM251" s="7"/>
      <c r="ON251" s="7"/>
      <c r="OO251" s="7"/>
      <c r="OP251" s="7"/>
      <c r="OQ251" s="7"/>
      <c r="OR251" s="7"/>
      <c r="OS251" s="7"/>
      <c r="OT251" s="7"/>
      <c r="OU251" s="7"/>
      <c r="OV251" s="7"/>
      <c r="OW251" s="7"/>
      <c r="OX251" s="7"/>
      <c r="OY251" s="7"/>
      <c r="OZ251" s="7"/>
      <c r="PA251" s="7"/>
      <c r="PB251" s="7"/>
      <c r="PC251" s="7"/>
      <c r="PD251" s="7"/>
      <c r="PE251" s="7"/>
      <c r="PF251" s="7"/>
      <c r="PG251" s="7"/>
      <c r="PH251" s="7"/>
      <c r="PI251" s="7"/>
      <c r="PJ251" s="7"/>
      <c r="PK251" s="7"/>
      <c r="PL251" s="7"/>
      <c r="PM251" s="7"/>
      <c r="PN251" s="7"/>
      <c r="PO251" s="7"/>
      <c r="PP251" s="7"/>
      <c r="PQ251" s="7"/>
      <c r="PR251" s="7"/>
      <c r="PS251" s="7"/>
      <c r="PT251" s="7"/>
      <c r="PU251" s="7"/>
      <c r="PV251" s="7"/>
      <c r="PW251" s="7"/>
      <c r="PX251" s="7"/>
      <c r="PY251" s="7"/>
      <c r="PZ251" s="7"/>
      <c r="QA251" s="7"/>
      <c r="QB251" s="7"/>
      <c r="QC251" s="7"/>
      <c r="QD251" s="7"/>
      <c r="QE251" s="7"/>
      <c r="QF251" s="7"/>
      <c r="QG251" s="7"/>
      <c r="QH251" s="7"/>
      <c r="QI251" s="7"/>
      <c r="QJ251" s="7"/>
      <c r="QK251" s="7"/>
      <c r="QL251" s="7"/>
      <c r="QM251" s="7"/>
      <c r="QN251" s="7"/>
      <c r="QO251" s="7"/>
      <c r="QP251" s="7"/>
      <c r="QQ251" s="7"/>
      <c r="QR251" s="7"/>
      <c r="QS251" s="7"/>
      <c r="QT251" s="7"/>
      <c r="QU251" s="7"/>
      <c r="QV251" s="7"/>
      <c r="QW251" s="7"/>
      <c r="QX251" s="7"/>
      <c r="QY251" s="7"/>
      <c r="QZ251" s="7"/>
      <c r="RA251" s="7"/>
      <c r="RB251" s="7"/>
      <c r="RC251" s="7"/>
      <c r="RD251" s="7"/>
      <c r="RE251" s="7"/>
      <c r="RF251" s="7"/>
      <c r="RG251" s="7"/>
      <c r="RH251" s="7"/>
      <c r="RI251" s="7"/>
      <c r="RJ251" s="7"/>
      <c r="RK251" s="7"/>
      <c r="RL251" s="7"/>
      <c r="RM251" s="7"/>
      <c r="RN251" s="7"/>
      <c r="RO251" s="7"/>
      <c r="RP251" s="7"/>
      <c r="RQ251" s="7"/>
      <c r="RR251" s="7"/>
      <c r="RS251" s="7"/>
      <c r="RT251" s="7"/>
      <c r="RU251" s="7"/>
      <c r="RV251" s="7"/>
      <c r="RW251" s="7"/>
      <c r="RX251" s="7"/>
      <c r="RY251" s="7"/>
      <c r="RZ251" s="7"/>
      <c r="SA251" s="7"/>
      <c r="SB251" s="7"/>
      <c r="SC251" s="7"/>
      <c r="SD251" s="7"/>
      <c r="SE251" s="7"/>
      <c r="SF251" s="7"/>
      <c r="SG251" s="7"/>
      <c r="SH251" s="7"/>
      <c r="SI251" s="7"/>
      <c r="SJ251" s="7"/>
      <c r="SK251" s="7"/>
    </row>
    <row r="252" ht="14.2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  <c r="DV252" s="7"/>
      <c r="DW252" s="7"/>
      <c r="DX252" s="7"/>
      <c r="DY252" s="7"/>
      <c r="DZ252" s="7"/>
      <c r="EA252" s="7"/>
      <c r="EB252" s="7"/>
      <c r="EC252" s="7"/>
      <c r="ED252" s="7"/>
      <c r="EE252" s="7"/>
      <c r="EF252" s="7"/>
      <c r="EG252" s="7"/>
      <c r="EH252" s="7"/>
      <c r="EI252" s="7"/>
      <c r="EJ252" s="7"/>
      <c r="EK252" s="7"/>
      <c r="EL252" s="7"/>
      <c r="EM252" s="7"/>
      <c r="EN252" s="7"/>
      <c r="EO252" s="7"/>
      <c r="EP252" s="7"/>
      <c r="EQ252" s="7"/>
      <c r="ER252" s="7"/>
      <c r="ES252" s="7"/>
      <c r="ET252" s="7"/>
      <c r="EU252" s="7"/>
      <c r="EV252" s="7"/>
      <c r="EW252" s="7"/>
      <c r="EX252" s="7"/>
      <c r="EY252" s="7"/>
      <c r="EZ252" s="7"/>
      <c r="FA252" s="7"/>
      <c r="FB252" s="7"/>
      <c r="FC252" s="7"/>
      <c r="FD252" s="7"/>
      <c r="FE252" s="7"/>
      <c r="FF252" s="7"/>
      <c r="FG252" s="7"/>
      <c r="FH252" s="7"/>
      <c r="FI252" s="7"/>
      <c r="FJ252" s="7"/>
      <c r="FK252" s="7"/>
      <c r="FL252" s="7"/>
      <c r="FM252" s="7"/>
      <c r="FN252" s="7"/>
      <c r="FO252" s="7"/>
      <c r="FP252" s="7"/>
      <c r="FQ252" s="7"/>
      <c r="FR252" s="7"/>
      <c r="FS252" s="7"/>
      <c r="FT252" s="7"/>
      <c r="FU252" s="7"/>
      <c r="FV252" s="7"/>
      <c r="FW252" s="7"/>
      <c r="FX252" s="7"/>
      <c r="FY252" s="7"/>
      <c r="FZ252" s="7"/>
      <c r="GA252" s="7"/>
      <c r="GB252" s="7"/>
      <c r="GC252" s="7"/>
      <c r="GD252" s="7"/>
      <c r="GE252" s="7"/>
      <c r="GF252" s="7"/>
      <c r="GG252" s="7"/>
      <c r="GH252" s="7"/>
      <c r="GI252" s="7"/>
      <c r="GJ252" s="7"/>
      <c r="GK252" s="7"/>
      <c r="GL252" s="7"/>
      <c r="GM252" s="7"/>
      <c r="GN252" s="7"/>
      <c r="GO252" s="7"/>
      <c r="GP252" s="7"/>
      <c r="GQ252" s="7"/>
      <c r="GR252" s="7"/>
      <c r="GS252" s="7"/>
      <c r="GT252" s="7"/>
      <c r="GU252" s="7"/>
      <c r="GV252" s="7"/>
      <c r="GW252" s="7"/>
      <c r="GX252" s="7"/>
      <c r="GY252" s="7"/>
      <c r="GZ252" s="7"/>
      <c r="HA252" s="7"/>
      <c r="HB252" s="7"/>
      <c r="HC252" s="7"/>
      <c r="HD252" s="7"/>
      <c r="HE252" s="7"/>
      <c r="HF252" s="7"/>
      <c r="HG252" s="7"/>
      <c r="HH252" s="7"/>
      <c r="HI252" s="7"/>
      <c r="HJ252" s="7"/>
      <c r="HK252" s="7"/>
      <c r="HL252" s="7"/>
      <c r="HM252" s="7"/>
      <c r="HN252" s="7"/>
      <c r="HO252" s="7"/>
      <c r="HP252" s="7"/>
      <c r="HQ252" s="7"/>
      <c r="HR252" s="7"/>
      <c r="HS252" s="7"/>
      <c r="HT252" s="7"/>
      <c r="HU252" s="7"/>
      <c r="HV252" s="7"/>
      <c r="HW252" s="7"/>
      <c r="HX252" s="7"/>
      <c r="HY252" s="7"/>
      <c r="HZ252" s="7"/>
      <c r="IA252" s="7"/>
      <c r="IB252" s="7"/>
      <c r="IC252" s="7"/>
      <c r="ID252" s="7"/>
      <c r="IE252" s="7"/>
      <c r="IF252" s="7"/>
      <c r="IG252" s="7"/>
      <c r="IH252" s="7"/>
      <c r="II252" s="7"/>
      <c r="IJ252" s="7"/>
      <c r="IK252" s="7"/>
      <c r="IL252" s="7"/>
      <c r="IM252" s="7"/>
      <c r="IN252" s="7"/>
      <c r="IO252" s="7"/>
      <c r="IP252" s="7"/>
      <c r="IQ252" s="7"/>
      <c r="IR252" s="7"/>
      <c r="IS252" s="7"/>
      <c r="IT252" s="7"/>
      <c r="IU252" s="7"/>
      <c r="IV252" s="7"/>
      <c r="IW252" s="7"/>
      <c r="IX252" s="7"/>
      <c r="IY252" s="7"/>
      <c r="IZ252" s="7"/>
      <c r="JA252" s="7"/>
      <c r="JB252" s="7"/>
      <c r="JC252" s="7"/>
      <c r="JD252" s="7"/>
      <c r="JE252" s="7"/>
      <c r="JF252" s="7"/>
      <c r="JG252" s="7"/>
      <c r="JH252" s="7"/>
      <c r="JI252" s="7"/>
      <c r="JJ252" s="7"/>
      <c r="JK252" s="7"/>
      <c r="JL252" s="7"/>
      <c r="JM252" s="7"/>
      <c r="JN252" s="7"/>
      <c r="JO252" s="7"/>
      <c r="JP252" s="7"/>
      <c r="JQ252" s="7"/>
      <c r="JR252" s="7"/>
      <c r="JS252" s="7"/>
      <c r="JT252" s="7"/>
      <c r="JU252" s="7"/>
      <c r="JV252" s="7"/>
      <c r="JW252" s="7"/>
      <c r="JX252" s="7"/>
      <c r="JY252" s="7"/>
      <c r="JZ252" s="7"/>
      <c r="KA252" s="7"/>
      <c r="KB252" s="7"/>
      <c r="KC252" s="7"/>
      <c r="KD252" s="7"/>
      <c r="KE252" s="7"/>
      <c r="KF252" s="7"/>
      <c r="KG252" s="7"/>
      <c r="KH252" s="7"/>
      <c r="KI252" s="7"/>
      <c r="KJ252" s="7"/>
      <c r="KK252" s="7"/>
      <c r="KL252" s="7"/>
      <c r="KM252" s="7"/>
      <c r="KN252" s="7"/>
      <c r="KO252" s="7"/>
      <c r="KP252" s="7"/>
      <c r="KQ252" s="7"/>
      <c r="KR252" s="7"/>
      <c r="KS252" s="7"/>
      <c r="KT252" s="7"/>
      <c r="KU252" s="7"/>
      <c r="KV252" s="7"/>
      <c r="KW252" s="7"/>
      <c r="KX252" s="7"/>
      <c r="KY252" s="7"/>
      <c r="KZ252" s="7"/>
      <c r="LA252" s="7"/>
      <c r="LB252" s="7"/>
      <c r="LC252" s="7"/>
      <c r="LD252" s="7"/>
      <c r="LE252" s="7"/>
      <c r="LF252" s="7"/>
      <c r="LG252" s="7"/>
      <c r="LH252" s="7"/>
      <c r="LI252" s="7"/>
      <c r="LJ252" s="7"/>
      <c r="LK252" s="7"/>
      <c r="LL252" s="7"/>
      <c r="LM252" s="7"/>
      <c r="LN252" s="7"/>
      <c r="LO252" s="7"/>
      <c r="LP252" s="7"/>
      <c r="LQ252" s="7"/>
      <c r="LR252" s="7"/>
      <c r="LS252" s="7"/>
      <c r="LT252" s="7"/>
      <c r="LU252" s="7"/>
      <c r="LV252" s="7"/>
      <c r="LW252" s="7"/>
      <c r="LX252" s="7"/>
      <c r="LY252" s="7"/>
      <c r="LZ252" s="7"/>
      <c r="MA252" s="7"/>
      <c r="MB252" s="7"/>
      <c r="MC252" s="7"/>
      <c r="MD252" s="7"/>
      <c r="ME252" s="7"/>
      <c r="MF252" s="7"/>
      <c r="MG252" s="7"/>
      <c r="MH252" s="7"/>
      <c r="MI252" s="7"/>
      <c r="MJ252" s="7"/>
      <c r="MK252" s="7"/>
      <c r="ML252" s="7"/>
      <c r="MM252" s="7"/>
      <c r="MN252" s="7"/>
      <c r="MO252" s="7"/>
      <c r="MP252" s="7"/>
      <c r="MQ252" s="7"/>
      <c r="MR252" s="7"/>
      <c r="MS252" s="7"/>
      <c r="MT252" s="7"/>
      <c r="MU252" s="7"/>
      <c r="MV252" s="7"/>
      <c r="MW252" s="7"/>
      <c r="MX252" s="7"/>
      <c r="MY252" s="7"/>
      <c r="MZ252" s="7"/>
      <c r="NA252" s="7"/>
      <c r="NB252" s="7"/>
      <c r="NC252" s="7"/>
      <c r="ND252" s="7"/>
      <c r="NE252" s="7"/>
      <c r="NF252" s="7"/>
      <c r="NG252" s="7"/>
      <c r="NH252" s="7"/>
      <c r="NI252" s="7"/>
      <c r="NJ252" s="7"/>
      <c r="NK252" s="7"/>
      <c r="NL252" s="7"/>
      <c r="NM252" s="7"/>
      <c r="NN252" s="7"/>
      <c r="NO252" s="7"/>
      <c r="NP252" s="7"/>
      <c r="NQ252" s="7"/>
      <c r="NR252" s="7"/>
      <c r="NS252" s="7"/>
      <c r="NT252" s="7"/>
      <c r="NU252" s="7"/>
      <c r="NV252" s="7"/>
      <c r="NW252" s="7"/>
      <c r="NX252" s="7"/>
      <c r="NY252" s="7"/>
      <c r="NZ252" s="7"/>
      <c r="OA252" s="7"/>
      <c r="OB252" s="7"/>
      <c r="OC252" s="7"/>
      <c r="OD252" s="7"/>
      <c r="OE252" s="7"/>
      <c r="OF252" s="7"/>
      <c r="OG252" s="7"/>
      <c r="OH252" s="7"/>
      <c r="OI252" s="7"/>
      <c r="OJ252" s="7"/>
      <c r="OK252" s="7"/>
      <c r="OL252" s="7"/>
      <c r="OM252" s="7"/>
      <c r="ON252" s="7"/>
      <c r="OO252" s="7"/>
      <c r="OP252" s="7"/>
      <c r="OQ252" s="7"/>
      <c r="OR252" s="7"/>
      <c r="OS252" s="7"/>
      <c r="OT252" s="7"/>
      <c r="OU252" s="7"/>
      <c r="OV252" s="7"/>
      <c r="OW252" s="7"/>
      <c r="OX252" s="7"/>
      <c r="OY252" s="7"/>
      <c r="OZ252" s="7"/>
      <c r="PA252" s="7"/>
      <c r="PB252" s="7"/>
      <c r="PC252" s="7"/>
      <c r="PD252" s="7"/>
      <c r="PE252" s="7"/>
      <c r="PF252" s="7"/>
      <c r="PG252" s="7"/>
      <c r="PH252" s="7"/>
      <c r="PI252" s="7"/>
      <c r="PJ252" s="7"/>
      <c r="PK252" s="7"/>
      <c r="PL252" s="7"/>
      <c r="PM252" s="7"/>
      <c r="PN252" s="7"/>
      <c r="PO252" s="7"/>
      <c r="PP252" s="7"/>
      <c r="PQ252" s="7"/>
      <c r="PR252" s="7"/>
      <c r="PS252" s="7"/>
      <c r="PT252" s="7"/>
      <c r="PU252" s="7"/>
      <c r="PV252" s="7"/>
      <c r="PW252" s="7"/>
      <c r="PX252" s="7"/>
      <c r="PY252" s="7"/>
      <c r="PZ252" s="7"/>
      <c r="QA252" s="7"/>
      <c r="QB252" s="7"/>
      <c r="QC252" s="7"/>
      <c r="QD252" s="7"/>
      <c r="QE252" s="7"/>
      <c r="QF252" s="7"/>
      <c r="QG252" s="7"/>
      <c r="QH252" s="7"/>
      <c r="QI252" s="7"/>
      <c r="QJ252" s="7"/>
      <c r="QK252" s="7"/>
      <c r="QL252" s="7"/>
      <c r="QM252" s="7"/>
      <c r="QN252" s="7"/>
      <c r="QO252" s="7"/>
      <c r="QP252" s="7"/>
      <c r="QQ252" s="7"/>
      <c r="QR252" s="7"/>
      <c r="QS252" s="7"/>
      <c r="QT252" s="7"/>
      <c r="QU252" s="7"/>
      <c r="QV252" s="7"/>
      <c r="QW252" s="7"/>
      <c r="QX252" s="7"/>
      <c r="QY252" s="7"/>
      <c r="QZ252" s="7"/>
      <c r="RA252" s="7"/>
      <c r="RB252" s="7"/>
      <c r="RC252" s="7"/>
      <c r="RD252" s="7"/>
      <c r="RE252" s="7"/>
      <c r="RF252" s="7"/>
      <c r="RG252" s="7"/>
      <c r="RH252" s="7"/>
      <c r="RI252" s="7"/>
      <c r="RJ252" s="7"/>
      <c r="RK252" s="7"/>
      <c r="RL252" s="7"/>
      <c r="RM252" s="7"/>
      <c r="RN252" s="7"/>
      <c r="RO252" s="7"/>
      <c r="RP252" s="7"/>
      <c r="RQ252" s="7"/>
      <c r="RR252" s="7"/>
      <c r="RS252" s="7"/>
      <c r="RT252" s="7"/>
      <c r="RU252" s="7"/>
      <c r="RV252" s="7"/>
      <c r="RW252" s="7"/>
      <c r="RX252" s="7"/>
      <c r="RY252" s="7"/>
      <c r="RZ252" s="7"/>
      <c r="SA252" s="7"/>
      <c r="SB252" s="7"/>
      <c r="SC252" s="7"/>
      <c r="SD252" s="7"/>
      <c r="SE252" s="7"/>
      <c r="SF252" s="7"/>
      <c r="SG252" s="7"/>
      <c r="SH252" s="7"/>
      <c r="SI252" s="7"/>
      <c r="SJ252" s="7"/>
      <c r="SK252" s="7"/>
    </row>
    <row r="253" ht="14.2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  <c r="DV253" s="7"/>
      <c r="DW253" s="7"/>
      <c r="DX253" s="7"/>
      <c r="DY253" s="7"/>
      <c r="DZ253" s="7"/>
      <c r="EA253" s="7"/>
      <c r="EB253" s="7"/>
      <c r="EC253" s="7"/>
      <c r="ED253" s="7"/>
      <c r="EE253" s="7"/>
      <c r="EF253" s="7"/>
      <c r="EG253" s="7"/>
      <c r="EH253" s="7"/>
      <c r="EI253" s="7"/>
      <c r="EJ253" s="7"/>
      <c r="EK253" s="7"/>
      <c r="EL253" s="7"/>
      <c r="EM253" s="7"/>
      <c r="EN253" s="7"/>
      <c r="EO253" s="7"/>
      <c r="EP253" s="7"/>
      <c r="EQ253" s="7"/>
      <c r="ER253" s="7"/>
      <c r="ES253" s="7"/>
      <c r="ET253" s="7"/>
      <c r="EU253" s="7"/>
      <c r="EV253" s="7"/>
      <c r="EW253" s="7"/>
      <c r="EX253" s="7"/>
      <c r="EY253" s="7"/>
      <c r="EZ253" s="7"/>
      <c r="FA253" s="7"/>
      <c r="FB253" s="7"/>
      <c r="FC253" s="7"/>
      <c r="FD253" s="7"/>
      <c r="FE253" s="7"/>
      <c r="FF253" s="7"/>
      <c r="FG253" s="7"/>
      <c r="FH253" s="7"/>
      <c r="FI253" s="7"/>
      <c r="FJ253" s="7"/>
      <c r="FK253" s="7"/>
      <c r="FL253" s="7"/>
      <c r="FM253" s="7"/>
      <c r="FN253" s="7"/>
      <c r="FO253" s="7"/>
      <c r="FP253" s="7"/>
      <c r="FQ253" s="7"/>
      <c r="FR253" s="7"/>
      <c r="FS253" s="7"/>
      <c r="FT253" s="7"/>
      <c r="FU253" s="7"/>
      <c r="FV253" s="7"/>
      <c r="FW253" s="7"/>
      <c r="FX253" s="7"/>
      <c r="FY253" s="7"/>
      <c r="FZ253" s="7"/>
      <c r="GA253" s="7"/>
      <c r="GB253" s="7"/>
      <c r="GC253" s="7"/>
      <c r="GD253" s="7"/>
      <c r="GE253" s="7"/>
      <c r="GF253" s="7"/>
      <c r="GG253" s="7"/>
      <c r="GH253" s="7"/>
      <c r="GI253" s="7"/>
      <c r="GJ253" s="7"/>
      <c r="GK253" s="7"/>
      <c r="GL253" s="7"/>
      <c r="GM253" s="7"/>
      <c r="GN253" s="7"/>
      <c r="GO253" s="7"/>
      <c r="GP253" s="7"/>
      <c r="GQ253" s="7"/>
      <c r="GR253" s="7"/>
      <c r="GS253" s="7"/>
      <c r="GT253" s="7"/>
      <c r="GU253" s="7"/>
      <c r="GV253" s="7"/>
      <c r="GW253" s="7"/>
      <c r="GX253" s="7"/>
      <c r="GY253" s="7"/>
      <c r="GZ253" s="7"/>
      <c r="HA253" s="7"/>
      <c r="HB253" s="7"/>
      <c r="HC253" s="7"/>
      <c r="HD253" s="7"/>
      <c r="HE253" s="7"/>
      <c r="HF253" s="7"/>
      <c r="HG253" s="7"/>
      <c r="HH253" s="7"/>
      <c r="HI253" s="7"/>
      <c r="HJ253" s="7"/>
      <c r="HK253" s="7"/>
      <c r="HL253" s="7"/>
      <c r="HM253" s="7"/>
      <c r="HN253" s="7"/>
      <c r="HO253" s="7"/>
      <c r="HP253" s="7"/>
      <c r="HQ253" s="7"/>
      <c r="HR253" s="7"/>
      <c r="HS253" s="7"/>
      <c r="HT253" s="7"/>
      <c r="HU253" s="7"/>
      <c r="HV253" s="7"/>
      <c r="HW253" s="7"/>
      <c r="HX253" s="7"/>
      <c r="HY253" s="7"/>
      <c r="HZ253" s="7"/>
      <c r="IA253" s="7"/>
      <c r="IB253" s="7"/>
      <c r="IC253" s="7"/>
      <c r="ID253" s="7"/>
      <c r="IE253" s="7"/>
      <c r="IF253" s="7"/>
      <c r="IG253" s="7"/>
      <c r="IH253" s="7"/>
      <c r="II253" s="7"/>
      <c r="IJ253" s="7"/>
      <c r="IK253" s="7"/>
      <c r="IL253" s="7"/>
      <c r="IM253" s="7"/>
      <c r="IN253" s="7"/>
      <c r="IO253" s="7"/>
      <c r="IP253" s="7"/>
      <c r="IQ253" s="7"/>
      <c r="IR253" s="7"/>
      <c r="IS253" s="7"/>
      <c r="IT253" s="7"/>
      <c r="IU253" s="7"/>
      <c r="IV253" s="7"/>
      <c r="IW253" s="7"/>
      <c r="IX253" s="7"/>
      <c r="IY253" s="7"/>
      <c r="IZ253" s="7"/>
      <c r="JA253" s="7"/>
      <c r="JB253" s="7"/>
      <c r="JC253" s="7"/>
      <c r="JD253" s="7"/>
      <c r="JE253" s="7"/>
      <c r="JF253" s="7"/>
      <c r="JG253" s="7"/>
      <c r="JH253" s="7"/>
      <c r="JI253" s="7"/>
      <c r="JJ253" s="7"/>
      <c r="JK253" s="7"/>
      <c r="JL253" s="7"/>
      <c r="JM253" s="7"/>
      <c r="JN253" s="7"/>
      <c r="JO253" s="7"/>
      <c r="JP253" s="7"/>
      <c r="JQ253" s="7"/>
      <c r="JR253" s="7"/>
      <c r="JS253" s="7"/>
      <c r="JT253" s="7"/>
      <c r="JU253" s="7"/>
      <c r="JV253" s="7"/>
      <c r="JW253" s="7"/>
      <c r="JX253" s="7"/>
      <c r="JY253" s="7"/>
      <c r="JZ253" s="7"/>
      <c r="KA253" s="7"/>
      <c r="KB253" s="7"/>
      <c r="KC253" s="7"/>
      <c r="KD253" s="7"/>
      <c r="KE253" s="7"/>
      <c r="KF253" s="7"/>
      <c r="KG253" s="7"/>
      <c r="KH253" s="7"/>
      <c r="KI253" s="7"/>
      <c r="KJ253" s="7"/>
      <c r="KK253" s="7"/>
      <c r="KL253" s="7"/>
      <c r="KM253" s="7"/>
      <c r="KN253" s="7"/>
      <c r="KO253" s="7"/>
      <c r="KP253" s="7"/>
      <c r="KQ253" s="7"/>
      <c r="KR253" s="7"/>
      <c r="KS253" s="7"/>
      <c r="KT253" s="7"/>
      <c r="KU253" s="7"/>
      <c r="KV253" s="7"/>
      <c r="KW253" s="7"/>
      <c r="KX253" s="7"/>
      <c r="KY253" s="7"/>
      <c r="KZ253" s="7"/>
      <c r="LA253" s="7"/>
      <c r="LB253" s="7"/>
      <c r="LC253" s="7"/>
      <c r="LD253" s="7"/>
      <c r="LE253" s="7"/>
      <c r="LF253" s="7"/>
      <c r="LG253" s="7"/>
      <c r="LH253" s="7"/>
      <c r="LI253" s="7"/>
      <c r="LJ253" s="7"/>
      <c r="LK253" s="7"/>
      <c r="LL253" s="7"/>
      <c r="LM253" s="7"/>
      <c r="LN253" s="7"/>
      <c r="LO253" s="7"/>
      <c r="LP253" s="7"/>
      <c r="LQ253" s="7"/>
      <c r="LR253" s="7"/>
      <c r="LS253" s="7"/>
      <c r="LT253" s="7"/>
      <c r="LU253" s="7"/>
      <c r="LV253" s="7"/>
      <c r="LW253" s="7"/>
      <c r="LX253" s="7"/>
      <c r="LY253" s="7"/>
      <c r="LZ253" s="7"/>
      <c r="MA253" s="7"/>
      <c r="MB253" s="7"/>
      <c r="MC253" s="7"/>
      <c r="MD253" s="7"/>
      <c r="ME253" s="7"/>
      <c r="MF253" s="7"/>
      <c r="MG253" s="7"/>
      <c r="MH253" s="7"/>
      <c r="MI253" s="7"/>
      <c r="MJ253" s="7"/>
      <c r="MK253" s="7"/>
      <c r="ML253" s="7"/>
      <c r="MM253" s="7"/>
      <c r="MN253" s="7"/>
      <c r="MO253" s="7"/>
      <c r="MP253" s="7"/>
      <c r="MQ253" s="7"/>
      <c r="MR253" s="7"/>
      <c r="MS253" s="7"/>
      <c r="MT253" s="7"/>
      <c r="MU253" s="7"/>
      <c r="MV253" s="7"/>
      <c r="MW253" s="7"/>
      <c r="MX253" s="7"/>
      <c r="MY253" s="7"/>
      <c r="MZ253" s="7"/>
      <c r="NA253" s="7"/>
      <c r="NB253" s="7"/>
      <c r="NC253" s="7"/>
      <c r="ND253" s="7"/>
      <c r="NE253" s="7"/>
      <c r="NF253" s="7"/>
      <c r="NG253" s="7"/>
      <c r="NH253" s="7"/>
      <c r="NI253" s="7"/>
      <c r="NJ253" s="7"/>
      <c r="NK253" s="7"/>
      <c r="NL253" s="7"/>
      <c r="NM253" s="7"/>
      <c r="NN253" s="7"/>
      <c r="NO253" s="7"/>
      <c r="NP253" s="7"/>
      <c r="NQ253" s="7"/>
      <c r="NR253" s="7"/>
      <c r="NS253" s="7"/>
      <c r="NT253" s="7"/>
      <c r="NU253" s="7"/>
      <c r="NV253" s="7"/>
      <c r="NW253" s="7"/>
      <c r="NX253" s="7"/>
      <c r="NY253" s="7"/>
      <c r="NZ253" s="7"/>
      <c r="OA253" s="7"/>
      <c r="OB253" s="7"/>
      <c r="OC253" s="7"/>
      <c r="OD253" s="7"/>
      <c r="OE253" s="7"/>
      <c r="OF253" s="7"/>
      <c r="OG253" s="7"/>
      <c r="OH253" s="7"/>
      <c r="OI253" s="7"/>
      <c r="OJ253" s="7"/>
      <c r="OK253" s="7"/>
      <c r="OL253" s="7"/>
      <c r="OM253" s="7"/>
      <c r="ON253" s="7"/>
      <c r="OO253" s="7"/>
      <c r="OP253" s="7"/>
      <c r="OQ253" s="7"/>
      <c r="OR253" s="7"/>
      <c r="OS253" s="7"/>
      <c r="OT253" s="7"/>
      <c r="OU253" s="7"/>
      <c r="OV253" s="7"/>
      <c r="OW253" s="7"/>
      <c r="OX253" s="7"/>
      <c r="OY253" s="7"/>
      <c r="OZ253" s="7"/>
      <c r="PA253" s="7"/>
      <c r="PB253" s="7"/>
      <c r="PC253" s="7"/>
      <c r="PD253" s="7"/>
      <c r="PE253" s="7"/>
      <c r="PF253" s="7"/>
      <c r="PG253" s="7"/>
      <c r="PH253" s="7"/>
      <c r="PI253" s="7"/>
      <c r="PJ253" s="7"/>
      <c r="PK253" s="7"/>
      <c r="PL253" s="7"/>
      <c r="PM253" s="7"/>
      <c r="PN253" s="7"/>
      <c r="PO253" s="7"/>
      <c r="PP253" s="7"/>
      <c r="PQ253" s="7"/>
      <c r="PR253" s="7"/>
      <c r="PS253" s="7"/>
      <c r="PT253" s="7"/>
      <c r="PU253" s="7"/>
      <c r="PV253" s="7"/>
      <c r="PW253" s="7"/>
      <c r="PX253" s="7"/>
      <c r="PY253" s="7"/>
      <c r="PZ253" s="7"/>
      <c r="QA253" s="7"/>
      <c r="QB253" s="7"/>
      <c r="QC253" s="7"/>
      <c r="QD253" s="7"/>
      <c r="QE253" s="7"/>
      <c r="QF253" s="7"/>
      <c r="QG253" s="7"/>
      <c r="QH253" s="7"/>
      <c r="QI253" s="7"/>
      <c r="QJ253" s="7"/>
      <c r="QK253" s="7"/>
      <c r="QL253" s="7"/>
      <c r="QM253" s="7"/>
      <c r="QN253" s="7"/>
      <c r="QO253" s="7"/>
      <c r="QP253" s="7"/>
      <c r="QQ253" s="7"/>
      <c r="QR253" s="7"/>
      <c r="QS253" s="7"/>
      <c r="QT253" s="7"/>
      <c r="QU253" s="7"/>
      <c r="QV253" s="7"/>
      <c r="QW253" s="7"/>
      <c r="QX253" s="7"/>
      <c r="QY253" s="7"/>
      <c r="QZ253" s="7"/>
      <c r="RA253" s="7"/>
      <c r="RB253" s="7"/>
      <c r="RC253" s="7"/>
      <c r="RD253" s="7"/>
      <c r="RE253" s="7"/>
      <c r="RF253" s="7"/>
      <c r="RG253" s="7"/>
      <c r="RH253" s="7"/>
      <c r="RI253" s="7"/>
      <c r="RJ253" s="7"/>
      <c r="RK253" s="7"/>
      <c r="RL253" s="7"/>
      <c r="RM253" s="7"/>
      <c r="RN253" s="7"/>
      <c r="RO253" s="7"/>
      <c r="RP253" s="7"/>
      <c r="RQ253" s="7"/>
      <c r="RR253" s="7"/>
      <c r="RS253" s="7"/>
      <c r="RT253" s="7"/>
      <c r="RU253" s="7"/>
      <c r="RV253" s="7"/>
      <c r="RW253" s="7"/>
      <c r="RX253" s="7"/>
      <c r="RY253" s="7"/>
      <c r="RZ253" s="7"/>
      <c r="SA253" s="7"/>
      <c r="SB253" s="7"/>
      <c r="SC253" s="7"/>
      <c r="SD253" s="7"/>
      <c r="SE253" s="7"/>
      <c r="SF253" s="7"/>
      <c r="SG253" s="7"/>
      <c r="SH253" s="7"/>
      <c r="SI253" s="7"/>
      <c r="SJ253" s="7"/>
      <c r="SK253" s="7"/>
    </row>
    <row r="254" ht="14.2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  <c r="DV254" s="7"/>
      <c r="DW254" s="7"/>
      <c r="DX254" s="7"/>
      <c r="DY254" s="7"/>
      <c r="DZ254" s="7"/>
      <c r="EA254" s="7"/>
      <c r="EB254" s="7"/>
      <c r="EC254" s="7"/>
      <c r="ED254" s="7"/>
      <c r="EE254" s="7"/>
      <c r="EF254" s="7"/>
      <c r="EG254" s="7"/>
      <c r="EH254" s="7"/>
      <c r="EI254" s="7"/>
      <c r="EJ254" s="7"/>
      <c r="EK254" s="7"/>
      <c r="EL254" s="7"/>
      <c r="EM254" s="7"/>
      <c r="EN254" s="7"/>
      <c r="EO254" s="7"/>
      <c r="EP254" s="7"/>
      <c r="EQ254" s="7"/>
      <c r="ER254" s="7"/>
      <c r="ES254" s="7"/>
      <c r="ET254" s="7"/>
      <c r="EU254" s="7"/>
      <c r="EV254" s="7"/>
      <c r="EW254" s="7"/>
      <c r="EX254" s="7"/>
      <c r="EY254" s="7"/>
      <c r="EZ254" s="7"/>
      <c r="FA254" s="7"/>
      <c r="FB254" s="7"/>
      <c r="FC254" s="7"/>
      <c r="FD254" s="7"/>
      <c r="FE254" s="7"/>
      <c r="FF254" s="7"/>
      <c r="FG254" s="7"/>
      <c r="FH254" s="7"/>
      <c r="FI254" s="7"/>
      <c r="FJ254" s="7"/>
      <c r="FK254" s="7"/>
      <c r="FL254" s="7"/>
      <c r="FM254" s="7"/>
      <c r="FN254" s="7"/>
      <c r="FO254" s="7"/>
      <c r="FP254" s="7"/>
      <c r="FQ254" s="7"/>
      <c r="FR254" s="7"/>
      <c r="FS254" s="7"/>
      <c r="FT254" s="7"/>
      <c r="FU254" s="7"/>
      <c r="FV254" s="7"/>
      <c r="FW254" s="7"/>
      <c r="FX254" s="7"/>
      <c r="FY254" s="7"/>
      <c r="FZ254" s="7"/>
      <c r="GA254" s="7"/>
      <c r="GB254" s="7"/>
      <c r="GC254" s="7"/>
      <c r="GD254" s="7"/>
      <c r="GE254" s="7"/>
      <c r="GF254" s="7"/>
      <c r="GG254" s="7"/>
      <c r="GH254" s="7"/>
      <c r="GI254" s="7"/>
      <c r="GJ254" s="7"/>
      <c r="GK254" s="7"/>
      <c r="GL254" s="7"/>
      <c r="GM254" s="7"/>
      <c r="GN254" s="7"/>
      <c r="GO254" s="7"/>
      <c r="GP254" s="7"/>
      <c r="GQ254" s="7"/>
      <c r="GR254" s="7"/>
      <c r="GS254" s="7"/>
      <c r="GT254" s="7"/>
      <c r="GU254" s="7"/>
      <c r="GV254" s="7"/>
      <c r="GW254" s="7"/>
      <c r="GX254" s="7"/>
      <c r="GY254" s="7"/>
      <c r="GZ254" s="7"/>
      <c r="HA254" s="7"/>
      <c r="HB254" s="7"/>
      <c r="HC254" s="7"/>
      <c r="HD254" s="7"/>
      <c r="HE254" s="7"/>
      <c r="HF254" s="7"/>
      <c r="HG254" s="7"/>
      <c r="HH254" s="7"/>
      <c r="HI254" s="7"/>
      <c r="HJ254" s="7"/>
      <c r="HK254" s="7"/>
      <c r="HL254" s="7"/>
      <c r="HM254" s="7"/>
      <c r="HN254" s="7"/>
      <c r="HO254" s="7"/>
      <c r="HP254" s="7"/>
      <c r="HQ254" s="7"/>
      <c r="HR254" s="7"/>
      <c r="HS254" s="7"/>
      <c r="HT254" s="7"/>
      <c r="HU254" s="7"/>
      <c r="HV254" s="7"/>
      <c r="HW254" s="7"/>
      <c r="HX254" s="7"/>
      <c r="HY254" s="7"/>
      <c r="HZ254" s="7"/>
      <c r="IA254" s="7"/>
      <c r="IB254" s="7"/>
      <c r="IC254" s="7"/>
      <c r="ID254" s="7"/>
      <c r="IE254" s="7"/>
      <c r="IF254" s="7"/>
      <c r="IG254" s="7"/>
      <c r="IH254" s="7"/>
      <c r="II254" s="7"/>
      <c r="IJ254" s="7"/>
      <c r="IK254" s="7"/>
      <c r="IL254" s="7"/>
      <c r="IM254" s="7"/>
      <c r="IN254" s="7"/>
      <c r="IO254" s="7"/>
      <c r="IP254" s="7"/>
      <c r="IQ254" s="7"/>
      <c r="IR254" s="7"/>
      <c r="IS254" s="7"/>
      <c r="IT254" s="7"/>
      <c r="IU254" s="7"/>
      <c r="IV254" s="7"/>
      <c r="IW254" s="7"/>
      <c r="IX254" s="7"/>
      <c r="IY254" s="7"/>
      <c r="IZ254" s="7"/>
      <c r="JA254" s="7"/>
      <c r="JB254" s="7"/>
      <c r="JC254" s="7"/>
      <c r="JD254" s="7"/>
      <c r="JE254" s="7"/>
      <c r="JF254" s="7"/>
      <c r="JG254" s="7"/>
      <c r="JH254" s="7"/>
      <c r="JI254" s="7"/>
      <c r="JJ254" s="7"/>
      <c r="JK254" s="7"/>
      <c r="JL254" s="7"/>
      <c r="JM254" s="7"/>
      <c r="JN254" s="7"/>
      <c r="JO254" s="7"/>
      <c r="JP254" s="7"/>
      <c r="JQ254" s="7"/>
      <c r="JR254" s="7"/>
      <c r="JS254" s="7"/>
      <c r="JT254" s="7"/>
      <c r="JU254" s="7"/>
      <c r="JV254" s="7"/>
      <c r="JW254" s="7"/>
      <c r="JX254" s="7"/>
      <c r="JY254" s="7"/>
      <c r="JZ254" s="7"/>
      <c r="KA254" s="7"/>
      <c r="KB254" s="7"/>
      <c r="KC254" s="7"/>
      <c r="KD254" s="7"/>
      <c r="KE254" s="7"/>
      <c r="KF254" s="7"/>
      <c r="KG254" s="7"/>
      <c r="KH254" s="7"/>
      <c r="KI254" s="7"/>
      <c r="KJ254" s="7"/>
      <c r="KK254" s="7"/>
      <c r="KL254" s="7"/>
      <c r="KM254" s="7"/>
      <c r="KN254" s="7"/>
      <c r="KO254" s="7"/>
      <c r="KP254" s="7"/>
      <c r="KQ254" s="7"/>
      <c r="KR254" s="7"/>
      <c r="KS254" s="7"/>
      <c r="KT254" s="7"/>
      <c r="KU254" s="7"/>
      <c r="KV254" s="7"/>
      <c r="KW254" s="7"/>
      <c r="KX254" s="7"/>
      <c r="KY254" s="7"/>
      <c r="KZ254" s="7"/>
      <c r="LA254" s="7"/>
      <c r="LB254" s="7"/>
      <c r="LC254" s="7"/>
      <c r="LD254" s="7"/>
      <c r="LE254" s="7"/>
      <c r="LF254" s="7"/>
      <c r="LG254" s="7"/>
      <c r="LH254" s="7"/>
      <c r="LI254" s="7"/>
      <c r="LJ254" s="7"/>
      <c r="LK254" s="7"/>
      <c r="LL254" s="7"/>
      <c r="LM254" s="7"/>
      <c r="LN254" s="7"/>
      <c r="LO254" s="7"/>
      <c r="LP254" s="7"/>
      <c r="LQ254" s="7"/>
      <c r="LR254" s="7"/>
      <c r="LS254" s="7"/>
      <c r="LT254" s="7"/>
      <c r="LU254" s="7"/>
      <c r="LV254" s="7"/>
      <c r="LW254" s="7"/>
      <c r="LX254" s="7"/>
      <c r="LY254" s="7"/>
      <c r="LZ254" s="7"/>
      <c r="MA254" s="7"/>
      <c r="MB254" s="7"/>
      <c r="MC254" s="7"/>
      <c r="MD254" s="7"/>
      <c r="ME254" s="7"/>
      <c r="MF254" s="7"/>
      <c r="MG254" s="7"/>
      <c r="MH254" s="7"/>
      <c r="MI254" s="7"/>
      <c r="MJ254" s="7"/>
      <c r="MK254" s="7"/>
      <c r="ML254" s="7"/>
      <c r="MM254" s="7"/>
      <c r="MN254" s="7"/>
      <c r="MO254" s="7"/>
      <c r="MP254" s="7"/>
      <c r="MQ254" s="7"/>
      <c r="MR254" s="7"/>
      <c r="MS254" s="7"/>
      <c r="MT254" s="7"/>
      <c r="MU254" s="7"/>
      <c r="MV254" s="7"/>
      <c r="MW254" s="7"/>
      <c r="MX254" s="7"/>
      <c r="MY254" s="7"/>
      <c r="MZ254" s="7"/>
      <c r="NA254" s="7"/>
      <c r="NB254" s="7"/>
      <c r="NC254" s="7"/>
      <c r="ND254" s="7"/>
      <c r="NE254" s="7"/>
      <c r="NF254" s="7"/>
      <c r="NG254" s="7"/>
      <c r="NH254" s="7"/>
      <c r="NI254" s="7"/>
      <c r="NJ254" s="7"/>
      <c r="NK254" s="7"/>
      <c r="NL254" s="7"/>
      <c r="NM254" s="7"/>
      <c r="NN254" s="7"/>
      <c r="NO254" s="7"/>
      <c r="NP254" s="7"/>
      <c r="NQ254" s="7"/>
      <c r="NR254" s="7"/>
      <c r="NS254" s="7"/>
      <c r="NT254" s="7"/>
      <c r="NU254" s="7"/>
      <c r="NV254" s="7"/>
      <c r="NW254" s="7"/>
      <c r="NX254" s="7"/>
      <c r="NY254" s="7"/>
      <c r="NZ254" s="7"/>
      <c r="OA254" s="7"/>
      <c r="OB254" s="7"/>
      <c r="OC254" s="7"/>
      <c r="OD254" s="7"/>
      <c r="OE254" s="7"/>
      <c r="OF254" s="7"/>
      <c r="OG254" s="7"/>
      <c r="OH254" s="7"/>
      <c r="OI254" s="7"/>
      <c r="OJ254" s="7"/>
      <c r="OK254" s="7"/>
      <c r="OL254" s="7"/>
      <c r="OM254" s="7"/>
      <c r="ON254" s="7"/>
      <c r="OO254" s="7"/>
      <c r="OP254" s="7"/>
      <c r="OQ254" s="7"/>
      <c r="OR254" s="7"/>
      <c r="OS254" s="7"/>
      <c r="OT254" s="7"/>
      <c r="OU254" s="7"/>
      <c r="OV254" s="7"/>
      <c r="OW254" s="7"/>
      <c r="OX254" s="7"/>
      <c r="OY254" s="7"/>
      <c r="OZ254" s="7"/>
      <c r="PA254" s="7"/>
      <c r="PB254" s="7"/>
      <c r="PC254" s="7"/>
      <c r="PD254" s="7"/>
      <c r="PE254" s="7"/>
      <c r="PF254" s="7"/>
      <c r="PG254" s="7"/>
      <c r="PH254" s="7"/>
      <c r="PI254" s="7"/>
      <c r="PJ254" s="7"/>
      <c r="PK254" s="7"/>
      <c r="PL254" s="7"/>
      <c r="PM254" s="7"/>
      <c r="PN254" s="7"/>
      <c r="PO254" s="7"/>
      <c r="PP254" s="7"/>
      <c r="PQ254" s="7"/>
      <c r="PR254" s="7"/>
      <c r="PS254" s="7"/>
      <c r="PT254" s="7"/>
      <c r="PU254" s="7"/>
      <c r="PV254" s="7"/>
      <c r="PW254" s="7"/>
      <c r="PX254" s="7"/>
      <c r="PY254" s="7"/>
      <c r="PZ254" s="7"/>
      <c r="QA254" s="7"/>
      <c r="QB254" s="7"/>
      <c r="QC254" s="7"/>
      <c r="QD254" s="7"/>
      <c r="QE254" s="7"/>
      <c r="QF254" s="7"/>
      <c r="QG254" s="7"/>
      <c r="QH254" s="7"/>
      <c r="QI254" s="7"/>
      <c r="QJ254" s="7"/>
      <c r="QK254" s="7"/>
      <c r="QL254" s="7"/>
      <c r="QM254" s="7"/>
      <c r="QN254" s="7"/>
      <c r="QO254" s="7"/>
      <c r="QP254" s="7"/>
      <c r="QQ254" s="7"/>
      <c r="QR254" s="7"/>
      <c r="QS254" s="7"/>
      <c r="QT254" s="7"/>
      <c r="QU254" s="7"/>
      <c r="QV254" s="7"/>
      <c r="QW254" s="7"/>
      <c r="QX254" s="7"/>
      <c r="QY254" s="7"/>
      <c r="QZ254" s="7"/>
      <c r="RA254" s="7"/>
      <c r="RB254" s="7"/>
      <c r="RC254" s="7"/>
      <c r="RD254" s="7"/>
      <c r="RE254" s="7"/>
      <c r="RF254" s="7"/>
      <c r="RG254" s="7"/>
      <c r="RH254" s="7"/>
      <c r="RI254" s="7"/>
      <c r="RJ254" s="7"/>
      <c r="RK254" s="7"/>
      <c r="RL254" s="7"/>
      <c r="RM254" s="7"/>
      <c r="RN254" s="7"/>
      <c r="RO254" s="7"/>
      <c r="RP254" s="7"/>
      <c r="RQ254" s="7"/>
      <c r="RR254" s="7"/>
      <c r="RS254" s="7"/>
      <c r="RT254" s="7"/>
      <c r="RU254" s="7"/>
      <c r="RV254" s="7"/>
      <c r="RW254" s="7"/>
      <c r="RX254" s="7"/>
      <c r="RY254" s="7"/>
      <c r="RZ254" s="7"/>
      <c r="SA254" s="7"/>
      <c r="SB254" s="7"/>
      <c r="SC254" s="7"/>
      <c r="SD254" s="7"/>
      <c r="SE254" s="7"/>
      <c r="SF254" s="7"/>
      <c r="SG254" s="7"/>
      <c r="SH254" s="7"/>
      <c r="SI254" s="7"/>
      <c r="SJ254" s="7"/>
      <c r="SK254" s="7"/>
    </row>
    <row r="255" ht="14.2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  <c r="DV255" s="7"/>
      <c r="DW255" s="7"/>
      <c r="DX255" s="7"/>
      <c r="DY255" s="7"/>
      <c r="DZ255" s="7"/>
      <c r="EA255" s="7"/>
      <c r="EB255" s="7"/>
      <c r="EC255" s="7"/>
      <c r="ED255" s="7"/>
      <c r="EE255" s="7"/>
      <c r="EF255" s="7"/>
      <c r="EG255" s="7"/>
      <c r="EH255" s="7"/>
      <c r="EI255" s="7"/>
      <c r="EJ255" s="7"/>
      <c r="EK255" s="7"/>
      <c r="EL255" s="7"/>
      <c r="EM255" s="7"/>
      <c r="EN255" s="7"/>
      <c r="EO255" s="7"/>
      <c r="EP255" s="7"/>
      <c r="EQ255" s="7"/>
      <c r="ER255" s="7"/>
      <c r="ES255" s="7"/>
      <c r="ET255" s="7"/>
      <c r="EU255" s="7"/>
      <c r="EV255" s="7"/>
      <c r="EW255" s="7"/>
      <c r="EX255" s="7"/>
      <c r="EY255" s="7"/>
      <c r="EZ255" s="7"/>
      <c r="FA255" s="7"/>
      <c r="FB255" s="7"/>
      <c r="FC255" s="7"/>
      <c r="FD255" s="7"/>
      <c r="FE255" s="7"/>
      <c r="FF255" s="7"/>
      <c r="FG255" s="7"/>
      <c r="FH255" s="7"/>
      <c r="FI255" s="7"/>
      <c r="FJ255" s="7"/>
      <c r="FK255" s="7"/>
      <c r="FL255" s="7"/>
      <c r="FM255" s="7"/>
      <c r="FN255" s="7"/>
      <c r="FO255" s="7"/>
      <c r="FP255" s="7"/>
      <c r="FQ255" s="7"/>
      <c r="FR255" s="7"/>
      <c r="FS255" s="7"/>
      <c r="FT255" s="7"/>
      <c r="FU255" s="7"/>
      <c r="FV255" s="7"/>
      <c r="FW255" s="7"/>
      <c r="FX255" s="7"/>
      <c r="FY255" s="7"/>
      <c r="FZ255" s="7"/>
      <c r="GA255" s="7"/>
      <c r="GB255" s="7"/>
      <c r="GC255" s="7"/>
      <c r="GD255" s="7"/>
      <c r="GE255" s="7"/>
      <c r="GF255" s="7"/>
      <c r="GG255" s="7"/>
      <c r="GH255" s="7"/>
      <c r="GI255" s="7"/>
      <c r="GJ255" s="7"/>
      <c r="GK255" s="7"/>
      <c r="GL255" s="7"/>
      <c r="GM255" s="7"/>
      <c r="GN255" s="7"/>
      <c r="GO255" s="7"/>
      <c r="GP255" s="7"/>
      <c r="GQ255" s="7"/>
      <c r="GR255" s="7"/>
      <c r="GS255" s="7"/>
      <c r="GT255" s="7"/>
      <c r="GU255" s="7"/>
      <c r="GV255" s="7"/>
      <c r="GW255" s="7"/>
      <c r="GX255" s="7"/>
      <c r="GY255" s="7"/>
      <c r="GZ255" s="7"/>
      <c r="HA255" s="7"/>
      <c r="HB255" s="7"/>
      <c r="HC255" s="7"/>
      <c r="HD255" s="7"/>
      <c r="HE255" s="7"/>
      <c r="HF255" s="7"/>
      <c r="HG255" s="7"/>
      <c r="HH255" s="7"/>
      <c r="HI255" s="7"/>
      <c r="HJ255" s="7"/>
      <c r="HK255" s="7"/>
      <c r="HL255" s="7"/>
      <c r="HM255" s="7"/>
      <c r="HN255" s="7"/>
      <c r="HO255" s="7"/>
      <c r="HP255" s="7"/>
      <c r="HQ255" s="7"/>
      <c r="HR255" s="7"/>
      <c r="HS255" s="7"/>
      <c r="HT255" s="7"/>
      <c r="HU255" s="7"/>
      <c r="HV255" s="7"/>
      <c r="HW255" s="7"/>
      <c r="HX255" s="7"/>
      <c r="HY255" s="7"/>
      <c r="HZ255" s="7"/>
      <c r="IA255" s="7"/>
      <c r="IB255" s="7"/>
      <c r="IC255" s="7"/>
      <c r="ID255" s="7"/>
      <c r="IE255" s="7"/>
      <c r="IF255" s="7"/>
      <c r="IG255" s="7"/>
      <c r="IH255" s="7"/>
      <c r="II255" s="7"/>
      <c r="IJ255" s="7"/>
      <c r="IK255" s="7"/>
      <c r="IL255" s="7"/>
      <c r="IM255" s="7"/>
      <c r="IN255" s="7"/>
      <c r="IO255" s="7"/>
      <c r="IP255" s="7"/>
      <c r="IQ255" s="7"/>
      <c r="IR255" s="7"/>
      <c r="IS255" s="7"/>
      <c r="IT255" s="7"/>
      <c r="IU255" s="7"/>
      <c r="IV255" s="7"/>
      <c r="IW255" s="7"/>
      <c r="IX255" s="7"/>
      <c r="IY255" s="7"/>
      <c r="IZ255" s="7"/>
      <c r="JA255" s="7"/>
      <c r="JB255" s="7"/>
      <c r="JC255" s="7"/>
      <c r="JD255" s="7"/>
      <c r="JE255" s="7"/>
      <c r="JF255" s="7"/>
      <c r="JG255" s="7"/>
      <c r="JH255" s="7"/>
      <c r="JI255" s="7"/>
      <c r="JJ255" s="7"/>
      <c r="JK255" s="7"/>
      <c r="JL255" s="7"/>
      <c r="JM255" s="7"/>
      <c r="JN255" s="7"/>
      <c r="JO255" s="7"/>
      <c r="JP255" s="7"/>
      <c r="JQ255" s="7"/>
      <c r="JR255" s="7"/>
      <c r="JS255" s="7"/>
      <c r="JT255" s="7"/>
      <c r="JU255" s="7"/>
      <c r="JV255" s="7"/>
      <c r="JW255" s="7"/>
      <c r="JX255" s="7"/>
      <c r="JY255" s="7"/>
      <c r="JZ255" s="7"/>
      <c r="KA255" s="7"/>
      <c r="KB255" s="7"/>
      <c r="KC255" s="7"/>
      <c r="KD255" s="7"/>
      <c r="KE255" s="7"/>
      <c r="KF255" s="7"/>
      <c r="KG255" s="7"/>
      <c r="KH255" s="7"/>
      <c r="KI255" s="7"/>
      <c r="KJ255" s="7"/>
      <c r="KK255" s="7"/>
      <c r="KL255" s="7"/>
      <c r="KM255" s="7"/>
      <c r="KN255" s="7"/>
      <c r="KO255" s="7"/>
      <c r="KP255" s="7"/>
      <c r="KQ255" s="7"/>
      <c r="KR255" s="7"/>
      <c r="KS255" s="7"/>
      <c r="KT255" s="7"/>
      <c r="KU255" s="7"/>
      <c r="KV255" s="7"/>
      <c r="KW255" s="7"/>
      <c r="KX255" s="7"/>
      <c r="KY255" s="7"/>
      <c r="KZ255" s="7"/>
      <c r="LA255" s="7"/>
      <c r="LB255" s="7"/>
      <c r="LC255" s="7"/>
      <c r="LD255" s="7"/>
      <c r="LE255" s="7"/>
      <c r="LF255" s="7"/>
      <c r="LG255" s="7"/>
      <c r="LH255" s="7"/>
      <c r="LI255" s="7"/>
      <c r="LJ255" s="7"/>
      <c r="LK255" s="7"/>
      <c r="LL255" s="7"/>
      <c r="LM255" s="7"/>
      <c r="LN255" s="7"/>
      <c r="LO255" s="7"/>
      <c r="LP255" s="7"/>
      <c r="LQ255" s="7"/>
      <c r="LR255" s="7"/>
      <c r="LS255" s="7"/>
      <c r="LT255" s="7"/>
      <c r="LU255" s="7"/>
      <c r="LV255" s="7"/>
      <c r="LW255" s="7"/>
      <c r="LX255" s="7"/>
      <c r="LY255" s="7"/>
      <c r="LZ255" s="7"/>
      <c r="MA255" s="7"/>
      <c r="MB255" s="7"/>
      <c r="MC255" s="7"/>
      <c r="MD255" s="7"/>
      <c r="ME255" s="7"/>
      <c r="MF255" s="7"/>
      <c r="MG255" s="7"/>
      <c r="MH255" s="7"/>
      <c r="MI255" s="7"/>
      <c r="MJ255" s="7"/>
      <c r="MK255" s="7"/>
      <c r="ML255" s="7"/>
      <c r="MM255" s="7"/>
      <c r="MN255" s="7"/>
      <c r="MO255" s="7"/>
      <c r="MP255" s="7"/>
      <c r="MQ255" s="7"/>
      <c r="MR255" s="7"/>
      <c r="MS255" s="7"/>
      <c r="MT255" s="7"/>
      <c r="MU255" s="7"/>
      <c r="MV255" s="7"/>
      <c r="MW255" s="7"/>
      <c r="MX255" s="7"/>
      <c r="MY255" s="7"/>
      <c r="MZ255" s="7"/>
      <c r="NA255" s="7"/>
      <c r="NB255" s="7"/>
      <c r="NC255" s="7"/>
      <c r="ND255" s="7"/>
      <c r="NE255" s="7"/>
      <c r="NF255" s="7"/>
      <c r="NG255" s="7"/>
      <c r="NH255" s="7"/>
      <c r="NI255" s="7"/>
      <c r="NJ255" s="7"/>
      <c r="NK255" s="7"/>
      <c r="NL255" s="7"/>
      <c r="NM255" s="7"/>
      <c r="NN255" s="7"/>
      <c r="NO255" s="7"/>
      <c r="NP255" s="7"/>
      <c r="NQ255" s="7"/>
      <c r="NR255" s="7"/>
      <c r="NS255" s="7"/>
      <c r="NT255" s="7"/>
      <c r="NU255" s="7"/>
      <c r="NV255" s="7"/>
      <c r="NW255" s="7"/>
      <c r="NX255" s="7"/>
      <c r="NY255" s="7"/>
      <c r="NZ255" s="7"/>
      <c r="OA255" s="7"/>
      <c r="OB255" s="7"/>
      <c r="OC255" s="7"/>
      <c r="OD255" s="7"/>
      <c r="OE255" s="7"/>
      <c r="OF255" s="7"/>
      <c r="OG255" s="7"/>
      <c r="OH255" s="7"/>
      <c r="OI255" s="7"/>
      <c r="OJ255" s="7"/>
      <c r="OK255" s="7"/>
      <c r="OL255" s="7"/>
      <c r="OM255" s="7"/>
      <c r="ON255" s="7"/>
      <c r="OO255" s="7"/>
      <c r="OP255" s="7"/>
      <c r="OQ255" s="7"/>
      <c r="OR255" s="7"/>
      <c r="OS255" s="7"/>
      <c r="OT255" s="7"/>
      <c r="OU255" s="7"/>
      <c r="OV255" s="7"/>
      <c r="OW255" s="7"/>
      <c r="OX255" s="7"/>
      <c r="OY255" s="7"/>
      <c r="OZ255" s="7"/>
      <c r="PA255" s="7"/>
      <c r="PB255" s="7"/>
      <c r="PC255" s="7"/>
      <c r="PD255" s="7"/>
      <c r="PE255" s="7"/>
      <c r="PF255" s="7"/>
      <c r="PG255" s="7"/>
      <c r="PH255" s="7"/>
      <c r="PI255" s="7"/>
      <c r="PJ255" s="7"/>
      <c r="PK255" s="7"/>
      <c r="PL255" s="7"/>
      <c r="PM255" s="7"/>
      <c r="PN255" s="7"/>
      <c r="PO255" s="7"/>
      <c r="PP255" s="7"/>
      <c r="PQ255" s="7"/>
      <c r="PR255" s="7"/>
      <c r="PS255" s="7"/>
      <c r="PT255" s="7"/>
      <c r="PU255" s="7"/>
      <c r="PV255" s="7"/>
      <c r="PW255" s="7"/>
      <c r="PX255" s="7"/>
      <c r="PY255" s="7"/>
      <c r="PZ255" s="7"/>
      <c r="QA255" s="7"/>
      <c r="QB255" s="7"/>
      <c r="QC255" s="7"/>
      <c r="QD255" s="7"/>
      <c r="QE255" s="7"/>
      <c r="QF255" s="7"/>
      <c r="QG255" s="7"/>
      <c r="QH255" s="7"/>
      <c r="QI255" s="7"/>
      <c r="QJ255" s="7"/>
      <c r="QK255" s="7"/>
      <c r="QL255" s="7"/>
      <c r="QM255" s="7"/>
      <c r="QN255" s="7"/>
      <c r="QO255" s="7"/>
      <c r="QP255" s="7"/>
      <c r="QQ255" s="7"/>
      <c r="QR255" s="7"/>
      <c r="QS255" s="7"/>
      <c r="QT255" s="7"/>
      <c r="QU255" s="7"/>
      <c r="QV255" s="7"/>
      <c r="QW255" s="7"/>
      <c r="QX255" s="7"/>
      <c r="QY255" s="7"/>
      <c r="QZ255" s="7"/>
      <c r="RA255" s="7"/>
      <c r="RB255" s="7"/>
      <c r="RC255" s="7"/>
      <c r="RD255" s="7"/>
      <c r="RE255" s="7"/>
      <c r="RF255" s="7"/>
      <c r="RG255" s="7"/>
      <c r="RH255" s="7"/>
      <c r="RI255" s="7"/>
      <c r="RJ255" s="7"/>
      <c r="RK255" s="7"/>
      <c r="RL255" s="7"/>
      <c r="RM255" s="7"/>
      <c r="RN255" s="7"/>
      <c r="RO255" s="7"/>
      <c r="RP255" s="7"/>
      <c r="RQ255" s="7"/>
      <c r="RR255" s="7"/>
      <c r="RS255" s="7"/>
      <c r="RT255" s="7"/>
      <c r="RU255" s="7"/>
      <c r="RV255" s="7"/>
      <c r="RW255" s="7"/>
      <c r="RX255" s="7"/>
      <c r="RY255" s="7"/>
      <c r="RZ255" s="7"/>
      <c r="SA255" s="7"/>
      <c r="SB255" s="7"/>
      <c r="SC255" s="7"/>
      <c r="SD255" s="7"/>
      <c r="SE255" s="7"/>
      <c r="SF255" s="7"/>
      <c r="SG255" s="7"/>
      <c r="SH255" s="7"/>
      <c r="SI255" s="7"/>
      <c r="SJ255" s="7"/>
      <c r="SK255" s="7"/>
    </row>
    <row r="256" ht="14.2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  <c r="DV256" s="7"/>
      <c r="DW256" s="7"/>
      <c r="DX256" s="7"/>
      <c r="DY256" s="7"/>
      <c r="DZ256" s="7"/>
      <c r="EA256" s="7"/>
      <c r="EB256" s="7"/>
      <c r="EC256" s="7"/>
      <c r="ED256" s="7"/>
      <c r="EE256" s="7"/>
      <c r="EF256" s="7"/>
      <c r="EG256" s="7"/>
      <c r="EH256" s="7"/>
      <c r="EI256" s="7"/>
      <c r="EJ256" s="7"/>
      <c r="EK256" s="7"/>
      <c r="EL256" s="7"/>
      <c r="EM256" s="7"/>
      <c r="EN256" s="7"/>
      <c r="EO256" s="7"/>
      <c r="EP256" s="7"/>
      <c r="EQ256" s="7"/>
      <c r="ER256" s="7"/>
      <c r="ES256" s="7"/>
      <c r="ET256" s="7"/>
      <c r="EU256" s="7"/>
      <c r="EV256" s="7"/>
      <c r="EW256" s="7"/>
      <c r="EX256" s="7"/>
      <c r="EY256" s="7"/>
      <c r="EZ256" s="7"/>
      <c r="FA256" s="7"/>
      <c r="FB256" s="7"/>
      <c r="FC256" s="7"/>
      <c r="FD256" s="7"/>
      <c r="FE256" s="7"/>
      <c r="FF256" s="7"/>
      <c r="FG256" s="7"/>
      <c r="FH256" s="7"/>
      <c r="FI256" s="7"/>
      <c r="FJ256" s="7"/>
      <c r="FK256" s="7"/>
      <c r="FL256" s="7"/>
      <c r="FM256" s="7"/>
      <c r="FN256" s="7"/>
      <c r="FO256" s="7"/>
      <c r="FP256" s="7"/>
      <c r="FQ256" s="7"/>
      <c r="FR256" s="7"/>
      <c r="FS256" s="7"/>
      <c r="FT256" s="7"/>
      <c r="FU256" s="7"/>
      <c r="FV256" s="7"/>
      <c r="FW256" s="7"/>
      <c r="FX256" s="7"/>
      <c r="FY256" s="7"/>
      <c r="FZ256" s="7"/>
      <c r="GA256" s="7"/>
      <c r="GB256" s="7"/>
      <c r="GC256" s="7"/>
      <c r="GD256" s="7"/>
      <c r="GE256" s="7"/>
      <c r="GF256" s="7"/>
      <c r="GG256" s="7"/>
      <c r="GH256" s="7"/>
      <c r="GI256" s="7"/>
      <c r="GJ256" s="7"/>
      <c r="GK256" s="7"/>
      <c r="GL256" s="7"/>
      <c r="GM256" s="7"/>
      <c r="GN256" s="7"/>
      <c r="GO256" s="7"/>
      <c r="GP256" s="7"/>
      <c r="GQ256" s="7"/>
      <c r="GR256" s="7"/>
      <c r="GS256" s="7"/>
      <c r="GT256" s="7"/>
      <c r="GU256" s="7"/>
      <c r="GV256" s="7"/>
      <c r="GW256" s="7"/>
      <c r="GX256" s="7"/>
      <c r="GY256" s="7"/>
      <c r="GZ256" s="7"/>
      <c r="HA256" s="7"/>
      <c r="HB256" s="7"/>
      <c r="HC256" s="7"/>
      <c r="HD256" s="7"/>
      <c r="HE256" s="7"/>
      <c r="HF256" s="7"/>
      <c r="HG256" s="7"/>
      <c r="HH256" s="7"/>
      <c r="HI256" s="7"/>
      <c r="HJ256" s="7"/>
      <c r="HK256" s="7"/>
      <c r="HL256" s="7"/>
      <c r="HM256" s="7"/>
      <c r="HN256" s="7"/>
      <c r="HO256" s="7"/>
      <c r="HP256" s="7"/>
      <c r="HQ256" s="7"/>
      <c r="HR256" s="7"/>
      <c r="HS256" s="7"/>
      <c r="HT256" s="7"/>
      <c r="HU256" s="7"/>
      <c r="HV256" s="7"/>
      <c r="HW256" s="7"/>
      <c r="HX256" s="7"/>
      <c r="HY256" s="7"/>
      <c r="HZ256" s="7"/>
      <c r="IA256" s="7"/>
      <c r="IB256" s="7"/>
      <c r="IC256" s="7"/>
      <c r="ID256" s="7"/>
      <c r="IE256" s="7"/>
      <c r="IF256" s="7"/>
      <c r="IG256" s="7"/>
      <c r="IH256" s="7"/>
      <c r="II256" s="7"/>
      <c r="IJ256" s="7"/>
      <c r="IK256" s="7"/>
      <c r="IL256" s="7"/>
      <c r="IM256" s="7"/>
      <c r="IN256" s="7"/>
      <c r="IO256" s="7"/>
      <c r="IP256" s="7"/>
      <c r="IQ256" s="7"/>
      <c r="IR256" s="7"/>
      <c r="IS256" s="7"/>
      <c r="IT256" s="7"/>
      <c r="IU256" s="7"/>
      <c r="IV256" s="7"/>
      <c r="IW256" s="7"/>
      <c r="IX256" s="7"/>
      <c r="IY256" s="7"/>
      <c r="IZ256" s="7"/>
      <c r="JA256" s="7"/>
      <c r="JB256" s="7"/>
      <c r="JC256" s="7"/>
      <c r="JD256" s="7"/>
      <c r="JE256" s="7"/>
      <c r="JF256" s="7"/>
      <c r="JG256" s="7"/>
      <c r="JH256" s="7"/>
      <c r="JI256" s="7"/>
      <c r="JJ256" s="7"/>
      <c r="JK256" s="7"/>
      <c r="JL256" s="7"/>
      <c r="JM256" s="7"/>
      <c r="JN256" s="7"/>
      <c r="JO256" s="7"/>
      <c r="JP256" s="7"/>
      <c r="JQ256" s="7"/>
      <c r="JR256" s="7"/>
      <c r="JS256" s="7"/>
      <c r="JT256" s="7"/>
      <c r="JU256" s="7"/>
      <c r="JV256" s="7"/>
      <c r="JW256" s="7"/>
      <c r="JX256" s="7"/>
      <c r="JY256" s="7"/>
      <c r="JZ256" s="7"/>
      <c r="KA256" s="7"/>
      <c r="KB256" s="7"/>
      <c r="KC256" s="7"/>
      <c r="KD256" s="7"/>
      <c r="KE256" s="7"/>
      <c r="KF256" s="7"/>
      <c r="KG256" s="7"/>
      <c r="KH256" s="7"/>
      <c r="KI256" s="7"/>
      <c r="KJ256" s="7"/>
      <c r="KK256" s="7"/>
      <c r="KL256" s="7"/>
      <c r="KM256" s="7"/>
      <c r="KN256" s="7"/>
      <c r="KO256" s="7"/>
      <c r="KP256" s="7"/>
      <c r="KQ256" s="7"/>
      <c r="KR256" s="7"/>
      <c r="KS256" s="7"/>
      <c r="KT256" s="7"/>
      <c r="KU256" s="7"/>
      <c r="KV256" s="7"/>
      <c r="KW256" s="7"/>
      <c r="KX256" s="7"/>
      <c r="KY256" s="7"/>
      <c r="KZ256" s="7"/>
      <c r="LA256" s="7"/>
      <c r="LB256" s="7"/>
      <c r="LC256" s="7"/>
      <c r="LD256" s="7"/>
      <c r="LE256" s="7"/>
      <c r="LF256" s="7"/>
      <c r="LG256" s="7"/>
      <c r="LH256" s="7"/>
      <c r="LI256" s="7"/>
      <c r="LJ256" s="7"/>
      <c r="LK256" s="7"/>
      <c r="LL256" s="7"/>
      <c r="LM256" s="7"/>
      <c r="LN256" s="7"/>
      <c r="LO256" s="7"/>
      <c r="LP256" s="7"/>
      <c r="LQ256" s="7"/>
      <c r="LR256" s="7"/>
      <c r="LS256" s="7"/>
      <c r="LT256" s="7"/>
      <c r="LU256" s="7"/>
      <c r="LV256" s="7"/>
      <c r="LW256" s="7"/>
      <c r="LX256" s="7"/>
      <c r="LY256" s="7"/>
      <c r="LZ256" s="7"/>
      <c r="MA256" s="7"/>
      <c r="MB256" s="7"/>
      <c r="MC256" s="7"/>
      <c r="MD256" s="7"/>
      <c r="ME256" s="7"/>
      <c r="MF256" s="7"/>
      <c r="MG256" s="7"/>
      <c r="MH256" s="7"/>
      <c r="MI256" s="7"/>
      <c r="MJ256" s="7"/>
      <c r="MK256" s="7"/>
      <c r="ML256" s="7"/>
      <c r="MM256" s="7"/>
      <c r="MN256" s="7"/>
      <c r="MO256" s="7"/>
      <c r="MP256" s="7"/>
      <c r="MQ256" s="7"/>
      <c r="MR256" s="7"/>
      <c r="MS256" s="7"/>
      <c r="MT256" s="7"/>
      <c r="MU256" s="7"/>
      <c r="MV256" s="7"/>
      <c r="MW256" s="7"/>
      <c r="MX256" s="7"/>
      <c r="MY256" s="7"/>
      <c r="MZ256" s="7"/>
      <c r="NA256" s="7"/>
      <c r="NB256" s="7"/>
      <c r="NC256" s="7"/>
      <c r="ND256" s="7"/>
      <c r="NE256" s="7"/>
      <c r="NF256" s="7"/>
      <c r="NG256" s="7"/>
      <c r="NH256" s="7"/>
      <c r="NI256" s="7"/>
      <c r="NJ256" s="7"/>
      <c r="NK256" s="7"/>
      <c r="NL256" s="7"/>
      <c r="NM256" s="7"/>
      <c r="NN256" s="7"/>
      <c r="NO256" s="7"/>
      <c r="NP256" s="7"/>
      <c r="NQ256" s="7"/>
      <c r="NR256" s="7"/>
      <c r="NS256" s="7"/>
      <c r="NT256" s="7"/>
      <c r="NU256" s="7"/>
      <c r="NV256" s="7"/>
      <c r="NW256" s="7"/>
      <c r="NX256" s="7"/>
      <c r="NY256" s="7"/>
      <c r="NZ256" s="7"/>
      <c r="OA256" s="7"/>
      <c r="OB256" s="7"/>
      <c r="OC256" s="7"/>
      <c r="OD256" s="7"/>
      <c r="OE256" s="7"/>
      <c r="OF256" s="7"/>
      <c r="OG256" s="7"/>
      <c r="OH256" s="7"/>
      <c r="OI256" s="7"/>
      <c r="OJ256" s="7"/>
      <c r="OK256" s="7"/>
      <c r="OL256" s="7"/>
      <c r="OM256" s="7"/>
      <c r="ON256" s="7"/>
      <c r="OO256" s="7"/>
      <c r="OP256" s="7"/>
      <c r="OQ256" s="7"/>
      <c r="OR256" s="7"/>
      <c r="OS256" s="7"/>
      <c r="OT256" s="7"/>
      <c r="OU256" s="7"/>
      <c r="OV256" s="7"/>
      <c r="OW256" s="7"/>
      <c r="OX256" s="7"/>
      <c r="OY256" s="7"/>
      <c r="OZ256" s="7"/>
      <c r="PA256" s="7"/>
      <c r="PB256" s="7"/>
      <c r="PC256" s="7"/>
      <c r="PD256" s="7"/>
      <c r="PE256" s="7"/>
      <c r="PF256" s="7"/>
      <c r="PG256" s="7"/>
      <c r="PH256" s="7"/>
      <c r="PI256" s="7"/>
      <c r="PJ256" s="7"/>
      <c r="PK256" s="7"/>
      <c r="PL256" s="7"/>
      <c r="PM256" s="7"/>
      <c r="PN256" s="7"/>
      <c r="PO256" s="7"/>
      <c r="PP256" s="7"/>
      <c r="PQ256" s="7"/>
      <c r="PR256" s="7"/>
      <c r="PS256" s="7"/>
      <c r="PT256" s="7"/>
      <c r="PU256" s="7"/>
      <c r="PV256" s="7"/>
      <c r="PW256" s="7"/>
      <c r="PX256" s="7"/>
      <c r="PY256" s="7"/>
      <c r="PZ256" s="7"/>
      <c r="QA256" s="7"/>
      <c r="QB256" s="7"/>
      <c r="QC256" s="7"/>
      <c r="QD256" s="7"/>
      <c r="QE256" s="7"/>
      <c r="QF256" s="7"/>
      <c r="QG256" s="7"/>
      <c r="QH256" s="7"/>
      <c r="QI256" s="7"/>
      <c r="QJ256" s="7"/>
      <c r="QK256" s="7"/>
      <c r="QL256" s="7"/>
      <c r="QM256" s="7"/>
      <c r="QN256" s="7"/>
      <c r="QO256" s="7"/>
      <c r="QP256" s="7"/>
      <c r="QQ256" s="7"/>
      <c r="QR256" s="7"/>
      <c r="QS256" s="7"/>
      <c r="QT256" s="7"/>
      <c r="QU256" s="7"/>
      <c r="QV256" s="7"/>
      <c r="QW256" s="7"/>
      <c r="QX256" s="7"/>
      <c r="QY256" s="7"/>
      <c r="QZ256" s="7"/>
      <c r="RA256" s="7"/>
      <c r="RB256" s="7"/>
      <c r="RC256" s="7"/>
      <c r="RD256" s="7"/>
      <c r="RE256" s="7"/>
      <c r="RF256" s="7"/>
      <c r="RG256" s="7"/>
      <c r="RH256" s="7"/>
      <c r="RI256" s="7"/>
      <c r="RJ256" s="7"/>
      <c r="RK256" s="7"/>
      <c r="RL256" s="7"/>
      <c r="RM256" s="7"/>
      <c r="RN256" s="7"/>
      <c r="RO256" s="7"/>
      <c r="RP256" s="7"/>
      <c r="RQ256" s="7"/>
      <c r="RR256" s="7"/>
      <c r="RS256" s="7"/>
      <c r="RT256" s="7"/>
      <c r="RU256" s="7"/>
      <c r="RV256" s="7"/>
      <c r="RW256" s="7"/>
      <c r="RX256" s="7"/>
      <c r="RY256" s="7"/>
      <c r="RZ256" s="7"/>
      <c r="SA256" s="7"/>
      <c r="SB256" s="7"/>
      <c r="SC256" s="7"/>
      <c r="SD256" s="7"/>
      <c r="SE256" s="7"/>
      <c r="SF256" s="7"/>
      <c r="SG256" s="7"/>
      <c r="SH256" s="7"/>
      <c r="SI256" s="7"/>
      <c r="SJ256" s="7"/>
      <c r="SK256" s="7"/>
    </row>
    <row r="257" ht="14.2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  <c r="DV257" s="7"/>
      <c r="DW257" s="7"/>
      <c r="DX257" s="7"/>
      <c r="DY257" s="7"/>
      <c r="DZ257" s="7"/>
      <c r="EA257" s="7"/>
      <c r="EB257" s="7"/>
      <c r="EC257" s="7"/>
      <c r="ED257" s="7"/>
      <c r="EE257" s="7"/>
      <c r="EF257" s="7"/>
      <c r="EG257" s="7"/>
      <c r="EH257" s="7"/>
      <c r="EI257" s="7"/>
      <c r="EJ257" s="7"/>
      <c r="EK257" s="7"/>
      <c r="EL257" s="7"/>
      <c r="EM257" s="7"/>
      <c r="EN257" s="7"/>
      <c r="EO257" s="7"/>
      <c r="EP257" s="7"/>
      <c r="EQ257" s="7"/>
      <c r="ER257" s="7"/>
      <c r="ES257" s="7"/>
      <c r="ET257" s="7"/>
      <c r="EU257" s="7"/>
      <c r="EV257" s="7"/>
      <c r="EW257" s="7"/>
      <c r="EX257" s="7"/>
      <c r="EY257" s="7"/>
      <c r="EZ257" s="7"/>
      <c r="FA257" s="7"/>
      <c r="FB257" s="7"/>
      <c r="FC257" s="7"/>
      <c r="FD257" s="7"/>
      <c r="FE257" s="7"/>
      <c r="FF257" s="7"/>
      <c r="FG257" s="7"/>
      <c r="FH257" s="7"/>
      <c r="FI257" s="7"/>
      <c r="FJ257" s="7"/>
      <c r="FK257" s="7"/>
      <c r="FL257" s="7"/>
      <c r="FM257" s="7"/>
      <c r="FN257" s="7"/>
      <c r="FO257" s="7"/>
      <c r="FP257" s="7"/>
      <c r="FQ257" s="7"/>
      <c r="FR257" s="7"/>
      <c r="FS257" s="7"/>
      <c r="FT257" s="7"/>
      <c r="FU257" s="7"/>
      <c r="FV257" s="7"/>
      <c r="FW257" s="7"/>
      <c r="FX257" s="7"/>
      <c r="FY257" s="7"/>
      <c r="FZ257" s="7"/>
      <c r="GA257" s="7"/>
      <c r="GB257" s="7"/>
      <c r="GC257" s="7"/>
      <c r="GD257" s="7"/>
      <c r="GE257" s="7"/>
      <c r="GF257" s="7"/>
      <c r="GG257" s="7"/>
      <c r="GH257" s="7"/>
      <c r="GI257" s="7"/>
      <c r="GJ257" s="7"/>
      <c r="GK257" s="7"/>
      <c r="GL257" s="7"/>
      <c r="GM257" s="7"/>
      <c r="GN257" s="7"/>
      <c r="GO257" s="7"/>
      <c r="GP257" s="7"/>
      <c r="GQ257" s="7"/>
      <c r="GR257" s="7"/>
      <c r="GS257" s="7"/>
      <c r="GT257" s="7"/>
      <c r="GU257" s="7"/>
      <c r="GV257" s="7"/>
      <c r="GW257" s="7"/>
      <c r="GX257" s="7"/>
      <c r="GY257" s="7"/>
      <c r="GZ257" s="7"/>
      <c r="HA257" s="7"/>
      <c r="HB257" s="7"/>
      <c r="HC257" s="7"/>
      <c r="HD257" s="7"/>
      <c r="HE257" s="7"/>
      <c r="HF257" s="7"/>
      <c r="HG257" s="7"/>
      <c r="HH257" s="7"/>
      <c r="HI257" s="7"/>
      <c r="HJ257" s="7"/>
      <c r="HK257" s="7"/>
      <c r="HL257" s="7"/>
      <c r="HM257" s="7"/>
      <c r="HN257" s="7"/>
      <c r="HO257" s="7"/>
      <c r="HP257" s="7"/>
      <c r="HQ257" s="7"/>
      <c r="HR257" s="7"/>
      <c r="HS257" s="7"/>
      <c r="HT257" s="7"/>
      <c r="HU257" s="7"/>
      <c r="HV257" s="7"/>
      <c r="HW257" s="7"/>
      <c r="HX257" s="7"/>
      <c r="HY257" s="7"/>
      <c r="HZ257" s="7"/>
      <c r="IA257" s="7"/>
      <c r="IB257" s="7"/>
      <c r="IC257" s="7"/>
      <c r="ID257" s="7"/>
      <c r="IE257" s="7"/>
      <c r="IF257" s="7"/>
      <c r="IG257" s="7"/>
      <c r="IH257" s="7"/>
      <c r="II257" s="7"/>
      <c r="IJ257" s="7"/>
      <c r="IK257" s="7"/>
      <c r="IL257" s="7"/>
      <c r="IM257" s="7"/>
      <c r="IN257" s="7"/>
      <c r="IO257" s="7"/>
      <c r="IP257" s="7"/>
      <c r="IQ257" s="7"/>
      <c r="IR257" s="7"/>
      <c r="IS257" s="7"/>
      <c r="IT257" s="7"/>
      <c r="IU257" s="7"/>
      <c r="IV257" s="7"/>
      <c r="IW257" s="7"/>
      <c r="IX257" s="7"/>
      <c r="IY257" s="7"/>
      <c r="IZ257" s="7"/>
      <c r="JA257" s="7"/>
      <c r="JB257" s="7"/>
      <c r="JC257" s="7"/>
      <c r="JD257" s="7"/>
      <c r="JE257" s="7"/>
      <c r="JF257" s="7"/>
      <c r="JG257" s="7"/>
      <c r="JH257" s="7"/>
      <c r="JI257" s="7"/>
      <c r="JJ257" s="7"/>
      <c r="JK257" s="7"/>
      <c r="JL257" s="7"/>
      <c r="JM257" s="7"/>
      <c r="JN257" s="7"/>
      <c r="JO257" s="7"/>
      <c r="JP257" s="7"/>
      <c r="JQ257" s="7"/>
      <c r="JR257" s="7"/>
      <c r="JS257" s="7"/>
      <c r="JT257" s="7"/>
      <c r="JU257" s="7"/>
      <c r="JV257" s="7"/>
      <c r="JW257" s="7"/>
      <c r="JX257" s="7"/>
      <c r="JY257" s="7"/>
      <c r="JZ257" s="7"/>
      <c r="KA257" s="7"/>
      <c r="KB257" s="7"/>
      <c r="KC257" s="7"/>
      <c r="KD257" s="7"/>
      <c r="KE257" s="7"/>
      <c r="KF257" s="7"/>
      <c r="KG257" s="7"/>
      <c r="KH257" s="7"/>
      <c r="KI257" s="7"/>
      <c r="KJ257" s="7"/>
      <c r="KK257" s="7"/>
      <c r="KL257" s="7"/>
      <c r="KM257" s="7"/>
      <c r="KN257" s="7"/>
      <c r="KO257" s="7"/>
      <c r="KP257" s="7"/>
      <c r="KQ257" s="7"/>
      <c r="KR257" s="7"/>
      <c r="KS257" s="7"/>
      <c r="KT257" s="7"/>
      <c r="KU257" s="7"/>
      <c r="KV257" s="7"/>
      <c r="KW257" s="7"/>
      <c r="KX257" s="7"/>
      <c r="KY257" s="7"/>
      <c r="KZ257" s="7"/>
      <c r="LA257" s="7"/>
      <c r="LB257" s="7"/>
      <c r="LC257" s="7"/>
      <c r="LD257" s="7"/>
      <c r="LE257" s="7"/>
      <c r="LF257" s="7"/>
      <c r="LG257" s="7"/>
      <c r="LH257" s="7"/>
      <c r="LI257" s="7"/>
      <c r="LJ257" s="7"/>
      <c r="LK257" s="7"/>
      <c r="LL257" s="7"/>
      <c r="LM257" s="7"/>
      <c r="LN257" s="7"/>
      <c r="LO257" s="7"/>
      <c r="LP257" s="7"/>
      <c r="LQ257" s="7"/>
      <c r="LR257" s="7"/>
      <c r="LS257" s="7"/>
      <c r="LT257" s="7"/>
      <c r="LU257" s="7"/>
      <c r="LV257" s="7"/>
      <c r="LW257" s="7"/>
      <c r="LX257" s="7"/>
      <c r="LY257" s="7"/>
      <c r="LZ257" s="7"/>
      <c r="MA257" s="7"/>
      <c r="MB257" s="7"/>
      <c r="MC257" s="7"/>
      <c r="MD257" s="7"/>
      <c r="ME257" s="7"/>
      <c r="MF257" s="7"/>
      <c r="MG257" s="7"/>
      <c r="MH257" s="7"/>
      <c r="MI257" s="7"/>
      <c r="MJ257" s="7"/>
      <c r="MK257" s="7"/>
      <c r="ML257" s="7"/>
      <c r="MM257" s="7"/>
      <c r="MN257" s="7"/>
      <c r="MO257" s="7"/>
      <c r="MP257" s="7"/>
      <c r="MQ257" s="7"/>
      <c r="MR257" s="7"/>
      <c r="MS257" s="7"/>
      <c r="MT257" s="7"/>
      <c r="MU257" s="7"/>
      <c r="MV257" s="7"/>
      <c r="MW257" s="7"/>
      <c r="MX257" s="7"/>
      <c r="MY257" s="7"/>
      <c r="MZ257" s="7"/>
      <c r="NA257" s="7"/>
      <c r="NB257" s="7"/>
      <c r="NC257" s="7"/>
      <c r="ND257" s="7"/>
      <c r="NE257" s="7"/>
      <c r="NF257" s="7"/>
      <c r="NG257" s="7"/>
      <c r="NH257" s="7"/>
      <c r="NI257" s="7"/>
      <c r="NJ257" s="7"/>
      <c r="NK257" s="7"/>
      <c r="NL257" s="7"/>
      <c r="NM257" s="7"/>
      <c r="NN257" s="7"/>
      <c r="NO257" s="7"/>
      <c r="NP257" s="7"/>
      <c r="NQ257" s="7"/>
      <c r="NR257" s="7"/>
      <c r="NS257" s="7"/>
      <c r="NT257" s="7"/>
      <c r="NU257" s="7"/>
      <c r="NV257" s="7"/>
      <c r="NW257" s="7"/>
      <c r="NX257" s="7"/>
      <c r="NY257" s="7"/>
      <c r="NZ257" s="7"/>
      <c r="OA257" s="7"/>
      <c r="OB257" s="7"/>
      <c r="OC257" s="7"/>
      <c r="OD257" s="7"/>
      <c r="OE257" s="7"/>
      <c r="OF257" s="7"/>
      <c r="OG257" s="7"/>
      <c r="OH257" s="7"/>
      <c r="OI257" s="7"/>
      <c r="OJ257" s="7"/>
      <c r="OK257" s="7"/>
      <c r="OL257" s="7"/>
      <c r="OM257" s="7"/>
      <c r="ON257" s="7"/>
      <c r="OO257" s="7"/>
      <c r="OP257" s="7"/>
      <c r="OQ257" s="7"/>
      <c r="OR257" s="7"/>
      <c r="OS257" s="7"/>
      <c r="OT257" s="7"/>
      <c r="OU257" s="7"/>
      <c r="OV257" s="7"/>
      <c r="OW257" s="7"/>
      <c r="OX257" s="7"/>
      <c r="OY257" s="7"/>
      <c r="OZ257" s="7"/>
      <c r="PA257" s="7"/>
      <c r="PB257" s="7"/>
      <c r="PC257" s="7"/>
      <c r="PD257" s="7"/>
      <c r="PE257" s="7"/>
      <c r="PF257" s="7"/>
      <c r="PG257" s="7"/>
      <c r="PH257" s="7"/>
      <c r="PI257" s="7"/>
      <c r="PJ257" s="7"/>
      <c r="PK257" s="7"/>
      <c r="PL257" s="7"/>
      <c r="PM257" s="7"/>
      <c r="PN257" s="7"/>
      <c r="PO257" s="7"/>
      <c r="PP257" s="7"/>
      <c r="PQ257" s="7"/>
      <c r="PR257" s="7"/>
      <c r="PS257" s="7"/>
      <c r="PT257" s="7"/>
      <c r="PU257" s="7"/>
      <c r="PV257" s="7"/>
      <c r="PW257" s="7"/>
      <c r="PX257" s="7"/>
      <c r="PY257" s="7"/>
      <c r="PZ257" s="7"/>
      <c r="QA257" s="7"/>
      <c r="QB257" s="7"/>
      <c r="QC257" s="7"/>
      <c r="QD257" s="7"/>
      <c r="QE257" s="7"/>
      <c r="QF257" s="7"/>
      <c r="QG257" s="7"/>
      <c r="QH257" s="7"/>
      <c r="QI257" s="7"/>
      <c r="QJ257" s="7"/>
      <c r="QK257" s="7"/>
      <c r="QL257" s="7"/>
      <c r="QM257" s="7"/>
      <c r="QN257" s="7"/>
      <c r="QO257" s="7"/>
      <c r="QP257" s="7"/>
      <c r="QQ257" s="7"/>
      <c r="QR257" s="7"/>
      <c r="QS257" s="7"/>
      <c r="QT257" s="7"/>
      <c r="QU257" s="7"/>
      <c r="QV257" s="7"/>
      <c r="QW257" s="7"/>
      <c r="QX257" s="7"/>
      <c r="QY257" s="7"/>
      <c r="QZ257" s="7"/>
      <c r="RA257" s="7"/>
      <c r="RB257" s="7"/>
      <c r="RC257" s="7"/>
      <c r="RD257" s="7"/>
      <c r="RE257" s="7"/>
      <c r="RF257" s="7"/>
      <c r="RG257" s="7"/>
      <c r="RH257" s="7"/>
      <c r="RI257" s="7"/>
      <c r="RJ257" s="7"/>
      <c r="RK257" s="7"/>
      <c r="RL257" s="7"/>
      <c r="RM257" s="7"/>
      <c r="RN257" s="7"/>
      <c r="RO257" s="7"/>
      <c r="RP257" s="7"/>
      <c r="RQ257" s="7"/>
      <c r="RR257" s="7"/>
      <c r="RS257" s="7"/>
      <c r="RT257" s="7"/>
      <c r="RU257" s="7"/>
      <c r="RV257" s="7"/>
      <c r="RW257" s="7"/>
      <c r="RX257" s="7"/>
      <c r="RY257" s="7"/>
      <c r="RZ257" s="7"/>
      <c r="SA257" s="7"/>
      <c r="SB257" s="7"/>
      <c r="SC257" s="7"/>
      <c r="SD257" s="7"/>
      <c r="SE257" s="7"/>
      <c r="SF257" s="7"/>
      <c r="SG257" s="7"/>
      <c r="SH257" s="7"/>
      <c r="SI257" s="7"/>
      <c r="SJ257" s="7"/>
      <c r="SK257" s="7"/>
    </row>
    <row r="258" ht="14.2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  <c r="DV258" s="7"/>
      <c r="DW258" s="7"/>
      <c r="DX258" s="7"/>
      <c r="DY258" s="7"/>
      <c r="DZ258" s="7"/>
      <c r="EA258" s="7"/>
      <c r="EB258" s="7"/>
      <c r="EC258" s="7"/>
      <c r="ED258" s="7"/>
      <c r="EE258" s="7"/>
      <c r="EF258" s="7"/>
      <c r="EG258" s="7"/>
      <c r="EH258" s="7"/>
      <c r="EI258" s="7"/>
      <c r="EJ258" s="7"/>
      <c r="EK258" s="7"/>
      <c r="EL258" s="7"/>
      <c r="EM258" s="7"/>
      <c r="EN258" s="7"/>
      <c r="EO258" s="7"/>
      <c r="EP258" s="7"/>
      <c r="EQ258" s="7"/>
      <c r="ER258" s="7"/>
      <c r="ES258" s="7"/>
      <c r="ET258" s="7"/>
      <c r="EU258" s="7"/>
      <c r="EV258" s="7"/>
      <c r="EW258" s="7"/>
      <c r="EX258" s="7"/>
      <c r="EY258" s="7"/>
      <c r="EZ258" s="7"/>
      <c r="FA258" s="7"/>
      <c r="FB258" s="7"/>
      <c r="FC258" s="7"/>
      <c r="FD258" s="7"/>
      <c r="FE258" s="7"/>
      <c r="FF258" s="7"/>
      <c r="FG258" s="7"/>
      <c r="FH258" s="7"/>
      <c r="FI258" s="7"/>
      <c r="FJ258" s="7"/>
      <c r="FK258" s="7"/>
      <c r="FL258" s="7"/>
      <c r="FM258" s="7"/>
      <c r="FN258" s="7"/>
      <c r="FO258" s="7"/>
      <c r="FP258" s="7"/>
      <c r="FQ258" s="7"/>
      <c r="FR258" s="7"/>
      <c r="FS258" s="7"/>
      <c r="FT258" s="7"/>
      <c r="FU258" s="7"/>
      <c r="FV258" s="7"/>
      <c r="FW258" s="7"/>
      <c r="FX258" s="7"/>
      <c r="FY258" s="7"/>
      <c r="FZ258" s="7"/>
      <c r="GA258" s="7"/>
      <c r="GB258" s="7"/>
      <c r="GC258" s="7"/>
      <c r="GD258" s="7"/>
      <c r="GE258" s="7"/>
      <c r="GF258" s="7"/>
      <c r="GG258" s="7"/>
      <c r="GH258" s="7"/>
      <c r="GI258" s="7"/>
      <c r="GJ258" s="7"/>
      <c r="GK258" s="7"/>
      <c r="GL258" s="7"/>
      <c r="GM258" s="7"/>
      <c r="GN258" s="7"/>
      <c r="GO258" s="7"/>
      <c r="GP258" s="7"/>
      <c r="GQ258" s="7"/>
      <c r="GR258" s="7"/>
      <c r="GS258" s="7"/>
      <c r="GT258" s="7"/>
      <c r="GU258" s="7"/>
      <c r="GV258" s="7"/>
      <c r="GW258" s="7"/>
      <c r="GX258" s="7"/>
      <c r="GY258" s="7"/>
      <c r="GZ258" s="7"/>
      <c r="HA258" s="7"/>
      <c r="HB258" s="7"/>
      <c r="HC258" s="7"/>
      <c r="HD258" s="7"/>
      <c r="HE258" s="7"/>
      <c r="HF258" s="7"/>
      <c r="HG258" s="7"/>
      <c r="HH258" s="7"/>
      <c r="HI258" s="7"/>
      <c r="HJ258" s="7"/>
      <c r="HK258" s="7"/>
      <c r="HL258" s="7"/>
      <c r="HM258" s="7"/>
      <c r="HN258" s="7"/>
      <c r="HO258" s="7"/>
      <c r="HP258" s="7"/>
      <c r="HQ258" s="7"/>
      <c r="HR258" s="7"/>
      <c r="HS258" s="7"/>
      <c r="HT258" s="7"/>
      <c r="HU258" s="7"/>
      <c r="HV258" s="7"/>
      <c r="HW258" s="7"/>
      <c r="HX258" s="7"/>
      <c r="HY258" s="7"/>
      <c r="HZ258" s="7"/>
      <c r="IA258" s="7"/>
      <c r="IB258" s="7"/>
      <c r="IC258" s="7"/>
      <c r="ID258" s="7"/>
      <c r="IE258" s="7"/>
      <c r="IF258" s="7"/>
      <c r="IG258" s="7"/>
      <c r="IH258" s="7"/>
      <c r="II258" s="7"/>
      <c r="IJ258" s="7"/>
      <c r="IK258" s="7"/>
      <c r="IL258" s="7"/>
      <c r="IM258" s="7"/>
      <c r="IN258" s="7"/>
      <c r="IO258" s="7"/>
      <c r="IP258" s="7"/>
      <c r="IQ258" s="7"/>
      <c r="IR258" s="7"/>
      <c r="IS258" s="7"/>
      <c r="IT258" s="7"/>
      <c r="IU258" s="7"/>
      <c r="IV258" s="7"/>
      <c r="IW258" s="7"/>
      <c r="IX258" s="7"/>
      <c r="IY258" s="7"/>
      <c r="IZ258" s="7"/>
      <c r="JA258" s="7"/>
      <c r="JB258" s="7"/>
      <c r="JC258" s="7"/>
      <c r="JD258" s="7"/>
      <c r="JE258" s="7"/>
      <c r="JF258" s="7"/>
      <c r="JG258" s="7"/>
      <c r="JH258" s="7"/>
      <c r="JI258" s="7"/>
      <c r="JJ258" s="7"/>
      <c r="JK258" s="7"/>
      <c r="JL258" s="7"/>
      <c r="JM258" s="7"/>
      <c r="JN258" s="7"/>
      <c r="JO258" s="7"/>
      <c r="JP258" s="7"/>
      <c r="JQ258" s="7"/>
      <c r="JR258" s="7"/>
      <c r="JS258" s="7"/>
      <c r="JT258" s="7"/>
      <c r="JU258" s="7"/>
      <c r="JV258" s="7"/>
      <c r="JW258" s="7"/>
      <c r="JX258" s="7"/>
      <c r="JY258" s="7"/>
      <c r="JZ258" s="7"/>
      <c r="KA258" s="7"/>
      <c r="KB258" s="7"/>
      <c r="KC258" s="7"/>
      <c r="KD258" s="7"/>
      <c r="KE258" s="7"/>
      <c r="KF258" s="7"/>
      <c r="KG258" s="7"/>
      <c r="KH258" s="7"/>
      <c r="KI258" s="7"/>
      <c r="KJ258" s="7"/>
      <c r="KK258" s="7"/>
      <c r="KL258" s="7"/>
      <c r="KM258" s="7"/>
      <c r="KN258" s="7"/>
      <c r="KO258" s="7"/>
      <c r="KP258" s="7"/>
      <c r="KQ258" s="7"/>
      <c r="KR258" s="7"/>
      <c r="KS258" s="7"/>
      <c r="KT258" s="7"/>
      <c r="KU258" s="7"/>
      <c r="KV258" s="7"/>
      <c r="KW258" s="7"/>
      <c r="KX258" s="7"/>
      <c r="KY258" s="7"/>
      <c r="KZ258" s="7"/>
      <c r="LA258" s="7"/>
      <c r="LB258" s="7"/>
      <c r="LC258" s="7"/>
      <c r="LD258" s="7"/>
      <c r="LE258" s="7"/>
      <c r="LF258" s="7"/>
      <c r="LG258" s="7"/>
      <c r="LH258" s="7"/>
      <c r="LI258" s="7"/>
      <c r="LJ258" s="7"/>
      <c r="LK258" s="7"/>
      <c r="LL258" s="7"/>
      <c r="LM258" s="7"/>
      <c r="LN258" s="7"/>
      <c r="LO258" s="7"/>
      <c r="LP258" s="7"/>
      <c r="LQ258" s="7"/>
      <c r="LR258" s="7"/>
      <c r="LS258" s="7"/>
      <c r="LT258" s="7"/>
      <c r="LU258" s="7"/>
      <c r="LV258" s="7"/>
      <c r="LW258" s="7"/>
      <c r="LX258" s="7"/>
      <c r="LY258" s="7"/>
      <c r="LZ258" s="7"/>
      <c r="MA258" s="7"/>
      <c r="MB258" s="7"/>
      <c r="MC258" s="7"/>
      <c r="MD258" s="7"/>
      <c r="ME258" s="7"/>
      <c r="MF258" s="7"/>
      <c r="MG258" s="7"/>
      <c r="MH258" s="7"/>
      <c r="MI258" s="7"/>
      <c r="MJ258" s="7"/>
      <c r="MK258" s="7"/>
      <c r="ML258" s="7"/>
      <c r="MM258" s="7"/>
      <c r="MN258" s="7"/>
      <c r="MO258" s="7"/>
      <c r="MP258" s="7"/>
      <c r="MQ258" s="7"/>
      <c r="MR258" s="7"/>
      <c r="MS258" s="7"/>
      <c r="MT258" s="7"/>
      <c r="MU258" s="7"/>
      <c r="MV258" s="7"/>
      <c r="MW258" s="7"/>
      <c r="MX258" s="7"/>
      <c r="MY258" s="7"/>
      <c r="MZ258" s="7"/>
      <c r="NA258" s="7"/>
      <c r="NB258" s="7"/>
      <c r="NC258" s="7"/>
      <c r="ND258" s="7"/>
      <c r="NE258" s="7"/>
      <c r="NF258" s="7"/>
      <c r="NG258" s="7"/>
      <c r="NH258" s="7"/>
      <c r="NI258" s="7"/>
      <c r="NJ258" s="7"/>
      <c r="NK258" s="7"/>
      <c r="NL258" s="7"/>
      <c r="NM258" s="7"/>
      <c r="NN258" s="7"/>
      <c r="NO258" s="7"/>
      <c r="NP258" s="7"/>
      <c r="NQ258" s="7"/>
      <c r="NR258" s="7"/>
      <c r="NS258" s="7"/>
      <c r="NT258" s="7"/>
      <c r="NU258" s="7"/>
      <c r="NV258" s="7"/>
      <c r="NW258" s="7"/>
      <c r="NX258" s="7"/>
      <c r="NY258" s="7"/>
      <c r="NZ258" s="7"/>
      <c r="OA258" s="7"/>
      <c r="OB258" s="7"/>
      <c r="OC258" s="7"/>
      <c r="OD258" s="7"/>
      <c r="OE258" s="7"/>
      <c r="OF258" s="7"/>
      <c r="OG258" s="7"/>
      <c r="OH258" s="7"/>
      <c r="OI258" s="7"/>
      <c r="OJ258" s="7"/>
      <c r="OK258" s="7"/>
      <c r="OL258" s="7"/>
      <c r="OM258" s="7"/>
      <c r="ON258" s="7"/>
      <c r="OO258" s="7"/>
      <c r="OP258" s="7"/>
      <c r="OQ258" s="7"/>
      <c r="OR258" s="7"/>
      <c r="OS258" s="7"/>
      <c r="OT258" s="7"/>
      <c r="OU258" s="7"/>
      <c r="OV258" s="7"/>
      <c r="OW258" s="7"/>
      <c r="OX258" s="7"/>
      <c r="OY258" s="7"/>
      <c r="OZ258" s="7"/>
      <c r="PA258" s="7"/>
      <c r="PB258" s="7"/>
      <c r="PC258" s="7"/>
      <c r="PD258" s="7"/>
      <c r="PE258" s="7"/>
      <c r="PF258" s="7"/>
      <c r="PG258" s="7"/>
      <c r="PH258" s="7"/>
      <c r="PI258" s="7"/>
      <c r="PJ258" s="7"/>
      <c r="PK258" s="7"/>
      <c r="PL258" s="7"/>
      <c r="PM258" s="7"/>
      <c r="PN258" s="7"/>
      <c r="PO258" s="7"/>
      <c r="PP258" s="7"/>
      <c r="PQ258" s="7"/>
      <c r="PR258" s="7"/>
      <c r="PS258" s="7"/>
      <c r="PT258" s="7"/>
      <c r="PU258" s="7"/>
      <c r="PV258" s="7"/>
      <c r="PW258" s="7"/>
      <c r="PX258" s="7"/>
      <c r="PY258" s="7"/>
      <c r="PZ258" s="7"/>
      <c r="QA258" s="7"/>
      <c r="QB258" s="7"/>
      <c r="QC258" s="7"/>
      <c r="QD258" s="7"/>
      <c r="QE258" s="7"/>
      <c r="QF258" s="7"/>
      <c r="QG258" s="7"/>
      <c r="QH258" s="7"/>
      <c r="QI258" s="7"/>
      <c r="QJ258" s="7"/>
      <c r="QK258" s="7"/>
      <c r="QL258" s="7"/>
      <c r="QM258" s="7"/>
      <c r="QN258" s="7"/>
      <c r="QO258" s="7"/>
      <c r="QP258" s="7"/>
      <c r="QQ258" s="7"/>
      <c r="QR258" s="7"/>
      <c r="QS258" s="7"/>
      <c r="QT258" s="7"/>
      <c r="QU258" s="7"/>
      <c r="QV258" s="7"/>
      <c r="QW258" s="7"/>
      <c r="QX258" s="7"/>
      <c r="QY258" s="7"/>
      <c r="QZ258" s="7"/>
      <c r="RA258" s="7"/>
      <c r="RB258" s="7"/>
      <c r="RC258" s="7"/>
      <c r="RD258" s="7"/>
      <c r="RE258" s="7"/>
      <c r="RF258" s="7"/>
      <c r="RG258" s="7"/>
      <c r="RH258" s="7"/>
      <c r="RI258" s="7"/>
      <c r="RJ258" s="7"/>
      <c r="RK258" s="7"/>
      <c r="RL258" s="7"/>
      <c r="RM258" s="7"/>
      <c r="RN258" s="7"/>
      <c r="RO258" s="7"/>
      <c r="RP258" s="7"/>
      <c r="RQ258" s="7"/>
      <c r="RR258" s="7"/>
      <c r="RS258" s="7"/>
      <c r="RT258" s="7"/>
      <c r="RU258" s="7"/>
      <c r="RV258" s="7"/>
      <c r="RW258" s="7"/>
      <c r="RX258" s="7"/>
      <c r="RY258" s="7"/>
      <c r="RZ258" s="7"/>
      <c r="SA258" s="7"/>
      <c r="SB258" s="7"/>
      <c r="SC258" s="7"/>
      <c r="SD258" s="7"/>
      <c r="SE258" s="7"/>
      <c r="SF258" s="7"/>
      <c r="SG258" s="7"/>
      <c r="SH258" s="7"/>
      <c r="SI258" s="7"/>
      <c r="SJ258" s="7"/>
      <c r="SK258" s="7"/>
    </row>
    <row r="259" ht="14.2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  <c r="DV259" s="7"/>
      <c r="DW259" s="7"/>
      <c r="DX259" s="7"/>
      <c r="DY259" s="7"/>
      <c r="DZ259" s="7"/>
      <c r="EA259" s="7"/>
      <c r="EB259" s="7"/>
      <c r="EC259" s="7"/>
      <c r="ED259" s="7"/>
      <c r="EE259" s="7"/>
      <c r="EF259" s="7"/>
      <c r="EG259" s="7"/>
      <c r="EH259" s="7"/>
      <c r="EI259" s="7"/>
      <c r="EJ259" s="7"/>
      <c r="EK259" s="7"/>
      <c r="EL259" s="7"/>
      <c r="EM259" s="7"/>
      <c r="EN259" s="7"/>
      <c r="EO259" s="7"/>
      <c r="EP259" s="7"/>
      <c r="EQ259" s="7"/>
      <c r="ER259" s="7"/>
      <c r="ES259" s="7"/>
      <c r="ET259" s="7"/>
      <c r="EU259" s="7"/>
      <c r="EV259" s="7"/>
      <c r="EW259" s="7"/>
      <c r="EX259" s="7"/>
      <c r="EY259" s="7"/>
      <c r="EZ259" s="7"/>
      <c r="FA259" s="7"/>
      <c r="FB259" s="7"/>
      <c r="FC259" s="7"/>
      <c r="FD259" s="7"/>
      <c r="FE259" s="7"/>
      <c r="FF259" s="7"/>
      <c r="FG259" s="7"/>
      <c r="FH259" s="7"/>
      <c r="FI259" s="7"/>
      <c r="FJ259" s="7"/>
      <c r="FK259" s="7"/>
      <c r="FL259" s="7"/>
      <c r="FM259" s="7"/>
      <c r="FN259" s="7"/>
      <c r="FO259" s="7"/>
      <c r="FP259" s="7"/>
      <c r="FQ259" s="7"/>
      <c r="FR259" s="7"/>
      <c r="FS259" s="7"/>
      <c r="FT259" s="7"/>
      <c r="FU259" s="7"/>
      <c r="FV259" s="7"/>
      <c r="FW259" s="7"/>
      <c r="FX259" s="7"/>
      <c r="FY259" s="7"/>
      <c r="FZ259" s="7"/>
      <c r="GA259" s="7"/>
      <c r="GB259" s="7"/>
      <c r="GC259" s="7"/>
      <c r="GD259" s="7"/>
      <c r="GE259" s="7"/>
      <c r="GF259" s="7"/>
      <c r="GG259" s="7"/>
      <c r="GH259" s="7"/>
      <c r="GI259" s="7"/>
      <c r="GJ259" s="7"/>
      <c r="GK259" s="7"/>
      <c r="GL259" s="7"/>
      <c r="GM259" s="7"/>
      <c r="GN259" s="7"/>
      <c r="GO259" s="7"/>
      <c r="GP259" s="7"/>
      <c r="GQ259" s="7"/>
      <c r="GR259" s="7"/>
      <c r="GS259" s="7"/>
      <c r="GT259" s="7"/>
      <c r="GU259" s="7"/>
      <c r="GV259" s="7"/>
      <c r="GW259" s="7"/>
      <c r="GX259" s="7"/>
      <c r="GY259" s="7"/>
      <c r="GZ259" s="7"/>
      <c r="HA259" s="7"/>
      <c r="HB259" s="7"/>
      <c r="HC259" s="7"/>
      <c r="HD259" s="7"/>
      <c r="HE259" s="7"/>
      <c r="HF259" s="7"/>
      <c r="HG259" s="7"/>
      <c r="HH259" s="7"/>
      <c r="HI259" s="7"/>
      <c r="HJ259" s="7"/>
      <c r="HK259" s="7"/>
      <c r="HL259" s="7"/>
      <c r="HM259" s="7"/>
      <c r="HN259" s="7"/>
      <c r="HO259" s="7"/>
      <c r="HP259" s="7"/>
      <c r="HQ259" s="7"/>
      <c r="HR259" s="7"/>
      <c r="HS259" s="7"/>
      <c r="HT259" s="7"/>
      <c r="HU259" s="7"/>
      <c r="HV259" s="7"/>
      <c r="HW259" s="7"/>
      <c r="HX259" s="7"/>
      <c r="HY259" s="7"/>
      <c r="HZ259" s="7"/>
      <c r="IA259" s="7"/>
      <c r="IB259" s="7"/>
      <c r="IC259" s="7"/>
      <c r="ID259" s="7"/>
      <c r="IE259" s="7"/>
      <c r="IF259" s="7"/>
      <c r="IG259" s="7"/>
      <c r="IH259" s="7"/>
      <c r="II259" s="7"/>
      <c r="IJ259" s="7"/>
      <c r="IK259" s="7"/>
      <c r="IL259" s="7"/>
      <c r="IM259" s="7"/>
      <c r="IN259" s="7"/>
      <c r="IO259" s="7"/>
      <c r="IP259" s="7"/>
      <c r="IQ259" s="7"/>
      <c r="IR259" s="7"/>
      <c r="IS259" s="7"/>
      <c r="IT259" s="7"/>
      <c r="IU259" s="7"/>
      <c r="IV259" s="7"/>
      <c r="IW259" s="7"/>
      <c r="IX259" s="7"/>
      <c r="IY259" s="7"/>
      <c r="IZ259" s="7"/>
      <c r="JA259" s="7"/>
      <c r="JB259" s="7"/>
      <c r="JC259" s="7"/>
      <c r="JD259" s="7"/>
      <c r="JE259" s="7"/>
      <c r="JF259" s="7"/>
      <c r="JG259" s="7"/>
      <c r="JH259" s="7"/>
      <c r="JI259" s="7"/>
      <c r="JJ259" s="7"/>
      <c r="JK259" s="7"/>
      <c r="JL259" s="7"/>
      <c r="JM259" s="7"/>
      <c r="JN259" s="7"/>
      <c r="JO259" s="7"/>
      <c r="JP259" s="7"/>
      <c r="JQ259" s="7"/>
      <c r="JR259" s="7"/>
      <c r="JS259" s="7"/>
      <c r="JT259" s="7"/>
      <c r="JU259" s="7"/>
      <c r="JV259" s="7"/>
      <c r="JW259" s="7"/>
      <c r="JX259" s="7"/>
      <c r="JY259" s="7"/>
      <c r="JZ259" s="7"/>
      <c r="KA259" s="7"/>
      <c r="KB259" s="7"/>
      <c r="KC259" s="7"/>
      <c r="KD259" s="7"/>
      <c r="KE259" s="7"/>
      <c r="KF259" s="7"/>
      <c r="KG259" s="7"/>
      <c r="KH259" s="7"/>
      <c r="KI259" s="7"/>
      <c r="KJ259" s="7"/>
      <c r="KK259" s="7"/>
      <c r="KL259" s="7"/>
      <c r="KM259" s="7"/>
      <c r="KN259" s="7"/>
      <c r="KO259" s="7"/>
      <c r="KP259" s="7"/>
      <c r="KQ259" s="7"/>
      <c r="KR259" s="7"/>
      <c r="KS259" s="7"/>
      <c r="KT259" s="7"/>
      <c r="KU259" s="7"/>
      <c r="KV259" s="7"/>
      <c r="KW259" s="7"/>
      <c r="KX259" s="7"/>
      <c r="KY259" s="7"/>
      <c r="KZ259" s="7"/>
      <c r="LA259" s="7"/>
      <c r="LB259" s="7"/>
      <c r="LC259" s="7"/>
      <c r="LD259" s="7"/>
      <c r="LE259" s="7"/>
      <c r="LF259" s="7"/>
      <c r="LG259" s="7"/>
      <c r="LH259" s="7"/>
      <c r="LI259" s="7"/>
      <c r="LJ259" s="7"/>
      <c r="LK259" s="7"/>
      <c r="LL259" s="7"/>
      <c r="LM259" s="7"/>
      <c r="LN259" s="7"/>
      <c r="LO259" s="7"/>
      <c r="LP259" s="7"/>
      <c r="LQ259" s="7"/>
      <c r="LR259" s="7"/>
      <c r="LS259" s="7"/>
      <c r="LT259" s="7"/>
      <c r="LU259" s="7"/>
      <c r="LV259" s="7"/>
      <c r="LW259" s="7"/>
      <c r="LX259" s="7"/>
      <c r="LY259" s="7"/>
      <c r="LZ259" s="7"/>
      <c r="MA259" s="7"/>
      <c r="MB259" s="7"/>
      <c r="MC259" s="7"/>
      <c r="MD259" s="7"/>
      <c r="ME259" s="7"/>
      <c r="MF259" s="7"/>
      <c r="MG259" s="7"/>
      <c r="MH259" s="7"/>
      <c r="MI259" s="7"/>
      <c r="MJ259" s="7"/>
      <c r="MK259" s="7"/>
      <c r="ML259" s="7"/>
      <c r="MM259" s="7"/>
      <c r="MN259" s="7"/>
      <c r="MO259" s="7"/>
      <c r="MP259" s="7"/>
      <c r="MQ259" s="7"/>
      <c r="MR259" s="7"/>
      <c r="MS259" s="7"/>
      <c r="MT259" s="7"/>
      <c r="MU259" s="7"/>
      <c r="MV259" s="7"/>
      <c r="MW259" s="7"/>
      <c r="MX259" s="7"/>
      <c r="MY259" s="7"/>
      <c r="MZ259" s="7"/>
      <c r="NA259" s="7"/>
      <c r="NB259" s="7"/>
      <c r="NC259" s="7"/>
      <c r="ND259" s="7"/>
      <c r="NE259" s="7"/>
      <c r="NF259" s="7"/>
      <c r="NG259" s="7"/>
      <c r="NH259" s="7"/>
      <c r="NI259" s="7"/>
      <c r="NJ259" s="7"/>
      <c r="NK259" s="7"/>
      <c r="NL259" s="7"/>
      <c r="NM259" s="7"/>
      <c r="NN259" s="7"/>
      <c r="NO259" s="7"/>
      <c r="NP259" s="7"/>
      <c r="NQ259" s="7"/>
      <c r="NR259" s="7"/>
      <c r="NS259" s="7"/>
      <c r="NT259" s="7"/>
      <c r="NU259" s="7"/>
      <c r="NV259" s="7"/>
      <c r="NW259" s="7"/>
      <c r="NX259" s="7"/>
      <c r="NY259" s="7"/>
      <c r="NZ259" s="7"/>
      <c r="OA259" s="7"/>
      <c r="OB259" s="7"/>
      <c r="OC259" s="7"/>
      <c r="OD259" s="7"/>
      <c r="OE259" s="7"/>
      <c r="OF259" s="7"/>
      <c r="OG259" s="7"/>
      <c r="OH259" s="7"/>
      <c r="OI259" s="7"/>
      <c r="OJ259" s="7"/>
      <c r="OK259" s="7"/>
      <c r="OL259" s="7"/>
      <c r="OM259" s="7"/>
      <c r="ON259" s="7"/>
      <c r="OO259" s="7"/>
      <c r="OP259" s="7"/>
      <c r="OQ259" s="7"/>
      <c r="OR259" s="7"/>
      <c r="OS259" s="7"/>
      <c r="OT259" s="7"/>
      <c r="OU259" s="7"/>
      <c r="OV259" s="7"/>
      <c r="OW259" s="7"/>
      <c r="OX259" s="7"/>
      <c r="OY259" s="7"/>
      <c r="OZ259" s="7"/>
      <c r="PA259" s="7"/>
      <c r="PB259" s="7"/>
      <c r="PC259" s="7"/>
      <c r="PD259" s="7"/>
      <c r="PE259" s="7"/>
      <c r="PF259" s="7"/>
      <c r="PG259" s="7"/>
      <c r="PH259" s="7"/>
      <c r="PI259" s="7"/>
      <c r="PJ259" s="7"/>
      <c r="PK259" s="7"/>
      <c r="PL259" s="7"/>
      <c r="PM259" s="7"/>
      <c r="PN259" s="7"/>
      <c r="PO259" s="7"/>
      <c r="PP259" s="7"/>
      <c r="PQ259" s="7"/>
      <c r="PR259" s="7"/>
      <c r="PS259" s="7"/>
      <c r="PT259" s="7"/>
      <c r="PU259" s="7"/>
      <c r="PV259" s="7"/>
      <c r="PW259" s="7"/>
      <c r="PX259" s="7"/>
      <c r="PY259" s="7"/>
      <c r="PZ259" s="7"/>
      <c r="QA259" s="7"/>
      <c r="QB259" s="7"/>
      <c r="QC259" s="7"/>
      <c r="QD259" s="7"/>
      <c r="QE259" s="7"/>
      <c r="QF259" s="7"/>
      <c r="QG259" s="7"/>
      <c r="QH259" s="7"/>
      <c r="QI259" s="7"/>
      <c r="QJ259" s="7"/>
      <c r="QK259" s="7"/>
      <c r="QL259" s="7"/>
      <c r="QM259" s="7"/>
      <c r="QN259" s="7"/>
      <c r="QO259" s="7"/>
      <c r="QP259" s="7"/>
      <c r="QQ259" s="7"/>
      <c r="QR259" s="7"/>
      <c r="QS259" s="7"/>
      <c r="QT259" s="7"/>
      <c r="QU259" s="7"/>
      <c r="QV259" s="7"/>
      <c r="QW259" s="7"/>
      <c r="QX259" s="7"/>
      <c r="QY259" s="7"/>
      <c r="QZ259" s="7"/>
      <c r="RA259" s="7"/>
      <c r="RB259" s="7"/>
      <c r="RC259" s="7"/>
      <c r="RD259" s="7"/>
      <c r="RE259" s="7"/>
      <c r="RF259" s="7"/>
      <c r="RG259" s="7"/>
      <c r="RH259" s="7"/>
      <c r="RI259" s="7"/>
      <c r="RJ259" s="7"/>
      <c r="RK259" s="7"/>
      <c r="RL259" s="7"/>
      <c r="RM259" s="7"/>
      <c r="RN259" s="7"/>
      <c r="RO259" s="7"/>
      <c r="RP259" s="7"/>
      <c r="RQ259" s="7"/>
      <c r="RR259" s="7"/>
      <c r="RS259" s="7"/>
      <c r="RT259" s="7"/>
      <c r="RU259" s="7"/>
      <c r="RV259" s="7"/>
      <c r="RW259" s="7"/>
      <c r="RX259" s="7"/>
      <c r="RY259" s="7"/>
      <c r="RZ259" s="7"/>
      <c r="SA259" s="7"/>
      <c r="SB259" s="7"/>
      <c r="SC259" s="7"/>
      <c r="SD259" s="7"/>
      <c r="SE259" s="7"/>
      <c r="SF259" s="7"/>
      <c r="SG259" s="7"/>
      <c r="SH259" s="7"/>
      <c r="SI259" s="7"/>
      <c r="SJ259" s="7"/>
      <c r="SK259" s="7"/>
    </row>
    <row r="260" ht="14.2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  <c r="DV260" s="7"/>
      <c r="DW260" s="7"/>
      <c r="DX260" s="7"/>
      <c r="DY260" s="7"/>
      <c r="DZ260" s="7"/>
      <c r="EA260" s="7"/>
      <c r="EB260" s="7"/>
      <c r="EC260" s="7"/>
      <c r="ED260" s="7"/>
      <c r="EE260" s="7"/>
      <c r="EF260" s="7"/>
      <c r="EG260" s="7"/>
      <c r="EH260" s="7"/>
      <c r="EI260" s="7"/>
      <c r="EJ260" s="7"/>
      <c r="EK260" s="7"/>
      <c r="EL260" s="7"/>
      <c r="EM260" s="7"/>
      <c r="EN260" s="7"/>
      <c r="EO260" s="7"/>
      <c r="EP260" s="7"/>
      <c r="EQ260" s="7"/>
      <c r="ER260" s="7"/>
      <c r="ES260" s="7"/>
      <c r="ET260" s="7"/>
      <c r="EU260" s="7"/>
      <c r="EV260" s="7"/>
      <c r="EW260" s="7"/>
      <c r="EX260" s="7"/>
      <c r="EY260" s="7"/>
      <c r="EZ260" s="7"/>
      <c r="FA260" s="7"/>
      <c r="FB260" s="7"/>
      <c r="FC260" s="7"/>
      <c r="FD260" s="7"/>
      <c r="FE260" s="7"/>
      <c r="FF260" s="7"/>
      <c r="FG260" s="7"/>
      <c r="FH260" s="7"/>
      <c r="FI260" s="7"/>
      <c r="FJ260" s="7"/>
      <c r="FK260" s="7"/>
      <c r="FL260" s="7"/>
      <c r="FM260" s="7"/>
      <c r="FN260" s="7"/>
      <c r="FO260" s="7"/>
      <c r="FP260" s="7"/>
      <c r="FQ260" s="7"/>
      <c r="FR260" s="7"/>
      <c r="FS260" s="7"/>
      <c r="FT260" s="7"/>
      <c r="FU260" s="7"/>
      <c r="FV260" s="7"/>
      <c r="FW260" s="7"/>
      <c r="FX260" s="7"/>
      <c r="FY260" s="7"/>
      <c r="FZ260" s="7"/>
      <c r="GA260" s="7"/>
      <c r="GB260" s="7"/>
      <c r="GC260" s="7"/>
      <c r="GD260" s="7"/>
      <c r="GE260" s="7"/>
      <c r="GF260" s="7"/>
      <c r="GG260" s="7"/>
      <c r="GH260" s="7"/>
      <c r="GI260" s="7"/>
      <c r="GJ260" s="7"/>
      <c r="GK260" s="7"/>
      <c r="GL260" s="7"/>
      <c r="GM260" s="7"/>
      <c r="GN260" s="7"/>
      <c r="GO260" s="7"/>
      <c r="GP260" s="7"/>
      <c r="GQ260" s="7"/>
      <c r="GR260" s="7"/>
      <c r="GS260" s="7"/>
      <c r="GT260" s="7"/>
      <c r="GU260" s="7"/>
      <c r="GV260" s="7"/>
      <c r="GW260" s="7"/>
      <c r="GX260" s="7"/>
      <c r="GY260" s="7"/>
      <c r="GZ260" s="7"/>
      <c r="HA260" s="7"/>
      <c r="HB260" s="7"/>
      <c r="HC260" s="7"/>
      <c r="HD260" s="7"/>
      <c r="HE260" s="7"/>
      <c r="HF260" s="7"/>
      <c r="HG260" s="7"/>
      <c r="HH260" s="7"/>
      <c r="HI260" s="7"/>
      <c r="HJ260" s="7"/>
      <c r="HK260" s="7"/>
      <c r="HL260" s="7"/>
      <c r="HM260" s="7"/>
      <c r="HN260" s="7"/>
      <c r="HO260" s="7"/>
      <c r="HP260" s="7"/>
      <c r="HQ260" s="7"/>
      <c r="HR260" s="7"/>
      <c r="HS260" s="7"/>
      <c r="HT260" s="7"/>
      <c r="HU260" s="7"/>
      <c r="HV260" s="7"/>
      <c r="HW260" s="7"/>
      <c r="HX260" s="7"/>
      <c r="HY260" s="7"/>
      <c r="HZ260" s="7"/>
      <c r="IA260" s="7"/>
      <c r="IB260" s="7"/>
      <c r="IC260" s="7"/>
      <c r="ID260" s="7"/>
      <c r="IE260" s="7"/>
      <c r="IF260" s="7"/>
      <c r="IG260" s="7"/>
      <c r="IH260" s="7"/>
      <c r="II260" s="7"/>
      <c r="IJ260" s="7"/>
      <c r="IK260" s="7"/>
      <c r="IL260" s="7"/>
      <c r="IM260" s="7"/>
      <c r="IN260" s="7"/>
      <c r="IO260" s="7"/>
      <c r="IP260" s="7"/>
      <c r="IQ260" s="7"/>
      <c r="IR260" s="7"/>
      <c r="IS260" s="7"/>
      <c r="IT260" s="7"/>
      <c r="IU260" s="7"/>
      <c r="IV260" s="7"/>
      <c r="IW260" s="7"/>
      <c r="IX260" s="7"/>
      <c r="IY260" s="7"/>
      <c r="IZ260" s="7"/>
      <c r="JA260" s="7"/>
      <c r="JB260" s="7"/>
      <c r="JC260" s="7"/>
      <c r="JD260" s="7"/>
      <c r="JE260" s="7"/>
      <c r="JF260" s="7"/>
      <c r="JG260" s="7"/>
      <c r="JH260" s="7"/>
      <c r="JI260" s="7"/>
      <c r="JJ260" s="7"/>
      <c r="JK260" s="7"/>
      <c r="JL260" s="7"/>
      <c r="JM260" s="7"/>
      <c r="JN260" s="7"/>
      <c r="JO260" s="7"/>
      <c r="JP260" s="7"/>
      <c r="JQ260" s="7"/>
      <c r="JR260" s="7"/>
      <c r="JS260" s="7"/>
      <c r="JT260" s="7"/>
      <c r="JU260" s="7"/>
      <c r="JV260" s="7"/>
      <c r="JW260" s="7"/>
      <c r="JX260" s="7"/>
      <c r="JY260" s="7"/>
      <c r="JZ260" s="7"/>
      <c r="KA260" s="7"/>
      <c r="KB260" s="7"/>
      <c r="KC260" s="7"/>
      <c r="KD260" s="7"/>
      <c r="KE260" s="7"/>
      <c r="KF260" s="7"/>
      <c r="KG260" s="7"/>
      <c r="KH260" s="7"/>
      <c r="KI260" s="7"/>
      <c r="KJ260" s="7"/>
      <c r="KK260" s="7"/>
      <c r="KL260" s="7"/>
      <c r="KM260" s="7"/>
      <c r="KN260" s="7"/>
      <c r="KO260" s="7"/>
      <c r="KP260" s="7"/>
      <c r="KQ260" s="7"/>
      <c r="KR260" s="7"/>
      <c r="KS260" s="7"/>
      <c r="KT260" s="7"/>
      <c r="KU260" s="7"/>
      <c r="KV260" s="7"/>
      <c r="KW260" s="7"/>
      <c r="KX260" s="7"/>
      <c r="KY260" s="7"/>
      <c r="KZ260" s="7"/>
      <c r="LA260" s="7"/>
      <c r="LB260" s="7"/>
      <c r="LC260" s="7"/>
      <c r="LD260" s="7"/>
      <c r="LE260" s="7"/>
      <c r="LF260" s="7"/>
      <c r="LG260" s="7"/>
      <c r="LH260" s="7"/>
      <c r="LI260" s="7"/>
      <c r="LJ260" s="7"/>
      <c r="LK260" s="7"/>
      <c r="LL260" s="7"/>
      <c r="LM260" s="7"/>
      <c r="LN260" s="7"/>
      <c r="LO260" s="7"/>
      <c r="LP260" s="7"/>
      <c r="LQ260" s="7"/>
      <c r="LR260" s="7"/>
      <c r="LS260" s="7"/>
      <c r="LT260" s="7"/>
      <c r="LU260" s="7"/>
      <c r="LV260" s="7"/>
      <c r="LW260" s="7"/>
      <c r="LX260" s="7"/>
      <c r="LY260" s="7"/>
      <c r="LZ260" s="7"/>
      <c r="MA260" s="7"/>
      <c r="MB260" s="7"/>
      <c r="MC260" s="7"/>
      <c r="MD260" s="7"/>
      <c r="ME260" s="7"/>
      <c r="MF260" s="7"/>
      <c r="MG260" s="7"/>
      <c r="MH260" s="7"/>
      <c r="MI260" s="7"/>
      <c r="MJ260" s="7"/>
      <c r="MK260" s="7"/>
      <c r="ML260" s="7"/>
      <c r="MM260" s="7"/>
      <c r="MN260" s="7"/>
      <c r="MO260" s="7"/>
      <c r="MP260" s="7"/>
      <c r="MQ260" s="7"/>
      <c r="MR260" s="7"/>
      <c r="MS260" s="7"/>
      <c r="MT260" s="7"/>
      <c r="MU260" s="7"/>
      <c r="MV260" s="7"/>
      <c r="MW260" s="7"/>
      <c r="MX260" s="7"/>
      <c r="MY260" s="7"/>
      <c r="MZ260" s="7"/>
      <c r="NA260" s="7"/>
      <c r="NB260" s="7"/>
      <c r="NC260" s="7"/>
      <c r="ND260" s="7"/>
      <c r="NE260" s="7"/>
      <c r="NF260" s="7"/>
      <c r="NG260" s="7"/>
      <c r="NH260" s="7"/>
      <c r="NI260" s="7"/>
      <c r="NJ260" s="7"/>
      <c r="NK260" s="7"/>
      <c r="NL260" s="7"/>
      <c r="NM260" s="7"/>
      <c r="NN260" s="7"/>
      <c r="NO260" s="7"/>
      <c r="NP260" s="7"/>
      <c r="NQ260" s="7"/>
      <c r="NR260" s="7"/>
      <c r="NS260" s="7"/>
      <c r="NT260" s="7"/>
      <c r="NU260" s="7"/>
      <c r="NV260" s="7"/>
      <c r="NW260" s="7"/>
      <c r="NX260" s="7"/>
      <c r="NY260" s="7"/>
      <c r="NZ260" s="7"/>
      <c r="OA260" s="7"/>
      <c r="OB260" s="7"/>
      <c r="OC260" s="7"/>
      <c r="OD260" s="7"/>
      <c r="OE260" s="7"/>
      <c r="OF260" s="7"/>
      <c r="OG260" s="7"/>
      <c r="OH260" s="7"/>
      <c r="OI260" s="7"/>
      <c r="OJ260" s="7"/>
      <c r="OK260" s="7"/>
      <c r="OL260" s="7"/>
      <c r="OM260" s="7"/>
      <c r="ON260" s="7"/>
      <c r="OO260" s="7"/>
      <c r="OP260" s="7"/>
      <c r="OQ260" s="7"/>
      <c r="OR260" s="7"/>
      <c r="OS260" s="7"/>
      <c r="OT260" s="7"/>
      <c r="OU260" s="7"/>
      <c r="OV260" s="7"/>
      <c r="OW260" s="7"/>
      <c r="OX260" s="7"/>
      <c r="OY260" s="7"/>
      <c r="OZ260" s="7"/>
      <c r="PA260" s="7"/>
      <c r="PB260" s="7"/>
      <c r="PC260" s="7"/>
      <c r="PD260" s="7"/>
      <c r="PE260" s="7"/>
      <c r="PF260" s="7"/>
      <c r="PG260" s="7"/>
      <c r="PH260" s="7"/>
      <c r="PI260" s="7"/>
      <c r="PJ260" s="7"/>
      <c r="PK260" s="7"/>
      <c r="PL260" s="7"/>
      <c r="PM260" s="7"/>
      <c r="PN260" s="7"/>
      <c r="PO260" s="7"/>
      <c r="PP260" s="7"/>
      <c r="PQ260" s="7"/>
      <c r="PR260" s="7"/>
      <c r="PS260" s="7"/>
      <c r="PT260" s="7"/>
      <c r="PU260" s="7"/>
      <c r="PV260" s="7"/>
      <c r="PW260" s="7"/>
      <c r="PX260" s="7"/>
      <c r="PY260" s="7"/>
      <c r="PZ260" s="7"/>
      <c r="QA260" s="7"/>
      <c r="QB260" s="7"/>
      <c r="QC260" s="7"/>
      <c r="QD260" s="7"/>
      <c r="QE260" s="7"/>
      <c r="QF260" s="7"/>
      <c r="QG260" s="7"/>
      <c r="QH260" s="7"/>
      <c r="QI260" s="7"/>
      <c r="QJ260" s="7"/>
      <c r="QK260" s="7"/>
      <c r="QL260" s="7"/>
      <c r="QM260" s="7"/>
      <c r="QN260" s="7"/>
      <c r="QO260" s="7"/>
      <c r="QP260" s="7"/>
      <c r="QQ260" s="7"/>
      <c r="QR260" s="7"/>
      <c r="QS260" s="7"/>
      <c r="QT260" s="7"/>
      <c r="QU260" s="7"/>
      <c r="QV260" s="7"/>
      <c r="QW260" s="7"/>
      <c r="QX260" s="7"/>
      <c r="QY260" s="7"/>
      <c r="QZ260" s="7"/>
      <c r="RA260" s="7"/>
      <c r="RB260" s="7"/>
      <c r="RC260" s="7"/>
      <c r="RD260" s="7"/>
      <c r="RE260" s="7"/>
      <c r="RF260" s="7"/>
      <c r="RG260" s="7"/>
      <c r="RH260" s="7"/>
      <c r="RI260" s="7"/>
      <c r="RJ260" s="7"/>
      <c r="RK260" s="7"/>
      <c r="RL260" s="7"/>
      <c r="RM260" s="7"/>
      <c r="RN260" s="7"/>
      <c r="RO260" s="7"/>
      <c r="RP260" s="7"/>
      <c r="RQ260" s="7"/>
      <c r="RR260" s="7"/>
      <c r="RS260" s="7"/>
      <c r="RT260" s="7"/>
      <c r="RU260" s="7"/>
      <c r="RV260" s="7"/>
      <c r="RW260" s="7"/>
      <c r="RX260" s="7"/>
      <c r="RY260" s="7"/>
      <c r="RZ260" s="7"/>
      <c r="SA260" s="7"/>
      <c r="SB260" s="7"/>
      <c r="SC260" s="7"/>
      <c r="SD260" s="7"/>
      <c r="SE260" s="7"/>
      <c r="SF260" s="7"/>
      <c r="SG260" s="7"/>
      <c r="SH260" s="7"/>
      <c r="SI260" s="7"/>
      <c r="SJ260" s="7"/>
      <c r="SK260" s="7"/>
    </row>
    <row r="261" ht="14.2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  <c r="DV261" s="7"/>
      <c r="DW261" s="7"/>
      <c r="DX261" s="7"/>
      <c r="DY261" s="7"/>
      <c r="DZ261" s="7"/>
      <c r="EA261" s="7"/>
      <c r="EB261" s="7"/>
      <c r="EC261" s="7"/>
      <c r="ED261" s="7"/>
      <c r="EE261" s="7"/>
      <c r="EF261" s="7"/>
      <c r="EG261" s="7"/>
      <c r="EH261" s="7"/>
      <c r="EI261" s="7"/>
      <c r="EJ261" s="7"/>
      <c r="EK261" s="7"/>
      <c r="EL261" s="7"/>
      <c r="EM261" s="7"/>
      <c r="EN261" s="7"/>
      <c r="EO261" s="7"/>
      <c r="EP261" s="7"/>
      <c r="EQ261" s="7"/>
      <c r="ER261" s="7"/>
      <c r="ES261" s="7"/>
      <c r="ET261" s="7"/>
      <c r="EU261" s="7"/>
      <c r="EV261" s="7"/>
      <c r="EW261" s="7"/>
      <c r="EX261" s="7"/>
      <c r="EY261" s="7"/>
      <c r="EZ261" s="7"/>
      <c r="FA261" s="7"/>
      <c r="FB261" s="7"/>
      <c r="FC261" s="7"/>
      <c r="FD261" s="7"/>
      <c r="FE261" s="7"/>
      <c r="FF261" s="7"/>
      <c r="FG261" s="7"/>
      <c r="FH261" s="7"/>
      <c r="FI261" s="7"/>
      <c r="FJ261" s="7"/>
      <c r="FK261" s="7"/>
      <c r="FL261" s="7"/>
      <c r="FM261" s="7"/>
      <c r="FN261" s="7"/>
      <c r="FO261" s="7"/>
      <c r="FP261" s="7"/>
      <c r="FQ261" s="7"/>
      <c r="FR261" s="7"/>
      <c r="FS261" s="7"/>
      <c r="FT261" s="7"/>
      <c r="FU261" s="7"/>
      <c r="FV261" s="7"/>
      <c r="FW261" s="7"/>
      <c r="FX261" s="7"/>
      <c r="FY261" s="7"/>
      <c r="FZ261" s="7"/>
      <c r="GA261" s="7"/>
      <c r="GB261" s="7"/>
      <c r="GC261" s="7"/>
      <c r="GD261" s="7"/>
      <c r="GE261" s="7"/>
      <c r="GF261" s="7"/>
      <c r="GG261" s="7"/>
      <c r="GH261" s="7"/>
      <c r="GI261" s="7"/>
      <c r="GJ261" s="7"/>
      <c r="GK261" s="7"/>
      <c r="GL261" s="7"/>
      <c r="GM261" s="7"/>
      <c r="GN261" s="7"/>
      <c r="GO261" s="7"/>
      <c r="GP261" s="7"/>
      <c r="GQ261" s="7"/>
      <c r="GR261" s="7"/>
      <c r="GS261" s="7"/>
      <c r="GT261" s="7"/>
      <c r="GU261" s="7"/>
      <c r="GV261" s="7"/>
      <c r="GW261" s="7"/>
      <c r="GX261" s="7"/>
      <c r="GY261" s="7"/>
      <c r="GZ261" s="7"/>
      <c r="HA261" s="7"/>
      <c r="HB261" s="7"/>
      <c r="HC261" s="7"/>
      <c r="HD261" s="7"/>
      <c r="HE261" s="7"/>
      <c r="HF261" s="7"/>
      <c r="HG261" s="7"/>
      <c r="HH261" s="7"/>
      <c r="HI261" s="7"/>
      <c r="HJ261" s="7"/>
      <c r="HK261" s="7"/>
      <c r="HL261" s="7"/>
      <c r="HM261" s="7"/>
      <c r="HN261" s="7"/>
      <c r="HO261" s="7"/>
      <c r="HP261" s="7"/>
      <c r="HQ261" s="7"/>
      <c r="HR261" s="7"/>
      <c r="HS261" s="7"/>
      <c r="HT261" s="7"/>
      <c r="HU261" s="7"/>
      <c r="HV261" s="7"/>
      <c r="HW261" s="7"/>
      <c r="HX261" s="7"/>
      <c r="HY261" s="7"/>
      <c r="HZ261" s="7"/>
      <c r="IA261" s="7"/>
      <c r="IB261" s="7"/>
      <c r="IC261" s="7"/>
      <c r="ID261" s="7"/>
      <c r="IE261" s="7"/>
      <c r="IF261" s="7"/>
      <c r="IG261" s="7"/>
      <c r="IH261" s="7"/>
      <c r="II261" s="7"/>
      <c r="IJ261" s="7"/>
      <c r="IK261" s="7"/>
      <c r="IL261" s="7"/>
      <c r="IM261" s="7"/>
      <c r="IN261" s="7"/>
      <c r="IO261" s="7"/>
      <c r="IP261" s="7"/>
      <c r="IQ261" s="7"/>
      <c r="IR261" s="7"/>
      <c r="IS261" s="7"/>
      <c r="IT261" s="7"/>
      <c r="IU261" s="7"/>
      <c r="IV261" s="7"/>
      <c r="IW261" s="7"/>
      <c r="IX261" s="7"/>
      <c r="IY261" s="7"/>
      <c r="IZ261" s="7"/>
      <c r="JA261" s="7"/>
      <c r="JB261" s="7"/>
      <c r="JC261" s="7"/>
      <c r="JD261" s="7"/>
      <c r="JE261" s="7"/>
      <c r="JF261" s="7"/>
      <c r="JG261" s="7"/>
      <c r="JH261" s="7"/>
      <c r="JI261" s="7"/>
      <c r="JJ261" s="7"/>
      <c r="JK261" s="7"/>
      <c r="JL261" s="7"/>
      <c r="JM261" s="7"/>
      <c r="JN261" s="7"/>
      <c r="JO261" s="7"/>
      <c r="JP261" s="7"/>
      <c r="JQ261" s="7"/>
      <c r="JR261" s="7"/>
      <c r="JS261" s="7"/>
      <c r="JT261" s="7"/>
      <c r="JU261" s="7"/>
      <c r="JV261" s="7"/>
      <c r="JW261" s="7"/>
      <c r="JX261" s="7"/>
      <c r="JY261" s="7"/>
      <c r="JZ261" s="7"/>
      <c r="KA261" s="7"/>
      <c r="KB261" s="7"/>
      <c r="KC261" s="7"/>
      <c r="KD261" s="7"/>
      <c r="KE261" s="7"/>
      <c r="KF261" s="7"/>
      <c r="KG261" s="7"/>
      <c r="KH261" s="7"/>
      <c r="KI261" s="7"/>
      <c r="KJ261" s="7"/>
      <c r="KK261" s="7"/>
      <c r="KL261" s="7"/>
      <c r="KM261" s="7"/>
      <c r="KN261" s="7"/>
      <c r="KO261" s="7"/>
      <c r="KP261" s="7"/>
      <c r="KQ261" s="7"/>
      <c r="KR261" s="7"/>
      <c r="KS261" s="7"/>
      <c r="KT261" s="7"/>
      <c r="KU261" s="7"/>
      <c r="KV261" s="7"/>
      <c r="KW261" s="7"/>
      <c r="KX261" s="7"/>
      <c r="KY261" s="7"/>
      <c r="KZ261" s="7"/>
      <c r="LA261" s="7"/>
      <c r="LB261" s="7"/>
      <c r="LC261" s="7"/>
      <c r="LD261" s="7"/>
      <c r="LE261" s="7"/>
      <c r="LF261" s="7"/>
      <c r="LG261" s="7"/>
      <c r="LH261" s="7"/>
      <c r="LI261" s="7"/>
      <c r="LJ261" s="7"/>
      <c r="LK261" s="7"/>
      <c r="LL261" s="7"/>
      <c r="LM261" s="7"/>
      <c r="LN261" s="7"/>
      <c r="LO261" s="7"/>
      <c r="LP261" s="7"/>
      <c r="LQ261" s="7"/>
      <c r="LR261" s="7"/>
      <c r="LS261" s="7"/>
      <c r="LT261" s="7"/>
      <c r="LU261" s="7"/>
      <c r="LV261" s="7"/>
      <c r="LW261" s="7"/>
      <c r="LX261" s="7"/>
      <c r="LY261" s="7"/>
      <c r="LZ261" s="7"/>
      <c r="MA261" s="7"/>
      <c r="MB261" s="7"/>
      <c r="MC261" s="7"/>
      <c r="MD261" s="7"/>
      <c r="ME261" s="7"/>
      <c r="MF261" s="7"/>
      <c r="MG261" s="7"/>
      <c r="MH261" s="7"/>
      <c r="MI261" s="7"/>
      <c r="MJ261" s="7"/>
      <c r="MK261" s="7"/>
      <c r="ML261" s="7"/>
      <c r="MM261" s="7"/>
      <c r="MN261" s="7"/>
      <c r="MO261" s="7"/>
      <c r="MP261" s="7"/>
      <c r="MQ261" s="7"/>
      <c r="MR261" s="7"/>
      <c r="MS261" s="7"/>
      <c r="MT261" s="7"/>
      <c r="MU261" s="7"/>
      <c r="MV261" s="7"/>
      <c r="MW261" s="7"/>
      <c r="MX261" s="7"/>
      <c r="MY261" s="7"/>
      <c r="MZ261" s="7"/>
      <c r="NA261" s="7"/>
      <c r="NB261" s="7"/>
      <c r="NC261" s="7"/>
      <c r="ND261" s="7"/>
      <c r="NE261" s="7"/>
      <c r="NF261" s="7"/>
      <c r="NG261" s="7"/>
      <c r="NH261" s="7"/>
      <c r="NI261" s="7"/>
      <c r="NJ261" s="7"/>
      <c r="NK261" s="7"/>
      <c r="NL261" s="7"/>
      <c r="NM261" s="7"/>
      <c r="NN261" s="7"/>
      <c r="NO261" s="7"/>
      <c r="NP261" s="7"/>
      <c r="NQ261" s="7"/>
      <c r="NR261" s="7"/>
      <c r="NS261" s="7"/>
      <c r="NT261" s="7"/>
      <c r="NU261" s="7"/>
      <c r="NV261" s="7"/>
      <c r="NW261" s="7"/>
      <c r="NX261" s="7"/>
      <c r="NY261" s="7"/>
      <c r="NZ261" s="7"/>
      <c r="OA261" s="7"/>
      <c r="OB261" s="7"/>
      <c r="OC261" s="7"/>
      <c r="OD261" s="7"/>
      <c r="OE261" s="7"/>
      <c r="OF261" s="7"/>
      <c r="OG261" s="7"/>
      <c r="OH261" s="7"/>
      <c r="OI261" s="7"/>
      <c r="OJ261" s="7"/>
      <c r="OK261" s="7"/>
      <c r="OL261" s="7"/>
      <c r="OM261" s="7"/>
      <c r="ON261" s="7"/>
      <c r="OO261" s="7"/>
      <c r="OP261" s="7"/>
      <c r="OQ261" s="7"/>
      <c r="OR261" s="7"/>
      <c r="OS261" s="7"/>
      <c r="OT261" s="7"/>
      <c r="OU261" s="7"/>
      <c r="OV261" s="7"/>
      <c r="OW261" s="7"/>
      <c r="OX261" s="7"/>
      <c r="OY261" s="7"/>
      <c r="OZ261" s="7"/>
      <c r="PA261" s="7"/>
      <c r="PB261" s="7"/>
      <c r="PC261" s="7"/>
      <c r="PD261" s="7"/>
      <c r="PE261" s="7"/>
      <c r="PF261" s="7"/>
      <c r="PG261" s="7"/>
      <c r="PH261" s="7"/>
      <c r="PI261" s="7"/>
      <c r="PJ261" s="7"/>
      <c r="PK261" s="7"/>
      <c r="PL261" s="7"/>
      <c r="PM261" s="7"/>
      <c r="PN261" s="7"/>
      <c r="PO261" s="7"/>
      <c r="PP261" s="7"/>
      <c r="PQ261" s="7"/>
      <c r="PR261" s="7"/>
      <c r="PS261" s="7"/>
      <c r="PT261" s="7"/>
      <c r="PU261" s="7"/>
      <c r="PV261" s="7"/>
      <c r="PW261" s="7"/>
      <c r="PX261" s="7"/>
      <c r="PY261" s="7"/>
      <c r="PZ261" s="7"/>
      <c r="QA261" s="7"/>
      <c r="QB261" s="7"/>
      <c r="QC261" s="7"/>
      <c r="QD261" s="7"/>
      <c r="QE261" s="7"/>
      <c r="QF261" s="7"/>
      <c r="QG261" s="7"/>
      <c r="QH261" s="7"/>
      <c r="QI261" s="7"/>
      <c r="QJ261" s="7"/>
      <c r="QK261" s="7"/>
      <c r="QL261" s="7"/>
      <c r="QM261" s="7"/>
      <c r="QN261" s="7"/>
      <c r="QO261" s="7"/>
      <c r="QP261" s="7"/>
      <c r="QQ261" s="7"/>
      <c r="QR261" s="7"/>
      <c r="QS261" s="7"/>
      <c r="QT261" s="7"/>
      <c r="QU261" s="7"/>
      <c r="QV261" s="7"/>
      <c r="QW261" s="7"/>
      <c r="QX261" s="7"/>
      <c r="QY261" s="7"/>
      <c r="QZ261" s="7"/>
      <c r="RA261" s="7"/>
      <c r="RB261" s="7"/>
      <c r="RC261" s="7"/>
      <c r="RD261" s="7"/>
      <c r="RE261" s="7"/>
      <c r="RF261" s="7"/>
      <c r="RG261" s="7"/>
      <c r="RH261" s="7"/>
      <c r="RI261" s="7"/>
      <c r="RJ261" s="7"/>
      <c r="RK261" s="7"/>
      <c r="RL261" s="7"/>
      <c r="RM261" s="7"/>
      <c r="RN261" s="7"/>
      <c r="RO261" s="7"/>
      <c r="RP261" s="7"/>
      <c r="RQ261" s="7"/>
      <c r="RR261" s="7"/>
      <c r="RS261" s="7"/>
      <c r="RT261" s="7"/>
      <c r="RU261" s="7"/>
      <c r="RV261" s="7"/>
      <c r="RW261" s="7"/>
      <c r="RX261" s="7"/>
      <c r="RY261" s="7"/>
      <c r="RZ261" s="7"/>
      <c r="SA261" s="7"/>
      <c r="SB261" s="7"/>
      <c r="SC261" s="7"/>
      <c r="SD261" s="7"/>
      <c r="SE261" s="7"/>
      <c r="SF261" s="7"/>
      <c r="SG261" s="7"/>
      <c r="SH261" s="7"/>
      <c r="SI261" s="7"/>
      <c r="SJ261" s="7"/>
      <c r="SK261" s="7"/>
    </row>
    <row r="262" ht="14.2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  <c r="DV262" s="7"/>
      <c r="DW262" s="7"/>
      <c r="DX262" s="7"/>
      <c r="DY262" s="7"/>
      <c r="DZ262" s="7"/>
      <c r="EA262" s="7"/>
      <c r="EB262" s="7"/>
      <c r="EC262" s="7"/>
      <c r="ED262" s="7"/>
      <c r="EE262" s="7"/>
      <c r="EF262" s="7"/>
      <c r="EG262" s="7"/>
      <c r="EH262" s="7"/>
      <c r="EI262" s="7"/>
      <c r="EJ262" s="7"/>
      <c r="EK262" s="7"/>
      <c r="EL262" s="7"/>
      <c r="EM262" s="7"/>
      <c r="EN262" s="7"/>
      <c r="EO262" s="7"/>
      <c r="EP262" s="7"/>
      <c r="EQ262" s="7"/>
      <c r="ER262" s="7"/>
      <c r="ES262" s="7"/>
      <c r="ET262" s="7"/>
      <c r="EU262" s="7"/>
      <c r="EV262" s="7"/>
      <c r="EW262" s="7"/>
      <c r="EX262" s="7"/>
      <c r="EY262" s="7"/>
      <c r="EZ262" s="7"/>
      <c r="FA262" s="7"/>
      <c r="FB262" s="7"/>
      <c r="FC262" s="7"/>
      <c r="FD262" s="7"/>
      <c r="FE262" s="7"/>
      <c r="FF262" s="7"/>
      <c r="FG262" s="7"/>
      <c r="FH262" s="7"/>
      <c r="FI262" s="7"/>
      <c r="FJ262" s="7"/>
      <c r="FK262" s="7"/>
      <c r="FL262" s="7"/>
      <c r="FM262" s="7"/>
      <c r="FN262" s="7"/>
      <c r="FO262" s="7"/>
      <c r="FP262" s="7"/>
      <c r="FQ262" s="7"/>
      <c r="FR262" s="7"/>
      <c r="FS262" s="7"/>
      <c r="FT262" s="7"/>
      <c r="FU262" s="7"/>
      <c r="FV262" s="7"/>
      <c r="FW262" s="7"/>
      <c r="FX262" s="7"/>
      <c r="FY262" s="7"/>
      <c r="FZ262" s="7"/>
      <c r="GA262" s="7"/>
      <c r="GB262" s="7"/>
      <c r="GC262" s="7"/>
      <c r="GD262" s="7"/>
      <c r="GE262" s="7"/>
      <c r="GF262" s="7"/>
      <c r="GG262" s="7"/>
      <c r="GH262" s="7"/>
      <c r="GI262" s="7"/>
      <c r="GJ262" s="7"/>
      <c r="GK262" s="7"/>
      <c r="GL262" s="7"/>
      <c r="GM262" s="7"/>
      <c r="GN262" s="7"/>
      <c r="GO262" s="7"/>
      <c r="GP262" s="7"/>
      <c r="GQ262" s="7"/>
      <c r="GR262" s="7"/>
      <c r="GS262" s="7"/>
      <c r="GT262" s="7"/>
      <c r="GU262" s="7"/>
      <c r="GV262" s="7"/>
      <c r="GW262" s="7"/>
      <c r="GX262" s="7"/>
      <c r="GY262" s="7"/>
      <c r="GZ262" s="7"/>
      <c r="HA262" s="7"/>
      <c r="HB262" s="7"/>
      <c r="HC262" s="7"/>
      <c r="HD262" s="7"/>
      <c r="HE262" s="7"/>
      <c r="HF262" s="7"/>
      <c r="HG262" s="7"/>
      <c r="HH262" s="7"/>
      <c r="HI262" s="7"/>
      <c r="HJ262" s="7"/>
      <c r="HK262" s="7"/>
      <c r="HL262" s="7"/>
      <c r="HM262" s="7"/>
      <c r="HN262" s="7"/>
      <c r="HO262" s="7"/>
      <c r="HP262" s="7"/>
      <c r="HQ262" s="7"/>
      <c r="HR262" s="7"/>
      <c r="HS262" s="7"/>
      <c r="HT262" s="7"/>
      <c r="HU262" s="7"/>
      <c r="HV262" s="7"/>
      <c r="HW262" s="7"/>
      <c r="HX262" s="7"/>
      <c r="HY262" s="7"/>
      <c r="HZ262" s="7"/>
      <c r="IA262" s="7"/>
      <c r="IB262" s="7"/>
      <c r="IC262" s="7"/>
      <c r="ID262" s="7"/>
      <c r="IE262" s="7"/>
      <c r="IF262" s="7"/>
      <c r="IG262" s="7"/>
      <c r="IH262" s="7"/>
      <c r="II262" s="7"/>
      <c r="IJ262" s="7"/>
      <c r="IK262" s="7"/>
      <c r="IL262" s="7"/>
      <c r="IM262" s="7"/>
      <c r="IN262" s="7"/>
      <c r="IO262" s="7"/>
      <c r="IP262" s="7"/>
      <c r="IQ262" s="7"/>
      <c r="IR262" s="7"/>
      <c r="IS262" s="7"/>
      <c r="IT262" s="7"/>
      <c r="IU262" s="7"/>
      <c r="IV262" s="7"/>
      <c r="IW262" s="7"/>
      <c r="IX262" s="7"/>
      <c r="IY262" s="7"/>
      <c r="IZ262" s="7"/>
      <c r="JA262" s="7"/>
      <c r="JB262" s="7"/>
      <c r="JC262" s="7"/>
      <c r="JD262" s="7"/>
      <c r="JE262" s="7"/>
      <c r="JF262" s="7"/>
      <c r="JG262" s="7"/>
      <c r="JH262" s="7"/>
      <c r="JI262" s="7"/>
      <c r="JJ262" s="7"/>
      <c r="JK262" s="7"/>
      <c r="JL262" s="7"/>
      <c r="JM262" s="7"/>
      <c r="JN262" s="7"/>
      <c r="JO262" s="7"/>
      <c r="JP262" s="7"/>
      <c r="JQ262" s="7"/>
      <c r="JR262" s="7"/>
      <c r="JS262" s="7"/>
      <c r="JT262" s="7"/>
      <c r="JU262" s="7"/>
      <c r="JV262" s="7"/>
      <c r="JW262" s="7"/>
      <c r="JX262" s="7"/>
      <c r="JY262" s="7"/>
      <c r="JZ262" s="7"/>
      <c r="KA262" s="7"/>
      <c r="KB262" s="7"/>
      <c r="KC262" s="7"/>
      <c r="KD262" s="7"/>
      <c r="KE262" s="7"/>
      <c r="KF262" s="7"/>
      <c r="KG262" s="7"/>
      <c r="KH262" s="7"/>
      <c r="KI262" s="7"/>
      <c r="KJ262" s="7"/>
      <c r="KK262" s="7"/>
      <c r="KL262" s="7"/>
      <c r="KM262" s="7"/>
      <c r="KN262" s="7"/>
      <c r="KO262" s="7"/>
      <c r="KP262" s="7"/>
      <c r="KQ262" s="7"/>
      <c r="KR262" s="7"/>
      <c r="KS262" s="7"/>
      <c r="KT262" s="7"/>
      <c r="KU262" s="7"/>
      <c r="KV262" s="7"/>
      <c r="KW262" s="7"/>
      <c r="KX262" s="7"/>
      <c r="KY262" s="7"/>
      <c r="KZ262" s="7"/>
      <c r="LA262" s="7"/>
      <c r="LB262" s="7"/>
      <c r="LC262" s="7"/>
      <c r="LD262" s="7"/>
      <c r="LE262" s="7"/>
      <c r="LF262" s="7"/>
      <c r="LG262" s="7"/>
      <c r="LH262" s="7"/>
      <c r="LI262" s="7"/>
      <c r="LJ262" s="7"/>
      <c r="LK262" s="7"/>
      <c r="LL262" s="7"/>
      <c r="LM262" s="7"/>
      <c r="LN262" s="7"/>
      <c r="LO262" s="7"/>
      <c r="LP262" s="7"/>
      <c r="LQ262" s="7"/>
      <c r="LR262" s="7"/>
      <c r="LS262" s="7"/>
      <c r="LT262" s="7"/>
      <c r="LU262" s="7"/>
      <c r="LV262" s="7"/>
      <c r="LW262" s="7"/>
      <c r="LX262" s="7"/>
      <c r="LY262" s="7"/>
      <c r="LZ262" s="7"/>
      <c r="MA262" s="7"/>
      <c r="MB262" s="7"/>
      <c r="MC262" s="7"/>
      <c r="MD262" s="7"/>
      <c r="ME262" s="7"/>
      <c r="MF262" s="7"/>
      <c r="MG262" s="7"/>
      <c r="MH262" s="7"/>
      <c r="MI262" s="7"/>
      <c r="MJ262" s="7"/>
      <c r="MK262" s="7"/>
      <c r="ML262" s="7"/>
      <c r="MM262" s="7"/>
      <c r="MN262" s="7"/>
      <c r="MO262" s="7"/>
      <c r="MP262" s="7"/>
      <c r="MQ262" s="7"/>
      <c r="MR262" s="7"/>
      <c r="MS262" s="7"/>
      <c r="MT262" s="7"/>
      <c r="MU262" s="7"/>
      <c r="MV262" s="7"/>
      <c r="MW262" s="7"/>
      <c r="MX262" s="7"/>
      <c r="MY262" s="7"/>
      <c r="MZ262" s="7"/>
      <c r="NA262" s="7"/>
      <c r="NB262" s="7"/>
      <c r="NC262" s="7"/>
      <c r="ND262" s="7"/>
      <c r="NE262" s="7"/>
      <c r="NF262" s="7"/>
      <c r="NG262" s="7"/>
      <c r="NH262" s="7"/>
      <c r="NI262" s="7"/>
      <c r="NJ262" s="7"/>
      <c r="NK262" s="7"/>
      <c r="NL262" s="7"/>
      <c r="NM262" s="7"/>
      <c r="NN262" s="7"/>
      <c r="NO262" s="7"/>
      <c r="NP262" s="7"/>
      <c r="NQ262" s="7"/>
      <c r="NR262" s="7"/>
      <c r="NS262" s="7"/>
      <c r="NT262" s="7"/>
      <c r="NU262" s="7"/>
      <c r="NV262" s="7"/>
      <c r="NW262" s="7"/>
      <c r="NX262" s="7"/>
      <c r="NY262" s="7"/>
      <c r="NZ262" s="7"/>
      <c r="OA262" s="7"/>
      <c r="OB262" s="7"/>
      <c r="OC262" s="7"/>
      <c r="OD262" s="7"/>
      <c r="OE262" s="7"/>
      <c r="OF262" s="7"/>
      <c r="OG262" s="7"/>
      <c r="OH262" s="7"/>
      <c r="OI262" s="7"/>
      <c r="OJ262" s="7"/>
      <c r="OK262" s="7"/>
      <c r="OL262" s="7"/>
      <c r="OM262" s="7"/>
      <c r="ON262" s="7"/>
      <c r="OO262" s="7"/>
      <c r="OP262" s="7"/>
      <c r="OQ262" s="7"/>
      <c r="OR262" s="7"/>
      <c r="OS262" s="7"/>
      <c r="OT262" s="7"/>
      <c r="OU262" s="7"/>
      <c r="OV262" s="7"/>
      <c r="OW262" s="7"/>
      <c r="OX262" s="7"/>
      <c r="OY262" s="7"/>
      <c r="OZ262" s="7"/>
      <c r="PA262" s="7"/>
      <c r="PB262" s="7"/>
      <c r="PC262" s="7"/>
      <c r="PD262" s="7"/>
      <c r="PE262" s="7"/>
      <c r="PF262" s="7"/>
      <c r="PG262" s="7"/>
      <c r="PH262" s="7"/>
      <c r="PI262" s="7"/>
      <c r="PJ262" s="7"/>
      <c r="PK262" s="7"/>
      <c r="PL262" s="7"/>
      <c r="PM262" s="7"/>
      <c r="PN262" s="7"/>
      <c r="PO262" s="7"/>
      <c r="PP262" s="7"/>
      <c r="PQ262" s="7"/>
      <c r="PR262" s="7"/>
      <c r="PS262" s="7"/>
      <c r="PT262" s="7"/>
      <c r="PU262" s="7"/>
      <c r="PV262" s="7"/>
      <c r="PW262" s="7"/>
      <c r="PX262" s="7"/>
      <c r="PY262" s="7"/>
      <c r="PZ262" s="7"/>
      <c r="QA262" s="7"/>
      <c r="QB262" s="7"/>
      <c r="QC262" s="7"/>
      <c r="QD262" s="7"/>
      <c r="QE262" s="7"/>
      <c r="QF262" s="7"/>
      <c r="QG262" s="7"/>
      <c r="QH262" s="7"/>
      <c r="QI262" s="7"/>
      <c r="QJ262" s="7"/>
      <c r="QK262" s="7"/>
      <c r="QL262" s="7"/>
      <c r="QM262" s="7"/>
      <c r="QN262" s="7"/>
      <c r="QO262" s="7"/>
      <c r="QP262" s="7"/>
      <c r="QQ262" s="7"/>
      <c r="QR262" s="7"/>
      <c r="QS262" s="7"/>
      <c r="QT262" s="7"/>
      <c r="QU262" s="7"/>
      <c r="QV262" s="7"/>
      <c r="QW262" s="7"/>
      <c r="QX262" s="7"/>
      <c r="QY262" s="7"/>
      <c r="QZ262" s="7"/>
      <c r="RA262" s="7"/>
      <c r="RB262" s="7"/>
      <c r="RC262" s="7"/>
      <c r="RD262" s="7"/>
      <c r="RE262" s="7"/>
      <c r="RF262" s="7"/>
      <c r="RG262" s="7"/>
      <c r="RH262" s="7"/>
      <c r="RI262" s="7"/>
      <c r="RJ262" s="7"/>
      <c r="RK262" s="7"/>
      <c r="RL262" s="7"/>
      <c r="RM262" s="7"/>
      <c r="RN262" s="7"/>
      <c r="RO262" s="7"/>
      <c r="RP262" s="7"/>
      <c r="RQ262" s="7"/>
      <c r="RR262" s="7"/>
      <c r="RS262" s="7"/>
      <c r="RT262" s="7"/>
      <c r="RU262" s="7"/>
      <c r="RV262" s="7"/>
      <c r="RW262" s="7"/>
      <c r="RX262" s="7"/>
      <c r="RY262" s="7"/>
      <c r="RZ262" s="7"/>
      <c r="SA262" s="7"/>
      <c r="SB262" s="7"/>
      <c r="SC262" s="7"/>
      <c r="SD262" s="7"/>
      <c r="SE262" s="7"/>
      <c r="SF262" s="7"/>
      <c r="SG262" s="7"/>
      <c r="SH262" s="7"/>
      <c r="SI262" s="7"/>
      <c r="SJ262" s="7"/>
      <c r="SK262" s="7"/>
    </row>
    <row r="263" ht="14.2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  <c r="DV263" s="7"/>
      <c r="DW263" s="7"/>
      <c r="DX263" s="7"/>
      <c r="DY263" s="7"/>
      <c r="DZ263" s="7"/>
      <c r="EA263" s="7"/>
      <c r="EB263" s="7"/>
      <c r="EC263" s="7"/>
      <c r="ED263" s="7"/>
      <c r="EE263" s="7"/>
      <c r="EF263" s="7"/>
      <c r="EG263" s="7"/>
      <c r="EH263" s="7"/>
      <c r="EI263" s="7"/>
      <c r="EJ263" s="7"/>
      <c r="EK263" s="7"/>
      <c r="EL263" s="7"/>
      <c r="EM263" s="7"/>
      <c r="EN263" s="7"/>
      <c r="EO263" s="7"/>
      <c r="EP263" s="7"/>
      <c r="EQ263" s="7"/>
      <c r="ER263" s="7"/>
      <c r="ES263" s="7"/>
      <c r="ET263" s="7"/>
      <c r="EU263" s="7"/>
      <c r="EV263" s="7"/>
      <c r="EW263" s="7"/>
      <c r="EX263" s="7"/>
      <c r="EY263" s="7"/>
      <c r="EZ263" s="7"/>
      <c r="FA263" s="7"/>
      <c r="FB263" s="7"/>
      <c r="FC263" s="7"/>
      <c r="FD263" s="7"/>
      <c r="FE263" s="7"/>
      <c r="FF263" s="7"/>
      <c r="FG263" s="7"/>
      <c r="FH263" s="7"/>
      <c r="FI263" s="7"/>
      <c r="FJ263" s="7"/>
      <c r="FK263" s="7"/>
      <c r="FL263" s="7"/>
      <c r="FM263" s="7"/>
      <c r="FN263" s="7"/>
      <c r="FO263" s="7"/>
      <c r="FP263" s="7"/>
      <c r="FQ263" s="7"/>
      <c r="FR263" s="7"/>
      <c r="FS263" s="7"/>
      <c r="FT263" s="7"/>
      <c r="FU263" s="7"/>
      <c r="FV263" s="7"/>
      <c r="FW263" s="7"/>
      <c r="FX263" s="7"/>
      <c r="FY263" s="7"/>
      <c r="FZ263" s="7"/>
      <c r="GA263" s="7"/>
      <c r="GB263" s="7"/>
      <c r="GC263" s="7"/>
      <c r="GD263" s="7"/>
      <c r="GE263" s="7"/>
      <c r="GF263" s="7"/>
      <c r="GG263" s="7"/>
      <c r="GH263" s="7"/>
      <c r="GI263" s="7"/>
      <c r="GJ263" s="7"/>
      <c r="GK263" s="7"/>
      <c r="GL263" s="7"/>
      <c r="GM263" s="7"/>
      <c r="GN263" s="7"/>
      <c r="GO263" s="7"/>
      <c r="GP263" s="7"/>
      <c r="GQ263" s="7"/>
      <c r="GR263" s="7"/>
      <c r="GS263" s="7"/>
      <c r="GT263" s="7"/>
      <c r="GU263" s="7"/>
      <c r="GV263" s="7"/>
      <c r="GW263" s="7"/>
      <c r="GX263" s="7"/>
      <c r="GY263" s="7"/>
      <c r="GZ263" s="7"/>
      <c r="HA263" s="7"/>
      <c r="HB263" s="7"/>
      <c r="HC263" s="7"/>
      <c r="HD263" s="7"/>
      <c r="HE263" s="7"/>
      <c r="HF263" s="7"/>
      <c r="HG263" s="7"/>
      <c r="HH263" s="7"/>
      <c r="HI263" s="7"/>
      <c r="HJ263" s="7"/>
      <c r="HK263" s="7"/>
      <c r="HL263" s="7"/>
      <c r="HM263" s="7"/>
      <c r="HN263" s="7"/>
      <c r="HO263" s="7"/>
      <c r="HP263" s="7"/>
      <c r="HQ263" s="7"/>
      <c r="HR263" s="7"/>
      <c r="HS263" s="7"/>
      <c r="HT263" s="7"/>
      <c r="HU263" s="7"/>
      <c r="HV263" s="7"/>
      <c r="HW263" s="7"/>
      <c r="HX263" s="7"/>
      <c r="HY263" s="7"/>
      <c r="HZ263" s="7"/>
      <c r="IA263" s="7"/>
      <c r="IB263" s="7"/>
      <c r="IC263" s="7"/>
      <c r="ID263" s="7"/>
      <c r="IE263" s="7"/>
      <c r="IF263" s="7"/>
      <c r="IG263" s="7"/>
      <c r="IH263" s="7"/>
      <c r="II263" s="7"/>
      <c r="IJ263" s="7"/>
      <c r="IK263" s="7"/>
      <c r="IL263" s="7"/>
      <c r="IM263" s="7"/>
      <c r="IN263" s="7"/>
      <c r="IO263" s="7"/>
      <c r="IP263" s="7"/>
      <c r="IQ263" s="7"/>
      <c r="IR263" s="7"/>
      <c r="IS263" s="7"/>
      <c r="IT263" s="7"/>
      <c r="IU263" s="7"/>
      <c r="IV263" s="7"/>
      <c r="IW263" s="7"/>
      <c r="IX263" s="7"/>
      <c r="IY263" s="7"/>
      <c r="IZ263" s="7"/>
      <c r="JA263" s="7"/>
      <c r="JB263" s="7"/>
      <c r="JC263" s="7"/>
      <c r="JD263" s="7"/>
      <c r="JE263" s="7"/>
      <c r="JF263" s="7"/>
      <c r="JG263" s="7"/>
      <c r="JH263" s="7"/>
      <c r="JI263" s="7"/>
      <c r="JJ263" s="7"/>
      <c r="JK263" s="7"/>
      <c r="JL263" s="7"/>
      <c r="JM263" s="7"/>
      <c r="JN263" s="7"/>
      <c r="JO263" s="7"/>
      <c r="JP263" s="7"/>
      <c r="JQ263" s="7"/>
      <c r="JR263" s="7"/>
      <c r="JS263" s="7"/>
      <c r="JT263" s="7"/>
      <c r="JU263" s="7"/>
      <c r="JV263" s="7"/>
      <c r="JW263" s="7"/>
      <c r="JX263" s="7"/>
      <c r="JY263" s="7"/>
      <c r="JZ263" s="7"/>
      <c r="KA263" s="7"/>
      <c r="KB263" s="7"/>
      <c r="KC263" s="7"/>
      <c r="KD263" s="7"/>
      <c r="KE263" s="7"/>
      <c r="KF263" s="7"/>
      <c r="KG263" s="7"/>
      <c r="KH263" s="7"/>
      <c r="KI263" s="7"/>
      <c r="KJ263" s="7"/>
      <c r="KK263" s="7"/>
      <c r="KL263" s="7"/>
      <c r="KM263" s="7"/>
      <c r="KN263" s="7"/>
      <c r="KO263" s="7"/>
      <c r="KP263" s="7"/>
      <c r="KQ263" s="7"/>
      <c r="KR263" s="7"/>
      <c r="KS263" s="7"/>
      <c r="KT263" s="7"/>
      <c r="KU263" s="7"/>
      <c r="KV263" s="7"/>
      <c r="KW263" s="7"/>
      <c r="KX263" s="7"/>
      <c r="KY263" s="7"/>
      <c r="KZ263" s="7"/>
      <c r="LA263" s="7"/>
      <c r="LB263" s="7"/>
      <c r="LC263" s="7"/>
      <c r="LD263" s="7"/>
      <c r="LE263" s="7"/>
      <c r="LF263" s="7"/>
      <c r="LG263" s="7"/>
      <c r="LH263" s="7"/>
      <c r="LI263" s="7"/>
      <c r="LJ263" s="7"/>
      <c r="LK263" s="7"/>
      <c r="LL263" s="7"/>
      <c r="LM263" s="7"/>
      <c r="LN263" s="7"/>
      <c r="LO263" s="7"/>
      <c r="LP263" s="7"/>
      <c r="LQ263" s="7"/>
      <c r="LR263" s="7"/>
      <c r="LS263" s="7"/>
      <c r="LT263" s="7"/>
      <c r="LU263" s="7"/>
      <c r="LV263" s="7"/>
      <c r="LW263" s="7"/>
      <c r="LX263" s="7"/>
      <c r="LY263" s="7"/>
      <c r="LZ263" s="7"/>
      <c r="MA263" s="7"/>
      <c r="MB263" s="7"/>
      <c r="MC263" s="7"/>
      <c r="MD263" s="7"/>
      <c r="ME263" s="7"/>
      <c r="MF263" s="7"/>
      <c r="MG263" s="7"/>
      <c r="MH263" s="7"/>
      <c r="MI263" s="7"/>
      <c r="MJ263" s="7"/>
      <c r="MK263" s="7"/>
      <c r="ML263" s="7"/>
      <c r="MM263" s="7"/>
      <c r="MN263" s="7"/>
      <c r="MO263" s="7"/>
      <c r="MP263" s="7"/>
      <c r="MQ263" s="7"/>
      <c r="MR263" s="7"/>
      <c r="MS263" s="7"/>
      <c r="MT263" s="7"/>
      <c r="MU263" s="7"/>
      <c r="MV263" s="7"/>
      <c r="MW263" s="7"/>
      <c r="MX263" s="7"/>
      <c r="MY263" s="7"/>
      <c r="MZ263" s="7"/>
      <c r="NA263" s="7"/>
      <c r="NB263" s="7"/>
      <c r="NC263" s="7"/>
      <c r="ND263" s="7"/>
      <c r="NE263" s="7"/>
      <c r="NF263" s="7"/>
      <c r="NG263" s="7"/>
      <c r="NH263" s="7"/>
      <c r="NI263" s="7"/>
      <c r="NJ263" s="7"/>
      <c r="NK263" s="7"/>
      <c r="NL263" s="7"/>
      <c r="NM263" s="7"/>
      <c r="NN263" s="7"/>
      <c r="NO263" s="7"/>
      <c r="NP263" s="7"/>
      <c r="NQ263" s="7"/>
      <c r="NR263" s="7"/>
      <c r="NS263" s="7"/>
      <c r="NT263" s="7"/>
      <c r="NU263" s="7"/>
      <c r="NV263" s="7"/>
      <c r="NW263" s="7"/>
      <c r="NX263" s="7"/>
      <c r="NY263" s="7"/>
      <c r="NZ263" s="7"/>
      <c r="OA263" s="7"/>
      <c r="OB263" s="7"/>
      <c r="OC263" s="7"/>
      <c r="OD263" s="7"/>
      <c r="OE263" s="7"/>
      <c r="OF263" s="7"/>
      <c r="OG263" s="7"/>
      <c r="OH263" s="7"/>
      <c r="OI263" s="7"/>
      <c r="OJ263" s="7"/>
      <c r="OK263" s="7"/>
      <c r="OL263" s="7"/>
      <c r="OM263" s="7"/>
      <c r="ON263" s="7"/>
      <c r="OO263" s="7"/>
      <c r="OP263" s="7"/>
      <c r="OQ263" s="7"/>
      <c r="OR263" s="7"/>
      <c r="OS263" s="7"/>
      <c r="OT263" s="7"/>
      <c r="OU263" s="7"/>
      <c r="OV263" s="7"/>
      <c r="OW263" s="7"/>
      <c r="OX263" s="7"/>
      <c r="OY263" s="7"/>
      <c r="OZ263" s="7"/>
      <c r="PA263" s="7"/>
      <c r="PB263" s="7"/>
      <c r="PC263" s="7"/>
      <c r="PD263" s="7"/>
      <c r="PE263" s="7"/>
      <c r="PF263" s="7"/>
      <c r="PG263" s="7"/>
      <c r="PH263" s="7"/>
      <c r="PI263" s="7"/>
      <c r="PJ263" s="7"/>
      <c r="PK263" s="7"/>
      <c r="PL263" s="7"/>
      <c r="PM263" s="7"/>
      <c r="PN263" s="7"/>
      <c r="PO263" s="7"/>
      <c r="PP263" s="7"/>
      <c r="PQ263" s="7"/>
      <c r="PR263" s="7"/>
      <c r="PS263" s="7"/>
      <c r="PT263" s="7"/>
      <c r="PU263" s="7"/>
      <c r="PV263" s="7"/>
      <c r="PW263" s="7"/>
      <c r="PX263" s="7"/>
      <c r="PY263" s="7"/>
      <c r="PZ263" s="7"/>
      <c r="QA263" s="7"/>
      <c r="QB263" s="7"/>
      <c r="QC263" s="7"/>
      <c r="QD263" s="7"/>
      <c r="QE263" s="7"/>
      <c r="QF263" s="7"/>
      <c r="QG263" s="7"/>
      <c r="QH263" s="7"/>
      <c r="QI263" s="7"/>
      <c r="QJ263" s="7"/>
      <c r="QK263" s="7"/>
      <c r="QL263" s="7"/>
      <c r="QM263" s="7"/>
      <c r="QN263" s="7"/>
      <c r="QO263" s="7"/>
      <c r="QP263" s="7"/>
      <c r="QQ263" s="7"/>
      <c r="QR263" s="7"/>
      <c r="QS263" s="7"/>
      <c r="QT263" s="7"/>
      <c r="QU263" s="7"/>
      <c r="QV263" s="7"/>
      <c r="QW263" s="7"/>
      <c r="QX263" s="7"/>
      <c r="QY263" s="7"/>
      <c r="QZ263" s="7"/>
      <c r="RA263" s="7"/>
      <c r="RB263" s="7"/>
      <c r="RC263" s="7"/>
      <c r="RD263" s="7"/>
      <c r="RE263" s="7"/>
      <c r="RF263" s="7"/>
      <c r="RG263" s="7"/>
      <c r="RH263" s="7"/>
      <c r="RI263" s="7"/>
      <c r="RJ263" s="7"/>
      <c r="RK263" s="7"/>
      <c r="RL263" s="7"/>
      <c r="RM263" s="7"/>
      <c r="RN263" s="7"/>
      <c r="RO263" s="7"/>
      <c r="RP263" s="7"/>
      <c r="RQ263" s="7"/>
      <c r="RR263" s="7"/>
      <c r="RS263" s="7"/>
      <c r="RT263" s="7"/>
      <c r="RU263" s="7"/>
      <c r="RV263" s="7"/>
      <c r="RW263" s="7"/>
      <c r="RX263" s="7"/>
      <c r="RY263" s="7"/>
      <c r="RZ263" s="7"/>
      <c r="SA263" s="7"/>
      <c r="SB263" s="7"/>
      <c r="SC263" s="7"/>
      <c r="SD263" s="7"/>
      <c r="SE263" s="7"/>
      <c r="SF263" s="7"/>
      <c r="SG263" s="7"/>
      <c r="SH263" s="7"/>
      <c r="SI263" s="7"/>
      <c r="SJ263" s="7"/>
      <c r="SK263" s="7"/>
    </row>
    <row r="264" ht="14.2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  <c r="DV264" s="7"/>
      <c r="DW264" s="7"/>
      <c r="DX264" s="7"/>
      <c r="DY264" s="7"/>
      <c r="DZ264" s="7"/>
      <c r="EA264" s="7"/>
      <c r="EB264" s="7"/>
      <c r="EC264" s="7"/>
      <c r="ED264" s="7"/>
      <c r="EE264" s="7"/>
      <c r="EF264" s="7"/>
      <c r="EG264" s="7"/>
      <c r="EH264" s="7"/>
      <c r="EI264" s="7"/>
      <c r="EJ264" s="7"/>
      <c r="EK264" s="7"/>
      <c r="EL264" s="7"/>
      <c r="EM264" s="7"/>
      <c r="EN264" s="7"/>
      <c r="EO264" s="7"/>
      <c r="EP264" s="7"/>
      <c r="EQ264" s="7"/>
      <c r="ER264" s="7"/>
      <c r="ES264" s="7"/>
      <c r="ET264" s="7"/>
      <c r="EU264" s="7"/>
      <c r="EV264" s="7"/>
      <c r="EW264" s="7"/>
      <c r="EX264" s="7"/>
      <c r="EY264" s="7"/>
      <c r="EZ264" s="7"/>
      <c r="FA264" s="7"/>
      <c r="FB264" s="7"/>
      <c r="FC264" s="7"/>
      <c r="FD264" s="7"/>
      <c r="FE264" s="7"/>
      <c r="FF264" s="7"/>
      <c r="FG264" s="7"/>
      <c r="FH264" s="7"/>
      <c r="FI264" s="7"/>
      <c r="FJ264" s="7"/>
      <c r="FK264" s="7"/>
      <c r="FL264" s="7"/>
      <c r="FM264" s="7"/>
      <c r="FN264" s="7"/>
      <c r="FO264" s="7"/>
      <c r="FP264" s="7"/>
      <c r="FQ264" s="7"/>
      <c r="FR264" s="7"/>
      <c r="FS264" s="7"/>
      <c r="FT264" s="7"/>
      <c r="FU264" s="7"/>
      <c r="FV264" s="7"/>
      <c r="FW264" s="7"/>
      <c r="FX264" s="7"/>
      <c r="FY264" s="7"/>
      <c r="FZ264" s="7"/>
      <c r="GA264" s="7"/>
      <c r="GB264" s="7"/>
      <c r="GC264" s="7"/>
      <c r="GD264" s="7"/>
      <c r="GE264" s="7"/>
      <c r="GF264" s="7"/>
      <c r="GG264" s="7"/>
      <c r="GH264" s="7"/>
      <c r="GI264" s="7"/>
      <c r="GJ264" s="7"/>
      <c r="GK264" s="7"/>
      <c r="GL264" s="7"/>
      <c r="GM264" s="7"/>
      <c r="GN264" s="7"/>
      <c r="GO264" s="7"/>
      <c r="GP264" s="7"/>
      <c r="GQ264" s="7"/>
      <c r="GR264" s="7"/>
      <c r="GS264" s="7"/>
      <c r="GT264" s="7"/>
      <c r="GU264" s="7"/>
      <c r="GV264" s="7"/>
      <c r="GW264" s="7"/>
      <c r="GX264" s="7"/>
      <c r="GY264" s="7"/>
      <c r="GZ264" s="7"/>
      <c r="HA264" s="7"/>
      <c r="HB264" s="7"/>
      <c r="HC264" s="7"/>
      <c r="HD264" s="7"/>
      <c r="HE264" s="7"/>
      <c r="HF264" s="7"/>
      <c r="HG264" s="7"/>
      <c r="HH264" s="7"/>
      <c r="HI264" s="7"/>
      <c r="HJ264" s="7"/>
      <c r="HK264" s="7"/>
      <c r="HL264" s="7"/>
      <c r="HM264" s="7"/>
      <c r="HN264" s="7"/>
      <c r="HO264" s="7"/>
      <c r="HP264" s="7"/>
      <c r="HQ264" s="7"/>
      <c r="HR264" s="7"/>
      <c r="HS264" s="7"/>
      <c r="HT264" s="7"/>
      <c r="HU264" s="7"/>
      <c r="HV264" s="7"/>
      <c r="HW264" s="7"/>
      <c r="HX264" s="7"/>
      <c r="HY264" s="7"/>
      <c r="HZ264" s="7"/>
      <c r="IA264" s="7"/>
      <c r="IB264" s="7"/>
      <c r="IC264" s="7"/>
      <c r="ID264" s="7"/>
      <c r="IE264" s="7"/>
      <c r="IF264" s="7"/>
      <c r="IG264" s="7"/>
      <c r="IH264" s="7"/>
      <c r="II264" s="7"/>
      <c r="IJ264" s="7"/>
      <c r="IK264" s="7"/>
      <c r="IL264" s="7"/>
      <c r="IM264" s="7"/>
      <c r="IN264" s="7"/>
      <c r="IO264" s="7"/>
      <c r="IP264" s="7"/>
      <c r="IQ264" s="7"/>
      <c r="IR264" s="7"/>
      <c r="IS264" s="7"/>
      <c r="IT264" s="7"/>
      <c r="IU264" s="7"/>
      <c r="IV264" s="7"/>
      <c r="IW264" s="7"/>
      <c r="IX264" s="7"/>
      <c r="IY264" s="7"/>
      <c r="IZ264" s="7"/>
      <c r="JA264" s="7"/>
      <c r="JB264" s="7"/>
      <c r="JC264" s="7"/>
      <c r="JD264" s="7"/>
      <c r="JE264" s="7"/>
      <c r="JF264" s="7"/>
      <c r="JG264" s="7"/>
      <c r="JH264" s="7"/>
      <c r="JI264" s="7"/>
      <c r="JJ264" s="7"/>
      <c r="JK264" s="7"/>
      <c r="JL264" s="7"/>
      <c r="JM264" s="7"/>
      <c r="JN264" s="7"/>
      <c r="JO264" s="7"/>
      <c r="JP264" s="7"/>
      <c r="JQ264" s="7"/>
      <c r="JR264" s="7"/>
      <c r="JS264" s="7"/>
      <c r="JT264" s="7"/>
      <c r="JU264" s="7"/>
      <c r="JV264" s="7"/>
      <c r="JW264" s="7"/>
      <c r="JX264" s="7"/>
      <c r="JY264" s="7"/>
      <c r="JZ264" s="7"/>
      <c r="KA264" s="7"/>
      <c r="KB264" s="7"/>
      <c r="KC264" s="7"/>
      <c r="KD264" s="7"/>
      <c r="KE264" s="7"/>
      <c r="KF264" s="7"/>
      <c r="KG264" s="7"/>
      <c r="KH264" s="7"/>
      <c r="KI264" s="7"/>
      <c r="KJ264" s="7"/>
      <c r="KK264" s="7"/>
      <c r="KL264" s="7"/>
      <c r="KM264" s="7"/>
      <c r="KN264" s="7"/>
      <c r="KO264" s="7"/>
      <c r="KP264" s="7"/>
      <c r="KQ264" s="7"/>
      <c r="KR264" s="7"/>
      <c r="KS264" s="7"/>
      <c r="KT264" s="7"/>
      <c r="KU264" s="7"/>
      <c r="KV264" s="7"/>
      <c r="KW264" s="7"/>
      <c r="KX264" s="7"/>
      <c r="KY264" s="7"/>
      <c r="KZ264" s="7"/>
      <c r="LA264" s="7"/>
      <c r="LB264" s="7"/>
      <c r="LC264" s="7"/>
      <c r="LD264" s="7"/>
      <c r="LE264" s="7"/>
      <c r="LF264" s="7"/>
      <c r="LG264" s="7"/>
      <c r="LH264" s="7"/>
      <c r="LI264" s="7"/>
      <c r="LJ264" s="7"/>
      <c r="LK264" s="7"/>
      <c r="LL264" s="7"/>
      <c r="LM264" s="7"/>
      <c r="LN264" s="7"/>
      <c r="LO264" s="7"/>
      <c r="LP264" s="7"/>
      <c r="LQ264" s="7"/>
      <c r="LR264" s="7"/>
      <c r="LS264" s="7"/>
      <c r="LT264" s="7"/>
      <c r="LU264" s="7"/>
      <c r="LV264" s="7"/>
      <c r="LW264" s="7"/>
      <c r="LX264" s="7"/>
      <c r="LY264" s="7"/>
      <c r="LZ264" s="7"/>
      <c r="MA264" s="7"/>
      <c r="MB264" s="7"/>
      <c r="MC264" s="7"/>
      <c r="MD264" s="7"/>
      <c r="ME264" s="7"/>
      <c r="MF264" s="7"/>
      <c r="MG264" s="7"/>
      <c r="MH264" s="7"/>
      <c r="MI264" s="7"/>
      <c r="MJ264" s="7"/>
      <c r="MK264" s="7"/>
      <c r="ML264" s="7"/>
      <c r="MM264" s="7"/>
      <c r="MN264" s="7"/>
      <c r="MO264" s="7"/>
      <c r="MP264" s="7"/>
      <c r="MQ264" s="7"/>
      <c r="MR264" s="7"/>
      <c r="MS264" s="7"/>
      <c r="MT264" s="7"/>
      <c r="MU264" s="7"/>
      <c r="MV264" s="7"/>
      <c r="MW264" s="7"/>
      <c r="MX264" s="7"/>
      <c r="MY264" s="7"/>
      <c r="MZ264" s="7"/>
      <c r="NA264" s="7"/>
      <c r="NB264" s="7"/>
      <c r="NC264" s="7"/>
      <c r="ND264" s="7"/>
      <c r="NE264" s="7"/>
      <c r="NF264" s="7"/>
      <c r="NG264" s="7"/>
      <c r="NH264" s="7"/>
      <c r="NI264" s="7"/>
      <c r="NJ264" s="7"/>
      <c r="NK264" s="7"/>
      <c r="NL264" s="7"/>
      <c r="NM264" s="7"/>
      <c r="NN264" s="7"/>
      <c r="NO264" s="7"/>
      <c r="NP264" s="7"/>
      <c r="NQ264" s="7"/>
      <c r="NR264" s="7"/>
      <c r="NS264" s="7"/>
      <c r="NT264" s="7"/>
      <c r="NU264" s="7"/>
      <c r="NV264" s="7"/>
      <c r="NW264" s="7"/>
      <c r="NX264" s="7"/>
      <c r="NY264" s="7"/>
      <c r="NZ264" s="7"/>
      <c r="OA264" s="7"/>
      <c r="OB264" s="7"/>
      <c r="OC264" s="7"/>
      <c r="OD264" s="7"/>
      <c r="OE264" s="7"/>
      <c r="OF264" s="7"/>
      <c r="OG264" s="7"/>
      <c r="OH264" s="7"/>
      <c r="OI264" s="7"/>
      <c r="OJ264" s="7"/>
      <c r="OK264" s="7"/>
      <c r="OL264" s="7"/>
      <c r="OM264" s="7"/>
      <c r="ON264" s="7"/>
      <c r="OO264" s="7"/>
      <c r="OP264" s="7"/>
      <c r="OQ264" s="7"/>
      <c r="OR264" s="7"/>
      <c r="OS264" s="7"/>
      <c r="OT264" s="7"/>
      <c r="OU264" s="7"/>
      <c r="OV264" s="7"/>
      <c r="OW264" s="7"/>
      <c r="OX264" s="7"/>
      <c r="OY264" s="7"/>
      <c r="OZ264" s="7"/>
      <c r="PA264" s="7"/>
      <c r="PB264" s="7"/>
      <c r="PC264" s="7"/>
      <c r="PD264" s="7"/>
      <c r="PE264" s="7"/>
      <c r="PF264" s="7"/>
      <c r="PG264" s="7"/>
      <c r="PH264" s="7"/>
      <c r="PI264" s="7"/>
      <c r="PJ264" s="7"/>
      <c r="PK264" s="7"/>
      <c r="PL264" s="7"/>
      <c r="PM264" s="7"/>
      <c r="PN264" s="7"/>
      <c r="PO264" s="7"/>
      <c r="PP264" s="7"/>
      <c r="PQ264" s="7"/>
      <c r="PR264" s="7"/>
      <c r="PS264" s="7"/>
      <c r="PT264" s="7"/>
      <c r="PU264" s="7"/>
      <c r="PV264" s="7"/>
      <c r="PW264" s="7"/>
      <c r="PX264" s="7"/>
      <c r="PY264" s="7"/>
      <c r="PZ264" s="7"/>
      <c r="QA264" s="7"/>
      <c r="QB264" s="7"/>
      <c r="QC264" s="7"/>
      <c r="QD264" s="7"/>
      <c r="QE264" s="7"/>
      <c r="QF264" s="7"/>
      <c r="QG264" s="7"/>
      <c r="QH264" s="7"/>
      <c r="QI264" s="7"/>
      <c r="QJ264" s="7"/>
      <c r="QK264" s="7"/>
      <c r="QL264" s="7"/>
      <c r="QM264" s="7"/>
      <c r="QN264" s="7"/>
      <c r="QO264" s="7"/>
      <c r="QP264" s="7"/>
      <c r="QQ264" s="7"/>
      <c r="QR264" s="7"/>
      <c r="QS264" s="7"/>
      <c r="QT264" s="7"/>
      <c r="QU264" s="7"/>
      <c r="QV264" s="7"/>
      <c r="QW264" s="7"/>
      <c r="QX264" s="7"/>
      <c r="QY264" s="7"/>
      <c r="QZ264" s="7"/>
      <c r="RA264" s="7"/>
      <c r="RB264" s="7"/>
      <c r="RC264" s="7"/>
      <c r="RD264" s="7"/>
      <c r="RE264" s="7"/>
      <c r="RF264" s="7"/>
      <c r="RG264" s="7"/>
      <c r="RH264" s="7"/>
      <c r="RI264" s="7"/>
      <c r="RJ264" s="7"/>
      <c r="RK264" s="7"/>
      <c r="RL264" s="7"/>
      <c r="RM264" s="7"/>
      <c r="RN264" s="7"/>
      <c r="RO264" s="7"/>
      <c r="RP264" s="7"/>
      <c r="RQ264" s="7"/>
      <c r="RR264" s="7"/>
      <c r="RS264" s="7"/>
      <c r="RT264" s="7"/>
      <c r="RU264" s="7"/>
      <c r="RV264" s="7"/>
      <c r="RW264" s="7"/>
      <c r="RX264" s="7"/>
      <c r="RY264" s="7"/>
      <c r="RZ264" s="7"/>
      <c r="SA264" s="7"/>
      <c r="SB264" s="7"/>
      <c r="SC264" s="7"/>
      <c r="SD264" s="7"/>
      <c r="SE264" s="7"/>
      <c r="SF264" s="7"/>
      <c r="SG264" s="7"/>
      <c r="SH264" s="7"/>
      <c r="SI264" s="7"/>
      <c r="SJ264" s="7"/>
      <c r="SK264" s="7"/>
    </row>
    <row r="265" ht="14.2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  <c r="DV265" s="7"/>
      <c r="DW265" s="7"/>
      <c r="DX265" s="7"/>
      <c r="DY265" s="7"/>
      <c r="DZ265" s="7"/>
      <c r="EA265" s="7"/>
      <c r="EB265" s="7"/>
      <c r="EC265" s="7"/>
      <c r="ED265" s="7"/>
      <c r="EE265" s="7"/>
      <c r="EF265" s="7"/>
      <c r="EG265" s="7"/>
      <c r="EH265" s="7"/>
      <c r="EI265" s="7"/>
      <c r="EJ265" s="7"/>
      <c r="EK265" s="7"/>
      <c r="EL265" s="7"/>
      <c r="EM265" s="7"/>
      <c r="EN265" s="7"/>
      <c r="EO265" s="7"/>
      <c r="EP265" s="7"/>
      <c r="EQ265" s="7"/>
      <c r="ER265" s="7"/>
      <c r="ES265" s="7"/>
      <c r="ET265" s="7"/>
      <c r="EU265" s="7"/>
      <c r="EV265" s="7"/>
      <c r="EW265" s="7"/>
      <c r="EX265" s="7"/>
      <c r="EY265" s="7"/>
      <c r="EZ265" s="7"/>
      <c r="FA265" s="7"/>
      <c r="FB265" s="7"/>
      <c r="FC265" s="7"/>
      <c r="FD265" s="7"/>
      <c r="FE265" s="7"/>
      <c r="FF265" s="7"/>
      <c r="FG265" s="7"/>
      <c r="FH265" s="7"/>
      <c r="FI265" s="7"/>
      <c r="FJ265" s="7"/>
      <c r="FK265" s="7"/>
      <c r="FL265" s="7"/>
      <c r="FM265" s="7"/>
      <c r="FN265" s="7"/>
      <c r="FO265" s="7"/>
      <c r="FP265" s="7"/>
      <c r="FQ265" s="7"/>
      <c r="FR265" s="7"/>
      <c r="FS265" s="7"/>
      <c r="FT265" s="7"/>
      <c r="FU265" s="7"/>
      <c r="FV265" s="7"/>
      <c r="FW265" s="7"/>
      <c r="FX265" s="7"/>
      <c r="FY265" s="7"/>
      <c r="FZ265" s="7"/>
      <c r="GA265" s="7"/>
      <c r="GB265" s="7"/>
      <c r="GC265" s="7"/>
      <c r="GD265" s="7"/>
      <c r="GE265" s="7"/>
      <c r="GF265" s="7"/>
      <c r="GG265" s="7"/>
      <c r="GH265" s="7"/>
      <c r="GI265" s="7"/>
      <c r="GJ265" s="7"/>
      <c r="GK265" s="7"/>
      <c r="GL265" s="7"/>
      <c r="GM265" s="7"/>
      <c r="GN265" s="7"/>
      <c r="GO265" s="7"/>
      <c r="GP265" s="7"/>
      <c r="GQ265" s="7"/>
      <c r="GR265" s="7"/>
      <c r="GS265" s="7"/>
      <c r="GT265" s="7"/>
      <c r="GU265" s="7"/>
      <c r="GV265" s="7"/>
      <c r="GW265" s="7"/>
      <c r="GX265" s="7"/>
      <c r="GY265" s="7"/>
      <c r="GZ265" s="7"/>
      <c r="HA265" s="7"/>
      <c r="HB265" s="7"/>
      <c r="HC265" s="7"/>
      <c r="HD265" s="7"/>
      <c r="HE265" s="7"/>
      <c r="HF265" s="7"/>
      <c r="HG265" s="7"/>
      <c r="HH265" s="7"/>
      <c r="HI265" s="7"/>
      <c r="HJ265" s="7"/>
      <c r="HK265" s="7"/>
      <c r="HL265" s="7"/>
      <c r="HM265" s="7"/>
      <c r="HN265" s="7"/>
      <c r="HO265" s="7"/>
      <c r="HP265" s="7"/>
      <c r="HQ265" s="7"/>
      <c r="HR265" s="7"/>
      <c r="HS265" s="7"/>
      <c r="HT265" s="7"/>
      <c r="HU265" s="7"/>
      <c r="HV265" s="7"/>
      <c r="HW265" s="7"/>
      <c r="HX265" s="7"/>
      <c r="HY265" s="7"/>
      <c r="HZ265" s="7"/>
      <c r="IA265" s="7"/>
      <c r="IB265" s="7"/>
      <c r="IC265" s="7"/>
      <c r="ID265" s="7"/>
      <c r="IE265" s="7"/>
      <c r="IF265" s="7"/>
      <c r="IG265" s="7"/>
      <c r="IH265" s="7"/>
      <c r="II265" s="7"/>
      <c r="IJ265" s="7"/>
      <c r="IK265" s="7"/>
      <c r="IL265" s="7"/>
      <c r="IM265" s="7"/>
      <c r="IN265" s="7"/>
      <c r="IO265" s="7"/>
      <c r="IP265" s="7"/>
      <c r="IQ265" s="7"/>
      <c r="IR265" s="7"/>
      <c r="IS265" s="7"/>
      <c r="IT265" s="7"/>
      <c r="IU265" s="7"/>
      <c r="IV265" s="7"/>
      <c r="IW265" s="7"/>
      <c r="IX265" s="7"/>
      <c r="IY265" s="7"/>
      <c r="IZ265" s="7"/>
      <c r="JA265" s="7"/>
      <c r="JB265" s="7"/>
      <c r="JC265" s="7"/>
      <c r="JD265" s="7"/>
      <c r="JE265" s="7"/>
      <c r="JF265" s="7"/>
      <c r="JG265" s="7"/>
      <c r="JH265" s="7"/>
      <c r="JI265" s="7"/>
      <c r="JJ265" s="7"/>
      <c r="JK265" s="7"/>
      <c r="JL265" s="7"/>
      <c r="JM265" s="7"/>
      <c r="JN265" s="7"/>
      <c r="JO265" s="7"/>
      <c r="JP265" s="7"/>
      <c r="JQ265" s="7"/>
      <c r="JR265" s="7"/>
      <c r="JS265" s="7"/>
      <c r="JT265" s="7"/>
      <c r="JU265" s="7"/>
      <c r="JV265" s="7"/>
      <c r="JW265" s="7"/>
      <c r="JX265" s="7"/>
      <c r="JY265" s="7"/>
      <c r="JZ265" s="7"/>
      <c r="KA265" s="7"/>
      <c r="KB265" s="7"/>
      <c r="KC265" s="7"/>
      <c r="KD265" s="7"/>
      <c r="KE265" s="7"/>
      <c r="KF265" s="7"/>
      <c r="KG265" s="7"/>
      <c r="KH265" s="7"/>
      <c r="KI265" s="7"/>
      <c r="KJ265" s="7"/>
      <c r="KK265" s="7"/>
      <c r="KL265" s="7"/>
      <c r="KM265" s="7"/>
      <c r="KN265" s="7"/>
      <c r="KO265" s="7"/>
      <c r="KP265" s="7"/>
      <c r="KQ265" s="7"/>
      <c r="KR265" s="7"/>
      <c r="KS265" s="7"/>
      <c r="KT265" s="7"/>
      <c r="KU265" s="7"/>
      <c r="KV265" s="7"/>
      <c r="KW265" s="7"/>
      <c r="KX265" s="7"/>
      <c r="KY265" s="7"/>
      <c r="KZ265" s="7"/>
      <c r="LA265" s="7"/>
      <c r="LB265" s="7"/>
      <c r="LC265" s="7"/>
      <c r="LD265" s="7"/>
      <c r="LE265" s="7"/>
      <c r="LF265" s="7"/>
      <c r="LG265" s="7"/>
      <c r="LH265" s="7"/>
      <c r="LI265" s="7"/>
      <c r="LJ265" s="7"/>
      <c r="LK265" s="7"/>
      <c r="LL265" s="7"/>
      <c r="LM265" s="7"/>
      <c r="LN265" s="7"/>
      <c r="LO265" s="7"/>
      <c r="LP265" s="7"/>
      <c r="LQ265" s="7"/>
      <c r="LR265" s="7"/>
      <c r="LS265" s="7"/>
      <c r="LT265" s="7"/>
      <c r="LU265" s="7"/>
      <c r="LV265" s="7"/>
      <c r="LW265" s="7"/>
      <c r="LX265" s="7"/>
      <c r="LY265" s="7"/>
      <c r="LZ265" s="7"/>
      <c r="MA265" s="7"/>
      <c r="MB265" s="7"/>
      <c r="MC265" s="7"/>
      <c r="MD265" s="7"/>
      <c r="ME265" s="7"/>
      <c r="MF265" s="7"/>
      <c r="MG265" s="7"/>
      <c r="MH265" s="7"/>
      <c r="MI265" s="7"/>
      <c r="MJ265" s="7"/>
      <c r="MK265" s="7"/>
      <c r="ML265" s="7"/>
      <c r="MM265" s="7"/>
      <c r="MN265" s="7"/>
      <c r="MO265" s="7"/>
      <c r="MP265" s="7"/>
      <c r="MQ265" s="7"/>
      <c r="MR265" s="7"/>
      <c r="MS265" s="7"/>
      <c r="MT265" s="7"/>
      <c r="MU265" s="7"/>
      <c r="MV265" s="7"/>
      <c r="MW265" s="7"/>
      <c r="MX265" s="7"/>
      <c r="MY265" s="7"/>
      <c r="MZ265" s="7"/>
      <c r="NA265" s="7"/>
      <c r="NB265" s="7"/>
      <c r="NC265" s="7"/>
      <c r="ND265" s="7"/>
      <c r="NE265" s="7"/>
      <c r="NF265" s="7"/>
      <c r="NG265" s="7"/>
      <c r="NH265" s="7"/>
      <c r="NI265" s="7"/>
      <c r="NJ265" s="7"/>
      <c r="NK265" s="7"/>
      <c r="NL265" s="7"/>
      <c r="NM265" s="7"/>
      <c r="NN265" s="7"/>
      <c r="NO265" s="7"/>
      <c r="NP265" s="7"/>
      <c r="NQ265" s="7"/>
      <c r="NR265" s="7"/>
      <c r="NS265" s="7"/>
      <c r="NT265" s="7"/>
      <c r="NU265" s="7"/>
      <c r="NV265" s="7"/>
      <c r="NW265" s="7"/>
      <c r="NX265" s="7"/>
      <c r="NY265" s="7"/>
      <c r="NZ265" s="7"/>
      <c r="OA265" s="7"/>
      <c r="OB265" s="7"/>
      <c r="OC265" s="7"/>
      <c r="OD265" s="7"/>
      <c r="OE265" s="7"/>
      <c r="OF265" s="7"/>
      <c r="OG265" s="7"/>
      <c r="OH265" s="7"/>
      <c r="OI265" s="7"/>
      <c r="OJ265" s="7"/>
      <c r="OK265" s="7"/>
      <c r="OL265" s="7"/>
      <c r="OM265" s="7"/>
      <c r="ON265" s="7"/>
      <c r="OO265" s="7"/>
      <c r="OP265" s="7"/>
      <c r="OQ265" s="7"/>
      <c r="OR265" s="7"/>
      <c r="OS265" s="7"/>
      <c r="OT265" s="7"/>
      <c r="OU265" s="7"/>
      <c r="OV265" s="7"/>
      <c r="OW265" s="7"/>
      <c r="OX265" s="7"/>
      <c r="OY265" s="7"/>
      <c r="OZ265" s="7"/>
      <c r="PA265" s="7"/>
      <c r="PB265" s="7"/>
      <c r="PC265" s="7"/>
      <c r="PD265" s="7"/>
      <c r="PE265" s="7"/>
      <c r="PF265" s="7"/>
      <c r="PG265" s="7"/>
      <c r="PH265" s="7"/>
      <c r="PI265" s="7"/>
      <c r="PJ265" s="7"/>
      <c r="PK265" s="7"/>
      <c r="PL265" s="7"/>
      <c r="PM265" s="7"/>
      <c r="PN265" s="7"/>
      <c r="PO265" s="7"/>
      <c r="PP265" s="7"/>
      <c r="PQ265" s="7"/>
      <c r="PR265" s="7"/>
      <c r="PS265" s="7"/>
      <c r="PT265" s="7"/>
      <c r="PU265" s="7"/>
      <c r="PV265" s="7"/>
      <c r="PW265" s="7"/>
      <c r="PX265" s="7"/>
      <c r="PY265" s="7"/>
      <c r="PZ265" s="7"/>
      <c r="QA265" s="7"/>
      <c r="QB265" s="7"/>
      <c r="QC265" s="7"/>
      <c r="QD265" s="7"/>
      <c r="QE265" s="7"/>
      <c r="QF265" s="7"/>
      <c r="QG265" s="7"/>
      <c r="QH265" s="7"/>
      <c r="QI265" s="7"/>
      <c r="QJ265" s="7"/>
      <c r="QK265" s="7"/>
      <c r="QL265" s="7"/>
      <c r="QM265" s="7"/>
      <c r="QN265" s="7"/>
      <c r="QO265" s="7"/>
      <c r="QP265" s="7"/>
      <c r="QQ265" s="7"/>
      <c r="QR265" s="7"/>
      <c r="QS265" s="7"/>
      <c r="QT265" s="7"/>
      <c r="QU265" s="7"/>
      <c r="QV265" s="7"/>
      <c r="QW265" s="7"/>
      <c r="QX265" s="7"/>
      <c r="QY265" s="7"/>
      <c r="QZ265" s="7"/>
      <c r="RA265" s="7"/>
      <c r="RB265" s="7"/>
      <c r="RC265" s="7"/>
      <c r="RD265" s="7"/>
      <c r="RE265" s="7"/>
      <c r="RF265" s="7"/>
      <c r="RG265" s="7"/>
      <c r="RH265" s="7"/>
      <c r="RI265" s="7"/>
      <c r="RJ265" s="7"/>
      <c r="RK265" s="7"/>
      <c r="RL265" s="7"/>
      <c r="RM265" s="7"/>
      <c r="RN265" s="7"/>
      <c r="RO265" s="7"/>
      <c r="RP265" s="7"/>
      <c r="RQ265" s="7"/>
      <c r="RR265" s="7"/>
      <c r="RS265" s="7"/>
      <c r="RT265" s="7"/>
      <c r="RU265" s="7"/>
      <c r="RV265" s="7"/>
      <c r="RW265" s="7"/>
      <c r="RX265" s="7"/>
      <c r="RY265" s="7"/>
      <c r="RZ265" s="7"/>
      <c r="SA265" s="7"/>
      <c r="SB265" s="7"/>
      <c r="SC265" s="7"/>
      <c r="SD265" s="7"/>
      <c r="SE265" s="7"/>
      <c r="SF265" s="7"/>
      <c r="SG265" s="7"/>
      <c r="SH265" s="7"/>
      <c r="SI265" s="7"/>
      <c r="SJ265" s="7"/>
      <c r="SK265" s="7"/>
    </row>
    <row r="266" ht="14.2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  <c r="DV266" s="7"/>
      <c r="DW266" s="7"/>
      <c r="DX266" s="7"/>
      <c r="DY266" s="7"/>
      <c r="DZ266" s="7"/>
      <c r="EA266" s="7"/>
      <c r="EB266" s="7"/>
      <c r="EC266" s="7"/>
      <c r="ED266" s="7"/>
      <c r="EE266" s="7"/>
      <c r="EF266" s="7"/>
      <c r="EG266" s="7"/>
      <c r="EH266" s="7"/>
      <c r="EI266" s="7"/>
      <c r="EJ266" s="7"/>
      <c r="EK266" s="7"/>
      <c r="EL266" s="7"/>
      <c r="EM266" s="7"/>
      <c r="EN266" s="7"/>
      <c r="EO266" s="7"/>
      <c r="EP266" s="7"/>
      <c r="EQ266" s="7"/>
      <c r="ER266" s="7"/>
      <c r="ES266" s="7"/>
      <c r="ET266" s="7"/>
      <c r="EU266" s="7"/>
      <c r="EV266" s="7"/>
      <c r="EW266" s="7"/>
      <c r="EX266" s="7"/>
      <c r="EY266" s="7"/>
      <c r="EZ266" s="7"/>
      <c r="FA266" s="7"/>
      <c r="FB266" s="7"/>
      <c r="FC266" s="7"/>
      <c r="FD266" s="7"/>
      <c r="FE266" s="7"/>
      <c r="FF266" s="7"/>
      <c r="FG266" s="7"/>
      <c r="FH266" s="7"/>
      <c r="FI266" s="7"/>
      <c r="FJ266" s="7"/>
      <c r="FK266" s="7"/>
      <c r="FL266" s="7"/>
      <c r="FM266" s="7"/>
      <c r="FN266" s="7"/>
      <c r="FO266" s="7"/>
      <c r="FP266" s="7"/>
      <c r="FQ266" s="7"/>
      <c r="FR266" s="7"/>
      <c r="FS266" s="7"/>
      <c r="FT266" s="7"/>
      <c r="FU266" s="7"/>
      <c r="FV266" s="7"/>
      <c r="FW266" s="7"/>
      <c r="FX266" s="7"/>
      <c r="FY266" s="7"/>
      <c r="FZ266" s="7"/>
      <c r="GA266" s="7"/>
      <c r="GB266" s="7"/>
      <c r="GC266" s="7"/>
      <c r="GD266" s="7"/>
      <c r="GE266" s="7"/>
      <c r="GF266" s="7"/>
      <c r="GG266" s="7"/>
      <c r="GH266" s="7"/>
      <c r="GI266" s="7"/>
      <c r="GJ266" s="7"/>
      <c r="GK266" s="7"/>
      <c r="GL266" s="7"/>
      <c r="GM266" s="7"/>
      <c r="GN266" s="7"/>
      <c r="GO266" s="7"/>
      <c r="GP266" s="7"/>
      <c r="GQ266" s="7"/>
      <c r="GR266" s="7"/>
      <c r="GS266" s="7"/>
      <c r="GT266" s="7"/>
      <c r="GU266" s="7"/>
      <c r="GV266" s="7"/>
      <c r="GW266" s="7"/>
      <c r="GX266" s="7"/>
      <c r="GY266" s="7"/>
      <c r="GZ266" s="7"/>
      <c r="HA266" s="7"/>
      <c r="HB266" s="7"/>
      <c r="HC266" s="7"/>
      <c r="HD266" s="7"/>
      <c r="HE266" s="7"/>
      <c r="HF266" s="7"/>
      <c r="HG266" s="7"/>
      <c r="HH266" s="7"/>
      <c r="HI266" s="7"/>
      <c r="HJ266" s="7"/>
      <c r="HK266" s="7"/>
      <c r="HL266" s="7"/>
      <c r="HM266" s="7"/>
      <c r="HN266" s="7"/>
      <c r="HO266" s="7"/>
      <c r="HP266" s="7"/>
      <c r="HQ266" s="7"/>
      <c r="HR266" s="7"/>
      <c r="HS266" s="7"/>
      <c r="HT266" s="7"/>
      <c r="HU266" s="7"/>
      <c r="HV266" s="7"/>
      <c r="HW266" s="7"/>
      <c r="HX266" s="7"/>
      <c r="HY266" s="7"/>
      <c r="HZ266" s="7"/>
      <c r="IA266" s="7"/>
      <c r="IB266" s="7"/>
      <c r="IC266" s="7"/>
      <c r="ID266" s="7"/>
      <c r="IE266" s="7"/>
      <c r="IF266" s="7"/>
      <c r="IG266" s="7"/>
      <c r="IH266" s="7"/>
      <c r="II266" s="7"/>
      <c r="IJ266" s="7"/>
      <c r="IK266" s="7"/>
      <c r="IL266" s="7"/>
      <c r="IM266" s="7"/>
      <c r="IN266" s="7"/>
      <c r="IO266" s="7"/>
      <c r="IP266" s="7"/>
      <c r="IQ266" s="7"/>
      <c r="IR266" s="7"/>
      <c r="IS266" s="7"/>
      <c r="IT266" s="7"/>
      <c r="IU266" s="7"/>
      <c r="IV266" s="7"/>
      <c r="IW266" s="7"/>
      <c r="IX266" s="7"/>
      <c r="IY266" s="7"/>
      <c r="IZ266" s="7"/>
      <c r="JA266" s="7"/>
      <c r="JB266" s="7"/>
      <c r="JC266" s="7"/>
      <c r="JD266" s="7"/>
      <c r="JE266" s="7"/>
      <c r="JF266" s="7"/>
      <c r="JG266" s="7"/>
      <c r="JH266" s="7"/>
      <c r="JI266" s="7"/>
      <c r="JJ266" s="7"/>
      <c r="JK266" s="7"/>
      <c r="JL266" s="7"/>
      <c r="JM266" s="7"/>
      <c r="JN266" s="7"/>
      <c r="JO266" s="7"/>
      <c r="JP266" s="7"/>
      <c r="JQ266" s="7"/>
      <c r="JR266" s="7"/>
      <c r="JS266" s="7"/>
      <c r="JT266" s="7"/>
      <c r="JU266" s="7"/>
      <c r="JV266" s="7"/>
      <c r="JW266" s="7"/>
      <c r="JX266" s="7"/>
      <c r="JY266" s="7"/>
      <c r="JZ266" s="7"/>
      <c r="KA266" s="7"/>
      <c r="KB266" s="7"/>
      <c r="KC266" s="7"/>
      <c r="KD266" s="7"/>
      <c r="KE266" s="7"/>
      <c r="KF266" s="7"/>
      <c r="KG266" s="7"/>
      <c r="KH266" s="7"/>
      <c r="KI266" s="7"/>
      <c r="KJ266" s="7"/>
      <c r="KK266" s="7"/>
      <c r="KL266" s="7"/>
      <c r="KM266" s="7"/>
      <c r="KN266" s="7"/>
      <c r="KO266" s="7"/>
      <c r="KP266" s="7"/>
      <c r="KQ266" s="7"/>
      <c r="KR266" s="7"/>
      <c r="KS266" s="7"/>
      <c r="KT266" s="7"/>
      <c r="KU266" s="7"/>
      <c r="KV266" s="7"/>
      <c r="KW266" s="7"/>
      <c r="KX266" s="7"/>
      <c r="KY266" s="7"/>
      <c r="KZ266" s="7"/>
      <c r="LA266" s="7"/>
      <c r="LB266" s="7"/>
      <c r="LC266" s="7"/>
      <c r="LD266" s="7"/>
      <c r="LE266" s="7"/>
      <c r="LF266" s="7"/>
      <c r="LG266" s="7"/>
      <c r="LH266" s="7"/>
      <c r="LI266" s="7"/>
      <c r="LJ266" s="7"/>
      <c r="LK266" s="7"/>
      <c r="LL266" s="7"/>
      <c r="LM266" s="7"/>
      <c r="LN266" s="7"/>
      <c r="LO266" s="7"/>
      <c r="LP266" s="7"/>
      <c r="LQ266" s="7"/>
      <c r="LR266" s="7"/>
      <c r="LS266" s="7"/>
      <c r="LT266" s="7"/>
      <c r="LU266" s="7"/>
      <c r="LV266" s="7"/>
      <c r="LW266" s="7"/>
      <c r="LX266" s="7"/>
      <c r="LY266" s="7"/>
      <c r="LZ266" s="7"/>
      <c r="MA266" s="7"/>
      <c r="MB266" s="7"/>
      <c r="MC266" s="7"/>
      <c r="MD266" s="7"/>
      <c r="ME266" s="7"/>
      <c r="MF266" s="7"/>
      <c r="MG266" s="7"/>
      <c r="MH266" s="7"/>
      <c r="MI266" s="7"/>
      <c r="MJ266" s="7"/>
      <c r="MK266" s="7"/>
      <c r="ML266" s="7"/>
      <c r="MM266" s="7"/>
      <c r="MN266" s="7"/>
      <c r="MO266" s="7"/>
      <c r="MP266" s="7"/>
      <c r="MQ266" s="7"/>
      <c r="MR266" s="7"/>
      <c r="MS266" s="7"/>
      <c r="MT266" s="7"/>
      <c r="MU266" s="7"/>
      <c r="MV266" s="7"/>
      <c r="MW266" s="7"/>
      <c r="MX266" s="7"/>
      <c r="MY266" s="7"/>
      <c r="MZ266" s="7"/>
      <c r="NA266" s="7"/>
      <c r="NB266" s="7"/>
      <c r="NC266" s="7"/>
      <c r="ND266" s="7"/>
      <c r="NE266" s="7"/>
      <c r="NF266" s="7"/>
      <c r="NG266" s="7"/>
      <c r="NH266" s="7"/>
      <c r="NI266" s="7"/>
      <c r="NJ266" s="7"/>
      <c r="NK266" s="7"/>
      <c r="NL266" s="7"/>
      <c r="NM266" s="7"/>
      <c r="NN266" s="7"/>
      <c r="NO266" s="7"/>
      <c r="NP266" s="7"/>
      <c r="NQ266" s="7"/>
      <c r="NR266" s="7"/>
      <c r="NS266" s="7"/>
      <c r="NT266" s="7"/>
      <c r="NU266" s="7"/>
      <c r="NV266" s="7"/>
      <c r="NW266" s="7"/>
      <c r="NX266" s="7"/>
      <c r="NY266" s="7"/>
      <c r="NZ266" s="7"/>
      <c r="OA266" s="7"/>
      <c r="OB266" s="7"/>
      <c r="OC266" s="7"/>
      <c r="OD266" s="7"/>
      <c r="OE266" s="7"/>
      <c r="OF266" s="7"/>
      <c r="OG266" s="7"/>
      <c r="OH266" s="7"/>
      <c r="OI266" s="7"/>
      <c r="OJ266" s="7"/>
      <c r="OK266" s="7"/>
      <c r="OL266" s="7"/>
      <c r="OM266" s="7"/>
      <c r="ON266" s="7"/>
      <c r="OO266" s="7"/>
      <c r="OP266" s="7"/>
      <c r="OQ266" s="7"/>
      <c r="OR266" s="7"/>
      <c r="OS266" s="7"/>
      <c r="OT266" s="7"/>
      <c r="OU266" s="7"/>
      <c r="OV266" s="7"/>
      <c r="OW266" s="7"/>
      <c r="OX266" s="7"/>
      <c r="OY266" s="7"/>
      <c r="OZ266" s="7"/>
      <c r="PA266" s="7"/>
      <c r="PB266" s="7"/>
      <c r="PC266" s="7"/>
      <c r="PD266" s="7"/>
      <c r="PE266" s="7"/>
      <c r="PF266" s="7"/>
      <c r="PG266" s="7"/>
      <c r="PH266" s="7"/>
      <c r="PI266" s="7"/>
      <c r="PJ266" s="7"/>
      <c r="PK266" s="7"/>
      <c r="PL266" s="7"/>
      <c r="PM266" s="7"/>
      <c r="PN266" s="7"/>
      <c r="PO266" s="7"/>
      <c r="PP266" s="7"/>
      <c r="PQ266" s="7"/>
      <c r="PR266" s="7"/>
      <c r="PS266" s="7"/>
      <c r="PT266" s="7"/>
      <c r="PU266" s="7"/>
      <c r="PV266" s="7"/>
      <c r="PW266" s="7"/>
      <c r="PX266" s="7"/>
      <c r="PY266" s="7"/>
      <c r="PZ266" s="7"/>
      <c r="QA266" s="7"/>
      <c r="QB266" s="7"/>
      <c r="QC266" s="7"/>
      <c r="QD266" s="7"/>
      <c r="QE266" s="7"/>
      <c r="QF266" s="7"/>
      <c r="QG266" s="7"/>
      <c r="QH266" s="7"/>
      <c r="QI266" s="7"/>
      <c r="QJ266" s="7"/>
      <c r="QK266" s="7"/>
      <c r="QL266" s="7"/>
      <c r="QM266" s="7"/>
      <c r="QN266" s="7"/>
      <c r="QO266" s="7"/>
      <c r="QP266" s="7"/>
      <c r="QQ266" s="7"/>
      <c r="QR266" s="7"/>
      <c r="QS266" s="7"/>
      <c r="QT266" s="7"/>
      <c r="QU266" s="7"/>
      <c r="QV266" s="7"/>
      <c r="QW266" s="7"/>
      <c r="QX266" s="7"/>
      <c r="QY266" s="7"/>
      <c r="QZ266" s="7"/>
      <c r="RA266" s="7"/>
      <c r="RB266" s="7"/>
      <c r="RC266" s="7"/>
      <c r="RD266" s="7"/>
      <c r="RE266" s="7"/>
      <c r="RF266" s="7"/>
      <c r="RG266" s="7"/>
      <c r="RH266" s="7"/>
      <c r="RI266" s="7"/>
      <c r="RJ266" s="7"/>
      <c r="RK266" s="7"/>
      <c r="RL266" s="7"/>
      <c r="RM266" s="7"/>
      <c r="RN266" s="7"/>
      <c r="RO266" s="7"/>
      <c r="RP266" s="7"/>
      <c r="RQ266" s="7"/>
      <c r="RR266" s="7"/>
      <c r="RS266" s="7"/>
      <c r="RT266" s="7"/>
      <c r="RU266" s="7"/>
      <c r="RV266" s="7"/>
      <c r="RW266" s="7"/>
      <c r="RX266" s="7"/>
      <c r="RY266" s="7"/>
      <c r="RZ266" s="7"/>
      <c r="SA266" s="7"/>
      <c r="SB266" s="7"/>
      <c r="SC266" s="7"/>
      <c r="SD266" s="7"/>
      <c r="SE266" s="7"/>
      <c r="SF266" s="7"/>
      <c r="SG266" s="7"/>
      <c r="SH266" s="7"/>
      <c r="SI266" s="7"/>
      <c r="SJ266" s="7"/>
      <c r="SK266" s="7"/>
    </row>
    <row r="267" ht="14.2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  <c r="DV267" s="7"/>
      <c r="DW267" s="7"/>
      <c r="DX267" s="7"/>
      <c r="DY267" s="7"/>
      <c r="DZ267" s="7"/>
      <c r="EA267" s="7"/>
      <c r="EB267" s="7"/>
      <c r="EC267" s="7"/>
      <c r="ED267" s="7"/>
      <c r="EE267" s="7"/>
      <c r="EF267" s="7"/>
      <c r="EG267" s="7"/>
      <c r="EH267" s="7"/>
      <c r="EI267" s="7"/>
      <c r="EJ267" s="7"/>
      <c r="EK267" s="7"/>
      <c r="EL267" s="7"/>
      <c r="EM267" s="7"/>
      <c r="EN267" s="7"/>
      <c r="EO267" s="7"/>
      <c r="EP267" s="7"/>
      <c r="EQ267" s="7"/>
      <c r="ER267" s="7"/>
      <c r="ES267" s="7"/>
      <c r="ET267" s="7"/>
      <c r="EU267" s="7"/>
      <c r="EV267" s="7"/>
      <c r="EW267" s="7"/>
      <c r="EX267" s="7"/>
      <c r="EY267" s="7"/>
      <c r="EZ267" s="7"/>
      <c r="FA267" s="7"/>
      <c r="FB267" s="7"/>
      <c r="FC267" s="7"/>
      <c r="FD267" s="7"/>
      <c r="FE267" s="7"/>
      <c r="FF267" s="7"/>
      <c r="FG267" s="7"/>
      <c r="FH267" s="7"/>
      <c r="FI267" s="7"/>
      <c r="FJ267" s="7"/>
      <c r="FK267" s="7"/>
      <c r="FL267" s="7"/>
      <c r="FM267" s="7"/>
      <c r="FN267" s="7"/>
      <c r="FO267" s="7"/>
      <c r="FP267" s="7"/>
      <c r="FQ267" s="7"/>
      <c r="FR267" s="7"/>
      <c r="FS267" s="7"/>
      <c r="FT267" s="7"/>
      <c r="FU267" s="7"/>
      <c r="FV267" s="7"/>
      <c r="FW267" s="7"/>
      <c r="FX267" s="7"/>
      <c r="FY267" s="7"/>
      <c r="FZ267" s="7"/>
      <c r="GA267" s="7"/>
      <c r="GB267" s="7"/>
      <c r="GC267" s="7"/>
      <c r="GD267" s="7"/>
      <c r="GE267" s="7"/>
      <c r="GF267" s="7"/>
      <c r="GG267" s="7"/>
      <c r="GH267" s="7"/>
      <c r="GI267" s="7"/>
      <c r="GJ267" s="7"/>
      <c r="GK267" s="7"/>
      <c r="GL267" s="7"/>
      <c r="GM267" s="7"/>
      <c r="GN267" s="7"/>
      <c r="GO267" s="7"/>
      <c r="GP267" s="7"/>
      <c r="GQ267" s="7"/>
      <c r="GR267" s="7"/>
      <c r="GS267" s="7"/>
      <c r="GT267" s="7"/>
      <c r="GU267" s="7"/>
      <c r="GV267" s="7"/>
      <c r="GW267" s="7"/>
      <c r="GX267" s="7"/>
      <c r="GY267" s="7"/>
      <c r="GZ267" s="7"/>
      <c r="HA267" s="7"/>
      <c r="HB267" s="7"/>
      <c r="HC267" s="7"/>
      <c r="HD267" s="7"/>
      <c r="HE267" s="7"/>
      <c r="HF267" s="7"/>
      <c r="HG267" s="7"/>
      <c r="HH267" s="7"/>
      <c r="HI267" s="7"/>
      <c r="HJ267" s="7"/>
      <c r="HK267" s="7"/>
      <c r="HL267" s="7"/>
      <c r="HM267" s="7"/>
      <c r="HN267" s="7"/>
      <c r="HO267" s="7"/>
      <c r="HP267" s="7"/>
      <c r="HQ267" s="7"/>
      <c r="HR267" s="7"/>
      <c r="HS267" s="7"/>
      <c r="HT267" s="7"/>
      <c r="HU267" s="7"/>
      <c r="HV267" s="7"/>
      <c r="HW267" s="7"/>
      <c r="HX267" s="7"/>
      <c r="HY267" s="7"/>
      <c r="HZ267" s="7"/>
      <c r="IA267" s="7"/>
      <c r="IB267" s="7"/>
      <c r="IC267" s="7"/>
      <c r="ID267" s="7"/>
      <c r="IE267" s="7"/>
      <c r="IF267" s="7"/>
      <c r="IG267" s="7"/>
      <c r="IH267" s="7"/>
      <c r="II267" s="7"/>
      <c r="IJ267" s="7"/>
      <c r="IK267" s="7"/>
      <c r="IL267" s="7"/>
      <c r="IM267" s="7"/>
      <c r="IN267" s="7"/>
      <c r="IO267" s="7"/>
      <c r="IP267" s="7"/>
      <c r="IQ267" s="7"/>
      <c r="IR267" s="7"/>
      <c r="IS267" s="7"/>
      <c r="IT267" s="7"/>
      <c r="IU267" s="7"/>
      <c r="IV267" s="7"/>
      <c r="IW267" s="7"/>
      <c r="IX267" s="7"/>
      <c r="IY267" s="7"/>
      <c r="IZ267" s="7"/>
      <c r="JA267" s="7"/>
      <c r="JB267" s="7"/>
      <c r="JC267" s="7"/>
      <c r="JD267" s="7"/>
      <c r="JE267" s="7"/>
      <c r="JF267" s="7"/>
      <c r="JG267" s="7"/>
      <c r="JH267" s="7"/>
      <c r="JI267" s="7"/>
      <c r="JJ267" s="7"/>
      <c r="JK267" s="7"/>
      <c r="JL267" s="7"/>
      <c r="JM267" s="7"/>
      <c r="JN267" s="7"/>
      <c r="JO267" s="7"/>
      <c r="JP267" s="7"/>
      <c r="JQ267" s="7"/>
      <c r="JR267" s="7"/>
      <c r="JS267" s="7"/>
      <c r="JT267" s="7"/>
      <c r="JU267" s="7"/>
      <c r="JV267" s="7"/>
      <c r="JW267" s="7"/>
      <c r="JX267" s="7"/>
      <c r="JY267" s="7"/>
      <c r="JZ267" s="7"/>
      <c r="KA267" s="7"/>
      <c r="KB267" s="7"/>
      <c r="KC267" s="7"/>
      <c r="KD267" s="7"/>
      <c r="KE267" s="7"/>
      <c r="KF267" s="7"/>
      <c r="KG267" s="7"/>
      <c r="KH267" s="7"/>
      <c r="KI267" s="7"/>
      <c r="KJ267" s="7"/>
      <c r="KK267" s="7"/>
      <c r="KL267" s="7"/>
      <c r="KM267" s="7"/>
      <c r="KN267" s="7"/>
      <c r="KO267" s="7"/>
      <c r="KP267" s="7"/>
      <c r="KQ267" s="7"/>
      <c r="KR267" s="7"/>
      <c r="KS267" s="7"/>
      <c r="KT267" s="7"/>
      <c r="KU267" s="7"/>
      <c r="KV267" s="7"/>
      <c r="KW267" s="7"/>
      <c r="KX267" s="7"/>
      <c r="KY267" s="7"/>
      <c r="KZ267" s="7"/>
      <c r="LA267" s="7"/>
      <c r="LB267" s="7"/>
      <c r="LC267" s="7"/>
      <c r="LD267" s="7"/>
      <c r="LE267" s="7"/>
      <c r="LF267" s="7"/>
      <c r="LG267" s="7"/>
      <c r="LH267" s="7"/>
      <c r="LI267" s="7"/>
      <c r="LJ267" s="7"/>
      <c r="LK267" s="7"/>
      <c r="LL267" s="7"/>
      <c r="LM267" s="7"/>
      <c r="LN267" s="7"/>
      <c r="LO267" s="7"/>
      <c r="LP267" s="7"/>
      <c r="LQ267" s="7"/>
      <c r="LR267" s="7"/>
      <c r="LS267" s="7"/>
      <c r="LT267" s="7"/>
      <c r="LU267" s="7"/>
      <c r="LV267" s="7"/>
      <c r="LW267" s="7"/>
      <c r="LX267" s="7"/>
      <c r="LY267" s="7"/>
      <c r="LZ267" s="7"/>
      <c r="MA267" s="7"/>
      <c r="MB267" s="7"/>
      <c r="MC267" s="7"/>
      <c r="MD267" s="7"/>
      <c r="ME267" s="7"/>
      <c r="MF267" s="7"/>
      <c r="MG267" s="7"/>
      <c r="MH267" s="7"/>
      <c r="MI267" s="7"/>
      <c r="MJ267" s="7"/>
      <c r="MK267" s="7"/>
      <c r="ML267" s="7"/>
      <c r="MM267" s="7"/>
      <c r="MN267" s="7"/>
      <c r="MO267" s="7"/>
      <c r="MP267" s="7"/>
      <c r="MQ267" s="7"/>
      <c r="MR267" s="7"/>
      <c r="MS267" s="7"/>
      <c r="MT267" s="7"/>
      <c r="MU267" s="7"/>
      <c r="MV267" s="7"/>
      <c r="MW267" s="7"/>
      <c r="MX267" s="7"/>
      <c r="MY267" s="7"/>
      <c r="MZ267" s="7"/>
      <c r="NA267" s="7"/>
      <c r="NB267" s="7"/>
      <c r="NC267" s="7"/>
      <c r="ND267" s="7"/>
      <c r="NE267" s="7"/>
      <c r="NF267" s="7"/>
      <c r="NG267" s="7"/>
      <c r="NH267" s="7"/>
      <c r="NI267" s="7"/>
      <c r="NJ267" s="7"/>
      <c r="NK267" s="7"/>
      <c r="NL267" s="7"/>
      <c r="NM267" s="7"/>
      <c r="NN267" s="7"/>
      <c r="NO267" s="7"/>
      <c r="NP267" s="7"/>
      <c r="NQ267" s="7"/>
      <c r="NR267" s="7"/>
      <c r="NS267" s="7"/>
      <c r="NT267" s="7"/>
      <c r="NU267" s="7"/>
      <c r="NV267" s="7"/>
      <c r="NW267" s="7"/>
      <c r="NX267" s="7"/>
      <c r="NY267" s="7"/>
      <c r="NZ267" s="7"/>
      <c r="OA267" s="7"/>
      <c r="OB267" s="7"/>
      <c r="OC267" s="7"/>
      <c r="OD267" s="7"/>
      <c r="OE267" s="7"/>
      <c r="OF267" s="7"/>
      <c r="OG267" s="7"/>
      <c r="OH267" s="7"/>
      <c r="OI267" s="7"/>
      <c r="OJ267" s="7"/>
      <c r="OK267" s="7"/>
      <c r="OL267" s="7"/>
      <c r="OM267" s="7"/>
      <c r="ON267" s="7"/>
      <c r="OO267" s="7"/>
      <c r="OP267" s="7"/>
      <c r="OQ267" s="7"/>
      <c r="OR267" s="7"/>
      <c r="OS267" s="7"/>
      <c r="OT267" s="7"/>
      <c r="OU267" s="7"/>
      <c r="OV267" s="7"/>
      <c r="OW267" s="7"/>
      <c r="OX267" s="7"/>
      <c r="OY267" s="7"/>
      <c r="OZ267" s="7"/>
      <c r="PA267" s="7"/>
      <c r="PB267" s="7"/>
      <c r="PC267" s="7"/>
      <c r="PD267" s="7"/>
      <c r="PE267" s="7"/>
      <c r="PF267" s="7"/>
      <c r="PG267" s="7"/>
      <c r="PH267" s="7"/>
      <c r="PI267" s="7"/>
      <c r="PJ267" s="7"/>
      <c r="PK267" s="7"/>
      <c r="PL267" s="7"/>
      <c r="PM267" s="7"/>
      <c r="PN267" s="7"/>
      <c r="PO267" s="7"/>
      <c r="PP267" s="7"/>
      <c r="PQ267" s="7"/>
      <c r="PR267" s="7"/>
      <c r="PS267" s="7"/>
      <c r="PT267" s="7"/>
      <c r="PU267" s="7"/>
      <c r="PV267" s="7"/>
      <c r="PW267" s="7"/>
      <c r="PX267" s="7"/>
      <c r="PY267" s="7"/>
      <c r="PZ267" s="7"/>
      <c r="QA267" s="7"/>
      <c r="QB267" s="7"/>
      <c r="QC267" s="7"/>
      <c r="QD267" s="7"/>
      <c r="QE267" s="7"/>
      <c r="QF267" s="7"/>
      <c r="QG267" s="7"/>
      <c r="QH267" s="7"/>
      <c r="QI267" s="7"/>
      <c r="QJ267" s="7"/>
      <c r="QK267" s="7"/>
      <c r="QL267" s="7"/>
      <c r="QM267" s="7"/>
      <c r="QN267" s="7"/>
      <c r="QO267" s="7"/>
      <c r="QP267" s="7"/>
      <c r="QQ267" s="7"/>
      <c r="QR267" s="7"/>
      <c r="QS267" s="7"/>
      <c r="QT267" s="7"/>
      <c r="QU267" s="7"/>
      <c r="QV267" s="7"/>
      <c r="QW267" s="7"/>
      <c r="QX267" s="7"/>
      <c r="QY267" s="7"/>
      <c r="QZ267" s="7"/>
      <c r="RA267" s="7"/>
      <c r="RB267" s="7"/>
      <c r="RC267" s="7"/>
      <c r="RD267" s="7"/>
      <c r="RE267" s="7"/>
      <c r="RF267" s="7"/>
      <c r="RG267" s="7"/>
      <c r="RH267" s="7"/>
      <c r="RI267" s="7"/>
      <c r="RJ267" s="7"/>
      <c r="RK267" s="7"/>
      <c r="RL267" s="7"/>
      <c r="RM267" s="7"/>
      <c r="RN267" s="7"/>
      <c r="RO267" s="7"/>
      <c r="RP267" s="7"/>
      <c r="RQ267" s="7"/>
      <c r="RR267" s="7"/>
      <c r="RS267" s="7"/>
      <c r="RT267" s="7"/>
      <c r="RU267" s="7"/>
      <c r="RV267" s="7"/>
      <c r="RW267" s="7"/>
      <c r="RX267" s="7"/>
      <c r="RY267" s="7"/>
      <c r="RZ267" s="7"/>
      <c r="SA267" s="7"/>
      <c r="SB267" s="7"/>
      <c r="SC267" s="7"/>
      <c r="SD267" s="7"/>
      <c r="SE267" s="7"/>
      <c r="SF267" s="7"/>
      <c r="SG267" s="7"/>
      <c r="SH267" s="7"/>
      <c r="SI267" s="7"/>
      <c r="SJ267" s="7"/>
      <c r="SK267" s="7"/>
    </row>
    <row r="268" ht="14.2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  <c r="DV268" s="7"/>
      <c r="DW268" s="7"/>
      <c r="DX268" s="7"/>
      <c r="DY268" s="7"/>
      <c r="DZ268" s="7"/>
      <c r="EA268" s="7"/>
      <c r="EB268" s="7"/>
      <c r="EC268" s="7"/>
      <c r="ED268" s="7"/>
      <c r="EE268" s="7"/>
      <c r="EF268" s="7"/>
      <c r="EG268" s="7"/>
      <c r="EH268" s="7"/>
      <c r="EI268" s="7"/>
      <c r="EJ268" s="7"/>
      <c r="EK268" s="7"/>
      <c r="EL268" s="7"/>
      <c r="EM268" s="7"/>
      <c r="EN268" s="7"/>
      <c r="EO268" s="7"/>
      <c r="EP268" s="7"/>
      <c r="EQ268" s="7"/>
      <c r="ER268" s="7"/>
      <c r="ES268" s="7"/>
      <c r="ET268" s="7"/>
      <c r="EU268" s="7"/>
      <c r="EV268" s="7"/>
      <c r="EW268" s="7"/>
      <c r="EX268" s="7"/>
      <c r="EY268" s="7"/>
      <c r="EZ268" s="7"/>
      <c r="FA268" s="7"/>
      <c r="FB268" s="7"/>
      <c r="FC268" s="7"/>
      <c r="FD268" s="7"/>
      <c r="FE268" s="7"/>
      <c r="FF268" s="7"/>
      <c r="FG268" s="7"/>
      <c r="FH268" s="7"/>
      <c r="FI268" s="7"/>
      <c r="FJ268" s="7"/>
      <c r="FK268" s="7"/>
      <c r="FL268" s="7"/>
      <c r="FM268" s="7"/>
      <c r="FN268" s="7"/>
      <c r="FO268" s="7"/>
      <c r="FP268" s="7"/>
      <c r="FQ268" s="7"/>
      <c r="FR268" s="7"/>
      <c r="FS268" s="7"/>
      <c r="FT268" s="7"/>
      <c r="FU268" s="7"/>
      <c r="FV268" s="7"/>
      <c r="FW268" s="7"/>
      <c r="FX268" s="7"/>
      <c r="FY268" s="7"/>
      <c r="FZ268" s="7"/>
      <c r="GA268" s="7"/>
      <c r="GB268" s="7"/>
      <c r="GC268" s="7"/>
      <c r="GD268" s="7"/>
      <c r="GE268" s="7"/>
      <c r="GF268" s="7"/>
      <c r="GG268" s="7"/>
      <c r="GH268" s="7"/>
      <c r="GI268" s="7"/>
      <c r="GJ268" s="7"/>
      <c r="GK268" s="7"/>
      <c r="GL268" s="7"/>
      <c r="GM268" s="7"/>
      <c r="GN268" s="7"/>
      <c r="GO268" s="7"/>
      <c r="GP268" s="7"/>
      <c r="GQ268" s="7"/>
      <c r="GR268" s="7"/>
      <c r="GS268" s="7"/>
      <c r="GT268" s="7"/>
      <c r="GU268" s="7"/>
      <c r="GV268" s="7"/>
      <c r="GW268" s="7"/>
      <c r="GX268" s="7"/>
      <c r="GY268" s="7"/>
      <c r="GZ268" s="7"/>
      <c r="HA268" s="7"/>
      <c r="HB268" s="7"/>
      <c r="HC268" s="7"/>
      <c r="HD268" s="7"/>
      <c r="HE268" s="7"/>
      <c r="HF268" s="7"/>
      <c r="HG268" s="7"/>
      <c r="HH268" s="7"/>
      <c r="HI268" s="7"/>
      <c r="HJ268" s="7"/>
      <c r="HK268" s="7"/>
      <c r="HL268" s="7"/>
      <c r="HM268" s="7"/>
      <c r="HN268" s="7"/>
      <c r="HO268" s="7"/>
      <c r="HP268" s="7"/>
      <c r="HQ268" s="7"/>
      <c r="HR268" s="7"/>
      <c r="HS268" s="7"/>
      <c r="HT268" s="7"/>
      <c r="HU268" s="7"/>
      <c r="HV268" s="7"/>
      <c r="HW268" s="7"/>
      <c r="HX268" s="7"/>
      <c r="HY268" s="7"/>
      <c r="HZ268" s="7"/>
      <c r="IA268" s="7"/>
      <c r="IB268" s="7"/>
      <c r="IC268" s="7"/>
      <c r="ID268" s="7"/>
      <c r="IE268" s="7"/>
      <c r="IF268" s="7"/>
      <c r="IG268" s="7"/>
      <c r="IH268" s="7"/>
      <c r="II268" s="7"/>
      <c r="IJ268" s="7"/>
      <c r="IK268" s="7"/>
      <c r="IL268" s="7"/>
      <c r="IM268" s="7"/>
      <c r="IN268" s="7"/>
      <c r="IO268" s="7"/>
      <c r="IP268" s="7"/>
      <c r="IQ268" s="7"/>
      <c r="IR268" s="7"/>
      <c r="IS268" s="7"/>
      <c r="IT268" s="7"/>
      <c r="IU268" s="7"/>
      <c r="IV268" s="7"/>
      <c r="IW268" s="7"/>
      <c r="IX268" s="7"/>
      <c r="IY268" s="7"/>
      <c r="IZ268" s="7"/>
      <c r="JA268" s="7"/>
      <c r="JB268" s="7"/>
      <c r="JC268" s="7"/>
      <c r="JD268" s="7"/>
      <c r="JE268" s="7"/>
      <c r="JF268" s="7"/>
      <c r="JG268" s="7"/>
      <c r="JH268" s="7"/>
      <c r="JI268" s="7"/>
      <c r="JJ268" s="7"/>
      <c r="JK268" s="7"/>
      <c r="JL268" s="7"/>
      <c r="JM268" s="7"/>
      <c r="JN268" s="7"/>
      <c r="JO268" s="7"/>
      <c r="JP268" s="7"/>
      <c r="JQ268" s="7"/>
      <c r="JR268" s="7"/>
      <c r="JS268" s="7"/>
      <c r="JT268" s="7"/>
      <c r="JU268" s="7"/>
      <c r="JV268" s="7"/>
      <c r="JW268" s="7"/>
      <c r="JX268" s="7"/>
      <c r="JY268" s="7"/>
      <c r="JZ268" s="7"/>
      <c r="KA268" s="7"/>
      <c r="KB268" s="7"/>
      <c r="KC268" s="7"/>
      <c r="KD268" s="7"/>
      <c r="KE268" s="7"/>
      <c r="KF268" s="7"/>
      <c r="KG268" s="7"/>
      <c r="KH268" s="7"/>
      <c r="KI268" s="7"/>
      <c r="KJ268" s="7"/>
      <c r="KK268" s="7"/>
      <c r="KL268" s="7"/>
      <c r="KM268" s="7"/>
      <c r="KN268" s="7"/>
      <c r="KO268" s="7"/>
      <c r="KP268" s="7"/>
      <c r="KQ268" s="7"/>
      <c r="KR268" s="7"/>
      <c r="KS268" s="7"/>
      <c r="KT268" s="7"/>
      <c r="KU268" s="7"/>
      <c r="KV268" s="7"/>
      <c r="KW268" s="7"/>
      <c r="KX268" s="7"/>
      <c r="KY268" s="7"/>
      <c r="KZ268" s="7"/>
      <c r="LA268" s="7"/>
      <c r="LB268" s="7"/>
      <c r="LC268" s="7"/>
      <c r="LD268" s="7"/>
      <c r="LE268" s="7"/>
      <c r="LF268" s="7"/>
      <c r="LG268" s="7"/>
      <c r="LH268" s="7"/>
      <c r="LI268" s="7"/>
      <c r="LJ268" s="7"/>
      <c r="LK268" s="7"/>
      <c r="LL268" s="7"/>
      <c r="LM268" s="7"/>
      <c r="LN268" s="7"/>
      <c r="LO268" s="7"/>
      <c r="LP268" s="7"/>
      <c r="LQ268" s="7"/>
      <c r="LR268" s="7"/>
      <c r="LS268" s="7"/>
      <c r="LT268" s="7"/>
      <c r="LU268" s="7"/>
      <c r="LV268" s="7"/>
      <c r="LW268" s="7"/>
      <c r="LX268" s="7"/>
      <c r="LY268" s="7"/>
      <c r="LZ268" s="7"/>
      <c r="MA268" s="7"/>
      <c r="MB268" s="7"/>
      <c r="MC268" s="7"/>
      <c r="MD268" s="7"/>
      <c r="ME268" s="7"/>
      <c r="MF268" s="7"/>
      <c r="MG268" s="7"/>
      <c r="MH268" s="7"/>
      <c r="MI268" s="7"/>
      <c r="MJ268" s="7"/>
      <c r="MK268" s="7"/>
      <c r="ML268" s="7"/>
      <c r="MM268" s="7"/>
      <c r="MN268" s="7"/>
      <c r="MO268" s="7"/>
      <c r="MP268" s="7"/>
      <c r="MQ268" s="7"/>
      <c r="MR268" s="7"/>
      <c r="MS268" s="7"/>
      <c r="MT268" s="7"/>
      <c r="MU268" s="7"/>
      <c r="MV268" s="7"/>
      <c r="MW268" s="7"/>
      <c r="MX268" s="7"/>
      <c r="MY268" s="7"/>
      <c r="MZ268" s="7"/>
      <c r="NA268" s="7"/>
      <c r="NB268" s="7"/>
      <c r="NC268" s="7"/>
      <c r="ND268" s="7"/>
      <c r="NE268" s="7"/>
      <c r="NF268" s="7"/>
      <c r="NG268" s="7"/>
      <c r="NH268" s="7"/>
      <c r="NI268" s="7"/>
      <c r="NJ268" s="7"/>
      <c r="NK268" s="7"/>
      <c r="NL268" s="7"/>
      <c r="NM268" s="7"/>
      <c r="NN268" s="7"/>
      <c r="NO268" s="7"/>
      <c r="NP268" s="7"/>
      <c r="NQ268" s="7"/>
      <c r="NR268" s="7"/>
      <c r="NS268" s="7"/>
      <c r="NT268" s="7"/>
      <c r="NU268" s="7"/>
      <c r="NV268" s="7"/>
      <c r="NW268" s="7"/>
      <c r="NX268" s="7"/>
      <c r="NY268" s="7"/>
      <c r="NZ268" s="7"/>
      <c r="OA268" s="7"/>
      <c r="OB268" s="7"/>
      <c r="OC268" s="7"/>
      <c r="OD268" s="7"/>
      <c r="OE268" s="7"/>
      <c r="OF268" s="7"/>
      <c r="OG268" s="7"/>
      <c r="OH268" s="7"/>
      <c r="OI268" s="7"/>
      <c r="OJ268" s="7"/>
      <c r="OK268" s="7"/>
      <c r="OL268" s="7"/>
      <c r="OM268" s="7"/>
      <c r="ON268" s="7"/>
      <c r="OO268" s="7"/>
      <c r="OP268" s="7"/>
      <c r="OQ268" s="7"/>
      <c r="OR268" s="7"/>
      <c r="OS268" s="7"/>
      <c r="OT268" s="7"/>
      <c r="OU268" s="7"/>
      <c r="OV268" s="7"/>
      <c r="OW268" s="7"/>
      <c r="OX268" s="7"/>
      <c r="OY268" s="7"/>
      <c r="OZ268" s="7"/>
      <c r="PA268" s="7"/>
      <c r="PB268" s="7"/>
      <c r="PC268" s="7"/>
      <c r="PD268" s="7"/>
      <c r="PE268" s="7"/>
      <c r="PF268" s="7"/>
      <c r="PG268" s="7"/>
      <c r="PH268" s="7"/>
      <c r="PI268" s="7"/>
      <c r="PJ268" s="7"/>
      <c r="PK268" s="7"/>
      <c r="PL268" s="7"/>
      <c r="PM268" s="7"/>
      <c r="PN268" s="7"/>
      <c r="PO268" s="7"/>
      <c r="PP268" s="7"/>
      <c r="PQ268" s="7"/>
      <c r="PR268" s="7"/>
      <c r="PS268" s="7"/>
      <c r="PT268" s="7"/>
      <c r="PU268" s="7"/>
      <c r="PV268" s="7"/>
      <c r="PW268" s="7"/>
      <c r="PX268" s="7"/>
      <c r="PY268" s="7"/>
      <c r="PZ268" s="7"/>
      <c r="QA268" s="7"/>
      <c r="QB268" s="7"/>
      <c r="QC268" s="7"/>
      <c r="QD268" s="7"/>
      <c r="QE268" s="7"/>
      <c r="QF268" s="7"/>
      <c r="QG268" s="7"/>
      <c r="QH268" s="7"/>
      <c r="QI268" s="7"/>
      <c r="QJ268" s="7"/>
      <c r="QK268" s="7"/>
      <c r="QL268" s="7"/>
      <c r="QM268" s="7"/>
      <c r="QN268" s="7"/>
      <c r="QO268" s="7"/>
      <c r="QP268" s="7"/>
      <c r="QQ268" s="7"/>
      <c r="QR268" s="7"/>
      <c r="QS268" s="7"/>
      <c r="QT268" s="7"/>
      <c r="QU268" s="7"/>
      <c r="QV268" s="7"/>
      <c r="QW268" s="7"/>
      <c r="QX268" s="7"/>
      <c r="QY268" s="7"/>
      <c r="QZ268" s="7"/>
      <c r="RA268" s="7"/>
      <c r="RB268" s="7"/>
      <c r="RC268" s="7"/>
      <c r="RD268" s="7"/>
      <c r="RE268" s="7"/>
      <c r="RF268" s="7"/>
      <c r="RG268" s="7"/>
      <c r="RH268" s="7"/>
      <c r="RI268" s="7"/>
      <c r="RJ268" s="7"/>
      <c r="RK268" s="7"/>
      <c r="RL268" s="7"/>
      <c r="RM268" s="7"/>
      <c r="RN268" s="7"/>
      <c r="RO268" s="7"/>
      <c r="RP268" s="7"/>
      <c r="RQ268" s="7"/>
      <c r="RR268" s="7"/>
      <c r="RS268" s="7"/>
      <c r="RT268" s="7"/>
      <c r="RU268" s="7"/>
      <c r="RV268" s="7"/>
      <c r="RW268" s="7"/>
      <c r="RX268" s="7"/>
      <c r="RY268" s="7"/>
      <c r="RZ268" s="7"/>
      <c r="SA268" s="7"/>
      <c r="SB268" s="7"/>
      <c r="SC268" s="7"/>
      <c r="SD268" s="7"/>
      <c r="SE268" s="7"/>
      <c r="SF268" s="7"/>
      <c r="SG268" s="7"/>
      <c r="SH268" s="7"/>
      <c r="SI268" s="7"/>
      <c r="SJ268" s="7"/>
      <c r="SK268" s="7"/>
    </row>
    <row r="269" ht="14.2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  <c r="DV269" s="7"/>
      <c r="DW269" s="7"/>
      <c r="DX269" s="7"/>
      <c r="DY269" s="7"/>
      <c r="DZ269" s="7"/>
      <c r="EA269" s="7"/>
      <c r="EB269" s="7"/>
      <c r="EC269" s="7"/>
      <c r="ED269" s="7"/>
      <c r="EE269" s="7"/>
      <c r="EF269" s="7"/>
      <c r="EG269" s="7"/>
      <c r="EH269" s="7"/>
      <c r="EI269" s="7"/>
      <c r="EJ269" s="7"/>
      <c r="EK269" s="7"/>
      <c r="EL269" s="7"/>
      <c r="EM269" s="7"/>
      <c r="EN269" s="7"/>
      <c r="EO269" s="7"/>
      <c r="EP269" s="7"/>
      <c r="EQ269" s="7"/>
      <c r="ER269" s="7"/>
      <c r="ES269" s="7"/>
      <c r="ET269" s="7"/>
      <c r="EU269" s="7"/>
      <c r="EV269" s="7"/>
      <c r="EW269" s="7"/>
      <c r="EX269" s="7"/>
      <c r="EY269" s="7"/>
      <c r="EZ269" s="7"/>
      <c r="FA269" s="7"/>
      <c r="FB269" s="7"/>
      <c r="FC269" s="7"/>
      <c r="FD269" s="7"/>
      <c r="FE269" s="7"/>
      <c r="FF269" s="7"/>
      <c r="FG269" s="7"/>
      <c r="FH269" s="7"/>
      <c r="FI269" s="7"/>
      <c r="FJ269" s="7"/>
      <c r="FK269" s="7"/>
      <c r="FL269" s="7"/>
      <c r="FM269" s="7"/>
      <c r="FN269" s="7"/>
      <c r="FO269" s="7"/>
      <c r="FP269" s="7"/>
      <c r="FQ269" s="7"/>
      <c r="FR269" s="7"/>
      <c r="FS269" s="7"/>
      <c r="FT269" s="7"/>
      <c r="FU269" s="7"/>
      <c r="FV269" s="7"/>
      <c r="FW269" s="7"/>
      <c r="FX269" s="7"/>
      <c r="FY269" s="7"/>
      <c r="FZ269" s="7"/>
      <c r="GA269" s="7"/>
      <c r="GB269" s="7"/>
      <c r="GC269" s="7"/>
      <c r="GD269" s="7"/>
      <c r="GE269" s="7"/>
      <c r="GF269" s="7"/>
      <c r="GG269" s="7"/>
      <c r="GH269" s="7"/>
      <c r="GI269" s="7"/>
      <c r="GJ269" s="7"/>
      <c r="GK269" s="7"/>
      <c r="GL269" s="7"/>
      <c r="GM269" s="7"/>
      <c r="GN269" s="7"/>
      <c r="GO269" s="7"/>
      <c r="GP269" s="7"/>
      <c r="GQ269" s="7"/>
      <c r="GR269" s="7"/>
      <c r="GS269" s="7"/>
      <c r="GT269" s="7"/>
      <c r="GU269" s="7"/>
      <c r="GV269" s="7"/>
      <c r="GW269" s="7"/>
      <c r="GX269" s="7"/>
      <c r="GY269" s="7"/>
      <c r="GZ269" s="7"/>
      <c r="HA269" s="7"/>
      <c r="HB269" s="7"/>
      <c r="HC269" s="7"/>
      <c r="HD269" s="7"/>
      <c r="HE269" s="7"/>
      <c r="HF269" s="7"/>
      <c r="HG269" s="7"/>
      <c r="HH269" s="7"/>
      <c r="HI269" s="7"/>
      <c r="HJ269" s="7"/>
      <c r="HK269" s="7"/>
      <c r="HL269" s="7"/>
      <c r="HM269" s="7"/>
      <c r="HN269" s="7"/>
      <c r="HO269" s="7"/>
      <c r="HP269" s="7"/>
      <c r="HQ269" s="7"/>
      <c r="HR269" s="7"/>
      <c r="HS269" s="7"/>
      <c r="HT269" s="7"/>
      <c r="HU269" s="7"/>
      <c r="HV269" s="7"/>
      <c r="HW269" s="7"/>
      <c r="HX269" s="7"/>
      <c r="HY269" s="7"/>
      <c r="HZ269" s="7"/>
      <c r="IA269" s="7"/>
      <c r="IB269" s="7"/>
      <c r="IC269" s="7"/>
      <c r="ID269" s="7"/>
      <c r="IE269" s="7"/>
      <c r="IF269" s="7"/>
      <c r="IG269" s="7"/>
      <c r="IH269" s="7"/>
      <c r="II269" s="7"/>
      <c r="IJ269" s="7"/>
      <c r="IK269" s="7"/>
      <c r="IL269" s="7"/>
      <c r="IM269" s="7"/>
      <c r="IN269" s="7"/>
      <c r="IO269" s="7"/>
      <c r="IP269" s="7"/>
      <c r="IQ269" s="7"/>
      <c r="IR269" s="7"/>
      <c r="IS269" s="7"/>
      <c r="IT269" s="7"/>
      <c r="IU269" s="7"/>
      <c r="IV269" s="7"/>
      <c r="IW269" s="7"/>
      <c r="IX269" s="7"/>
      <c r="IY269" s="7"/>
      <c r="IZ269" s="7"/>
      <c r="JA269" s="7"/>
      <c r="JB269" s="7"/>
      <c r="JC269" s="7"/>
      <c r="JD269" s="7"/>
      <c r="JE269" s="7"/>
      <c r="JF269" s="7"/>
      <c r="JG269" s="7"/>
      <c r="JH269" s="7"/>
      <c r="JI269" s="7"/>
      <c r="JJ269" s="7"/>
      <c r="JK269" s="7"/>
      <c r="JL269" s="7"/>
      <c r="JM269" s="7"/>
      <c r="JN269" s="7"/>
      <c r="JO269" s="7"/>
      <c r="JP269" s="7"/>
      <c r="JQ269" s="7"/>
      <c r="JR269" s="7"/>
      <c r="JS269" s="7"/>
      <c r="JT269" s="7"/>
      <c r="JU269" s="7"/>
      <c r="JV269" s="7"/>
      <c r="JW269" s="7"/>
      <c r="JX269" s="7"/>
      <c r="JY269" s="7"/>
      <c r="JZ269" s="7"/>
      <c r="KA269" s="7"/>
      <c r="KB269" s="7"/>
      <c r="KC269" s="7"/>
      <c r="KD269" s="7"/>
      <c r="KE269" s="7"/>
      <c r="KF269" s="7"/>
      <c r="KG269" s="7"/>
      <c r="KH269" s="7"/>
      <c r="KI269" s="7"/>
      <c r="KJ269" s="7"/>
      <c r="KK269" s="7"/>
      <c r="KL269" s="7"/>
      <c r="KM269" s="7"/>
      <c r="KN269" s="7"/>
      <c r="KO269" s="7"/>
      <c r="KP269" s="7"/>
      <c r="KQ269" s="7"/>
      <c r="KR269" s="7"/>
      <c r="KS269" s="7"/>
      <c r="KT269" s="7"/>
      <c r="KU269" s="7"/>
      <c r="KV269" s="7"/>
      <c r="KW269" s="7"/>
      <c r="KX269" s="7"/>
      <c r="KY269" s="7"/>
      <c r="KZ269" s="7"/>
      <c r="LA269" s="7"/>
      <c r="LB269" s="7"/>
      <c r="LC269" s="7"/>
      <c r="LD269" s="7"/>
      <c r="LE269" s="7"/>
      <c r="LF269" s="7"/>
      <c r="LG269" s="7"/>
      <c r="LH269" s="7"/>
      <c r="LI269" s="7"/>
      <c r="LJ269" s="7"/>
      <c r="LK269" s="7"/>
      <c r="LL269" s="7"/>
      <c r="LM269" s="7"/>
      <c r="LN269" s="7"/>
      <c r="LO269" s="7"/>
      <c r="LP269" s="7"/>
      <c r="LQ269" s="7"/>
      <c r="LR269" s="7"/>
      <c r="LS269" s="7"/>
      <c r="LT269" s="7"/>
      <c r="LU269" s="7"/>
      <c r="LV269" s="7"/>
      <c r="LW269" s="7"/>
      <c r="LX269" s="7"/>
      <c r="LY269" s="7"/>
      <c r="LZ269" s="7"/>
      <c r="MA269" s="7"/>
      <c r="MB269" s="7"/>
      <c r="MC269" s="7"/>
      <c r="MD269" s="7"/>
      <c r="ME269" s="7"/>
      <c r="MF269" s="7"/>
      <c r="MG269" s="7"/>
      <c r="MH269" s="7"/>
      <c r="MI269" s="7"/>
      <c r="MJ269" s="7"/>
      <c r="MK269" s="7"/>
      <c r="ML269" s="7"/>
      <c r="MM269" s="7"/>
      <c r="MN269" s="7"/>
      <c r="MO269" s="7"/>
      <c r="MP269" s="7"/>
      <c r="MQ269" s="7"/>
      <c r="MR269" s="7"/>
      <c r="MS269" s="7"/>
      <c r="MT269" s="7"/>
      <c r="MU269" s="7"/>
      <c r="MV269" s="7"/>
      <c r="MW269" s="7"/>
      <c r="MX269" s="7"/>
      <c r="MY269" s="7"/>
      <c r="MZ269" s="7"/>
      <c r="NA269" s="7"/>
      <c r="NB269" s="7"/>
      <c r="NC269" s="7"/>
      <c r="ND269" s="7"/>
      <c r="NE269" s="7"/>
      <c r="NF269" s="7"/>
      <c r="NG269" s="7"/>
      <c r="NH269" s="7"/>
      <c r="NI269" s="7"/>
      <c r="NJ269" s="7"/>
      <c r="NK269" s="7"/>
      <c r="NL269" s="7"/>
      <c r="NM269" s="7"/>
      <c r="NN269" s="7"/>
      <c r="NO269" s="7"/>
      <c r="NP269" s="7"/>
      <c r="NQ269" s="7"/>
      <c r="NR269" s="7"/>
      <c r="NS269" s="7"/>
      <c r="NT269" s="7"/>
      <c r="NU269" s="7"/>
      <c r="NV269" s="7"/>
      <c r="NW269" s="7"/>
      <c r="NX269" s="7"/>
      <c r="NY269" s="7"/>
      <c r="NZ269" s="7"/>
      <c r="OA269" s="7"/>
      <c r="OB269" s="7"/>
      <c r="OC269" s="7"/>
      <c r="OD269" s="7"/>
      <c r="OE269" s="7"/>
      <c r="OF269" s="7"/>
      <c r="OG269" s="7"/>
      <c r="OH269" s="7"/>
      <c r="OI269" s="7"/>
      <c r="OJ269" s="7"/>
      <c r="OK269" s="7"/>
      <c r="OL269" s="7"/>
      <c r="OM269" s="7"/>
      <c r="ON269" s="7"/>
      <c r="OO269" s="7"/>
      <c r="OP269" s="7"/>
      <c r="OQ269" s="7"/>
      <c r="OR269" s="7"/>
      <c r="OS269" s="7"/>
      <c r="OT269" s="7"/>
      <c r="OU269" s="7"/>
      <c r="OV269" s="7"/>
      <c r="OW269" s="7"/>
      <c r="OX269" s="7"/>
      <c r="OY269" s="7"/>
      <c r="OZ269" s="7"/>
      <c r="PA269" s="7"/>
      <c r="PB269" s="7"/>
      <c r="PC269" s="7"/>
      <c r="PD269" s="7"/>
      <c r="PE269" s="7"/>
      <c r="PF269" s="7"/>
      <c r="PG269" s="7"/>
      <c r="PH269" s="7"/>
      <c r="PI269" s="7"/>
      <c r="PJ269" s="7"/>
      <c r="PK269" s="7"/>
      <c r="PL269" s="7"/>
      <c r="PM269" s="7"/>
      <c r="PN269" s="7"/>
      <c r="PO269" s="7"/>
      <c r="PP269" s="7"/>
      <c r="PQ269" s="7"/>
      <c r="PR269" s="7"/>
      <c r="PS269" s="7"/>
      <c r="PT269" s="7"/>
      <c r="PU269" s="7"/>
      <c r="PV269" s="7"/>
      <c r="PW269" s="7"/>
      <c r="PX269" s="7"/>
      <c r="PY269" s="7"/>
      <c r="PZ269" s="7"/>
      <c r="QA269" s="7"/>
      <c r="QB269" s="7"/>
      <c r="QC269" s="7"/>
      <c r="QD269" s="7"/>
      <c r="QE269" s="7"/>
      <c r="QF269" s="7"/>
      <c r="QG269" s="7"/>
      <c r="QH269" s="7"/>
      <c r="QI269" s="7"/>
      <c r="QJ269" s="7"/>
      <c r="QK269" s="7"/>
      <c r="QL269" s="7"/>
      <c r="QM269" s="7"/>
      <c r="QN269" s="7"/>
      <c r="QO269" s="7"/>
      <c r="QP269" s="7"/>
      <c r="QQ269" s="7"/>
      <c r="QR269" s="7"/>
      <c r="QS269" s="7"/>
      <c r="QT269" s="7"/>
      <c r="QU269" s="7"/>
      <c r="QV269" s="7"/>
      <c r="QW269" s="7"/>
      <c r="QX269" s="7"/>
      <c r="QY269" s="7"/>
      <c r="QZ269" s="7"/>
      <c r="RA269" s="7"/>
      <c r="RB269" s="7"/>
      <c r="RC269" s="7"/>
      <c r="RD269" s="7"/>
      <c r="RE269" s="7"/>
      <c r="RF269" s="7"/>
      <c r="RG269" s="7"/>
      <c r="RH269" s="7"/>
      <c r="RI269" s="7"/>
      <c r="RJ269" s="7"/>
      <c r="RK269" s="7"/>
      <c r="RL269" s="7"/>
      <c r="RM269" s="7"/>
      <c r="RN269" s="7"/>
      <c r="RO269" s="7"/>
      <c r="RP269" s="7"/>
      <c r="RQ269" s="7"/>
      <c r="RR269" s="7"/>
      <c r="RS269" s="7"/>
      <c r="RT269" s="7"/>
      <c r="RU269" s="7"/>
      <c r="RV269" s="7"/>
      <c r="RW269" s="7"/>
      <c r="RX269" s="7"/>
      <c r="RY269" s="7"/>
      <c r="RZ269" s="7"/>
      <c r="SA269" s="7"/>
      <c r="SB269" s="7"/>
      <c r="SC269" s="7"/>
      <c r="SD269" s="7"/>
      <c r="SE269" s="7"/>
      <c r="SF269" s="7"/>
      <c r="SG269" s="7"/>
      <c r="SH269" s="7"/>
      <c r="SI269" s="7"/>
      <c r="SJ269" s="7"/>
      <c r="SK269" s="7"/>
    </row>
    <row r="270" ht="14.2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  <c r="DV270" s="7"/>
      <c r="DW270" s="7"/>
      <c r="DX270" s="7"/>
      <c r="DY270" s="7"/>
      <c r="DZ270" s="7"/>
      <c r="EA270" s="7"/>
      <c r="EB270" s="7"/>
      <c r="EC270" s="7"/>
      <c r="ED270" s="7"/>
      <c r="EE270" s="7"/>
      <c r="EF270" s="7"/>
      <c r="EG270" s="7"/>
      <c r="EH270" s="7"/>
      <c r="EI270" s="7"/>
      <c r="EJ270" s="7"/>
      <c r="EK270" s="7"/>
      <c r="EL270" s="7"/>
      <c r="EM270" s="7"/>
      <c r="EN270" s="7"/>
      <c r="EO270" s="7"/>
      <c r="EP270" s="7"/>
      <c r="EQ270" s="7"/>
      <c r="ER270" s="7"/>
      <c r="ES270" s="7"/>
      <c r="ET270" s="7"/>
      <c r="EU270" s="7"/>
      <c r="EV270" s="7"/>
      <c r="EW270" s="7"/>
      <c r="EX270" s="7"/>
      <c r="EY270" s="7"/>
      <c r="EZ270" s="7"/>
      <c r="FA270" s="7"/>
      <c r="FB270" s="7"/>
      <c r="FC270" s="7"/>
      <c r="FD270" s="7"/>
      <c r="FE270" s="7"/>
      <c r="FF270" s="7"/>
      <c r="FG270" s="7"/>
      <c r="FH270" s="7"/>
      <c r="FI270" s="7"/>
      <c r="FJ270" s="7"/>
      <c r="FK270" s="7"/>
      <c r="FL270" s="7"/>
      <c r="FM270" s="7"/>
      <c r="FN270" s="7"/>
      <c r="FO270" s="7"/>
      <c r="FP270" s="7"/>
      <c r="FQ270" s="7"/>
      <c r="FR270" s="7"/>
      <c r="FS270" s="7"/>
      <c r="FT270" s="7"/>
      <c r="FU270" s="7"/>
      <c r="FV270" s="7"/>
      <c r="FW270" s="7"/>
      <c r="FX270" s="7"/>
      <c r="FY270" s="7"/>
      <c r="FZ270" s="7"/>
      <c r="GA270" s="7"/>
      <c r="GB270" s="7"/>
      <c r="GC270" s="7"/>
      <c r="GD270" s="7"/>
      <c r="GE270" s="7"/>
      <c r="GF270" s="7"/>
      <c r="GG270" s="7"/>
      <c r="GH270" s="7"/>
      <c r="GI270" s="7"/>
      <c r="GJ270" s="7"/>
      <c r="GK270" s="7"/>
      <c r="GL270" s="7"/>
      <c r="GM270" s="7"/>
      <c r="GN270" s="7"/>
      <c r="GO270" s="7"/>
      <c r="GP270" s="7"/>
      <c r="GQ270" s="7"/>
      <c r="GR270" s="7"/>
      <c r="GS270" s="7"/>
      <c r="GT270" s="7"/>
      <c r="GU270" s="7"/>
      <c r="GV270" s="7"/>
      <c r="GW270" s="7"/>
      <c r="GX270" s="7"/>
      <c r="GY270" s="7"/>
      <c r="GZ270" s="7"/>
      <c r="HA270" s="7"/>
      <c r="HB270" s="7"/>
      <c r="HC270" s="7"/>
      <c r="HD270" s="7"/>
      <c r="HE270" s="7"/>
      <c r="HF270" s="7"/>
      <c r="HG270" s="7"/>
      <c r="HH270" s="7"/>
      <c r="HI270" s="7"/>
      <c r="HJ270" s="7"/>
      <c r="HK270" s="7"/>
      <c r="HL270" s="7"/>
      <c r="HM270" s="7"/>
      <c r="HN270" s="7"/>
      <c r="HO270" s="7"/>
      <c r="HP270" s="7"/>
      <c r="HQ270" s="7"/>
      <c r="HR270" s="7"/>
      <c r="HS270" s="7"/>
      <c r="HT270" s="7"/>
      <c r="HU270" s="7"/>
      <c r="HV270" s="7"/>
      <c r="HW270" s="7"/>
      <c r="HX270" s="7"/>
      <c r="HY270" s="7"/>
      <c r="HZ270" s="7"/>
      <c r="IA270" s="7"/>
      <c r="IB270" s="7"/>
      <c r="IC270" s="7"/>
      <c r="ID270" s="7"/>
      <c r="IE270" s="7"/>
      <c r="IF270" s="7"/>
      <c r="IG270" s="7"/>
      <c r="IH270" s="7"/>
      <c r="II270" s="7"/>
      <c r="IJ270" s="7"/>
      <c r="IK270" s="7"/>
      <c r="IL270" s="7"/>
      <c r="IM270" s="7"/>
      <c r="IN270" s="7"/>
      <c r="IO270" s="7"/>
      <c r="IP270" s="7"/>
      <c r="IQ270" s="7"/>
      <c r="IR270" s="7"/>
      <c r="IS270" s="7"/>
      <c r="IT270" s="7"/>
      <c r="IU270" s="7"/>
      <c r="IV270" s="7"/>
      <c r="IW270" s="7"/>
      <c r="IX270" s="7"/>
      <c r="IY270" s="7"/>
      <c r="IZ270" s="7"/>
      <c r="JA270" s="7"/>
      <c r="JB270" s="7"/>
      <c r="JC270" s="7"/>
      <c r="JD270" s="7"/>
      <c r="JE270" s="7"/>
      <c r="JF270" s="7"/>
      <c r="JG270" s="7"/>
      <c r="JH270" s="7"/>
      <c r="JI270" s="7"/>
      <c r="JJ270" s="7"/>
      <c r="JK270" s="7"/>
      <c r="JL270" s="7"/>
      <c r="JM270" s="7"/>
      <c r="JN270" s="7"/>
      <c r="JO270" s="7"/>
      <c r="JP270" s="7"/>
      <c r="JQ270" s="7"/>
      <c r="JR270" s="7"/>
      <c r="JS270" s="7"/>
      <c r="JT270" s="7"/>
      <c r="JU270" s="7"/>
      <c r="JV270" s="7"/>
      <c r="JW270" s="7"/>
      <c r="JX270" s="7"/>
      <c r="JY270" s="7"/>
      <c r="JZ270" s="7"/>
      <c r="KA270" s="7"/>
      <c r="KB270" s="7"/>
      <c r="KC270" s="7"/>
      <c r="KD270" s="7"/>
      <c r="KE270" s="7"/>
      <c r="KF270" s="7"/>
      <c r="KG270" s="7"/>
      <c r="KH270" s="7"/>
      <c r="KI270" s="7"/>
      <c r="KJ270" s="7"/>
      <c r="KK270" s="7"/>
      <c r="KL270" s="7"/>
      <c r="KM270" s="7"/>
      <c r="KN270" s="7"/>
      <c r="KO270" s="7"/>
      <c r="KP270" s="7"/>
      <c r="KQ270" s="7"/>
      <c r="KR270" s="7"/>
      <c r="KS270" s="7"/>
      <c r="KT270" s="7"/>
      <c r="KU270" s="7"/>
      <c r="KV270" s="7"/>
      <c r="KW270" s="7"/>
      <c r="KX270" s="7"/>
      <c r="KY270" s="7"/>
      <c r="KZ270" s="7"/>
      <c r="LA270" s="7"/>
      <c r="LB270" s="7"/>
      <c r="LC270" s="7"/>
      <c r="LD270" s="7"/>
      <c r="LE270" s="7"/>
      <c r="LF270" s="7"/>
      <c r="LG270" s="7"/>
      <c r="LH270" s="7"/>
      <c r="LI270" s="7"/>
      <c r="LJ270" s="7"/>
      <c r="LK270" s="7"/>
      <c r="LL270" s="7"/>
      <c r="LM270" s="7"/>
      <c r="LN270" s="7"/>
      <c r="LO270" s="7"/>
      <c r="LP270" s="7"/>
      <c r="LQ270" s="7"/>
      <c r="LR270" s="7"/>
      <c r="LS270" s="7"/>
      <c r="LT270" s="7"/>
      <c r="LU270" s="7"/>
      <c r="LV270" s="7"/>
      <c r="LW270" s="7"/>
      <c r="LX270" s="7"/>
      <c r="LY270" s="7"/>
      <c r="LZ270" s="7"/>
      <c r="MA270" s="7"/>
      <c r="MB270" s="7"/>
      <c r="MC270" s="7"/>
      <c r="MD270" s="7"/>
      <c r="ME270" s="7"/>
      <c r="MF270" s="7"/>
      <c r="MG270" s="7"/>
      <c r="MH270" s="7"/>
      <c r="MI270" s="7"/>
      <c r="MJ270" s="7"/>
      <c r="MK270" s="7"/>
      <c r="ML270" s="7"/>
      <c r="MM270" s="7"/>
      <c r="MN270" s="7"/>
      <c r="MO270" s="7"/>
      <c r="MP270" s="7"/>
      <c r="MQ270" s="7"/>
      <c r="MR270" s="7"/>
      <c r="MS270" s="7"/>
      <c r="MT270" s="7"/>
      <c r="MU270" s="7"/>
      <c r="MV270" s="7"/>
      <c r="MW270" s="7"/>
      <c r="MX270" s="7"/>
      <c r="MY270" s="7"/>
      <c r="MZ270" s="7"/>
      <c r="NA270" s="7"/>
      <c r="NB270" s="7"/>
      <c r="NC270" s="7"/>
      <c r="ND270" s="7"/>
      <c r="NE270" s="7"/>
      <c r="NF270" s="7"/>
      <c r="NG270" s="7"/>
      <c r="NH270" s="7"/>
      <c r="NI270" s="7"/>
      <c r="NJ270" s="7"/>
      <c r="NK270" s="7"/>
      <c r="NL270" s="7"/>
      <c r="NM270" s="7"/>
      <c r="NN270" s="7"/>
      <c r="NO270" s="7"/>
      <c r="NP270" s="7"/>
      <c r="NQ270" s="7"/>
      <c r="NR270" s="7"/>
      <c r="NS270" s="7"/>
      <c r="NT270" s="7"/>
      <c r="NU270" s="7"/>
      <c r="NV270" s="7"/>
      <c r="NW270" s="7"/>
      <c r="NX270" s="7"/>
      <c r="NY270" s="7"/>
      <c r="NZ270" s="7"/>
      <c r="OA270" s="7"/>
      <c r="OB270" s="7"/>
      <c r="OC270" s="7"/>
      <c r="OD270" s="7"/>
      <c r="OE270" s="7"/>
      <c r="OF270" s="7"/>
      <c r="OG270" s="7"/>
      <c r="OH270" s="7"/>
      <c r="OI270" s="7"/>
      <c r="OJ270" s="7"/>
      <c r="OK270" s="7"/>
      <c r="OL270" s="7"/>
      <c r="OM270" s="7"/>
      <c r="ON270" s="7"/>
      <c r="OO270" s="7"/>
      <c r="OP270" s="7"/>
      <c r="OQ270" s="7"/>
      <c r="OR270" s="7"/>
      <c r="OS270" s="7"/>
      <c r="OT270" s="7"/>
      <c r="OU270" s="7"/>
      <c r="OV270" s="7"/>
      <c r="OW270" s="7"/>
      <c r="OX270" s="7"/>
      <c r="OY270" s="7"/>
      <c r="OZ270" s="7"/>
      <c r="PA270" s="7"/>
      <c r="PB270" s="7"/>
      <c r="PC270" s="7"/>
      <c r="PD270" s="7"/>
      <c r="PE270" s="7"/>
      <c r="PF270" s="7"/>
      <c r="PG270" s="7"/>
      <c r="PH270" s="7"/>
      <c r="PI270" s="7"/>
      <c r="PJ270" s="7"/>
      <c r="PK270" s="7"/>
      <c r="PL270" s="7"/>
      <c r="PM270" s="7"/>
      <c r="PN270" s="7"/>
      <c r="PO270" s="7"/>
      <c r="PP270" s="7"/>
      <c r="PQ270" s="7"/>
      <c r="PR270" s="7"/>
      <c r="PS270" s="7"/>
      <c r="PT270" s="7"/>
      <c r="PU270" s="7"/>
      <c r="PV270" s="7"/>
      <c r="PW270" s="7"/>
      <c r="PX270" s="7"/>
      <c r="PY270" s="7"/>
      <c r="PZ270" s="7"/>
      <c r="QA270" s="7"/>
      <c r="QB270" s="7"/>
      <c r="QC270" s="7"/>
      <c r="QD270" s="7"/>
      <c r="QE270" s="7"/>
      <c r="QF270" s="7"/>
      <c r="QG270" s="7"/>
      <c r="QH270" s="7"/>
      <c r="QI270" s="7"/>
      <c r="QJ270" s="7"/>
      <c r="QK270" s="7"/>
      <c r="QL270" s="7"/>
      <c r="QM270" s="7"/>
      <c r="QN270" s="7"/>
      <c r="QO270" s="7"/>
      <c r="QP270" s="7"/>
      <c r="QQ270" s="7"/>
      <c r="QR270" s="7"/>
      <c r="QS270" s="7"/>
      <c r="QT270" s="7"/>
      <c r="QU270" s="7"/>
      <c r="QV270" s="7"/>
      <c r="QW270" s="7"/>
      <c r="QX270" s="7"/>
      <c r="QY270" s="7"/>
      <c r="QZ270" s="7"/>
      <c r="RA270" s="7"/>
      <c r="RB270" s="7"/>
      <c r="RC270" s="7"/>
      <c r="RD270" s="7"/>
      <c r="RE270" s="7"/>
      <c r="RF270" s="7"/>
      <c r="RG270" s="7"/>
      <c r="RH270" s="7"/>
      <c r="RI270" s="7"/>
      <c r="RJ270" s="7"/>
      <c r="RK270" s="7"/>
      <c r="RL270" s="7"/>
      <c r="RM270" s="7"/>
      <c r="RN270" s="7"/>
      <c r="RO270" s="7"/>
      <c r="RP270" s="7"/>
      <c r="RQ270" s="7"/>
      <c r="RR270" s="7"/>
      <c r="RS270" s="7"/>
      <c r="RT270" s="7"/>
      <c r="RU270" s="7"/>
      <c r="RV270" s="7"/>
      <c r="RW270" s="7"/>
      <c r="RX270" s="7"/>
      <c r="RY270" s="7"/>
      <c r="RZ270" s="7"/>
      <c r="SA270" s="7"/>
      <c r="SB270" s="7"/>
      <c r="SC270" s="7"/>
      <c r="SD270" s="7"/>
      <c r="SE270" s="7"/>
      <c r="SF270" s="7"/>
      <c r="SG270" s="7"/>
      <c r="SH270" s="7"/>
      <c r="SI270" s="7"/>
      <c r="SJ270" s="7"/>
      <c r="SK270" s="7"/>
    </row>
    <row r="271" ht="14.2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  <c r="DV271" s="7"/>
      <c r="DW271" s="7"/>
      <c r="DX271" s="7"/>
      <c r="DY271" s="7"/>
      <c r="DZ271" s="7"/>
      <c r="EA271" s="7"/>
      <c r="EB271" s="7"/>
      <c r="EC271" s="7"/>
      <c r="ED271" s="7"/>
      <c r="EE271" s="7"/>
      <c r="EF271" s="7"/>
      <c r="EG271" s="7"/>
      <c r="EH271" s="7"/>
      <c r="EI271" s="7"/>
      <c r="EJ271" s="7"/>
      <c r="EK271" s="7"/>
      <c r="EL271" s="7"/>
      <c r="EM271" s="7"/>
      <c r="EN271" s="7"/>
      <c r="EO271" s="7"/>
      <c r="EP271" s="7"/>
      <c r="EQ271" s="7"/>
      <c r="ER271" s="7"/>
      <c r="ES271" s="7"/>
      <c r="ET271" s="7"/>
      <c r="EU271" s="7"/>
      <c r="EV271" s="7"/>
      <c r="EW271" s="7"/>
      <c r="EX271" s="7"/>
      <c r="EY271" s="7"/>
      <c r="EZ271" s="7"/>
      <c r="FA271" s="7"/>
      <c r="FB271" s="7"/>
      <c r="FC271" s="7"/>
      <c r="FD271" s="7"/>
      <c r="FE271" s="7"/>
      <c r="FF271" s="7"/>
      <c r="FG271" s="7"/>
      <c r="FH271" s="7"/>
      <c r="FI271" s="7"/>
      <c r="FJ271" s="7"/>
      <c r="FK271" s="7"/>
      <c r="FL271" s="7"/>
      <c r="FM271" s="7"/>
      <c r="FN271" s="7"/>
      <c r="FO271" s="7"/>
      <c r="FP271" s="7"/>
      <c r="FQ271" s="7"/>
      <c r="FR271" s="7"/>
      <c r="FS271" s="7"/>
      <c r="FT271" s="7"/>
      <c r="FU271" s="7"/>
      <c r="FV271" s="7"/>
      <c r="FW271" s="7"/>
      <c r="FX271" s="7"/>
      <c r="FY271" s="7"/>
      <c r="FZ271" s="7"/>
      <c r="GA271" s="7"/>
      <c r="GB271" s="7"/>
      <c r="GC271" s="7"/>
      <c r="GD271" s="7"/>
      <c r="GE271" s="7"/>
      <c r="GF271" s="7"/>
      <c r="GG271" s="7"/>
      <c r="GH271" s="7"/>
      <c r="GI271" s="7"/>
      <c r="GJ271" s="7"/>
      <c r="GK271" s="7"/>
      <c r="GL271" s="7"/>
      <c r="GM271" s="7"/>
      <c r="GN271" s="7"/>
      <c r="GO271" s="7"/>
      <c r="GP271" s="7"/>
      <c r="GQ271" s="7"/>
      <c r="GR271" s="7"/>
      <c r="GS271" s="7"/>
      <c r="GT271" s="7"/>
      <c r="GU271" s="7"/>
      <c r="GV271" s="7"/>
      <c r="GW271" s="7"/>
      <c r="GX271" s="7"/>
      <c r="GY271" s="7"/>
      <c r="GZ271" s="7"/>
      <c r="HA271" s="7"/>
      <c r="HB271" s="7"/>
      <c r="HC271" s="7"/>
      <c r="HD271" s="7"/>
      <c r="HE271" s="7"/>
      <c r="HF271" s="7"/>
      <c r="HG271" s="7"/>
      <c r="HH271" s="7"/>
      <c r="HI271" s="7"/>
      <c r="HJ271" s="7"/>
      <c r="HK271" s="7"/>
      <c r="HL271" s="7"/>
      <c r="HM271" s="7"/>
      <c r="HN271" s="7"/>
      <c r="HO271" s="7"/>
      <c r="HP271" s="7"/>
      <c r="HQ271" s="7"/>
      <c r="HR271" s="7"/>
      <c r="HS271" s="7"/>
      <c r="HT271" s="7"/>
      <c r="HU271" s="7"/>
      <c r="HV271" s="7"/>
      <c r="HW271" s="7"/>
      <c r="HX271" s="7"/>
      <c r="HY271" s="7"/>
      <c r="HZ271" s="7"/>
      <c r="IA271" s="7"/>
      <c r="IB271" s="7"/>
      <c r="IC271" s="7"/>
      <c r="ID271" s="7"/>
      <c r="IE271" s="7"/>
      <c r="IF271" s="7"/>
      <c r="IG271" s="7"/>
      <c r="IH271" s="7"/>
      <c r="II271" s="7"/>
      <c r="IJ271" s="7"/>
      <c r="IK271" s="7"/>
      <c r="IL271" s="7"/>
      <c r="IM271" s="7"/>
      <c r="IN271" s="7"/>
      <c r="IO271" s="7"/>
      <c r="IP271" s="7"/>
      <c r="IQ271" s="7"/>
      <c r="IR271" s="7"/>
      <c r="IS271" s="7"/>
      <c r="IT271" s="7"/>
      <c r="IU271" s="7"/>
      <c r="IV271" s="7"/>
      <c r="IW271" s="7"/>
      <c r="IX271" s="7"/>
      <c r="IY271" s="7"/>
      <c r="IZ271" s="7"/>
      <c r="JA271" s="7"/>
      <c r="JB271" s="7"/>
      <c r="JC271" s="7"/>
      <c r="JD271" s="7"/>
      <c r="JE271" s="7"/>
      <c r="JF271" s="7"/>
      <c r="JG271" s="7"/>
      <c r="JH271" s="7"/>
      <c r="JI271" s="7"/>
      <c r="JJ271" s="7"/>
      <c r="JK271" s="7"/>
      <c r="JL271" s="7"/>
      <c r="JM271" s="7"/>
      <c r="JN271" s="7"/>
      <c r="JO271" s="7"/>
      <c r="JP271" s="7"/>
      <c r="JQ271" s="7"/>
      <c r="JR271" s="7"/>
      <c r="JS271" s="7"/>
      <c r="JT271" s="7"/>
      <c r="JU271" s="7"/>
      <c r="JV271" s="7"/>
      <c r="JW271" s="7"/>
      <c r="JX271" s="7"/>
      <c r="JY271" s="7"/>
      <c r="JZ271" s="7"/>
      <c r="KA271" s="7"/>
      <c r="KB271" s="7"/>
      <c r="KC271" s="7"/>
      <c r="KD271" s="7"/>
      <c r="KE271" s="7"/>
      <c r="KF271" s="7"/>
      <c r="KG271" s="7"/>
      <c r="KH271" s="7"/>
      <c r="KI271" s="7"/>
      <c r="KJ271" s="7"/>
      <c r="KK271" s="7"/>
      <c r="KL271" s="7"/>
      <c r="KM271" s="7"/>
      <c r="KN271" s="7"/>
      <c r="KO271" s="7"/>
      <c r="KP271" s="7"/>
      <c r="KQ271" s="7"/>
      <c r="KR271" s="7"/>
      <c r="KS271" s="7"/>
      <c r="KT271" s="7"/>
      <c r="KU271" s="7"/>
      <c r="KV271" s="7"/>
      <c r="KW271" s="7"/>
      <c r="KX271" s="7"/>
      <c r="KY271" s="7"/>
      <c r="KZ271" s="7"/>
      <c r="LA271" s="7"/>
      <c r="LB271" s="7"/>
      <c r="LC271" s="7"/>
      <c r="LD271" s="7"/>
      <c r="LE271" s="7"/>
      <c r="LF271" s="7"/>
      <c r="LG271" s="7"/>
      <c r="LH271" s="7"/>
      <c r="LI271" s="7"/>
      <c r="LJ271" s="7"/>
      <c r="LK271" s="7"/>
      <c r="LL271" s="7"/>
      <c r="LM271" s="7"/>
      <c r="LN271" s="7"/>
      <c r="LO271" s="7"/>
      <c r="LP271" s="7"/>
      <c r="LQ271" s="7"/>
      <c r="LR271" s="7"/>
      <c r="LS271" s="7"/>
      <c r="LT271" s="7"/>
      <c r="LU271" s="7"/>
      <c r="LV271" s="7"/>
      <c r="LW271" s="7"/>
      <c r="LX271" s="7"/>
      <c r="LY271" s="7"/>
      <c r="LZ271" s="7"/>
      <c r="MA271" s="7"/>
      <c r="MB271" s="7"/>
      <c r="MC271" s="7"/>
      <c r="MD271" s="7"/>
      <c r="ME271" s="7"/>
      <c r="MF271" s="7"/>
      <c r="MG271" s="7"/>
      <c r="MH271" s="7"/>
      <c r="MI271" s="7"/>
      <c r="MJ271" s="7"/>
      <c r="MK271" s="7"/>
      <c r="ML271" s="7"/>
      <c r="MM271" s="7"/>
      <c r="MN271" s="7"/>
      <c r="MO271" s="7"/>
      <c r="MP271" s="7"/>
      <c r="MQ271" s="7"/>
      <c r="MR271" s="7"/>
      <c r="MS271" s="7"/>
      <c r="MT271" s="7"/>
      <c r="MU271" s="7"/>
      <c r="MV271" s="7"/>
      <c r="MW271" s="7"/>
      <c r="MX271" s="7"/>
      <c r="MY271" s="7"/>
      <c r="MZ271" s="7"/>
      <c r="NA271" s="7"/>
      <c r="NB271" s="7"/>
      <c r="NC271" s="7"/>
      <c r="ND271" s="7"/>
      <c r="NE271" s="7"/>
      <c r="NF271" s="7"/>
      <c r="NG271" s="7"/>
      <c r="NH271" s="7"/>
      <c r="NI271" s="7"/>
      <c r="NJ271" s="7"/>
      <c r="NK271" s="7"/>
      <c r="NL271" s="7"/>
      <c r="NM271" s="7"/>
      <c r="NN271" s="7"/>
      <c r="NO271" s="7"/>
      <c r="NP271" s="7"/>
      <c r="NQ271" s="7"/>
      <c r="NR271" s="7"/>
      <c r="NS271" s="7"/>
      <c r="NT271" s="7"/>
      <c r="NU271" s="7"/>
      <c r="NV271" s="7"/>
      <c r="NW271" s="7"/>
      <c r="NX271" s="7"/>
      <c r="NY271" s="7"/>
      <c r="NZ271" s="7"/>
      <c r="OA271" s="7"/>
      <c r="OB271" s="7"/>
      <c r="OC271" s="7"/>
      <c r="OD271" s="7"/>
      <c r="OE271" s="7"/>
      <c r="OF271" s="7"/>
      <c r="OG271" s="7"/>
      <c r="OH271" s="7"/>
      <c r="OI271" s="7"/>
      <c r="OJ271" s="7"/>
      <c r="OK271" s="7"/>
      <c r="OL271" s="7"/>
      <c r="OM271" s="7"/>
      <c r="ON271" s="7"/>
      <c r="OO271" s="7"/>
      <c r="OP271" s="7"/>
      <c r="OQ271" s="7"/>
      <c r="OR271" s="7"/>
      <c r="OS271" s="7"/>
      <c r="OT271" s="7"/>
      <c r="OU271" s="7"/>
      <c r="OV271" s="7"/>
      <c r="OW271" s="7"/>
      <c r="OX271" s="7"/>
      <c r="OY271" s="7"/>
      <c r="OZ271" s="7"/>
      <c r="PA271" s="7"/>
      <c r="PB271" s="7"/>
      <c r="PC271" s="7"/>
      <c r="PD271" s="7"/>
      <c r="PE271" s="7"/>
      <c r="PF271" s="7"/>
      <c r="PG271" s="7"/>
      <c r="PH271" s="7"/>
      <c r="PI271" s="7"/>
      <c r="PJ271" s="7"/>
      <c r="PK271" s="7"/>
      <c r="PL271" s="7"/>
      <c r="PM271" s="7"/>
      <c r="PN271" s="7"/>
      <c r="PO271" s="7"/>
      <c r="PP271" s="7"/>
      <c r="PQ271" s="7"/>
      <c r="PR271" s="7"/>
      <c r="PS271" s="7"/>
      <c r="PT271" s="7"/>
      <c r="PU271" s="7"/>
      <c r="PV271" s="7"/>
      <c r="PW271" s="7"/>
      <c r="PX271" s="7"/>
      <c r="PY271" s="7"/>
      <c r="PZ271" s="7"/>
      <c r="QA271" s="7"/>
      <c r="QB271" s="7"/>
      <c r="QC271" s="7"/>
      <c r="QD271" s="7"/>
      <c r="QE271" s="7"/>
      <c r="QF271" s="7"/>
      <c r="QG271" s="7"/>
      <c r="QH271" s="7"/>
      <c r="QI271" s="7"/>
      <c r="QJ271" s="7"/>
      <c r="QK271" s="7"/>
      <c r="QL271" s="7"/>
      <c r="QM271" s="7"/>
      <c r="QN271" s="7"/>
      <c r="QO271" s="7"/>
      <c r="QP271" s="7"/>
      <c r="QQ271" s="7"/>
      <c r="QR271" s="7"/>
      <c r="QS271" s="7"/>
      <c r="QT271" s="7"/>
      <c r="QU271" s="7"/>
      <c r="QV271" s="7"/>
      <c r="QW271" s="7"/>
      <c r="QX271" s="7"/>
      <c r="QY271" s="7"/>
      <c r="QZ271" s="7"/>
      <c r="RA271" s="7"/>
      <c r="RB271" s="7"/>
      <c r="RC271" s="7"/>
      <c r="RD271" s="7"/>
      <c r="RE271" s="7"/>
      <c r="RF271" s="7"/>
      <c r="RG271" s="7"/>
      <c r="RH271" s="7"/>
      <c r="RI271" s="7"/>
      <c r="RJ271" s="7"/>
      <c r="RK271" s="7"/>
      <c r="RL271" s="7"/>
      <c r="RM271" s="7"/>
      <c r="RN271" s="7"/>
      <c r="RO271" s="7"/>
      <c r="RP271" s="7"/>
      <c r="RQ271" s="7"/>
      <c r="RR271" s="7"/>
      <c r="RS271" s="7"/>
      <c r="RT271" s="7"/>
      <c r="RU271" s="7"/>
      <c r="RV271" s="7"/>
      <c r="RW271" s="7"/>
      <c r="RX271" s="7"/>
      <c r="RY271" s="7"/>
      <c r="RZ271" s="7"/>
      <c r="SA271" s="7"/>
      <c r="SB271" s="7"/>
      <c r="SC271" s="7"/>
      <c r="SD271" s="7"/>
      <c r="SE271" s="7"/>
      <c r="SF271" s="7"/>
      <c r="SG271" s="7"/>
      <c r="SH271" s="7"/>
      <c r="SI271" s="7"/>
      <c r="SJ271" s="7"/>
      <c r="SK271" s="7"/>
    </row>
    <row r="272" ht="14.2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  <c r="DV272" s="7"/>
      <c r="DW272" s="7"/>
      <c r="DX272" s="7"/>
      <c r="DY272" s="7"/>
      <c r="DZ272" s="7"/>
      <c r="EA272" s="7"/>
      <c r="EB272" s="7"/>
      <c r="EC272" s="7"/>
      <c r="ED272" s="7"/>
      <c r="EE272" s="7"/>
      <c r="EF272" s="7"/>
      <c r="EG272" s="7"/>
      <c r="EH272" s="7"/>
      <c r="EI272" s="7"/>
      <c r="EJ272" s="7"/>
      <c r="EK272" s="7"/>
      <c r="EL272" s="7"/>
      <c r="EM272" s="7"/>
      <c r="EN272" s="7"/>
      <c r="EO272" s="7"/>
      <c r="EP272" s="7"/>
      <c r="EQ272" s="7"/>
      <c r="ER272" s="7"/>
      <c r="ES272" s="7"/>
      <c r="ET272" s="7"/>
      <c r="EU272" s="7"/>
      <c r="EV272" s="7"/>
      <c r="EW272" s="7"/>
      <c r="EX272" s="7"/>
      <c r="EY272" s="7"/>
      <c r="EZ272" s="7"/>
      <c r="FA272" s="7"/>
      <c r="FB272" s="7"/>
      <c r="FC272" s="7"/>
      <c r="FD272" s="7"/>
      <c r="FE272" s="7"/>
      <c r="FF272" s="7"/>
      <c r="FG272" s="7"/>
      <c r="FH272" s="7"/>
      <c r="FI272" s="7"/>
      <c r="FJ272" s="7"/>
      <c r="FK272" s="7"/>
      <c r="FL272" s="7"/>
      <c r="FM272" s="7"/>
      <c r="FN272" s="7"/>
      <c r="FO272" s="7"/>
      <c r="FP272" s="7"/>
      <c r="FQ272" s="7"/>
      <c r="FR272" s="7"/>
      <c r="FS272" s="7"/>
      <c r="FT272" s="7"/>
      <c r="FU272" s="7"/>
      <c r="FV272" s="7"/>
      <c r="FW272" s="7"/>
      <c r="FX272" s="7"/>
      <c r="FY272" s="7"/>
      <c r="FZ272" s="7"/>
      <c r="GA272" s="7"/>
      <c r="GB272" s="7"/>
      <c r="GC272" s="7"/>
      <c r="GD272" s="7"/>
      <c r="GE272" s="7"/>
      <c r="GF272" s="7"/>
      <c r="GG272" s="7"/>
      <c r="GH272" s="7"/>
      <c r="GI272" s="7"/>
      <c r="GJ272" s="7"/>
      <c r="GK272" s="7"/>
      <c r="GL272" s="7"/>
      <c r="GM272" s="7"/>
      <c r="GN272" s="7"/>
      <c r="GO272" s="7"/>
      <c r="GP272" s="7"/>
      <c r="GQ272" s="7"/>
      <c r="GR272" s="7"/>
      <c r="GS272" s="7"/>
      <c r="GT272" s="7"/>
      <c r="GU272" s="7"/>
      <c r="GV272" s="7"/>
      <c r="GW272" s="7"/>
      <c r="GX272" s="7"/>
      <c r="GY272" s="7"/>
      <c r="GZ272" s="7"/>
      <c r="HA272" s="7"/>
      <c r="HB272" s="7"/>
      <c r="HC272" s="7"/>
      <c r="HD272" s="7"/>
      <c r="HE272" s="7"/>
      <c r="HF272" s="7"/>
      <c r="HG272" s="7"/>
      <c r="HH272" s="7"/>
      <c r="HI272" s="7"/>
      <c r="HJ272" s="7"/>
      <c r="HK272" s="7"/>
      <c r="HL272" s="7"/>
      <c r="HM272" s="7"/>
      <c r="HN272" s="7"/>
      <c r="HO272" s="7"/>
      <c r="HP272" s="7"/>
      <c r="HQ272" s="7"/>
      <c r="HR272" s="7"/>
      <c r="HS272" s="7"/>
      <c r="HT272" s="7"/>
      <c r="HU272" s="7"/>
      <c r="HV272" s="7"/>
      <c r="HW272" s="7"/>
      <c r="HX272" s="7"/>
      <c r="HY272" s="7"/>
      <c r="HZ272" s="7"/>
      <c r="IA272" s="7"/>
      <c r="IB272" s="7"/>
      <c r="IC272" s="7"/>
      <c r="ID272" s="7"/>
      <c r="IE272" s="7"/>
      <c r="IF272" s="7"/>
      <c r="IG272" s="7"/>
      <c r="IH272" s="7"/>
      <c r="II272" s="7"/>
      <c r="IJ272" s="7"/>
      <c r="IK272" s="7"/>
      <c r="IL272" s="7"/>
      <c r="IM272" s="7"/>
      <c r="IN272" s="7"/>
      <c r="IO272" s="7"/>
      <c r="IP272" s="7"/>
      <c r="IQ272" s="7"/>
      <c r="IR272" s="7"/>
      <c r="IS272" s="7"/>
      <c r="IT272" s="7"/>
      <c r="IU272" s="7"/>
      <c r="IV272" s="7"/>
      <c r="IW272" s="7"/>
      <c r="IX272" s="7"/>
      <c r="IY272" s="7"/>
      <c r="IZ272" s="7"/>
      <c r="JA272" s="7"/>
      <c r="JB272" s="7"/>
      <c r="JC272" s="7"/>
      <c r="JD272" s="7"/>
      <c r="JE272" s="7"/>
      <c r="JF272" s="7"/>
      <c r="JG272" s="7"/>
      <c r="JH272" s="7"/>
      <c r="JI272" s="7"/>
      <c r="JJ272" s="7"/>
      <c r="JK272" s="7"/>
      <c r="JL272" s="7"/>
      <c r="JM272" s="7"/>
      <c r="JN272" s="7"/>
      <c r="JO272" s="7"/>
      <c r="JP272" s="7"/>
      <c r="JQ272" s="7"/>
      <c r="JR272" s="7"/>
      <c r="JS272" s="7"/>
      <c r="JT272" s="7"/>
      <c r="JU272" s="7"/>
      <c r="JV272" s="7"/>
      <c r="JW272" s="7"/>
      <c r="JX272" s="7"/>
      <c r="JY272" s="7"/>
      <c r="JZ272" s="7"/>
      <c r="KA272" s="7"/>
      <c r="KB272" s="7"/>
      <c r="KC272" s="7"/>
      <c r="KD272" s="7"/>
      <c r="KE272" s="7"/>
      <c r="KF272" s="7"/>
      <c r="KG272" s="7"/>
      <c r="KH272" s="7"/>
      <c r="KI272" s="7"/>
      <c r="KJ272" s="7"/>
      <c r="KK272" s="7"/>
      <c r="KL272" s="7"/>
      <c r="KM272" s="7"/>
      <c r="KN272" s="7"/>
      <c r="KO272" s="7"/>
      <c r="KP272" s="7"/>
      <c r="KQ272" s="7"/>
      <c r="KR272" s="7"/>
      <c r="KS272" s="7"/>
      <c r="KT272" s="7"/>
      <c r="KU272" s="7"/>
      <c r="KV272" s="7"/>
      <c r="KW272" s="7"/>
      <c r="KX272" s="7"/>
      <c r="KY272" s="7"/>
      <c r="KZ272" s="7"/>
      <c r="LA272" s="7"/>
      <c r="LB272" s="7"/>
      <c r="LC272" s="7"/>
      <c r="LD272" s="7"/>
      <c r="LE272" s="7"/>
      <c r="LF272" s="7"/>
      <c r="LG272" s="7"/>
      <c r="LH272" s="7"/>
      <c r="LI272" s="7"/>
      <c r="LJ272" s="7"/>
      <c r="LK272" s="7"/>
      <c r="LL272" s="7"/>
      <c r="LM272" s="7"/>
      <c r="LN272" s="7"/>
      <c r="LO272" s="7"/>
      <c r="LP272" s="7"/>
      <c r="LQ272" s="7"/>
      <c r="LR272" s="7"/>
      <c r="LS272" s="7"/>
      <c r="LT272" s="7"/>
      <c r="LU272" s="7"/>
      <c r="LV272" s="7"/>
      <c r="LW272" s="7"/>
      <c r="LX272" s="7"/>
      <c r="LY272" s="7"/>
      <c r="LZ272" s="7"/>
      <c r="MA272" s="7"/>
      <c r="MB272" s="7"/>
      <c r="MC272" s="7"/>
      <c r="MD272" s="7"/>
      <c r="ME272" s="7"/>
      <c r="MF272" s="7"/>
      <c r="MG272" s="7"/>
      <c r="MH272" s="7"/>
      <c r="MI272" s="7"/>
      <c r="MJ272" s="7"/>
      <c r="MK272" s="7"/>
      <c r="ML272" s="7"/>
      <c r="MM272" s="7"/>
      <c r="MN272" s="7"/>
      <c r="MO272" s="7"/>
      <c r="MP272" s="7"/>
      <c r="MQ272" s="7"/>
      <c r="MR272" s="7"/>
      <c r="MS272" s="7"/>
      <c r="MT272" s="7"/>
      <c r="MU272" s="7"/>
      <c r="MV272" s="7"/>
      <c r="MW272" s="7"/>
      <c r="MX272" s="7"/>
      <c r="MY272" s="7"/>
      <c r="MZ272" s="7"/>
      <c r="NA272" s="7"/>
      <c r="NB272" s="7"/>
      <c r="NC272" s="7"/>
      <c r="ND272" s="7"/>
      <c r="NE272" s="7"/>
      <c r="NF272" s="7"/>
      <c r="NG272" s="7"/>
      <c r="NH272" s="7"/>
      <c r="NI272" s="7"/>
      <c r="NJ272" s="7"/>
      <c r="NK272" s="7"/>
      <c r="NL272" s="7"/>
      <c r="NM272" s="7"/>
      <c r="NN272" s="7"/>
      <c r="NO272" s="7"/>
      <c r="NP272" s="7"/>
      <c r="NQ272" s="7"/>
      <c r="NR272" s="7"/>
      <c r="NS272" s="7"/>
      <c r="NT272" s="7"/>
      <c r="NU272" s="7"/>
      <c r="NV272" s="7"/>
      <c r="NW272" s="7"/>
      <c r="NX272" s="7"/>
      <c r="NY272" s="7"/>
      <c r="NZ272" s="7"/>
      <c r="OA272" s="7"/>
      <c r="OB272" s="7"/>
      <c r="OC272" s="7"/>
      <c r="OD272" s="7"/>
      <c r="OE272" s="7"/>
      <c r="OF272" s="7"/>
      <c r="OG272" s="7"/>
      <c r="OH272" s="7"/>
      <c r="OI272" s="7"/>
      <c r="OJ272" s="7"/>
      <c r="OK272" s="7"/>
      <c r="OL272" s="7"/>
      <c r="OM272" s="7"/>
      <c r="ON272" s="7"/>
      <c r="OO272" s="7"/>
      <c r="OP272" s="7"/>
      <c r="OQ272" s="7"/>
      <c r="OR272" s="7"/>
      <c r="OS272" s="7"/>
      <c r="OT272" s="7"/>
      <c r="OU272" s="7"/>
      <c r="OV272" s="7"/>
      <c r="OW272" s="7"/>
      <c r="OX272" s="7"/>
      <c r="OY272" s="7"/>
      <c r="OZ272" s="7"/>
      <c r="PA272" s="7"/>
      <c r="PB272" s="7"/>
      <c r="PC272" s="7"/>
      <c r="PD272" s="7"/>
      <c r="PE272" s="7"/>
      <c r="PF272" s="7"/>
      <c r="PG272" s="7"/>
      <c r="PH272" s="7"/>
      <c r="PI272" s="7"/>
      <c r="PJ272" s="7"/>
      <c r="PK272" s="7"/>
      <c r="PL272" s="7"/>
      <c r="PM272" s="7"/>
      <c r="PN272" s="7"/>
      <c r="PO272" s="7"/>
      <c r="PP272" s="7"/>
      <c r="PQ272" s="7"/>
      <c r="PR272" s="7"/>
      <c r="PS272" s="7"/>
      <c r="PT272" s="7"/>
      <c r="PU272" s="7"/>
      <c r="PV272" s="7"/>
      <c r="PW272" s="7"/>
      <c r="PX272" s="7"/>
      <c r="PY272" s="7"/>
      <c r="PZ272" s="7"/>
      <c r="QA272" s="7"/>
      <c r="QB272" s="7"/>
      <c r="QC272" s="7"/>
      <c r="QD272" s="7"/>
      <c r="QE272" s="7"/>
      <c r="QF272" s="7"/>
      <c r="QG272" s="7"/>
      <c r="QH272" s="7"/>
      <c r="QI272" s="7"/>
      <c r="QJ272" s="7"/>
      <c r="QK272" s="7"/>
      <c r="QL272" s="7"/>
      <c r="QM272" s="7"/>
      <c r="QN272" s="7"/>
      <c r="QO272" s="7"/>
      <c r="QP272" s="7"/>
      <c r="QQ272" s="7"/>
      <c r="QR272" s="7"/>
      <c r="QS272" s="7"/>
      <c r="QT272" s="7"/>
      <c r="QU272" s="7"/>
      <c r="QV272" s="7"/>
      <c r="QW272" s="7"/>
      <c r="QX272" s="7"/>
      <c r="QY272" s="7"/>
      <c r="QZ272" s="7"/>
      <c r="RA272" s="7"/>
      <c r="RB272" s="7"/>
      <c r="RC272" s="7"/>
      <c r="RD272" s="7"/>
      <c r="RE272" s="7"/>
      <c r="RF272" s="7"/>
      <c r="RG272" s="7"/>
      <c r="RH272" s="7"/>
      <c r="RI272" s="7"/>
      <c r="RJ272" s="7"/>
      <c r="RK272" s="7"/>
      <c r="RL272" s="7"/>
      <c r="RM272" s="7"/>
      <c r="RN272" s="7"/>
      <c r="RO272" s="7"/>
      <c r="RP272" s="7"/>
      <c r="RQ272" s="7"/>
      <c r="RR272" s="7"/>
      <c r="RS272" s="7"/>
      <c r="RT272" s="7"/>
      <c r="RU272" s="7"/>
      <c r="RV272" s="7"/>
      <c r="RW272" s="7"/>
      <c r="RX272" s="7"/>
      <c r="RY272" s="7"/>
      <c r="RZ272" s="7"/>
      <c r="SA272" s="7"/>
      <c r="SB272" s="7"/>
      <c r="SC272" s="7"/>
      <c r="SD272" s="7"/>
      <c r="SE272" s="7"/>
      <c r="SF272" s="7"/>
      <c r="SG272" s="7"/>
      <c r="SH272" s="7"/>
      <c r="SI272" s="7"/>
      <c r="SJ272" s="7"/>
      <c r="SK272" s="7"/>
    </row>
    <row r="273" ht="14.2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  <c r="DV273" s="7"/>
      <c r="DW273" s="7"/>
      <c r="DX273" s="7"/>
      <c r="DY273" s="7"/>
      <c r="DZ273" s="7"/>
      <c r="EA273" s="7"/>
      <c r="EB273" s="7"/>
      <c r="EC273" s="7"/>
      <c r="ED273" s="7"/>
      <c r="EE273" s="7"/>
      <c r="EF273" s="7"/>
      <c r="EG273" s="7"/>
      <c r="EH273" s="7"/>
      <c r="EI273" s="7"/>
      <c r="EJ273" s="7"/>
      <c r="EK273" s="7"/>
      <c r="EL273" s="7"/>
      <c r="EM273" s="7"/>
      <c r="EN273" s="7"/>
      <c r="EO273" s="7"/>
      <c r="EP273" s="7"/>
      <c r="EQ273" s="7"/>
      <c r="ER273" s="7"/>
      <c r="ES273" s="7"/>
      <c r="ET273" s="7"/>
      <c r="EU273" s="7"/>
      <c r="EV273" s="7"/>
      <c r="EW273" s="7"/>
      <c r="EX273" s="7"/>
      <c r="EY273" s="7"/>
      <c r="EZ273" s="7"/>
      <c r="FA273" s="7"/>
      <c r="FB273" s="7"/>
      <c r="FC273" s="7"/>
      <c r="FD273" s="7"/>
      <c r="FE273" s="7"/>
      <c r="FF273" s="7"/>
      <c r="FG273" s="7"/>
      <c r="FH273" s="7"/>
      <c r="FI273" s="7"/>
      <c r="FJ273" s="7"/>
      <c r="FK273" s="7"/>
      <c r="FL273" s="7"/>
      <c r="FM273" s="7"/>
      <c r="FN273" s="7"/>
      <c r="FO273" s="7"/>
      <c r="FP273" s="7"/>
      <c r="FQ273" s="7"/>
      <c r="FR273" s="7"/>
      <c r="FS273" s="7"/>
      <c r="FT273" s="7"/>
      <c r="FU273" s="7"/>
      <c r="FV273" s="7"/>
      <c r="FW273" s="7"/>
      <c r="FX273" s="7"/>
      <c r="FY273" s="7"/>
      <c r="FZ273" s="7"/>
      <c r="GA273" s="7"/>
      <c r="GB273" s="7"/>
      <c r="GC273" s="7"/>
      <c r="GD273" s="7"/>
      <c r="GE273" s="7"/>
      <c r="GF273" s="7"/>
      <c r="GG273" s="7"/>
      <c r="GH273" s="7"/>
      <c r="GI273" s="7"/>
      <c r="GJ273" s="7"/>
      <c r="GK273" s="7"/>
      <c r="GL273" s="7"/>
      <c r="GM273" s="7"/>
      <c r="GN273" s="7"/>
      <c r="GO273" s="7"/>
      <c r="GP273" s="7"/>
      <c r="GQ273" s="7"/>
      <c r="GR273" s="7"/>
      <c r="GS273" s="7"/>
      <c r="GT273" s="7"/>
      <c r="GU273" s="7"/>
      <c r="GV273" s="7"/>
      <c r="GW273" s="7"/>
      <c r="GX273" s="7"/>
      <c r="GY273" s="7"/>
      <c r="GZ273" s="7"/>
      <c r="HA273" s="7"/>
      <c r="HB273" s="7"/>
      <c r="HC273" s="7"/>
      <c r="HD273" s="7"/>
      <c r="HE273" s="7"/>
      <c r="HF273" s="7"/>
      <c r="HG273" s="7"/>
      <c r="HH273" s="7"/>
      <c r="HI273" s="7"/>
      <c r="HJ273" s="7"/>
      <c r="HK273" s="7"/>
      <c r="HL273" s="7"/>
      <c r="HM273" s="7"/>
      <c r="HN273" s="7"/>
      <c r="HO273" s="7"/>
      <c r="HP273" s="7"/>
      <c r="HQ273" s="7"/>
      <c r="HR273" s="7"/>
      <c r="HS273" s="7"/>
      <c r="HT273" s="7"/>
      <c r="HU273" s="7"/>
      <c r="HV273" s="7"/>
      <c r="HW273" s="7"/>
      <c r="HX273" s="7"/>
      <c r="HY273" s="7"/>
      <c r="HZ273" s="7"/>
      <c r="IA273" s="7"/>
      <c r="IB273" s="7"/>
      <c r="IC273" s="7"/>
      <c r="ID273" s="7"/>
      <c r="IE273" s="7"/>
      <c r="IF273" s="7"/>
      <c r="IG273" s="7"/>
      <c r="IH273" s="7"/>
      <c r="II273" s="7"/>
      <c r="IJ273" s="7"/>
      <c r="IK273" s="7"/>
      <c r="IL273" s="7"/>
      <c r="IM273" s="7"/>
      <c r="IN273" s="7"/>
      <c r="IO273" s="7"/>
      <c r="IP273" s="7"/>
      <c r="IQ273" s="7"/>
      <c r="IR273" s="7"/>
      <c r="IS273" s="7"/>
      <c r="IT273" s="7"/>
      <c r="IU273" s="7"/>
      <c r="IV273" s="7"/>
      <c r="IW273" s="7"/>
      <c r="IX273" s="7"/>
      <c r="IY273" s="7"/>
      <c r="IZ273" s="7"/>
      <c r="JA273" s="7"/>
      <c r="JB273" s="7"/>
      <c r="JC273" s="7"/>
      <c r="JD273" s="7"/>
      <c r="JE273" s="7"/>
      <c r="JF273" s="7"/>
      <c r="JG273" s="7"/>
      <c r="JH273" s="7"/>
      <c r="JI273" s="7"/>
      <c r="JJ273" s="7"/>
      <c r="JK273" s="7"/>
      <c r="JL273" s="7"/>
      <c r="JM273" s="7"/>
      <c r="JN273" s="7"/>
      <c r="JO273" s="7"/>
      <c r="JP273" s="7"/>
      <c r="JQ273" s="7"/>
      <c r="JR273" s="7"/>
      <c r="JS273" s="7"/>
      <c r="JT273" s="7"/>
      <c r="JU273" s="7"/>
      <c r="JV273" s="7"/>
      <c r="JW273" s="7"/>
      <c r="JX273" s="7"/>
      <c r="JY273" s="7"/>
      <c r="JZ273" s="7"/>
      <c r="KA273" s="7"/>
      <c r="KB273" s="7"/>
      <c r="KC273" s="7"/>
      <c r="KD273" s="7"/>
      <c r="KE273" s="7"/>
      <c r="KF273" s="7"/>
      <c r="KG273" s="7"/>
      <c r="KH273" s="7"/>
      <c r="KI273" s="7"/>
      <c r="KJ273" s="7"/>
      <c r="KK273" s="7"/>
      <c r="KL273" s="7"/>
      <c r="KM273" s="7"/>
      <c r="KN273" s="7"/>
      <c r="KO273" s="7"/>
      <c r="KP273" s="7"/>
      <c r="KQ273" s="7"/>
      <c r="KR273" s="7"/>
      <c r="KS273" s="7"/>
      <c r="KT273" s="7"/>
      <c r="KU273" s="7"/>
      <c r="KV273" s="7"/>
      <c r="KW273" s="7"/>
      <c r="KX273" s="7"/>
      <c r="KY273" s="7"/>
      <c r="KZ273" s="7"/>
      <c r="LA273" s="7"/>
      <c r="LB273" s="7"/>
      <c r="LC273" s="7"/>
      <c r="LD273" s="7"/>
      <c r="LE273" s="7"/>
      <c r="LF273" s="7"/>
      <c r="LG273" s="7"/>
      <c r="LH273" s="7"/>
      <c r="LI273" s="7"/>
      <c r="LJ273" s="7"/>
      <c r="LK273" s="7"/>
      <c r="LL273" s="7"/>
      <c r="LM273" s="7"/>
      <c r="LN273" s="7"/>
      <c r="LO273" s="7"/>
      <c r="LP273" s="7"/>
      <c r="LQ273" s="7"/>
      <c r="LR273" s="7"/>
      <c r="LS273" s="7"/>
      <c r="LT273" s="7"/>
      <c r="LU273" s="7"/>
      <c r="LV273" s="7"/>
      <c r="LW273" s="7"/>
      <c r="LX273" s="7"/>
      <c r="LY273" s="7"/>
      <c r="LZ273" s="7"/>
      <c r="MA273" s="7"/>
      <c r="MB273" s="7"/>
      <c r="MC273" s="7"/>
      <c r="MD273" s="7"/>
      <c r="ME273" s="7"/>
      <c r="MF273" s="7"/>
      <c r="MG273" s="7"/>
      <c r="MH273" s="7"/>
      <c r="MI273" s="7"/>
      <c r="MJ273" s="7"/>
      <c r="MK273" s="7"/>
      <c r="ML273" s="7"/>
      <c r="MM273" s="7"/>
      <c r="MN273" s="7"/>
      <c r="MO273" s="7"/>
      <c r="MP273" s="7"/>
      <c r="MQ273" s="7"/>
      <c r="MR273" s="7"/>
      <c r="MS273" s="7"/>
      <c r="MT273" s="7"/>
      <c r="MU273" s="7"/>
      <c r="MV273" s="7"/>
      <c r="MW273" s="7"/>
      <c r="MX273" s="7"/>
      <c r="MY273" s="7"/>
      <c r="MZ273" s="7"/>
      <c r="NA273" s="7"/>
      <c r="NB273" s="7"/>
      <c r="NC273" s="7"/>
      <c r="ND273" s="7"/>
      <c r="NE273" s="7"/>
      <c r="NF273" s="7"/>
      <c r="NG273" s="7"/>
      <c r="NH273" s="7"/>
      <c r="NI273" s="7"/>
      <c r="NJ273" s="7"/>
      <c r="NK273" s="7"/>
      <c r="NL273" s="7"/>
      <c r="NM273" s="7"/>
      <c r="NN273" s="7"/>
      <c r="NO273" s="7"/>
      <c r="NP273" s="7"/>
      <c r="NQ273" s="7"/>
      <c r="NR273" s="7"/>
      <c r="NS273" s="7"/>
      <c r="NT273" s="7"/>
      <c r="NU273" s="7"/>
      <c r="NV273" s="7"/>
      <c r="NW273" s="7"/>
      <c r="NX273" s="7"/>
      <c r="NY273" s="7"/>
      <c r="NZ273" s="7"/>
      <c r="OA273" s="7"/>
      <c r="OB273" s="7"/>
      <c r="OC273" s="7"/>
      <c r="OD273" s="7"/>
      <c r="OE273" s="7"/>
      <c r="OF273" s="7"/>
      <c r="OG273" s="7"/>
      <c r="OH273" s="7"/>
      <c r="OI273" s="7"/>
      <c r="OJ273" s="7"/>
      <c r="OK273" s="7"/>
      <c r="OL273" s="7"/>
      <c r="OM273" s="7"/>
      <c r="ON273" s="7"/>
      <c r="OO273" s="7"/>
      <c r="OP273" s="7"/>
      <c r="OQ273" s="7"/>
      <c r="OR273" s="7"/>
      <c r="OS273" s="7"/>
      <c r="OT273" s="7"/>
      <c r="OU273" s="7"/>
      <c r="OV273" s="7"/>
      <c r="OW273" s="7"/>
      <c r="OX273" s="7"/>
      <c r="OY273" s="7"/>
      <c r="OZ273" s="7"/>
      <c r="PA273" s="7"/>
      <c r="PB273" s="7"/>
      <c r="PC273" s="7"/>
      <c r="PD273" s="7"/>
      <c r="PE273" s="7"/>
      <c r="PF273" s="7"/>
      <c r="PG273" s="7"/>
      <c r="PH273" s="7"/>
      <c r="PI273" s="7"/>
      <c r="PJ273" s="7"/>
      <c r="PK273" s="7"/>
      <c r="PL273" s="7"/>
      <c r="PM273" s="7"/>
      <c r="PN273" s="7"/>
      <c r="PO273" s="7"/>
      <c r="PP273" s="7"/>
      <c r="PQ273" s="7"/>
      <c r="PR273" s="7"/>
      <c r="PS273" s="7"/>
      <c r="PT273" s="7"/>
      <c r="PU273" s="7"/>
      <c r="PV273" s="7"/>
      <c r="PW273" s="7"/>
      <c r="PX273" s="7"/>
      <c r="PY273" s="7"/>
      <c r="PZ273" s="7"/>
      <c r="QA273" s="7"/>
      <c r="QB273" s="7"/>
      <c r="QC273" s="7"/>
      <c r="QD273" s="7"/>
      <c r="QE273" s="7"/>
      <c r="QF273" s="7"/>
      <c r="QG273" s="7"/>
      <c r="QH273" s="7"/>
      <c r="QI273" s="7"/>
      <c r="QJ273" s="7"/>
      <c r="QK273" s="7"/>
      <c r="QL273" s="7"/>
      <c r="QM273" s="7"/>
      <c r="QN273" s="7"/>
      <c r="QO273" s="7"/>
      <c r="QP273" s="7"/>
      <c r="QQ273" s="7"/>
      <c r="QR273" s="7"/>
      <c r="QS273" s="7"/>
      <c r="QT273" s="7"/>
      <c r="QU273" s="7"/>
      <c r="QV273" s="7"/>
      <c r="QW273" s="7"/>
      <c r="QX273" s="7"/>
      <c r="QY273" s="7"/>
      <c r="QZ273" s="7"/>
      <c r="RA273" s="7"/>
      <c r="RB273" s="7"/>
      <c r="RC273" s="7"/>
      <c r="RD273" s="7"/>
      <c r="RE273" s="7"/>
      <c r="RF273" s="7"/>
      <c r="RG273" s="7"/>
      <c r="RH273" s="7"/>
      <c r="RI273" s="7"/>
      <c r="RJ273" s="7"/>
      <c r="RK273" s="7"/>
      <c r="RL273" s="7"/>
      <c r="RM273" s="7"/>
      <c r="RN273" s="7"/>
      <c r="RO273" s="7"/>
      <c r="RP273" s="7"/>
      <c r="RQ273" s="7"/>
      <c r="RR273" s="7"/>
      <c r="RS273" s="7"/>
      <c r="RT273" s="7"/>
      <c r="RU273" s="7"/>
      <c r="RV273" s="7"/>
      <c r="RW273" s="7"/>
      <c r="RX273" s="7"/>
      <c r="RY273" s="7"/>
      <c r="RZ273" s="7"/>
      <c r="SA273" s="7"/>
      <c r="SB273" s="7"/>
      <c r="SC273" s="7"/>
      <c r="SD273" s="7"/>
      <c r="SE273" s="7"/>
      <c r="SF273" s="7"/>
      <c r="SG273" s="7"/>
      <c r="SH273" s="7"/>
      <c r="SI273" s="7"/>
      <c r="SJ273" s="7"/>
      <c r="SK273" s="7"/>
    </row>
    <row r="274" ht="14.2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  <c r="DV274" s="7"/>
      <c r="DW274" s="7"/>
      <c r="DX274" s="7"/>
      <c r="DY274" s="7"/>
      <c r="DZ274" s="7"/>
      <c r="EA274" s="7"/>
      <c r="EB274" s="7"/>
      <c r="EC274" s="7"/>
      <c r="ED274" s="7"/>
      <c r="EE274" s="7"/>
      <c r="EF274" s="7"/>
      <c r="EG274" s="7"/>
      <c r="EH274" s="7"/>
      <c r="EI274" s="7"/>
      <c r="EJ274" s="7"/>
      <c r="EK274" s="7"/>
      <c r="EL274" s="7"/>
      <c r="EM274" s="7"/>
      <c r="EN274" s="7"/>
      <c r="EO274" s="7"/>
      <c r="EP274" s="7"/>
      <c r="EQ274" s="7"/>
      <c r="ER274" s="7"/>
      <c r="ES274" s="7"/>
      <c r="ET274" s="7"/>
      <c r="EU274" s="7"/>
      <c r="EV274" s="7"/>
      <c r="EW274" s="7"/>
      <c r="EX274" s="7"/>
      <c r="EY274" s="7"/>
      <c r="EZ274" s="7"/>
      <c r="FA274" s="7"/>
      <c r="FB274" s="7"/>
      <c r="FC274" s="7"/>
      <c r="FD274" s="7"/>
      <c r="FE274" s="7"/>
      <c r="FF274" s="7"/>
      <c r="FG274" s="7"/>
      <c r="FH274" s="7"/>
      <c r="FI274" s="7"/>
      <c r="FJ274" s="7"/>
      <c r="FK274" s="7"/>
      <c r="FL274" s="7"/>
      <c r="FM274" s="7"/>
      <c r="FN274" s="7"/>
      <c r="FO274" s="7"/>
      <c r="FP274" s="7"/>
      <c r="FQ274" s="7"/>
      <c r="FR274" s="7"/>
      <c r="FS274" s="7"/>
      <c r="FT274" s="7"/>
      <c r="FU274" s="7"/>
      <c r="FV274" s="7"/>
      <c r="FW274" s="7"/>
      <c r="FX274" s="7"/>
      <c r="FY274" s="7"/>
      <c r="FZ274" s="7"/>
      <c r="GA274" s="7"/>
      <c r="GB274" s="7"/>
      <c r="GC274" s="7"/>
      <c r="GD274" s="7"/>
      <c r="GE274" s="7"/>
      <c r="GF274" s="7"/>
      <c r="GG274" s="7"/>
      <c r="GH274" s="7"/>
      <c r="GI274" s="7"/>
      <c r="GJ274" s="7"/>
      <c r="GK274" s="7"/>
      <c r="GL274" s="7"/>
      <c r="GM274" s="7"/>
      <c r="GN274" s="7"/>
      <c r="GO274" s="7"/>
      <c r="GP274" s="7"/>
      <c r="GQ274" s="7"/>
      <c r="GR274" s="7"/>
      <c r="GS274" s="7"/>
      <c r="GT274" s="7"/>
      <c r="GU274" s="7"/>
      <c r="GV274" s="7"/>
      <c r="GW274" s="7"/>
      <c r="GX274" s="7"/>
      <c r="GY274" s="7"/>
      <c r="GZ274" s="7"/>
      <c r="HA274" s="7"/>
      <c r="HB274" s="7"/>
      <c r="HC274" s="7"/>
      <c r="HD274" s="7"/>
      <c r="HE274" s="7"/>
      <c r="HF274" s="7"/>
      <c r="HG274" s="7"/>
      <c r="HH274" s="7"/>
      <c r="HI274" s="7"/>
      <c r="HJ274" s="7"/>
      <c r="HK274" s="7"/>
      <c r="HL274" s="7"/>
      <c r="HM274" s="7"/>
      <c r="HN274" s="7"/>
      <c r="HO274" s="7"/>
      <c r="HP274" s="7"/>
      <c r="HQ274" s="7"/>
      <c r="HR274" s="7"/>
      <c r="HS274" s="7"/>
      <c r="HT274" s="7"/>
      <c r="HU274" s="7"/>
      <c r="HV274" s="7"/>
      <c r="HW274" s="7"/>
      <c r="HX274" s="7"/>
      <c r="HY274" s="7"/>
      <c r="HZ274" s="7"/>
      <c r="IA274" s="7"/>
      <c r="IB274" s="7"/>
      <c r="IC274" s="7"/>
      <c r="ID274" s="7"/>
      <c r="IE274" s="7"/>
      <c r="IF274" s="7"/>
      <c r="IG274" s="7"/>
      <c r="IH274" s="7"/>
      <c r="II274" s="7"/>
      <c r="IJ274" s="7"/>
      <c r="IK274" s="7"/>
      <c r="IL274" s="7"/>
      <c r="IM274" s="7"/>
      <c r="IN274" s="7"/>
      <c r="IO274" s="7"/>
      <c r="IP274" s="7"/>
      <c r="IQ274" s="7"/>
      <c r="IR274" s="7"/>
      <c r="IS274" s="7"/>
      <c r="IT274" s="7"/>
      <c r="IU274" s="7"/>
      <c r="IV274" s="7"/>
      <c r="IW274" s="7"/>
      <c r="IX274" s="7"/>
      <c r="IY274" s="7"/>
      <c r="IZ274" s="7"/>
      <c r="JA274" s="7"/>
      <c r="JB274" s="7"/>
      <c r="JC274" s="7"/>
      <c r="JD274" s="7"/>
      <c r="JE274" s="7"/>
      <c r="JF274" s="7"/>
      <c r="JG274" s="7"/>
      <c r="JH274" s="7"/>
      <c r="JI274" s="7"/>
      <c r="JJ274" s="7"/>
      <c r="JK274" s="7"/>
      <c r="JL274" s="7"/>
      <c r="JM274" s="7"/>
      <c r="JN274" s="7"/>
      <c r="JO274" s="7"/>
      <c r="JP274" s="7"/>
      <c r="JQ274" s="7"/>
      <c r="JR274" s="7"/>
      <c r="JS274" s="7"/>
      <c r="JT274" s="7"/>
      <c r="JU274" s="7"/>
      <c r="JV274" s="7"/>
      <c r="JW274" s="7"/>
      <c r="JX274" s="7"/>
      <c r="JY274" s="7"/>
      <c r="JZ274" s="7"/>
      <c r="KA274" s="7"/>
      <c r="KB274" s="7"/>
      <c r="KC274" s="7"/>
      <c r="KD274" s="7"/>
      <c r="KE274" s="7"/>
      <c r="KF274" s="7"/>
      <c r="KG274" s="7"/>
      <c r="KH274" s="7"/>
      <c r="KI274" s="7"/>
      <c r="KJ274" s="7"/>
      <c r="KK274" s="7"/>
      <c r="KL274" s="7"/>
      <c r="KM274" s="7"/>
      <c r="KN274" s="7"/>
      <c r="KO274" s="7"/>
      <c r="KP274" s="7"/>
      <c r="KQ274" s="7"/>
      <c r="KR274" s="7"/>
      <c r="KS274" s="7"/>
      <c r="KT274" s="7"/>
      <c r="KU274" s="7"/>
      <c r="KV274" s="7"/>
      <c r="KW274" s="7"/>
      <c r="KX274" s="7"/>
      <c r="KY274" s="7"/>
      <c r="KZ274" s="7"/>
      <c r="LA274" s="7"/>
      <c r="LB274" s="7"/>
      <c r="LC274" s="7"/>
      <c r="LD274" s="7"/>
      <c r="LE274" s="7"/>
      <c r="LF274" s="7"/>
      <c r="LG274" s="7"/>
      <c r="LH274" s="7"/>
      <c r="LI274" s="7"/>
      <c r="LJ274" s="7"/>
      <c r="LK274" s="7"/>
      <c r="LL274" s="7"/>
      <c r="LM274" s="7"/>
      <c r="LN274" s="7"/>
      <c r="LO274" s="7"/>
      <c r="LP274" s="7"/>
      <c r="LQ274" s="7"/>
      <c r="LR274" s="7"/>
      <c r="LS274" s="7"/>
      <c r="LT274" s="7"/>
      <c r="LU274" s="7"/>
      <c r="LV274" s="7"/>
      <c r="LW274" s="7"/>
      <c r="LX274" s="7"/>
      <c r="LY274" s="7"/>
      <c r="LZ274" s="7"/>
      <c r="MA274" s="7"/>
      <c r="MB274" s="7"/>
      <c r="MC274" s="7"/>
      <c r="MD274" s="7"/>
      <c r="ME274" s="7"/>
      <c r="MF274" s="7"/>
      <c r="MG274" s="7"/>
      <c r="MH274" s="7"/>
      <c r="MI274" s="7"/>
      <c r="MJ274" s="7"/>
      <c r="MK274" s="7"/>
      <c r="ML274" s="7"/>
      <c r="MM274" s="7"/>
      <c r="MN274" s="7"/>
      <c r="MO274" s="7"/>
      <c r="MP274" s="7"/>
      <c r="MQ274" s="7"/>
      <c r="MR274" s="7"/>
      <c r="MS274" s="7"/>
      <c r="MT274" s="7"/>
      <c r="MU274" s="7"/>
      <c r="MV274" s="7"/>
      <c r="MW274" s="7"/>
      <c r="MX274" s="7"/>
      <c r="MY274" s="7"/>
      <c r="MZ274" s="7"/>
      <c r="NA274" s="7"/>
      <c r="NB274" s="7"/>
      <c r="NC274" s="7"/>
      <c r="ND274" s="7"/>
      <c r="NE274" s="7"/>
      <c r="NF274" s="7"/>
      <c r="NG274" s="7"/>
      <c r="NH274" s="7"/>
      <c r="NI274" s="7"/>
      <c r="NJ274" s="7"/>
      <c r="NK274" s="7"/>
      <c r="NL274" s="7"/>
      <c r="NM274" s="7"/>
      <c r="NN274" s="7"/>
      <c r="NO274" s="7"/>
      <c r="NP274" s="7"/>
      <c r="NQ274" s="7"/>
      <c r="NR274" s="7"/>
      <c r="NS274" s="7"/>
      <c r="NT274" s="7"/>
      <c r="NU274" s="7"/>
      <c r="NV274" s="7"/>
      <c r="NW274" s="7"/>
      <c r="NX274" s="7"/>
      <c r="NY274" s="7"/>
      <c r="NZ274" s="7"/>
      <c r="OA274" s="7"/>
      <c r="OB274" s="7"/>
      <c r="OC274" s="7"/>
      <c r="OD274" s="7"/>
      <c r="OE274" s="7"/>
      <c r="OF274" s="7"/>
      <c r="OG274" s="7"/>
      <c r="OH274" s="7"/>
      <c r="OI274" s="7"/>
      <c r="OJ274" s="7"/>
      <c r="OK274" s="7"/>
      <c r="OL274" s="7"/>
      <c r="OM274" s="7"/>
      <c r="ON274" s="7"/>
      <c r="OO274" s="7"/>
      <c r="OP274" s="7"/>
      <c r="OQ274" s="7"/>
      <c r="OR274" s="7"/>
      <c r="OS274" s="7"/>
      <c r="OT274" s="7"/>
      <c r="OU274" s="7"/>
      <c r="OV274" s="7"/>
      <c r="OW274" s="7"/>
      <c r="OX274" s="7"/>
      <c r="OY274" s="7"/>
      <c r="OZ274" s="7"/>
      <c r="PA274" s="7"/>
      <c r="PB274" s="7"/>
      <c r="PC274" s="7"/>
      <c r="PD274" s="7"/>
      <c r="PE274" s="7"/>
      <c r="PF274" s="7"/>
      <c r="PG274" s="7"/>
      <c r="PH274" s="7"/>
      <c r="PI274" s="7"/>
      <c r="PJ274" s="7"/>
      <c r="PK274" s="7"/>
      <c r="PL274" s="7"/>
      <c r="PM274" s="7"/>
      <c r="PN274" s="7"/>
      <c r="PO274" s="7"/>
      <c r="PP274" s="7"/>
      <c r="PQ274" s="7"/>
      <c r="PR274" s="7"/>
      <c r="PS274" s="7"/>
      <c r="PT274" s="7"/>
      <c r="PU274" s="7"/>
      <c r="PV274" s="7"/>
      <c r="PW274" s="7"/>
      <c r="PX274" s="7"/>
      <c r="PY274" s="7"/>
      <c r="PZ274" s="7"/>
      <c r="QA274" s="7"/>
      <c r="QB274" s="7"/>
      <c r="QC274" s="7"/>
      <c r="QD274" s="7"/>
      <c r="QE274" s="7"/>
      <c r="QF274" s="7"/>
      <c r="QG274" s="7"/>
      <c r="QH274" s="7"/>
      <c r="QI274" s="7"/>
      <c r="QJ274" s="7"/>
      <c r="QK274" s="7"/>
      <c r="QL274" s="7"/>
      <c r="QM274" s="7"/>
      <c r="QN274" s="7"/>
      <c r="QO274" s="7"/>
      <c r="QP274" s="7"/>
      <c r="QQ274" s="7"/>
      <c r="QR274" s="7"/>
      <c r="QS274" s="7"/>
      <c r="QT274" s="7"/>
      <c r="QU274" s="7"/>
      <c r="QV274" s="7"/>
      <c r="QW274" s="7"/>
      <c r="QX274" s="7"/>
      <c r="QY274" s="7"/>
      <c r="QZ274" s="7"/>
      <c r="RA274" s="7"/>
      <c r="RB274" s="7"/>
      <c r="RC274" s="7"/>
      <c r="RD274" s="7"/>
      <c r="RE274" s="7"/>
      <c r="RF274" s="7"/>
      <c r="RG274" s="7"/>
      <c r="RH274" s="7"/>
      <c r="RI274" s="7"/>
      <c r="RJ274" s="7"/>
      <c r="RK274" s="7"/>
      <c r="RL274" s="7"/>
      <c r="RM274" s="7"/>
      <c r="RN274" s="7"/>
      <c r="RO274" s="7"/>
      <c r="RP274" s="7"/>
      <c r="RQ274" s="7"/>
      <c r="RR274" s="7"/>
      <c r="RS274" s="7"/>
      <c r="RT274" s="7"/>
      <c r="RU274" s="7"/>
      <c r="RV274" s="7"/>
      <c r="RW274" s="7"/>
      <c r="RX274" s="7"/>
      <c r="RY274" s="7"/>
      <c r="RZ274" s="7"/>
      <c r="SA274" s="7"/>
      <c r="SB274" s="7"/>
      <c r="SC274" s="7"/>
      <c r="SD274" s="7"/>
      <c r="SE274" s="7"/>
      <c r="SF274" s="7"/>
      <c r="SG274" s="7"/>
      <c r="SH274" s="7"/>
      <c r="SI274" s="7"/>
      <c r="SJ274" s="7"/>
      <c r="SK274" s="7"/>
    </row>
    <row r="275" ht="14.2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  <c r="DV275" s="7"/>
      <c r="DW275" s="7"/>
      <c r="DX275" s="7"/>
      <c r="DY275" s="7"/>
      <c r="DZ275" s="7"/>
      <c r="EA275" s="7"/>
      <c r="EB275" s="7"/>
      <c r="EC275" s="7"/>
      <c r="ED275" s="7"/>
      <c r="EE275" s="7"/>
      <c r="EF275" s="7"/>
      <c r="EG275" s="7"/>
      <c r="EH275" s="7"/>
      <c r="EI275" s="7"/>
      <c r="EJ275" s="7"/>
      <c r="EK275" s="7"/>
      <c r="EL275" s="7"/>
      <c r="EM275" s="7"/>
      <c r="EN275" s="7"/>
      <c r="EO275" s="7"/>
      <c r="EP275" s="7"/>
      <c r="EQ275" s="7"/>
      <c r="ER275" s="7"/>
      <c r="ES275" s="7"/>
      <c r="ET275" s="7"/>
      <c r="EU275" s="7"/>
      <c r="EV275" s="7"/>
      <c r="EW275" s="7"/>
      <c r="EX275" s="7"/>
      <c r="EY275" s="7"/>
      <c r="EZ275" s="7"/>
      <c r="FA275" s="7"/>
      <c r="FB275" s="7"/>
      <c r="FC275" s="7"/>
      <c r="FD275" s="7"/>
      <c r="FE275" s="7"/>
      <c r="FF275" s="7"/>
      <c r="FG275" s="7"/>
      <c r="FH275" s="7"/>
      <c r="FI275" s="7"/>
      <c r="FJ275" s="7"/>
      <c r="FK275" s="7"/>
      <c r="FL275" s="7"/>
      <c r="FM275" s="7"/>
      <c r="FN275" s="7"/>
      <c r="FO275" s="7"/>
      <c r="FP275" s="7"/>
      <c r="FQ275" s="7"/>
      <c r="FR275" s="7"/>
      <c r="FS275" s="7"/>
      <c r="FT275" s="7"/>
      <c r="FU275" s="7"/>
      <c r="FV275" s="7"/>
      <c r="FW275" s="7"/>
      <c r="FX275" s="7"/>
      <c r="FY275" s="7"/>
      <c r="FZ275" s="7"/>
      <c r="GA275" s="7"/>
      <c r="GB275" s="7"/>
      <c r="GC275" s="7"/>
      <c r="GD275" s="7"/>
      <c r="GE275" s="7"/>
      <c r="GF275" s="7"/>
      <c r="GG275" s="7"/>
      <c r="GH275" s="7"/>
      <c r="GI275" s="7"/>
      <c r="GJ275" s="7"/>
      <c r="GK275" s="7"/>
      <c r="GL275" s="7"/>
      <c r="GM275" s="7"/>
      <c r="GN275" s="7"/>
      <c r="GO275" s="7"/>
      <c r="GP275" s="7"/>
      <c r="GQ275" s="7"/>
      <c r="GR275" s="7"/>
      <c r="GS275" s="7"/>
      <c r="GT275" s="7"/>
      <c r="GU275" s="7"/>
      <c r="GV275" s="7"/>
      <c r="GW275" s="7"/>
      <c r="GX275" s="7"/>
      <c r="GY275" s="7"/>
      <c r="GZ275" s="7"/>
      <c r="HA275" s="7"/>
      <c r="HB275" s="7"/>
      <c r="HC275" s="7"/>
      <c r="HD275" s="7"/>
      <c r="HE275" s="7"/>
      <c r="HF275" s="7"/>
      <c r="HG275" s="7"/>
      <c r="HH275" s="7"/>
      <c r="HI275" s="7"/>
      <c r="HJ275" s="7"/>
      <c r="HK275" s="7"/>
      <c r="HL275" s="7"/>
      <c r="HM275" s="7"/>
      <c r="HN275" s="7"/>
      <c r="HO275" s="7"/>
      <c r="HP275" s="7"/>
      <c r="HQ275" s="7"/>
      <c r="HR275" s="7"/>
      <c r="HS275" s="7"/>
      <c r="HT275" s="7"/>
      <c r="HU275" s="7"/>
      <c r="HV275" s="7"/>
      <c r="HW275" s="7"/>
      <c r="HX275" s="7"/>
      <c r="HY275" s="7"/>
      <c r="HZ275" s="7"/>
      <c r="IA275" s="7"/>
      <c r="IB275" s="7"/>
      <c r="IC275" s="7"/>
      <c r="ID275" s="7"/>
      <c r="IE275" s="7"/>
      <c r="IF275" s="7"/>
      <c r="IG275" s="7"/>
      <c r="IH275" s="7"/>
      <c r="II275" s="7"/>
      <c r="IJ275" s="7"/>
      <c r="IK275" s="7"/>
      <c r="IL275" s="7"/>
      <c r="IM275" s="7"/>
      <c r="IN275" s="7"/>
      <c r="IO275" s="7"/>
      <c r="IP275" s="7"/>
      <c r="IQ275" s="7"/>
      <c r="IR275" s="7"/>
      <c r="IS275" s="7"/>
      <c r="IT275" s="7"/>
      <c r="IU275" s="7"/>
      <c r="IV275" s="7"/>
      <c r="IW275" s="7"/>
      <c r="IX275" s="7"/>
      <c r="IY275" s="7"/>
      <c r="IZ275" s="7"/>
      <c r="JA275" s="7"/>
      <c r="JB275" s="7"/>
      <c r="JC275" s="7"/>
      <c r="JD275" s="7"/>
      <c r="JE275" s="7"/>
      <c r="JF275" s="7"/>
      <c r="JG275" s="7"/>
      <c r="JH275" s="7"/>
      <c r="JI275" s="7"/>
      <c r="JJ275" s="7"/>
      <c r="JK275" s="7"/>
      <c r="JL275" s="7"/>
      <c r="JM275" s="7"/>
      <c r="JN275" s="7"/>
      <c r="JO275" s="7"/>
      <c r="JP275" s="7"/>
      <c r="JQ275" s="7"/>
      <c r="JR275" s="7"/>
      <c r="JS275" s="7"/>
      <c r="JT275" s="7"/>
      <c r="JU275" s="7"/>
      <c r="JV275" s="7"/>
      <c r="JW275" s="7"/>
      <c r="JX275" s="7"/>
      <c r="JY275" s="7"/>
      <c r="JZ275" s="7"/>
      <c r="KA275" s="7"/>
      <c r="KB275" s="7"/>
      <c r="KC275" s="7"/>
      <c r="KD275" s="7"/>
      <c r="KE275" s="7"/>
      <c r="KF275" s="7"/>
      <c r="KG275" s="7"/>
      <c r="KH275" s="7"/>
      <c r="KI275" s="7"/>
      <c r="KJ275" s="7"/>
      <c r="KK275" s="7"/>
      <c r="KL275" s="7"/>
      <c r="KM275" s="7"/>
      <c r="KN275" s="7"/>
      <c r="KO275" s="7"/>
      <c r="KP275" s="7"/>
      <c r="KQ275" s="7"/>
      <c r="KR275" s="7"/>
      <c r="KS275" s="7"/>
      <c r="KT275" s="7"/>
      <c r="KU275" s="7"/>
      <c r="KV275" s="7"/>
      <c r="KW275" s="7"/>
      <c r="KX275" s="7"/>
      <c r="KY275" s="7"/>
      <c r="KZ275" s="7"/>
      <c r="LA275" s="7"/>
      <c r="LB275" s="7"/>
      <c r="LC275" s="7"/>
      <c r="LD275" s="7"/>
      <c r="LE275" s="7"/>
      <c r="LF275" s="7"/>
      <c r="LG275" s="7"/>
      <c r="LH275" s="7"/>
      <c r="LI275" s="7"/>
      <c r="LJ275" s="7"/>
      <c r="LK275" s="7"/>
      <c r="LL275" s="7"/>
      <c r="LM275" s="7"/>
      <c r="LN275" s="7"/>
      <c r="LO275" s="7"/>
      <c r="LP275" s="7"/>
      <c r="LQ275" s="7"/>
      <c r="LR275" s="7"/>
      <c r="LS275" s="7"/>
      <c r="LT275" s="7"/>
      <c r="LU275" s="7"/>
      <c r="LV275" s="7"/>
      <c r="LW275" s="7"/>
      <c r="LX275" s="7"/>
      <c r="LY275" s="7"/>
      <c r="LZ275" s="7"/>
      <c r="MA275" s="7"/>
      <c r="MB275" s="7"/>
      <c r="MC275" s="7"/>
      <c r="MD275" s="7"/>
      <c r="ME275" s="7"/>
      <c r="MF275" s="7"/>
      <c r="MG275" s="7"/>
      <c r="MH275" s="7"/>
      <c r="MI275" s="7"/>
      <c r="MJ275" s="7"/>
      <c r="MK275" s="7"/>
      <c r="ML275" s="7"/>
      <c r="MM275" s="7"/>
      <c r="MN275" s="7"/>
      <c r="MO275" s="7"/>
      <c r="MP275" s="7"/>
      <c r="MQ275" s="7"/>
      <c r="MR275" s="7"/>
      <c r="MS275" s="7"/>
      <c r="MT275" s="7"/>
      <c r="MU275" s="7"/>
      <c r="MV275" s="7"/>
      <c r="MW275" s="7"/>
      <c r="MX275" s="7"/>
      <c r="MY275" s="7"/>
      <c r="MZ275" s="7"/>
      <c r="NA275" s="7"/>
      <c r="NB275" s="7"/>
      <c r="NC275" s="7"/>
      <c r="ND275" s="7"/>
      <c r="NE275" s="7"/>
      <c r="NF275" s="7"/>
      <c r="NG275" s="7"/>
      <c r="NH275" s="7"/>
      <c r="NI275" s="7"/>
      <c r="NJ275" s="7"/>
      <c r="NK275" s="7"/>
      <c r="NL275" s="7"/>
      <c r="NM275" s="7"/>
      <c r="NN275" s="7"/>
      <c r="NO275" s="7"/>
      <c r="NP275" s="7"/>
      <c r="NQ275" s="7"/>
      <c r="NR275" s="7"/>
      <c r="NS275" s="7"/>
      <c r="NT275" s="7"/>
      <c r="NU275" s="7"/>
      <c r="NV275" s="7"/>
      <c r="NW275" s="7"/>
      <c r="NX275" s="7"/>
      <c r="NY275" s="7"/>
      <c r="NZ275" s="7"/>
      <c r="OA275" s="7"/>
      <c r="OB275" s="7"/>
      <c r="OC275" s="7"/>
      <c r="OD275" s="7"/>
      <c r="OE275" s="7"/>
      <c r="OF275" s="7"/>
      <c r="OG275" s="7"/>
      <c r="OH275" s="7"/>
      <c r="OI275" s="7"/>
      <c r="OJ275" s="7"/>
      <c r="OK275" s="7"/>
      <c r="OL275" s="7"/>
      <c r="OM275" s="7"/>
      <c r="ON275" s="7"/>
      <c r="OO275" s="7"/>
      <c r="OP275" s="7"/>
      <c r="OQ275" s="7"/>
      <c r="OR275" s="7"/>
      <c r="OS275" s="7"/>
      <c r="OT275" s="7"/>
      <c r="OU275" s="7"/>
      <c r="OV275" s="7"/>
      <c r="OW275" s="7"/>
      <c r="OX275" s="7"/>
      <c r="OY275" s="7"/>
      <c r="OZ275" s="7"/>
      <c r="PA275" s="7"/>
      <c r="PB275" s="7"/>
      <c r="PC275" s="7"/>
      <c r="PD275" s="7"/>
      <c r="PE275" s="7"/>
      <c r="PF275" s="7"/>
      <c r="PG275" s="7"/>
      <c r="PH275" s="7"/>
      <c r="PI275" s="7"/>
      <c r="PJ275" s="7"/>
      <c r="PK275" s="7"/>
      <c r="PL275" s="7"/>
      <c r="PM275" s="7"/>
      <c r="PN275" s="7"/>
      <c r="PO275" s="7"/>
      <c r="PP275" s="7"/>
      <c r="PQ275" s="7"/>
      <c r="PR275" s="7"/>
      <c r="PS275" s="7"/>
      <c r="PT275" s="7"/>
      <c r="PU275" s="7"/>
      <c r="PV275" s="7"/>
      <c r="PW275" s="7"/>
      <c r="PX275" s="7"/>
      <c r="PY275" s="7"/>
      <c r="PZ275" s="7"/>
      <c r="QA275" s="7"/>
      <c r="QB275" s="7"/>
      <c r="QC275" s="7"/>
      <c r="QD275" s="7"/>
      <c r="QE275" s="7"/>
      <c r="QF275" s="7"/>
      <c r="QG275" s="7"/>
      <c r="QH275" s="7"/>
      <c r="QI275" s="7"/>
      <c r="QJ275" s="7"/>
      <c r="QK275" s="7"/>
      <c r="QL275" s="7"/>
      <c r="QM275" s="7"/>
      <c r="QN275" s="7"/>
      <c r="QO275" s="7"/>
      <c r="QP275" s="7"/>
      <c r="QQ275" s="7"/>
      <c r="QR275" s="7"/>
      <c r="QS275" s="7"/>
      <c r="QT275" s="7"/>
      <c r="QU275" s="7"/>
      <c r="QV275" s="7"/>
      <c r="QW275" s="7"/>
      <c r="QX275" s="7"/>
      <c r="QY275" s="7"/>
      <c r="QZ275" s="7"/>
      <c r="RA275" s="7"/>
      <c r="RB275" s="7"/>
      <c r="RC275" s="7"/>
      <c r="RD275" s="7"/>
      <c r="RE275" s="7"/>
      <c r="RF275" s="7"/>
      <c r="RG275" s="7"/>
      <c r="RH275" s="7"/>
      <c r="RI275" s="7"/>
      <c r="RJ275" s="7"/>
      <c r="RK275" s="7"/>
      <c r="RL275" s="7"/>
      <c r="RM275" s="7"/>
      <c r="RN275" s="7"/>
      <c r="RO275" s="7"/>
      <c r="RP275" s="7"/>
      <c r="RQ275" s="7"/>
      <c r="RR275" s="7"/>
      <c r="RS275" s="7"/>
      <c r="RT275" s="7"/>
      <c r="RU275" s="7"/>
      <c r="RV275" s="7"/>
      <c r="RW275" s="7"/>
      <c r="RX275" s="7"/>
      <c r="RY275" s="7"/>
      <c r="RZ275" s="7"/>
      <c r="SA275" s="7"/>
      <c r="SB275" s="7"/>
      <c r="SC275" s="7"/>
      <c r="SD275" s="7"/>
      <c r="SE275" s="7"/>
      <c r="SF275" s="7"/>
      <c r="SG275" s="7"/>
      <c r="SH275" s="7"/>
      <c r="SI275" s="7"/>
      <c r="SJ275" s="7"/>
      <c r="SK275" s="7"/>
    </row>
    <row r="276" ht="14.2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  <c r="DV276" s="7"/>
      <c r="DW276" s="7"/>
      <c r="DX276" s="7"/>
      <c r="DY276" s="7"/>
      <c r="DZ276" s="7"/>
      <c r="EA276" s="7"/>
      <c r="EB276" s="7"/>
      <c r="EC276" s="7"/>
      <c r="ED276" s="7"/>
      <c r="EE276" s="7"/>
      <c r="EF276" s="7"/>
      <c r="EG276" s="7"/>
      <c r="EH276" s="7"/>
      <c r="EI276" s="7"/>
      <c r="EJ276" s="7"/>
      <c r="EK276" s="7"/>
      <c r="EL276" s="7"/>
      <c r="EM276" s="7"/>
      <c r="EN276" s="7"/>
      <c r="EO276" s="7"/>
      <c r="EP276" s="7"/>
      <c r="EQ276" s="7"/>
      <c r="ER276" s="7"/>
      <c r="ES276" s="7"/>
      <c r="ET276" s="7"/>
      <c r="EU276" s="7"/>
      <c r="EV276" s="7"/>
      <c r="EW276" s="7"/>
      <c r="EX276" s="7"/>
      <c r="EY276" s="7"/>
      <c r="EZ276" s="7"/>
      <c r="FA276" s="7"/>
      <c r="FB276" s="7"/>
      <c r="FC276" s="7"/>
      <c r="FD276" s="7"/>
      <c r="FE276" s="7"/>
      <c r="FF276" s="7"/>
      <c r="FG276" s="7"/>
      <c r="FH276" s="7"/>
      <c r="FI276" s="7"/>
      <c r="FJ276" s="7"/>
      <c r="FK276" s="7"/>
      <c r="FL276" s="7"/>
      <c r="FM276" s="7"/>
      <c r="FN276" s="7"/>
      <c r="FO276" s="7"/>
      <c r="FP276" s="7"/>
      <c r="FQ276" s="7"/>
      <c r="FR276" s="7"/>
      <c r="FS276" s="7"/>
      <c r="FT276" s="7"/>
      <c r="FU276" s="7"/>
      <c r="FV276" s="7"/>
      <c r="FW276" s="7"/>
      <c r="FX276" s="7"/>
      <c r="FY276" s="7"/>
      <c r="FZ276" s="7"/>
      <c r="GA276" s="7"/>
      <c r="GB276" s="7"/>
      <c r="GC276" s="7"/>
      <c r="GD276" s="7"/>
      <c r="GE276" s="7"/>
      <c r="GF276" s="7"/>
      <c r="GG276" s="7"/>
      <c r="GH276" s="7"/>
      <c r="GI276" s="7"/>
      <c r="GJ276" s="7"/>
      <c r="GK276" s="7"/>
      <c r="GL276" s="7"/>
      <c r="GM276" s="7"/>
      <c r="GN276" s="7"/>
      <c r="GO276" s="7"/>
      <c r="GP276" s="7"/>
      <c r="GQ276" s="7"/>
      <c r="GR276" s="7"/>
      <c r="GS276" s="7"/>
      <c r="GT276" s="7"/>
      <c r="GU276" s="7"/>
      <c r="GV276" s="7"/>
      <c r="GW276" s="7"/>
      <c r="GX276" s="7"/>
      <c r="GY276" s="7"/>
      <c r="GZ276" s="7"/>
      <c r="HA276" s="7"/>
      <c r="HB276" s="7"/>
      <c r="HC276" s="7"/>
      <c r="HD276" s="7"/>
      <c r="HE276" s="7"/>
      <c r="HF276" s="7"/>
      <c r="HG276" s="7"/>
      <c r="HH276" s="7"/>
      <c r="HI276" s="7"/>
      <c r="HJ276" s="7"/>
      <c r="HK276" s="7"/>
      <c r="HL276" s="7"/>
      <c r="HM276" s="7"/>
      <c r="HN276" s="7"/>
      <c r="HO276" s="7"/>
      <c r="HP276" s="7"/>
      <c r="HQ276" s="7"/>
      <c r="HR276" s="7"/>
      <c r="HS276" s="7"/>
      <c r="HT276" s="7"/>
      <c r="HU276" s="7"/>
      <c r="HV276" s="7"/>
      <c r="HW276" s="7"/>
      <c r="HX276" s="7"/>
      <c r="HY276" s="7"/>
      <c r="HZ276" s="7"/>
      <c r="IA276" s="7"/>
      <c r="IB276" s="7"/>
      <c r="IC276" s="7"/>
      <c r="ID276" s="7"/>
      <c r="IE276" s="7"/>
      <c r="IF276" s="7"/>
      <c r="IG276" s="7"/>
      <c r="IH276" s="7"/>
      <c r="II276" s="7"/>
      <c r="IJ276" s="7"/>
      <c r="IK276" s="7"/>
      <c r="IL276" s="7"/>
      <c r="IM276" s="7"/>
      <c r="IN276" s="7"/>
      <c r="IO276" s="7"/>
      <c r="IP276" s="7"/>
      <c r="IQ276" s="7"/>
      <c r="IR276" s="7"/>
      <c r="IS276" s="7"/>
      <c r="IT276" s="7"/>
      <c r="IU276" s="7"/>
      <c r="IV276" s="7"/>
      <c r="IW276" s="7"/>
      <c r="IX276" s="7"/>
      <c r="IY276" s="7"/>
      <c r="IZ276" s="7"/>
      <c r="JA276" s="7"/>
      <c r="JB276" s="7"/>
      <c r="JC276" s="7"/>
      <c r="JD276" s="7"/>
      <c r="JE276" s="7"/>
      <c r="JF276" s="7"/>
      <c r="JG276" s="7"/>
      <c r="JH276" s="7"/>
      <c r="JI276" s="7"/>
      <c r="JJ276" s="7"/>
      <c r="JK276" s="7"/>
      <c r="JL276" s="7"/>
      <c r="JM276" s="7"/>
      <c r="JN276" s="7"/>
      <c r="JO276" s="7"/>
      <c r="JP276" s="7"/>
      <c r="JQ276" s="7"/>
      <c r="JR276" s="7"/>
      <c r="JS276" s="7"/>
      <c r="JT276" s="7"/>
      <c r="JU276" s="7"/>
      <c r="JV276" s="7"/>
      <c r="JW276" s="7"/>
      <c r="JX276" s="7"/>
      <c r="JY276" s="7"/>
      <c r="JZ276" s="7"/>
      <c r="KA276" s="7"/>
      <c r="KB276" s="7"/>
      <c r="KC276" s="7"/>
      <c r="KD276" s="7"/>
      <c r="KE276" s="7"/>
      <c r="KF276" s="7"/>
      <c r="KG276" s="7"/>
      <c r="KH276" s="7"/>
      <c r="KI276" s="7"/>
      <c r="KJ276" s="7"/>
      <c r="KK276" s="7"/>
      <c r="KL276" s="7"/>
      <c r="KM276" s="7"/>
      <c r="KN276" s="7"/>
      <c r="KO276" s="7"/>
      <c r="KP276" s="7"/>
      <c r="KQ276" s="7"/>
      <c r="KR276" s="7"/>
      <c r="KS276" s="7"/>
      <c r="KT276" s="7"/>
      <c r="KU276" s="7"/>
      <c r="KV276" s="7"/>
      <c r="KW276" s="7"/>
      <c r="KX276" s="7"/>
      <c r="KY276" s="7"/>
      <c r="KZ276" s="7"/>
      <c r="LA276" s="7"/>
      <c r="LB276" s="7"/>
      <c r="LC276" s="7"/>
      <c r="LD276" s="7"/>
      <c r="LE276" s="7"/>
      <c r="LF276" s="7"/>
      <c r="LG276" s="7"/>
      <c r="LH276" s="7"/>
      <c r="LI276" s="7"/>
      <c r="LJ276" s="7"/>
      <c r="LK276" s="7"/>
      <c r="LL276" s="7"/>
      <c r="LM276" s="7"/>
      <c r="LN276" s="7"/>
      <c r="LO276" s="7"/>
      <c r="LP276" s="7"/>
      <c r="LQ276" s="7"/>
      <c r="LR276" s="7"/>
      <c r="LS276" s="7"/>
      <c r="LT276" s="7"/>
      <c r="LU276" s="7"/>
      <c r="LV276" s="7"/>
      <c r="LW276" s="7"/>
      <c r="LX276" s="7"/>
      <c r="LY276" s="7"/>
      <c r="LZ276" s="7"/>
      <c r="MA276" s="7"/>
      <c r="MB276" s="7"/>
      <c r="MC276" s="7"/>
      <c r="MD276" s="7"/>
      <c r="ME276" s="7"/>
      <c r="MF276" s="7"/>
      <c r="MG276" s="7"/>
      <c r="MH276" s="7"/>
      <c r="MI276" s="7"/>
      <c r="MJ276" s="7"/>
      <c r="MK276" s="7"/>
      <c r="ML276" s="7"/>
      <c r="MM276" s="7"/>
      <c r="MN276" s="7"/>
      <c r="MO276" s="7"/>
      <c r="MP276" s="7"/>
      <c r="MQ276" s="7"/>
      <c r="MR276" s="7"/>
      <c r="MS276" s="7"/>
      <c r="MT276" s="7"/>
      <c r="MU276" s="7"/>
      <c r="MV276" s="7"/>
      <c r="MW276" s="7"/>
      <c r="MX276" s="7"/>
      <c r="MY276" s="7"/>
      <c r="MZ276" s="7"/>
      <c r="NA276" s="7"/>
      <c r="NB276" s="7"/>
      <c r="NC276" s="7"/>
      <c r="ND276" s="7"/>
      <c r="NE276" s="7"/>
      <c r="NF276" s="7"/>
      <c r="NG276" s="7"/>
      <c r="NH276" s="7"/>
      <c r="NI276" s="7"/>
      <c r="NJ276" s="7"/>
      <c r="NK276" s="7"/>
      <c r="NL276" s="7"/>
      <c r="NM276" s="7"/>
      <c r="NN276" s="7"/>
      <c r="NO276" s="7"/>
      <c r="NP276" s="7"/>
      <c r="NQ276" s="7"/>
      <c r="NR276" s="7"/>
      <c r="NS276" s="7"/>
      <c r="NT276" s="7"/>
      <c r="NU276" s="7"/>
      <c r="NV276" s="7"/>
      <c r="NW276" s="7"/>
      <c r="NX276" s="7"/>
      <c r="NY276" s="7"/>
      <c r="NZ276" s="7"/>
      <c r="OA276" s="7"/>
      <c r="OB276" s="7"/>
      <c r="OC276" s="7"/>
      <c r="OD276" s="7"/>
      <c r="OE276" s="7"/>
      <c r="OF276" s="7"/>
      <c r="OG276" s="7"/>
      <c r="OH276" s="7"/>
      <c r="OI276" s="7"/>
      <c r="OJ276" s="7"/>
      <c r="OK276" s="7"/>
      <c r="OL276" s="7"/>
      <c r="OM276" s="7"/>
      <c r="ON276" s="7"/>
      <c r="OO276" s="7"/>
      <c r="OP276" s="7"/>
      <c r="OQ276" s="7"/>
      <c r="OR276" s="7"/>
      <c r="OS276" s="7"/>
      <c r="OT276" s="7"/>
      <c r="OU276" s="7"/>
      <c r="OV276" s="7"/>
      <c r="OW276" s="7"/>
      <c r="OX276" s="7"/>
      <c r="OY276" s="7"/>
      <c r="OZ276" s="7"/>
      <c r="PA276" s="7"/>
      <c r="PB276" s="7"/>
      <c r="PC276" s="7"/>
      <c r="PD276" s="7"/>
      <c r="PE276" s="7"/>
      <c r="PF276" s="7"/>
      <c r="PG276" s="7"/>
      <c r="PH276" s="7"/>
      <c r="PI276" s="7"/>
      <c r="PJ276" s="7"/>
      <c r="PK276" s="7"/>
      <c r="PL276" s="7"/>
      <c r="PM276" s="7"/>
      <c r="PN276" s="7"/>
      <c r="PO276" s="7"/>
      <c r="PP276" s="7"/>
      <c r="PQ276" s="7"/>
      <c r="PR276" s="7"/>
      <c r="PS276" s="7"/>
      <c r="PT276" s="7"/>
      <c r="PU276" s="7"/>
      <c r="PV276" s="7"/>
      <c r="PW276" s="7"/>
      <c r="PX276" s="7"/>
      <c r="PY276" s="7"/>
      <c r="PZ276" s="7"/>
      <c r="QA276" s="7"/>
      <c r="QB276" s="7"/>
      <c r="QC276" s="7"/>
      <c r="QD276" s="7"/>
      <c r="QE276" s="7"/>
      <c r="QF276" s="7"/>
      <c r="QG276" s="7"/>
      <c r="QH276" s="7"/>
      <c r="QI276" s="7"/>
      <c r="QJ276" s="7"/>
      <c r="QK276" s="7"/>
      <c r="QL276" s="7"/>
      <c r="QM276" s="7"/>
      <c r="QN276" s="7"/>
      <c r="QO276" s="7"/>
      <c r="QP276" s="7"/>
      <c r="QQ276" s="7"/>
      <c r="QR276" s="7"/>
      <c r="QS276" s="7"/>
      <c r="QT276" s="7"/>
      <c r="QU276" s="7"/>
      <c r="QV276" s="7"/>
      <c r="QW276" s="7"/>
      <c r="QX276" s="7"/>
      <c r="QY276" s="7"/>
      <c r="QZ276" s="7"/>
      <c r="RA276" s="7"/>
      <c r="RB276" s="7"/>
      <c r="RC276" s="7"/>
      <c r="RD276" s="7"/>
      <c r="RE276" s="7"/>
      <c r="RF276" s="7"/>
      <c r="RG276" s="7"/>
      <c r="RH276" s="7"/>
      <c r="RI276" s="7"/>
      <c r="RJ276" s="7"/>
      <c r="RK276" s="7"/>
      <c r="RL276" s="7"/>
      <c r="RM276" s="7"/>
      <c r="RN276" s="7"/>
      <c r="RO276" s="7"/>
      <c r="RP276" s="7"/>
      <c r="RQ276" s="7"/>
      <c r="RR276" s="7"/>
      <c r="RS276" s="7"/>
      <c r="RT276" s="7"/>
      <c r="RU276" s="7"/>
      <c r="RV276" s="7"/>
      <c r="RW276" s="7"/>
      <c r="RX276" s="7"/>
      <c r="RY276" s="7"/>
      <c r="RZ276" s="7"/>
      <c r="SA276" s="7"/>
      <c r="SB276" s="7"/>
      <c r="SC276" s="7"/>
      <c r="SD276" s="7"/>
      <c r="SE276" s="7"/>
      <c r="SF276" s="7"/>
      <c r="SG276" s="7"/>
      <c r="SH276" s="7"/>
      <c r="SI276" s="7"/>
      <c r="SJ276" s="7"/>
      <c r="SK276" s="7"/>
    </row>
    <row r="277" ht="14.2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  <c r="DV277" s="7"/>
      <c r="DW277" s="7"/>
      <c r="DX277" s="7"/>
      <c r="DY277" s="7"/>
      <c r="DZ277" s="7"/>
      <c r="EA277" s="7"/>
      <c r="EB277" s="7"/>
      <c r="EC277" s="7"/>
      <c r="ED277" s="7"/>
      <c r="EE277" s="7"/>
      <c r="EF277" s="7"/>
      <c r="EG277" s="7"/>
      <c r="EH277" s="7"/>
      <c r="EI277" s="7"/>
      <c r="EJ277" s="7"/>
      <c r="EK277" s="7"/>
      <c r="EL277" s="7"/>
      <c r="EM277" s="7"/>
      <c r="EN277" s="7"/>
      <c r="EO277" s="7"/>
      <c r="EP277" s="7"/>
      <c r="EQ277" s="7"/>
      <c r="ER277" s="7"/>
      <c r="ES277" s="7"/>
      <c r="ET277" s="7"/>
      <c r="EU277" s="7"/>
      <c r="EV277" s="7"/>
      <c r="EW277" s="7"/>
      <c r="EX277" s="7"/>
      <c r="EY277" s="7"/>
      <c r="EZ277" s="7"/>
      <c r="FA277" s="7"/>
      <c r="FB277" s="7"/>
      <c r="FC277" s="7"/>
      <c r="FD277" s="7"/>
      <c r="FE277" s="7"/>
      <c r="FF277" s="7"/>
      <c r="FG277" s="7"/>
      <c r="FH277" s="7"/>
      <c r="FI277" s="7"/>
      <c r="FJ277" s="7"/>
      <c r="FK277" s="7"/>
      <c r="FL277" s="7"/>
      <c r="FM277" s="7"/>
      <c r="FN277" s="7"/>
      <c r="FO277" s="7"/>
      <c r="FP277" s="7"/>
      <c r="FQ277" s="7"/>
      <c r="FR277" s="7"/>
      <c r="FS277" s="7"/>
      <c r="FT277" s="7"/>
      <c r="FU277" s="7"/>
      <c r="FV277" s="7"/>
      <c r="FW277" s="7"/>
      <c r="FX277" s="7"/>
      <c r="FY277" s="7"/>
      <c r="FZ277" s="7"/>
      <c r="GA277" s="7"/>
      <c r="GB277" s="7"/>
      <c r="GC277" s="7"/>
      <c r="GD277" s="7"/>
      <c r="GE277" s="7"/>
      <c r="GF277" s="7"/>
      <c r="GG277" s="7"/>
      <c r="GH277" s="7"/>
      <c r="GI277" s="7"/>
      <c r="GJ277" s="7"/>
      <c r="GK277" s="7"/>
      <c r="GL277" s="7"/>
      <c r="GM277" s="7"/>
      <c r="GN277" s="7"/>
      <c r="GO277" s="7"/>
      <c r="GP277" s="7"/>
      <c r="GQ277" s="7"/>
      <c r="GR277" s="7"/>
      <c r="GS277" s="7"/>
      <c r="GT277" s="7"/>
      <c r="GU277" s="7"/>
      <c r="GV277" s="7"/>
      <c r="GW277" s="7"/>
      <c r="GX277" s="7"/>
      <c r="GY277" s="7"/>
      <c r="GZ277" s="7"/>
      <c r="HA277" s="7"/>
      <c r="HB277" s="7"/>
      <c r="HC277" s="7"/>
      <c r="HD277" s="7"/>
      <c r="HE277" s="7"/>
      <c r="HF277" s="7"/>
      <c r="HG277" s="7"/>
      <c r="HH277" s="7"/>
      <c r="HI277" s="7"/>
      <c r="HJ277" s="7"/>
      <c r="HK277" s="7"/>
      <c r="HL277" s="7"/>
      <c r="HM277" s="7"/>
      <c r="HN277" s="7"/>
      <c r="HO277" s="7"/>
      <c r="HP277" s="7"/>
      <c r="HQ277" s="7"/>
      <c r="HR277" s="7"/>
      <c r="HS277" s="7"/>
      <c r="HT277" s="7"/>
      <c r="HU277" s="7"/>
      <c r="HV277" s="7"/>
      <c r="HW277" s="7"/>
      <c r="HX277" s="7"/>
      <c r="HY277" s="7"/>
      <c r="HZ277" s="7"/>
      <c r="IA277" s="7"/>
      <c r="IB277" s="7"/>
      <c r="IC277" s="7"/>
      <c r="ID277" s="7"/>
      <c r="IE277" s="7"/>
      <c r="IF277" s="7"/>
      <c r="IG277" s="7"/>
      <c r="IH277" s="7"/>
      <c r="II277" s="7"/>
      <c r="IJ277" s="7"/>
      <c r="IK277" s="7"/>
      <c r="IL277" s="7"/>
      <c r="IM277" s="7"/>
      <c r="IN277" s="7"/>
      <c r="IO277" s="7"/>
      <c r="IP277" s="7"/>
      <c r="IQ277" s="7"/>
      <c r="IR277" s="7"/>
      <c r="IS277" s="7"/>
      <c r="IT277" s="7"/>
      <c r="IU277" s="7"/>
      <c r="IV277" s="7"/>
      <c r="IW277" s="7"/>
      <c r="IX277" s="7"/>
      <c r="IY277" s="7"/>
      <c r="IZ277" s="7"/>
      <c r="JA277" s="7"/>
      <c r="JB277" s="7"/>
      <c r="JC277" s="7"/>
      <c r="JD277" s="7"/>
      <c r="JE277" s="7"/>
      <c r="JF277" s="7"/>
      <c r="JG277" s="7"/>
      <c r="JH277" s="7"/>
      <c r="JI277" s="7"/>
      <c r="JJ277" s="7"/>
      <c r="JK277" s="7"/>
      <c r="JL277" s="7"/>
      <c r="JM277" s="7"/>
      <c r="JN277" s="7"/>
      <c r="JO277" s="7"/>
      <c r="JP277" s="7"/>
      <c r="JQ277" s="7"/>
      <c r="JR277" s="7"/>
      <c r="JS277" s="7"/>
      <c r="JT277" s="7"/>
      <c r="JU277" s="7"/>
      <c r="JV277" s="7"/>
      <c r="JW277" s="7"/>
      <c r="JX277" s="7"/>
      <c r="JY277" s="7"/>
      <c r="JZ277" s="7"/>
      <c r="KA277" s="7"/>
      <c r="KB277" s="7"/>
      <c r="KC277" s="7"/>
      <c r="KD277" s="7"/>
      <c r="KE277" s="7"/>
      <c r="KF277" s="7"/>
      <c r="KG277" s="7"/>
      <c r="KH277" s="7"/>
      <c r="KI277" s="7"/>
      <c r="KJ277" s="7"/>
      <c r="KK277" s="7"/>
      <c r="KL277" s="7"/>
      <c r="KM277" s="7"/>
      <c r="KN277" s="7"/>
      <c r="KO277" s="7"/>
      <c r="KP277" s="7"/>
      <c r="KQ277" s="7"/>
      <c r="KR277" s="7"/>
      <c r="KS277" s="7"/>
      <c r="KT277" s="7"/>
      <c r="KU277" s="7"/>
      <c r="KV277" s="7"/>
      <c r="KW277" s="7"/>
      <c r="KX277" s="7"/>
      <c r="KY277" s="7"/>
      <c r="KZ277" s="7"/>
      <c r="LA277" s="7"/>
      <c r="LB277" s="7"/>
      <c r="LC277" s="7"/>
      <c r="LD277" s="7"/>
      <c r="LE277" s="7"/>
      <c r="LF277" s="7"/>
      <c r="LG277" s="7"/>
      <c r="LH277" s="7"/>
      <c r="LI277" s="7"/>
      <c r="LJ277" s="7"/>
      <c r="LK277" s="7"/>
      <c r="LL277" s="7"/>
      <c r="LM277" s="7"/>
      <c r="LN277" s="7"/>
      <c r="LO277" s="7"/>
      <c r="LP277" s="7"/>
      <c r="LQ277" s="7"/>
      <c r="LR277" s="7"/>
      <c r="LS277" s="7"/>
      <c r="LT277" s="7"/>
      <c r="LU277" s="7"/>
      <c r="LV277" s="7"/>
      <c r="LW277" s="7"/>
      <c r="LX277" s="7"/>
      <c r="LY277" s="7"/>
      <c r="LZ277" s="7"/>
      <c r="MA277" s="7"/>
      <c r="MB277" s="7"/>
      <c r="MC277" s="7"/>
      <c r="MD277" s="7"/>
      <c r="ME277" s="7"/>
      <c r="MF277" s="7"/>
      <c r="MG277" s="7"/>
      <c r="MH277" s="7"/>
      <c r="MI277" s="7"/>
      <c r="MJ277" s="7"/>
      <c r="MK277" s="7"/>
      <c r="ML277" s="7"/>
      <c r="MM277" s="7"/>
      <c r="MN277" s="7"/>
      <c r="MO277" s="7"/>
      <c r="MP277" s="7"/>
      <c r="MQ277" s="7"/>
      <c r="MR277" s="7"/>
      <c r="MS277" s="7"/>
      <c r="MT277" s="7"/>
      <c r="MU277" s="7"/>
      <c r="MV277" s="7"/>
      <c r="MW277" s="7"/>
      <c r="MX277" s="7"/>
      <c r="MY277" s="7"/>
      <c r="MZ277" s="7"/>
      <c r="NA277" s="7"/>
      <c r="NB277" s="7"/>
      <c r="NC277" s="7"/>
      <c r="ND277" s="7"/>
      <c r="NE277" s="7"/>
      <c r="NF277" s="7"/>
      <c r="NG277" s="7"/>
      <c r="NH277" s="7"/>
      <c r="NI277" s="7"/>
      <c r="NJ277" s="7"/>
      <c r="NK277" s="7"/>
      <c r="NL277" s="7"/>
      <c r="NM277" s="7"/>
      <c r="NN277" s="7"/>
      <c r="NO277" s="7"/>
      <c r="NP277" s="7"/>
      <c r="NQ277" s="7"/>
      <c r="NR277" s="7"/>
      <c r="NS277" s="7"/>
      <c r="NT277" s="7"/>
      <c r="NU277" s="7"/>
      <c r="NV277" s="7"/>
      <c r="NW277" s="7"/>
      <c r="NX277" s="7"/>
      <c r="NY277" s="7"/>
      <c r="NZ277" s="7"/>
      <c r="OA277" s="7"/>
      <c r="OB277" s="7"/>
      <c r="OC277" s="7"/>
      <c r="OD277" s="7"/>
      <c r="OE277" s="7"/>
      <c r="OF277" s="7"/>
      <c r="OG277" s="7"/>
      <c r="OH277" s="7"/>
      <c r="OI277" s="7"/>
      <c r="OJ277" s="7"/>
      <c r="OK277" s="7"/>
      <c r="OL277" s="7"/>
      <c r="OM277" s="7"/>
      <c r="ON277" s="7"/>
      <c r="OO277" s="7"/>
      <c r="OP277" s="7"/>
      <c r="OQ277" s="7"/>
      <c r="OR277" s="7"/>
      <c r="OS277" s="7"/>
      <c r="OT277" s="7"/>
      <c r="OU277" s="7"/>
      <c r="OV277" s="7"/>
      <c r="OW277" s="7"/>
      <c r="OX277" s="7"/>
      <c r="OY277" s="7"/>
      <c r="OZ277" s="7"/>
      <c r="PA277" s="7"/>
      <c r="PB277" s="7"/>
      <c r="PC277" s="7"/>
      <c r="PD277" s="7"/>
      <c r="PE277" s="7"/>
      <c r="PF277" s="7"/>
      <c r="PG277" s="7"/>
      <c r="PH277" s="7"/>
      <c r="PI277" s="7"/>
      <c r="PJ277" s="7"/>
      <c r="PK277" s="7"/>
      <c r="PL277" s="7"/>
      <c r="PM277" s="7"/>
      <c r="PN277" s="7"/>
      <c r="PO277" s="7"/>
      <c r="PP277" s="7"/>
      <c r="PQ277" s="7"/>
      <c r="PR277" s="7"/>
      <c r="PS277" s="7"/>
      <c r="PT277" s="7"/>
      <c r="PU277" s="7"/>
      <c r="PV277" s="7"/>
      <c r="PW277" s="7"/>
      <c r="PX277" s="7"/>
      <c r="PY277" s="7"/>
      <c r="PZ277" s="7"/>
      <c r="QA277" s="7"/>
      <c r="QB277" s="7"/>
      <c r="QC277" s="7"/>
      <c r="QD277" s="7"/>
      <c r="QE277" s="7"/>
      <c r="QF277" s="7"/>
      <c r="QG277" s="7"/>
      <c r="QH277" s="7"/>
      <c r="QI277" s="7"/>
      <c r="QJ277" s="7"/>
      <c r="QK277" s="7"/>
      <c r="QL277" s="7"/>
      <c r="QM277" s="7"/>
      <c r="QN277" s="7"/>
      <c r="QO277" s="7"/>
      <c r="QP277" s="7"/>
      <c r="QQ277" s="7"/>
      <c r="QR277" s="7"/>
      <c r="QS277" s="7"/>
      <c r="QT277" s="7"/>
      <c r="QU277" s="7"/>
      <c r="QV277" s="7"/>
      <c r="QW277" s="7"/>
      <c r="QX277" s="7"/>
      <c r="QY277" s="7"/>
      <c r="QZ277" s="7"/>
      <c r="RA277" s="7"/>
      <c r="RB277" s="7"/>
      <c r="RC277" s="7"/>
      <c r="RD277" s="7"/>
      <c r="RE277" s="7"/>
      <c r="RF277" s="7"/>
      <c r="RG277" s="7"/>
      <c r="RH277" s="7"/>
      <c r="RI277" s="7"/>
      <c r="RJ277" s="7"/>
      <c r="RK277" s="7"/>
      <c r="RL277" s="7"/>
      <c r="RM277" s="7"/>
      <c r="RN277" s="7"/>
      <c r="RO277" s="7"/>
      <c r="RP277" s="7"/>
      <c r="RQ277" s="7"/>
      <c r="RR277" s="7"/>
      <c r="RS277" s="7"/>
      <c r="RT277" s="7"/>
      <c r="RU277" s="7"/>
      <c r="RV277" s="7"/>
      <c r="RW277" s="7"/>
      <c r="RX277" s="7"/>
      <c r="RY277" s="7"/>
      <c r="RZ277" s="7"/>
      <c r="SA277" s="7"/>
      <c r="SB277" s="7"/>
      <c r="SC277" s="7"/>
      <c r="SD277" s="7"/>
      <c r="SE277" s="7"/>
      <c r="SF277" s="7"/>
      <c r="SG277" s="7"/>
      <c r="SH277" s="7"/>
      <c r="SI277" s="7"/>
      <c r="SJ277" s="7"/>
      <c r="SK277" s="7"/>
    </row>
    <row r="278" ht="14.2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  <c r="DV278" s="7"/>
      <c r="DW278" s="7"/>
      <c r="DX278" s="7"/>
      <c r="DY278" s="7"/>
      <c r="DZ278" s="7"/>
      <c r="EA278" s="7"/>
      <c r="EB278" s="7"/>
      <c r="EC278" s="7"/>
      <c r="ED278" s="7"/>
      <c r="EE278" s="7"/>
      <c r="EF278" s="7"/>
      <c r="EG278" s="7"/>
      <c r="EH278" s="7"/>
      <c r="EI278" s="7"/>
      <c r="EJ278" s="7"/>
      <c r="EK278" s="7"/>
      <c r="EL278" s="7"/>
      <c r="EM278" s="7"/>
      <c r="EN278" s="7"/>
      <c r="EO278" s="7"/>
      <c r="EP278" s="7"/>
      <c r="EQ278" s="7"/>
      <c r="ER278" s="7"/>
      <c r="ES278" s="7"/>
      <c r="ET278" s="7"/>
      <c r="EU278" s="7"/>
      <c r="EV278" s="7"/>
      <c r="EW278" s="7"/>
      <c r="EX278" s="7"/>
      <c r="EY278" s="7"/>
      <c r="EZ278" s="7"/>
      <c r="FA278" s="7"/>
      <c r="FB278" s="7"/>
      <c r="FC278" s="7"/>
      <c r="FD278" s="7"/>
      <c r="FE278" s="7"/>
      <c r="FF278" s="7"/>
      <c r="FG278" s="7"/>
      <c r="FH278" s="7"/>
      <c r="FI278" s="7"/>
      <c r="FJ278" s="7"/>
      <c r="FK278" s="7"/>
      <c r="FL278" s="7"/>
      <c r="FM278" s="7"/>
      <c r="FN278" s="7"/>
      <c r="FO278" s="7"/>
      <c r="FP278" s="7"/>
      <c r="FQ278" s="7"/>
      <c r="FR278" s="7"/>
      <c r="FS278" s="7"/>
      <c r="FT278" s="7"/>
      <c r="FU278" s="7"/>
      <c r="FV278" s="7"/>
      <c r="FW278" s="7"/>
      <c r="FX278" s="7"/>
      <c r="FY278" s="7"/>
      <c r="FZ278" s="7"/>
      <c r="GA278" s="7"/>
      <c r="GB278" s="7"/>
      <c r="GC278" s="7"/>
      <c r="GD278" s="7"/>
      <c r="GE278" s="7"/>
      <c r="GF278" s="7"/>
      <c r="GG278" s="7"/>
      <c r="GH278" s="7"/>
      <c r="GI278" s="7"/>
      <c r="GJ278" s="7"/>
      <c r="GK278" s="7"/>
      <c r="GL278" s="7"/>
      <c r="GM278" s="7"/>
      <c r="GN278" s="7"/>
      <c r="GO278" s="7"/>
      <c r="GP278" s="7"/>
      <c r="GQ278" s="7"/>
      <c r="GR278" s="7"/>
      <c r="GS278" s="7"/>
      <c r="GT278" s="7"/>
      <c r="GU278" s="7"/>
      <c r="GV278" s="7"/>
      <c r="GW278" s="7"/>
      <c r="GX278" s="7"/>
      <c r="GY278" s="7"/>
      <c r="GZ278" s="7"/>
      <c r="HA278" s="7"/>
      <c r="HB278" s="7"/>
      <c r="HC278" s="7"/>
      <c r="HD278" s="7"/>
      <c r="HE278" s="7"/>
      <c r="HF278" s="7"/>
      <c r="HG278" s="7"/>
      <c r="HH278" s="7"/>
      <c r="HI278" s="7"/>
      <c r="HJ278" s="7"/>
      <c r="HK278" s="7"/>
      <c r="HL278" s="7"/>
      <c r="HM278" s="7"/>
      <c r="HN278" s="7"/>
      <c r="HO278" s="7"/>
      <c r="HP278" s="7"/>
      <c r="HQ278" s="7"/>
      <c r="HR278" s="7"/>
      <c r="HS278" s="7"/>
      <c r="HT278" s="7"/>
      <c r="HU278" s="7"/>
      <c r="HV278" s="7"/>
      <c r="HW278" s="7"/>
      <c r="HX278" s="7"/>
      <c r="HY278" s="7"/>
      <c r="HZ278" s="7"/>
      <c r="IA278" s="7"/>
      <c r="IB278" s="7"/>
      <c r="IC278" s="7"/>
      <c r="ID278" s="7"/>
      <c r="IE278" s="7"/>
      <c r="IF278" s="7"/>
      <c r="IG278" s="7"/>
      <c r="IH278" s="7"/>
      <c r="II278" s="7"/>
      <c r="IJ278" s="7"/>
      <c r="IK278" s="7"/>
      <c r="IL278" s="7"/>
      <c r="IM278" s="7"/>
      <c r="IN278" s="7"/>
      <c r="IO278" s="7"/>
      <c r="IP278" s="7"/>
      <c r="IQ278" s="7"/>
      <c r="IR278" s="7"/>
      <c r="IS278" s="7"/>
      <c r="IT278" s="7"/>
      <c r="IU278" s="7"/>
      <c r="IV278" s="7"/>
      <c r="IW278" s="7"/>
      <c r="IX278" s="7"/>
      <c r="IY278" s="7"/>
      <c r="IZ278" s="7"/>
      <c r="JA278" s="7"/>
      <c r="JB278" s="7"/>
      <c r="JC278" s="7"/>
      <c r="JD278" s="7"/>
      <c r="JE278" s="7"/>
      <c r="JF278" s="7"/>
      <c r="JG278" s="7"/>
      <c r="JH278" s="7"/>
      <c r="JI278" s="7"/>
      <c r="JJ278" s="7"/>
      <c r="JK278" s="7"/>
      <c r="JL278" s="7"/>
      <c r="JM278" s="7"/>
      <c r="JN278" s="7"/>
      <c r="JO278" s="7"/>
      <c r="JP278" s="7"/>
      <c r="JQ278" s="7"/>
      <c r="JR278" s="7"/>
      <c r="JS278" s="7"/>
      <c r="JT278" s="7"/>
      <c r="JU278" s="7"/>
      <c r="JV278" s="7"/>
      <c r="JW278" s="7"/>
      <c r="JX278" s="7"/>
      <c r="JY278" s="7"/>
      <c r="JZ278" s="7"/>
      <c r="KA278" s="7"/>
      <c r="KB278" s="7"/>
      <c r="KC278" s="7"/>
      <c r="KD278" s="7"/>
      <c r="KE278" s="7"/>
      <c r="KF278" s="7"/>
      <c r="KG278" s="7"/>
      <c r="KH278" s="7"/>
      <c r="KI278" s="7"/>
      <c r="KJ278" s="7"/>
      <c r="KK278" s="7"/>
      <c r="KL278" s="7"/>
      <c r="KM278" s="7"/>
      <c r="KN278" s="7"/>
      <c r="KO278" s="7"/>
      <c r="KP278" s="7"/>
      <c r="KQ278" s="7"/>
      <c r="KR278" s="7"/>
      <c r="KS278" s="7"/>
      <c r="KT278" s="7"/>
      <c r="KU278" s="7"/>
      <c r="KV278" s="7"/>
      <c r="KW278" s="7"/>
      <c r="KX278" s="7"/>
      <c r="KY278" s="7"/>
      <c r="KZ278" s="7"/>
      <c r="LA278" s="7"/>
      <c r="LB278" s="7"/>
      <c r="LC278" s="7"/>
      <c r="LD278" s="7"/>
      <c r="LE278" s="7"/>
      <c r="LF278" s="7"/>
      <c r="LG278" s="7"/>
      <c r="LH278" s="7"/>
      <c r="LI278" s="7"/>
      <c r="LJ278" s="7"/>
      <c r="LK278" s="7"/>
      <c r="LL278" s="7"/>
      <c r="LM278" s="7"/>
      <c r="LN278" s="7"/>
      <c r="LO278" s="7"/>
      <c r="LP278" s="7"/>
      <c r="LQ278" s="7"/>
      <c r="LR278" s="7"/>
      <c r="LS278" s="7"/>
      <c r="LT278" s="7"/>
      <c r="LU278" s="7"/>
      <c r="LV278" s="7"/>
      <c r="LW278" s="7"/>
      <c r="LX278" s="7"/>
      <c r="LY278" s="7"/>
      <c r="LZ278" s="7"/>
      <c r="MA278" s="7"/>
      <c r="MB278" s="7"/>
      <c r="MC278" s="7"/>
      <c r="MD278" s="7"/>
      <c r="ME278" s="7"/>
      <c r="MF278" s="7"/>
      <c r="MG278" s="7"/>
      <c r="MH278" s="7"/>
      <c r="MI278" s="7"/>
      <c r="MJ278" s="7"/>
      <c r="MK278" s="7"/>
      <c r="ML278" s="7"/>
      <c r="MM278" s="7"/>
      <c r="MN278" s="7"/>
      <c r="MO278" s="7"/>
      <c r="MP278" s="7"/>
      <c r="MQ278" s="7"/>
      <c r="MR278" s="7"/>
      <c r="MS278" s="7"/>
      <c r="MT278" s="7"/>
      <c r="MU278" s="7"/>
      <c r="MV278" s="7"/>
      <c r="MW278" s="7"/>
      <c r="MX278" s="7"/>
      <c r="MY278" s="7"/>
      <c r="MZ278" s="7"/>
      <c r="NA278" s="7"/>
      <c r="NB278" s="7"/>
      <c r="NC278" s="7"/>
      <c r="ND278" s="7"/>
      <c r="NE278" s="7"/>
      <c r="NF278" s="7"/>
      <c r="NG278" s="7"/>
      <c r="NH278" s="7"/>
      <c r="NI278" s="7"/>
      <c r="NJ278" s="7"/>
      <c r="NK278" s="7"/>
      <c r="NL278" s="7"/>
      <c r="NM278" s="7"/>
      <c r="NN278" s="7"/>
      <c r="NO278" s="7"/>
      <c r="NP278" s="7"/>
      <c r="NQ278" s="7"/>
      <c r="NR278" s="7"/>
      <c r="NS278" s="7"/>
      <c r="NT278" s="7"/>
      <c r="NU278" s="7"/>
      <c r="NV278" s="7"/>
      <c r="NW278" s="7"/>
      <c r="NX278" s="7"/>
      <c r="NY278" s="7"/>
      <c r="NZ278" s="7"/>
      <c r="OA278" s="7"/>
      <c r="OB278" s="7"/>
      <c r="OC278" s="7"/>
      <c r="OD278" s="7"/>
      <c r="OE278" s="7"/>
      <c r="OF278" s="7"/>
      <c r="OG278" s="7"/>
      <c r="OH278" s="7"/>
      <c r="OI278" s="7"/>
      <c r="OJ278" s="7"/>
      <c r="OK278" s="7"/>
      <c r="OL278" s="7"/>
      <c r="OM278" s="7"/>
      <c r="ON278" s="7"/>
      <c r="OO278" s="7"/>
      <c r="OP278" s="7"/>
      <c r="OQ278" s="7"/>
      <c r="OR278" s="7"/>
      <c r="OS278" s="7"/>
      <c r="OT278" s="7"/>
      <c r="OU278" s="7"/>
      <c r="OV278" s="7"/>
      <c r="OW278" s="7"/>
      <c r="OX278" s="7"/>
      <c r="OY278" s="7"/>
      <c r="OZ278" s="7"/>
      <c r="PA278" s="7"/>
      <c r="PB278" s="7"/>
      <c r="PC278" s="7"/>
      <c r="PD278" s="7"/>
      <c r="PE278" s="7"/>
      <c r="PF278" s="7"/>
      <c r="PG278" s="7"/>
      <c r="PH278" s="7"/>
      <c r="PI278" s="7"/>
      <c r="PJ278" s="7"/>
      <c r="PK278" s="7"/>
      <c r="PL278" s="7"/>
      <c r="PM278" s="7"/>
      <c r="PN278" s="7"/>
      <c r="PO278" s="7"/>
      <c r="PP278" s="7"/>
      <c r="PQ278" s="7"/>
      <c r="PR278" s="7"/>
      <c r="PS278" s="7"/>
      <c r="PT278" s="7"/>
      <c r="PU278" s="7"/>
      <c r="PV278" s="7"/>
      <c r="PW278" s="7"/>
      <c r="PX278" s="7"/>
      <c r="PY278" s="7"/>
      <c r="PZ278" s="7"/>
      <c r="QA278" s="7"/>
      <c r="QB278" s="7"/>
      <c r="QC278" s="7"/>
      <c r="QD278" s="7"/>
      <c r="QE278" s="7"/>
      <c r="QF278" s="7"/>
      <c r="QG278" s="7"/>
      <c r="QH278" s="7"/>
      <c r="QI278" s="7"/>
      <c r="QJ278" s="7"/>
      <c r="QK278" s="7"/>
      <c r="QL278" s="7"/>
      <c r="QM278" s="7"/>
      <c r="QN278" s="7"/>
      <c r="QO278" s="7"/>
      <c r="QP278" s="7"/>
      <c r="QQ278" s="7"/>
      <c r="QR278" s="7"/>
      <c r="QS278" s="7"/>
      <c r="QT278" s="7"/>
      <c r="QU278" s="7"/>
      <c r="QV278" s="7"/>
      <c r="QW278" s="7"/>
      <c r="QX278" s="7"/>
      <c r="QY278" s="7"/>
      <c r="QZ278" s="7"/>
      <c r="RA278" s="7"/>
      <c r="RB278" s="7"/>
      <c r="RC278" s="7"/>
      <c r="RD278" s="7"/>
      <c r="RE278" s="7"/>
      <c r="RF278" s="7"/>
      <c r="RG278" s="7"/>
      <c r="RH278" s="7"/>
      <c r="RI278" s="7"/>
      <c r="RJ278" s="7"/>
      <c r="RK278" s="7"/>
      <c r="RL278" s="7"/>
      <c r="RM278" s="7"/>
      <c r="RN278" s="7"/>
      <c r="RO278" s="7"/>
      <c r="RP278" s="7"/>
      <c r="RQ278" s="7"/>
      <c r="RR278" s="7"/>
      <c r="RS278" s="7"/>
      <c r="RT278" s="7"/>
      <c r="RU278" s="7"/>
      <c r="RV278" s="7"/>
      <c r="RW278" s="7"/>
      <c r="RX278" s="7"/>
      <c r="RY278" s="7"/>
      <c r="RZ278" s="7"/>
      <c r="SA278" s="7"/>
      <c r="SB278" s="7"/>
      <c r="SC278" s="7"/>
      <c r="SD278" s="7"/>
      <c r="SE278" s="7"/>
      <c r="SF278" s="7"/>
      <c r="SG278" s="7"/>
      <c r="SH278" s="7"/>
      <c r="SI278" s="7"/>
      <c r="SJ278" s="7"/>
      <c r="SK278" s="7"/>
    </row>
    <row r="279" ht="14.2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  <c r="DV279" s="7"/>
      <c r="DW279" s="7"/>
      <c r="DX279" s="7"/>
      <c r="DY279" s="7"/>
      <c r="DZ279" s="7"/>
      <c r="EA279" s="7"/>
      <c r="EB279" s="7"/>
      <c r="EC279" s="7"/>
      <c r="ED279" s="7"/>
      <c r="EE279" s="7"/>
      <c r="EF279" s="7"/>
      <c r="EG279" s="7"/>
      <c r="EH279" s="7"/>
      <c r="EI279" s="7"/>
      <c r="EJ279" s="7"/>
      <c r="EK279" s="7"/>
      <c r="EL279" s="7"/>
      <c r="EM279" s="7"/>
      <c r="EN279" s="7"/>
      <c r="EO279" s="7"/>
      <c r="EP279" s="7"/>
      <c r="EQ279" s="7"/>
      <c r="ER279" s="7"/>
      <c r="ES279" s="7"/>
      <c r="ET279" s="7"/>
      <c r="EU279" s="7"/>
      <c r="EV279" s="7"/>
      <c r="EW279" s="7"/>
      <c r="EX279" s="7"/>
      <c r="EY279" s="7"/>
      <c r="EZ279" s="7"/>
      <c r="FA279" s="7"/>
      <c r="FB279" s="7"/>
      <c r="FC279" s="7"/>
      <c r="FD279" s="7"/>
      <c r="FE279" s="7"/>
      <c r="FF279" s="7"/>
      <c r="FG279" s="7"/>
      <c r="FH279" s="7"/>
      <c r="FI279" s="7"/>
      <c r="FJ279" s="7"/>
      <c r="FK279" s="7"/>
      <c r="FL279" s="7"/>
      <c r="FM279" s="7"/>
      <c r="FN279" s="7"/>
      <c r="FO279" s="7"/>
      <c r="FP279" s="7"/>
      <c r="FQ279" s="7"/>
      <c r="FR279" s="7"/>
      <c r="FS279" s="7"/>
      <c r="FT279" s="7"/>
      <c r="FU279" s="7"/>
      <c r="FV279" s="7"/>
      <c r="FW279" s="7"/>
      <c r="FX279" s="7"/>
      <c r="FY279" s="7"/>
      <c r="FZ279" s="7"/>
      <c r="GA279" s="7"/>
      <c r="GB279" s="7"/>
      <c r="GC279" s="7"/>
      <c r="GD279" s="7"/>
      <c r="GE279" s="7"/>
      <c r="GF279" s="7"/>
      <c r="GG279" s="7"/>
      <c r="GH279" s="7"/>
      <c r="GI279" s="7"/>
      <c r="GJ279" s="7"/>
      <c r="GK279" s="7"/>
      <c r="GL279" s="7"/>
      <c r="GM279" s="7"/>
      <c r="GN279" s="7"/>
      <c r="GO279" s="7"/>
      <c r="GP279" s="7"/>
      <c r="GQ279" s="7"/>
      <c r="GR279" s="7"/>
      <c r="GS279" s="7"/>
      <c r="GT279" s="7"/>
      <c r="GU279" s="7"/>
      <c r="GV279" s="7"/>
      <c r="GW279" s="7"/>
      <c r="GX279" s="7"/>
      <c r="GY279" s="7"/>
      <c r="GZ279" s="7"/>
      <c r="HA279" s="7"/>
      <c r="HB279" s="7"/>
      <c r="HC279" s="7"/>
      <c r="HD279" s="7"/>
      <c r="HE279" s="7"/>
      <c r="HF279" s="7"/>
      <c r="HG279" s="7"/>
      <c r="HH279" s="7"/>
      <c r="HI279" s="7"/>
      <c r="HJ279" s="7"/>
      <c r="HK279" s="7"/>
      <c r="HL279" s="7"/>
      <c r="HM279" s="7"/>
      <c r="HN279" s="7"/>
      <c r="HO279" s="7"/>
      <c r="HP279" s="7"/>
      <c r="HQ279" s="7"/>
      <c r="HR279" s="7"/>
      <c r="HS279" s="7"/>
      <c r="HT279" s="7"/>
      <c r="HU279" s="7"/>
      <c r="HV279" s="7"/>
      <c r="HW279" s="7"/>
      <c r="HX279" s="7"/>
      <c r="HY279" s="7"/>
      <c r="HZ279" s="7"/>
      <c r="IA279" s="7"/>
      <c r="IB279" s="7"/>
      <c r="IC279" s="7"/>
      <c r="ID279" s="7"/>
      <c r="IE279" s="7"/>
      <c r="IF279" s="7"/>
      <c r="IG279" s="7"/>
      <c r="IH279" s="7"/>
      <c r="II279" s="7"/>
      <c r="IJ279" s="7"/>
      <c r="IK279" s="7"/>
      <c r="IL279" s="7"/>
      <c r="IM279" s="7"/>
      <c r="IN279" s="7"/>
      <c r="IO279" s="7"/>
      <c r="IP279" s="7"/>
      <c r="IQ279" s="7"/>
      <c r="IR279" s="7"/>
      <c r="IS279" s="7"/>
      <c r="IT279" s="7"/>
      <c r="IU279" s="7"/>
      <c r="IV279" s="7"/>
      <c r="IW279" s="7"/>
      <c r="IX279" s="7"/>
      <c r="IY279" s="7"/>
      <c r="IZ279" s="7"/>
      <c r="JA279" s="7"/>
      <c r="JB279" s="7"/>
      <c r="JC279" s="7"/>
      <c r="JD279" s="7"/>
      <c r="JE279" s="7"/>
      <c r="JF279" s="7"/>
      <c r="JG279" s="7"/>
      <c r="JH279" s="7"/>
      <c r="JI279" s="7"/>
      <c r="JJ279" s="7"/>
      <c r="JK279" s="7"/>
      <c r="JL279" s="7"/>
      <c r="JM279" s="7"/>
      <c r="JN279" s="7"/>
      <c r="JO279" s="7"/>
      <c r="JP279" s="7"/>
      <c r="JQ279" s="7"/>
      <c r="JR279" s="7"/>
      <c r="JS279" s="7"/>
      <c r="JT279" s="7"/>
      <c r="JU279" s="7"/>
      <c r="JV279" s="7"/>
      <c r="JW279" s="7"/>
      <c r="JX279" s="7"/>
      <c r="JY279" s="7"/>
      <c r="JZ279" s="7"/>
      <c r="KA279" s="7"/>
      <c r="KB279" s="7"/>
      <c r="KC279" s="7"/>
      <c r="KD279" s="7"/>
      <c r="KE279" s="7"/>
      <c r="KF279" s="7"/>
      <c r="KG279" s="7"/>
      <c r="KH279" s="7"/>
      <c r="KI279" s="7"/>
      <c r="KJ279" s="7"/>
      <c r="KK279" s="7"/>
      <c r="KL279" s="7"/>
      <c r="KM279" s="7"/>
      <c r="KN279" s="7"/>
      <c r="KO279" s="7"/>
      <c r="KP279" s="7"/>
      <c r="KQ279" s="7"/>
      <c r="KR279" s="7"/>
      <c r="KS279" s="7"/>
      <c r="KT279" s="7"/>
      <c r="KU279" s="7"/>
      <c r="KV279" s="7"/>
      <c r="KW279" s="7"/>
      <c r="KX279" s="7"/>
      <c r="KY279" s="7"/>
      <c r="KZ279" s="7"/>
      <c r="LA279" s="7"/>
      <c r="LB279" s="7"/>
      <c r="LC279" s="7"/>
      <c r="LD279" s="7"/>
      <c r="LE279" s="7"/>
      <c r="LF279" s="7"/>
      <c r="LG279" s="7"/>
      <c r="LH279" s="7"/>
      <c r="LI279" s="7"/>
      <c r="LJ279" s="7"/>
      <c r="LK279" s="7"/>
      <c r="LL279" s="7"/>
      <c r="LM279" s="7"/>
      <c r="LN279" s="7"/>
      <c r="LO279" s="7"/>
      <c r="LP279" s="7"/>
      <c r="LQ279" s="7"/>
      <c r="LR279" s="7"/>
      <c r="LS279" s="7"/>
      <c r="LT279" s="7"/>
      <c r="LU279" s="7"/>
      <c r="LV279" s="7"/>
      <c r="LW279" s="7"/>
      <c r="LX279" s="7"/>
      <c r="LY279" s="7"/>
      <c r="LZ279" s="7"/>
      <c r="MA279" s="7"/>
      <c r="MB279" s="7"/>
      <c r="MC279" s="7"/>
      <c r="MD279" s="7"/>
      <c r="ME279" s="7"/>
      <c r="MF279" s="7"/>
      <c r="MG279" s="7"/>
      <c r="MH279" s="7"/>
      <c r="MI279" s="7"/>
      <c r="MJ279" s="7"/>
      <c r="MK279" s="7"/>
      <c r="ML279" s="7"/>
      <c r="MM279" s="7"/>
      <c r="MN279" s="7"/>
      <c r="MO279" s="7"/>
      <c r="MP279" s="7"/>
      <c r="MQ279" s="7"/>
      <c r="MR279" s="7"/>
      <c r="MS279" s="7"/>
      <c r="MT279" s="7"/>
      <c r="MU279" s="7"/>
      <c r="MV279" s="7"/>
      <c r="MW279" s="7"/>
      <c r="MX279" s="7"/>
      <c r="MY279" s="7"/>
      <c r="MZ279" s="7"/>
      <c r="NA279" s="7"/>
      <c r="NB279" s="7"/>
      <c r="NC279" s="7"/>
      <c r="ND279" s="7"/>
      <c r="NE279" s="7"/>
      <c r="NF279" s="7"/>
      <c r="NG279" s="7"/>
      <c r="NH279" s="7"/>
      <c r="NI279" s="7"/>
      <c r="NJ279" s="7"/>
      <c r="NK279" s="7"/>
      <c r="NL279" s="7"/>
      <c r="NM279" s="7"/>
      <c r="NN279" s="7"/>
      <c r="NO279" s="7"/>
      <c r="NP279" s="7"/>
      <c r="NQ279" s="7"/>
      <c r="NR279" s="7"/>
      <c r="NS279" s="7"/>
      <c r="NT279" s="7"/>
      <c r="NU279" s="7"/>
      <c r="NV279" s="7"/>
      <c r="NW279" s="7"/>
      <c r="NX279" s="7"/>
      <c r="NY279" s="7"/>
      <c r="NZ279" s="7"/>
      <c r="OA279" s="7"/>
      <c r="OB279" s="7"/>
      <c r="OC279" s="7"/>
      <c r="OD279" s="7"/>
      <c r="OE279" s="7"/>
      <c r="OF279" s="7"/>
      <c r="OG279" s="7"/>
      <c r="OH279" s="7"/>
      <c r="OI279" s="7"/>
      <c r="OJ279" s="7"/>
      <c r="OK279" s="7"/>
      <c r="OL279" s="7"/>
      <c r="OM279" s="7"/>
      <c r="ON279" s="7"/>
      <c r="OO279" s="7"/>
      <c r="OP279" s="7"/>
      <c r="OQ279" s="7"/>
      <c r="OR279" s="7"/>
      <c r="OS279" s="7"/>
      <c r="OT279" s="7"/>
      <c r="OU279" s="7"/>
      <c r="OV279" s="7"/>
      <c r="OW279" s="7"/>
      <c r="OX279" s="7"/>
      <c r="OY279" s="7"/>
      <c r="OZ279" s="7"/>
      <c r="PA279" s="7"/>
      <c r="PB279" s="7"/>
      <c r="PC279" s="7"/>
      <c r="PD279" s="7"/>
      <c r="PE279" s="7"/>
      <c r="PF279" s="7"/>
      <c r="PG279" s="7"/>
      <c r="PH279" s="7"/>
      <c r="PI279" s="7"/>
      <c r="PJ279" s="7"/>
      <c r="PK279" s="7"/>
      <c r="PL279" s="7"/>
      <c r="PM279" s="7"/>
      <c r="PN279" s="7"/>
      <c r="PO279" s="7"/>
      <c r="PP279" s="7"/>
      <c r="PQ279" s="7"/>
      <c r="PR279" s="7"/>
      <c r="PS279" s="7"/>
      <c r="PT279" s="7"/>
      <c r="PU279" s="7"/>
      <c r="PV279" s="7"/>
      <c r="PW279" s="7"/>
      <c r="PX279" s="7"/>
      <c r="PY279" s="7"/>
      <c r="PZ279" s="7"/>
      <c r="QA279" s="7"/>
      <c r="QB279" s="7"/>
      <c r="QC279" s="7"/>
      <c r="QD279" s="7"/>
      <c r="QE279" s="7"/>
      <c r="QF279" s="7"/>
      <c r="QG279" s="7"/>
      <c r="QH279" s="7"/>
      <c r="QI279" s="7"/>
      <c r="QJ279" s="7"/>
      <c r="QK279" s="7"/>
      <c r="QL279" s="7"/>
      <c r="QM279" s="7"/>
      <c r="QN279" s="7"/>
      <c r="QO279" s="7"/>
      <c r="QP279" s="7"/>
      <c r="QQ279" s="7"/>
      <c r="QR279" s="7"/>
      <c r="QS279" s="7"/>
      <c r="QT279" s="7"/>
      <c r="QU279" s="7"/>
      <c r="QV279" s="7"/>
      <c r="QW279" s="7"/>
      <c r="QX279" s="7"/>
      <c r="QY279" s="7"/>
      <c r="QZ279" s="7"/>
      <c r="RA279" s="7"/>
      <c r="RB279" s="7"/>
      <c r="RC279" s="7"/>
      <c r="RD279" s="7"/>
      <c r="RE279" s="7"/>
      <c r="RF279" s="7"/>
      <c r="RG279" s="7"/>
      <c r="RH279" s="7"/>
      <c r="RI279" s="7"/>
      <c r="RJ279" s="7"/>
      <c r="RK279" s="7"/>
      <c r="RL279" s="7"/>
      <c r="RM279" s="7"/>
      <c r="RN279" s="7"/>
      <c r="RO279" s="7"/>
      <c r="RP279" s="7"/>
      <c r="RQ279" s="7"/>
      <c r="RR279" s="7"/>
      <c r="RS279" s="7"/>
      <c r="RT279" s="7"/>
      <c r="RU279" s="7"/>
      <c r="RV279" s="7"/>
      <c r="RW279" s="7"/>
      <c r="RX279" s="7"/>
      <c r="RY279" s="7"/>
      <c r="RZ279" s="7"/>
      <c r="SA279" s="7"/>
      <c r="SB279" s="7"/>
      <c r="SC279" s="7"/>
      <c r="SD279" s="7"/>
      <c r="SE279" s="7"/>
      <c r="SF279" s="7"/>
      <c r="SG279" s="7"/>
      <c r="SH279" s="7"/>
      <c r="SI279" s="7"/>
      <c r="SJ279" s="7"/>
      <c r="SK279" s="7"/>
    </row>
    <row r="280" ht="14.2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  <c r="DV280" s="7"/>
      <c r="DW280" s="7"/>
      <c r="DX280" s="7"/>
      <c r="DY280" s="7"/>
      <c r="DZ280" s="7"/>
      <c r="EA280" s="7"/>
      <c r="EB280" s="7"/>
      <c r="EC280" s="7"/>
      <c r="ED280" s="7"/>
      <c r="EE280" s="7"/>
      <c r="EF280" s="7"/>
      <c r="EG280" s="7"/>
      <c r="EH280" s="7"/>
      <c r="EI280" s="7"/>
      <c r="EJ280" s="7"/>
      <c r="EK280" s="7"/>
      <c r="EL280" s="7"/>
      <c r="EM280" s="7"/>
      <c r="EN280" s="7"/>
      <c r="EO280" s="7"/>
      <c r="EP280" s="7"/>
      <c r="EQ280" s="7"/>
      <c r="ER280" s="7"/>
      <c r="ES280" s="7"/>
      <c r="ET280" s="7"/>
      <c r="EU280" s="7"/>
      <c r="EV280" s="7"/>
      <c r="EW280" s="7"/>
      <c r="EX280" s="7"/>
      <c r="EY280" s="7"/>
      <c r="EZ280" s="7"/>
      <c r="FA280" s="7"/>
      <c r="FB280" s="7"/>
      <c r="FC280" s="7"/>
      <c r="FD280" s="7"/>
      <c r="FE280" s="7"/>
      <c r="FF280" s="7"/>
      <c r="FG280" s="7"/>
      <c r="FH280" s="7"/>
      <c r="FI280" s="7"/>
      <c r="FJ280" s="7"/>
      <c r="FK280" s="7"/>
      <c r="FL280" s="7"/>
      <c r="FM280" s="7"/>
      <c r="FN280" s="7"/>
      <c r="FO280" s="7"/>
      <c r="FP280" s="7"/>
      <c r="FQ280" s="7"/>
      <c r="FR280" s="7"/>
      <c r="FS280" s="7"/>
      <c r="FT280" s="7"/>
      <c r="FU280" s="7"/>
      <c r="FV280" s="7"/>
      <c r="FW280" s="7"/>
      <c r="FX280" s="7"/>
      <c r="FY280" s="7"/>
      <c r="FZ280" s="7"/>
      <c r="GA280" s="7"/>
      <c r="GB280" s="7"/>
      <c r="GC280" s="7"/>
      <c r="GD280" s="7"/>
      <c r="GE280" s="7"/>
      <c r="GF280" s="7"/>
      <c r="GG280" s="7"/>
      <c r="GH280" s="7"/>
      <c r="GI280" s="7"/>
      <c r="GJ280" s="7"/>
      <c r="GK280" s="7"/>
      <c r="GL280" s="7"/>
      <c r="GM280" s="7"/>
      <c r="GN280" s="7"/>
      <c r="GO280" s="7"/>
      <c r="GP280" s="7"/>
      <c r="GQ280" s="7"/>
      <c r="GR280" s="7"/>
      <c r="GS280" s="7"/>
      <c r="GT280" s="7"/>
      <c r="GU280" s="7"/>
      <c r="GV280" s="7"/>
      <c r="GW280" s="7"/>
      <c r="GX280" s="7"/>
      <c r="GY280" s="7"/>
      <c r="GZ280" s="7"/>
      <c r="HA280" s="7"/>
      <c r="HB280" s="7"/>
      <c r="HC280" s="7"/>
      <c r="HD280" s="7"/>
      <c r="HE280" s="7"/>
      <c r="HF280" s="7"/>
      <c r="HG280" s="7"/>
      <c r="HH280" s="7"/>
      <c r="HI280" s="7"/>
      <c r="HJ280" s="7"/>
      <c r="HK280" s="7"/>
      <c r="HL280" s="7"/>
      <c r="HM280" s="7"/>
      <c r="HN280" s="7"/>
      <c r="HO280" s="7"/>
      <c r="HP280" s="7"/>
      <c r="HQ280" s="7"/>
      <c r="HR280" s="7"/>
      <c r="HS280" s="7"/>
      <c r="HT280" s="7"/>
      <c r="HU280" s="7"/>
      <c r="HV280" s="7"/>
      <c r="HW280" s="7"/>
      <c r="HX280" s="7"/>
      <c r="HY280" s="7"/>
      <c r="HZ280" s="7"/>
      <c r="IA280" s="7"/>
      <c r="IB280" s="7"/>
      <c r="IC280" s="7"/>
      <c r="ID280" s="7"/>
      <c r="IE280" s="7"/>
      <c r="IF280" s="7"/>
      <c r="IG280" s="7"/>
      <c r="IH280" s="7"/>
      <c r="II280" s="7"/>
      <c r="IJ280" s="7"/>
      <c r="IK280" s="7"/>
      <c r="IL280" s="7"/>
      <c r="IM280" s="7"/>
      <c r="IN280" s="7"/>
      <c r="IO280" s="7"/>
      <c r="IP280" s="7"/>
      <c r="IQ280" s="7"/>
      <c r="IR280" s="7"/>
      <c r="IS280" s="7"/>
      <c r="IT280" s="7"/>
      <c r="IU280" s="7"/>
      <c r="IV280" s="7"/>
      <c r="IW280" s="7"/>
      <c r="IX280" s="7"/>
      <c r="IY280" s="7"/>
      <c r="IZ280" s="7"/>
      <c r="JA280" s="7"/>
      <c r="JB280" s="7"/>
      <c r="JC280" s="7"/>
      <c r="JD280" s="7"/>
      <c r="JE280" s="7"/>
      <c r="JF280" s="7"/>
      <c r="JG280" s="7"/>
      <c r="JH280" s="7"/>
      <c r="JI280" s="7"/>
      <c r="JJ280" s="7"/>
      <c r="JK280" s="7"/>
      <c r="JL280" s="7"/>
      <c r="JM280" s="7"/>
      <c r="JN280" s="7"/>
      <c r="JO280" s="7"/>
      <c r="JP280" s="7"/>
      <c r="JQ280" s="7"/>
      <c r="JR280" s="7"/>
      <c r="JS280" s="7"/>
      <c r="JT280" s="7"/>
      <c r="JU280" s="7"/>
      <c r="JV280" s="7"/>
      <c r="JW280" s="7"/>
      <c r="JX280" s="7"/>
      <c r="JY280" s="7"/>
      <c r="JZ280" s="7"/>
      <c r="KA280" s="7"/>
      <c r="KB280" s="7"/>
      <c r="KC280" s="7"/>
      <c r="KD280" s="7"/>
      <c r="KE280" s="7"/>
      <c r="KF280" s="7"/>
      <c r="KG280" s="7"/>
      <c r="KH280" s="7"/>
      <c r="KI280" s="7"/>
      <c r="KJ280" s="7"/>
      <c r="KK280" s="7"/>
      <c r="KL280" s="7"/>
      <c r="KM280" s="7"/>
      <c r="KN280" s="7"/>
      <c r="KO280" s="7"/>
      <c r="KP280" s="7"/>
      <c r="KQ280" s="7"/>
      <c r="KR280" s="7"/>
      <c r="KS280" s="7"/>
      <c r="KT280" s="7"/>
      <c r="KU280" s="7"/>
      <c r="KV280" s="7"/>
      <c r="KW280" s="7"/>
      <c r="KX280" s="7"/>
      <c r="KY280" s="7"/>
      <c r="KZ280" s="7"/>
      <c r="LA280" s="7"/>
      <c r="LB280" s="7"/>
      <c r="LC280" s="7"/>
      <c r="LD280" s="7"/>
      <c r="LE280" s="7"/>
      <c r="LF280" s="7"/>
      <c r="LG280" s="7"/>
      <c r="LH280" s="7"/>
      <c r="LI280" s="7"/>
      <c r="LJ280" s="7"/>
      <c r="LK280" s="7"/>
      <c r="LL280" s="7"/>
      <c r="LM280" s="7"/>
      <c r="LN280" s="7"/>
      <c r="LO280" s="7"/>
      <c r="LP280" s="7"/>
      <c r="LQ280" s="7"/>
      <c r="LR280" s="7"/>
      <c r="LS280" s="7"/>
      <c r="LT280" s="7"/>
      <c r="LU280" s="7"/>
      <c r="LV280" s="7"/>
      <c r="LW280" s="7"/>
      <c r="LX280" s="7"/>
      <c r="LY280" s="7"/>
      <c r="LZ280" s="7"/>
      <c r="MA280" s="7"/>
      <c r="MB280" s="7"/>
      <c r="MC280" s="7"/>
      <c r="MD280" s="7"/>
      <c r="ME280" s="7"/>
      <c r="MF280" s="7"/>
      <c r="MG280" s="7"/>
      <c r="MH280" s="7"/>
      <c r="MI280" s="7"/>
      <c r="MJ280" s="7"/>
      <c r="MK280" s="7"/>
      <c r="ML280" s="7"/>
      <c r="MM280" s="7"/>
      <c r="MN280" s="7"/>
      <c r="MO280" s="7"/>
      <c r="MP280" s="7"/>
      <c r="MQ280" s="7"/>
      <c r="MR280" s="7"/>
      <c r="MS280" s="7"/>
      <c r="MT280" s="7"/>
      <c r="MU280" s="7"/>
      <c r="MV280" s="7"/>
      <c r="MW280" s="7"/>
      <c r="MX280" s="7"/>
      <c r="MY280" s="7"/>
      <c r="MZ280" s="7"/>
      <c r="NA280" s="7"/>
      <c r="NB280" s="7"/>
      <c r="NC280" s="7"/>
      <c r="ND280" s="7"/>
      <c r="NE280" s="7"/>
      <c r="NF280" s="7"/>
      <c r="NG280" s="7"/>
      <c r="NH280" s="7"/>
      <c r="NI280" s="7"/>
      <c r="NJ280" s="7"/>
      <c r="NK280" s="7"/>
      <c r="NL280" s="7"/>
      <c r="NM280" s="7"/>
      <c r="NN280" s="7"/>
      <c r="NO280" s="7"/>
      <c r="NP280" s="7"/>
      <c r="NQ280" s="7"/>
      <c r="NR280" s="7"/>
      <c r="NS280" s="7"/>
      <c r="NT280" s="7"/>
      <c r="NU280" s="7"/>
      <c r="NV280" s="7"/>
      <c r="NW280" s="7"/>
      <c r="NX280" s="7"/>
      <c r="NY280" s="7"/>
      <c r="NZ280" s="7"/>
      <c r="OA280" s="7"/>
      <c r="OB280" s="7"/>
      <c r="OC280" s="7"/>
      <c r="OD280" s="7"/>
      <c r="OE280" s="7"/>
      <c r="OF280" s="7"/>
      <c r="OG280" s="7"/>
      <c r="OH280" s="7"/>
      <c r="OI280" s="7"/>
      <c r="OJ280" s="7"/>
      <c r="OK280" s="7"/>
      <c r="OL280" s="7"/>
      <c r="OM280" s="7"/>
      <c r="ON280" s="7"/>
      <c r="OO280" s="7"/>
      <c r="OP280" s="7"/>
      <c r="OQ280" s="7"/>
      <c r="OR280" s="7"/>
      <c r="OS280" s="7"/>
      <c r="OT280" s="7"/>
      <c r="OU280" s="7"/>
      <c r="OV280" s="7"/>
      <c r="OW280" s="7"/>
      <c r="OX280" s="7"/>
      <c r="OY280" s="7"/>
      <c r="OZ280" s="7"/>
      <c r="PA280" s="7"/>
      <c r="PB280" s="7"/>
      <c r="PC280" s="7"/>
      <c r="PD280" s="7"/>
      <c r="PE280" s="7"/>
      <c r="PF280" s="7"/>
      <c r="PG280" s="7"/>
      <c r="PH280" s="7"/>
      <c r="PI280" s="7"/>
      <c r="PJ280" s="7"/>
      <c r="PK280" s="7"/>
      <c r="PL280" s="7"/>
      <c r="PM280" s="7"/>
      <c r="PN280" s="7"/>
      <c r="PO280" s="7"/>
      <c r="PP280" s="7"/>
      <c r="PQ280" s="7"/>
      <c r="PR280" s="7"/>
      <c r="PS280" s="7"/>
      <c r="PT280" s="7"/>
      <c r="PU280" s="7"/>
      <c r="PV280" s="7"/>
      <c r="PW280" s="7"/>
      <c r="PX280" s="7"/>
      <c r="PY280" s="7"/>
      <c r="PZ280" s="7"/>
      <c r="QA280" s="7"/>
      <c r="QB280" s="7"/>
      <c r="QC280" s="7"/>
      <c r="QD280" s="7"/>
      <c r="QE280" s="7"/>
      <c r="QF280" s="7"/>
      <c r="QG280" s="7"/>
      <c r="QH280" s="7"/>
      <c r="QI280" s="7"/>
      <c r="QJ280" s="7"/>
      <c r="QK280" s="7"/>
      <c r="QL280" s="7"/>
      <c r="QM280" s="7"/>
      <c r="QN280" s="7"/>
      <c r="QO280" s="7"/>
      <c r="QP280" s="7"/>
      <c r="QQ280" s="7"/>
      <c r="QR280" s="7"/>
      <c r="QS280" s="7"/>
      <c r="QT280" s="7"/>
      <c r="QU280" s="7"/>
      <c r="QV280" s="7"/>
      <c r="QW280" s="7"/>
      <c r="QX280" s="7"/>
      <c r="QY280" s="7"/>
      <c r="QZ280" s="7"/>
      <c r="RA280" s="7"/>
      <c r="RB280" s="7"/>
      <c r="RC280" s="7"/>
      <c r="RD280" s="7"/>
      <c r="RE280" s="7"/>
      <c r="RF280" s="7"/>
      <c r="RG280" s="7"/>
      <c r="RH280" s="7"/>
      <c r="RI280" s="7"/>
      <c r="RJ280" s="7"/>
      <c r="RK280" s="7"/>
      <c r="RL280" s="7"/>
      <c r="RM280" s="7"/>
      <c r="RN280" s="7"/>
      <c r="RO280" s="7"/>
      <c r="RP280" s="7"/>
      <c r="RQ280" s="7"/>
      <c r="RR280" s="7"/>
      <c r="RS280" s="7"/>
      <c r="RT280" s="7"/>
      <c r="RU280" s="7"/>
      <c r="RV280" s="7"/>
      <c r="RW280" s="7"/>
      <c r="RX280" s="7"/>
      <c r="RY280" s="7"/>
      <c r="RZ280" s="7"/>
      <c r="SA280" s="7"/>
      <c r="SB280" s="7"/>
      <c r="SC280" s="7"/>
      <c r="SD280" s="7"/>
      <c r="SE280" s="7"/>
      <c r="SF280" s="7"/>
      <c r="SG280" s="7"/>
      <c r="SH280" s="7"/>
      <c r="SI280" s="7"/>
      <c r="SJ280" s="7"/>
      <c r="SK280" s="7"/>
    </row>
    <row r="281" ht="14.2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  <c r="DV281" s="7"/>
      <c r="DW281" s="7"/>
      <c r="DX281" s="7"/>
      <c r="DY281" s="7"/>
      <c r="DZ281" s="7"/>
      <c r="EA281" s="7"/>
      <c r="EB281" s="7"/>
      <c r="EC281" s="7"/>
      <c r="ED281" s="7"/>
      <c r="EE281" s="7"/>
      <c r="EF281" s="7"/>
      <c r="EG281" s="7"/>
      <c r="EH281" s="7"/>
      <c r="EI281" s="7"/>
      <c r="EJ281" s="7"/>
      <c r="EK281" s="7"/>
      <c r="EL281" s="7"/>
      <c r="EM281" s="7"/>
      <c r="EN281" s="7"/>
      <c r="EO281" s="7"/>
      <c r="EP281" s="7"/>
      <c r="EQ281" s="7"/>
      <c r="ER281" s="7"/>
      <c r="ES281" s="7"/>
      <c r="ET281" s="7"/>
      <c r="EU281" s="7"/>
      <c r="EV281" s="7"/>
      <c r="EW281" s="7"/>
      <c r="EX281" s="7"/>
      <c r="EY281" s="7"/>
      <c r="EZ281" s="7"/>
      <c r="FA281" s="7"/>
      <c r="FB281" s="7"/>
      <c r="FC281" s="7"/>
      <c r="FD281" s="7"/>
      <c r="FE281" s="7"/>
      <c r="FF281" s="7"/>
      <c r="FG281" s="7"/>
      <c r="FH281" s="7"/>
      <c r="FI281" s="7"/>
      <c r="FJ281" s="7"/>
      <c r="FK281" s="7"/>
      <c r="FL281" s="7"/>
      <c r="FM281" s="7"/>
      <c r="FN281" s="7"/>
      <c r="FO281" s="7"/>
      <c r="FP281" s="7"/>
      <c r="FQ281" s="7"/>
      <c r="FR281" s="7"/>
      <c r="FS281" s="7"/>
      <c r="FT281" s="7"/>
      <c r="FU281" s="7"/>
      <c r="FV281" s="7"/>
      <c r="FW281" s="7"/>
      <c r="FX281" s="7"/>
      <c r="FY281" s="7"/>
      <c r="FZ281" s="7"/>
      <c r="GA281" s="7"/>
      <c r="GB281" s="7"/>
      <c r="GC281" s="7"/>
      <c r="GD281" s="7"/>
      <c r="GE281" s="7"/>
      <c r="GF281" s="7"/>
      <c r="GG281" s="7"/>
      <c r="GH281" s="7"/>
      <c r="GI281" s="7"/>
      <c r="GJ281" s="7"/>
      <c r="GK281" s="7"/>
      <c r="GL281" s="7"/>
      <c r="GM281" s="7"/>
      <c r="GN281" s="7"/>
      <c r="GO281" s="7"/>
      <c r="GP281" s="7"/>
      <c r="GQ281" s="7"/>
      <c r="GR281" s="7"/>
      <c r="GS281" s="7"/>
      <c r="GT281" s="7"/>
      <c r="GU281" s="7"/>
      <c r="GV281" s="7"/>
      <c r="GW281" s="7"/>
      <c r="GX281" s="7"/>
      <c r="GY281" s="7"/>
      <c r="GZ281" s="7"/>
      <c r="HA281" s="7"/>
      <c r="HB281" s="7"/>
      <c r="HC281" s="7"/>
      <c r="HD281" s="7"/>
      <c r="HE281" s="7"/>
      <c r="HF281" s="7"/>
      <c r="HG281" s="7"/>
      <c r="HH281" s="7"/>
      <c r="HI281" s="7"/>
      <c r="HJ281" s="7"/>
      <c r="HK281" s="7"/>
      <c r="HL281" s="7"/>
      <c r="HM281" s="7"/>
      <c r="HN281" s="7"/>
      <c r="HO281" s="7"/>
      <c r="HP281" s="7"/>
      <c r="HQ281" s="7"/>
      <c r="HR281" s="7"/>
      <c r="HS281" s="7"/>
      <c r="HT281" s="7"/>
      <c r="HU281" s="7"/>
      <c r="HV281" s="7"/>
      <c r="HW281" s="7"/>
      <c r="HX281" s="7"/>
      <c r="HY281" s="7"/>
      <c r="HZ281" s="7"/>
      <c r="IA281" s="7"/>
      <c r="IB281" s="7"/>
      <c r="IC281" s="7"/>
      <c r="ID281" s="7"/>
      <c r="IE281" s="7"/>
      <c r="IF281" s="7"/>
      <c r="IG281" s="7"/>
      <c r="IH281" s="7"/>
      <c r="II281" s="7"/>
      <c r="IJ281" s="7"/>
      <c r="IK281" s="7"/>
      <c r="IL281" s="7"/>
      <c r="IM281" s="7"/>
      <c r="IN281" s="7"/>
      <c r="IO281" s="7"/>
      <c r="IP281" s="7"/>
      <c r="IQ281" s="7"/>
      <c r="IR281" s="7"/>
      <c r="IS281" s="7"/>
      <c r="IT281" s="7"/>
      <c r="IU281" s="7"/>
      <c r="IV281" s="7"/>
      <c r="IW281" s="7"/>
      <c r="IX281" s="7"/>
      <c r="IY281" s="7"/>
      <c r="IZ281" s="7"/>
      <c r="JA281" s="7"/>
      <c r="JB281" s="7"/>
      <c r="JC281" s="7"/>
      <c r="JD281" s="7"/>
      <c r="JE281" s="7"/>
      <c r="JF281" s="7"/>
      <c r="JG281" s="7"/>
      <c r="JH281" s="7"/>
      <c r="JI281" s="7"/>
      <c r="JJ281" s="7"/>
      <c r="JK281" s="7"/>
      <c r="JL281" s="7"/>
      <c r="JM281" s="7"/>
      <c r="JN281" s="7"/>
      <c r="JO281" s="7"/>
      <c r="JP281" s="7"/>
      <c r="JQ281" s="7"/>
      <c r="JR281" s="7"/>
      <c r="JS281" s="7"/>
      <c r="JT281" s="7"/>
      <c r="JU281" s="7"/>
      <c r="JV281" s="7"/>
      <c r="JW281" s="7"/>
      <c r="JX281" s="7"/>
      <c r="JY281" s="7"/>
      <c r="JZ281" s="7"/>
      <c r="KA281" s="7"/>
      <c r="KB281" s="7"/>
      <c r="KC281" s="7"/>
      <c r="KD281" s="7"/>
      <c r="KE281" s="7"/>
      <c r="KF281" s="7"/>
      <c r="KG281" s="7"/>
      <c r="KH281" s="7"/>
      <c r="KI281" s="7"/>
      <c r="KJ281" s="7"/>
      <c r="KK281" s="7"/>
      <c r="KL281" s="7"/>
      <c r="KM281" s="7"/>
      <c r="KN281" s="7"/>
      <c r="KO281" s="7"/>
      <c r="KP281" s="7"/>
      <c r="KQ281" s="7"/>
      <c r="KR281" s="7"/>
      <c r="KS281" s="7"/>
      <c r="KT281" s="7"/>
      <c r="KU281" s="7"/>
      <c r="KV281" s="7"/>
      <c r="KW281" s="7"/>
      <c r="KX281" s="7"/>
      <c r="KY281" s="7"/>
      <c r="KZ281" s="7"/>
      <c r="LA281" s="7"/>
      <c r="LB281" s="7"/>
      <c r="LC281" s="7"/>
      <c r="LD281" s="7"/>
      <c r="LE281" s="7"/>
      <c r="LF281" s="7"/>
      <c r="LG281" s="7"/>
      <c r="LH281" s="7"/>
      <c r="LI281" s="7"/>
      <c r="LJ281" s="7"/>
      <c r="LK281" s="7"/>
      <c r="LL281" s="7"/>
      <c r="LM281" s="7"/>
      <c r="LN281" s="7"/>
      <c r="LO281" s="7"/>
      <c r="LP281" s="7"/>
      <c r="LQ281" s="7"/>
      <c r="LR281" s="7"/>
      <c r="LS281" s="7"/>
      <c r="LT281" s="7"/>
      <c r="LU281" s="7"/>
      <c r="LV281" s="7"/>
      <c r="LW281" s="7"/>
      <c r="LX281" s="7"/>
      <c r="LY281" s="7"/>
      <c r="LZ281" s="7"/>
      <c r="MA281" s="7"/>
      <c r="MB281" s="7"/>
      <c r="MC281" s="7"/>
      <c r="MD281" s="7"/>
      <c r="ME281" s="7"/>
      <c r="MF281" s="7"/>
      <c r="MG281" s="7"/>
      <c r="MH281" s="7"/>
      <c r="MI281" s="7"/>
      <c r="MJ281" s="7"/>
      <c r="MK281" s="7"/>
      <c r="ML281" s="7"/>
      <c r="MM281" s="7"/>
      <c r="MN281" s="7"/>
      <c r="MO281" s="7"/>
      <c r="MP281" s="7"/>
      <c r="MQ281" s="7"/>
      <c r="MR281" s="7"/>
      <c r="MS281" s="7"/>
      <c r="MT281" s="7"/>
      <c r="MU281" s="7"/>
      <c r="MV281" s="7"/>
      <c r="MW281" s="7"/>
      <c r="MX281" s="7"/>
      <c r="MY281" s="7"/>
      <c r="MZ281" s="7"/>
      <c r="NA281" s="7"/>
      <c r="NB281" s="7"/>
      <c r="NC281" s="7"/>
      <c r="ND281" s="7"/>
      <c r="NE281" s="7"/>
      <c r="NF281" s="7"/>
      <c r="NG281" s="7"/>
      <c r="NH281" s="7"/>
      <c r="NI281" s="7"/>
      <c r="NJ281" s="7"/>
      <c r="NK281" s="7"/>
      <c r="NL281" s="7"/>
      <c r="NM281" s="7"/>
      <c r="NN281" s="7"/>
      <c r="NO281" s="7"/>
      <c r="NP281" s="7"/>
      <c r="NQ281" s="7"/>
      <c r="NR281" s="7"/>
      <c r="NS281" s="7"/>
      <c r="NT281" s="7"/>
      <c r="NU281" s="7"/>
      <c r="NV281" s="7"/>
      <c r="NW281" s="7"/>
      <c r="NX281" s="7"/>
      <c r="NY281" s="7"/>
      <c r="NZ281" s="7"/>
      <c r="OA281" s="7"/>
      <c r="OB281" s="7"/>
      <c r="OC281" s="7"/>
      <c r="OD281" s="7"/>
      <c r="OE281" s="7"/>
      <c r="OF281" s="7"/>
      <c r="OG281" s="7"/>
      <c r="OH281" s="7"/>
      <c r="OI281" s="7"/>
      <c r="OJ281" s="7"/>
      <c r="OK281" s="7"/>
      <c r="OL281" s="7"/>
      <c r="OM281" s="7"/>
      <c r="ON281" s="7"/>
      <c r="OO281" s="7"/>
      <c r="OP281" s="7"/>
      <c r="OQ281" s="7"/>
      <c r="OR281" s="7"/>
      <c r="OS281" s="7"/>
      <c r="OT281" s="7"/>
      <c r="OU281" s="7"/>
      <c r="OV281" s="7"/>
      <c r="OW281" s="7"/>
      <c r="OX281" s="7"/>
      <c r="OY281" s="7"/>
      <c r="OZ281" s="7"/>
      <c r="PA281" s="7"/>
      <c r="PB281" s="7"/>
      <c r="PC281" s="7"/>
      <c r="PD281" s="7"/>
      <c r="PE281" s="7"/>
      <c r="PF281" s="7"/>
      <c r="PG281" s="7"/>
      <c r="PH281" s="7"/>
      <c r="PI281" s="7"/>
      <c r="PJ281" s="7"/>
      <c r="PK281" s="7"/>
      <c r="PL281" s="7"/>
      <c r="PM281" s="7"/>
      <c r="PN281" s="7"/>
      <c r="PO281" s="7"/>
      <c r="PP281" s="7"/>
      <c r="PQ281" s="7"/>
      <c r="PR281" s="7"/>
      <c r="PS281" s="7"/>
      <c r="PT281" s="7"/>
      <c r="PU281" s="7"/>
      <c r="PV281" s="7"/>
      <c r="PW281" s="7"/>
      <c r="PX281" s="7"/>
      <c r="PY281" s="7"/>
      <c r="PZ281" s="7"/>
      <c r="QA281" s="7"/>
      <c r="QB281" s="7"/>
      <c r="QC281" s="7"/>
      <c r="QD281" s="7"/>
      <c r="QE281" s="7"/>
      <c r="QF281" s="7"/>
      <c r="QG281" s="7"/>
      <c r="QH281" s="7"/>
      <c r="QI281" s="7"/>
      <c r="QJ281" s="7"/>
      <c r="QK281" s="7"/>
      <c r="QL281" s="7"/>
      <c r="QM281" s="7"/>
      <c r="QN281" s="7"/>
      <c r="QO281" s="7"/>
      <c r="QP281" s="7"/>
      <c r="QQ281" s="7"/>
      <c r="QR281" s="7"/>
      <c r="QS281" s="7"/>
      <c r="QT281" s="7"/>
      <c r="QU281" s="7"/>
      <c r="QV281" s="7"/>
      <c r="QW281" s="7"/>
      <c r="QX281" s="7"/>
      <c r="QY281" s="7"/>
      <c r="QZ281" s="7"/>
      <c r="RA281" s="7"/>
      <c r="RB281" s="7"/>
      <c r="RC281" s="7"/>
      <c r="RD281" s="7"/>
      <c r="RE281" s="7"/>
      <c r="RF281" s="7"/>
      <c r="RG281" s="7"/>
      <c r="RH281" s="7"/>
      <c r="RI281" s="7"/>
      <c r="RJ281" s="7"/>
      <c r="RK281" s="7"/>
      <c r="RL281" s="7"/>
      <c r="RM281" s="7"/>
      <c r="RN281" s="7"/>
      <c r="RO281" s="7"/>
      <c r="RP281" s="7"/>
      <c r="RQ281" s="7"/>
      <c r="RR281" s="7"/>
      <c r="RS281" s="7"/>
      <c r="RT281" s="7"/>
      <c r="RU281" s="7"/>
      <c r="RV281" s="7"/>
      <c r="RW281" s="7"/>
      <c r="RX281" s="7"/>
      <c r="RY281" s="7"/>
      <c r="RZ281" s="7"/>
      <c r="SA281" s="7"/>
      <c r="SB281" s="7"/>
      <c r="SC281" s="7"/>
      <c r="SD281" s="7"/>
      <c r="SE281" s="7"/>
      <c r="SF281" s="7"/>
      <c r="SG281" s="7"/>
      <c r="SH281" s="7"/>
      <c r="SI281" s="7"/>
      <c r="SJ281" s="7"/>
      <c r="SK281" s="7"/>
    </row>
    <row r="282" ht="14.2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  <c r="DV282" s="7"/>
      <c r="DW282" s="7"/>
      <c r="DX282" s="7"/>
      <c r="DY282" s="7"/>
      <c r="DZ282" s="7"/>
      <c r="EA282" s="7"/>
      <c r="EB282" s="7"/>
      <c r="EC282" s="7"/>
      <c r="ED282" s="7"/>
      <c r="EE282" s="7"/>
      <c r="EF282" s="7"/>
      <c r="EG282" s="7"/>
      <c r="EH282" s="7"/>
      <c r="EI282" s="7"/>
      <c r="EJ282" s="7"/>
      <c r="EK282" s="7"/>
      <c r="EL282" s="7"/>
      <c r="EM282" s="7"/>
      <c r="EN282" s="7"/>
      <c r="EO282" s="7"/>
      <c r="EP282" s="7"/>
      <c r="EQ282" s="7"/>
      <c r="ER282" s="7"/>
      <c r="ES282" s="7"/>
      <c r="ET282" s="7"/>
      <c r="EU282" s="7"/>
      <c r="EV282" s="7"/>
      <c r="EW282" s="7"/>
      <c r="EX282" s="7"/>
      <c r="EY282" s="7"/>
      <c r="EZ282" s="7"/>
      <c r="FA282" s="7"/>
      <c r="FB282" s="7"/>
      <c r="FC282" s="7"/>
      <c r="FD282" s="7"/>
      <c r="FE282" s="7"/>
      <c r="FF282" s="7"/>
      <c r="FG282" s="7"/>
      <c r="FH282" s="7"/>
      <c r="FI282" s="7"/>
      <c r="FJ282" s="7"/>
      <c r="FK282" s="7"/>
      <c r="FL282" s="7"/>
      <c r="FM282" s="7"/>
      <c r="FN282" s="7"/>
      <c r="FO282" s="7"/>
      <c r="FP282" s="7"/>
      <c r="FQ282" s="7"/>
      <c r="FR282" s="7"/>
      <c r="FS282" s="7"/>
      <c r="FT282" s="7"/>
      <c r="FU282" s="7"/>
      <c r="FV282" s="7"/>
      <c r="FW282" s="7"/>
      <c r="FX282" s="7"/>
      <c r="FY282" s="7"/>
      <c r="FZ282" s="7"/>
      <c r="GA282" s="7"/>
      <c r="GB282" s="7"/>
      <c r="GC282" s="7"/>
      <c r="GD282" s="7"/>
      <c r="GE282" s="7"/>
      <c r="GF282" s="7"/>
      <c r="GG282" s="7"/>
      <c r="GH282" s="7"/>
      <c r="GI282" s="7"/>
      <c r="GJ282" s="7"/>
      <c r="GK282" s="7"/>
      <c r="GL282" s="7"/>
      <c r="GM282" s="7"/>
      <c r="GN282" s="7"/>
      <c r="GO282" s="7"/>
      <c r="GP282" s="7"/>
      <c r="GQ282" s="7"/>
      <c r="GR282" s="7"/>
      <c r="GS282" s="7"/>
      <c r="GT282" s="7"/>
      <c r="GU282" s="7"/>
      <c r="GV282" s="7"/>
      <c r="GW282" s="7"/>
      <c r="GX282" s="7"/>
      <c r="GY282" s="7"/>
      <c r="GZ282" s="7"/>
      <c r="HA282" s="7"/>
      <c r="HB282" s="7"/>
      <c r="HC282" s="7"/>
      <c r="HD282" s="7"/>
      <c r="HE282" s="7"/>
      <c r="HF282" s="7"/>
      <c r="HG282" s="7"/>
      <c r="HH282" s="7"/>
      <c r="HI282" s="7"/>
      <c r="HJ282" s="7"/>
      <c r="HK282" s="7"/>
      <c r="HL282" s="7"/>
      <c r="HM282" s="7"/>
      <c r="HN282" s="7"/>
      <c r="HO282" s="7"/>
      <c r="HP282" s="7"/>
      <c r="HQ282" s="7"/>
      <c r="HR282" s="7"/>
      <c r="HS282" s="7"/>
      <c r="HT282" s="7"/>
      <c r="HU282" s="7"/>
      <c r="HV282" s="7"/>
      <c r="HW282" s="7"/>
      <c r="HX282" s="7"/>
      <c r="HY282" s="7"/>
      <c r="HZ282" s="7"/>
      <c r="IA282" s="7"/>
      <c r="IB282" s="7"/>
      <c r="IC282" s="7"/>
      <c r="ID282" s="7"/>
      <c r="IE282" s="7"/>
      <c r="IF282" s="7"/>
      <c r="IG282" s="7"/>
      <c r="IH282" s="7"/>
      <c r="II282" s="7"/>
      <c r="IJ282" s="7"/>
      <c r="IK282" s="7"/>
      <c r="IL282" s="7"/>
      <c r="IM282" s="7"/>
      <c r="IN282" s="7"/>
      <c r="IO282" s="7"/>
      <c r="IP282" s="7"/>
      <c r="IQ282" s="7"/>
      <c r="IR282" s="7"/>
      <c r="IS282" s="7"/>
      <c r="IT282" s="7"/>
      <c r="IU282" s="7"/>
      <c r="IV282" s="7"/>
      <c r="IW282" s="7"/>
      <c r="IX282" s="7"/>
      <c r="IY282" s="7"/>
      <c r="IZ282" s="7"/>
      <c r="JA282" s="7"/>
      <c r="JB282" s="7"/>
      <c r="JC282" s="7"/>
      <c r="JD282" s="7"/>
      <c r="JE282" s="7"/>
      <c r="JF282" s="7"/>
      <c r="JG282" s="7"/>
      <c r="JH282" s="7"/>
      <c r="JI282" s="7"/>
      <c r="JJ282" s="7"/>
      <c r="JK282" s="7"/>
      <c r="JL282" s="7"/>
      <c r="JM282" s="7"/>
      <c r="JN282" s="7"/>
      <c r="JO282" s="7"/>
      <c r="JP282" s="7"/>
      <c r="JQ282" s="7"/>
      <c r="JR282" s="7"/>
      <c r="JS282" s="7"/>
      <c r="JT282" s="7"/>
      <c r="JU282" s="7"/>
      <c r="JV282" s="7"/>
      <c r="JW282" s="7"/>
      <c r="JX282" s="7"/>
      <c r="JY282" s="7"/>
      <c r="JZ282" s="7"/>
      <c r="KA282" s="7"/>
      <c r="KB282" s="7"/>
      <c r="KC282" s="7"/>
      <c r="KD282" s="7"/>
      <c r="KE282" s="7"/>
      <c r="KF282" s="7"/>
      <c r="KG282" s="7"/>
      <c r="KH282" s="7"/>
      <c r="KI282" s="7"/>
      <c r="KJ282" s="7"/>
      <c r="KK282" s="7"/>
      <c r="KL282" s="7"/>
      <c r="KM282" s="7"/>
      <c r="KN282" s="7"/>
      <c r="KO282" s="7"/>
      <c r="KP282" s="7"/>
      <c r="KQ282" s="7"/>
      <c r="KR282" s="7"/>
      <c r="KS282" s="7"/>
      <c r="KT282" s="7"/>
      <c r="KU282" s="7"/>
      <c r="KV282" s="7"/>
      <c r="KW282" s="7"/>
      <c r="KX282" s="7"/>
      <c r="KY282" s="7"/>
      <c r="KZ282" s="7"/>
      <c r="LA282" s="7"/>
      <c r="LB282" s="7"/>
      <c r="LC282" s="7"/>
      <c r="LD282" s="7"/>
      <c r="LE282" s="7"/>
      <c r="LF282" s="7"/>
      <c r="LG282" s="7"/>
      <c r="LH282" s="7"/>
      <c r="LI282" s="7"/>
      <c r="LJ282" s="7"/>
      <c r="LK282" s="7"/>
      <c r="LL282" s="7"/>
      <c r="LM282" s="7"/>
      <c r="LN282" s="7"/>
      <c r="LO282" s="7"/>
      <c r="LP282" s="7"/>
      <c r="LQ282" s="7"/>
      <c r="LR282" s="7"/>
      <c r="LS282" s="7"/>
      <c r="LT282" s="7"/>
      <c r="LU282" s="7"/>
      <c r="LV282" s="7"/>
      <c r="LW282" s="7"/>
      <c r="LX282" s="7"/>
      <c r="LY282" s="7"/>
      <c r="LZ282" s="7"/>
      <c r="MA282" s="7"/>
      <c r="MB282" s="7"/>
      <c r="MC282" s="7"/>
      <c r="MD282" s="7"/>
      <c r="ME282" s="7"/>
      <c r="MF282" s="7"/>
      <c r="MG282" s="7"/>
      <c r="MH282" s="7"/>
      <c r="MI282" s="7"/>
      <c r="MJ282" s="7"/>
      <c r="MK282" s="7"/>
      <c r="ML282" s="7"/>
      <c r="MM282" s="7"/>
      <c r="MN282" s="7"/>
      <c r="MO282" s="7"/>
      <c r="MP282" s="7"/>
      <c r="MQ282" s="7"/>
      <c r="MR282" s="7"/>
      <c r="MS282" s="7"/>
      <c r="MT282" s="7"/>
      <c r="MU282" s="7"/>
      <c r="MV282" s="7"/>
      <c r="MW282" s="7"/>
      <c r="MX282" s="7"/>
      <c r="MY282" s="7"/>
      <c r="MZ282" s="7"/>
      <c r="NA282" s="7"/>
      <c r="NB282" s="7"/>
      <c r="NC282" s="7"/>
      <c r="ND282" s="7"/>
      <c r="NE282" s="7"/>
      <c r="NF282" s="7"/>
      <c r="NG282" s="7"/>
      <c r="NH282" s="7"/>
      <c r="NI282" s="7"/>
      <c r="NJ282" s="7"/>
      <c r="NK282" s="7"/>
      <c r="NL282" s="7"/>
      <c r="NM282" s="7"/>
      <c r="NN282" s="7"/>
      <c r="NO282" s="7"/>
      <c r="NP282" s="7"/>
      <c r="NQ282" s="7"/>
      <c r="NR282" s="7"/>
      <c r="NS282" s="7"/>
      <c r="NT282" s="7"/>
      <c r="NU282" s="7"/>
      <c r="NV282" s="7"/>
      <c r="NW282" s="7"/>
      <c r="NX282" s="7"/>
      <c r="NY282" s="7"/>
      <c r="NZ282" s="7"/>
      <c r="OA282" s="7"/>
      <c r="OB282" s="7"/>
      <c r="OC282" s="7"/>
      <c r="OD282" s="7"/>
      <c r="OE282" s="7"/>
      <c r="OF282" s="7"/>
      <c r="OG282" s="7"/>
      <c r="OH282" s="7"/>
      <c r="OI282" s="7"/>
      <c r="OJ282" s="7"/>
      <c r="OK282" s="7"/>
      <c r="OL282" s="7"/>
      <c r="OM282" s="7"/>
      <c r="ON282" s="7"/>
      <c r="OO282" s="7"/>
      <c r="OP282" s="7"/>
      <c r="OQ282" s="7"/>
      <c r="OR282" s="7"/>
      <c r="OS282" s="7"/>
      <c r="OT282" s="7"/>
      <c r="OU282" s="7"/>
      <c r="OV282" s="7"/>
      <c r="OW282" s="7"/>
      <c r="OX282" s="7"/>
      <c r="OY282" s="7"/>
      <c r="OZ282" s="7"/>
      <c r="PA282" s="7"/>
      <c r="PB282" s="7"/>
      <c r="PC282" s="7"/>
      <c r="PD282" s="7"/>
      <c r="PE282" s="7"/>
      <c r="PF282" s="7"/>
      <c r="PG282" s="7"/>
      <c r="PH282" s="7"/>
      <c r="PI282" s="7"/>
      <c r="PJ282" s="7"/>
      <c r="PK282" s="7"/>
      <c r="PL282" s="7"/>
      <c r="PM282" s="7"/>
      <c r="PN282" s="7"/>
      <c r="PO282" s="7"/>
      <c r="PP282" s="7"/>
      <c r="PQ282" s="7"/>
      <c r="PR282" s="7"/>
      <c r="PS282" s="7"/>
      <c r="PT282" s="7"/>
      <c r="PU282" s="7"/>
      <c r="PV282" s="7"/>
      <c r="PW282" s="7"/>
      <c r="PX282" s="7"/>
      <c r="PY282" s="7"/>
      <c r="PZ282" s="7"/>
      <c r="QA282" s="7"/>
      <c r="QB282" s="7"/>
      <c r="QC282" s="7"/>
      <c r="QD282" s="7"/>
      <c r="QE282" s="7"/>
      <c r="QF282" s="7"/>
      <c r="QG282" s="7"/>
      <c r="QH282" s="7"/>
      <c r="QI282" s="7"/>
      <c r="QJ282" s="7"/>
      <c r="QK282" s="7"/>
      <c r="QL282" s="7"/>
      <c r="QM282" s="7"/>
      <c r="QN282" s="7"/>
      <c r="QO282" s="7"/>
      <c r="QP282" s="7"/>
      <c r="QQ282" s="7"/>
      <c r="QR282" s="7"/>
      <c r="QS282" s="7"/>
      <c r="QT282" s="7"/>
      <c r="QU282" s="7"/>
      <c r="QV282" s="7"/>
      <c r="QW282" s="7"/>
      <c r="QX282" s="7"/>
      <c r="QY282" s="7"/>
      <c r="QZ282" s="7"/>
      <c r="RA282" s="7"/>
      <c r="RB282" s="7"/>
      <c r="RC282" s="7"/>
      <c r="RD282" s="7"/>
      <c r="RE282" s="7"/>
      <c r="RF282" s="7"/>
      <c r="RG282" s="7"/>
      <c r="RH282" s="7"/>
      <c r="RI282" s="7"/>
      <c r="RJ282" s="7"/>
      <c r="RK282" s="7"/>
      <c r="RL282" s="7"/>
      <c r="RM282" s="7"/>
      <c r="RN282" s="7"/>
      <c r="RO282" s="7"/>
      <c r="RP282" s="7"/>
      <c r="RQ282" s="7"/>
      <c r="RR282" s="7"/>
      <c r="RS282" s="7"/>
      <c r="RT282" s="7"/>
      <c r="RU282" s="7"/>
      <c r="RV282" s="7"/>
      <c r="RW282" s="7"/>
      <c r="RX282" s="7"/>
      <c r="RY282" s="7"/>
      <c r="RZ282" s="7"/>
      <c r="SA282" s="7"/>
      <c r="SB282" s="7"/>
      <c r="SC282" s="7"/>
      <c r="SD282" s="7"/>
      <c r="SE282" s="7"/>
      <c r="SF282" s="7"/>
      <c r="SG282" s="7"/>
      <c r="SH282" s="7"/>
      <c r="SI282" s="7"/>
      <c r="SJ282" s="7"/>
      <c r="SK282" s="7"/>
    </row>
    <row r="283" ht="14.2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  <c r="DV283" s="7"/>
      <c r="DW283" s="7"/>
      <c r="DX283" s="7"/>
      <c r="DY283" s="7"/>
      <c r="DZ283" s="7"/>
      <c r="EA283" s="7"/>
      <c r="EB283" s="7"/>
      <c r="EC283" s="7"/>
      <c r="ED283" s="7"/>
      <c r="EE283" s="7"/>
      <c r="EF283" s="7"/>
      <c r="EG283" s="7"/>
      <c r="EH283" s="7"/>
      <c r="EI283" s="7"/>
      <c r="EJ283" s="7"/>
      <c r="EK283" s="7"/>
      <c r="EL283" s="7"/>
      <c r="EM283" s="7"/>
      <c r="EN283" s="7"/>
      <c r="EO283" s="7"/>
      <c r="EP283" s="7"/>
      <c r="EQ283" s="7"/>
      <c r="ER283" s="7"/>
      <c r="ES283" s="7"/>
      <c r="ET283" s="7"/>
      <c r="EU283" s="7"/>
      <c r="EV283" s="7"/>
      <c r="EW283" s="7"/>
      <c r="EX283" s="7"/>
      <c r="EY283" s="7"/>
      <c r="EZ283" s="7"/>
      <c r="FA283" s="7"/>
      <c r="FB283" s="7"/>
      <c r="FC283" s="7"/>
      <c r="FD283" s="7"/>
      <c r="FE283" s="7"/>
      <c r="FF283" s="7"/>
      <c r="FG283" s="7"/>
      <c r="FH283" s="7"/>
      <c r="FI283" s="7"/>
      <c r="FJ283" s="7"/>
      <c r="FK283" s="7"/>
      <c r="FL283" s="7"/>
      <c r="FM283" s="7"/>
      <c r="FN283" s="7"/>
      <c r="FO283" s="7"/>
      <c r="FP283" s="7"/>
      <c r="FQ283" s="7"/>
      <c r="FR283" s="7"/>
      <c r="FS283" s="7"/>
      <c r="FT283" s="7"/>
      <c r="FU283" s="7"/>
      <c r="FV283" s="7"/>
      <c r="FW283" s="7"/>
      <c r="FX283" s="7"/>
      <c r="FY283" s="7"/>
      <c r="FZ283" s="7"/>
      <c r="GA283" s="7"/>
      <c r="GB283" s="7"/>
      <c r="GC283" s="7"/>
      <c r="GD283" s="7"/>
      <c r="GE283" s="7"/>
      <c r="GF283" s="7"/>
      <c r="GG283" s="7"/>
      <c r="GH283" s="7"/>
      <c r="GI283" s="7"/>
      <c r="GJ283" s="7"/>
      <c r="GK283" s="7"/>
      <c r="GL283" s="7"/>
      <c r="GM283" s="7"/>
      <c r="GN283" s="7"/>
      <c r="GO283" s="7"/>
      <c r="GP283" s="7"/>
      <c r="GQ283" s="7"/>
      <c r="GR283" s="7"/>
      <c r="GS283" s="7"/>
      <c r="GT283" s="7"/>
      <c r="GU283" s="7"/>
      <c r="GV283" s="7"/>
      <c r="GW283" s="7"/>
      <c r="GX283" s="7"/>
      <c r="GY283" s="7"/>
      <c r="GZ283" s="7"/>
      <c r="HA283" s="7"/>
      <c r="HB283" s="7"/>
      <c r="HC283" s="7"/>
      <c r="HD283" s="7"/>
      <c r="HE283" s="7"/>
      <c r="HF283" s="7"/>
      <c r="HG283" s="7"/>
      <c r="HH283" s="7"/>
      <c r="HI283" s="7"/>
      <c r="HJ283" s="7"/>
      <c r="HK283" s="7"/>
      <c r="HL283" s="7"/>
      <c r="HM283" s="7"/>
      <c r="HN283" s="7"/>
      <c r="HO283" s="7"/>
      <c r="HP283" s="7"/>
      <c r="HQ283" s="7"/>
      <c r="HR283" s="7"/>
      <c r="HS283" s="7"/>
      <c r="HT283" s="7"/>
      <c r="HU283" s="7"/>
      <c r="HV283" s="7"/>
      <c r="HW283" s="7"/>
      <c r="HX283" s="7"/>
      <c r="HY283" s="7"/>
      <c r="HZ283" s="7"/>
      <c r="IA283" s="7"/>
      <c r="IB283" s="7"/>
      <c r="IC283" s="7"/>
      <c r="ID283" s="7"/>
      <c r="IE283" s="7"/>
      <c r="IF283" s="7"/>
      <c r="IG283" s="7"/>
      <c r="IH283" s="7"/>
      <c r="II283" s="7"/>
      <c r="IJ283" s="7"/>
      <c r="IK283" s="7"/>
      <c r="IL283" s="7"/>
      <c r="IM283" s="7"/>
      <c r="IN283" s="7"/>
      <c r="IO283" s="7"/>
      <c r="IP283" s="7"/>
      <c r="IQ283" s="7"/>
      <c r="IR283" s="7"/>
      <c r="IS283" s="7"/>
      <c r="IT283" s="7"/>
      <c r="IU283" s="7"/>
      <c r="IV283" s="7"/>
      <c r="IW283" s="7"/>
      <c r="IX283" s="7"/>
      <c r="IY283" s="7"/>
      <c r="IZ283" s="7"/>
      <c r="JA283" s="7"/>
      <c r="JB283" s="7"/>
      <c r="JC283" s="7"/>
      <c r="JD283" s="7"/>
      <c r="JE283" s="7"/>
      <c r="JF283" s="7"/>
      <c r="JG283" s="7"/>
      <c r="JH283" s="7"/>
      <c r="JI283" s="7"/>
      <c r="JJ283" s="7"/>
      <c r="JK283" s="7"/>
      <c r="JL283" s="7"/>
      <c r="JM283" s="7"/>
      <c r="JN283" s="7"/>
      <c r="JO283" s="7"/>
      <c r="JP283" s="7"/>
      <c r="JQ283" s="7"/>
      <c r="JR283" s="7"/>
      <c r="JS283" s="7"/>
      <c r="JT283" s="7"/>
      <c r="JU283" s="7"/>
      <c r="JV283" s="7"/>
      <c r="JW283" s="7"/>
      <c r="JX283" s="7"/>
      <c r="JY283" s="7"/>
      <c r="JZ283" s="7"/>
      <c r="KA283" s="7"/>
      <c r="KB283" s="7"/>
      <c r="KC283" s="7"/>
      <c r="KD283" s="7"/>
      <c r="KE283" s="7"/>
      <c r="KF283" s="7"/>
      <c r="KG283" s="7"/>
      <c r="KH283" s="7"/>
      <c r="KI283" s="7"/>
      <c r="KJ283" s="7"/>
      <c r="KK283" s="7"/>
      <c r="KL283" s="7"/>
      <c r="KM283" s="7"/>
      <c r="KN283" s="7"/>
      <c r="KO283" s="7"/>
      <c r="KP283" s="7"/>
      <c r="KQ283" s="7"/>
      <c r="KR283" s="7"/>
      <c r="KS283" s="7"/>
      <c r="KT283" s="7"/>
      <c r="KU283" s="7"/>
      <c r="KV283" s="7"/>
      <c r="KW283" s="7"/>
      <c r="KX283" s="7"/>
      <c r="KY283" s="7"/>
      <c r="KZ283" s="7"/>
      <c r="LA283" s="7"/>
      <c r="LB283" s="7"/>
      <c r="LC283" s="7"/>
      <c r="LD283" s="7"/>
      <c r="LE283" s="7"/>
      <c r="LF283" s="7"/>
      <c r="LG283" s="7"/>
      <c r="LH283" s="7"/>
      <c r="LI283" s="7"/>
      <c r="LJ283" s="7"/>
      <c r="LK283" s="7"/>
      <c r="LL283" s="7"/>
      <c r="LM283" s="7"/>
      <c r="LN283" s="7"/>
      <c r="LO283" s="7"/>
      <c r="LP283" s="7"/>
      <c r="LQ283" s="7"/>
      <c r="LR283" s="7"/>
      <c r="LS283" s="7"/>
      <c r="LT283" s="7"/>
      <c r="LU283" s="7"/>
      <c r="LV283" s="7"/>
      <c r="LW283" s="7"/>
      <c r="LX283" s="7"/>
      <c r="LY283" s="7"/>
      <c r="LZ283" s="7"/>
      <c r="MA283" s="7"/>
      <c r="MB283" s="7"/>
      <c r="MC283" s="7"/>
      <c r="MD283" s="7"/>
      <c r="ME283" s="7"/>
      <c r="MF283" s="7"/>
      <c r="MG283" s="7"/>
      <c r="MH283" s="7"/>
      <c r="MI283" s="7"/>
      <c r="MJ283" s="7"/>
      <c r="MK283" s="7"/>
      <c r="ML283" s="7"/>
      <c r="MM283" s="7"/>
      <c r="MN283" s="7"/>
      <c r="MO283" s="7"/>
      <c r="MP283" s="7"/>
      <c r="MQ283" s="7"/>
      <c r="MR283" s="7"/>
      <c r="MS283" s="7"/>
      <c r="MT283" s="7"/>
      <c r="MU283" s="7"/>
      <c r="MV283" s="7"/>
      <c r="MW283" s="7"/>
      <c r="MX283" s="7"/>
      <c r="MY283" s="7"/>
      <c r="MZ283" s="7"/>
      <c r="NA283" s="7"/>
      <c r="NB283" s="7"/>
      <c r="NC283" s="7"/>
      <c r="ND283" s="7"/>
      <c r="NE283" s="7"/>
      <c r="NF283" s="7"/>
      <c r="NG283" s="7"/>
      <c r="NH283" s="7"/>
      <c r="NI283" s="7"/>
      <c r="NJ283" s="7"/>
      <c r="NK283" s="7"/>
      <c r="NL283" s="7"/>
      <c r="NM283" s="7"/>
      <c r="NN283" s="7"/>
      <c r="NO283" s="7"/>
      <c r="NP283" s="7"/>
      <c r="NQ283" s="7"/>
      <c r="NR283" s="7"/>
      <c r="NS283" s="7"/>
      <c r="NT283" s="7"/>
      <c r="NU283" s="7"/>
      <c r="NV283" s="7"/>
      <c r="NW283" s="7"/>
      <c r="NX283" s="7"/>
      <c r="NY283" s="7"/>
      <c r="NZ283" s="7"/>
      <c r="OA283" s="7"/>
      <c r="OB283" s="7"/>
      <c r="OC283" s="7"/>
      <c r="OD283" s="7"/>
      <c r="OE283" s="7"/>
      <c r="OF283" s="7"/>
      <c r="OG283" s="7"/>
      <c r="OH283" s="7"/>
      <c r="OI283" s="7"/>
      <c r="OJ283" s="7"/>
      <c r="OK283" s="7"/>
      <c r="OL283" s="7"/>
      <c r="OM283" s="7"/>
      <c r="ON283" s="7"/>
      <c r="OO283" s="7"/>
      <c r="OP283" s="7"/>
      <c r="OQ283" s="7"/>
      <c r="OR283" s="7"/>
      <c r="OS283" s="7"/>
      <c r="OT283" s="7"/>
      <c r="OU283" s="7"/>
      <c r="OV283" s="7"/>
      <c r="OW283" s="7"/>
      <c r="OX283" s="7"/>
      <c r="OY283" s="7"/>
      <c r="OZ283" s="7"/>
      <c r="PA283" s="7"/>
      <c r="PB283" s="7"/>
      <c r="PC283" s="7"/>
      <c r="PD283" s="7"/>
      <c r="PE283" s="7"/>
      <c r="PF283" s="7"/>
      <c r="PG283" s="7"/>
      <c r="PH283" s="7"/>
      <c r="PI283" s="7"/>
      <c r="PJ283" s="7"/>
      <c r="PK283" s="7"/>
      <c r="PL283" s="7"/>
      <c r="PM283" s="7"/>
      <c r="PN283" s="7"/>
      <c r="PO283" s="7"/>
      <c r="PP283" s="7"/>
      <c r="PQ283" s="7"/>
      <c r="PR283" s="7"/>
      <c r="PS283" s="7"/>
      <c r="PT283" s="7"/>
      <c r="PU283" s="7"/>
      <c r="PV283" s="7"/>
      <c r="PW283" s="7"/>
      <c r="PX283" s="7"/>
      <c r="PY283" s="7"/>
      <c r="PZ283" s="7"/>
      <c r="QA283" s="7"/>
      <c r="QB283" s="7"/>
      <c r="QC283" s="7"/>
      <c r="QD283" s="7"/>
      <c r="QE283" s="7"/>
      <c r="QF283" s="7"/>
      <c r="QG283" s="7"/>
      <c r="QH283" s="7"/>
      <c r="QI283" s="7"/>
      <c r="QJ283" s="7"/>
      <c r="QK283" s="7"/>
      <c r="QL283" s="7"/>
      <c r="QM283" s="7"/>
      <c r="QN283" s="7"/>
      <c r="QO283" s="7"/>
      <c r="QP283" s="7"/>
      <c r="QQ283" s="7"/>
      <c r="QR283" s="7"/>
      <c r="QS283" s="7"/>
      <c r="QT283" s="7"/>
      <c r="QU283" s="7"/>
      <c r="QV283" s="7"/>
      <c r="QW283" s="7"/>
      <c r="QX283" s="7"/>
      <c r="QY283" s="7"/>
      <c r="QZ283" s="7"/>
      <c r="RA283" s="7"/>
      <c r="RB283" s="7"/>
      <c r="RC283" s="7"/>
      <c r="RD283" s="7"/>
      <c r="RE283" s="7"/>
      <c r="RF283" s="7"/>
      <c r="RG283" s="7"/>
      <c r="RH283" s="7"/>
      <c r="RI283" s="7"/>
      <c r="RJ283" s="7"/>
      <c r="RK283" s="7"/>
      <c r="RL283" s="7"/>
      <c r="RM283" s="7"/>
      <c r="RN283" s="7"/>
      <c r="RO283" s="7"/>
      <c r="RP283" s="7"/>
      <c r="RQ283" s="7"/>
      <c r="RR283" s="7"/>
      <c r="RS283" s="7"/>
      <c r="RT283" s="7"/>
      <c r="RU283" s="7"/>
      <c r="RV283" s="7"/>
      <c r="RW283" s="7"/>
      <c r="RX283" s="7"/>
      <c r="RY283" s="7"/>
      <c r="RZ283" s="7"/>
      <c r="SA283" s="7"/>
      <c r="SB283" s="7"/>
      <c r="SC283" s="7"/>
      <c r="SD283" s="7"/>
      <c r="SE283" s="7"/>
      <c r="SF283" s="7"/>
      <c r="SG283" s="7"/>
      <c r="SH283" s="7"/>
      <c r="SI283" s="7"/>
      <c r="SJ283" s="7"/>
      <c r="SK283" s="7"/>
    </row>
    <row r="284" ht="14.2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  <c r="DV284" s="7"/>
      <c r="DW284" s="7"/>
      <c r="DX284" s="7"/>
      <c r="DY284" s="7"/>
      <c r="DZ284" s="7"/>
      <c r="EA284" s="7"/>
      <c r="EB284" s="7"/>
      <c r="EC284" s="7"/>
      <c r="ED284" s="7"/>
      <c r="EE284" s="7"/>
      <c r="EF284" s="7"/>
      <c r="EG284" s="7"/>
      <c r="EH284" s="7"/>
      <c r="EI284" s="7"/>
      <c r="EJ284" s="7"/>
      <c r="EK284" s="7"/>
      <c r="EL284" s="7"/>
      <c r="EM284" s="7"/>
      <c r="EN284" s="7"/>
      <c r="EO284" s="7"/>
      <c r="EP284" s="7"/>
      <c r="EQ284" s="7"/>
      <c r="ER284" s="7"/>
      <c r="ES284" s="7"/>
      <c r="ET284" s="7"/>
      <c r="EU284" s="7"/>
      <c r="EV284" s="7"/>
      <c r="EW284" s="7"/>
      <c r="EX284" s="7"/>
      <c r="EY284" s="7"/>
      <c r="EZ284" s="7"/>
      <c r="FA284" s="7"/>
      <c r="FB284" s="7"/>
      <c r="FC284" s="7"/>
      <c r="FD284" s="7"/>
      <c r="FE284" s="7"/>
      <c r="FF284" s="7"/>
      <c r="FG284" s="7"/>
      <c r="FH284" s="7"/>
      <c r="FI284" s="7"/>
      <c r="FJ284" s="7"/>
      <c r="FK284" s="7"/>
      <c r="FL284" s="7"/>
      <c r="FM284" s="7"/>
      <c r="FN284" s="7"/>
      <c r="FO284" s="7"/>
      <c r="FP284" s="7"/>
      <c r="FQ284" s="7"/>
      <c r="FR284" s="7"/>
      <c r="FS284" s="7"/>
      <c r="FT284" s="7"/>
      <c r="FU284" s="7"/>
      <c r="FV284" s="7"/>
      <c r="FW284" s="7"/>
      <c r="FX284" s="7"/>
      <c r="FY284" s="7"/>
      <c r="FZ284" s="7"/>
      <c r="GA284" s="7"/>
      <c r="GB284" s="7"/>
      <c r="GC284" s="7"/>
      <c r="GD284" s="7"/>
      <c r="GE284" s="7"/>
      <c r="GF284" s="7"/>
      <c r="GG284" s="7"/>
      <c r="GH284" s="7"/>
      <c r="GI284" s="7"/>
      <c r="GJ284" s="7"/>
      <c r="GK284" s="7"/>
      <c r="GL284" s="7"/>
      <c r="GM284" s="7"/>
      <c r="GN284" s="7"/>
      <c r="GO284" s="7"/>
      <c r="GP284" s="7"/>
      <c r="GQ284" s="7"/>
      <c r="GR284" s="7"/>
      <c r="GS284" s="7"/>
      <c r="GT284" s="7"/>
      <c r="GU284" s="7"/>
      <c r="GV284" s="7"/>
      <c r="GW284" s="7"/>
      <c r="GX284" s="7"/>
      <c r="GY284" s="7"/>
      <c r="GZ284" s="7"/>
      <c r="HA284" s="7"/>
      <c r="HB284" s="7"/>
      <c r="HC284" s="7"/>
      <c r="HD284" s="7"/>
      <c r="HE284" s="7"/>
      <c r="HF284" s="7"/>
      <c r="HG284" s="7"/>
      <c r="HH284" s="7"/>
      <c r="HI284" s="7"/>
      <c r="HJ284" s="7"/>
      <c r="HK284" s="7"/>
      <c r="HL284" s="7"/>
      <c r="HM284" s="7"/>
      <c r="HN284" s="7"/>
      <c r="HO284" s="7"/>
      <c r="HP284" s="7"/>
      <c r="HQ284" s="7"/>
      <c r="HR284" s="7"/>
      <c r="HS284" s="7"/>
      <c r="HT284" s="7"/>
      <c r="HU284" s="7"/>
      <c r="HV284" s="7"/>
      <c r="HW284" s="7"/>
      <c r="HX284" s="7"/>
      <c r="HY284" s="7"/>
      <c r="HZ284" s="7"/>
      <c r="IA284" s="7"/>
      <c r="IB284" s="7"/>
      <c r="IC284" s="7"/>
      <c r="ID284" s="7"/>
      <c r="IE284" s="7"/>
      <c r="IF284" s="7"/>
      <c r="IG284" s="7"/>
      <c r="IH284" s="7"/>
      <c r="II284" s="7"/>
      <c r="IJ284" s="7"/>
      <c r="IK284" s="7"/>
      <c r="IL284" s="7"/>
      <c r="IM284" s="7"/>
      <c r="IN284" s="7"/>
      <c r="IO284" s="7"/>
      <c r="IP284" s="7"/>
      <c r="IQ284" s="7"/>
      <c r="IR284" s="7"/>
      <c r="IS284" s="7"/>
      <c r="IT284" s="7"/>
      <c r="IU284" s="7"/>
      <c r="IV284" s="7"/>
      <c r="IW284" s="7"/>
      <c r="IX284" s="7"/>
      <c r="IY284" s="7"/>
      <c r="IZ284" s="7"/>
      <c r="JA284" s="7"/>
      <c r="JB284" s="7"/>
      <c r="JC284" s="7"/>
      <c r="JD284" s="7"/>
      <c r="JE284" s="7"/>
      <c r="JF284" s="7"/>
      <c r="JG284" s="7"/>
      <c r="JH284" s="7"/>
      <c r="JI284" s="7"/>
      <c r="JJ284" s="7"/>
      <c r="JK284" s="7"/>
      <c r="JL284" s="7"/>
      <c r="JM284" s="7"/>
      <c r="JN284" s="7"/>
      <c r="JO284" s="7"/>
      <c r="JP284" s="7"/>
      <c r="JQ284" s="7"/>
      <c r="JR284" s="7"/>
      <c r="JS284" s="7"/>
      <c r="JT284" s="7"/>
      <c r="JU284" s="7"/>
      <c r="JV284" s="7"/>
      <c r="JW284" s="7"/>
      <c r="JX284" s="7"/>
      <c r="JY284" s="7"/>
      <c r="JZ284" s="7"/>
      <c r="KA284" s="7"/>
      <c r="KB284" s="7"/>
      <c r="KC284" s="7"/>
      <c r="KD284" s="7"/>
      <c r="KE284" s="7"/>
      <c r="KF284" s="7"/>
      <c r="KG284" s="7"/>
      <c r="KH284" s="7"/>
      <c r="KI284" s="7"/>
      <c r="KJ284" s="7"/>
      <c r="KK284" s="7"/>
      <c r="KL284" s="7"/>
      <c r="KM284" s="7"/>
      <c r="KN284" s="7"/>
      <c r="KO284" s="7"/>
      <c r="KP284" s="7"/>
      <c r="KQ284" s="7"/>
      <c r="KR284" s="7"/>
      <c r="KS284" s="7"/>
      <c r="KT284" s="7"/>
      <c r="KU284" s="7"/>
      <c r="KV284" s="7"/>
      <c r="KW284" s="7"/>
      <c r="KX284" s="7"/>
      <c r="KY284" s="7"/>
      <c r="KZ284" s="7"/>
      <c r="LA284" s="7"/>
      <c r="LB284" s="7"/>
      <c r="LC284" s="7"/>
      <c r="LD284" s="7"/>
      <c r="LE284" s="7"/>
      <c r="LF284" s="7"/>
      <c r="LG284" s="7"/>
      <c r="LH284" s="7"/>
      <c r="LI284" s="7"/>
      <c r="LJ284" s="7"/>
      <c r="LK284" s="7"/>
      <c r="LL284" s="7"/>
      <c r="LM284" s="7"/>
      <c r="LN284" s="7"/>
      <c r="LO284" s="7"/>
      <c r="LP284" s="7"/>
      <c r="LQ284" s="7"/>
      <c r="LR284" s="7"/>
      <c r="LS284" s="7"/>
      <c r="LT284" s="7"/>
      <c r="LU284" s="7"/>
      <c r="LV284" s="7"/>
      <c r="LW284" s="7"/>
      <c r="LX284" s="7"/>
      <c r="LY284" s="7"/>
      <c r="LZ284" s="7"/>
      <c r="MA284" s="7"/>
      <c r="MB284" s="7"/>
      <c r="MC284" s="7"/>
      <c r="MD284" s="7"/>
      <c r="ME284" s="7"/>
      <c r="MF284" s="7"/>
      <c r="MG284" s="7"/>
      <c r="MH284" s="7"/>
      <c r="MI284" s="7"/>
      <c r="MJ284" s="7"/>
      <c r="MK284" s="7"/>
      <c r="ML284" s="7"/>
      <c r="MM284" s="7"/>
      <c r="MN284" s="7"/>
      <c r="MO284" s="7"/>
      <c r="MP284" s="7"/>
      <c r="MQ284" s="7"/>
      <c r="MR284" s="7"/>
      <c r="MS284" s="7"/>
      <c r="MT284" s="7"/>
      <c r="MU284" s="7"/>
      <c r="MV284" s="7"/>
      <c r="MW284" s="7"/>
      <c r="MX284" s="7"/>
      <c r="MY284" s="7"/>
      <c r="MZ284" s="7"/>
      <c r="NA284" s="7"/>
      <c r="NB284" s="7"/>
      <c r="NC284" s="7"/>
      <c r="ND284" s="7"/>
      <c r="NE284" s="7"/>
      <c r="NF284" s="7"/>
      <c r="NG284" s="7"/>
      <c r="NH284" s="7"/>
      <c r="NI284" s="7"/>
      <c r="NJ284" s="7"/>
      <c r="NK284" s="7"/>
      <c r="NL284" s="7"/>
      <c r="NM284" s="7"/>
      <c r="NN284" s="7"/>
      <c r="NO284" s="7"/>
      <c r="NP284" s="7"/>
      <c r="NQ284" s="7"/>
      <c r="NR284" s="7"/>
      <c r="NS284" s="7"/>
      <c r="NT284" s="7"/>
      <c r="NU284" s="7"/>
      <c r="NV284" s="7"/>
      <c r="NW284" s="7"/>
      <c r="NX284" s="7"/>
      <c r="NY284" s="7"/>
      <c r="NZ284" s="7"/>
      <c r="OA284" s="7"/>
      <c r="OB284" s="7"/>
      <c r="OC284" s="7"/>
      <c r="OD284" s="7"/>
      <c r="OE284" s="7"/>
      <c r="OF284" s="7"/>
      <c r="OG284" s="7"/>
      <c r="OH284" s="7"/>
      <c r="OI284" s="7"/>
      <c r="OJ284" s="7"/>
      <c r="OK284" s="7"/>
      <c r="OL284" s="7"/>
      <c r="OM284" s="7"/>
      <c r="ON284" s="7"/>
      <c r="OO284" s="7"/>
      <c r="OP284" s="7"/>
      <c r="OQ284" s="7"/>
      <c r="OR284" s="7"/>
      <c r="OS284" s="7"/>
      <c r="OT284" s="7"/>
      <c r="OU284" s="7"/>
      <c r="OV284" s="7"/>
      <c r="OW284" s="7"/>
      <c r="OX284" s="7"/>
      <c r="OY284" s="7"/>
      <c r="OZ284" s="7"/>
      <c r="PA284" s="7"/>
      <c r="PB284" s="7"/>
      <c r="PC284" s="7"/>
      <c r="PD284" s="7"/>
      <c r="PE284" s="7"/>
      <c r="PF284" s="7"/>
      <c r="PG284" s="7"/>
      <c r="PH284" s="7"/>
      <c r="PI284" s="7"/>
      <c r="PJ284" s="7"/>
      <c r="PK284" s="7"/>
      <c r="PL284" s="7"/>
      <c r="PM284" s="7"/>
      <c r="PN284" s="7"/>
      <c r="PO284" s="7"/>
      <c r="PP284" s="7"/>
      <c r="PQ284" s="7"/>
      <c r="PR284" s="7"/>
      <c r="PS284" s="7"/>
      <c r="PT284" s="7"/>
      <c r="PU284" s="7"/>
      <c r="PV284" s="7"/>
      <c r="PW284" s="7"/>
      <c r="PX284" s="7"/>
      <c r="PY284" s="7"/>
      <c r="PZ284" s="7"/>
      <c r="QA284" s="7"/>
      <c r="QB284" s="7"/>
      <c r="QC284" s="7"/>
      <c r="QD284" s="7"/>
      <c r="QE284" s="7"/>
      <c r="QF284" s="7"/>
      <c r="QG284" s="7"/>
      <c r="QH284" s="7"/>
      <c r="QI284" s="7"/>
      <c r="QJ284" s="7"/>
      <c r="QK284" s="7"/>
      <c r="QL284" s="7"/>
      <c r="QM284" s="7"/>
      <c r="QN284" s="7"/>
      <c r="QO284" s="7"/>
      <c r="QP284" s="7"/>
      <c r="QQ284" s="7"/>
      <c r="QR284" s="7"/>
      <c r="QS284" s="7"/>
      <c r="QT284" s="7"/>
      <c r="QU284" s="7"/>
      <c r="QV284" s="7"/>
      <c r="QW284" s="7"/>
      <c r="QX284" s="7"/>
      <c r="QY284" s="7"/>
      <c r="QZ284" s="7"/>
      <c r="RA284" s="7"/>
      <c r="RB284" s="7"/>
      <c r="RC284" s="7"/>
      <c r="RD284" s="7"/>
      <c r="RE284" s="7"/>
      <c r="RF284" s="7"/>
      <c r="RG284" s="7"/>
      <c r="RH284" s="7"/>
      <c r="RI284" s="7"/>
      <c r="RJ284" s="7"/>
      <c r="RK284" s="7"/>
      <c r="RL284" s="7"/>
      <c r="RM284" s="7"/>
      <c r="RN284" s="7"/>
      <c r="RO284" s="7"/>
      <c r="RP284" s="7"/>
      <c r="RQ284" s="7"/>
      <c r="RR284" s="7"/>
      <c r="RS284" s="7"/>
      <c r="RT284" s="7"/>
      <c r="RU284" s="7"/>
      <c r="RV284" s="7"/>
      <c r="RW284" s="7"/>
      <c r="RX284" s="7"/>
      <c r="RY284" s="7"/>
      <c r="RZ284" s="7"/>
      <c r="SA284" s="7"/>
      <c r="SB284" s="7"/>
      <c r="SC284" s="7"/>
      <c r="SD284" s="7"/>
      <c r="SE284" s="7"/>
      <c r="SF284" s="7"/>
      <c r="SG284" s="7"/>
      <c r="SH284" s="7"/>
      <c r="SI284" s="7"/>
      <c r="SJ284" s="7"/>
      <c r="SK284" s="7"/>
    </row>
    <row r="285" ht="14.2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  <c r="DV285" s="7"/>
      <c r="DW285" s="7"/>
      <c r="DX285" s="7"/>
      <c r="DY285" s="7"/>
      <c r="DZ285" s="7"/>
      <c r="EA285" s="7"/>
      <c r="EB285" s="7"/>
      <c r="EC285" s="7"/>
      <c r="ED285" s="7"/>
      <c r="EE285" s="7"/>
      <c r="EF285" s="7"/>
      <c r="EG285" s="7"/>
      <c r="EH285" s="7"/>
      <c r="EI285" s="7"/>
      <c r="EJ285" s="7"/>
      <c r="EK285" s="7"/>
      <c r="EL285" s="7"/>
      <c r="EM285" s="7"/>
      <c r="EN285" s="7"/>
      <c r="EO285" s="7"/>
      <c r="EP285" s="7"/>
      <c r="EQ285" s="7"/>
      <c r="ER285" s="7"/>
      <c r="ES285" s="7"/>
      <c r="ET285" s="7"/>
      <c r="EU285" s="7"/>
      <c r="EV285" s="7"/>
      <c r="EW285" s="7"/>
      <c r="EX285" s="7"/>
      <c r="EY285" s="7"/>
      <c r="EZ285" s="7"/>
      <c r="FA285" s="7"/>
      <c r="FB285" s="7"/>
      <c r="FC285" s="7"/>
      <c r="FD285" s="7"/>
      <c r="FE285" s="7"/>
      <c r="FF285" s="7"/>
      <c r="FG285" s="7"/>
      <c r="FH285" s="7"/>
      <c r="FI285" s="7"/>
      <c r="FJ285" s="7"/>
      <c r="FK285" s="7"/>
      <c r="FL285" s="7"/>
      <c r="FM285" s="7"/>
      <c r="FN285" s="7"/>
      <c r="FO285" s="7"/>
      <c r="FP285" s="7"/>
      <c r="FQ285" s="7"/>
      <c r="FR285" s="7"/>
      <c r="FS285" s="7"/>
      <c r="FT285" s="7"/>
      <c r="FU285" s="7"/>
      <c r="FV285" s="7"/>
      <c r="FW285" s="7"/>
      <c r="FX285" s="7"/>
      <c r="FY285" s="7"/>
      <c r="FZ285" s="7"/>
      <c r="GA285" s="7"/>
      <c r="GB285" s="7"/>
      <c r="GC285" s="7"/>
      <c r="GD285" s="7"/>
      <c r="GE285" s="7"/>
      <c r="GF285" s="7"/>
      <c r="GG285" s="7"/>
      <c r="GH285" s="7"/>
      <c r="GI285" s="7"/>
      <c r="GJ285" s="7"/>
      <c r="GK285" s="7"/>
      <c r="GL285" s="7"/>
      <c r="GM285" s="7"/>
      <c r="GN285" s="7"/>
      <c r="GO285" s="7"/>
      <c r="GP285" s="7"/>
      <c r="GQ285" s="7"/>
      <c r="GR285" s="7"/>
      <c r="GS285" s="7"/>
      <c r="GT285" s="7"/>
      <c r="GU285" s="7"/>
      <c r="GV285" s="7"/>
      <c r="GW285" s="7"/>
      <c r="GX285" s="7"/>
      <c r="GY285" s="7"/>
      <c r="GZ285" s="7"/>
      <c r="HA285" s="7"/>
      <c r="HB285" s="7"/>
      <c r="HC285" s="7"/>
      <c r="HD285" s="7"/>
      <c r="HE285" s="7"/>
      <c r="HF285" s="7"/>
      <c r="HG285" s="7"/>
      <c r="HH285" s="7"/>
      <c r="HI285" s="7"/>
      <c r="HJ285" s="7"/>
      <c r="HK285" s="7"/>
      <c r="HL285" s="7"/>
      <c r="HM285" s="7"/>
      <c r="HN285" s="7"/>
      <c r="HO285" s="7"/>
      <c r="HP285" s="7"/>
      <c r="HQ285" s="7"/>
      <c r="HR285" s="7"/>
      <c r="HS285" s="7"/>
      <c r="HT285" s="7"/>
      <c r="HU285" s="7"/>
      <c r="HV285" s="7"/>
      <c r="HW285" s="7"/>
      <c r="HX285" s="7"/>
      <c r="HY285" s="7"/>
      <c r="HZ285" s="7"/>
      <c r="IA285" s="7"/>
      <c r="IB285" s="7"/>
      <c r="IC285" s="7"/>
      <c r="ID285" s="7"/>
      <c r="IE285" s="7"/>
      <c r="IF285" s="7"/>
      <c r="IG285" s="7"/>
      <c r="IH285" s="7"/>
      <c r="II285" s="7"/>
      <c r="IJ285" s="7"/>
      <c r="IK285" s="7"/>
      <c r="IL285" s="7"/>
      <c r="IM285" s="7"/>
      <c r="IN285" s="7"/>
      <c r="IO285" s="7"/>
      <c r="IP285" s="7"/>
      <c r="IQ285" s="7"/>
      <c r="IR285" s="7"/>
      <c r="IS285" s="7"/>
      <c r="IT285" s="7"/>
      <c r="IU285" s="7"/>
      <c r="IV285" s="7"/>
      <c r="IW285" s="7"/>
      <c r="IX285" s="7"/>
      <c r="IY285" s="7"/>
      <c r="IZ285" s="7"/>
      <c r="JA285" s="7"/>
      <c r="JB285" s="7"/>
      <c r="JC285" s="7"/>
      <c r="JD285" s="7"/>
      <c r="JE285" s="7"/>
      <c r="JF285" s="7"/>
      <c r="JG285" s="7"/>
      <c r="JH285" s="7"/>
      <c r="JI285" s="7"/>
      <c r="JJ285" s="7"/>
      <c r="JK285" s="7"/>
      <c r="JL285" s="7"/>
      <c r="JM285" s="7"/>
      <c r="JN285" s="7"/>
      <c r="JO285" s="7"/>
      <c r="JP285" s="7"/>
      <c r="JQ285" s="7"/>
      <c r="JR285" s="7"/>
      <c r="JS285" s="7"/>
      <c r="JT285" s="7"/>
      <c r="JU285" s="7"/>
      <c r="JV285" s="7"/>
      <c r="JW285" s="7"/>
      <c r="JX285" s="7"/>
      <c r="JY285" s="7"/>
      <c r="JZ285" s="7"/>
      <c r="KA285" s="7"/>
      <c r="KB285" s="7"/>
      <c r="KC285" s="7"/>
      <c r="KD285" s="7"/>
      <c r="KE285" s="7"/>
      <c r="KF285" s="7"/>
      <c r="KG285" s="7"/>
      <c r="KH285" s="7"/>
      <c r="KI285" s="7"/>
      <c r="KJ285" s="7"/>
      <c r="KK285" s="7"/>
      <c r="KL285" s="7"/>
      <c r="KM285" s="7"/>
      <c r="KN285" s="7"/>
      <c r="KO285" s="7"/>
      <c r="KP285" s="7"/>
      <c r="KQ285" s="7"/>
      <c r="KR285" s="7"/>
      <c r="KS285" s="7"/>
      <c r="KT285" s="7"/>
      <c r="KU285" s="7"/>
      <c r="KV285" s="7"/>
      <c r="KW285" s="7"/>
      <c r="KX285" s="7"/>
      <c r="KY285" s="7"/>
      <c r="KZ285" s="7"/>
      <c r="LA285" s="7"/>
      <c r="LB285" s="7"/>
      <c r="LC285" s="7"/>
      <c r="LD285" s="7"/>
      <c r="LE285" s="7"/>
      <c r="LF285" s="7"/>
      <c r="LG285" s="7"/>
      <c r="LH285" s="7"/>
      <c r="LI285" s="7"/>
      <c r="LJ285" s="7"/>
      <c r="LK285" s="7"/>
      <c r="LL285" s="7"/>
      <c r="LM285" s="7"/>
      <c r="LN285" s="7"/>
      <c r="LO285" s="7"/>
      <c r="LP285" s="7"/>
      <c r="LQ285" s="7"/>
      <c r="LR285" s="7"/>
      <c r="LS285" s="7"/>
      <c r="LT285" s="7"/>
      <c r="LU285" s="7"/>
      <c r="LV285" s="7"/>
      <c r="LW285" s="7"/>
      <c r="LX285" s="7"/>
      <c r="LY285" s="7"/>
      <c r="LZ285" s="7"/>
      <c r="MA285" s="7"/>
      <c r="MB285" s="7"/>
      <c r="MC285" s="7"/>
      <c r="MD285" s="7"/>
      <c r="ME285" s="7"/>
      <c r="MF285" s="7"/>
      <c r="MG285" s="7"/>
      <c r="MH285" s="7"/>
      <c r="MI285" s="7"/>
      <c r="MJ285" s="7"/>
      <c r="MK285" s="7"/>
      <c r="ML285" s="7"/>
      <c r="MM285" s="7"/>
      <c r="MN285" s="7"/>
      <c r="MO285" s="7"/>
      <c r="MP285" s="7"/>
      <c r="MQ285" s="7"/>
      <c r="MR285" s="7"/>
      <c r="MS285" s="7"/>
      <c r="MT285" s="7"/>
      <c r="MU285" s="7"/>
      <c r="MV285" s="7"/>
      <c r="MW285" s="7"/>
      <c r="MX285" s="7"/>
      <c r="MY285" s="7"/>
      <c r="MZ285" s="7"/>
      <c r="NA285" s="7"/>
      <c r="NB285" s="7"/>
      <c r="NC285" s="7"/>
      <c r="ND285" s="7"/>
      <c r="NE285" s="7"/>
      <c r="NF285" s="7"/>
      <c r="NG285" s="7"/>
      <c r="NH285" s="7"/>
      <c r="NI285" s="7"/>
      <c r="NJ285" s="7"/>
      <c r="NK285" s="7"/>
      <c r="NL285" s="7"/>
      <c r="NM285" s="7"/>
      <c r="NN285" s="7"/>
      <c r="NO285" s="7"/>
      <c r="NP285" s="7"/>
      <c r="NQ285" s="7"/>
      <c r="NR285" s="7"/>
      <c r="NS285" s="7"/>
      <c r="NT285" s="7"/>
      <c r="NU285" s="7"/>
      <c r="NV285" s="7"/>
      <c r="NW285" s="7"/>
      <c r="NX285" s="7"/>
      <c r="NY285" s="7"/>
      <c r="NZ285" s="7"/>
      <c r="OA285" s="7"/>
      <c r="OB285" s="7"/>
      <c r="OC285" s="7"/>
      <c r="OD285" s="7"/>
      <c r="OE285" s="7"/>
      <c r="OF285" s="7"/>
      <c r="OG285" s="7"/>
      <c r="OH285" s="7"/>
      <c r="OI285" s="7"/>
      <c r="OJ285" s="7"/>
      <c r="OK285" s="7"/>
      <c r="OL285" s="7"/>
      <c r="OM285" s="7"/>
      <c r="ON285" s="7"/>
      <c r="OO285" s="7"/>
      <c r="OP285" s="7"/>
      <c r="OQ285" s="7"/>
      <c r="OR285" s="7"/>
      <c r="OS285" s="7"/>
      <c r="OT285" s="7"/>
      <c r="OU285" s="7"/>
      <c r="OV285" s="7"/>
      <c r="OW285" s="7"/>
      <c r="OX285" s="7"/>
      <c r="OY285" s="7"/>
      <c r="OZ285" s="7"/>
      <c r="PA285" s="7"/>
      <c r="PB285" s="7"/>
      <c r="PC285" s="7"/>
      <c r="PD285" s="7"/>
      <c r="PE285" s="7"/>
      <c r="PF285" s="7"/>
      <c r="PG285" s="7"/>
      <c r="PH285" s="7"/>
      <c r="PI285" s="7"/>
      <c r="PJ285" s="7"/>
      <c r="PK285" s="7"/>
      <c r="PL285" s="7"/>
      <c r="PM285" s="7"/>
      <c r="PN285" s="7"/>
      <c r="PO285" s="7"/>
      <c r="PP285" s="7"/>
      <c r="PQ285" s="7"/>
      <c r="PR285" s="7"/>
      <c r="PS285" s="7"/>
      <c r="PT285" s="7"/>
      <c r="PU285" s="7"/>
      <c r="PV285" s="7"/>
      <c r="PW285" s="7"/>
      <c r="PX285" s="7"/>
      <c r="PY285" s="7"/>
      <c r="PZ285" s="7"/>
      <c r="QA285" s="7"/>
      <c r="QB285" s="7"/>
      <c r="QC285" s="7"/>
      <c r="QD285" s="7"/>
      <c r="QE285" s="7"/>
      <c r="QF285" s="7"/>
      <c r="QG285" s="7"/>
      <c r="QH285" s="7"/>
      <c r="QI285" s="7"/>
      <c r="QJ285" s="7"/>
      <c r="QK285" s="7"/>
      <c r="QL285" s="7"/>
      <c r="QM285" s="7"/>
      <c r="QN285" s="7"/>
      <c r="QO285" s="7"/>
      <c r="QP285" s="7"/>
      <c r="QQ285" s="7"/>
      <c r="QR285" s="7"/>
      <c r="QS285" s="7"/>
      <c r="QT285" s="7"/>
      <c r="QU285" s="7"/>
      <c r="QV285" s="7"/>
      <c r="QW285" s="7"/>
      <c r="QX285" s="7"/>
      <c r="QY285" s="7"/>
      <c r="QZ285" s="7"/>
      <c r="RA285" s="7"/>
      <c r="RB285" s="7"/>
      <c r="RC285" s="7"/>
      <c r="RD285" s="7"/>
      <c r="RE285" s="7"/>
      <c r="RF285" s="7"/>
      <c r="RG285" s="7"/>
      <c r="RH285" s="7"/>
      <c r="RI285" s="7"/>
      <c r="RJ285" s="7"/>
      <c r="RK285" s="7"/>
      <c r="RL285" s="7"/>
      <c r="RM285" s="7"/>
      <c r="RN285" s="7"/>
      <c r="RO285" s="7"/>
      <c r="RP285" s="7"/>
      <c r="RQ285" s="7"/>
      <c r="RR285" s="7"/>
      <c r="RS285" s="7"/>
      <c r="RT285" s="7"/>
      <c r="RU285" s="7"/>
      <c r="RV285" s="7"/>
      <c r="RW285" s="7"/>
      <c r="RX285" s="7"/>
      <c r="RY285" s="7"/>
      <c r="RZ285" s="7"/>
      <c r="SA285" s="7"/>
      <c r="SB285" s="7"/>
      <c r="SC285" s="7"/>
      <c r="SD285" s="7"/>
      <c r="SE285" s="7"/>
      <c r="SF285" s="7"/>
      <c r="SG285" s="7"/>
      <c r="SH285" s="7"/>
      <c r="SI285" s="7"/>
      <c r="SJ285" s="7"/>
      <c r="SK285" s="7"/>
    </row>
    <row r="286" ht="14.2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  <c r="DV286" s="7"/>
      <c r="DW286" s="7"/>
      <c r="DX286" s="7"/>
      <c r="DY286" s="7"/>
      <c r="DZ286" s="7"/>
      <c r="EA286" s="7"/>
      <c r="EB286" s="7"/>
      <c r="EC286" s="7"/>
      <c r="ED286" s="7"/>
      <c r="EE286" s="7"/>
      <c r="EF286" s="7"/>
      <c r="EG286" s="7"/>
      <c r="EH286" s="7"/>
      <c r="EI286" s="7"/>
      <c r="EJ286" s="7"/>
      <c r="EK286" s="7"/>
      <c r="EL286" s="7"/>
      <c r="EM286" s="7"/>
      <c r="EN286" s="7"/>
      <c r="EO286" s="7"/>
      <c r="EP286" s="7"/>
      <c r="EQ286" s="7"/>
      <c r="ER286" s="7"/>
      <c r="ES286" s="7"/>
      <c r="ET286" s="7"/>
      <c r="EU286" s="7"/>
      <c r="EV286" s="7"/>
      <c r="EW286" s="7"/>
      <c r="EX286" s="7"/>
      <c r="EY286" s="7"/>
      <c r="EZ286" s="7"/>
      <c r="FA286" s="7"/>
      <c r="FB286" s="7"/>
      <c r="FC286" s="7"/>
      <c r="FD286" s="7"/>
      <c r="FE286" s="7"/>
      <c r="FF286" s="7"/>
      <c r="FG286" s="7"/>
      <c r="FH286" s="7"/>
      <c r="FI286" s="7"/>
      <c r="FJ286" s="7"/>
      <c r="FK286" s="7"/>
      <c r="FL286" s="7"/>
      <c r="FM286" s="7"/>
      <c r="FN286" s="7"/>
      <c r="FO286" s="7"/>
      <c r="FP286" s="7"/>
      <c r="FQ286" s="7"/>
      <c r="FR286" s="7"/>
      <c r="FS286" s="7"/>
      <c r="FT286" s="7"/>
      <c r="FU286" s="7"/>
      <c r="FV286" s="7"/>
      <c r="FW286" s="7"/>
      <c r="FX286" s="7"/>
      <c r="FY286" s="7"/>
      <c r="FZ286" s="7"/>
      <c r="GA286" s="7"/>
      <c r="GB286" s="7"/>
      <c r="GC286" s="7"/>
      <c r="GD286" s="7"/>
      <c r="GE286" s="7"/>
      <c r="GF286" s="7"/>
      <c r="GG286" s="7"/>
      <c r="GH286" s="7"/>
      <c r="GI286" s="7"/>
      <c r="GJ286" s="7"/>
      <c r="GK286" s="7"/>
      <c r="GL286" s="7"/>
      <c r="GM286" s="7"/>
      <c r="GN286" s="7"/>
      <c r="GO286" s="7"/>
      <c r="GP286" s="7"/>
      <c r="GQ286" s="7"/>
      <c r="GR286" s="7"/>
      <c r="GS286" s="7"/>
      <c r="GT286" s="7"/>
      <c r="GU286" s="7"/>
      <c r="GV286" s="7"/>
      <c r="GW286" s="7"/>
      <c r="GX286" s="7"/>
      <c r="GY286" s="7"/>
      <c r="GZ286" s="7"/>
      <c r="HA286" s="7"/>
      <c r="HB286" s="7"/>
      <c r="HC286" s="7"/>
      <c r="HD286" s="7"/>
      <c r="HE286" s="7"/>
      <c r="HF286" s="7"/>
      <c r="HG286" s="7"/>
      <c r="HH286" s="7"/>
      <c r="HI286" s="7"/>
      <c r="HJ286" s="7"/>
      <c r="HK286" s="7"/>
      <c r="HL286" s="7"/>
      <c r="HM286" s="7"/>
      <c r="HN286" s="7"/>
      <c r="HO286" s="7"/>
      <c r="HP286" s="7"/>
      <c r="HQ286" s="7"/>
      <c r="HR286" s="7"/>
      <c r="HS286" s="7"/>
      <c r="HT286" s="7"/>
      <c r="HU286" s="7"/>
      <c r="HV286" s="7"/>
      <c r="HW286" s="7"/>
      <c r="HX286" s="7"/>
      <c r="HY286" s="7"/>
      <c r="HZ286" s="7"/>
      <c r="IA286" s="7"/>
      <c r="IB286" s="7"/>
      <c r="IC286" s="7"/>
      <c r="ID286" s="7"/>
      <c r="IE286" s="7"/>
      <c r="IF286" s="7"/>
      <c r="IG286" s="7"/>
      <c r="IH286" s="7"/>
      <c r="II286" s="7"/>
      <c r="IJ286" s="7"/>
      <c r="IK286" s="7"/>
      <c r="IL286" s="7"/>
      <c r="IM286" s="7"/>
      <c r="IN286" s="7"/>
      <c r="IO286" s="7"/>
      <c r="IP286" s="7"/>
      <c r="IQ286" s="7"/>
      <c r="IR286" s="7"/>
      <c r="IS286" s="7"/>
      <c r="IT286" s="7"/>
      <c r="IU286" s="7"/>
      <c r="IV286" s="7"/>
      <c r="IW286" s="7"/>
      <c r="IX286" s="7"/>
      <c r="IY286" s="7"/>
      <c r="IZ286" s="7"/>
      <c r="JA286" s="7"/>
      <c r="JB286" s="7"/>
      <c r="JC286" s="7"/>
      <c r="JD286" s="7"/>
      <c r="JE286" s="7"/>
      <c r="JF286" s="7"/>
      <c r="JG286" s="7"/>
      <c r="JH286" s="7"/>
      <c r="JI286" s="7"/>
      <c r="JJ286" s="7"/>
      <c r="JK286" s="7"/>
      <c r="JL286" s="7"/>
      <c r="JM286" s="7"/>
      <c r="JN286" s="7"/>
      <c r="JO286" s="7"/>
      <c r="JP286" s="7"/>
      <c r="JQ286" s="7"/>
      <c r="JR286" s="7"/>
      <c r="JS286" s="7"/>
      <c r="JT286" s="7"/>
      <c r="JU286" s="7"/>
      <c r="JV286" s="7"/>
      <c r="JW286" s="7"/>
      <c r="JX286" s="7"/>
      <c r="JY286" s="7"/>
      <c r="JZ286" s="7"/>
      <c r="KA286" s="7"/>
      <c r="KB286" s="7"/>
      <c r="KC286" s="7"/>
      <c r="KD286" s="7"/>
      <c r="KE286" s="7"/>
      <c r="KF286" s="7"/>
      <c r="KG286" s="7"/>
      <c r="KH286" s="7"/>
      <c r="KI286" s="7"/>
      <c r="KJ286" s="7"/>
      <c r="KK286" s="7"/>
      <c r="KL286" s="7"/>
      <c r="KM286" s="7"/>
      <c r="KN286" s="7"/>
      <c r="KO286" s="7"/>
      <c r="KP286" s="7"/>
      <c r="KQ286" s="7"/>
      <c r="KR286" s="7"/>
      <c r="KS286" s="7"/>
      <c r="KT286" s="7"/>
      <c r="KU286" s="7"/>
      <c r="KV286" s="7"/>
      <c r="KW286" s="7"/>
      <c r="KX286" s="7"/>
      <c r="KY286" s="7"/>
      <c r="KZ286" s="7"/>
      <c r="LA286" s="7"/>
      <c r="LB286" s="7"/>
      <c r="LC286" s="7"/>
      <c r="LD286" s="7"/>
      <c r="LE286" s="7"/>
      <c r="LF286" s="7"/>
      <c r="LG286" s="7"/>
      <c r="LH286" s="7"/>
      <c r="LI286" s="7"/>
      <c r="LJ286" s="7"/>
      <c r="LK286" s="7"/>
      <c r="LL286" s="7"/>
      <c r="LM286" s="7"/>
      <c r="LN286" s="7"/>
      <c r="LO286" s="7"/>
      <c r="LP286" s="7"/>
      <c r="LQ286" s="7"/>
      <c r="LR286" s="7"/>
      <c r="LS286" s="7"/>
      <c r="LT286" s="7"/>
      <c r="LU286" s="7"/>
      <c r="LV286" s="7"/>
      <c r="LW286" s="7"/>
      <c r="LX286" s="7"/>
      <c r="LY286" s="7"/>
      <c r="LZ286" s="7"/>
      <c r="MA286" s="7"/>
      <c r="MB286" s="7"/>
      <c r="MC286" s="7"/>
      <c r="MD286" s="7"/>
      <c r="ME286" s="7"/>
      <c r="MF286" s="7"/>
      <c r="MG286" s="7"/>
      <c r="MH286" s="7"/>
      <c r="MI286" s="7"/>
      <c r="MJ286" s="7"/>
      <c r="MK286" s="7"/>
      <c r="ML286" s="7"/>
      <c r="MM286" s="7"/>
      <c r="MN286" s="7"/>
      <c r="MO286" s="7"/>
      <c r="MP286" s="7"/>
      <c r="MQ286" s="7"/>
      <c r="MR286" s="7"/>
      <c r="MS286" s="7"/>
      <c r="MT286" s="7"/>
      <c r="MU286" s="7"/>
      <c r="MV286" s="7"/>
      <c r="MW286" s="7"/>
      <c r="MX286" s="7"/>
      <c r="MY286" s="7"/>
      <c r="MZ286" s="7"/>
      <c r="NA286" s="7"/>
      <c r="NB286" s="7"/>
      <c r="NC286" s="7"/>
      <c r="ND286" s="7"/>
      <c r="NE286" s="7"/>
      <c r="NF286" s="7"/>
      <c r="NG286" s="7"/>
      <c r="NH286" s="7"/>
      <c r="NI286" s="7"/>
      <c r="NJ286" s="7"/>
      <c r="NK286" s="7"/>
      <c r="NL286" s="7"/>
      <c r="NM286" s="7"/>
      <c r="NN286" s="7"/>
      <c r="NO286" s="7"/>
      <c r="NP286" s="7"/>
      <c r="NQ286" s="7"/>
      <c r="NR286" s="7"/>
      <c r="NS286" s="7"/>
      <c r="NT286" s="7"/>
      <c r="NU286" s="7"/>
      <c r="NV286" s="7"/>
      <c r="NW286" s="7"/>
      <c r="NX286" s="7"/>
      <c r="NY286" s="7"/>
      <c r="NZ286" s="7"/>
      <c r="OA286" s="7"/>
      <c r="OB286" s="7"/>
      <c r="OC286" s="7"/>
      <c r="OD286" s="7"/>
      <c r="OE286" s="7"/>
      <c r="OF286" s="7"/>
      <c r="OG286" s="7"/>
      <c r="OH286" s="7"/>
      <c r="OI286" s="7"/>
      <c r="OJ286" s="7"/>
      <c r="OK286" s="7"/>
      <c r="OL286" s="7"/>
      <c r="OM286" s="7"/>
      <c r="ON286" s="7"/>
      <c r="OO286" s="7"/>
      <c r="OP286" s="7"/>
      <c r="OQ286" s="7"/>
      <c r="OR286" s="7"/>
      <c r="OS286" s="7"/>
      <c r="OT286" s="7"/>
      <c r="OU286" s="7"/>
      <c r="OV286" s="7"/>
      <c r="OW286" s="7"/>
      <c r="OX286" s="7"/>
      <c r="OY286" s="7"/>
      <c r="OZ286" s="7"/>
      <c r="PA286" s="7"/>
      <c r="PB286" s="7"/>
      <c r="PC286" s="7"/>
      <c r="PD286" s="7"/>
      <c r="PE286" s="7"/>
      <c r="PF286" s="7"/>
      <c r="PG286" s="7"/>
      <c r="PH286" s="7"/>
      <c r="PI286" s="7"/>
      <c r="PJ286" s="7"/>
      <c r="PK286" s="7"/>
      <c r="PL286" s="7"/>
      <c r="PM286" s="7"/>
      <c r="PN286" s="7"/>
      <c r="PO286" s="7"/>
      <c r="PP286" s="7"/>
      <c r="PQ286" s="7"/>
      <c r="PR286" s="7"/>
      <c r="PS286" s="7"/>
      <c r="PT286" s="7"/>
      <c r="PU286" s="7"/>
      <c r="PV286" s="7"/>
      <c r="PW286" s="7"/>
      <c r="PX286" s="7"/>
      <c r="PY286" s="7"/>
      <c r="PZ286" s="7"/>
      <c r="QA286" s="7"/>
      <c r="QB286" s="7"/>
      <c r="QC286" s="7"/>
      <c r="QD286" s="7"/>
      <c r="QE286" s="7"/>
      <c r="QF286" s="7"/>
      <c r="QG286" s="7"/>
      <c r="QH286" s="7"/>
      <c r="QI286" s="7"/>
      <c r="QJ286" s="7"/>
      <c r="QK286" s="7"/>
      <c r="QL286" s="7"/>
      <c r="QM286" s="7"/>
      <c r="QN286" s="7"/>
      <c r="QO286" s="7"/>
      <c r="QP286" s="7"/>
      <c r="QQ286" s="7"/>
      <c r="QR286" s="7"/>
      <c r="QS286" s="7"/>
      <c r="QT286" s="7"/>
      <c r="QU286" s="7"/>
      <c r="QV286" s="7"/>
      <c r="QW286" s="7"/>
      <c r="QX286" s="7"/>
      <c r="QY286" s="7"/>
      <c r="QZ286" s="7"/>
      <c r="RA286" s="7"/>
      <c r="RB286" s="7"/>
      <c r="RC286" s="7"/>
      <c r="RD286" s="7"/>
      <c r="RE286" s="7"/>
      <c r="RF286" s="7"/>
      <c r="RG286" s="7"/>
      <c r="RH286" s="7"/>
      <c r="RI286" s="7"/>
      <c r="RJ286" s="7"/>
      <c r="RK286" s="7"/>
      <c r="RL286" s="7"/>
      <c r="RM286" s="7"/>
      <c r="RN286" s="7"/>
      <c r="RO286" s="7"/>
      <c r="RP286" s="7"/>
      <c r="RQ286" s="7"/>
      <c r="RR286" s="7"/>
      <c r="RS286" s="7"/>
      <c r="RT286" s="7"/>
      <c r="RU286" s="7"/>
      <c r="RV286" s="7"/>
      <c r="RW286" s="7"/>
      <c r="RX286" s="7"/>
      <c r="RY286" s="7"/>
      <c r="RZ286" s="7"/>
      <c r="SA286" s="7"/>
      <c r="SB286" s="7"/>
      <c r="SC286" s="7"/>
      <c r="SD286" s="7"/>
      <c r="SE286" s="7"/>
      <c r="SF286" s="7"/>
      <c r="SG286" s="7"/>
      <c r="SH286" s="7"/>
      <c r="SI286" s="7"/>
      <c r="SJ286" s="7"/>
      <c r="SK286" s="7"/>
    </row>
    <row r="287" ht="14.2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  <c r="DV287" s="7"/>
      <c r="DW287" s="7"/>
      <c r="DX287" s="7"/>
      <c r="DY287" s="7"/>
      <c r="DZ287" s="7"/>
      <c r="EA287" s="7"/>
      <c r="EB287" s="7"/>
      <c r="EC287" s="7"/>
      <c r="ED287" s="7"/>
      <c r="EE287" s="7"/>
      <c r="EF287" s="7"/>
      <c r="EG287" s="7"/>
      <c r="EH287" s="7"/>
      <c r="EI287" s="7"/>
      <c r="EJ287" s="7"/>
      <c r="EK287" s="7"/>
      <c r="EL287" s="7"/>
      <c r="EM287" s="7"/>
      <c r="EN287" s="7"/>
      <c r="EO287" s="7"/>
      <c r="EP287" s="7"/>
      <c r="EQ287" s="7"/>
      <c r="ER287" s="7"/>
      <c r="ES287" s="7"/>
      <c r="ET287" s="7"/>
      <c r="EU287" s="7"/>
      <c r="EV287" s="7"/>
      <c r="EW287" s="7"/>
      <c r="EX287" s="7"/>
      <c r="EY287" s="7"/>
      <c r="EZ287" s="7"/>
      <c r="FA287" s="7"/>
      <c r="FB287" s="7"/>
      <c r="FC287" s="7"/>
      <c r="FD287" s="7"/>
      <c r="FE287" s="7"/>
      <c r="FF287" s="7"/>
      <c r="FG287" s="7"/>
      <c r="FH287" s="7"/>
      <c r="FI287" s="7"/>
      <c r="FJ287" s="7"/>
      <c r="FK287" s="7"/>
      <c r="FL287" s="7"/>
      <c r="FM287" s="7"/>
      <c r="FN287" s="7"/>
      <c r="FO287" s="7"/>
      <c r="FP287" s="7"/>
      <c r="FQ287" s="7"/>
      <c r="FR287" s="7"/>
      <c r="FS287" s="7"/>
      <c r="FT287" s="7"/>
      <c r="FU287" s="7"/>
      <c r="FV287" s="7"/>
      <c r="FW287" s="7"/>
      <c r="FX287" s="7"/>
      <c r="FY287" s="7"/>
      <c r="FZ287" s="7"/>
      <c r="GA287" s="7"/>
      <c r="GB287" s="7"/>
      <c r="GC287" s="7"/>
      <c r="GD287" s="7"/>
      <c r="GE287" s="7"/>
      <c r="GF287" s="7"/>
      <c r="GG287" s="7"/>
      <c r="GH287" s="7"/>
      <c r="GI287" s="7"/>
      <c r="GJ287" s="7"/>
      <c r="GK287" s="7"/>
      <c r="GL287" s="7"/>
      <c r="GM287" s="7"/>
      <c r="GN287" s="7"/>
      <c r="GO287" s="7"/>
      <c r="GP287" s="7"/>
      <c r="GQ287" s="7"/>
      <c r="GR287" s="7"/>
      <c r="GS287" s="7"/>
      <c r="GT287" s="7"/>
      <c r="GU287" s="7"/>
      <c r="GV287" s="7"/>
      <c r="GW287" s="7"/>
      <c r="GX287" s="7"/>
      <c r="GY287" s="7"/>
      <c r="GZ287" s="7"/>
      <c r="HA287" s="7"/>
      <c r="HB287" s="7"/>
      <c r="HC287" s="7"/>
      <c r="HD287" s="7"/>
      <c r="HE287" s="7"/>
      <c r="HF287" s="7"/>
      <c r="HG287" s="7"/>
      <c r="HH287" s="7"/>
      <c r="HI287" s="7"/>
      <c r="HJ287" s="7"/>
      <c r="HK287" s="7"/>
      <c r="HL287" s="7"/>
      <c r="HM287" s="7"/>
      <c r="HN287" s="7"/>
      <c r="HO287" s="7"/>
      <c r="HP287" s="7"/>
      <c r="HQ287" s="7"/>
      <c r="HR287" s="7"/>
      <c r="HS287" s="7"/>
      <c r="HT287" s="7"/>
      <c r="HU287" s="7"/>
      <c r="HV287" s="7"/>
      <c r="HW287" s="7"/>
      <c r="HX287" s="7"/>
      <c r="HY287" s="7"/>
      <c r="HZ287" s="7"/>
      <c r="IA287" s="7"/>
      <c r="IB287" s="7"/>
      <c r="IC287" s="7"/>
      <c r="ID287" s="7"/>
      <c r="IE287" s="7"/>
      <c r="IF287" s="7"/>
      <c r="IG287" s="7"/>
      <c r="IH287" s="7"/>
      <c r="II287" s="7"/>
      <c r="IJ287" s="7"/>
      <c r="IK287" s="7"/>
      <c r="IL287" s="7"/>
      <c r="IM287" s="7"/>
      <c r="IN287" s="7"/>
      <c r="IO287" s="7"/>
      <c r="IP287" s="7"/>
      <c r="IQ287" s="7"/>
      <c r="IR287" s="7"/>
      <c r="IS287" s="7"/>
      <c r="IT287" s="7"/>
      <c r="IU287" s="7"/>
      <c r="IV287" s="7"/>
      <c r="IW287" s="7"/>
      <c r="IX287" s="7"/>
      <c r="IY287" s="7"/>
      <c r="IZ287" s="7"/>
      <c r="JA287" s="7"/>
      <c r="JB287" s="7"/>
      <c r="JC287" s="7"/>
      <c r="JD287" s="7"/>
      <c r="JE287" s="7"/>
      <c r="JF287" s="7"/>
      <c r="JG287" s="7"/>
      <c r="JH287" s="7"/>
      <c r="JI287" s="7"/>
      <c r="JJ287" s="7"/>
      <c r="JK287" s="7"/>
      <c r="JL287" s="7"/>
      <c r="JM287" s="7"/>
      <c r="JN287" s="7"/>
      <c r="JO287" s="7"/>
      <c r="JP287" s="7"/>
      <c r="JQ287" s="7"/>
      <c r="JR287" s="7"/>
      <c r="JS287" s="7"/>
      <c r="JT287" s="7"/>
      <c r="JU287" s="7"/>
      <c r="JV287" s="7"/>
      <c r="JW287" s="7"/>
      <c r="JX287" s="7"/>
      <c r="JY287" s="7"/>
      <c r="JZ287" s="7"/>
      <c r="KA287" s="7"/>
      <c r="KB287" s="7"/>
      <c r="KC287" s="7"/>
      <c r="KD287" s="7"/>
      <c r="KE287" s="7"/>
      <c r="KF287" s="7"/>
      <c r="KG287" s="7"/>
      <c r="KH287" s="7"/>
      <c r="KI287" s="7"/>
      <c r="KJ287" s="7"/>
      <c r="KK287" s="7"/>
      <c r="KL287" s="7"/>
      <c r="KM287" s="7"/>
      <c r="KN287" s="7"/>
      <c r="KO287" s="7"/>
      <c r="KP287" s="7"/>
      <c r="KQ287" s="7"/>
      <c r="KR287" s="7"/>
      <c r="KS287" s="7"/>
      <c r="KT287" s="7"/>
      <c r="KU287" s="7"/>
      <c r="KV287" s="7"/>
      <c r="KW287" s="7"/>
      <c r="KX287" s="7"/>
      <c r="KY287" s="7"/>
      <c r="KZ287" s="7"/>
      <c r="LA287" s="7"/>
      <c r="LB287" s="7"/>
      <c r="LC287" s="7"/>
      <c r="LD287" s="7"/>
      <c r="LE287" s="7"/>
      <c r="LF287" s="7"/>
      <c r="LG287" s="7"/>
      <c r="LH287" s="7"/>
      <c r="LI287" s="7"/>
      <c r="LJ287" s="7"/>
      <c r="LK287" s="7"/>
      <c r="LL287" s="7"/>
      <c r="LM287" s="7"/>
      <c r="LN287" s="7"/>
      <c r="LO287" s="7"/>
      <c r="LP287" s="7"/>
      <c r="LQ287" s="7"/>
      <c r="LR287" s="7"/>
      <c r="LS287" s="7"/>
      <c r="LT287" s="7"/>
      <c r="LU287" s="7"/>
      <c r="LV287" s="7"/>
      <c r="LW287" s="7"/>
      <c r="LX287" s="7"/>
      <c r="LY287" s="7"/>
      <c r="LZ287" s="7"/>
      <c r="MA287" s="7"/>
      <c r="MB287" s="7"/>
      <c r="MC287" s="7"/>
      <c r="MD287" s="7"/>
      <c r="ME287" s="7"/>
      <c r="MF287" s="7"/>
      <c r="MG287" s="7"/>
      <c r="MH287" s="7"/>
      <c r="MI287" s="7"/>
      <c r="MJ287" s="7"/>
      <c r="MK287" s="7"/>
      <c r="ML287" s="7"/>
      <c r="MM287" s="7"/>
      <c r="MN287" s="7"/>
      <c r="MO287" s="7"/>
      <c r="MP287" s="7"/>
      <c r="MQ287" s="7"/>
      <c r="MR287" s="7"/>
      <c r="MS287" s="7"/>
      <c r="MT287" s="7"/>
      <c r="MU287" s="7"/>
      <c r="MV287" s="7"/>
      <c r="MW287" s="7"/>
      <c r="MX287" s="7"/>
      <c r="MY287" s="7"/>
      <c r="MZ287" s="7"/>
      <c r="NA287" s="7"/>
      <c r="NB287" s="7"/>
      <c r="NC287" s="7"/>
      <c r="ND287" s="7"/>
      <c r="NE287" s="7"/>
      <c r="NF287" s="7"/>
      <c r="NG287" s="7"/>
      <c r="NH287" s="7"/>
      <c r="NI287" s="7"/>
      <c r="NJ287" s="7"/>
      <c r="NK287" s="7"/>
      <c r="NL287" s="7"/>
      <c r="NM287" s="7"/>
      <c r="NN287" s="7"/>
      <c r="NO287" s="7"/>
      <c r="NP287" s="7"/>
      <c r="NQ287" s="7"/>
      <c r="NR287" s="7"/>
      <c r="NS287" s="7"/>
      <c r="NT287" s="7"/>
      <c r="NU287" s="7"/>
      <c r="NV287" s="7"/>
      <c r="NW287" s="7"/>
      <c r="NX287" s="7"/>
      <c r="NY287" s="7"/>
      <c r="NZ287" s="7"/>
      <c r="OA287" s="7"/>
      <c r="OB287" s="7"/>
      <c r="OC287" s="7"/>
      <c r="OD287" s="7"/>
      <c r="OE287" s="7"/>
      <c r="OF287" s="7"/>
      <c r="OG287" s="7"/>
      <c r="OH287" s="7"/>
      <c r="OI287" s="7"/>
      <c r="OJ287" s="7"/>
      <c r="OK287" s="7"/>
      <c r="OL287" s="7"/>
      <c r="OM287" s="7"/>
      <c r="ON287" s="7"/>
      <c r="OO287" s="7"/>
      <c r="OP287" s="7"/>
      <c r="OQ287" s="7"/>
      <c r="OR287" s="7"/>
      <c r="OS287" s="7"/>
      <c r="OT287" s="7"/>
      <c r="OU287" s="7"/>
      <c r="OV287" s="7"/>
      <c r="OW287" s="7"/>
      <c r="OX287" s="7"/>
      <c r="OY287" s="7"/>
      <c r="OZ287" s="7"/>
      <c r="PA287" s="7"/>
      <c r="PB287" s="7"/>
      <c r="PC287" s="7"/>
      <c r="PD287" s="7"/>
      <c r="PE287" s="7"/>
      <c r="PF287" s="7"/>
      <c r="PG287" s="7"/>
      <c r="PH287" s="7"/>
      <c r="PI287" s="7"/>
      <c r="PJ287" s="7"/>
      <c r="PK287" s="7"/>
      <c r="PL287" s="7"/>
      <c r="PM287" s="7"/>
      <c r="PN287" s="7"/>
      <c r="PO287" s="7"/>
      <c r="PP287" s="7"/>
      <c r="PQ287" s="7"/>
      <c r="PR287" s="7"/>
      <c r="PS287" s="7"/>
      <c r="PT287" s="7"/>
      <c r="PU287" s="7"/>
      <c r="PV287" s="7"/>
      <c r="PW287" s="7"/>
      <c r="PX287" s="7"/>
      <c r="PY287" s="7"/>
      <c r="PZ287" s="7"/>
      <c r="QA287" s="7"/>
      <c r="QB287" s="7"/>
      <c r="QC287" s="7"/>
      <c r="QD287" s="7"/>
      <c r="QE287" s="7"/>
      <c r="QF287" s="7"/>
      <c r="QG287" s="7"/>
      <c r="QH287" s="7"/>
      <c r="QI287" s="7"/>
      <c r="QJ287" s="7"/>
      <c r="QK287" s="7"/>
      <c r="QL287" s="7"/>
      <c r="QM287" s="7"/>
      <c r="QN287" s="7"/>
      <c r="QO287" s="7"/>
      <c r="QP287" s="7"/>
      <c r="QQ287" s="7"/>
      <c r="QR287" s="7"/>
      <c r="QS287" s="7"/>
      <c r="QT287" s="7"/>
      <c r="QU287" s="7"/>
      <c r="QV287" s="7"/>
      <c r="QW287" s="7"/>
      <c r="QX287" s="7"/>
      <c r="QY287" s="7"/>
      <c r="QZ287" s="7"/>
      <c r="RA287" s="7"/>
      <c r="RB287" s="7"/>
      <c r="RC287" s="7"/>
      <c r="RD287" s="7"/>
      <c r="RE287" s="7"/>
      <c r="RF287" s="7"/>
      <c r="RG287" s="7"/>
      <c r="RH287" s="7"/>
      <c r="RI287" s="7"/>
      <c r="RJ287" s="7"/>
      <c r="RK287" s="7"/>
      <c r="RL287" s="7"/>
      <c r="RM287" s="7"/>
      <c r="RN287" s="7"/>
      <c r="RO287" s="7"/>
      <c r="RP287" s="7"/>
      <c r="RQ287" s="7"/>
      <c r="RR287" s="7"/>
      <c r="RS287" s="7"/>
      <c r="RT287" s="7"/>
      <c r="RU287" s="7"/>
      <c r="RV287" s="7"/>
      <c r="RW287" s="7"/>
      <c r="RX287" s="7"/>
      <c r="RY287" s="7"/>
      <c r="RZ287" s="7"/>
      <c r="SA287" s="7"/>
      <c r="SB287" s="7"/>
      <c r="SC287" s="7"/>
      <c r="SD287" s="7"/>
      <c r="SE287" s="7"/>
      <c r="SF287" s="7"/>
      <c r="SG287" s="7"/>
      <c r="SH287" s="7"/>
      <c r="SI287" s="7"/>
      <c r="SJ287" s="7"/>
      <c r="SK287" s="7"/>
    </row>
    <row r="288" ht="14.2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  <c r="DV288" s="7"/>
      <c r="DW288" s="7"/>
      <c r="DX288" s="7"/>
      <c r="DY288" s="7"/>
      <c r="DZ288" s="7"/>
      <c r="EA288" s="7"/>
      <c r="EB288" s="7"/>
      <c r="EC288" s="7"/>
      <c r="ED288" s="7"/>
      <c r="EE288" s="7"/>
      <c r="EF288" s="7"/>
      <c r="EG288" s="7"/>
      <c r="EH288" s="7"/>
      <c r="EI288" s="7"/>
      <c r="EJ288" s="7"/>
      <c r="EK288" s="7"/>
      <c r="EL288" s="7"/>
      <c r="EM288" s="7"/>
      <c r="EN288" s="7"/>
      <c r="EO288" s="7"/>
      <c r="EP288" s="7"/>
      <c r="EQ288" s="7"/>
      <c r="ER288" s="7"/>
      <c r="ES288" s="7"/>
      <c r="ET288" s="7"/>
      <c r="EU288" s="7"/>
      <c r="EV288" s="7"/>
      <c r="EW288" s="7"/>
      <c r="EX288" s="7"/>
      <c r="EY288" s="7"/>
      <c r="EZ288" s="7"/>
      <c r="FA288" s="7"/>
      <c r="FB288" s="7"/>
      <c r="FC288" s="7"/>
      <c r="FD288" s="7"/>
      <c r="FE288" s="7"/>
      <c r="FF288" s="7"/>
      <c r="FG288" s="7"/>
      <c r="FH288" s="7"/>
      <c r="FI288" s="7"/>
      <c r="FJ288" s="7"/>
      <c r="FK288" s="7"/>
      <c r="FL288" s="7"/>
      <c r="FM288" s="7"/>
      <c r="FN288" s="7"/>
      <c r="FO288" s="7"/>
      <c r="FP288" s="7"/>
      <c r="FQ288" s="7"/>
      <c r="FR288" s="7"/>
      <c r="FS288" s="7"/>
      <c r="FT288" s="7"/>
      <c r="FU288" s="7"/>
      <c r="FV288" s="7"/>
      <c r="FW288" s="7"/>
      <c r="FX288" s="7"/>
      <c r="FY288" s="7"/>
      <c r="FZ288" s="7"/>
      <c r="GA288" s="7"/>
      <c r="GB288" s="7"/>
      <c r="GC288" s="7"/>
      <c r="GD288" s="7"/>
      <c r="GE288" s="7"/>
      <c r="GF288" s="7"/>
      <c r="GG288" s="7"/>
      <c r="GH288" s="7"/>
      <c r="GI288" s="7"/>
      <c r="GJ288" s="7"/>
      <c r="GK288" s="7"/>
      <c r="GL288" s="7"/>
      <c r="GM288" s="7"/>
      <c r="GN288" s="7"/>
      <c r="GO288" s="7"/>
      <c r="GP288" s="7"/>
      <c r="GQ288" s="7"/>
      <c r="GR288" s="7"/>
      <c r="GS288" s="7"/>
      <c r="GT288" s="7"/>
      <c r="GU288" s="7"/>
      <c r="GV288" s="7"/>
      <c r="GW288" s="7"/>
      <c r="GX288" s="7"/>
      <c r="GY288" s="7"/>
      <c r="GZ288" s="7"/>
      <c r="HA288" s="7"/>
      <c r="HB288" s="7"/>
      <c r="HC288" s="7"/>
      <c r="HD288" s="7"/>
      <c r="HE288" s="7"/>
      <c r="HF288" s="7"/>
      <c r="HG288" s="7"/>
      <c r="HH288" s="7"/>
      <c r="HI288" s="7"/>
      <c r="HJ288" s="7"/>
      <c r="HK288" s="7"/>
      <c r="HL288" s="7"/>
      <c r="HM288" s="7"/>
      <c r="HN288" s="7"/>
      <c r="HO288" s="7"/>
      <c r="HP288" s="7"/>
      <c r="HQ288" s="7"/>
      <c r="HR288" s="7"/>
      <c r="HS288" s="7"/>
      <c r="HT288" s="7"/>
      <c r="HU288" s="7"/>
      <c r="HV288" s="7"/>
      <c r="HW288" s="7"/>
      <c r="HX288" s="7"/>
      <c r="HY288" s="7"/>
      <c r="HZ288" s="7"/>
      <c r="IA288" s="7"/>
      <c r="IB288" s="7"/>
      <c r="IC288" s="7"/>
      <c r="ID288" s="7"/>
      <c r="IE288" s="7"/>
      <c r="IF288" s="7"/>
      <c r="IG288" s="7"/>
      <c r="IH288" s="7"/>
      <c r="II288" s="7"/>
      <c r="IJ288" s="7"/>
      <c r="IK288" s="7"/>
      <c r="IL288" s="7"/>
      <c r="IM288" s="7"/>
      <c r="IN288" s="7"/>
      <c r="IO288" s="7"/>
      <c r="IP288" s="7"/>
      <c r="IQ288" s="7"/>
      <c r="IR288" s="7"/>
      <c r="IS288" s="7"/>
      <c r="IT288" s="7"/>
      <c r="IU288" s="7"/>
      <c r="IV288" s="7"/>
      <c r="IW288" s="7"/>
      <c r="IX288" s="7"/>
      <c r="IY288" s="7"/>
      <c r="IZ288" s="7"/>
      <c r="JA288" s="7"/>
      <c r="JB288" s="7"/>
      <c r="JC288" s="7"/>
      <c r="JD288" s="7"/>
      <c r="JE288" s="7"/>
      <c r="JF288" s="7"/>
      <c r="JG288" s="7"/>
      <c r="JH288" s="7"/>
      <c r="JI288" s="7"/>
      <c r="JJ288" s="7"/>
      <c r="JK288" s="7"/>
      <c r="JL288" s="7"/>
      <c r="JM288" s="7"/>
      <c r="JN288" s="7"/>
      <c r="JO288" s="7"/>
      <c r="JP288" s="7"/>
      <c r="JQ288" s="7"/>
      <c r="JR288" s="7"/>
      <c r="JS288" s="7"/>
      <c r="JT288" s="7"/>
      <c r="JU288" s="7"/>
      <c r="JV288" s="7"/>
      <c r="JW288" s="7"/>
      <c r="JX288" s="7"/>
      <c r="JY288" s="7"/>
      <c r="JZ288" s="7"/>
      <c r="KA288" s="7"/>
      <c r="KB288" s="7"/>
      <c r="KC288" s="7"/>
      <c r="KD288" s="7"/>
      <c r="KE288" s="7"/>
      <c r="KF288" s="7"/>
      <c r="KG288" s="7"/>
      <c r="KH288" s="7"/>
      <c r="KI288" s="7"/>
      <c r="KJ288" s="7"/>
      <c r="KK288" s="7"/>
      <c r="KL288" s="7"/>
      <c r="KM288" s="7"/>
      <c r="KN288" s="7"/>
      <c r="KO288" s="7"/>
      <c r="KP288" s="7"/>
      <c r="KQ288" s="7"/>
      <c r="KR288" s="7"/>
      <c r="KS288" s="7"/>
      <c r="KT288" s="7"/>
      <c r="KU288" s="7"/>
      <c r="KV288" s="7"/>
      <c r="KW288" s="7"/>
      <c r="KX288" s="7"/>
      <c r="KY288" s="7"/>
      <c r="KZ288" s="7"/>
      <c r="LA288" s="7"/>
      <c r="LB288" s="7"/>
      <c r="LC288" s="7"/>
      <c r="LD288" s="7"/>
      <c r="LE288" s="7"/>
      <c r="LF288" s="7"/>
      <c r="LG288" s="7"/>
      <c r="LH288" s="7"/>
      <c r="LI288" s="7"/>
      <c r="LJ288" s="7"/>
      <c r="LK288" s="7"/>
      <c r="LL288" s="7"/>
      <c r="LM288" s="7"/>
      <c r="LN288" s="7"/>
      <c r="LO288" s="7"/>
      <c r="LP288" s="7"/>
      <c r="LQ288" s="7"/>
      <c r="LR288" s="7"/>
      <c r="LS288" s="7"/>
      <c r="LT288" s="7"/>
      <c r="LU288" s="7"/>
      <c r="LV288" s="7"/>
      <c r="LW288" s="7"/>
      <c r="LX288" s="7"/>
      <c r="LY288" s="7"/>
      <c r="LZ288" s="7"/>
      <c r="MA288" s="7"/>
      <c r="MB288" s="7"/>
      <c r="MC288" s="7"/>
      <c r="MD288" s="7"/>
      <c r="ME288" s="7"/>
      <c r="MF288" s="7"/>
      <c r="MG288" s="7"/>
      <c r="MH288" s="7"/>
      <c r="MI288" s="7"/>
      <c r="MJ288" s="7"/>
      <c r="MK288" s="7"/>
      <c r="ML288" s="7"/>
      <c r="MM288" s="7"/>
      <c r="MN288" s="7"/>
      <c r="MO288" s="7"/>
      <c r="MP288" s="7"/>
      <c r="MQ288" s="7"/>
      <c r="MR288" s="7"/>
      <c r="MS288" s="7"/>
      <c r="MT288" s="7"/>
      <c r="MU288" s="7"/>
      <c r="MV288" s="7"/>
      <c r="MW288" s="7"/>
      <c r="MX288" s="7"/>
      <c r="MY288" s="7"/>
      <c r="MZ288" s="7"/>
      <c r="NA288" s="7"/>
      <c r="NB288" s="7"/>
      <c r="NC288" s="7"/>
      <c r="ND288" s="7"/>
      <c r="NE288" s="7"/>
      <c r="NF288" s="7"/>
      <c r="NG288" s="7"/>
      <c r="NH288" s="7"/>
      <c r="NI288" s="7"/>
      <c r="NJ288" s="7"/>
      <c r="NK288" s="7"/>
      <c r="NL288" s="7"/>
      <c r="NM288" s="7"/>
      <c r="NN288" s="7"/>
      <c r="NO288" s="7"/>
      <c r="NP288" s="7"/>
      <c r="NQ288" s="7"/>
      <c r="NR288" s="7"/>
      <c r="NS288" s="7"/>
      <c r="NT288" s="7"/>
      <c r="NU288" s="7"/>
      <c r="NV288" s="7"/>
      <c r="NW288" s="7"/>
      <c r="NX288" s="7"/>
      <c r="NY288" s="7"/>
      <c r="NZ288" s="7"/>
      <c r="OA288" s="7"/>
      <c r="OB288" s="7"/>
      <c r="OC288" s="7"/>
      <c r="OD288" s="7"/>
      <c r="OE288" s="7"/>
      <c r="OF288" s="7"/>
      <c r="OG288" s="7"/>
      <c r="OH288" s="7"/>
      <c r="OI288" s="7"/>
      <c r="OJ288" s="7"/>
      <c r="OK288" s="7"/>
      <c r="OL288" s="7"/>
      <c r="OM288" s="7"/>
      <c r="ON288" s="7"/>
      <c r="OO288" s="7"/>
      <c r="OP288" s="7"/>
      <c r="OQ288" s="7"/>
      <c r="OR288" s="7"/>
      <c r="OS288" s="7"/>
      <c r="OT288" s="7"/>
      <c r="OU288" s="7"/>
      <c r="OV288" s="7"/>
      <c r="OW288" s="7"/>
      <c r="OX288" s="7"/>
      <c r="OY288" s="7"/>
      <c r="OZ288" s="7"/>
      <c r="PA288" s="7"/>
      <c r="PB288" s="7"/>
      <c r="PC288" s="7"/>
      <c r="PD288" s="7"/>
      <c r="PE288" s="7"/>
      <c r="PF288" s="7"/>
      <c r="PG288" s="7"/>
      <c r="PH288" s="7"/>
      <c r="PI288" s="7"/>
      <c r="PJ288" s="7"/>
      <c r="PK288" s="7"/>
      <c r="PL288" s="7"/>
      <c r="PM288" s="7"/>
      <c r="PN288" s="7"/>
      <c r="PO288" s="7"/>
      <c r="PP288" s="7"/>
      <c r="PQ288" s="7"/>
      <c r="PR288" s="7"/>
      <c r="PS288" s="7"/>
      <c r="PT288" s="7"/>
      <c r="PU288" s="7"/>
      <c r="PV288" s="7"/>
      <c r="PW288" s="7"/>
      <c r="PX288" s="7"/>
      <c r="PY288" s="7"/>
      <c r="PZ288" s="7"/>
      <c r="QA288" s="7"/>
      <c r="QB288" s="7"/>
      <c r="QC288" s="7"/>
      <c r="QD288" s="7"/>
      <c r="QE288" s="7"/>
      <c r="QF288" s="7"/>
      <c r="QG288" s="7"/>
      <c r="QH288" s="7"/>
      <c r="QI288" s="7"/>
      <c r="QJ288" s="7"/>
      <c r="QK288" s="7"/>
      <c r="QL288" s="7"/>
      <c r="QM288" s="7"/>
      <c r="QN288" s="7"/>
      <c r="QO288" s="7"/>
      <c r="QP288" s="7"/>
      <c r="QQ288" s="7"/>
      <c r="QR288" s="7"/>
      <c r="QS288" s="7"/>
      <c r="QT288" s="7"/>
      <c r="QU288" s="7"/>
      <c r="QV288" s="7"/>
      <c r="QW288" s="7"/>
      <c r="QX288" s="7"/>
      <c r="QY288" s="7"/>
      <c r="QZ288" s="7"/>
      <c r="RA288" s="7"/>
      <c r="RB288" s="7"/>
      <c r="RC288" s="7"/>
      <c r="RD288" s="7"/>
      <c r="RE288" s="7"/>
      <c r="RF288" s="7"/>
      <c r="RG288" s="7"/>
      <c r="RH288" s="7"/>
      <c r="RI288" s="7"/>
      <c r="RJ288" s="7"/>
      <c r="RK288" s="7"/>
      <c r="RL288" s="7"/>
      <c r="RM288" s="7"/>
      <c r="RN288" s="7"/>
      <c r="RO288" s="7"/>
      <c r="RP288" s="7"/>
      <c r="RQ288" s="7"/>
      <c r="RR288" s="7"/>
      <c r="RS288" s="7"/>
      <c r="RT288" s="7"/>
      <c r="RU288" s="7"/>
      <c r="RV288" s="7"/>
      <c r="RW288" s="7"/>
      <c r="RX288" s="7"/>
      <c r="RY288" s="7"/>
      <c r="RZ288" s="7"/>
      <c r="SA288" s="7"/>
      <c r="SB288" s="7"/>
      <c r="SC288" s="7"/>
      <c r="SD288" s="7"/>
      <c r="SE288" s="7"/>
      <c r="SF288" s="7"/>
      <c r="SG288" s="7"/>
      <c r="SH288" s="7"/>
      <c r="SI288" s="7"/>
      <c r="SJ288" s="7"/>
      <c r="SK288" s="7"/>
    </row>
    <row r="289" ht="14.2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  <c r="DV289" s="7"/>
      <c r="DW289" s="7"/>
      <c r="DX289" s="7"/>
      <c r="DY289" s="7"/>
      <c r="DZ289" s="7"/>
      <c r="EA289" s="7"/>
      <c r="EB289" s="7"/>
      <c r="EC289" s="7"/>
      <c r="ED289" s="7"/>
      <c r="EE289" s="7"/>
      <c r="EF289" s="7"/>
      <c r="EG289" s="7"/>
      <c r="EH289" s="7"/>
      <c r="EI289" s="7"/>
      <c r="EJ289" s="7"/>
      <c r="EK289" s="7"/>
      <c r="EL289" s="7"/>
      <c r="EM289" s="7"/>
      <c r="EN289" s="7"/>
      <c r="EO289" s="7"/>
      <c r="EP289" s="7"/>
      <c r="EQ289" s="7"/>
      <c r="ER289" s="7"/>
      <c r="ES289" s="7"/>
      <c r="ET289" s="7"/>
      <c r="EU289" s="7"/>
      <c r="EV289" s="7"/>
      <c r="EW289" s="7"/>
      <c r="EX289" s="7"/>
      <c r="EY289" s="7"/>
      <c r="EZ289" s="7"/>
      <c r="FA289" s="7"/>
      <c r="FB289" s="7"/>
      <c r="FC289" s="7"/>
      <c r="FD289" s="7"/>
      <c r="FE289" s="7"/>
      <c r="FF289" s="7"/>
      <c r="FG289" s="7"/>
      <c r="FH289" s="7"/>
      <c r="FI289" s="7"/>
      <c r="FJ289" s="7"/>
      <c r="FK289" s="7"/>
      <c r="FL289" s="7"/>
      <c r="FM289" s="7"/>
      <c r="FN289" s="7"/>
      <c r="FO289" s="7"/>
      <c r="FP289" s="7"/>
      <c r="FQ289" s="7"/>
      <c r="FR289" s="7"/>
      <c r="FS289" s="7"/>
      <c r="FT289" s="7"/>
      <c r="FU289" s="7"/>
      <c r="FV289" s="7"/>
      <c r="FW289" s="7"/>
      <c r="FX289" s="7"/>
      <c r="FY289" s="7"/>
      <c r="FZ289" s="7"/>
      <c r="GA289" s="7"/>
      <c r="GB289" s="7"/>
      <c r="GC289" s="7"/>
      <c r="GD289" s="7"/>
      <c r="GE289" s="7"/>
      <c r="GF289" s="7"/>
      <c r="GG289" s="7"/>
      <c r="GH289" s="7"/>
      <c r="GI289" s="7"/>
      <c r="GJ289" s="7"/>
      <c r="GK289" s="7"/>
      <c r="GL289" s="7"/>
      <c r="GM289" s="7"/>
      <c r="GN289" s="7"/>
      <c r="GO289" s="7"/>
      <c r="GP289" s="7"/>
      <c r="GQ289" s="7"/>
      <c r="GR289" s="7"/>
      <c r="GS289" s="7"/>
      <c r="GT289" s="7"/>
      <c r="GU289" s="7"/>
      <c r="GV289" s="7"/>
      <c r="GW289" s="7"/>
      <c r="GX289" s="7"/>
      <c r="GY289" s="7"/>
      <c r="GZ289" s="7"/>
      <c r="HA289" s="7"/>
      <c r="HB289" s="7"/>
      <c r="HC289" s="7"/>
      <c r="HD289" s="7"/>
      <c r="HE289" s="7"/>
      <c r="HF289" s="7"/>
      <c r="HG289" s="7"/>
      <c r="HH289" s="7"/>
      <c r="HI289" s="7"/>
      <c r="HJ289" s="7"/>
      <c r="HK289" s="7"/>
      <c r="HL289" s="7"/>
      <c r="HM289" s="7"/>
      <c r="HN289" s="7"/>
      <c r="HO289" s="7"/>
      <c r="HP289" s="7"/>
      <c r="HQ289" s="7"/>
      <c r="HR289" s="7"/>
      <c r="HS289" s="7"/>
      <c r="HT289" s="7"/>
      <c r="HU289" s="7"/>
      <c r="HV289" s="7"/>
      <c r="HW289" s="7"/>
      <c r="HX289" s="7"/>
      <c r="HY289" s="7"/>
      <c r="HZ289" s="7"/>
      <c r="IA289" s="7"/>
      <c r="IB289" s="7"/>
      <c r="IC289" s="7"/>
      <c r="ID289" s="7"/>
      <c r="IE289" s="7"/>
      <c r="IF289" s="7"/>
      <c r="IG289" s="7"/>
      <c r="IH289" s="7"/>
      <c r="II289" s="7"/>
      <c r="IJ289" s="7"/>
      <c r="IK289" s="7"/>
      <c r="IL289" s="7"/>
      <c r="IM289" s="7"/>
      <c r="IN289" s="7"/>
      <c r="IO289" s="7"/>
      <c r="IP289" s="7"/>
      <c r="IQ289" s="7"/>
      <c r="IR289" s="7"/>
      <c r="IS289" s="7"/>
      <c r="IT289" s="7"/>
      <c r="IU289" s="7"/>
      <c r="IV289" s="7"/>
      <c r="IW289" s="7"/>
      <c r="IX289" s="7"/>
      <c r="IY289" s="7"/>
      <c r="IZ289" s="7"/>
      <c r="JA289" s="7"/>
      <c r="JB289" s="7"/>
      <c r="JC289" s="7"/>
      <c r="JD289" s="7"/>
      <c r="JE289" s="7"/>
      <c r="JF289" s="7"/>
      <c r="JG289" s="7"/>
      <c r="JH289" s="7"/>
      <c r="JI289" s="7"/>
      <c r="JJ289" s="7"/>
      <c r="JK289" s="7"/>
      <c r="JL289" s="7"/>
      <c r="JM289" s="7"/>
      <c r="JN289" s="7"/>
      <c r="JO289" s="7"/>
      <c r="JP289" s="7"/>
      <c r="JQ289" s="7"/>
      <c r="JR289" s="7"/>
      <c r="JS289" s="7"/>
      <c r="JT289" s="7"/>
      <c r="JU289" s="7"/>
      <c r="JV289" s="7"/>
      <c r="JW289" s="7"/>
      <c r="JX289" s="7"/>
      <c r="JY289" s="7"/>
      <c r="JZ289" s="7"/>
      <c r="KA289" s="7"/>
      <c r="KB289" s="7"/>
      <c r="KC289" s="7"/>
      <c r="KD289" s="7"/>
      <c r="KE289" s="7"/>
      <c r="KF289" s="7"/>
      <c r="KG289" s="7"/>
      <c r="KH289" s="7"/>
      <c r="KI289" s="7"/>
      <c r="KJ289" s="7"/>
      <c r="KK289" s="7"/>
      <c r="KL289" s="7"/>
      <c r="KM289" s="7"/>
      <c r="KN289" s="7"/>
      <c r="KO289" s="7"/>
      <c r="KP289" s="7"/>
      <c r="KQ289" s="7"/>
      <c r="KR289" s="7"/>
      <c r="KS289" s="7"/>
      <c r="KT289" s="7"/>
      <c r="KU289" s="7"/>
      <c r="KV289" s="7"/>
      <c r="KW289" s="7"/>
      <c r="KX289" s="7"/>
      <c r="KY289" s="7"/>
      <c r="KZ289" s="7"/>
      <c r="LA289" s="7"/>
      <c r="LB289" s="7"/>
      <c r="LC289" s="7"/>
      <c r="LD289" s="7"/>
      <c r="LE289" s="7"/>
      <c r="LF289" s="7"/>
      <c r="LG289" s="7"/>
      <c r="LH289" s="7"/>
      <c r="LI289" s="7"/>
      <c r="LJ289" s="7"/>
      <c r="LK289" s="7"/>
      <c r="LL289" s="7"/>
      <c r="LM289" s="7"/>
      <c r="LN289" s="7"/>
      <c r="LO289" s="7"/>
      <c r="LP289" s="7"/>
      <c r="LQ289" s="7"/>
      <c r="LR289" s="7"/>
      <c r="LS289" s="7"/>
      <c r="LT289" s="7"/>
      <c r="LU289" s="7"/>
      <c r="LV289" s="7"/>
      <c r="LW289" s="7"/>
      <c r="LX289" s="7"/>
      <c r="LY289" s="7"/>
      <c r="LZ289" s="7"/>
      <c r="MA289" s="7"/>
      <c r="MB289" s="7"/>
      <c r="MC289" s="7"/>
      <c r="MD289" s="7"/>
      <c r="ME289" s="7"/>
      <c r="MF289" s="7"/>
      <c r="MG289" s="7"/>
      <c r="MH289" s="7"/>
      <c r="MI289" s="7"/>
      <c r="MJ289" s="7"/>
      <c r="MK289" s="7"/>
      <c r="ML289" s="7"/>
      <c r="MM289" s="7"/>
      <c r="MN289" s="7"/>
      <c r="MO289" s="7"/>
      <c r="MP289" s="7"/>
      <c r="MQ289" s="7"/>
      <c r="MR289" s="7"/>
      <c r="MS289" s="7"/>
      <c r="MT289" s="7"/>
      <c r="MU289" s="7"/>
      <c r="MV289" s="7"/>
      <c r="MW289" s="7"/>
      <c r="MX289" s="7"/>
      <c r="MY289" s="7"/>
      <c r="MZ289" s="7"/>
      <c r="NA289" s="7"/>
      <c r="NB289" s="7"/>
      <c r="NC289" s="7"/>
      <c r="ND289" s="7"/>
      <c r="NE289" s="7"/>
      <c r="NF289" s="7"/>
      <c r="NG289" s="7"/>
      <c r="NH289" s="7"/>
      <c r="NI289" s="7"/>
      <c r="NJ289" s="7"/>
      <c r="NK289" s="7"/>
      <c r="NL289" s="7"/>
      <c r="NM289" s="7"/>
      <c r="NN289" s="7"/>
      <c r="NO289" s="7"/>
      <c r="NP289" s="7"/>
      <c r="NQ289" s="7"/>
      <c r="NR289" s="7"/>
      <c r="NS289" s="7"/>
      <c r="NT289" s="7"/>
      <c r="NU289" s="7"/>
      <c r="NV289" s="7"/>
      <c r="NW289" s="7"/>
      <c r="NX289" s="7"/>
      <c r="NY289" s="7"/>
      <c r="NZ289" s="7"/>
      <c r="OA289" s="7"/>
      <c r="OB289" s="7"/>
      <c r="OC289" s="7"/>
      <c r="OD289" s="7"/>
      <c r="OE289" s="7"/>
      <c r="OF289" s="7"/>
      <c r="OG289" s="7"/>
      <c r="OH289" s="7"/>
      <c r="OI289" s="7"/>
      <c r="OJ289" s="7"/>
      <c r="OK289" s="7"/>
      <c r="OL289" s="7"/>
      <c r="OM289" s="7"/>
      <c r="ON289" s="7"/>
      <c r="OO289" s="7"/>
      <c r="OP289" s="7"/>
      <c r="OQ289" s="7"/>
      <c r="OR289" s="7"/>
      <c r="OS289" s="7"/>
      <c r="OT289" s="7"/>
      <c r="OU289" s="7"/>
      <c r="OV289" s="7"/>
      <c r="OW289" s="7"/>
      <c r="OX289" s="7"/>
      <c r="OY289" s="7"/>
      <c r="OZ289" s="7"/>
      <c r="PA289" s="7"/>
      <c r="PB289" s="7"/>
      <c r="PC289" s="7"/>
      <c r="PD289" s="7"/>
      <c r="PE289" s="7"/>
      <c r="PF289" s="7"/>
      <c r="PG289" s="7"/>
      <c r="PH289" s="7"/>
      <c r="PI289" s="7"/>
      <c r="PJ289" s="7"/>
      <c r="PK289" s="7"/>
      <c r="PL289" s="7"/>
      <c r="PM289" s="7"/>
      <c r="PN289" s="7"/>
      <c r="PO289" s="7"/>
      <c r="PP289" s="7"/>
      <c r="PQ289" s="7"/>
      <c r="PR289" s="7"/>
      <c r="PS289" s="7"/>
      <c r="PT289" s="7"/>
      <c r="PU289" s="7"/>
      <c r="PV289" s="7"/>
      <c r="PW289" s="7"/>
      <c r="PX289" s="7"/>
      <c r="PY289" s="7"/>
      <c r="PZ289" s="7"/>
      <c r="QA289" s="7"/>
      <c r="QB289" s="7"/>
      <c r="QC289" s="7"/>
      <c r="QD289" s="7"/>
      <c r="QE289" s="7"/>
      <c r="QF289" s="7"/>
      <c r="QG289" s="7"/>
      <c r="QH289" s="7"/>
      <c r="QI289" s="7"/>
      <c r="QJ289" s="7"/>
      <c r="QK289" s="7"/>
      <c r="QL289" s="7"/>
      <c r="QM289" s="7"/>
      <c r="QN289" s="7"/>
      <c r="QO289" s="7"/>
      <c r="QP289" s="7"/>
      <c r="QQ289" s="7"/>
      <c r="QR289" s="7"/>
      <c r="QS289" s="7"/>
      <c r="QT289" s="7"/>
      <c r="QU289" s="7"/>
      <c r="QV289" s="7"/>
      <c r="QW289" s="7"/>
      <c r="QX289" s="7"/>
      <c r="QY289" s="7"/>
      <c r="QZ289" s="7"/>
      <c r="RA289" s="7"/>
      <c r="RB289" s="7"/>
      <c r="RC289" s="7"/>
      <c r="RD289" s="7"/>
      <c r="RE289" s="7"/>
      <c r="RF289" s="7"/>
      <c r="RG289" s="7"/>
      <c r="RH289" s="7"/>
      <c r="RI289" s="7"/>
      <c r="RJ289" s="7"/>
      <c r="RK289" s="7"/>
      <c r="RL289" s="7"/>
      <c r="RM289" s="7"/>
      <c r="RN289" s="7"/>
      <c r="RO289" s="7"/>
      <c r="RP289" s="7"/>
      <c r="RQ289" s="7"/>
      <c r="RR289" s="7"/>
      <c r="RS289" s="7"/>
      <c r="RT289" s="7"/>
      <c r="RU289" s="7"/>
      <c r="RV289" s="7"/>
      <c r="RW289" s="7"/>
      <c r="RX289" s="7"/>
      <c r="RY289" s="7"/>
      <c r="RZ289" s="7"/>
      <c r="SA289" s="7"/>
      <c r="SB289" s="7"/>
      <c r="SC289" s="7"/>
      <c r="SD289" s="7"/>
      <c r="SE289" s="7"/>
      <c r="SF289" s="7"/>
      <c r="SG289" s="7"/>
      <c r="SH289" s="7"/>
      <c r="SI289" s="7"/>
      <c r="SJ289" s="7"/>
      <c r="SK289" s="7"/>
    </row>
    <row r="290" ht="14.2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  <c r="DV290" s="7"/>
      <c r="DW290" s="7"/>
      <c r="DX290" s="7"/>
      <c r="DY290" s="7"/>
      <c r="DZ290" s="7"/>
      <c r="EA290" s="7"/>
      <c r="EB290" s="7"/>
      <c r="EC290" s="7"/>
      <c r="ED290" s="7"/>
      <c r="EE290" s="7"/>
      <c r="EF290" s="7"/>
      <c r="EG290" s="7"/>
      <c r="EH290" s="7"/>
      <c r="EI290" s="7"/>
      <c r="EJ290" s="7"/>
      <c r="EK290" s="7"/>
      <c r="EL290" s="7"/>
      <c r="EM290" s="7"/>
      <c r="EN290" s="7"/>
      <c r="EO290" s="7"/>
      <c r="EP290" s="7"/>
      <c r="EQ290" s="7"/>
      <c r="ER290" s="7"/>
      <c r="ES290" s="7"/>
      <c r="ET290" s="7"/>
      <c r="EU290" s="7"/>
      <c r="EV290" s="7"/>
      <c r="EW290" s="7"/>
      <c r="EX290" s="7"/>
      <c r="EY290" s="7"/>
      <c r="EZ290" s="7"/>
      <c r="FA290" s="7"/>
      <c r="FB290" s="7"/>
      <c r="FC290" s="7"/>
      <c r="FD290" s="7"/>
      <c r="FE290" s="7"/>
      <c r="FF290" s="7"/>
      <c r="FG290" s="7"/>
      <c r="FH290" s="7"/>
      <c r="FI290" s="7"/>
      <c r="FJ290" s="7"/>
      <c r="FK290" s="7"/>
      <c r="FL290" s="7"/>
      <c r="FM290" s="7"/>
      <c r="FN290" s="7"/>
      <c r="FO290" s="7"/>
      <c r="FP290" s="7"/>
      <c r="FQ290" s="7"/>
      <c r="FR290" s="7"/>
      <c r="FS290" s="7"/>
      <c r="FT290" s="7"/>
      <c r="FU290" s="7"/>
      <c r="FV290" s="7"/>
      <c r="FW290" s="7"/>
      <c r="FX290" s="7"/>
      <c r="FY290" s="7"/>
      <c r="FZ290" s="7"/>
      <c r="GA290" s="7"/>
      <c r="GB290" s="7"/>
      <c r="GC290" s="7"/>
      <c r="GD290" s="7"/>
      <c r="GE290" s="7"/>
      <c r="GF290" s="7"/>
      <c r="GG290" s="7"/>
      <c r="GH290" s="7"/>
      <c r="GI290" s="7"/>
      <c r="GJ290" s="7"/>
      <c r="GK290" s="7"/>
      <c r="GL290" s="7"/>
      <c r="GM290" s="7"/>
      <c r="GN290" s="7"/>
      <c r="GO290" s="7"/>
      <c r="GP290" s="7"/>
      <c r="GQ290" s="7"/>
      <c r="GR290" s="7"/>
      <c r="GS290" s="7"/>
      <c r="GT290" s="7"/>
      <c r="GU290" s="7"/>
      <c r="GV290" s="7"/>
      <c r="GW290" s="7"/>
      <c r="GX290" s="7"/>
      <c r="GY290" s="7"/>
      <c r="GZ290" s="7"/>
      <c r="HA290" s="7"/>
      <c r="HB290" s="7"/>
      <c r="HC290" s="7"/>
      <c r="HD290" s="7"/>
      <c r="HE290" s="7"/>
      <c r="HF290" s="7"/>
      <c r="HG290" s="7"/>
      <c r="HH290" s="7"/>
      <c r="HI290" s="7"/>
      <c r="HJ290" s="7"/>
      <c r="HK290" s="7"/>
      <c r="HL290" s="7"/>
      <c r="HM290" s="7"/>
      <c r="HN290" s="7"/>
      <c r="HO290" s="7"/>
      <c r="HP290" s="7"/>
      <c r="HQ290" s="7"/>
      <c r="HR290" s="7"/>
      <c r="HS290" s="7"/>
      <c r="HT290" s="7"/>
      <c r="HU290" s="7"/>
      <c r="HV290" s="7"/>
      <c r="HW290" s="7"/>
      <c r="HX290" s="7"/>
      <c r="HY290" s="7"/>
      <c r="HZ290" s="7"/>
      <c r="IA290" s="7"/>
      <c r="IB290" s="7"/>
      <c r="IC290" s="7"/>
      <c r="ID290" s="7"/>
      <c r="IE290" s="7"/>
      <c r="IF290" s="7"/>
      <c r="IG290" s="7"/>
      <c r="IH290" s="7"/>
      <c r="II290" s="7"/>
      <c r="IJ290" s="7"/>
      <c r="IK290" s="7"/>
      <c r="IL290" s="7"/>
      <c r="IM290" s="7"/>
      <c r="IN290" s="7"/>
      <c r="IO290" s="7"/>
      <c r="IP290" s="7"/>
      <c r="IQ290" s="7"/>
      <c r="IR290" s="7"/>
      <c r="IS290" s="7"/>
      <c r="IT290" s="7"/>
      <c r="IU290" s="7"/>
      <c r="IV290" s="7"/>
      <c r="IW290" s="7"/>
      <c r="IX290" s="7"/>
      <c r="IY290" s="7"/>
      <c r="IZ290" s="7"/>
      <c r="JA290" s="7"/>
      <c r="JB290" s="7"/>
      <c r="JC290" s="7"/>
      <c r="JD290" s="7"/>
      <c r="JE290" s="7"/>
      <c r="JF290" s="7"/>
      <c r="JG290" s="7"/>
      <c r="JH290" s="7"/>
      <c r="JI290" s="7"/>
      <c r="JJ290" s="7"/>
      <c r="JK290" s="7"/>
      <c r="JL290" s="7"/>
      <c r="JM290" s="7"/>
      <c r="JN290" s="7"/>
      <c r="JO290" s="7"/>
      <c r="JP290" s="7"/>
      <c r="JQ290" s="7"/>
      <c r="JR290" s="7"/>
      <c r="JS290" s="7"/>
      <c r="JT290" s="7"/>
      <c r="JU290" s="7"/>
      <c r="JV290" s="7"/>
      <c r="JW290" s="7"/>
      <c r="JX290" s="7"/>
      <c r="JY290" s="7"/>
      <c r="JZ290" s="7"/>
      <c r="KA290" s="7"/>
      <c r="KB290" s="7"/>
      <c r="KC290" s="7"/>
      <c r="KD290" s="7"/>
      <c r="KE290" s="7"/>
      <c r="KF290" s="7"/>
      <c r="KG290" s="7"/>
      <c r="KH290" s="7"/>
      <c r="KI290" s="7"/>
      <c r="KJ290" s="7"/>
      <c r="KK290" s="7"/>
      <c r="KL290" s="7"/>
      <c r="KM290" s="7"/>
      <c r="KN290" s="7"/>
      <c r="KO290" s="7"/>
      <c r="KP290" s="7"/>
      <c r="KQ290" s="7"/>
      <c r="KR290" s="7"/>
      <c r="KS290" s="7"/>
      <c r="KT290" s="7"/>
      <c r="KU290" s="7"/>
      <c r="KV290" s="7"/>
      <c r="KW290" s="7"/>
      <c r="KX290" s="7"/>
      <c r="KY290" s="7"/>
      <c r="KZ290" s="7"/>
      <c r="LA290" s="7"/>
      <c r="LB290" s="7"/>
      <c r="LC290" s="7"/>
      <c r="LD290" s="7"/>
      <c r="LE290" s="7"/>
      <c r="LF290" s="7"/>
      <c r="LG290" s="7"/>
      <c r="LH290" s="7"/>
      <c r="LI290" s="7"/>
      <c r="LJ290" s="7"/>
      <c r="LK290" s="7"/>
      <c r="LL290" s="7"/>
      <c r="LM290" s="7"/>
      <c r="LN290" s="7"/>
      <c r="LO290" s="7"/>
      <c r="LP290" s="7"/>
      <c r="LQ290" s="7"/>
      <c r="LR290" s="7"/>
      <c r="LS290" s="7"/>
      <c r="LT290" s="7"/>
      <c r="LU290" s="7"/>
      <c r="LV290" s="7"/>
      <c r="LW290" s="7"/>
      <c r="LX290" s="7"/>
      <c r="LY290" s="7"/>
      <c r="LZ290" s="7"/>
      <c r="MA290" s="7"/>
      <c r="MB290" s="7"/>
      <c r="MC290" s="7"/>
      <c r="MD290" s="7"/>
      <c r="ME290" s="7"/>
      <c r="MF290" s="7"/>
      <c r="MG290" s="7"/>
      <c r="MH290" s="7"/>
      <c r="MI290" s="7"/>
      <c r="MJ290" s="7"/>
      <c r="MK290" s="7"/>
      <c r="ML290" s="7"/>
      <c r="MM290" s="7"/>
      <c r="MN290" s="7"/>
      <c r="MO290" s="7"/>
      <c r="MP290" s="7"/>
      <c r="MQ290" s="7"/>
      <c r="MR290" s="7"/>
      <c r="MS290" s="7"/>
      <c r="MT290" s="7"/>
      <c r="MU290" s="7"/>
      <c r="MV290" s="7"/>
      <c r="MW290" s="7"/>
      <c r="MX290" s="7"/>
      <c r="MY290" s="7"/>
      <c r="MZ290" s="7"/>
      <c r="NA290" s="7"/>
      <c r="NB290" s="7"/>
      <c r="NC290" s="7"/>
      <c r="ND290" s="7"/>
      <c r="NE290" s="7"/>
      <c r="NF290" s="7"/>
      <c r="NG290" s="7"/>
      <c r="NH290" s="7"/>
      <c r="NI290" s="7"/>
      <c r="NJ290" s="7"/>
      <c r="NK290" s="7"/>
      <c r="NL290" s="7"/>
      <c r="NM290" s="7"/>
      <c r="NN290" s="7"/>
      <c r="NO290" s="7"/>
      <c r="NP290" s="7"/>
      <c r="NQ290" s="7"/>
      <c r="NR290" s="7"/>
      <c r="NS290" s="7"/>
      <c r="NT290" s="7"/>
      <c r="NU290" s="7"/>
      <c r="NV290" s="7"/>
      <c r="NW290" s="7"/>
      <c r="NX290" s="7"/>
      <c r="NY290" s="7"/>
      <c r="NZ290" s="7"/>
      <c r="OA290" s="7"/>
      <c r="OB290" s="7"/>
      <c r="OC290" s="7"/>
      <c r="OD290" s="7"/>
      <c r="OE290" s="7"/>
      <c r="OF290" s="7"/>
      <c r="OG290" s="7"/>
      <c r="OH290" s="7"/>
      <c r="OI290" s="7"/>
      <c r="OJ290" s="7"/>
      <c r="OK290" s="7"/>
      <c r="OL290" s="7"/>
      <c r="OM290" s="7"/>
      <c r="ON290" s="7"/>
      <c r="OO290" s="7"/>
      <c r="OP290" s="7"/>
      <c r="OQ290" s="7"/>
      <c r="OR290" s="7"/>
      <c r="OS290" s="7"/>
      <c r="OT290" s="7"/>
      <c r="OU290" s="7"/>
      <c r="OV290" s="7"/>
      <c r="OW290" s="7"/>
      <c r="OX290" s="7"/>
      <c r="OY290" s="7"/>
      <c r="OZ290" s="7"/>
      <c r="PA290" s="7"/>
      <c r="PB290" s="7"/>
      <c r="PC290" s="7"/>
      <c r="PD290" s="7"/>
      <c r="PE290" s="7"/>
      <c r="PF290" s="7"/>
      <c r="PG290" s="7"/>
      <c r="PH290" s="7"/>
      <c r="PI290" s="7"/>
      <c r="PJ290" s="7"/>
      <c r="PK290" s="7"/>
      <c r="PL290" s="7"/>
      <c r="PM290" s="7"/>
      <c r="PN290" s="7"/>
      <c r="PO290" s="7"/>
      <c r="PP290" s="7"/>
      <c r="PQ290" s="7"/>
      <c r="PR290" s="7"/>
      <c r="PS290" s="7"/>
      <c r="PT290" s="7"/>
      <c r="PU290" s="7"/>
      <c r="PV290" s="7"/>
      <c r="PW290" s="7"/>
      <c r="PX290" s="7"/>
      <c r="PY290" s="7"/>
      <c r="PZ290" s="7"/>
      <c r="QA290" s="7"/>
      <c r="QB290" s="7"/>
      <c r="QC290" s="7"/>
      <c r="QD290" s="7"/>
      <c r="QE290" s="7"/>
      <c r="QF290" s="7"/>
      <c r="QG290" s="7"/>
      <c r="QH290" s="7"/>
      <c r="QI290" s="7"/>
      <c r="QJ290" s="7"/>
      <c r="QK290" s="7"/>
      <c r="QL290" s="7"/>
      <c r="QM290" s="7"/>
      <c r="QN290" s="7"/>
      <c r="QO290" s="7"/>
      <c r="QP290" s="7"/>
      <c r="QQ290" s="7"/>
      <c r="QR290" s="7"/>
      <c r="QS290" s="7"/>
      <c r="QT290" s="7"/>
      <c r="QU290" s="7"/>
      <c r="QV290" s="7"/>
      <c r="QW290" s="7"/>
      <c r="QX290" s="7"/>
      <c r="QY290" s="7"/>
      <c r="QZ290" s="7"/>
      <c r="RA290" s="7"/>
      <c r="RB290" s="7"/>
      <c r="RC290" s="7"/>
      <c r="RD290" s="7"/>
      <c r="RE290" s="7"/>
      <c r="RF290" s="7"/>
      <c r="RG290" s="7"/>
      <c r="RH290" s="7"/>
      <c r="RI290" s="7"/>
      <c r="RJ290" s="7"/>
      <c r="RK290" s="7"/>
      <c r="RL290" s="7"/>
      <c r="RM290" s="7"/>
      <c r="RN290" s="7"/>
      <c r="RO290" s="7"/>
      <c r="RP290" s="7"/>
      <c r="RQ290" s="7"/>
      <c r="RR290" s="7"/>
      <c r="RS290" s="7"/>
      <c r="RT290" s="7"/>
      <c r="RU290" s="7"/>
      <c r="RV290" s="7"/>
      <c r="RW290" s="7"/>
      <c r="RX290" s="7"/>
      <c r="RY290" s="7"/>
      <c r="RZ290" s="7"/>
      <c r="SA290" s="7"/>
      <c r="SB290" s="7"/>
      <c r="SC290" s="7"/>
      <c r="SD290" s="7"/>
      <c r="SE290" s="7"/>
      <c r="SF290" s="7"/>
      <c r="SG290" s="7"/>
      <c r="SH290" s="7"/>
      <c r="SI290" s="7"/>
      <c r="SJ290" s="7"/>
      <c r="SK290" s="7"/>
    </row>
    <row r="291" ht="14.2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  <c r="DV291" s="7"/>
      <c r="DW291" s="7"/>
      <c r="DX291" s="7"/>
      <c r="DY291" s="7"/>
      <c r="DZ291" s="7"/>
      <c r="EA291" s="7"/>
      <c r="EB291" s="7"/>
      <c r="EC291" s="7"/>
      <c r="ED291" s="7"/>
      <c r="EE291" s="7"/>
      <c r="EF291" s="7"/>
      <c r="EG291" s="7"/>
      <c r="EH291" s="7"/>
      <c r="EI291" s="7"/>
      <c r="EJ291" s="7"/>
      <c r="EK291" s="7"/>
      <c r="EL291" s="7"/>
      <c r="EM291" s="7"/>
      <c r="EN291" s="7"/>
      <c r="EO291" s="7"/>
      <c r="EP291" s="7"/>
      <c r="EQ291" s="7"/>
      <c r="ER291" s="7"/>
      <c r="ES291" s="7"/>
      <c r="ET291" s="7"/>
      <c r="EU291" s="7"/>
      <c r="EV291" s="7"/>
      <c r="EW291" s="7"/>
      <c r="EX291" s="7"/>
      <c r="EY291" s="7"/>
      <c r="EZ291" s="7"/>
      <c r="FA291" s="7"/>
      <c r="FB291" s="7"/>
      <c r="FC291" s="7"/>
      <c r="FD291" s="7"/>
      <c r="FE291" s="7"/>
      <c r="FF291" s="7"/>
      <c r="FG291" s="7"/>
      <c r="FH291" s="7"/>
      <c r="FI291" s="7"/>
      <c r="FJ291" s="7"/>
      <c r="FK291" s="7"/>
      <c r="FL291" s="7"/>
      <c r="FM291" s="7"/>
      <c r="FN291" s="7"/>
      <c r="FO291" s="7"/>
      <c r="FP291" s="7"/>
      <c r="FQ291" s="7"/>
      <c r="FR291" s="7"/>
      <c r="FS291" s="7"/>
      <c r="FT291" s="7"/>
      <c r="FU291" s="7"/>
      <c r="FV291" s="7"/>
      <c r="FW291" s="7"/>
      <c r="FX291" s="7"/>
      <c r="FY291" s="7"/>
      <c r="FZ291" s="7"/>
      <c r="GA291" s="7"/>
      <c r="GB291" s="7"/>
      <c r="GC291" s="7"/>
      <c r="GD291" s="7"/>
      <c r="GE291" s="7"/>
      <c r="GF291" s="7"/>
      <c r="GG291" s="7"/>
      <c r="GH291" s="7"/>
      <c r="GI291" s="7"/>
      <c r="GJ291" s="7"/>
      <c r="GK291" s="7"/>
      <c r="GL291" s="7"/>
      <c r="GM291" s="7"/>
      <c r="GN291" s="7"/>
      <c r="GO291" s="7"/>
      <c r="GP291" s="7"/>
      <c r="GQ291" s="7"/>
      <c r="GR291" s="7"/>
      <c r="GS291" s="7"/>
      <c r="GT291" s="7"/>
      <c r="GU291" s="7"/>
      <c r="GV291" s="7"/>
      <c r="GW291" s="7"/>
      <c r="GX291" s="7"/>
      <c r="GY291" s="7"/>
      <c r="GZ291" s="7"/>
      <c r="HA291" s="7"/>
      <c r="HB291" s="7"/>
      <c r="HC291" s="7"/>
      <c r="HD291" s="7"/>
      <c r="HE291" s="7"/>
      <c r="HF291" s="7"/>
      <c r="HG291" s="7"/>
      <c r="HH291" s="7"/>
      <c r="HI291" s="7"/>
      <c r="HJ291" s="7"/>
      <c r="HK291" s="7"/>
      <c r="HL291" s="7"/>
      <c r="HM291" s="7"/>
      <c r="HN291" s="7"/>
      <c r="HO291" s="7"/>
      <c r="HP291" s="7"/>
      <c r="HQ291" s="7"/>
      <c r="HR291" s="7"/>
      <c r="HS291" s="7"/>
      <c r="HT291" s="7"/>
      <c r="HU291" s="7"/>
      <c r="HV291" s="7"/>
      <c r="HW291" s="7"/>
      <c r="HX291" s="7"/>
      <c r="HY291" s="7"/>
      <c r="HZ291" s="7"/>
      <c r="IA291" s="7"/>
      <c r="IB291" s="7"/>
      <c r="IC291" s="7"/>
      <c r="ID291" s="7"/>
      <c r="IE291" s="7"/>
      <c r="IF291" s="7"/>
      <c r="IG291" s="7"/>
      <c r="IH291" s="7"/>
      <c r="II291" s="7"/>
      <c r="IJ291" s="7"/>
      <c r="IK291" s="7"/>
      <c r="IL291" s="7"/>
      <c r="IM291" s="7"/>
      <c r="IN291" s="7"/>
      <c r="IO291" s="7"/>
      <c r="IP291" s="7"/>
      <c r="IQ291" s="7"/>
      <c r="IR291" s="7"/>
      <c r="IS291" s="7"/>
      <c r="IT291" s="7"/>
      <c r="IU291" s="7"/>
      <c r="IV291" s="7"/>
      <c r="IW291" s="7"/>
      <c r="IX291" s="7"/>
      <c r="IY291" s="7"/>
      <c r="IZ291" s="7"/>
      <c r="JA291" s="7"/>
      <c r="JB291" s="7"/>
      <c r="JC291" s="7"/>
      <c r="JD291" s="7"/>
      <c r="JE291" s="7"/>
      <c r="JF291" s="7"/>
      <c r="JG291" s="7"/>
      <c r="JH291" s="7"/>
      <c r="JI291" s="7"/>
      <c r="JJ291" s="7"/>
      <c r="JK291" s="7"/>
      <c r="JL291" s="7"/>
      <c r="JM291" s="7"/>
      <c r="JN291" s="7"/>
      <c r="JO291" s="7"/>
      <c r="JP291" s="7"/>
      <c r="JQ291" s="7"/>
      <c r="JR291" s="7"/>
      <c r="JS291" s="7"/>
      <c r="JT291" s="7"/>
      <c r="JU291" s="7"/>
      <c r="JV291" s="7"/>
      <c r="JW291" s="7"/>
      <c r="JX291" s="7"/>
      <c r="JY291" s="7"/>
      <c r="JZ291" s="7"/>
      <c r="KA291" s="7"/>
      <c r="KB291" s="7"/>
      <c r="KC291" s="7"/>
      <c r="KD291" s="7"/>
      <c r="KE291" s="7"/>
      <c r="KF291" s="7"/>
      <c r="KG291" s="7"/>
      <c r="KH291" s="7"/>
      <c r="KI291" s="7"/>
      <c r="KJ291" s="7"/>
      <c r="KK291" s="7"/>
      <c r="KL291" s="7"/>
      <c r="KM291" s="7"/>
      <c r="KN291" s="7"/>
      <c r="KO291" s="7"/>
      <c r="KP291" s="7"/>
      <c r="KQ291" s="7"/>
      <c r="KR291" s="7"/>
      <c r="KS291" s="7"/>
      <c r="KT291" s="7"/>
      <c r="KU291" s="7"/>
      <c r="KV291" s="7"/>
      <c r="KW291" s="7"/>
      <c r="KX291" s="7"/>
      <c r="KY291" s="7"/>
      <c r="KZ291" s="7"/>
      <c r="LA291" s="7"/>
      <c r="LB291" s="7"/>
      <c r="LC291" s="7"/>
      <c r="LD291" s="7"/>
      <c r="LE291" s="7"/>
      <c r="LF291" s="7"/>
      <c r="LG291" s="7"/>
      <c r="LH291" s="7"/>
      <c r="LI291" s="7"/>
      <c r="LJ291" s="7"/>
      <c r="LK291" s="7"/>
      <c r="LL291" s="7"/>
      <c r="LM291" s="7"/>
      <c r="LN291" s="7"/>
      <c r="LO291" s="7"/>
      <c r="LP291" s="7"/>
      <c r="LQ291" s="7"/>
      <c r="LR291" s="7"/>
      <c r="LS291" s="7"/>
      <c r="LT291" s="7"/>
      <c r="LU291" s="7"/>
      <c r="LV291" s="7"/>
      <c r="LW291" s="7"/>
      <c r="LX291" s="7"/>
      <c r="LY291" s="7"/>
      <c r="LZ291" s="7"/>
      <c r="MA291" s="7"/>
      <c r="MB291" s="7"/>
      <c r="MC291" s="7"/>
      <c r="MD291" s="7"/>
      <c r="ME291" s="7"/>
      <c r="MF291" s="7"/>
      <c r="MG291" s="7"/>
      <c r="MH291" s="7"/>
      <c r="MI291" s="7"/>
      <c r="MJ291" s="7"/>
      <c r="MK291" s="7"/>
      <c r="ML291" s="7"/>
      <c r="MM291" s="7"/>
      <c r="MN291" s="7"/>
      <c r="MO291" s="7"/>
      <c r="MP291" s="7"/>
      <c r="MQ291" s="7"/>
      <c r="MR291" s="7"/>
      <c r="MS291" s="7"/>
      <c r="MT291" s="7"/>
      <c r="MU291" s="7"/>
      <c r="MV291" s="7"/>
      <c r="MW291" s="7"/>
      <c r="MX291" s="7"/>
      <c r="MY291" s="7"/>
      <c r="MZ291" s="7"/>
      <c r="NA291" s="7"/>
      <c r="NB291" s="7"/>
      <c r="NC291" s="7"/>
      <c r="ND291" s="7"/>
      <c r="NE291" s="7"/>
      <c r="NF291" s="7"/>
      <c r="NG291" s="7"/>
      <c r="NH291" s="7"/>
      <c r="NI291" s="7"/>
      <c r="NJ291" s="7"/>
      <c r="NK291" s="7"/>
      <c r="NL291" s="7"/>
      <c r="NM291" s="7"/>
      <c r="NN291" s="7"/>
      <c r="NO291" s="7"/>
      <c r="NP291" s="7"/>
      <c r="NQ291" s="7"/>
      <c r="NR291" s="7"/>
      <c r="NS291" s="7"/>
      <c r="NT291" s="7"/>
      <c r="NU291" s="7"/>
      <c r="NV291" s="7"/>
      <c r="NW291" s="7"/>
      <c r="NX291" s="7"/>
      <c r="NY291" s="7"/>
      <c r="NZ291" s="7"/>
      <c r="OA291" s="7"/>
      <c r="OB291" s="7"/>
      <c r="OC291" s="7"/>
      <c r="OD291" s="7"/>
      <c r="OE291" s="7"/>
      <c r="OF291" s="7"/>
      <c r="OG291" s="7"/>
      <c r="OH291" s="7"/>
      <c r="OI291" s="7"/>
      <c r="OJ291" s="7"/>
      <c r="OK291" s="7"/>
      <c r="OL291" s="7"/>
      <c r="OM291" s="7"/>
      <c r="ON291" s="7"/>
      <c r="OO291" s="7"/>
      <c r="OP291" s="7"/>
      <c r="OQ291" s="7"/>
      <c r="OR291" s="7"/>
      <c r="OS291" s="7"/>
      <c r="OT291" s="7"/>
      <c r="OU291" s="7"/>
      <c r="OV291" s="7"/>
      <c r="OW291" s="7"/>
      <c r="OX291" s="7"/>
      <c r="OY291" s="7"/>
      <c r="OZ291" s="7"/>
      <c r="PA291" s="7"/>
      <c r="PB291" s="7"/>
      <c r="PC291" s="7"/>
      <c r="PD291" s="7"/>
      <c r="PE291" s="7"/>
      <c r="PF291" s="7"/>
      <c r="PG291" s="7"/>
      <c r="PH291" s="7"/>
      <c r="PI291" s="7"/>
      <c r="PJ291" s="7"/>
      <c r="PK291" s="7"/>
      <c r="PL291" s="7"/>
      <c r="PM291" s="7"/>
      <c r="PN291" s="7"/>
      <c r="PO291" s="7"/>
      <c r="PP291" s="7"/>
      <c r="PQ291" s="7"/>
      <c r="PR291" s="7"/>
      <c r="PS291" s="7"/>
      <c r="PT291" s="7"/>
      <c r="PU291" s="7"/>
      <c r="PV291" s="7"/>
      <c r="PW291" s="7"/>
      <c r="PX291" s="7"/>
      <c r="PY291" s="7"/>
      <c r="PZ291" s="7"/>
      <c r="QA291" s="7"/>
      <c r="QB291" s="7"/>
      <c r="QC291" s="7"/>
      <c r="QD291" s="7"/>
      <c r="QE291" s="7"/>
      <c r="QF291" s="7"/>
      <c r="QG291" s="7"/>
      <c r="QH291" s="7"/>
      <c r="QI291" s="7"/>
      <c r="QJ291" s="7"/>
      <c r="QK291" s="7"/>
      <c r="QL291" s="7"/>
      <c r="QM291" s="7"/>
      <c r="QN291" s="7"/>
      <c r="QO291" s="7"/>
      <c r="QP291" s="7"/>
      <c r="QQ291" s="7"/>
      <c r="QR291" s="7"/>
      <c r="QS291" s="7"/>
      <c r="QT291" s="7"/>
      <c r="QU291" s="7"/>
      <c r="QV291" s="7"/>
      <c r="QW291" s="7"/>
      <c r="QX291" s="7"/>
      <c r="QY291" s="7"/>
      <c r="QZ291" s="7"/>
      <c r="RA291" s="7"/>
      <c r="RB291" s="7"/>
      <c r="RC291" s="7"/>
      <c r="RD291" s="7"/>
      <c r="RE291" s="7"/>
      <c r="RF291" s="7"/>
      <c r="RG291" s="7"/>
      <c r="RH291" s="7"/>
      <c r="RI291" s="7"/>
      <c r="RJ291" s="7"/>
      <c r="RK291" s="7"/>
      <c r="RL291" s="7"/>
      <c r="RM291" s="7"/>
      <c r="RN291" s="7"/>
      <c r="RO291" s="7"/>
      <c r="RP291" s="7"/>
      <c r="RQ291" s="7"/>
      <c r="RR291" s="7"/>
      <c r="RS291" s="7"/>
      <c r="RT291" s="7"/>
      <c r="RU291" s="7"/>
      <c r="RV291" s="7"/>
      <c r="RW291" s="7"/>
      <c r="RX291" s="7"/>
      <c r="RY291" s="7"/>
      <c r="RZ291" s="7"/>
      <c r="SA291" s="7"/>
      <c r="SB291" s="7"/>
      <c r="SC291" s="7"/>
      <c r="SD291" s="7"/>
      <c r="SE291" s="7"/>
      <c r="SF291" s="7"/>
      <c r="SG291" s="7"/>
      <c r="SH291" s="7"/>
      <c r="SI291" s="7"/>
      <c r="SJ291" s="7"/>
      <c r="SK291" s="7"/>
    </row>
    <row r="292" ht="14.2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  <c r="DV292" s="7"/>
      <c r="DW292" s="7"/>
      <c r="DX292" s="7"/>
      <c r="DY292" s="7"/>
      <c r="DZ292" s="7"/>
      <c r="EA292" s="7"/>
      <c r="EB292" s="7"/>
      <c r="EC292" s="7"/>
      <c r="ED292" s="7"/>
      <c r="EE292" s="7"/>
      <c r="EF292" s="7"/>
      <c r="EG292" s="7"/>
      <c r="EH292" s="7"/>
      <c r="EI292" s="7"/>
      <c r="EJ292" s="7"/>
      <c r="EK292" s="7"/>
      <c r="EL292" s="7"/>
      <c r="EM292" s="7"/>
      <c r="EN292" s="7"/>
      <c r="EO292" s="7"/>
      <c r="EP292" s="7"/>
      <c r="EQ292" s="7"/>
      <c r="ER292" s="7"/>
      <c r="ES292" s="7"/>
      <c r="ET292" s="7"/>
      <c r="EU292" s="7"/>
      <c r="EV292" s="7"/>
      <c r="EW292" s="7"/>
      <c r="EX292" s="7"/>
      <c r="EY292" s="7"/>
      <c r="EZ292" s="7"/>
      <c r="FA292" s="7"/>
      <c r="FB292" s="7"/>
      <c r="FC292" s="7"/>
      <c r="FD292" s="7"/>
      <c r="FE292" s="7"/>
      <c r="FF292" s="7"/>
      <c r="FG292" s="7"/>
      <c r="FH292" s="7"/>
      <c r="FI292" s="7"/>
      <c r="FJ292" s="7"/>
      <c r="FK292" s="7"/>
      <c r="FL292" s="7"/>
      <c r="FM292" s="7"/>
      <c r="FN292" s="7"/>
      <c r="FO292" s="7"/>
      <c r="FP292" s="7"/>
      <c r="FQ292" s="7"/>
      <c r="FR292" s="7"/>
      <c r="FS292" s="7"/>
      <c r="FT292" s="7"/>
      <c r="FU292" s="7"/>
      <c r="FV292" s="7"/>
      <c r="FW292" s="7"/>
      <c r="FX292" s="7"/>
      <c r="FY292" s="7"/>
      <c r="FZ292" s="7"/>
      <c r="GA292" s="7"/>
      <c r="GB292" s="7"/>
      <c r="GC292" s="7"/>
      <c r="GD292" s="7"/>
      <c r="GE292" s="7"/>
      <c r="GF292" s="7"/>
      <c r="GG292" s="7"/>
      <c r="GH292" s="7"/>
      <c r="GI292" s="7"/>
      <c r="GJ292" s="7"/>
      <c r="GK292" s="7"/>
      <c r="GL292" s="7"/>
      <c r="GM292" s="7"/>
      <c r="GN292" s="7"/>
      <c r="GO292" s="7"/>
      <c r="GP292" s="7"/>
      <c r="GQ292" s="7"/>
      <c r="GR292" s="7"/>
      <c r="GS292" s="7"/>
      <c r="GT292" s="7"/>
      <c r="GU292" s="7"/>
      <c r="GV292" s="7"/>
      <c r="GW292" s="7"/>
      <c r="GX292" s="7"/>
      <c r="GY292" s="7"/>
      <c r="GZ292" s="7"/>
      <c r="HA292" s="7"/>
      <c r="HB292" s="7"/>
      <c r="HC292" s="7"/>
      <c r="HD292" s="7"/>
      <c r="HE292" s="7"/>
      <c r="HF292" s="7"/>
      <c r="HG292" s="7"/>
      <c r="HH292" s="7"/>
      <c r="HI292" s="7"/>
      <c r="HJ292" s="7"/>
      <c r="HK292" s="7"/>
      <c r="HL292" s="7"/>
      <c r="HM292" s="7"/>
      <c r="HN292" s="7"/>
      <c r="HO292" s="7"/>
      <c r="HP292" s="7"/>
      <c r="HQ292" s="7"/>
      <c r="HR292" s="7"/>
      <c r="HS292" s="7"/>
      <c r="HT292" s="7"/>
      <c r="HU292" s="7"/>
      <c r="HV292" s="7"/>
      <c r="HW292" s="7"/>
      <c r="HX292" s="7"/>
      <c r="HY292" s="7"/>
      <c r="HZ292" s="7"/>
      <c r="IA292" s="7"/>
      <c r="IB292" s="7"/>
      <c r="IC292" s="7"/>
      <c r="ID292" s="7"/>
      <c r="IE292" s="7"/>
      <c r="IF292" s="7"/>
      <c r="IG292" s="7"/>
      <c r="IH292" s="7"/>
      <c r="II292" s="7"/>
      <c r="IJ292" s="7"/>
      <c r="IK292" s="7"/>
      <c r="IL292" s="7"/>
      <c r="IM292" s="7"/>
      <c r="IN292" s="7"/>
      <c r="IO292" s="7"/>
      <c r="IP292" s="7"/>
      <c r="IQ292" s="7"/>
      <c r="IR292" s="7"/>
      <c r="IS292" s="7"/>
      <c r="IT292" s="7"/>
      <c r="IU292" s="7"/>
      <c r="IV292" s="7"/>
      <c r="IW292" s="7"/>
      <c r="IX292" s="7"/>
      <c r="IY292" s="7"/>
      <c r="IZ292" s="7"/>
      <c r="JA292" s="7"/>
      <c r="JB292" s="7"/>
      <c r="JC292" s="7"/>
      <c r="JD292" s="7"/>
      <c r="JE292" s="7"/>
      <c r="JF292" s="7"/>
      <c r="JG292" s="7"/>
      <c r="JH292" s="7"/>
      <c r="JI292" s="7"/>
      <c r="JJ292" s="7"/>
      <c r="JK292" s="7"/>
      <c r="JL292" s="7"/>
      <c r="JM292" s="7"/>
      <c r="JN292" s="7"/>
      <c r="JO292" s="7"/>
      <c r="JP292" s="7"/>
      <c r="JQ292" s="7"/>
      <c r="JR292" s="7"/>
      <c r="JS292" s="7"/>
      <c r="JT292" s="7"/>
      <c r="JU292" s="7"/>
      <c r="JV292" s="7"/>
      <c r="JW292" s="7"/>
      <c r="JX292" s="7"/>
      <c r="JY292" s="7"/>
      <c r="JZ292" s="7"/>
      <c r="KA292" s="7"/>
      <c r="KB292" s="7"/>
      <c r="KC292" s="7"/>
      <c r="KD292" s="7"/>
      <c r="KE292" s="7"/>
      <c r="KF292" s="7"/>
      <c r="KG292" s="7"/>
      <c r="KH292" s="7"/>
      <c r="KI292" s="7"/>
      <c r="KJ292" s="7"/>
      <c r="KK292" s="7"/>
      <c r="KL292" s="7"/>
      <c r="KM292" s="7"/>
      <c r="KN292" s="7"/>
      <c r="KO292" s="7"/>
      <c r="KP292" s="7"/>
      <c r="KQ292" s="7"/>
      <c r="KR292" s="7"/>
      <c r="KS292" s="7"/>
      <c r="KT292" s="7"/>
      <c r="KU292" s="7"/>
      <c r="KV292" s="7"/>
      <c r="KW292" s="7"/>
      <c r="KX292" s="7"/>
      <c r="KY292" s="7"/>
      <c r="KZ292" s="7"/>
      <c r="LA292" s="7"/>
      <c r="LB292" s="7"/>
      <c r="LC292" s="7"/>
      <c r="LD292" s="7"/>
      <c r="LE292" s="7"/>
      <c r="LF292" s="7"/>
      <c r="LG292" s="7"/>
      <c r="LH292" s="7"/>
      <c r="LI292" s="7"/>
      <c r="LJ292" s="7"/>
      <c r="LK292" s="7"/>
      <c r="LL292" s="7"/>
      <c r="LM292" s="7"/>
      <c r="LN292" s="7"/>
      <c r="LO292" s="7"/>
      <c r="LP292" s="7"/>
      <c r="LQ292" s="7"/>
      <c r="LR292" s="7"/>
      <c r="LS292" s="7"/>
      <c r="LT292" s="7"/>
      <c r="LU292" s="7"/>
      <c r="LV292" s="7"/>
      <c r="LW292" s="7"/>
      <c r="LX292" s="7"/>
      <c r="LY292" s="7"/>
      <c r="LZ292" s="7"/>
      <c r="MA292" s="7"/>
      <c r="MB292" s="7"/>
      <c r="MC292" s="7"/>
      <c r="MD292" s="7"/>
      <c r="ME292" s="7"/>
      <c r="MF292" s="7"/>
      <c r="MG292" s="7"/>
      <c r="MH292" s="7"/>
      <c r="MI292" s="7"/>
      <c r="MJ292" s="7"/>
      <c r="MK292" s="7"/>
      <c r="ML292" s="7"/>
      <c r="MM292" s="7"/>
      <c r="MN292" s="7"/>
      <c r="MO292" s="7"/>
      <c r="MP292" s="7"/>
      <c r="MQ292" s="7"/>
      <c r="MR292" s="7"/>
      <c r="MS292" s="7"/>
      <c r="MT292" s="7"/>
      <c r="MU292" s="7"/>
      <c r="MV292" s="7"/>
      <c r="MW292" s="7"/>
      <c r="MX292" s="7"/>
      <c r="MY292" s="7"/>
      <c r="MZ292" s="7"/>
      <c r="NA292" s="7"/>
      <c r="NB292" s="7"/>
      <c r="NC292" s="7"/>
      <c r="ND292" s="7"/>
      <c r="NE292" s="7"/>
      <c r="NF292" s="7"/>
      <c r="NG292" s="7"/>
      <c r="NH292" s="7"/>
      <c r="NI292" s="7"/>
      <c r="NJ292" s="7"/>
      <c r="NK292" s="7"/>
      <c r="NL292" s="7"/>
      <c r="NM292" s="7"/>
      <c r="NN292" s="7"/>
      <c r="NO292" s="7"/>
      <c r="NP292" s="7"/>
      <c r="NQ292" s="7"/>
      <c r="NR292" s="7"/>
      <c r="NS292" s="7"/>
      <c r="NT292" s="7"/>
      <c r="NU292" s="7"/>
      <c r="NV292" s="7"/>
      <c r="NW292" s="7"/>
      <c r="NX292" s="7"/>
      <c r="NY292" s="7"/>
      <c r="NZ292" s="7"/>
      <c r="OA292" s="7"/>
      <c r="OB292" s="7"/>
      <c r="OC292" s="7"/>
      <c r="OD292" s="7"/>
      <c r="OE292" s="7"/>
      <c r="OF292" s="7"/>
      <c r="OG292" s="7"/>
      <c r="OH292" s="7"/>
      <c r="OI292" s="7"/>
      <c r="OJ292" s="7"/>
      <c r="OK292" s="7"/>
      <c r="OL292" s="7"/>
      <c r="OM292" s="7"/>
      <c r="ON292" s="7"/>
      <c r="OO292" s="7"/>
      <c r="OP292" s="7"/>
      <c r="OQ292" s="7"/>
      <c r="OR292" s="7"/>
      <c r="OS292" s="7"/>
      <c r="OT292" s="7"/>
      <c r="OU292" s="7"/>
      <c r="OV292" s="7"/>
      <c r="OW292" s="7"/>
      <c r="OX292" s="7"/>
      <c r="OY292" s="7"/>
      <c r="OZ292" s="7"/>
      <c r="PA292" s="7"/>
      <c r="PB292" s="7"/>
      <c r="PC292" s="7"/>
      <c r="PD292" s="7"/>
      <c r="PE292" s="7"/>
      <c r="PF292" s="7"/>
      <c r="PG292" s="7"/>
      <c r="PH292" s="7"/>
      <c r="PI292" s="7"/>
      <c r="PJ292" s="7"/>
      <c r="PK292" s="7"/>
      <c r="PL292" s="7"/>
      <c r="PM292" s="7"/>
      <c r="PN292" s="7"/>
      <c r="PO292" s="7"/>
      <c r="PP292" s="7"/>
      <c r="PQ292" s="7"/>
      <c r="PR292" s="7"/>
      <c r="PS292" s="7"/>
      <c r="PT292" s="7"/>
      <c r="PU292" s="7"/>
      <c r="PV292" s="7"/>
      <c r="PW292" s="7"/>
      <c r="PX292" s="7"/>
      <c r="PY292" s="7"/>
      <c r="PZ292" s="7"/>
      <c r="QA292" s="7"/>
      <c r="QB292" s="7"/>
      <c r="QC292" s="7"/>
      <c r="QD292" s="7"/>
      <c r="QE292" s="7"/>
      <c r="QF292" s="7"/>
      <c r="QG292" s="7"/>
      <c r="QH292" s="7"/>
      <c r="QI292" s="7"/>
      <c r="QJ292" s="7"/>
      <c r="QK292" s="7"/>
      <c r="QL292" s="7"/>
      <c r="QM292" s="7"/>
      <c r="QN292" s="7"/>
      <c r="QO292" s="7"/>
      <c r="QP292" s="7"/>
      <c r="QQ292" s="7"/>
      <c r="QR292" s="7"/>
      <c r="QS292" s="7"/>
      <c r="QT292" s="7"/>
      <c r="QU292" s="7"/>
      <c r="QV292" s="7"/>
      <c r="QW292" s="7"/>
      <c r="QX292" s="7"/>
      <c r="QY292" s="7"/>
      <c r="QZ292" s="7"/>
      <c r="RA292" s="7"/>
      <c r="RB292" s="7"/>
      <c r="RC292" s="7"/>
      <c r="RD292" s="7"/>
      <c r="RE292" s="7"/>
      <c r="RF292" s="7"/>
      <c r="RG292" s="7"/>
      <c r="RH292" s="7"/>
      <c r="RI292" s="7"/>
      <c r="RJ292" s="7"/>
      <c r="RK292" s="7"/>
      <c r="RL292" s="7"/>
      <c r="RM292" s="7"/>
      <c r="RN292" s="7"/>
      <c r="RO292" s="7"/>
      <c r="RP292" s="7"/>
      <c r="RQ292" s="7"/>
      <c r="RR292" s="7"/>
      <c r="RS292" s="7"/>
      <c r="RT292" s="7"/>
      <c r="RU292" s="7"/>
      <c r="RV292" s="7"/>
      <c r="RW292" s="7"/>
      <c r="RX292" s="7"/>
      <c r="RY292" s="7"/>
      <c r="RZ292" s="7"/>
      <c r="SA292" s="7"/>
      <c r="SB292" s="7"/>
      <c r="SC292" s="7"/>
      <c r="SD292" s="7"/>
      <c r="SE292" s="7"/>
      <c r="SF292" s="7"/>
      <c r="SG292" s="7"/>
      <c r="SH292" s="7"/>
      <c r="SI292" s="7"/>
      <c r="SJ292" s="7"/>
      <c r="SK292" s="7"/>
    </row>
    <row r="293" ht="14.2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  <c r="DV293" s="7"/>
      <c r="DW293" s="7"/>
      <c r="DX293" s="7"/>
      <c r="DY293" s="7"/>
      <c r="DZ293" s="7"/>
      <c r="EA293" s="7"/>
      <c r="EB293" s="7"/>
      <c r="EC293" s="7"/>
      <c r="ED293" s="7"/>
      <c r="EE293" s="7"/>
      <c r="EF293" s="7"/>
      <c r="EG293" s="7"/>
      <c r="EH293" s="7"/>
      <c r="EI293" s="7"/>
      <c r="EJ293" s="7"/>
      <c r="EK293" s="7"/>
      <c r="EL293" s="7"/>
      <c r="EM293" s="7"/>
      <c r="EN293" s="7"/>
      <c r="EO293" s="7"/>
      <c r="EP293" s="7"/>
      <c r="EQ293" s="7"/>
      <c r="ER293" s="7"/>
      <c r="ES293" s="7"/>
      <c r="ET293" s="7"/>
      <c r="EU293" s="7"/>
      <c r="EV293" s="7"/>
      <c r="EW293" s="7"/>
      <c r="EX293" s="7"/>
      <c r="EY293" s="7"/>
      <c r="EZ293" s="7"/>
      <c r="FA293" s="7"/>
      <c r="FB293" s="7"/>
      <c r="FC293" s="7"/>
      <c r="FD293" s="7"/>
      <c r="FE293" s="7"/>
      <c r="FF293" s="7"/>
      <c r="FG293" s="7"/>
      <c r="FH293" s="7"/>
      <c r="FI293" s="7"/>
      <c r="FJ293" s="7"/>
      <c r="FK293" s="7"/>
      <c r="FL293" s="7"/>
      <c r="FM293" s="7"/>
      <c r="FN293" s="7"/>
      <c r="FO293" s="7"/>
      <c r="FP293" s="7"/>
      <c r="FQ293" s="7"/>
      <c r="FR293" s="7"/>
      <c r="FS293" s="7"/>
      <c r="FT293" s="7"/>
      <c r="FU293" s="7"/>
      <c r="FV293" s="7"/>
      <c r="FW293" s="7"/>
      <c r="FX293" s="7"/>
      <c r="FY293" s="7"/>
      <c r="FZ293" s="7"/>
      <c r="GA293" s="7"/>
      <c r="GB293" s="7"/>
      <c r="GC293" s="7"/>
      <c r="GD293" s="7"/>
      <c r="GE293" s="7"/>
      <c r="GF293" s="7"/>
      <c r="GG293" s="7"/>
      <c r="GH293" s="7"/>
      <c r="GI293" s="7"/>
      <c r="GJ293" s="7"/>
      <c r="GK293" s="7"/>
      <c r="GL293" s="7"/>
      <c r="GM293" s="7"/>
      <c r="GN293" s="7"/>
      <c r="GO293" s="7"/>
      <c r="GP293" s="7"/>
      <c r="GQ293" s="7"/>
      <c r="GR293" s="7"/>
      <c r="GS293" s="7"/>
      <c r="GT293" s="7"/>
      <c r="GU293" s="7"/>
      <c r="GV293" s="7"/>
      <c r="GW293" s="7"/>
      <c r="GX293" s="7"/>
      <c r="GY293" s="7"/>
      <c r="GZ293" s="7"/>
      <c r="HA293" s="7"/>
      <c r="HB293" s="7"/>
      <c r="HC293" s="7"/>
      <c r="HD293" s="7"/>
      <c r="HE293" s="7"/>
      <c r="HF293" s="7"/>
      <c r="HG293" s="7"/>
      <c r="HH293" s="7"/>
      <c r="HI293" s="7"/>
      <c r="HJ293" s="7"/>
      <c r="HK293" s="7"/>
      <c r="HL293" s="7"/>
      <c r="HM293" s="7"/>
      <c r="HN293" s="7"/>
      <c r="HO293" s="7"/>
      <c r="HP293" s="7"/>
      <c r="HQ293" s="7"/>
      <c r="HR293" s="7"/>
      <c r="HS293" s="7"/>
      <c r="HT293" s="7"/>
      <c r="HU293" s="7"/>
      <c r="HV293" s="7"/>
      <c r="HW293" s="7"/>
      <c r="HX293" s="7"/>
      <c r="HY293" s="7"/>
      <c r="HZ293" s="7"/>
      <c r="IA293" s="7"/>
      <c r="IB293" s="7"/>
      <c r="IC293" s="7"/>
      <c r="ID293" s="7"/>
      <c r="IE293" s="7"/>
      <c r="IF293" s="7"/>
      <c r="IG293" s="7"/>
      <c r="IH293" s="7"/>
      <c r="II293" s="7"/>
      <c r="IJ293" s="7"/>
      <c r="IK293" s="7"/>
      <c r="IL293" s="7"/>
      <c r="IM293" s="7"/>
      <c r="IN293" s="7"/>
      <c r="IO293" s="7"/>
      <c r="IP293" s="7"/>
      <c r="IQ293" s="7"/>
      <c r="IR293" s="7"/>
      <c r="IS293" s="7"/>
      <c r="IT293" s="7"/>
      <c r="IU293" s="7"/>
      <c r="IV293" s="7"/>
      <c r="IW293" s="7"/>
      <c r="IX293" s="7"/>
      <c r="IY293" s="7"/>
      <c r="IZ293" s="7"/>
      <c r="JA293" s="7"/>
      <c r="JB293" s="7"/>
      <c r="JC293" s="7"/>
      <c r="JD293" s="7"/>
      <c r="JE293" s="7"/>
      <c r="JF293" s="7"/>
      <c r="JG293" s="7"/>
      <c r="JH293" s="7"/>
      <c r="JI293" s="7"/>
      <c r="JJ293" s="7"/>
      <c r="JK293" s="7"/>
      <c r="JL293" s="7"/>
      <c r="JM293" s="7"/>
      <c r="JN293" s="7"/>
      <c r="JO293" s="7"/>
      <c r="JP293" s="7"/>
      <c r="JQ293" s="7"/>
      <c r="JR293" s="7"/>
      <c r="JS293" s="7"/>
      <c r="JT293" s="7"/>
      <c r="JU293" s="7"/>
      <c r="JV293" s="7"/>
      <c r="JW293" s="7"/>
      <c r="JX293" s="7"/>
      <c r="JY293" s="7"/>
      <c r="JZ293" s="7"/>
      <c r="KA293" s="7"/>
      <c r="KB293" s="7"/>
      <c r="KC293" s="7"/>
      <c r="KD293" s="7"/>
      <c r="KE293" s="7"/>
      <c r="KF293" s="7"/>
      <c r="KG293" s="7"/>
      <c r="KH293" s="7"/>
      <c r="KI293" s="7"/>
      <c r="KJ293" s="7"/>
      <c r="KK293" s="7"/>
      <c r="KL293" s="7"/>
      <c r="KM293" s="7"/>
      <c r="KN293" s="7"/>
      <c r="KO293" s="7"/>
      <c r="KP293" s="7"/>
      <c r="KQ293" s="7"/>
      <c r="KR293" s="7"/>
      <c r="KS293" s="7"/>
      <c r="KT293" s="7"/>
      <c r="KU293" s="7"/>
      <c r="KV293" s="7"/>
      <c r="KW293" s="7"/>
      <c r="KX293" s="7"/>
      <c r="KY293" s="7"/>
      <c r="KZ293" s="7"/>
      <c r="LA293" s="7"/>
      <c r="LB293" s="7"/>
      <c r="LC293" s="7"/>
      <c r="LD293" s="7"/>
      <c r="LE293" s="7"/>
      <c r="LF293" s="7"/>
      <c r="LG293" s="7"/>
      <c r="LH293" s="7"/>
      <c r="LI293" s="7"/>
      <c r="LJ293" s="7"/>
      <c r="LK293" s="7"/>
      <c r="LL293" s="7"/>
      <c r="LM293" s="7"/>
      <c r="LN293" s="7"/>
      <c r="LO293" s="7"/>
      <c r="LP293" s="7"/>
      <c r="LQ293" s="7"/>
      <c r="LR293" s="7"/>
      <c r="LS293" s="7"/>
      <c r="LT293" s="7"/>
      <c r="LU293" s="7"/>
      <c r="LV293" s="7"/>
      <c r="LW293" s="7"/>
      <c r="LX293" s="7"/>
      <c r="LY293" s="7"/>
      <c r="LZ293" s="7"/>
      <c r="MA293" s="7"/>
      <c r="MB293" s="7"/>
      <c r="MC293" s="7"/>
      <c r="MD293" s="7"/>
      <c r="ME293" s="7"/>
      <c r="MF293" s="7"/>
      <c r="MG293" s="7"/>
      <c r="MH293" s="7"/>
      <c r="MI293" s="7"/>
      <c r="MJ293" s="7"/>
      <c r="MK293" s="7"/>
      <c r="ML293" s="7"/>
      <c r="MM293" s="7"/>
      <c r="MN293" s="7"/>
      <c r="MO293" s="7"/>
      <c r="MP293" s="7"/>
      <c r="MQ293" s="7"/>
      <c r="MR293" s="7"/>
      <c r="MS293" s="7"/>
      <c r="MT293" s="7"/>
      <c r="MU293" s="7"/>
      <c r="MV293" s="7"/>
      <c r="MW293" s="7"/>
      <c r="MX293" s="7"/>
      <c r="MY293" s="7"/>
      <c r="MZ293" s="7"/>
      <c r="NA293" s="7"/>
      <c r="NB293" s="7"/>
      <c r="NC293" s="7"/>
      <c r="ND293" s="7"/>
      <c r="NE293" s="7"/>
      <c r="NF293" s="7"/>
      <c r="NG293" s="7"/>
      <c r="NH293" s="7"/>
      <c r="NI293" s="7"/>
      <c r="NJ293" s="7"/>
      <c r="NK293" s="7"/>
      <c r="NL293" s="7"/>
      <c r="NM293" s="7"/>
      <c r="NN293" s="7"/>
      <c r="NO293" s="7"/>
      <c r="NP293" s="7"/>
      <c r="NQ293" s="7"/>
      <c r="NR293" s="7"/>
      <c r="NS293" s="7"/>
      <c r="NT293" s="7"/>
      <c r="NU293" s="7"/>
      <c r="NV293" s="7"/>
      <c r="NW293" s="7"/>
      <c r="NX293" s="7"/>
      <c r="NY293" s="7"/>
      <c r="NZ293" s="7"/>
      <c r="OA293" s="7"/>
      <c r="OB293" s="7"/>
      <c r="OC293" s="7"/>
      <c r="OD293" s="7"/>
      <c r="OE293" s="7"/>
      <c r="OF293" s="7"/>
      <c r="OG293" s="7"/>
      <c r="OH293" s="7"/>
      <c r="OI293" s="7"/>
      <c r="OJ293" s="7"/>
      <c r="OK293" s="7"/>
      <c r="OL293" s="7"/>
      <c r="OM293" s="7"/>
      <c r="ON293" s="7"/>
      <c r="OO293" s="7"/>
      <c r="OP293" s="7"/>
      <c r="OQ293" s="7"/>
      <c r="OR293" s="7"/>
      <c r="OS293" s="7"/>
      <c r="OT293" s="7"/>
      <c r="OU293" s="7"/>
      <c r="OV293" s="7"/>
      <c r="OW293" s="7"/>
      <c r="OX293" s="7"/>
      <c r="OY293" s="7"/>
      <c r="OZ293" s="7"/>
      <c r="PA293" s="7"/>
      <c r="PB293" s="7"/>
      <c r="PC293" s="7"/>
      <c r="PD293" s="7"/>
      <c r="PE293" s="7"/>
      <c r="PF293" s="7"/>
      <c r="PG293" s="7"/>
      <c r="PH293" s="7"/>
      <c r="PI293" s="7"/>
      <c r="PJ293" s="7"/>
      <c r="PK293" s="7"/>
      <c r="PL293" s="7"/>
      <c r="PM293" s="7"/>
      <c r="PN293" s="7"/>
      <c r="PO293" s="7"/>
      <c r="PP293" s="7"/>
      <c r="PQ293" s="7"/>
      <c r="PR293" s="7"/>
      <c r="PS293" s="7"/>
      <c r="PT293" s="7"/>
      <c r="PU293" s="7"/>
      <c r="PV293" s="7"/>
      <c r="PW293" s="7"/>
      <c r="PX293" s="7"/>
      <c r="PY293" s="7"/>
      <c r="PZ293" s="7"/>
      <c r="QA293" s="7"/>
      <c r="QB293" s="7"/>
      <c r="QC293" s="7"/>
      <c r="QD293" s="7"/>
      <c r="QE293" s="7"/>
      <c r="QF293" s="7"/>
      <c r="QG293" s="7"/>
      <c r="QH293" s="7"/>
      <c r="QI293" s="7"/>
      <c r="QJ293" s="7"/>
      <c r="QK293" s="7"/>
      <c r="QL293" s="7"/>
      <c r="QM293" s="7"/>
      <c r="QN293" s="7"/>
      <c r="QO293" s="7"/>
      <c r="QP293" s="7"/>
      <c r="QQ293" s="7"/>
      <c r="QR293" s="7"/>
      <c r="QS293" s="7"/>
      <c r="QT293" s="7"/>
      <c r="QU293" s="7"/>
      <c r="QV293" s="7"/>
      <c r="QW293" s="7"/>
      <c r="QX293" s="7"/>
      <c r="QY293" s="7"/>
      <c r="QZ293" s="7"/>
      <c r="RA293" s="7"/>
      <c r="RB293" s="7"/>
      <c r="RC293" s="7"/>
      <c r="RD293" s="7"/>
      <c r="RE293" s="7"/>
      <c r="RF293" s="7"/>
      <c r="RG293" s="7"/>
      <c r="RH293" s="7"/>
      <c r="RI293" s="7"/>
      <c r="RJ293" s="7"/>
      <c r="RK293" s="7"/>
      <c r="RL293" s="7"/>
      <c r="RM293" s="7"/>
      <c r="RN293" s="7"/>
      <c r="RO293" s="7"/>
      <c r="RP293" s="7"/>
      <c r="RQ293" s="7"/>
      <c r="RR293" s="7"/>
      <c r="RS293" s="7"/>
      <c r="RT293" s="7"/>
      <c r="RU293" s="7"/>
      <c r="RV293" s="7"/>
      <c r="RW293" s="7"/>
      <c r="RX293" s="7"/>
      <c r="RY293" s="7"/>
      <c r="RZ293" s="7"/>
      <c r="SA293" s="7"/>
      <c r="SB293" s="7"/>
      <c r="SC293" s="7"/>
      <c r="SD293" s="7"/>
      <c r="SE293" s="7"/>
      <c r="SF293" s="7"/>
      <c r="SG293" s="7"/>
      <c r="SH293" s="7"/>
      <c r="SI293" s="7"/>
      <c r="SJ293" s="7"/>
      <c r="SK293" s="7"/>
    </row>
    <row r="294" ht="14.2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  <c r="DV294" s="7"/>
      <c r="DW294" s="7"/>
      <c r="DX294" s="7"/>
      <c r="DY294" s="7"/>
      <c r="DZ294" s="7"/>
      <c r="EA294" s="7"/>
      <c r="EB294" s="7"/>
      <c r="EC294" s="7"/>
      <c r="ED294" s="7"/>
      <c r="EE294" s="7"/>
      <c r="EF294" s="7"/>
      <c r="EG294" s="7"/>
      <c r="EH294" s="7"/>
      <c r="EI294" s="7"/>
      <c r="EJ294" s="7"/>
      <c r="EK294" s="7"/>
      <c r="EL294" s="7"/>
      <c r="EM294" s="7"/>
      <c r="EN294" s="7"/>
      <c r="EO294" s="7"/>
      <c r="EP294" s="7"/>
      <c r="EQ294" s="7"/>
      <c r="ER294" s="7"/>
      <c r="ES294" s="7"/>
      <c r="ET294" s="7"/>
      <c r="EU294" s="7"/>
      <c r="EV294" s="7"/>
      <c r="EW294" s="7"/>
      <c r="EX294" s="7"/>
      <c r="EY294" s="7"/>
      <c r="EZ294" s="7"/>
      <c r="FA294" s="7"/>
      <c r="FB294" s="7"/>
      <c r="FC294" s="7"/>
      <c r="FD294" s="7"/>
      <c r="FE294" s="7"/>
      <c r="FF294" s="7"/>
      <c r="FG294" s="7"/>
      <c r="FH294" s="7"/>
      <c r="FI294" s="7"/>
      <c r="FJ294" s="7"/>
      <c r="FK294" s="7"/>
      <c r="FL294" s="7"/>
      <c r="FM294" s="7"/>
      <c r="FN294" s="7"/>
      <c r="FO294" s="7"/>
      <c r="FP294" s="7"/>
      <c r="FQ294" s="7"/>
      <c r="FR294" s="7"/>
      <c r="FS294" s="7"/>
      <c r="FT294" s="7"/>
      <c r="FU294" s="7"/>
      <c r="FV294" s="7"/>
      <c r="FW294" s="7"/>
      <c r="FX294" s="7"/>
      <c r="FY294" s="7"/>
      <c r="FZ294" s="7"/>
      <c r="GA294" s="7"/>
      <c r="GB294" s="7"/>
      <c r="GC294" s="7"/>
      <c r="GD294" s="7"/>
      <c r="GE294" s="7"/>
      <c r="GF294" s="7"/>
      <c r="GG294" s="7"/>
      <c r="GH294" s="7"/>
      <c r="GI294" s="7"/>
      <c r="GJ294" s="7"/>
      <c r="GK294" s="7"/>
      <c r="GL294" s="7"/>
      <c r="GM294" s="7"/>
      <c r="GN294" s="7"/>
      <c r="GO294" s="7"/>
      <c r="GP294" s="7"/>
      <c r="GQ294" s="7"/>
      <c r="GR294" s="7"/>
      <c r="GS294" s="7"/>
      <c r="GT294" s="7"/>
      <c r="GU294" s="7"/>
      <c r="GV294" s="7"/>
      <c r="GW294" s="7"/>
      <c r="GX294" s="7"/>
      <c r="GY294" s="7"/>
      <c r="GZ294" s="7"/>
      <c r="HA294" s="7"/>
      <c r="HB294" s="7"/>
      <c r="HC294" s="7"/>
      <c r="HD294" s="7"/>
      <c r="HE294" s="7"/>
      <c r="HF294" s="7"/>
      <c r="HG294" s="7"/>
      <c r="HH294" s="7"/>
      <c r="HI294" s="7"/>
      <c r="HJ294" s="7"/>
      <c r="HK294" s="7"/>
      <c r="HL294" s="7"/>
      <c r="HM294" s="7"/>
      <c r="HN294" s="7"/>
      <c r="HO294" s="7"/>
      <c r="HP294" s="7"/>
      <c r="HQ294" s="7"/>
      <c r="HR294" s="7"/>
      <c r="HS294" s="7"/>
      <c r="HT294" s="7"/>
      <c r="HU294" s="7"/>
      <c r="HV294" s="7"/>
      <c r="HW294" s="7"/>
      <c r="HX294" s="7"/>
      <c r="HY294" s="7"/>
      <c r="HZ294" s="7"/>
      <c r="IA294" s="7"/>
      <c r="IB294" s="7"/>
      <c r="IC294" s="7"/>
      <c r="ID294" s="7"/>
      <c r="IE294" s="7"/>
      <c r="IF294" s="7"/>
      <c r="IG294" s="7"/>
      <c r="IH294" s="7"/>
      <c r="II294" s="7"/>
      <c r="IJ294" s="7"/>
      <c r="IK294" s="7"/>
      <c r="IL294" s="7"/>
      <c r="IM294" s="7"/>
      <c r="IN294" s="7"/>
      <c r="IO294" s="7"/>
      <c r="IP294" s="7"/>
      <c r="IQ294" s="7"/>
      <c r="IR294" s="7"/>
      <c r="IS294" s="7"/>
      <c r="IT294" s="7"/>
      <c r="IU294" s="7"/>
      <c r="IV294" s="7"/>
      <c r="IW294" s="7"/>
      <c r="IX294" s="7"/>
      <c r="IY294" s="7"/>
      <c r="IZ294" s="7"/>
      <c r="JA294" s="7"/>
      <c r="JB294" s="7"/>
      <c r="JC294" s="7"/>
      <c r="JD294" s="7"/>
      <c r="JE294" s="7"/>
      <c r="JF294" s="7"/>
      <c r="JG294" s="7"/>
      <c r="JH294" s="7"/>
      <c r="JI294" s="7"/>
      <c r="JJ294" s="7"/>
      <c r="JK294" s="7"/>
      <c r="JL294" s="7"/>
      <c r="JM294" s="7"/>
      <c r="JN294" s="7"/>
      <c r="JO294" s="7"/>
      <c r="JP294" s="7"/>
      <c r="JQ294" s="7"/>
      <c r="JR294" s="7"/>
      <c r="JS294" s="7"/>
      <c r="JT294" s="7"/>
      <c r="JU294" s="7"/>
      <c r="JV294" s="7"/>
      <c r="JW294" s="7"/>
      <c r="JX294" s="7"/>
      <c r="JY294" s="7"/>
      <c r="JZ294" s="7"/>
      <c r="KA294" s="7"/>
      <c r="KB294" s="7"/>
      <c r="KC294" s="7"/>
      <c r="KD294" s="7"/>
      <c r="KE294" s="7"/>
      <c r="KF294" s="7"/>
      <c r="KG294" s="7"/>
      <c r="KH294" s="7"/>
      <c r="KI294" s="7"/>
      <c r="KJ294" s="7"/>
      <c r="KK294" s="7"/>
      <c r="KL294" s="7"/>
      <c r="KM294" s="7"/>
      <c r="KN294" s="7"/>
      <c r="KO294" s="7"/>
      <c r="KP294" s="7"/>
      <c r="KQ294" s="7"/>
      <c r="KR294" s="7"/>
      <c r="KS294" s="7"/>
      <c r="KT294" s="7"/>
      <c r="KU294" s="7"/>
      <c r="KV294" s="7"/>
      <c r="KW294" s="7"/>
      <c r="KX294" s="7"/>
      <c r="KY294" s="7"/>
      <c r="KZ294" s="7"/>
      <c r="LA294" s="7"/>
      <c r="LB294" s="7"/>
      <c r="LC294" s="7"/>
      <c r="LD294" s="7"/>
      <c r="LE294" s="7"/>
      <c r="LF294" s="7"/>
      <c r="LG294" s="7"/>
      <c r="LH294" s="7"/>
      <c r="LI294" s="7"/>
      <c r="LJ294" s="7"/>
      <c r="LK294" s="7"/>
      <c r="LL294" s="7"/>
      <c r="LM294" s="7"/>
      <c r="LN294" s="7"/>
      <c r="LO294" s="7"/>
      <c r="LP294" s="7"/>
      <c r="LQ294" s="7"/>
      <c r="LR294" s="7"/>
      <c r="LS294" s="7"/>
      <c r="LT294" s="7"/>
      <c r="LU294" s="7"/>
      <c r="LV294" s="7"/>
      <c r="LW294" s="7"/>
      <c r="LX294" s="7"/>
      <c r="LY294" s="7"/>
      <c r="LZ294" s="7"/>
      <c r="MA294" s="7"/>
      <c r="MB294" s="7"/>
      <c r="MC294" s="7"/>
      <c r="MD294" s="7"/>
      <c r="ME294" s="7"/>
      <c r="MF294" s="7"/>
      <c r="MG294" s="7"/>
      <c r="MH294" s="7"/>
      <c r="MI294" s="7"/>
      <c r="MJ294" s="7"/>
      <c r="MK294" s="7"/>
      <c r="ML294" s="7"/>
      <c r="MM294" s="7"/>
      <c r="MN294" s="7"/>
      <c r="MO294" s="7"/>
      <c r="MP294" s="7"/>
      <c r="MQ294" s="7"/>
      <c r="MR294" s="7"/>
      <c r="MS294" s="7"/>
      <c r="MT294" s="7"/>
      <c r="MU294" s="7"/>
      <c r="MV294" s="7"/>
      <c r="MW294" s="7"/>
      <c r="MX294" s="7"/>
      <c r="MY294" s="7"/>
      <c r="MZ294" s="7"/>
      <c r="NA294" s="7"/>
      <c r="NB294" s="7"/>
      <c r="NC294" s="7"/>
      <c r="ND294" s="7"/>
      <c r="NE294" s="7"/>
      <c r="NF294" s="7"/>
      <c r="NG294" s="7"/>
      <c r="NH294" s="7"/>
      <c r="NI294" s="7"/>
      <c r="NJ294" s="7"/>
      <c r="NK294" s="7"/>
      <c r="NL294" s="7"/>
      <c r="NM294" s="7"/>
      <c r="NN294" s="7"/>
      <c r="NO294" s="7"/>
      <c r="NP294" s="7"/>
      <c r="NQ294" s="7"/>
      <c r="NR294" s="7"/>
      <c r="NS294" s="7"/>
      <c r="NT294" s="7"/>
      <c r="NU294" s="7"/>
      <c r="NV294" s="7"/>
      <c r="NW294" s="7"/>
      <c r="NX294" s="7"/>
      <c r="NY294" s="7"/>
      <c r="NZ294" s="7"/>
      <c r="OA294" s="7"/>
      <c r="OB294" s="7"/>
      <c r="OC294" s="7"/>
      <c r="OD294" s="7"/>
      <c r="OE294" s="7"/>
      <c r="OF294" s="7"/>
      <c r="OG294" s="7"/>
      <c r="OH294" s="7"/>
      <c r="OI294" s="7"/>
      <c r="OJ294" s="7"/>
      <c r="OK294" s="7"/>
      <c r="OL294" s="7"/>
      <c r="OM294" s="7"/>
      <c r="ON294" s="7"/>
      <c r="OO294" s="7"/>
      <c r="OP294" s="7"/>
      <c r="OQ294" s="7"/>
      <c r="OR294" s="7"/>
      <c r="OS294" s="7"/>
      <c r="OT294" s="7"/>
      <c r="OU294" s="7"/>
      <c r="OV294" s="7"/>
      <c r="OW294" s="7"/>
      <c r="OX294" s="7"/>
      <c r="OY294" s="7"/>
      <c r="OZ294" s="7"/>
      <c r="PA294" s="7"/>
      <c r="PB294" s="7"/>
      <c r="PC294" s="7"/>
      <c r="PD294" s="7"/>
      <c r="PE294" s="7"/>
      <c r="PF294" s="7"/>
      <c r="PG294" s="7"/>
      <c r="PH294" s="7"/>
      <c r="PI294" s="7"/>
      <c r="PJ294" s="7"/>
      <c r="PK294" s="7"/>
      <c r="PL294" s="7"/>
      <c r="PM294" s="7"/>
      <c r="PN294" s="7"/>
      <c r="PO294" s="7"/>
      <c r="PP294" s="7"/>
      <c r="PQ294" s="7"/>
      <c r="PR294" s="7"/>
      <c r="PS294" s="7"/>
      <c r="PT294" s="7"/>
      <c r="PU294" s="7"/>
      <c r="PV294" s="7"/>
      <c r="PW294" s="7"/>
      <c r="PX294" s="7"/>
      <c r="PY294" s="7"/>
      <c r="PZ294" s="7"/>
      <c r="QA294" s="7"/>
      <c r="QB294" s="7"/>
      <c r="QC294" s="7"/>
      <c r="QD294" s="7"/>
      <c r="QE294" s="7"/>
      <c r="QF294" s="7"/>
      <c r="QG294" s="7"/>
      <c r="QH294" s="7"/>
      <c r="QI294" s="7"/>
      <c r="QJ294" s="7"/>
      <c r="QK294" s="7"/>
      <c r="QL294" s="7"/>
      <c r="QM294" s="7"/>
      <c r="QN294" s="7"/>
      <c r="QO294" s="7"/>
      <c r="QP294" s="7"/>
      <c r="QQ294" s="7"/>
      <c r="QR294" s="7"/>
      <c r="QS294" s="7"/>
      <c r="QT294" s="7"/>
      <c r="QU294" s="7"/>
      <c r="QV294" s="7"/>
      <c r="QW294" s="7"/>
      <c r="QX294" s="7"/>
      <c r="QY294" s="7"/>
      <c r="QZ294" s="7"/>
      <c r="RA294" s="7"/>
      <c r="RB294" s="7"/>
      <c r="RC294" s="7"/>
      <c r="RD294" s="7"/>
      <c r="RE294" s="7"/>
      <c r="RF294" s="7"/>
      <c r="RG294" s="7"/>
      <c r="RH294" s="7"/>
      <c r="RI294" s="7"/>
      <c r="RJ294" s="7"/>
      <c r="RK294" s="7"/>
      <c r="RL294" s="7"/>
      <c r="RM294" s="7"/>
      <c r="RN294" s="7"/>
      <c r="RO294" s="7"/>
      <c r="RP294" s="7"/>
      <c r="RQ294" s="7"/>
      <c r="RR294" s="7"/>
      <c r="RS294" s="7"/>
      <c r="RT294" s="7"/>
      <c r="RU294" s="7"/>
      <c r="RV294" s="7"/>
      <c r="RW294" s="7"/>
      <c r="RX294" s="7"/>
      <c r="RY294" s="7"/>
      <c r="RZ294" s="7"/>
      <c r="SA294" s="7"/>
      <c r="SB294" s="7"/>
      <c r="SC294" s="7"/>
      <c r="SD294" s="7"/>
      <c r="SE294" s="7"/>
      <c r="SF294" s="7"/>
      <c r="SG294" s="7"/>
      <c r="SH294" s="7"/>
      <c r="SI294" s="7"/>
      <c r="SJ294" s="7"/>
      <c r="SK294" s="7"/>
    </row>
    <row r="295" ht="14.2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  <c r="DV295" s="7"/>
      <c r="DW295" s="7"/>
      <c r="DX295" s="7"/>
      <c r="DY295" s="7"/>
      <c r="DZ295" s="7"/>
      <c r="EA295" s="7"/>
      <c r="EB295" s="7"/>
      <c r="EC295" s="7"/>
      <c r="ED295" s="7"/>
      <c r="EE295" s="7"/>
      <c r="EF295" s="7"/>
      <c r="EG295" s="7"/>
      <c r="EH295" s="7"/>
      <c r="EI295" s="7"/>
      <c r="EJ295" s="7"/>
      <c r="EK295" s="7"/>
      <c r="EL295" s="7"/>
      <c r="EM295" s="7"/>
      <c r="EN295" s="7"/>
      <c r="EO295" s="7"/>
      <c r="EP295" s="7"/>
      <c r="EQ295" s="7"/>
      <c r="ER295" s="7"/>
      <c r="ES295" s="7"/>
      <c r="ET295" s="7"/>
      <c r="EU295" s="7"/>
      <c r="EV295" s="7"/>
      <c r="EW295" s="7"/>
      <c r="EX295" s="7"/>
      <c r="EY295" s="7"/>
      <c r="EZ295" s="7"/>
      <c r="FA295" s="7"/>
      <c r="FB295" s="7"/>
      <c r="FC295" s="7"/>
      <c r="FD295" s="7"/>
      <c r="FE295" s="7"/>
      <c r="FF295" s="7"/>
      <c r="FG295" s="7"/>
      <c r="FH295" s="7"/>
      <c r="FI295" s="7"/>
      <c r="FJ295" s="7"/>
      <c r="FK295" s="7"/>
      <c r="FL295" s="7"/>
      <c r="FM295" s="7"/>
      <c r="FN295" s="7"/>
      <c r="FO295" s="7"/>
      <c r="FP295" s="7"/>
      <c r="FQ295" s="7"/>
      <c r="FR295" s="7"/>
      <c r="FS295" s="7"/>
      <c r="FT295" s="7"/>
      <c r="FU295" s="7"/>
      <c r="FV295" s="7"/>
      <c r="FW295" s="7"/>
      <c r="FX295" s="7"/>
      <c r="FY295" s="7"/>
      <c r="FZ295" s="7"/>
      <c r="GA295" s="7"/>
      <c r="GB295" s="7"/>
      <c r="GC295" s="7"/>
      <c r="GD295" s="7"/>
      <c r="GE295" s="7"/>
      <c r="GF295" s="7"/>
      <c r="GG295" s="7"/>
      <c r="GH295" s="7"/>
      <c r="GI295" s="7"/>
      <c r="GJ295" s="7"/>
      <c r="GK295" s="7"/>
      <c r="GL295" s="7"/>
      <c r="GM295" s="7"/>
      <c r="GN295" s="7"/>
      <c r="GO295" s="7"/>
      <c r="GP295" s="7"/>
      <c r="GQ295" s="7"/>
      <c r="GR295" s="7"/>
      <c r="GS295" s="7"/>
      <c r="GT295" s="7"/>
      <c r="GU295" s="7"/>
      <c r="GV295" s="7"/>
      <c r="GW295" s="7"/>
      <c r="GX295" s="7"/>
      <c r="GY295" s="7"/>
      <c r="GZ295" s="7"/>
      <c r="HA295" s="7"/>
      <c r="HB295" s="7"/>
      <c r="HC295" s="7"/>
      <c r="HD295" s="7"/>
      <c r="HE295" s="7"/>
      <c r="HF295" s="7"/>
      <c r="HG295" s="7"/>
      <c r="HH295" s="7"/>
      <c r="HI295" s="7"/>
      <c r="HJ295" s="7"/>
      <c r="HK295" s="7"/>
      <c r="HL295" s="7"/>
      <c r="HM295" s="7"/>
      <c r="HN295" s="7"/>
      <c r="HO295" s="7"/>
      <c r="HP295" s="7"/>
      <c r="HQ295" s="7"/>
      <c r="HR295" s="7"/>
      <c r="HS295" s="7"/>
      <c r="HT295" s="7"/>
      <c r="HU295" s="7"/>
      <c r="HV295" s="7"/>
      <c r="HW295" s="7"/>
      <c r="HX295" s="7"/>
      <c r="HY295" s="7"/>
      <c r="HZ295" s="7"/>
      <c r="IA295" s="7"/>
      <c r="IB295" s="7"/>
      <c r="IC295" s="7"/>
      <c r="ID295" s="7"/>
      <c r="IE295" s="7"/>
      <c r="IF295" s="7"/>
      <c r="IG295" s="7"/>
      <c r="IH295" s="7"/>
      <c r="II295" s="7"/>
      <c r="IJ295" s="7"/>
      <c r="IK295" s="7"/>
      <c r="IL295" s="7"/>
      <c r="IM295" s="7"/>
      <c r="IN295" s="7"/>
      <c r="IO295" s="7"/>
      <c r="IP295" s="7"/>
      <c r="IQ295" s="7"/>
      <c r="IR295" s="7"/>
      <c r="IS295" s="7"/>
      <c r="IT295" s="7"/>
      <c r="IU295" s="7"/>
      <c r="IV295" s="7"/>
      <c r="IW295" s="7"/>
      <c r="IX295" s="7"/>
      <c r="IY295" s="7"/>
      <c r="IZ295" s="7"/>
      <c r="JA295" s="7"/>
      <c r="JB295" s="7"/>
      <c r="JC295" s="7"/>
      <c r="JD295" s="7"/>
      <c r="JE295" s="7"/>
      <c r="JF295" s="7"/>
      <c r="JG295" s="7"/>
      <c r="JH295" s="7"/>
      <c r="JI295" s="7"/>
      <c r="JJ295" s="7"/>
      <c r="JK295" s="7"/>
      <c r="JL295" s="7"/>
      <c r="JM295" s="7"/>
      <c r="JN295" s="7"/>
      <c r="JO295" s="7"/>
      <c r="JP295" s="7"/>
      <c r="JQ295" s="7"/>
      <c r="JR295" s="7"/>
      <c r="JS295" s="7"/>
      <c r="JT295" s="7"/>
      <c r="JU295" s="7"/>
      <c r="JV295" s="7"/>
      <c r="JW295" s="7"/>
      <c r="JX295" s="7"/>
      <c r="JY295" s="7"/>
      <c r="JZ295" s="7"/>
      <c r="KA295" s="7"/>
      <c r="KB295" s="7"/>
      <c r="KC295" s="7"/>
      <c r="KD295" s="7"/>
      <c r="KE295" s="7"/>
      <c r="KF295" s="7"/>
      <c r="KG295" s="7"/>
      <c r="KH295" s="7"/>
      <c r="KI295" s="7"/>
      <c r="KJ295" s="7"/>
      <c r="KK295" s="7"/>
      <c r="KL295" s="7"/>
      <c r="KM295" s="7"/>
      <c r="KN295" s="7"/>
      <c r="KO295" s="7"/>
      <c r="KP295" s="7"/>
      <c r="KQ295" s="7"/>
      <c r="KR295" s="7"/>
      <c r="KS295" s="7"/>
      <c r="KT295" s="7"/>
      <c r="KU295" s="7"/>
      <c r="KV295" s="7"/>
      <c r="KW295" s="7"/>
      <c r="KX295" s="7"/>
      <c r="KY295" s="7"/>
      <c r="KZ295" s="7"/>
      <c r="LA295" s="7"/>
      <c r="LB295" s="7"/>
      <c r="LC295" s="7"/>
      <c r="LD295" s="7"/>
      <c r="LE295" s="7"/>
      <c r="LF295" s="7"/>
      <c r="LG295" s="7"/>
      <c r="LH295" s="7"/>
      <c r="LI295" s="7"/>
      <c r="LJ295" s="7"/>
      <c r="LK295" s="7"/>
      <c r="LL295" s="7"/>
      <c r="LM295" s="7"/>
      <c r="LN295" s="7"/>
      <c r="LO295" s="7"/>
      <c r="LP295" s="7"/>
      <c r="LQ295" s="7"/>
      <c r="LR295" s="7"/>
      <c r="LS295" s="7"/>
      <c r="LT295" s="7"/>
      <c r="LU295" s="7"/>
      <c r="LV295" s="7"/>
      <c r="LW295" s="7"/>
      <c r="LX295" s="7"/>
      <c r="LY295" s="7"/>
      <c r="LZ295" s="7"/>
      <c r="MA295" s="7"/>
      <c r="MB295" s="7"/>
      <c r="MC295" s="7"/>
      <c r="MD295" s="7"/>
      <c r="ME295" s="7"/>
      <c r="MF295" s="7"/>
      <c r="MG295" s="7"/>
      <c r="MH295" s="7"/>
      <c r="MI295" s="7"/>
      <c r="MJ295" s="7"/>
      <c r="MK295" s="7"/>
      <c r="ML295" s="7"/>
      <c r="MM295" s="7"/>
      <c r="MN295" s="7"/>
      <c r="MO295" s="7"/>
      <c r="MP295" s="7"/>
      <c r="MQ295" s="7"/>
      <c r="MR295" s="7"/>
      <c r="MS295" s="7"/>
      <c r="MT295" s="7"/>
      <c r="MU295" s="7"/>
      <c r="MV295" s="7"/>
      <c r="MW295" s="7"/>
      <c r="MX295" s="7"/>
      <c r="MY295" s="7"/>
      <c r="MZ295" s="7"/>
      <c r="NA295" s="7"/>
      <c r="NB295" s="7"/>
      <c r="NC295" s="7"/>
      <c r="ND295" s="7"/>
      <c r="NE295" s="7"/>
      <c r="NF295" s="7"/>
      <c r="NG295" s="7"/>
      <c r="NH295" s="7"/>
      <c r="NI295" s="7"/>
      <c r="NJ295" s="7"/>
      <c r="NK295" s="7"/>
      <c r="NL295" s="7"/>
      <c r="NM295" s="7"/>
      <c r="NN295" s="7"/>
      <c r="NO295" s="7"/>
      <c r="NP295" s="7"/>
      <c r="NQ295" s="7"/>
      <c r="NR295" s="7"/>
      <c r="NS295" s="7"/>
      <c r="NT295" s="7"/>
      <c r="NU295" s="7"/>
      <c r="NV295" s="7"/>
      <c r="NW295" s="7"/>
      <c r="NX295" s="7"/>
      <c r="NY295" s="7"/>
      <c r="NZ295" s="7"/>
      <c r="OA295" s="7"/>
      <c r="OB295" s="7"/>
      <c r="OC295" s="7"/>
      <c r="OD295" s="7"/>
      <c r="OE295" s="7"/>
      <c r="OF295" s="7"/>
      <c r="OG295" s="7"/>
      <c r="OH295" s="7"/>
      <c r="OI295" s="7"/>
      <c r="OJ295" s="7"/>
      <c r="OK295" s="7"/>
      <c r="OL295" s="7"/>
      <c r="OM295" s="7"/>
      <c r="ON295" s="7"/>
      <c r="OO295" s="7"/>
      <c r="OP295" s="7"/>
      <c r="OQ295" s="7"/>
      <c r="OR295" s="7"/>
      <c r="OS295" s="7"/>
      <c r="OT295" s="7"/>
      <c r="OU295" s="7"/>
      <c r="OV295" s="7"/>
      <c r="OW295" s="7"/>
      <c r="OX295" s="7"/>
      <c r="OY295" s="7"/>
      <c r="OZ295" s="7"/>
      <c r="PA295" s="7"/>
      <c r="PB295" s="7"/>
      <c r="PC295" s="7"/>
      <c r="PD295" s="7"/>
      <c r="PE295" s="7"/>
      <c r="PF295" s="7"/>
      <c r="PG295" s="7"/>
      <c r="PH295" s="7"/>
      <c r="PI295" s="7"/>
      <c r="PJ295" s="7"/>
      <c r="PK295" s="7"/>
      <c r="PL295" s="7"/>
      <c r="PM295" s="7"/>
      <c r="PN295" s="7"/>
      <c r="PO295" s="7"/>
      <c r="PP295" s="7"/>
      <c r="PQ295" s="7"/>
      <c r="PR295" s="7"/>
      <c r="PS295" s="7"/>
      <c r="PT295" s="7"/>
      <c r="PU295" s="7"/>
      <c r="PV295" s="7"/>
      <c r="PW295" s="7"/>
      <c r="PX295" s="7"/>
      <c r="PY295" s="7"/>
      <c r="PZ295" s="7"/>
      <c r="QA295" s="7"/>
      <c r="QB295" s="7"/>
      <c r="QC295" s="7"/>
      <c r="QD295" s="7"/>
      <c r="QE295" s="7"/>
      <c r="QF295" s="7"/>
      <c r="QG295" s="7"/>
      <c r="QH295" s="7"/>
      <c r="QI295" s="7"/>
      <c r="QJ295" s="7"/>
      <c r="QK295" s="7"/>
      <c r="QL295" s="7"/>
      <c r="QM295" s="7"/>
      <c r="QN295" s="7"/>
      <c r="QO295" s="7"/>
      <c r="QP295" s="7"/>
      <c r="QQ295" s="7"/>
      <c r="QR295" s="7"/>
      <c r="QS295" s="7"/>
      <c r="QT295" s="7"/>
      <c r="QU295" s="7"/>
      <c r="QV295" s="7"/>
      <c r="QW295" s="7"/>
      <c r="QX295" s="7"/>
      <c r="QY295" s="7"/>
      <c r="QZ295" s="7"/>
      <c r="RA295" s="7"/>
      <c r="RB295" s="7"/>
      <c r="RC295" s="7"/>
      <c r="RD295" s="7"/>
      <c r="RE295" s="7"/>
      <c r="RF295" s="7"/>
      <c r="RG295" s="7"/>
      <c r="RH295" s="7"/>
      <c r="RI295" s="7"/>
      <c r="RJ295" s="7"/>
      <c r="RK295" s="7"/>
      <c r="RL295" s="7"/>
      <c r="RM295" s="7"/>
      <c r="RN295" s="7"/>
      <c r="RO295" s="7"/>
      <c r="RP295" s="7"/>
      <c r="RQ295" s="7"/>
      <c r="RR295" s="7"/>
      <c r="RS295" s="7"/>
      <c r="RT295" s="7"/>
      <c r="RU295" s="7"/>
      <c r="RV295" s="7"/>
      <c r="RW295" s="7"/>
      <c r="RX295" s="7"/>
      <c r="RY295" s="7"/>
      <c r="RZ295" s="7"/>
      <c r="SA295" s="7"/>
      <c r="SB295" s="7"/>
      <c r="SC295" s="7"/>
      <c r="SD295" s="7"/>
      <c r="SE295" s="7"/>
      <c r="SF295" s="7"/>
      <c r="SG295" s="7"/>
      <c r="SH295" s="7"/>
      <c r="SI295" s="7"/>
      <c r="SJ295" s="7"/>
      <c r="SK295" s="7"/>
    </row>
    <row r="296" ht="14.2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  <c r="DV296" s="7"/>
      <c r="DW296" s="7"/>
      <c r="DX296" s="7"/>
      <c r="DY296" s="7"/>
      <c r="DZ296" s="7"/>
      <c r="EA296" s="7"/>
      <c r="EB296" s="7"/>
      <c r="EC296" s="7"/>
      <c r="ED296" s="7"/>
      <c r="EE296" s="7"/>
      <c r="EF296" s="7"/>
      <c r="EG296" s="7"/>
      <c r="EH296" s="7"/>
      <c r="EI296" s="7"/>
      <c r="EJ296" s="7"/>
      <c r="EK296" s="7"/>
      <c r="EL296" s="7"/>
      <c r="EM296" s="7"/>
      <c r="EN296" s="7"/>
      <c r="EO296" s="7"/>
      <c r="EP296" s="7"/>
      <c r="EQ296" s="7"/>
      <c r="ER296" s="7"/>
      <c r="ES296" s="7"/>
      <c r="ET296" s="7"/>
      <c r="EU296" s="7"/>
      <c r="EV296" s="7"/>
      <c r="EW296" s="7"/>
      <c r="EX296" s="7"/>
      <c r="EY296" s="7"/>
      <c r="EZ296" s="7"/>
      <c r="FA296" s="7"/>
      <c r="FB296" s="7"/>
      <c r="FC296" s="7"/>
      <c r="FD296" s="7"/>
      <c r="FE296" s="7"/>
      <c r="FF296" s="7"/>
      <c r="FG296" s="7"/>
      <c r="FH296" s="7"/>
      <c r="FI296" s="7"/>
      <c r="FJ296" s="7"/>
      <c r="FK296" s="7"/>
      <c r="FL296" s="7"/>
      <c r="FM296" s="7"/>
      <c r="FN296" s="7"/>
      <c r="FO296" s="7"/>
      <c r="FP296" s="7"/>
      <c r="FQ296" s="7"/>
      <c r="FR296" s="7"/>
      <c r="FS296" s="7"/>
      <c r="FT296" s="7"/>
      <c r="FU296" s="7"/>
      <c r="FV296" s="7"/>
      <c r="FW296" s="7"/>
      <c r="FX296" s="7"/>
      <c r="FY296" s="7"/>
      <c r="FZ296" s="7"/>
      <c r="GA296" s="7"/>
      <c r="GB296" s="7"/>
      <c r="GC296" s="7"/>
      <c r="GD296" s="7"/>
      <c r="GE296" s="7"/>
      <c r="GF296" s="7"/>
      <c r="GG296" s="7"/>
      <c r="GH296" s="7"/>
      <c r="GI296" s="7"/>
      <c r="GJ296" s="7"/>
      <c r="GK296" s="7"/>
      <c r="GL296" s="7"/>
      <c r="GM296" s="7"/>
      <c r="GN296" s="7"/>
      <c r="GO296" s="7"/>
      <c r="GP296" s="7"/>
      <c r="GQ296" s="7"/>
      <c r="GR296" s="7"/>
      <c r="GS296" s="7"/>
      <c r="GT296" s="7"/>
      <c r="GU296" s="7"/>
      <c r="GV296" s="7"/>
      <c r="GW296" s="7"/>
      <c r="GX296" s="7"/>
      <c r="GY296" s="7"/>
      <c r="GZ296" s="7"/>
      <c r="HA296" s="7"/>
      <c r="HB296" s="7"/>
      <c r="HC296" s="7"/>
      <c r="HD296" s="7"/>
      <c r="HE296" s="7"/>
      <c r="HF296" s="7"/>
      <c r="HG296" s="7"/>
      <c r="HH296" s="7"/>
      <c r="HI296" s="7"/>
      <c r="HJ296" s="7"/>
      <c r="HK296" s="7"/>
      <c r="HL296" s="7"/>
      <c r="HM296" s="7"/>
      <c r="HN296" s="7"/>
      <c r="HO296" s="7"/>
      <c r="HP296" s="7"/>
      <c r="HQ296" s="7"/>
      <c r="HR296" s="7"/>
      <c r="HS296" s="7"/>
      <c r="HT296" s="7"/>
      <c r="HU296" s="7"/>
      <c r="HV296" s="7"/>
      <c r="HW296" s="7"/>
      <c r="HX296" s="7"/>
      <c r="HY296" s="7"/>
      <c r="HZ296" s="7"/>
      <c r="IA296" s="7"/>
      <c r="IB296" s="7"/>
      <c r="IC296" s="7"/>
      <c r="ID296" s="7"/>
      <c r="IE296" s="7"/>
      <c r="IF296" s="7"/>
      <c r="IG296" s="7"/>
      <c r="IH296" s="7"/>
      <c r="II296" s="7"/>
      <c r="IJ296" s="7"/>
      <c r="IK296" s="7"/>
      <c r="IL296" s="7"/>
      <c r="IM296" s="7"/>
      <c r="IN296" s="7"/>
      <c r="IO296" s="7"/>
      <c r="IP296" s="7"/>
      <c r="IQ296" s="7"/>
      <c r="IR296" s="7"/>
      <c r="IS296" s="7"/>
      <c r="IT296" s="7"/>
      <c r="IU296" s="7"/>
      <c r="IV296" s="7"/>
      <c r="IW296" s="7"/>
      <c r="IX296" s="7"/>
      <c r="IY296" s="7"/>
      <c r="IZ296" s="7"/>
      <c r="JA296" s="7"/>
      <c r="JB296" s="7"/>
      <c r="JC296" s="7"/>
      <c r="JD296" s="7"/>
      <c r="JE296" s="7"/>
      <c r="JF296" s="7"/>
      <c r="JG296" s="7"/>
      <c r="JH296" s="7"/>
      <c r="JI296" s="7"/>
      <c r="JJ296" s="7"/>
      <c r="JK296" s="7"/>
      <c r="JL296" s="7"/>
      <c r="JM296" s="7"/>
      <c r="JN296" s="7"/>
      <c r="JO296" s="7"/>
      <c r="JP296" s="7"/>
      <c r="JQ296" s="7"/>
      <c r="JR296" s="7"/>
      <c r="JS296" s="7"/>
      <c r="JT296" s="7"/>
      <c r="JU296" s="7"/>
      <c r="JV296" s="7"/>
      <c r="JW296" s="7"/>
      <c r="JX296" s="7"/>
      <c r="JY296" s="7"/>
      <c r="JZ296" s="7"/>
      <c r="KA296" s="7"/>
      <c r="KB296" s="7"/>
      <c r="KC296" s="7"/>
      <c r="KD296" s="7"/>
      <c r="KE296" s="7"/>
      <c r="KF296" s="7"/>
      <c r="KG296" s="7"/>
      <c r="KH296" s="7"/>
      <c r="KI296" s="7"/>
      <c r="KJ296" s="7"/>
      <c r="KK296" s="7"/>
      <c r="KL296" s="7"/>
      <c r="KM296" s="7"/>
      <c r="KN296" s="7"/>
      <c r="KO296" s="7"/>
      <c r="KP296" s="7"/>
      <c r="KQ296" s="7"/>
      <c r="KR296" s="7"/>
      <c r="KS296" s="7"/>
      <c r="KT296" s="7"/>
      <c r="KU296" s="7"/>
      <c r="KV296" s="7"/>
      <c r="KW296" s="7"/>
      <c r="KX296" s="7"/>
      <c r="KY296" s="7"/>
      <c r="KZ296" s="7"/>
      <c r="LA296" s="7"/>
      <c r="LB296" s="7"/>
      <c r="LC296" s="7"/>
      <c r="LD296" s="7"/>
      <c r="LE296" s="7"/>
      <c r="LF296" s="7"/>
      <c r="LG296" s="7"/>
      <c r="LH296" s="7"/>
      <c r="LI296" s="7"/>
      <c r="LJ296" s="7"/>
      <c r="LK296" s="7"/>
      <c r="LL296" s="7"/>
      <c r="LM296" s="7"/>
      <c r="LN296" s="7"/>
      <c r="LO296" s="7"/>
      <c r="LP296" s="7"/>
      <c r="LQ296" s="7"/>
      <c r="LR296" s="7"/>
      <c r="LS296" s="7"/>
      <c r="LT296" s="7"/>
      <c r="LU296" s="7"/>
      <c r="LV296" s="7"/>
      <c r="LW296" s="7"/>
      <c r="LX296" s="7"/>
      <c r="LY296" s="7"/>
      <c r="LZ296" s="7"/>
      <c r="MA296" s="7"/>
      <c r="MB296" s="7"/>
      <c r="MC296" s="7"/>
      <c r="MD296" s="7"/>
      <c r="ME296" s="7"/>
      <c r="MF296" s="7"/>
      <c r="MG296" s="7"/>
      <c r="MH296" s="7"/>
      <c r="MI296" s="7"/>
      <c r="MJ296" s="7"/>
      <c r="MK296" s="7"/>
      <c r="ML296" s="7"/>
      <c r="MM296" s="7"/>
      <c r="MN296" s="7"/>
      <c r="MO296" s="7"/>
      <c r="MP296" s="7"/>
      <c r="MQ296" s="7"/>
      <c r="MR296" s="7"/>
      <c r="MS296" s="7"/>
      <c r="MT296" s="7"/>
      <c r="MU296" s="7"/>
      <c r="MV296" s="7"/>
      <c r="MW296" s="7"/>
      <c r="MX296" s="7"/>
      <c r="MY296" s="7"/>
      <c r="MZ296" s="7"/>
      <c r="NA296" s="7"/>
      <c r="NB296" s="7"/>
      <c r="NC296" s="7"/>
      <c r="ND296" s="7"/>
      <c r="NE296" s="7"/>
      <c r="NF296" s="7"/>
      <c r="NG296" s="7"/>
      <c r="NH296" s="7"/>
      <c r="NI296" s="7"/>
      <c r="NJ296" s="7"/>
      <c r="NK296" s="7"/>
      <c r="NL296" s="7"/>
      <c r="NM296" s="7"/>
      <c r="NN296" s="7"/>
      <c r="NO296" s="7"/>
      <c r="NP296" s="7"/>
      <c r="NQ296" s="7"/>
      <c r="NR296" s="7"/>
      <c r="NS296" s="7"/>
      <c r="NT296" s="7"/>
      <c r="NU296" s="7"/>
      <c r="NV296" s="7"/>
      <c r="NW296" s="7"/>
      <c r="NX296" s="7"/>
      <c r="NY296" s="7"/>
      <c r="NZ296" s="7"/>
      <c r="OA296" s="7"/>
      <c r="OB296" s="7"/>
      <c r="OC296" s="7"/>
      <c r="OD296" s="7"/>
      <c r="OE296" s="7"/>
      <c r="OF296" s="7"/>
      <c r="OG296" s="7"/>
      <c r="OH296" s="7"/>
      <c r="OI296" s="7"/>
      <c r="OJ296" s="7"/>
      <c r="OK296" s="7"/>
      <c r="OL296" s="7"/>
      <c r="OM296" s="7"/>
      <c r="ON296" s="7"/>
      <c r="OO296" s="7"/>
      <c r="OP296" s="7"/>
      <c r="OQ296" s="7"/>
      <c r="OR296" s="7"/>
      <c r="OS296" s="7"/>
      <c r="OT296" s="7"/>
      <c r="OU296" s="7"/>
      <c r="OV296" s="7"/>
      <c r="OW296" s="7"/>
      <c r="OX296" s="7"/>
      <c r="OY296" s="7"/>
      <c r="OZ296" s="7"/>
      <c r="PA296" s="7"/>
      <c r="PB296" s="7"/>
      <c r="PC296" s="7"/>
      <c r="PD296" s="7"/>
      <c r="PE296" s="7"/>
      <c r="PF296" s="7"/>
      <c r="PG296" s="7"/>
      <c r="PH296" s="7"/>
      <c r="PI296" s="7"/>
      <c r="PJ296" s="7"/>
      <c r="PK296" s="7"/>
      <c r="PL296" s="7"/>
      <c r="PM296" s="7"/>
      <c r="PN296" s="7"/>
      <c r="PO296" s="7"/>
      <c r="PP296" s="7"/>
      <c r="PQ296" s="7"/>
      <c r="PR296" s="7"/>
      <c r="PS296" s="7"/>
      <c r="PT296" s="7"/>
      <c r="PU296" s="7"/>
      <c r="PV296" s="7"/>
      <c r="PW296" s="7"/>
      <c r="PX296" s="7"/>
      <c r="PY296" s="7"/>
      <c r="PZ296" s="7"/>
      <c r="QA296" s="7"/>
      <c r="QB296" s="7"/>
      <c r="QC296" s="7"/>
      <c r="QD296" s="7"/>
      <c r="QE296" s="7"/>
      <c r="QF296" s="7"/>
      <c r="QG296" s="7"/>
      <c r="QH296" s="7"/>
      <c r="QI296" s="7"/>
      <c r="QJ296" s="7"/>
      <c r="QK296" s="7"/>
      <c r="QL296" s="7"/>
      <c r="QM296" s="7"/>
      <c r="QN296" s="7"/>
      <c r="QO296" s="7"/>
      <c r="QP296" s="7"/>
      <c r="QQ296" s="7"/>
      <c r="QR296" s="7"/>
      <c r="QS296" s="7"/>
      <c r="QT296" s="7"/>
      <c r="QU296" s="7"/>
      <c r="QV296" s="7"/>
      <c r="QW296" s="7"/>
      <c r="QX296" s="7"/>
      <c r="QY296" s="7"/>
      <c r="QZ296" s="7"/>
      <c r="RA296" s="7"/>
      <c r="RB296" s="7"/>
      <c r="RC296" s="7"/>
      <c r="RD296" s="7"/>
      <c r="RE296" s="7"/>
      <c r="RF296" s="7"/>
      <c r="RG296" s="7"/>
      <c r="RH296" s="7"/>
      <c r="RI296" s="7"/>
      <c r="RJ296" s="7"/>
      <c r="RK296" s="7"/>
      <c r="RL296" s="7"/>
      <c r="RM296" s="7"/>
      <c r="RN296" s="7"/>
      <c r="RO296" s="7"/>
      <c r="RP296" s="7"/>
      <c r="RQ296" s="7"/>
      <c r="RR296" s="7"/>
      <c r="RS296" s="7"/>
      <c r="RT296" s="7"/>
      <c r="RU296" s="7"/>
      <c r="RV296" s="7"/>
      <c r="RW296" s="7"/>
      <c r="RX296" s="7"/>
      <c r="RY296" s="7"/>
      <c r="RZ296" s="7"/>
      <c r="SA296" s="7"/>
      <c r="SB296" s="7"/>
      <c r="SC296" s="7"/>
      <c r="SD296" s="7"/>
      <c r="SE296" s="7"/>
      <c r="SF296" s="7"/>
      <c r="SG296" s="7"/>
      <c r="SH296" s="7"/>
      <c r="SI296" s="7"/>
      <c r="SJ296" s="7"/>
      <c r="SK296" s="7"/>
    </row>
    <row r="297" ht="14.2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  <c r="DV297" s="7"/>
      <c r="DW297" s="7"/>
      <c r="DX297" s="7"/>
      <c r="DY297" s="7"/>
      <c r="DZ297" s="7"/>
      <c r="EA297" s="7"/>
      <c r="EB297" s="7"/>
      <c r="EC297" s="7"/>
      <c r="ED297" s="7"/>
      <c r="EE297" s="7"/>
      <c r="EF297" s="7"/>
      <c r="EG297" s="7"/>
      <c r="EH297" s="7"/>
      <c r="EI297" s="7"/>
      <c r="EJ297" s="7"/>
      <c r="EK297" s="7"/>
      <c r="EL297" s="7"/>
      <c r="EM297" s="7"/>
      <c r="EN297" s="7"/>
      <c r="EO297" s="7"/>
      <c r="EP297" s="7"/>
      <c r="EQ297" s="7"/>
      <c r="ER297" s="7"/>
      <c r="ES297" s="7"/>
      <c r="ET297" s="7"/>
      <c r="EU297" s="7"/>
      <c r="EV297" s="7"/>
      <c r="EW297" s="7"/>
      <c r="EX297" s="7"/>
      <c r="EY297" s="7"/>
      <c r="EZ297" s="7"/>
      <c r="FA297" s="7"/>
      <c r="FB297" s="7"/>
      <c r="FC297" s="7"/>
      <c r="FD297" s="7"/>
      <c r="FE297" s="7"/>
      <c r="FF297" s="7"/>
      <c r="FG297" s="7"/>
      <c r="FH297" s="7"/>
      <c r="FI297" s="7"/>
      <c r="FJ297" s="7"/>
      <c r="FK297" s="7"/>
      <c r="FL297" s="7"/>
      <c r="FM297" s="7"/>
      <c r="FN297" s="7"/>
      <c r="FO297" s="7"/>
      <c r="FP297" s="7"/>
      <c r="FQ297" s="7"/>
      <c r="FR297" s="7"/>
      <c r="FS297" s="7"/>
      <c r="FT297" s="7"/>
      <c r="FU297" s="7"/>
      <c r="FV297" s="7"/>
      <c r="FW297" s="7"/>
      <c r="FX297" s="7"/>
      <c r="FY297" s="7"/>
      <c r="FZ297" s="7"/>
      <c r="GA297" s="7"/>
      <c r="GB297" s="7"/>
      <c r="GC297" s="7"/>
      <c r="GD297" s="7"/>
      <c r="GE297" s="7"/>
      <c r="GF297" s="7"/>
      <c r="GG297" s="7"/>
      <c r="GH297" s="7"/>
      <c r="GI297" s="7"/>
      <c r="GJ297" s="7"/>
      <c r="GK297" s="7"/>
      <c r="GL297" s="7"/>
      <c r="GM297" s="7"/>
      <c r="GN297" s="7"/>
      <c r="GO297" s="7"/>
      <c r="GP297" s="7"/>
      <c r="GQ297" s="7"/>
      <c r="GR297" s="7"/>
      <c r="GS297" s="7"/>
      <c r="GT297" s="7"/>
      <c r="GU297" s="7"/>
      <c r="GV297" s="7"/>
      <c r="GW297" s="7"/>
      <c r="GX297" s="7"/>
      <c r="GY297" s="7"/>
      <c r="GZ297" s="7"/>
      <c r="HA297" s="7"/>
      <c r="HB297" s="7"/>
      <c r="HC297" s="7"/>
      <c r="HD297" s="7"/>
      <c r="HE297" s="7"/>
      <c r="HF297" s="7"/>
      <c r="HG297" s="7"/>
      <c r="HH297" s="7"/>
      <c r="HI297" s="7"/>
      <c r="HJ297" s="7"/>
      <c r="HK297" s="7"/>
      <c r="HL297" s="7"/>
      <c r="HM297" s="7"/>
      <c r="HN297" s="7"/>
      <c r="HO297" s="7"/>
      <c r="HP297" s="7"/>
      <c r="HQ297" s="7"/>
      <c r="HR297" s="7"/>
      <c r="HS297" s="7"/>
      <c r="HT297" s="7"/>
      <c r="HU297" s="7"/>
      <c r="HV297" s="7"/>
      <c r="HW297" s="7"/>
      <c r="HX297" s="7"/>
      <c r="HY297" s="7"/>
      <c r="HZ297" s="7"/>
      <c r="IA297" s="7"/>
      <c r="IB297" s="7"/>
      <c r="IC297" s="7"/>
      <c r="ID297" s="7"/>
      <c r="IE297" s="7"/>
      <c r="IF297" s="7"/>
      <c r="IG297" s="7"/>
      <c r="IH297" s="7"/>
      <c r="II297" s="7"/>
      <c r="IJ297" s="7"/>
      <c r="IK297" s="7"/>
      <c r="IL297" s="7"/>
      <c r="IM297" s="7"/>
      <c r="IN297" s="7"/>
      <c r="IO297" s="7"/>
      <c r="IP297" s="7"/>
      <c r="IQ297" s="7"/>
      <c r="IR297" s="7"/>
      <c r="IS297" s="7"/>
      <c r="IT297" s="7"/>
      <c r="IU297" s="7"/>
      <c r="IV297" s="7"/>
      <c r="IW297" s="7"/>
      <c r="IX297" s="7"/>
      <c r="IY297" s="7"/>
      <c r="IZ297" s="7"/>
      <c r="JA297" s="7"/>
      <c r="JB297" s="7"/>
      <c r="JC297" s="7"/>
      <c r="JD297" s="7"/>
      <c r="JE297" s="7"/>
      <c r="JF297" s="7"/>
      <c r="JG297" s="7"/>
      <c r="JH297" s="7"/>
      <c r="JI297" s="7"/>
      <c r="JJ297" s="7"/>
      <c r="JK297" s="7"/>
      <c r="JL297" s="7"/>
      <c r="JM297" s="7"/>
      <c r="JN297" s="7"/>
      <c r="JO297" s="7"/>
      <c r="JP297" s="7"/>
      <c r="JQ297" s="7"/>
      <c r="JR297" s="7"/>
      <c r="JS297" s="7"/>
      <c r="JT297" s="7"/>
      <c r="JU297" s="7"/>
      <c r="JV297" s="7"/>
      <c r="JW297" s="7"/>
      <c r="JX297" s="7"/>
      <c r="JY297" s="7"/>
      <c r="JZ297" s="7"/>
      <c r="KA297" s="7"/>
      <c r="KB297" s="7"/>
      <c r="KC297" s="7"/>
      <c r="KD297" s="7"/>
      <c r="KE297" s="7"/>
      <c r="KF297" s="7"/>
      <c r="KG297" s="7"/>
      <c r="KH297" s="7"/>
      <c r="KI297" s="7"/>
      <c r="KJ297" s="7"/>
      <c r="KK297" s="7"/>
      <c r="KL297" s="7"/>
      <c r="KM297" s="7"/>
      <c r="KN297" s="7"/>
      <c r="KO297" s="7"/>
      <c r="KP297" s="7"/>
      <c r="KQ297" s="7"/>
      <c r="KR297" s="7"/>
      <c r="KS297" s="7"/>
      <c r="KT297" s="7"/>
      <c r="KU297" s="7"/>
      <c r="KV297" s="7"/>
      <c r="KW297" s="7"/>
      <c r="KX297" s="7"/>
      <c r="KY297" s="7"/>
      <c r="KZ297" s="7"/>
      <c r="LA297" s="7"/>
      <c r="LB297" s="7"/>
      <c r="LC297" s="7"/>
      <c r="LD297" s="7"/>
      <c r="LE297" s="7"/>
      <c r="LF297" s="7"/>
      <c r="LG297" s="7"/>
      <c r="LH297" s="7"/>
      <c r="LI297" s="7"/>
      <c r="LJ297" s="7"/>
      <c r="LK297" s="7"/>
      <c r="LL297" s="7"/>
      <c r="LM297" s="7"/>
      <c r="LN297" s="7"/>
      <c r="LO297" s="7"/>
      <c r="LP297" s="7"/>
      <c r="LQ297" s="7"/>
      <c r="LR297" s="7"/>
      <c r="LS297" s="7"/>
      <c r="LT297" s="7"/>
      <c r="LU297" s="7"/>
      <c r="LV297" s="7"/>
      <c r="LW297" s="7"/>
      <c r="LX297" s="7"/>
      <c r="LY297" s="7"/>
      <c r="LZ297" s="7"/>
      <c r="MA297" s="7"/>
      <c r="MB297" s="7"/>
      <c r="MC297" s="7"/>
      <c r="MD297" s="7"/>
      <c r="ME297" s="7"/>
      <c r="MF297" s="7"/>
      <c r="MG297" s="7"/>
      <c r="MH297" s="7"/>
      <c r="MI297" s="7"/>
      <c r="MJ297" s="7"/>
      <c r="MK297" s="7"/>
      <c r="ML297" s="7"/>
      <c r="MM297" s="7"/>
      <c r="MN297" s="7"/>
      <c r="MO297" s="7"/>
      <c r="MP297" s="7"/>
      <c r="MQ297" s="7"/>
      <c r="MR297" s="7"/>
      <c r="MS297" s="7"/>
      <c r="MT297" s="7"/>
      <c r="MU297" s="7"/>
      <c r="MV297" s="7"/>
      <c r="MW297" s="7"/>
      <c r="MX297" s="7"/>
      <c r="MY297" s="7"/>
      <c r="MZ297" s="7"/>
      <c r="NA297" s="7"/>
      <c r="NB297" s="7"/>
      <c r="NC297" s="7"/>
      <c r="ND297" s="7"/>
      <c r="NE297" s="7"/>
      <c r="NF297" s="7"/>
      <c r="NG297" s="7"/>
      <c r="NH297" s="7"/>
      <c r="NI297" s="7"/>
      <c r="NJ297" s="7"/>
      <c r="NK297" s="7"/>
      <c r="NL297" s="7"/>
      <c r="NM297" s="7"/>
      <c r="NN297" s="7"/>
      <c r="NO297" s="7"/>
      <c r="NP297" s="7"/>
      <c r="NQ297" s="7"/>
      <c r="NR297" s="7"/>
      <c r="NS297" s="7"/>
      <c r="NT297" s="7"/>
      <c r="NU297" s="7"/>
      <c r="NV297" s="7"/>
      <c r="NW297" s="7"/>
      <c r="NX297" s="7"/>
      <c r="NY297" s="7"/>
      <c r="NZ297" s="7"/>
      <c r="OA297" s="7"/>
      <c r="OB297" s="7"/>
      <c r="OC297" s="7"/>
      <c r="OD297" s="7"/>
      <c r="OE297" s="7"/>
      <c r="OF297" s="7"/>
      <c r="OG297" s="7"/>
      <c r="OH297" s="7"/>
      <c r="OI297" s="7"/>
      <c r="OJ297" s="7"/>
      <c r="OK297" s="7"/>
      <c r="OL297" s="7"/>
      <c r="OM297" s="7"/>
      <c r="ON297" s="7"/>
      <c r="OO297" s="7"/>
      <c r="OP297" s="7"/>
      <c r="OQ297" s="7"/>
      <c r="OR297" s="7"/>
      <c r="OS297" s="7"/>
      <c r="OT297" s="7"/>
      <c r="OU297" s="7"/>
      <c r="OV297" s="7"/>
      <c r="OW297" s="7"/>
      <c r="OX297" s="7"/>
      <c r="OY297" s="7"/>
      <c r="OZ297" s="7"/>
      <c r="PA297" s="7"/>
      <c r="PB297" s="7"/>
      <c r="PC297" s="7"/>
      <c r="PD297" s="7"/>
      <c r="PE297" s="7"/>
      <c r="PF297" s="7"/>
      <c r="PG297" s="7"/>
      <c r="PH297" s="7"/>
      <c r="PI297" s="7"/>
      <c r="PJ297" s="7"/>
      <c r="PK297" s="7"/>
      <c r="PL297" s="7"/>
      <c r="PM297" s="7"/>
      <c r="PN297" s="7"/>
      <c r="PO297" s="7"/>
      <c r="PP297" s="7"/>
      <c r="PQ297" s="7"/>
      <c r="PR297" s="7"/>
      <c r="PS297" s="7"/>
      <c r="PT297" s="7"/>
      <c r="PU297" s="7"/>
      <c r="PV297" s="7"/>
      <c r="PW297" s="7"/>
      <c r="PX297" s="7"/>
      <c r="PY297" s="7"/>
      <c r="PZ297" s="7"/>
      <c r="QA297" s="7"/>
      <c r="QB297" s="7"/>
      <c r="QC297" s="7"/>
      <c r="QD297" s="7"/>
      <c r="QE297" s="7"/>
      <c r="QF297" s="7"/>
      <c r="QG297" s="7"/>
      <c r="QH297" s="7"/>
      <c r="QI297" s="7"/>
      <c r="QJ297" s="7"/>
      <c r="QK297" s="7"/>
      <c r="QL297" s="7"/>
      <c r="QM297" s="7"/>
      <c r="QN297" s="7"/>
      <c r="QO297" s="7"/>
      <c r="QP297" s="7"/>
      <c r="QQ297" s="7"/>
      <c r="QR297" s="7"/>
      <c r="QS297" s="7"/>
      <c r="QT297" s="7"/>
      <c r="QU297" s="7"/>
      <c r="QV297" s="7"/>
      <c r="QW297" s="7"/>
      <c r="QX297" s="7"/>
      <c r="QY297" s="7"/>
      <c r="QZ297" s="7"/>
      <c r="RA297" s="7"/>
      <c r="RB297" s="7"/>
      <c r="RC297" s="7"/>
      <c r="RD297" s="7"/>
      <c r="RE297" s="7"/>
      <c r="RF297" s="7"/>
      <c r="RG297" s="7"/>
      <c r="RH297" s="7"/>
      <c r="RI297" s="7"/>
      <c r="RJ297" s="7"/>
      <c r="RK297" s="7"/>
      <c r="RL297" s="7"/>
      <c r="RM297" s="7"/>
      <c r="RN297" s="7"/>
      <c r="RO297" s="7"/>
      <c r="RP297" s="7"/>
      <c r="RQ297" s="7"/>
      <c r="RR297" s="7"/>
      <c r="RS297" s="7"/>
      <c r="RT297" s="7"/>
      <c r="RU297" s="7"/>
      <c r="RV297" s="7"/>
      <c r="RW297" s="7"/>
      <c r="RX297" s="7"/>
      <c r="RY297" s="7"/>
      <c r="RZ297" s="7"/>
      <c r="SA297" s="7"/>
      <c r="SB297" s="7"/>
      <c r="SC297" s="7"/>
      <c r="SD297" s="7"/>
      <c r="SE297" s="7"/>
      <c r="SF297" s="7"/>
      <c r="SG297" s="7"/>
      <c r="SH297" s="7"/>
      <c r="SI297" s="7"/>
      <c r="SJ297" s="7"/>
      <c r="SK297" s="7"/>
    </row>
    <row r="298" ht="14.2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  <c r="DT298" s="7"/>
      <c r="DU298" s="7"/>
      <c r="DV298" s="7"/>
      <c r="DW298" s="7"/>
      <c r="DX298" s="7"/>
      <c r="DY298" s="7"/>
      <c r="DZ298" s="7"/>
      <c r="EA298" s="7"/>
      <c r="EB298" s="7"/>
      <c r="EC298" s="7"/>
      <c r="ED298" s="7"/>
      <c r="EE298" s="7"/>
      <c r="EF298" s="7"/>
      <c r="EG298" s="7"/>
      <c r="EH298" s="7"/>
      <c r="EI298" s="7"/>
      <c r="EJ298" s="7"/>
      <c r="EK298" s="7"/>
      <c r="EL298" s="7"/>
      <c r="EM298" s="7"/>
      <c r="EN298" s="7"/>
      <c r="EO298" s="7"/>
      <c r="EP298" s="7"/>
      <c r="EQ298" s="7"/>
      <c r="ER298" s="7"/>
      <c r="ES298" s="7"/>
      <c r="ET298" s="7"/>
      <c r="EU298" s="7"/>
      <c r="EV298" s="7"/>
      <c r="EW298" s="7"/>
      <c r="EX298" s="7"/>
      <c r="EY298" s="7"/>
      <c r="EZ298" s="7"/>
      <c r="FA298" s="7"/>
      <c r="FB298" s="7"/>
      <c r="FC298" s="7"/>
      <c r="FD298" s="7"/>
      <c r="FE298" s="7"/>
      <c r="FF298" s="7"/>
      <c r="FG298" s="7"/>
      <c r="FH298" s="7"/>
      <c r="FI298" s="7"/>
      <c r="FJ298" s="7"/>
      <c r="FK298" s="7"/>
      <c r="FL298" s="7"/>
      <c r="FM298" s="7"/>
      <c r="FN298" s="7"/>
      <c r="FO298" s="7"/>
      <c r="FP298" s="7"/>
      <c r="FQ298" s="7"/>
      <c r="FR298" s="7"/>
      <c r="FS298" s="7"/>
      <c r="FT298" s="7"/>
      <c r="FU298" s="7"/>
      <c r="FV298" s="7"/>
      <c r="FW298" s="7"/>
      <c r="FX298" s="7"/>
      <c r="FY298" s="7"/>
      <c r="FZ298" s="7"/>
      <c r="GA298" s="7"/>
      <c r="GB298" s="7"/>
      <c r="GC298" s="7"/>
      <c r="GD298" s="7"/>
      <c r="GE298" s="7"/>
      <c r="GF298" s="7"/>
      <c r="GG298" s="7"/>
      <c r="GH298" s="7"/>
      <c r="GI298" s="7"/>
      <c r="GJ298" s="7"/>
      <c r="GK298" s="7"/>
      <c r="GL298" s="7"/>
      <c r="GM298" s="7"/>
      <c r="GN298" s="7"/>
      <c r="GO298" s="7"/>
      <c r="GP298" s="7"/>
      <c r="GQ298" s="7"/>
      <c r="GR298" s="7"/>
      <c r="GS298" s="7"/>
      <c r="GT298" s="7"/>
      <c r="GU298" s="7"/>
      <c r="GV298" s="7"/>
      <c r="GW298" s="7"/>
      <c r="GX298" s="7"/>
      <c r="GY298" s="7"/>
      <c r="GZ298" s="7"/>
      <c r="HA298" s="7"/>
      <c r="HB298" s="7"/>
      <c r="HC298" s="7"/>
      <c r="HD298" s="7"/>
      <c r="HE298" s="7"/>
      <c r="HF298" s="7"/>
      <c r="HG298" s="7"/>
      <c r="HH298" s="7"/>
      <c r="HI298" s="7"/>
      <c r="HJ298" s="7"/>
      <c r="HK298" s="7"/>
      <c r="HL298" s="7"/>
      <c r="HM298" s="7"/>
      <c r="HN298" s="7"/>
      <c r="HO298" s="7"/>
      <c r="HP298" s="7"/>
      <c r="HQ298" s="7"/>
      <c r="HR298" s="7"/>
      <c r="HS298" s="7"/>
      <c r="HT298" s="7"/>
      <c r="HU298" s="7"/>
      <c r="HV298" s="7"/>
      <c r="HW298" s="7"/>
      <c r="HX298" s="7"/>
      <c r="HY298" s="7"/>
      <c r="HZ298" s="7"/>
      <c r="IA298" s="7"/>
      <c r="IB298" s="7"/>
      <c r="IC298" s="7"/>
      <c r="ID298" s="7"/>
      <c r="IE298" s="7"/>
      <c r="IF298" s="7"/>
      <c r="IG298" s="7"/>
      <c r="IH298" s="7"/>
      <c r="II298" s="7"/>
      <c r="IJ298" s="7"/>
      <c r="IK298" s="7"/>
      <c r="IL298" s="7"/>
      <c r="IM298" s="7"/>
      <c r="IN298" s="7"/>
      <c r="IO298" s="7"/>
      <c r="IP298" s="7"/>
      <c r="IQ298" s="7"/>
      <c r="IR298" s="7"/>
      <c r="IS298" s="7"/>
      <c r="IT298" s="7"/>
      <c r="IU298" s="7"/>
      <c r="IV298" s="7"/>
      <c r="IW298" s="7"/>
      <c r="IX298" s="7"/>
      <c r="IY298" s="7"/>
      <c r="IZ298" s="7"/>
      <c r="JA298" s="7"/>
      <c r="JB298" s="7"/>
      <c r="JC298" s="7"/>
      <c r="JD298" s="7"/>
      <c r="JE298" s="7"/>
      <c r="JF298" s="7"/>
      <c r="JG298" s="7"/>
      <c r="JH298" s="7"/>
      <c r="JI298" s="7"/>
      <c r="JJ298" s="7"/>
      <c r="JK298" s="7"/>
      <c r="JL298" s="7"/>
      <c r="JM298" s="7"/>
      <c r="JN298" s="7"/>
      <c r="JO298" s="7"/>
      <c r="JP298" s="7"/>
      <c r="JQ298" s="7"/>
      <c r="JR298" s="7"/>
      <c r="JS298" s="7"/>
      <c r="JT298" s="7"/>
      <c r="JU298" s="7"/>
      <c r="JV298" s="7"/>
      <c r="JW298" s="7"/>
      <c r="JX298" s="7"/>
      <c r="JY298" s="7"/>
      <c r="JZ298" s="7"/>
      <c r="KA298" s="7"/>
      <c r="KB298" s="7"/>
      <c r="KC298" s="7"/>
      <c r="KD298" s="7"/>
      <c r="KE298" s="7"/>
      <c r="KF298" s="7"/>
      <c r="KG298" s="7"/>
      <c r="KH298" s="7"/>
      <c r="KI298" s="7"/>
      <c r="KJ298" s="7"/>
      <c r="KK298" s="7"/>
      <c r="KL298" s="7"/>
      <c r="KM298" s="7"/>
      <c r="KN298" s="7"/>
      <c r="KO298" s="7"/>
      <c r="KP298" s="7"/>
      <c r="KQ298" s="7"/>
      <c r="KR298" s="7"/>
      <c r="KS298" s="7"/>
      <c r="KT298" s="7"/>
      <c r="KU298" s="7"/>
      <c r="KV298" s="7"/>
      <c r="KW298" s="7"/>
      <c r="KX298" s="7"/>
      <c r="KY298" s="7"/>
      <c r="KZ298" s="7"/>
      <c r="LA298" s="7"/>
      <c r="LB298" s="7"/>
      <c r="LC298" s="7"/>
      <c r="LD298" s="7"/>
      <c r="LE298" s="7"/>
      <c r="LF298" s="7"/>
      <c r="LG298" s="7"/>
      <c r="LH298" s="7"/>
      <c r="LI298" s="7"/>
      <c r="LJ298" s="7"/>
      <c r="LK298" s="7"/>
      <c r="LL298" s="7"/>
      <c r="LM298" s="7"/>
      <c r="LN298" s="7"/>
      <c r="LO298" s="7"/>
      <c r="LP298" s="7"/>
      <c r="LQ298" s="7"/>
      <c r="LR298" s="7"/>
      <c r="LS298" s="7"/>
      <c r="LT298" s="7"/>
      <c r="LU298" s="7"/>
      <c r="LV298" s="7"/>
      <c r="LW298" s="7"/>
      <c r="LX298" s="7"/>
      <c r="LY298" s="7"/>
      <c r="LZ298" s="7"/>
      <c r="MA298" s="7"/>
      <c r="MB298" s="7"/>
      <c r="MC298" s="7"/>
      <c r="MD298" s="7"/>
      <c r="ME298" s="7"/>
      <c r="MF298" s="7"/>
      <c r="MG298" s="7"/>
      <c r="MH298" s="7"/>
      <c r="MI298" s="7"/>
      <c r="MJ298" s="7"/>
      <c r="MK298" s="7"/>
      <c r="ML298" s="7"/>
      <c r="MM298" s="7"/>
      <c r="MN298" s="7"/>
      <c r="MO298" s="7"/>
      <c r="MP298" s="7"/>
      <c r="MQ298" s="7"/>
      <c r="MR298" s="7"/>
      <c r="MS298" s="7"/>
      <c r="MT298" s="7"/>
      <c r="MU298" s="7"/>
      <c r="MV298" s="7"/>
      <c r="MW298" s="7"/>
      <c r="MX298" s="7"/>
      <c r="MY298" s="7"/>
      <c r="MZ298" s="7"/>
      <c r="NA298" s="7"/>
      <c r="NB298" s="7"/>
      <c r="NC298" s="7"/>
      <c r="ND298" s="7"/>
      <c r="NE298" s="7"/>
      <c r="NF298" s="7"/>
      <c r="NG298" s="7"/>
      <c r="NH298" s="7"/>
      <c r="NI298" s="7"/>
      <c r="NJ298" s="7"/>
      <c r="NK298" s="7"/>
      <c r="NL298" s="7"/>
      <c r="NM298" s="7"/>
      <c r="NN298" s="7"/>
      <c r="NO298" s="7"/>
      <c r="NP298" s="7"/>
      <c r="NQ298" s="7"/>
      <c r="NR298" s="7"/>
      <c r="NS298" s="7"/>
      <c r="NT298" s="7"/>
      <c r="NU298" s="7"/>
      <c r="NV298" s="7"/>
      <c r="NW298" s="7"/>
      <c r="NX298" s="7"/>
      <c r="NY298" s="7"/>
      <c r="NZ298" s="7"/>
      <c r="OA298" s="7"/>
      <c r="OB298" s="7"/>
      <c r="OC298" s="7"/>
      <c r="OD298" s="7"/>
      <c r="OE298" s="7"/>
      <c r="OF298" s="7"/>
      <c r="OG298" s="7"/>
      <c r="OH298" s="7"/>
      <c r="OI298" s="7"/>
      <c r="OJ298" s="7"/>
      <c r="OK298" s="7"/>
      <c r="OL298" s="7"/>
      <c r="OM298" s="7"/>
      <c r="ON298" s="7"/>
      <c r="OO298" s="7"/>
      <c r="OP298" s="7"/>
      <c r="OQ298" s="7"/>
      <c r="OR298" s="7"/>
      <c r="OS298" s="7"/>
      <c r="OT298" s="7"/>
      <c r="OU298" s="7"/>
      <c r="OV298" s="7"/>
      <c r="OW298" s="7"/>
      <c r="OX298" s="7"/>
      <c r="OY298" s="7"/>
      <c r="OZ298" s="7"/>
      <c r="PA298" s="7"/>
      <c r="PB298" s="7"/>
      <c r="PC298" s="7"/>
      <c r="PD298" s="7"/>
      <c r="PE298" s="7"/>
      <c r="PF298" s="7"/>
      <c r="PG298" s="7"/>
      <c r="PH298" s="7"/>
      <c r="PI298" s="7"/>
      <c r="PJ298" s="7"/>
      <c r="PK298" s="7"/>
      <c r="PL298" s="7"/>
      <c r="PM298" s="7"/>
      <c r="PN298" s="7"/>
      <c r="PO298" s="7"/>
      <c r="PP298" s="7"/>
      <c r="PQ298" s="7"/>
      <c r="PR298" s="7"/>
      <c r="PS298" s="7"/>
      <c r="PT298" s="7"/>
      <c r="PU298" s="7"/>
      <c r="PV298" s="7"/>
      <c r="PW298" s="7"/>
      <c r="PX298" s="7"/>
      <c r="PY298" s="7"/>
      <c r="PZ298" s="7"/>
      <c r="QA298" s="7"/>
      <c r="QB298" s="7"/>
      <c r="QC298" s="7"/>
      <c r="QD298" s="7"/>
      <c r="QE298" s="7"/>
      <c r="QF298" s="7"/>
      <c r="QG298" s="7"/>
      <c r="QH298" s="7"/>
      <c r="QI298" s="7"/>
      <c r="QJ298" s="7"/>
      <c r="QK298" s="7"/>
      <c r="QL298" s="7"/>
      <c r="QM298" s="7"/>
      <c r="QN298" s="7"/>
      <c r="QO298" s="7"/>
      <c r="QP298" s="7"/>
      <c r="QQ298" s="7"/>
      <c r="QR298" s="7"/>
      <c r="QS298" s="7"/>
      <c r="QT298" s="7"/>
      <c r="QU298" s="7"/>
      <c r="QV298" s="7"/>
      <c r="QW298" s="7"/>
      <c r="QX298" s="7"/>
      <c r="QY298" s="7"/>
      <c r="QZ298" s="7"/>
      <c r="RA298" s="7"/>
      <c r="RB298" s="7"/>
      <c r="RC298" s="7"/>
      <c r="RD298" s="7"/>
      <c r="RE298" s="7"/>
      <c r="RF298" s="7"/>
      <c r="RG298" s="7"/>
      <c r="RH298" s="7"/>
      <c r="RI298" s="7"/>
      <c r="RJ298" s="7"/>
      <c r="RK298" s="7"/>
      <c r="RL298" s="7"/>
      <c r="RM298" s="7"/>
      <c r="RN298" s="7"/>
      <c r="RO298" s="7"/>
      <c r="RP298" s="7"/>
      <c r="RQ298" s="7"/>
      <c r="RR298" s="7"/>
      <c r="RS298" s="7"/>
      <c r="RT298" s="7"/>
      <c r="RU298" s="7"/>
      <c r="RV298" s="7"/>
      <c r="RW298" s="7"/>
      <c r="RX298" s="7"/>
      <c r="RY298" s="7"/>
      <c r="RZ298" s="7"/>
      <c r="SA298" s="7"/>
      <c r="SB298" s="7"/>
      <c r="SC298" s="7"/>
      <c r="SD298" s="7"/>
      <c r="SE298" s="7"/>
      <c r="SF298" s="7"/>
      <c r="SG298" s="7"/>
      <c r="SH298" s="7"/>
      <c r="SI298" s="7"/>
      <c r="SJ298" s="7"/>
      <c r="SK298" s="7"/>
    </row>
    <row r="299" ht="14.2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  <c r="DT299" s="7"/>
      <c r="DU299" s="7"/>
      <c r="DV299" s="7"/>
      <c r="DW299" s="7"/>
      <c r="DX299" s="7"/>
      <c r="DY299" s="7"/>
      <c r="DZ299" s="7"/>
      <c r="EA299" s="7"/>
      <c r="EB299" s="7"/>
      <c r="EC299" s="7"/>
      <c r="ED299" s="7"/>
      <c r="EE299" s="7"/>
      <c r="EF299" s="7"/>
      <c r="EG299" s="7"/>
      <c r="EH299" s="7"/>
      <c r="EI299" s="7"/>
      <c r="EJ299" s="7"/>
      <c r="EK299" s="7"/>
      <c r="EL299" s="7"/>
      <c r="EM299" s="7"/>
      <c r="EN299" s="7"/>
      <c r="EO299" s="7"/>
      <c r="EP299" s="7"/>
      <c r="EQ299" s="7"/>
      <c r="ER299" s="7"/>
      <c r="ES299" s="7"/>
      <c r="ET299" s="7"/>
      <c r="EU299" s="7"/>
      <c r="EV299" s="7"/>
      <c r="EW299" s="7"/>
      <c r="EX299" s="7"/>
      <c r="EY299" s="7"/>
      <c r="EZ299" s="7"/>
      <c r="FA299" s="7"/>
      <c r="FB299" s="7"/>
      <c r="FC299" s="7"/>
      <c r="FD299" s="7"/>
      <c r="FE299" s="7"/>
      <c r="FF299" s="7"/>
      <c r="FG299" s="7"/>
      <c r="FH299" s="7"/>
      <c r="FI299" s="7"/>
      <c r="FJ299" s="7"/>
      <c r="FK299" s="7"/>
      <c r="FL299" s="7"/>
      <c r="FM299" s="7"/>
      <c r="FN299" s="7"/>
      <c r="FO299" s="7"/>
      <c r="FP299" s="7"/>
      <c r="FQ299" s="7"/>
      <c r="FR299" s="7"/>
      <c r="FS299" s="7"/>
      <c r="FT299" s="7"/>
      <c r="FU299" s="7"/>
      <c r="FV299" s="7"/>
      <c r="FW299" s="7"/>
      <c r="FX299" s="7"/>
      <c r="FY299" s="7"/>
      <c r="FZ299" s="7"/>
      <c r="GA299" s="7"/>
      <c r="GB299" s="7"/>
      <c r="GC299" s="7"/>
      <c r="GD299" s="7"/>
      <c r="GE299" s="7"/>
      <c r="GF299" s="7"/>
      <c r="GG299" s="7"/>
      <c r="GH299" s="7"/>
      <c r="GI299" s="7"/>
      <c r="GJ299" s="7"/>
      <c r="GK299" s="7"/>
      <c r="GL299" s="7"/>
      <c r="GM299" s="7"/>
      <c r="GN299" s="7"/>
      <c r="GO299" s="7"/>
      <c r="GP299" s="7"/>
      <c r="GQ299" s="7"/>
      <c r="GR299" s="7"/>
      <c r="GS299" s="7"/>
      <c r="GT299" s="7"/>
      <c r="GU299" s="7"/>
      <c r="GV299" s="7"/>
      <c r="GW299" s="7"/>
      <c r="GX299" s="7"/>
      <c r="GY299" s="7"/>
      <c r="GZ299" s="7"/>
      <c r="HA299" s="7"/>
      <c r="HB299" s="7"/>
      <c r="HC299" s="7"/>
      <c r="HD299" s="7"/>
      <c r="HE299" s="7"/>
      <c r="HF299" s="7"/>
      <c r="HG299" s="7"/>
      <c r="HH299" s="7"/>
      <c r="HI299" s="7"/>
      <c r="HJ299" s="7"/>
      <c r="HK299" s="7"/>
      <c r="HL299" s="7"/>
      <c r="HM299" s="7"/>
      <c r="HN299" s="7"/>
      <c r="HO299" s="7"/>
      <c r="HP299" s="7"/>
      <c r="HQ299" s="7"/>
      <c r="HR299" s="7"/>
      <c r="HS299" s="7"/>
      <c r="HT299" s="7"/>
      <c r="HU299" s="7"/>
      <c r="HV299" s="7"/>
      <c r="HW299" s="7"/>
      <c r="HX299" s="7"/>
      <c r="HY299" s="7"/>
      <c r="HZ299" s="7"/>
      <c r="IA299" s="7"/>
      <c r="IB299" s="7"/>
      <c r="IC299" s="7"/>
      <c r="ID299" s="7"/>
      <c r="IE299" s="7"/>
      <c r="IF299" s="7"/>
      <c r="IG299" s="7"/>
      <c r="IH299" s="7"/>
      <c r="II299" s="7"/>
      <c r="IJ299" s="7"/>
      <c r="IK299" s="7"/>
      <c r="IL299" s="7"/>
      <c r="IM299" s="7"/>
      <c r="IN299" s="7"/>
      <c r="IO299" s="7"/>
      <c r="IP299" s="7"/>
      <c r="IQ299" s="7"/>
      <c r="IR299" s="7"/>
      <c r="IS299" s="7"/>
      <c r="IT299" s="7"/>
      <c r="IU299" s="7"/>
      <c r="IV299" s="7"/>
      <c r="IW299" s="7"/>
      <c r="IX299" s="7"/>
      <c r="IY299" s="7"/>
      <c r="IZ299" s="7"/>
      <c r="JA299" s="7"/>
      <c r="JB299" s="7"/>
      <c r="JC299" s="7"/>
      <c r="JD299" s="7"/>
      <c r="JE299" s="7"/>
      <c r="JF299" s="7"/>
      <c r="JG299" s="7"/>
      <c r="JH299" s="7"/>
      <c r="JI299" s="7"/>
      <c r="JJ299" s="7"/>
      <c r="JK299" s="7"/>
      <c r="JL299" s="7"/>
      <c r="JM299" s="7"/>
      <c r="JN299" s="7"/>
      <c r="JO299" s="7"/>
      <c r="JP299" s="7"/>
      <c r="JQ299" s="7"/>
      <c r="JR299" s="7"/>
      <c r="JS299" s="7"/>
      <c r="JT299" s="7"/>
      <c r="JU299" s="7"/>
      <c r="JV299" s="7"/>
      <c r="JW299" s="7"/>
      <c r="JX299" s="7"/>
      <c r="JY299" s="7"/>
      <c r="JZ299" s="7"/>
      <c r="KA299" s="7"/>
      <c r="KB299" s="7"/>
      <c r="KC299" s="7"/>
      <c r="KD299" s="7"/>
      <c r="KE299" s="7"/>
      <c r="KF299" s="7"/>
      <c r="KG299" s="7"/>
      <c r="KH299" s="7"/>
      <c r="KI299" s="7"/>
      <c r="KJ299" s="7"/>
      <c r="KK299" s="7"/>
      <c r="KL299" s="7"/>
      <c r="KM299" s="7"/>
      <c r="KN299" s="7"/>
      <c r="KO299" s="7"/>
      <c r="KP299" s="7"/>
      <c r="KQ299" s="7"/>
      <c r="KR299" s="7"/>
      <c r="KS299" s="7"/>
      <c r="KT299" s="7"/>
      <c r="KU299" s="7"/>
      <c r="KV299" s="7"/>
      <c r="KW299" s="7"/>
      <c r="KX299" s="7"/>
      <c r="KY299" s="7"/>
      <c r="KZ299" s="7"/>
      <c r="LA299" s="7"/>
      <c r="LB299" s="7"/>
      <c r="LC299" s="7"/>
      <c r="LD299" s="7"/>
      <c r="LE299" s="7"/>
      <c r="LF299" s="7"/>
      <c r="LG299" s="7"/>
      <c r="LH299" s="7"/>
      <c r="LI299" s="7"/>
      <c r="LJ299" s="7"/>
      <c r="LK299" s="7"/>
      <c r="LL299" s="7"/>
      <c r="LM299" s="7"/>
      <c r="LN299" s="7"/>
      <c r="LO299" s="7"/>
      <c r="LP299" s="7"/>
      <c r="LQ299" s="7"/>
      <c r="LR299" s="7"/>
      <c r="LS299" s="7"/>
      <c r="LT299" s="7"/>
      <c r="LU299" s="7"/>
      <c r="LV299" s="7"/>
      <c r="LW299" s="7"/>
      <c r="LX299" s="7"/>
      <c r="LY299" s="7"/>
      <c r="LZ299" s="7"/>
      <c r="MA299" s="7"/>
      <c r="MB299" s="7"/>
      <c r="MC299" s="7"/>
      <c r="MD299" s="7"/>
      <c r="ME299" s="7"/>
      <c r="MF299" s="7"/>
      <c r="MG299" s="7"/>
      <c r="MH299" s="7"/>
      <c r="MI299" s="7"/>
      <c r="MJ299" s="7"/>
      <c r="MK299" s="7"/>
      <c r="ML299" s="7"/>
      <c r="MM299" s="7"/>
      <c r="MN299" s="7"/>
      <c r="MO299" s="7"/>
      <c r="MP299" s="7"/>
      <c r="MQ299" s="7"/>
      <c r="MR299" s="7"/>
      <c r="MS299" s="7"/>
      <c r="MT299" s="7"/>
      <c r="MU299" s="7"/>
      <c r="MV299" s="7"/>
      <c r="MW299" s="7"/>
      <c r="MX299" s="7"/>
      <c r="MY299" s="7"/>
      <c r="MZ299" s="7"/>
      <c r="NA299" s="7"/>
      <c r="NB299" s="7"/>
      <c r="NC299" s="7"/>
      <c r="ND299" s="7"/>
      <c r="NE299" s="7"/>
      <c r="NF299" s="7"/>
      <c r="NG299" s="7"/>
      <c r="NH299" s="7"/>
      <c r="NI299" s="7"/>
      <c r="NJ299" s="7"/>
      <c r="NK299" s="7"/>
      <c r="NL299" s="7"/>
      <c r="NM299" s="7"/>
      <c r="NN299" s="7"/>
      <c r="NO299" s="7"/>
      <c r="NP299" s="7"/>
      <c r="NQ299" s="7"/>
      <c r="NR299" s="7"/>
      <c r="NS299" s="7"/>
      <c r="NT299" s="7"/>
      <c r="NU299" s="7"/>
      <c r="NV299" s="7"/>
      <c r="NW299" s="7"/>
      <c r="NX299" s="7"/>
      <c r="NY299" s="7"/>
      <c r="NZ299" s="7"/>
      <c r="OA299" s="7"/>
      <c r="OB299" s="7"/>
      <c r="OC299" s="7"/>
      <c r="OD299" s="7"/>
      <c r="OE299" s="7"/>
      <c r="OF299" s="7"/>
      <c r="OG299" s="7"/>
      <c r="OH299" s="7"/>
      <c r="OI299" s="7"/>
      <c r="OJ299" s="7"/>
      <c r="OK299" s="7"/>
      <c r="OL299" s="7"/>
      <c r="OM299" s="7"/>
      <c r="ON299" s="7"/>
      <c r="OO299" s="7"/>
      <c r="OP299" s="7"/>
      <c r="OQ299" s="7"/>
      <c r="OR299" s="7"/>
      <c r="OS299" s="7"/>
      <c r="OT299" s="7"/>
      <c r="OU299" s="7"/>
      <c r="OV299" s="7"/>
      <c r="OW299" s="7"/>
      <c r="OX299" s="7"/>
      <c r="OY299" s="7"/>
      <c r="OZ299" s="7"/>
      <c r="PA299" s="7"/>
      <c r="PB299" s="7"/>
      <c r="PC299" s="7"/>
      <c r="PD299" s="7"/>
      <c r="PE299" s="7"/>
      <c r="PF299" s="7"/>
      <c r="PG299" s="7"/>
      <c r="PH299" s="7"/>
      <c r="PI299" s="7"/>
      <c r="PJ299" s="7"/>
      <c r="PK299" s="7"/>
      <c r="PL299" s="7"/>
      <c r="PM299" s="7"/>
      <c r="PN299" s="7"/>
      <c r="PO299" s="7"/>
      <c r="PP299" s="7"/>
      <c r="PQ299" s="7"/>
      <c r="PR299" s="7"/>
      <c r="PS299" s="7"/>
      <c r="PT299" s="7"/>
      <c r="PU299" s="7"/>
      <c r="PV299" s="7"/>
      <c r="PW299" s="7"/>
      <c r="PX299" s="7"/>
      <c r="PY299" s="7"/>
      <c r="PZ299" s="7"/>
      <c r="QA299" s="7"/>
      <c r="QB299" s="7"/>
      <c r="QC299" s="7"/>
      <c r="QD299" s="7"/>
      <c r="QE299" s="7"/>
      <c r="QF299" s="7"/>
      <c r="QG299" s="7"/>
      <c r="QH299" s="7"/>
      <c r="QI299" s="7"/>
      <c r="QJ299" s="7"/>
      <c r="QK299" s="7"/>
      <c r="QL299" s="7"/>
      <c r="QM299" s="7"/>
      <c r="QN299" s="7"/>
      <c r="QO299" s="7"/>
      <c r="QP299" s="7"/>
      <c r="QQ299" s="7"/>
      <c r="QR299" s="7"/>
      <c r="QS299" s="7"/>
      <c r="QT299" s="7"/>
      <c r="QU299" s="7"/>
      <c r="QV299" s="7"/>
      <c r="QW299" s="7"/>
      <c r="QX299" s="7"/>
      <c r="QY299" s="7"/>
      <c r="QZ299" s="7"/>
      <c r="RA299" s="7"/>
      <c r="RB299" s="7"/>
      <c r="RC299" s="7"/>
      <c r="RD299" s="7"/>
      <c r="RE299" s="7"/>
      <c r="RF299" s="7"/>
      <c r="RG299" s="7"/>
      <c r="RH299" s="7"/>
      <c r="RI299" s="7"/>
      <c r="RJ299" s="7"/>
      <c r="RK299" s="7"/>
      <c r="RL299" s="7"/>
      <c r="RM299" s="7"/>
      <c r="RN299" s="7"/>
      <c r="RO299" s="7"/>
      <c r="RP299" s="7"/>
      <c r="RQ299" s="7"/>
      <c r="RR299" s="7"/>
      <c r="RS299" s="7"/>
      <c r="RT299" s="7"/>
      <c r="RU299" s="7"/>
      <c r="RV299" s="7"/>
      <c r="RW299" s="7"/>
      <c r="RX299" s="7"/>
      <c r="RY299" s="7"/>
      <c r="RZ299" s="7"/>
      <c r="SA299" s="7"/>
      <c r="SB299" s="7"/>
      <c r="SC299" s="7"/>
      <c r="SD299" s="7"/>
      <c r="SE299" s="7"/>
      <c r="SF299" s="7"/>
      <c r="SG299" s="7"/>
      <c r="SH299" s="7"/>
      <c r="SI299" s="7"/>
      <c r="SJ299" s="7"/>
      <c r="SK299" s="7"/>
    </row>
    <row r="300" ht="14.2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  <c r="DT300" s="7"/>
      <c r="DU300" s="7"/>
      <c r="DV300" s="7"/>
      <c r="DW300" s="7"/>
      <c r="DX300" s="7"/>
      <c r="DY300" s="7"/>
      <c r="DZ300" s="7"/>
      <c r="EA300" s="7"/>
      <c r="EB300" s="7"/>
      <c r="EC300" s="7"/>
      <c r="ED300" s="7"/>
      <c r="EE300" s="7"/>
      <c r="EF300" s="7"/>
      <c r="EG300" s="7"/>
      <c r="EH300" s="7"/>
      <c r="EI300" s="7"/>
      <c r="EJ300" s="7"/>
      <c r="EK300" s="7"/>
      <c r="EL300" s="7"/>
      <c r="EM300" s="7"/>
      <c r="EN300" s="7"/>
      <c r="EO300" s="7"/>
      <c r="EP300" s="7"/>
      <c r="EQ300" s="7"/>
      <c r="ER300" s="7"/>
      <c r="ES300" s="7"/>
      <c r="ET300" s="7"/>
      <c r="EU300" s="7"/>
      <c r="EV300" s="7"/>
      <c r="EW300" s="7"/>
      <c r="EX300" s="7"/>
      <c r="EY300" s="7"/>
      <c r="EZ300" s="7"/>
      <c r="FA300" s="7"/>
      <c r="FB300" s="7"/>
      <c r="FC300" s="7"/>
      <c r="FD300" s="7"/>
      <c r="FE300" s="7"/>
      <c r="FF300" s="7"/>
      <c r="FG300" s="7"/>
      <c r="FH300" s="7"/>
      <c r="FI300" s="7"/>
      <c r="FJ300" s="7"/>
      <c r="FK300" s="7"/>
      <c r="FL300" s="7"/>
      <c r="FM300" s="7"/>
      <c r="FN300" s="7"/>
      <c r="FO300" s="7"/>
      <c r="FP300" s="7"/>
      <c r="FQ300" s="7"/>
      <c r="FR300" s="7"/>
      <c r="FS300" s="7"/>
      <c r="FT300" s="7"/>
      <c r="FU300" s="7"/>
      <c r="FV300" s="7"/>
      <c r="FW300" s="7"/>
      <c r="FX300" s="7"/>
      <c r="FY300" s="7"/>
      <c r="FZ300" s="7"/>
      <c r="GA300" s="7"/>
      <c r="GB300" s="7"/>
      <c r="GC300" s="7"/>
      <c r="GD300" s="7"/>
      <c r="GE300" s="7"/>
      <c r="GF300" s="7"/>
      <c r="GG300" s="7"/>
      <c r="GH300" s="7"/>
      <c r="GI300" s="7"/>
      <c r="GJ300" s="7"/>
      <c r="GK300" s="7"/>
      <c r="GL300" s="7"/>
      <c r="GM300" s="7"/>
      <c r="GN300" s="7"/>
      <c r="GO300" s="7"/>
      <c r="GP300" s="7"/>
      <c r="GQ300" s="7"/>
      <c r="GR300" s="7"/>
      <c r="GS300" s="7"/>
      <c r="GT300" s="7"/>
      <c r="GU300" s="7"/>
      <c r="GV300" s="7"/>
      <c r="GW300" s="7"/>
      <c r="GX300" s="7"/>
      <c r="GY300" s="7"/>
      <c r="GZ300" s="7"/>
      <c r="HA300" s="7"/>
      <c r="HB300" s="7"/>
      <c r="HC300" s="7"/>
      <c r="HD300" s="7"/>
      <c r="HE300" s="7"/>
      <c r="HF300" s="7"/>
      <c r="HG300" s="7"/>
      <c r="HH300" s="7"/>
      <c r="HI300" s="7"/>
      <c r="HJ300" s="7"/>
      <c r="HK300" s="7"/>
      <c r="HL300" s="7"/>
      <c r="HM300" s="7"/>
      <c r="HN300" s="7"/>
      <c r="HO300" s="7"/>
      <c r="HP300" s="7"/>
      <c r="HQ300" s="7"/>
      <c r="HR300" s="7"/>
      <c r="HS300" s="7"/>
      <c r="HT300" s="7"/>
      <c r="HU300" s="7"/>
      <c r="HV300" s="7"/>
      <c r="HW300" s="7"/>
      <c r="HX300" s="7"/>
      <c r="HY300" s="7"/>
      <c r="HZ300" s="7"/>
      <c r="IA300" s="7"/>
      <c r="IB300" s="7"/>
      <c r="IC300" s="7"/>
      <c r="ID300" s="7"/>
      <c r="IE300" s="7"/>
      <c r="IF300" s="7"/>
      <c r="IG300" s="7"/>
      <c r="IH300" s="7"/>
      <c r="II300" s="7"/>
      <c r="IJ300" s="7"/>
      <c r="IK300" s="7"/>
      <c r="IL300" s="7"/>
      <c r="IM300" s="7"/>
      <c r="IN300" s="7"/>
      <c r="IO300" s="7"/>
      <c r="IP300" s="7"/>
      <c r="IQ300" s="7"/>
      <c r="IR300" s="7"/>
      <c r="IS300" s="7"/>
      <c r="IT300" s="7"/>
      <c r="IU300" s="7"/>
      <c r="IV300" s="7"/>
      <c r="IW300" s="7"/>
      <c r="IX300" s="7"/>
      <c r="IY300" s="7"/>
      <c r="IZ300" s="7"/>
      <c r="JA300" s="7"/>
      <c r="JB300" s="7"/>
      <c r="JC300" s="7"/>
      <c r="JD300" s="7"/>
      <c r="JE300" s="7"/>
      <c r="JF300" s="7"/>
      <c r="JG300" s="7"/>
      <c r="JH300" s="7"/>
      <c r="JI300" s="7"/>
      <c r="JJ300" s="7"/>
      <c r="JK300" s="7"/>
      <c r="JL300" s="7"/>
      <c r="JM300" s="7"/>
      <c r="JN300" s="7"/>
      <c r="JO300" s="7"/>
      <c r="JP300" s="7"/>
      <c r="JQ300" s="7"/>
      <c r="JR300" s="7"/>
      <c r="JS300" s="7"/>
      <c r="JT300" s="7"/>
      <c r="JU300" s="7"/>
      <c r="JV300" s="7"/>
      <c r="JW300" s="7"/>
      <c r="JX300" s="7"/>
      <c r="JY300" s="7"/>
      <c r="JZ300" s="7"/>
      <c r="KA300" s="7"/>
      <c r="KB300" s="7"/>
      <c r="KC300" s="7"/>
      <c r="KD300" s="7"/>
      <c r="KE300" s="7"/>
      <c r="KF300" s="7"/>
      <c r="KG300" s="7"/>
      <c r="KH300" s="7"/>
      <c r="KI300" s="7"/>
      <c r="KJ300" s="7"/>
      <c r="KK300" s="7"/>
      <c r="KL300" s="7"/>
      <c r="KM300" s="7"/>
      <c r="KN300" s="7"/>
      <c r="KO300" s="7"/>
      <c r="KP300" s="7"/>
      <c r="KQ300" s="7"/>
      <c r="KR300" s="7"/>
      <c r="KS300" s="7"/>
      <c r="KT300" s="7"/>
      <c r="KU300" s="7"/>
      <c r="KV300" s="7"/>
      <c r="KW300" s="7"/>
      <c r="KX300" s="7"/>
      <c r="KY300" s="7"/>
      <c r="KZ300" s="7"/>
      <c r="LA300" s="7"/>
      <c r="LB300" s="7"/>
      <c r="LC300" s="7"/>
      <c r="LD300" s="7"/>
      <c r="LE300" s="7"/>
      <c r="LF300" s="7"/>
      <c r="LG300" s="7"/>
      <c r="LH300" s="7"/>
      <c r="LI300" s="7"/>
      <c r="LJ300" s="7"/>
      <c r="LK300" s="7"/>
      <c r="LL300" s="7"/>
      <c r="LM300" s="7"/>
      <c r="LN300" s="7"/>
      <c r="LO300" s="7"/>
      <c r="LP300" s="7"/>
      <c r="LQ300" s="7"/>
      <c r="LR300" s="7"/>
      <c r="LS300" s="7"/>
      <c r="LT300" s="7"/>
      <c r="LU300" s="7"/>
      <c r="LV300" s="7"/>
      <c r="LW300" s="7"/>
      <c r="LX300" s="7"/>
      <c r="LY300" s="7"/>
      <c r="LZ300" s="7"/>
      <c r="MA300" s="7"/>
      <c r="MB300" s="7"/>
      <c r="MC300" s="7"/>
      <c r="MD300" s="7"/>
      <c r="ME300" s="7"/>
      <c r="MF300" s="7"/>
      <c r="MG300" s="7"/>
      <c r="MH300" s="7"/>
      <c r="MI300" s="7"/>
      <c r="MJ300" s="7"/>
      <c r="MK300" s="7"/>
      <c r="ML300" s="7"/>
      <c r="MM300" s="7"/>
      <c r="MN300" s="7"/>
      <c r="MO300" s="7"/>
      <c r="MP300" s="7"/>
      <c r="MQ300" s="7"/>
      <c r="MR300" s="7"/>
      <c r="MS300" s="7"/>
      <c r="MT300" s="7"/>
      <c r="MU300" s="7"/>
      <c r="MV300" s="7"/>
      <c r="MW300" s="7"/>
      <c r="MX300" s="7"/>
      <c r="MY300" s="7"/>
      <c r="MZ300" s="7"/>
      <c r="NA300" s="7"/>
      <c r="NB300" s="7"/>
      <c r="NC300" s="7"/>
      <c r="ND300" s="7"/>
      <c r="NE300" s="7"/>
      <c r="NF300" s="7"/>
      <c r="NG300" s="7"/>
      <c r="NH300" s="7"/>
      <c r="NI300" s="7"/>
      <c r="NJ300" s="7"/>
      <c r="NK300" s="7"/>
      <c r="NL300" s="7"/>
      <c r="NM300" s="7"/>
      <c r="NN300" s="7"/>
      <c r="NO300" s="7"/>
      <c r="NP300" s="7"/>
      <c r="NQ300" s="7"/>
      <c r="NR300" s="7"/>
      <c r="NS300" s="7"/>
      <c r="NT300" s="7"/>
      <c r="NU300" s="7"/>
      <c r="NV300" s="7"/>
      <c r="NW300" s="7"/>
      <c r="NX300" s="7"/>
      <c r="NY300" s="7"/>
      <c r="NZ300" s="7"/>
      <c r="OA300" s="7"/>
      <c r="OB300" s="7"/>
      <c r="OC300" s="7"/>
      <c r="OD300" s="7"/>
      <c r="OE300" s="7"/>
      <c r="OF300" s="7"/>
      <c r="OG300" s="7"/>
      <c r="OH300" s="7"/>
      <c r="OI300" s="7"/>
      <c r="OJ300" s="7"/>
      <c r="OK300" s="7"/>
      <c r="OL300" s="7"/>
      <c r="OM300" s="7"/>
      <c r="ON300" s="7"/>
      <c r="OO300" s="7"/>
      <c r="OP300" s="7"/>
      <c r="OQ300" s="7"/>
      <c r="OR300" s="7"/>
      <c r="OS300" s="7"/>
      <c r="OT300" s="7"/>
      <c r="OU300" s="7"/>
      <c r="OV300" s="7"/>
      <c r="OW300" s="7"/>
      <c r="OX300" s="7"/>
      <c r="OY300" s="7"/>
      <c r="OZ300" s="7"/>
      <c r="PA300" s="7"/>
      <c r="PB300" s="7"/>
      <c r="PC300" s="7"/>
      <c r="PD300" s="7"/>
      <c r="PE300" s="7"/>
      <c r="PF300" s="7"/>
      <c r="PG300" s="7"/>
      <c r="PH300" s="7"/>
      <c r="PI300" s="7"/>
      <c r="PJ300" s="7"/>
      <c r="PK300" s="7"/>
      <c r="PL300" s="7"/>
      <c r="PM300" s="7"/>
      <c r="PN300" s="7"/>
      <c r="PO300" s="7"/>
      <c r="PP300" s="7"/>
      <c r="PQ300" s="7"/>
      <c r="PR300" s="7"/>
      <c r="PS300" s="7"/>
      <c r="PT300" s="7"/>
      <c r="PU300" s="7"/>
      <c r="PV300" s="7"/>
      <c r="PW300" s="7"/>
      <c r="PX300" s="7"/>
      <c r="PY300" s="7"/>
      <c r="PZ300" s="7"/>
      <c r="QA300" s="7"/>
      <c r="QB300" s="7"/>
      <c r="QC300" s="7"/>
      <c r="QD300" s="7"/>
      <c r="QE300" s="7"/>
      <c r="QF300" s="7"/>
      <c r="QG300" s="7"/>
      <c r="QH300" s="7"/>
      <c r="QI300" s="7"/>
      <c r="QJ300" s="7"/>
      <c r="QK300" s="7"/>
      <c r="QL300" s="7"/>
      <c r="QM300" s="7"/>
      <c r="QN300" s="7"/>
      <c r="QO300" s="7"/>
      <c r="QP300" s="7"/>
      <c r="QQ300" s="7"/>
      <c r="QR300" s="7"/>
      <c r="QS300" s="7"/>
      <c r="QT300" s="7"/>
      <c r="QU300" s="7"/>
      <c r="QV300" s="7"/>
      <c r="QW300" s="7"/>
      <c r="QX300" s="7"/>
      <c r="QY300" s="7"/>
      <c r="QZ300" s="7"/>
      <c r="RA300" s="7"/>
      <c r="RB300" s="7"/>
      <c r="RC300" s="7"/>
      <c r="RD300" s="7"/>
      <c r="RE300" s="7"/>
      <c r="RF300" s="7"/>
      <c r="RG300" s="7"/>
      <c r="RH300" s="7"/>
      <c r="RI300" s="7"/>
      <c r="RJ300" s="7"/>
      <c r="RK300" s="7"/>
      <c r="RL300" s="7"/>
      <c r="RM300" s="7"/>
      <c r="RN300" s="7"/>
      <c r="RO300" s="7"/>
      <c r="RP300" s="7"/>
      <c r="RQ300" s="7"/>
      <c r="RR300" s="7"/>
      <c r="RS300" s="7"/>
      <c r="RT300" s="7"/>
      <c r="RU300" s="7"/>
      <c r="RV300" s="7"/>
      <c r="RW300" s="7"/>
      <c r="RX300" s="7"/>
      <c r="RY300" s="7"/>
      <c r="RZ300" s="7"/>
      <c r="SA300" s="7"/>
      <c r="SB300" s="7"/>
      <c r="SC300" s="7"/>
      <c r="SD300" s="7"/>
      <c r="SE300" s="7"/>
      <c r="SF300" s="7"/>
      <c r="SG300" s="7"/>
      <c r="SH300" s="7"/>
      <c r="SI300" s="7"/>
      <c r="SJ300" s="7"/>
      <c r="SK300" s="7"/>
    </row>
    <row r="301" ht="14.2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  <c r="DT301" s="7"/>
      <c r="DU301" s="7"/>
      <c r="DV301" s="7"/>
      <c r="DW301" s="7"/>
      <c r="DX301" s="7"/>
      <c r="DY301" s="7"/>
      <c r="DZ301" s="7"/>
      <c r="EA301" s="7"/>
      <c r="EB301" s="7"/>
      <c r="EC301" s="7"/>
      <c r="ED301" s="7"/>
      <c r="EE301" s="7"/>
      <c r="EF301" s="7"/>
      <c r="EG301" s="7"/>
      <c r="EH301" s="7"/>
      <c r="EI301" s="7"/>
      <c r="EJ301" s="7"/>
      <c r="EK301" s="7"/>
      <c r="EL301" s="7"/>
      <c r="EM301" s="7"/>
      <c r="EN301" s="7"/>
      <c r="EO301" s="7"/>
      <c r="EP301" s="7"/>
      <c r="EQ301" s="7"/>
      <c r="ER301" s="7"/>
      <c r="ES301" s="7"/>
      <c r="ET301" s="7"/>
      <c r="EU301" s="7"/>
      <c r="EV301" s="7"/>
      <c r="EW301" s="7"/>
      <c r="EX301" s="7"/>
      <c r="EY301" s="7"/>
      <c r="EZ301" s="7"/>
      <c r="FA301" s="7"/>
      <c r="FB301" s="7"/>
      <c r="FC301" s="7"/>
      <c r="FD301" s="7"/>
      <c r="FE301" s="7"/>
      <c r="FF301" s="7"/>
      <c r="FG301" s="7"/>
      <c r="FH301" s="7"/>
      <c r="FI301" s="7"/>
      <c r="FJ301" s="7"/>
      <c r="FK301" s="7"/>
      <c r="FL301" s="7"/>
      <c r="FM301" s="7"/>
      <c r="FN301" s="7"/>
      <c r="FO301" s="7"/>
      <c r="FP301" s="7"/>
      <c r="FQ301" s="7"/>
      <c r="FR301" s="7"/>
      <c r="FS301" s="7"/>
      <c r="FT301" s="7"/>
      <c r="FU301" s="7"/>
      <c r="FV301" s="7"/>
      <c r="FW301" s="7"/>
      <c r="FX301" s="7"/>
      <c r="FY301" s="7"/>
      <c r="FZ301" s="7"/>
      <c r="GA301" s="7"/>
      <c r="GB301" s="7"/>
      <c r="GC301" s="7"/>
      <c r="GD301" s="7"/>
      <c r="GE301" s="7"/>
      <c r="GF301" s="7"/>
      <c r="GG301" s="7"/>
      <c r="GH301" s="7"/>
      <c r="GI301" s="7"/>
      <c r="GJ301" s="7"/>
      <c r="GK301" s="7"/>
      <c r="GL301" s="7"/>
      <c r="GM301" s="7"/>
      <c r="GN301" s="7"/>
      <c r="GO301" s="7"/>
      <c r="GP301" s="7"/>
      <c r="GQ301" s="7"/>
      <c r="GR301" s="7"/>
      <c r="GS301" s="7"/>
      <c r="GT301" s="7"/>
      <c r="GU301" s="7"/>
      <c r="GV301" s="7"/>
      <c r="GW301" s="7"/>
      <c r="GX301" s="7"/>
      <c r="GY301" s="7"/>
      <c r="GZ301" s="7"/>
      <c r="HA301" s="7"/>
      <c r="HB301" s="7"/>
      <c r="HC301" s="7"/>
      <c r="HD301" s="7"/>
      <c r="HE301" s="7"/>
      <c r="HF301" s="7"/>
      <c r="HG301" s="7"/>
      <c r="HH301" s="7"/>
      <c r="HI301" s="7"/>
      <c r="HJ301" s="7"/>
      <c r="HK301" s="7"/>
      <c r="HL301" s="7"/>
      <c r="HM301" s="7"/>
      <c r="HN301" s="7"/>
      <c r="HO301" s="7"/>
      <c r="HP301" s="7"/>
      <c r="HQ301" s="7"/>
      <c r="HR301" s="7"/>
      <c r="HS301" s="7"/>
      <c r="HT301" s="7"/>
      <c r="HU301" s="7"/>
      <c r="HV301" s="7"/>
      <c r="HW301" s="7"/>
      <c r="HX301" s="7"/>
      <c r="HY301" s="7"/>
      <c r="HZ301" s="7"/>
      <c r="IA301" s="7"/>
      <c r="IB301" s="7"/>
      <c r="IC301" s="7"/>
      <c r="ID301" s="7"/>
      <c r="IE301" s="7"/>
      <c r="IF301" s="7"/>
      <c r="IG301" s="7"/>
      <c r="IH301" s="7"/>
      <c r="II301" s="7"/>
      <c r="IJ301" s="7"/>
      <c r="IK301" s="7"/>
      <c r="IL301" s="7"/>
      <c r="IM301" s="7"/>
      <c r="IN301" s="7"/>
      <c r="IO301" s="7"/>
      <c r="IP301" s="7"/>
      <c r="IQ301" s="7"/>
      <c r="IR301" s="7"/>
      <c r="IS301" s="7"/>
      <c r="IT301" s="7"/>
      <c r="IU301" s="7"/>
      <c r="IV301" s="7"/>
      <c r="IW301" s="7"/>
      <c r="IX301" s="7"/>
      <c r="IY301" s="7"/>
      <c r="IZ301" s="7"/>
      <c r="JA301" s="7"/>
      <c r="JB301" s="7"/>
      <c r="JC301" s="7"/>
      <c r="JD301" s="7"/>
      <c r="JE301" s="7"/>
      <c r="JF301" s="7"/>
      <c r="JG301" s="7"/>
      <c r="JH301" s="7"/>
      <c r="JI301" s="7"/>
      <c r="JJ301" s="7"/>
      <c r="JK301" s="7"/>
      <c r="JL301" s="7"/>
      <c r="JM301" s="7"/>
      <c r="JN301" s="7"/>
      <c r="JO301" s="7"/>
      <c r="JP301" s="7"/>
      <c r="JQ301" s="7"/>
      <c r="JR301" s="7"/>
      <c r="JS301" s="7"/>
      <c r="JT301" s="7"/>
      <c r="JU301" s="7"/>
      <c r="JV301" s="7"/>
      <c r="JW301" s="7"/>
      <c r="JX301" s="7"/>
      <c r="JY301" s="7"/>
      <c r="JZ301" s="7"/>
      <c r="KA301" s="7"/>
      <c r="KB301" s="7"/>
      <c r="KC301" s="7"/>
      <c r="KD301" s="7"/>
      <c r="KE301" s="7"/>
      <c r="KF301" s="7"/>
      <c r="KG301" s="7"/>
      <c r="KH301" s="7"/>
      <c r="KI301" s="7"/>
      <c r="KJ301" s="7"/>
      <c r="KK301" s="7"/>
      <c r="KL301" s="7"/>
      <c r="KM301" s="7"/>
      <c r="KN301" s="7"/>
      <c r="KO301" s="7"/>
      <c r="KP301" s="7"/>
      <c r="KQ301" s="7"/>
      <c r="KR301" s="7"/>
      <c r="KS301" s="7"/>
      <c r="KT301" s="7"/>
      <c r="KU301" s="7"/>
      <c r="KV301" s="7"/>
      <c r="KW301" s="7"/>
      <c r="KX301" s="7"/>
      <c r="KY301" s="7"/>
      <c r="KZ301" s="7"/>
      <c r="LA301" s="7"/>
      <c r="LB301" s="7"/>
      <c r="LC301" s="7"/>
      <c r="LD301" s="7"/>
      <c r="LE301" s="7"/>
      <c r="LF301" s="7"/>
      <c r="LG301" s="7"/>
      <c r="LH301" s="7"/>
      <c r="LI301" s="7"/>
      <c r="LJ301" s="7"/>
      <c r="LK301" s="7"/>
      <c r="LL301" s="7"/>
      <c r="LM301" s="7"/>
      <c r="LN301" s="7"/>
      <c r="LO301" s="7"/>
      <c r="LP301" s="7"/>
      <c r="LQ301" s="7"/>
      <c r="LR301" s="7"/>
      <c r="LS301" s="7"/>
      <c r="LT301" s="7"/>
      <c r="LU301" s="7"/>
      <c r="LV301" s="7"/>
      <c r="LW301" s="7"/>
      <c r="LX301" s="7"/>
      <c r="LY301" s="7"/>
      <c r="LZ301" s="7"/>
      <c r="MA301" s="7"/>
      <c r="MB301" s="7"/>
      <c r="MC301" s="7"/>
      <c r="MD301" s="7"/>
      <c r="ME301" s="7"/>
      <c r="MF301" s="7"/>
      <c r="MG301" s="7"/>
      <c r="MH301" s="7"/>
      <c r="MI301" s="7"/>
      <c r="MJ301" s="7"/>
      <c r="MK301" s="7"/>
      <c r="ML301" s="7"/>
      <c r="MM301" s="7"/>
      <c r="MN301" s="7"/>
      <c r="MO301" s="7"/>
      <c r="MP301" s="7"/>
      <c r="MQ301" s="7"/>
      <c r="MR301" s="7"/>
      <c r="MS301" s="7"/>
      <c r="MT301" s="7"/>
      <c r="MU301" s="7"/>
      <c r="MV301" s="7"/>
      <c r="MW301" s="7"/>
      <c r="MX301" s="7"/>
      <c r="MY301" s="7"/>
      <c r="MZ301" s="7"/>
      <c r="NA301" s="7"/>
      <c r="NB301" s="7"/>
      <c r="NC301" s="7"/>
      <c r="ND301" s="7"/>
      <c r="NE301" s="7"/>
      <c r="NF301" s="7"/>
      <c r="NG301" s="7"/>
      <c r="NH301" s="7"/>
      <c r="NI301" s="7"/>
      <c r="NJ301" s="7"/>
      <c r="NK301" s="7"/>
      <c r="NL301" s="7"/>
      <c r="NM301" s="7"/>
      <c r="NN301" s="7"/>
      <c r="NO301" s="7"/>
      <c r="NP301" s="7"/>
      <c r="NQ301" s="7"/>
      <c r="NR301" s="7"/>
      <c r="NS301" s="7"/>
      <c r="NT301" s="7"/>
      <c r="NU301" s="7"/>
      <c r="NV301" s="7"/>
      <c r="NW301" s="7"/>
      <c r="NX301" s="7"/>
      <c r="NY301" s="7"/>
      <c r="NZ301" s="7"/>
      <c r="OA301" s="7"/>
      <c r="OB301" s="7"/>
      <c r="OC301" s="7"/>
      <c r="OD301" s="7"/>
      <c r="OE301" s="7"/>
      <c r="OF301" s="7"/>
      <c r="OG301" s="7"/>
      <c r="OH301" s="7"/>
      <c r="OI301" s="7"/>
      <c r="OJ301" s="7"/>
      <c r="OK301" s="7"/>
      <c r="OL301" s="7"/>
      <c r="OM301" s="7"/>
      <c r="ON301" s="7"/>
      <c r="OO301" s="7"/>
      <c r="OP301" s="7"/>
      <c r="OQ301" s="7"/>
      <c r="OR301" s="7"/>
      <c r="OS301" s="7"/>
      <c r="OT301" s="7"/>
      <c r="OU301" s="7"/>
      <c r="OV301" s="7"/>
      <c r="OW301" s="7"/>
      <c r="OX301" s="7"/>
      <c r="OY301" s="7"/>
      <c r="OZ301" s="7"/>
      <c r="PA301" s="7"/>
      <c r="PB301" s="7"/>
      <c r="PC301" s="7"/>
      <c r="PD301" s="7"/>
      <c r="PE301" s="7"/>
      <c r="PF301" s="7"/>
      <c r="PG301" s="7"/>
      <c r="PH301" s="7"/>
      <c r="PI301" s="7"/>
      <c r="PJ301" s="7"/>
      <c r="PK301" s="7"/>
      <c r="PL301" s="7"/>
      <c r="PM301" s="7"/>
      <c r="PN301" s="7"/>
      <c r="PO301" s="7"/>
      <c r="PP301" s="7"/>
      <c r="PQ301" s="7"/>
      <c r="PR301" s="7"/>
      <c r="PS301" s="7"/>
      <c r="PT301" s="7"/>
      <c r="PU301" s="7"/>
      <c r="PV301" s="7"/>
      <c r="PW301" s="7"/>
      <c r="PX301" s="7"/>
      <c r="PY301" s="7"/>
      <c r="PZ301" s="7"/>
      <c r="QA301" s="7"/>
      <c r="QB301" s="7"/>
      <c r="QC301" s="7"/>
      <c r="QD301" s="7"/>
      <c r="QE301" s="7"/>
      <c r="QF301" s="7"/>
      <c r="QG301" s="7"/>
      <c r="QH301" s="7"/>
      <c r="QI301" s="7"/>
      <c r="QJ301" s="7"/>
      <c r="QK301" s="7"/>
      <c r="QL301" s="7"/>
      <c r="QM301" s="7"/>
      <c r="QN301" s="7"/>
      <c r="QO301" s="7"/>
      <c r="QP301" s="7"/>
      <c r="QQ301" s="7"/>
      <c r="QR301" s="7"/>
      <c r="QS301" s="7"/>
      <c r="QT301" s="7"/>
      <c r="QU301" s="7"/>
      <c r="QV301" s="7"/>
      <c r="QW301" s="7"/>
      <c r="QX301" s="7"/>
      <c r="QY301" s="7"/>
      <c r="QZ301" s="7"/>
      <c r="RA301" s="7"/>
      <c r="RB301" s="7"/>
      <c r="RC301" s="7"/>
      <c r="RD301" s="7"/>
      <c r="RE301" s="7"/>
      <c r="RF301" s="7"/>
      <c r="RG301" s="7"/>
      <c r="RH301" s="7"/>
      <c r="RI301" s="7"/>
      <c r="RJ301" s="7"/>
      <c r="RK301" s="7"/>
      <c r="RL301" s="7"/>
      <c r="RM301" s="7"/>
      <c r="RN301" s="7"/>
      <c r="RO301" s="7"/>
      <c r="RP301" s="7"/>
      <c r="RQ301" s="7"/>
      <c r="RR301" s="7"/>
      <c r="RS301" s="7"/>
      <c r="RT301" s="7"/>
      <c r="RU301" s="7"/>
      <c r="RV301" s="7"/>
      <c r="RW301" s="7"/>
      <c r="RX301" s="7"/>
      <c r="RY301" s="7"/>
      <c r="RZ301" s="7"/>
      <c r="SA301" s="7"/>
      <c r="SB301" s="7"/>
      <c r="SC301" s="7"/>
      <c r="SD301" s="7"/>
      <c r="SE301" s="7"/>
      <c r="SF301" s="7"/>
      <c r="SG301" s="7"/>
      <c r="SH301" s="7"/>
      <c r="SI301" s="7"/>
      <c r="SJ301" s="7"/>
      <c r="SK301" s="7"/>
    </row>
    <row r="302" ht="14.2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  <c r="DT302" s="7"/>
      <c r="DU302" s="7"/>
      <c r="DV302" s="7"/>
      <c r="DW302" s="7"/>
      <c r="DX302" s="7"/>
      <c r="DY302" s="7"/>
      <c r="DZ302" s="7"/>
      <c r="EA302" s="7"/>
      <c r="EB302" s="7"/>
      <c r="EC302" s="7"/>
      <c r="ED302" s="7"/>
      <c r="EE302" s="7"/>
      <c r="EF302" s="7"/>
      <c r="EG302" s="7"/>
      <c r="EH302" s="7"/>
      <c r="EI302" s="7"/>
      <c r="EJ302" s="7"/>
      <c r="EK302" s="7"/>
      <c r="EL302" s="7"/>
      <c r="EM302" s="7"/>
      <c r="EN302" s="7"/>
      <c r="EO302" s="7"/>
      <c r="EP302" s="7"/>
      <c r="EQ302" s="7"/>
      <c r="ER302" s="7"/>
      <c r="ES302" s="7"/>
      <c r="ET302" s="7"/>
      <c r="EU302" s="7"/>
      <c r="EV302" s="7"/>
      <c r="EW302" s="7"/>
      <c r="EX302" s="7"/>
      <c r="EY302" s="7"/>
      <c r="EZ302" s="7"/>
      <c r="FA302" s="7"/>
      <c r="FB302" s="7"/>
      <c r="FC302" s="7"/>
      <c r="FD302" s="7"/>
      <c r="FE302" s="7"/>
      <c r="FF302" s="7"/>
      <c r="FG302" s="7"/>
      <c r="FH302" s="7"/>
      <c r="FI302" s="7"/>
      <c r="FJ302" s="7"/>
      <c r="FK302" s="7"/>
      <c r="FL302" s="7"/>
      <c r="FM302" s="7"/>
      <c r="FN302" s="7"/>
      <c r="FO302" s="7"/>
      <c r="FP302" s="7"/>
      <c r="FQ302" s="7"/>
      <c r="FR302" s="7"/>
      <c r="FS302" s="7"/>
      <c r="FT302" s="7"/>
      <c r="FU302" s="7"/>
      <c r="FV302" s="7"/>
      <c r="FW302" s="7"/>
      <c r="FX302" s="7"/>
      <c r="FY302" s="7"/>
      <c r="FZ302" s="7"/>
      <c r="GA302" s="7"/>
      <c r="GB302" s="7"/>
      <c r="GC302" s="7"/>
      <c r="GD302" s="7"/>
      <c r="GE302" s="7"/>
      <c r="GF302" s="7"/>
      <c r="GG302" s="7"/>
      <c r="GH302" s="7"/>
      <c r="GI302" s="7"/>
      <c r="GJ302" s="7"/>
      <c r="GK302" s="7"/>
      <c r="GL302" s="7"/>
      <c r="GM302" s="7"/>
      <c r="GN302" s="7"/>
      <c r="GO302" s="7"/>
      <c r="GP302" s="7"/>
      <c r="GQ302" s="7"/>
      <c r="GR302" s="7"/>
      <c r="GS302" s="7"/>
      <c r="GT302" s="7"/>
      <c r="GU302" s="7"/>
      <c r="GV302" s="7"/>
      <c r="GW302" s="7"/>
      <c r="GX302" s="7"/>
      <c r="GY302" s="7"/>
      <c r="GZ302" s="7"/>
      <c r="HA302" s="7"/>
      <c r="HB302" s="7"/>
      <c r="HC302" s="7"/>
      <c r="HD302" s="7"/>
      <c r="HE302" s="7"/>
      <c r="HF302" s="7"/>
      <c r="HG302" s="7"/>
      <c r="HH302" s="7"/>
      <c r="HI302" s="7"/>
      <c r="HJ302" s="7"/>
      <c r="HK302" s="7"/>
      <c r="HL302" s="7"/>
      <c r="HM302" s="7"/>
      <c r="HN302" s="7"/>
      <c r="HO302" s="7"/>
      <c r="HP302" s="7"/>
      <c r="HQ302" s="7"/>
      <c r="HR302" s="7"/>
      <c r="HS302" s="7"/>
      <c r="HT302" s="7"/>
      <c r="HU302" s="7"/>
      <c r="HV302" s="7"/>
      <c r="HW302" s="7"/>
      <c r="HX302" s="7"/>
      <c r="HY302" s="7"/>
      <c r="HZ302" s="7"/>
      <c r="IA302" s="7"/>
      <c r="IB302" s="7"/>
      <c r="IC302" s="7"/>
      <c r="ID302" s="7"/>
      <c r="IE302" s="7"/>
      <c r="IF302" s="7"/>
      <c r="IG302" s="7"/>
      <c r="IH302" s="7"/>
      <c r="II302" s="7"/>
      <c r="IJ302" s="7"/>
      <c r="IK302" s="7"/>
      <c r="IL302" s="7"/>
      <c r="IM302" s="7"/>
      <c r="IN302" s="7"/>
      <c r="IO302" s="7"/>
      <c r="IP302" s="7"/>
      <c r="IQ302" s="7"/>
      <c r="IR302" s="7"/>
      <c r="IS302" s="7"/>
      <c r="IT302" s="7"/>
      <c r="IU302" s="7"/>
      <c r="IV302" s="7"/>
      <c r="IW302" s="7"/>
      <c r="IX302" s="7"/>
      <c r="IY302" s="7"/>
      <c r="IZ302" s="7"/>
      <c r="JA302" s="7"/>
      <c r="JB302" s="7"/>
      <c r="JC302" s="7"/>
      <c r="JD302" s="7"/>
      <c r="JE302" s="7"/>
      <c r="JF302" s="7"/>
      <c r="JG302" s="7"/>
      <c r="JH302" s="7"/>
      <c r="JI302" s="7"/>
      <c r="JJ302" s="7"/>
      <c r="JK302" s="7"/>
      <c r="JL302" s="7"/>
      <c r="JM302" s="7"/>
      <c r="JN302" s="7"/>
      <c r="JO302" s="7"/>
      <c r="JP302" s="7"/>
      <c r="JQ302" s="7"/>
      <c r="JR302" s="7"/>
      <c r="JS302" s="7"/>
      <c r="JT302" s="7"/>
      <c r="JU302" s="7"/>
      <c r="JV302" s="7"/>
      <c r="JW302" s="7"/>
      <c r="JX302" s="7"/>
      <c r="JY302" s="7"/>
      <c r="JZ302" s="7"/>
      <c r="KA302" s="7"/>
      <c r="KB302" s="7"/>
      <c r="KC302" s="7"/>
      <c r="KD302" s="7"/>
      <c r="KE302" s="7"/>
      <c r="KF302" s="7"/>
      <c r="KG302" s="7"/>
      <c r="KH302" s="7"/>
      <c r="KI302" s="7"/>
      <c r="KJ302" s="7"/>
      <c r="KK302" s="7"/>
      <c r="KL302" s="7"/>
      <c r="KM302" s="7"/>
      <c r="KN302" s="7"/>
      <c r="KO302" s="7"/>
      <c r="KP302" s="7"/>
      <c r="KQ302" s="7"/>
      <c r="KR302" s="7"/>
      <c r="KS302" s="7"/>
      <c r="KT302" s="7"/>
      <c r="KU302" s="7"/>
      <c r="KV302" s="7"/>
      <c r="KW302" s="7"/>
      <c r="KX302" s="7"/>
      <c r="KY302" s="7"/>
      <c r="KZ302" s="7"/>
      <c r="LA302" s="7"/>
      <c r="LB302" s="7"/>
      <c r="LC302" s="7"/>
      <c r="LD302" s="7"/>
      <c r="LE302" s="7"/>
      <c r="LF302" s="7"/>
      <c r="LG302" s="7"/>
      <c r="LH302" s="7"/>
      <c r="LI302" s="7"/>
      <c r="LJ302" s="7"/>
      <c r="LK302" s="7"/>
      <c r="LL302" s="7"/>
      <c r="LM302" s="7"/>
      <c r="LN302" s="7"/>
      <c r="LO302" s="7"/>
      <c r="LP302" s="7"/>
      <c r="LQ302" s="7"/>
      <c r="LR302" s="7"/>
      <c r="LS302" s="7"/>
      <c r="LT302" s="7"/>
      <c r="LU302" s="7"/>
      <c r="LV302" s="7"/>
      <c r="LW302" s="7"/>
      <c r="LX302" s="7"/>
      <c r="LY302" s="7"/>
      <c r="LZ302" s="7"/>
      <c r="MA302" s="7"/>
      <c r="MB302" s="7"/>
      <c r="MC302" s="7"/>
      <c r="MD302" s="7"/>
      <c r="ME302" s="7"/>
      <c r="MF302" s="7"/>
      <c r="MG302" s="7"/>
      <c r="MH302" s="7"/>
      <c r="MI302" s="7"/>
      <c r="MJ302" s="7"/>
      <c r="MK302" s="7"/>
      <c r="ML302" s="7"/>
      <c r="MM302" s="7"/>
      <c r="MN302" s="7"/>
      <c r="MO302" s="7"/>
      <c r="MP302" s="7"/>
      <c r="MQ302" s="7"/>
      <c r="MR302" s="7"/>
      <c r="MS302" s="7"/>
      <c r="MT302" s="7"/>
      <c r="MU302" s="7"/>
      <c r="MV302" s="7"/>
      <c r="MW302" s="7"/>
      <c r="MX302" s="7"/>
      <c r="MY302" s="7"/>
      <c r="MZ302" s="7"/>
      <c r="NA302" s="7"/>
      <c r="NB302" s="7"/>
      <c r="NC302" s="7"/>
      <c r="ND302" s="7"/>
      <c r="NE302" s="7"/>
      <c r="NF302" s="7"/>
      <c r="NG302" s="7"/>
      <c r="NH302" s="7"/>
      <c r="NI302" s="7"/>
      <c r="NJ302" s="7"/>
      <c r="NK302" s="7"/>
      <c r="NL302" s="7"/>
      <c r="NM302" s="7"/>
      <c r="NN302" s="7"/>
      <c r="NO302" s="7"/>
      <c r="NP302" s="7"/>
      <c r="NQ302" s="7"/>
      <c r="NR302" s="7"/>
      <c r="NS302" s="7"/>
      <c r="NT302" s="7"/>
      <c r="NU302" s="7"/>
      <c r="NV302" s="7"/>
      <c r="NW302" s="7"/>
      <c r="NX302" s="7"/>
      <c r="NY302" s="7"/>
      <c r="NZ302" s="7"/>
      <c r="OA302" s="7"/>
      <c r="OB302" s="7"/>
      <c r="OC302" s="7"/>
      <c r="OD302" s="7"/>
      <c r="OE302" s="7"/>
      <c r="OF302" s="7"/>
      <c r="OG302" s="7"/>
      <c r="OH302" s="7"/>
      <c r="OI302" s="7"/>
      <c r="OJ302" s="7"/>
      <c r="OK302" s="7"/>
      <c r="OL302" s="7"/>
      <c r="OM302" s="7"/>
      <c r="ON302" s="7"/>
      <c r="OO302" s="7"/>
      <c r="OP302" s="7"/>
      <c r="OQ302" s="7"/>
      <c r="OR302" s="7"/>
      <c r="OS302" s="7"/>
      <c r="OT302" s="7"/>
      <c r="OU302" s="7"/>
      <c r="OV302" s="7"/>
      <c r="OW302" s="7"/>
      <c r="OX302" s="7"/>
      <c r="OY302" s="7"/>
      <c r="OZ302" s="7"/>
      <c r="PA302" s="7"/>
      <c r="PB302" s="7"/>
      <c r="PC302" s="7"/>
      <c r="PD302" s="7"/>
      <c r="PE302" s="7"/>
      <c r="PF302" s="7"/>
      <c r="PG302" s="7"/>
      <c r="PH302" s="7"/>
      <c r="PI302" s="7"/>
      <c r="PJ302" s="7"/>
      <c r="PK302" s="7"/>
      <c r="PL302" s="7"/>
      <c r="PM302" s="7"/>
      <c r="PN302" s="7"/>
      <c r="PO302" s="7"/>
      <c r="PP302" s="7"/>
      <c r="PQ302" s="7"/>
      <c r="PR302" s="7"/>
      <c r="PS302" s="7"/>
      <c r="PT302" s="7"/>
      <c r="PU302" s="7"/>
      <c r="PV302" s="7"/>
      <c r="PW302" s="7"/>
      <c r="PX302" s="7"/>
      <c r="PY302" s="7"/>
      <c r="PZ302" s="7"/>
      <c r="QA302" s="7"/>
      <c r="QB302" s="7"/>
      <c r="QC302" s="7"/>
      <c r="QD302" s="7"/>
      <c r="QE302" s="7"/>
      <c r="QF302" s="7"/>
      <c r="QG302" s="7"/>
      <c r="QH302" s="7"/>
      <c r="QI302" s="7"/>
      <c r="QJ302" s="7"/>
      <c r="QK302" s="7"/>
      <c r="QL302" s="7"/>
      <c r="QM302" s="7"/>
      <c r="QN302" s="7"/>
      <c r="QO302" s="7"/>
      <c r="QP302" s="7"/>
      <c r="QQ302" s="7"/>
      <c r="QR302" s="7"/>
      <c r="QS302" s="7"/>
      <c r="QT302" s="7"/>
      <c r="QU302" s="7"/>
      <c r="QV302" s="7"/>
      <c r="QW302" s="7"/>
      <c r="QX302" s="7"/>
      <c r="QY302" s="7"/>
      <c r="QZ302" s="7"/>
      <c r="RA302" s="7"/>
      <c r="RB302" s="7"/>
      <c r="RC302" s="7"/>
      <c r="RD302" s="7"/>
      <c r="RE302" s="7"/>
      <c r="RF302" s="7"/>
      <c r="RG302" s="7"/>
      <c r="RH302" s="7"/>
      <c r="RI302" s="7"/>
      <c r="RJ302" s="7"/>
      <c r="RK302" s="7"/>
      <c r="RL302" s="7"/>
      <c r="RM302" s="7"/>
      <c r="RN302" s="7"/>
      <c r="RO302" s="7"/>
      <c r="RP302" s="7"/>
      <c r="RQ302" s="7"/>
      <c r="RR302" s="7"/>
      <c r="RS302" s="7"/>
      <c r="RT302" s="7"/>
      <c r="RU302" s="7"/>
      <c r="RV302" s="7"/>
      <c r="RW302" s="7"/>
      <c r="RX302" s="7"/>
      <c r="RY302" s="7"/>
      <c r="RZ302" s="7"/>
      <c r="SA302" s="7"/>
      <c r="SB302" s="7"/>
      <c r="SC302" s="7"/>
      <c r="SD302" s="7"/>
      <c r="SE302" s="7"/>
      <c r="SF302" s="7"/>
      <c r="SG302" s="7"/>
      <c r="SH302" s="7"/>
      <c r="SI302" s="7"/>
      <c r="SJ302" s="7"/>
      <c r="SK302" s="7"/>
    </row>
    <row r="303" ht="14.2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  <c r="DT303" s="7"/>
      <c r="DU303" s="7"/>
      <c r="DV303" s="7"/>
      <c r="DW303" s="7"/>
      <c r="DX303" s="7"/>
      <c r="DY303" s="7"/>
      <c r="DZ303" s="7"/>
      <c r="EA303" s="7"/>
      <c r="EB303" s="7"/>
      <c r="EC303" s="7"/>
      <c r="ED303" s="7"/>
      <c r="EE303" s="7"/>
      <c r="EF303" s="7"/>
      <c r="EG303" s="7"/>
      <c r="EH303" s="7"/>
      <c r="EI303" s="7"/>
      <c r="EJ303" s="7"/>
      <c r="EK303" s="7"/>
      <c r="EL303" s="7"/>
      <c r="EM303" s="7"/>
      <c r="EN303" s="7"/>
      <c r="EO303" s="7"/>
      <c r="EP303" s="7"/>
      <c r="EQ303" s="7"/>
      <c r="ER303" s="7"/>
      <c r="ES303" s="7"/>
      <c r="ET303" s="7"/>
      <c r="EU303" s="7"/>
      <c r="EV303" s="7"/>
      <c r="EW303" s="7"/>
      <c r="EX303" s="7"/>
      <c r="EY303" s="7"/>
      <c r="EZ303" s="7"/>
      <c r="FA303" s="7"/>
      <c r="FB303" s="7"/>
      <c r="FC303" s="7"/>
      <c r="FD303" s="7"/>
      <c r="FE303" s="7"/>
      <c r="FF303" s="7"/>
      <c r="FG303" s="7"/>
      <c r="FH303" s="7"/>
      <c r="FI303" s="7"/>
      <c r="FJ303" s="7"/>
      <c r="FK303" s="7"/>
      <c r="FL303" s="7"/>
      <c r="FM303" s="7"/>
      <c r="FN303" s="7"/>
      <c r="FO303" s="7"/>
      <c r="FP303" s="7"/>
      <c r="FQ303" s="7"/>
      <c r="FR303" s="7"/>
      <c r="FS303" s="7"/>
      <c r="FT303" s="7"/>
      <c r="FU303" s="7"/>
      <c r="FV303" s="7"/>
      <c r="FW303" s="7"/>
      <c r="FX303" s="7"/>
      <c r="FY303" s="7"/>
      <c r="FZ303" s="7"/>
      <c r="GA303" s="7"/>
      <c r="GB303" s="7"/>
      <c r="GC303" s="7"/>
      <c r="GD303" s="7"/>
      <c r="GE303" s="7"/>
      <c r="GF303" s="7"/>
      <c r="GG303" s="7"/>
      <c r="GH303" s="7"/>
      <c r="GI303" s="7"/>
      <c r="GJ303" s="7"/>
      <c r="GK303" s="7"/>
      <c r="GL303" s="7"/>
      <c r="GM303" s="7"/>
      <c r="GN303" s="7"/>
      <c r="GO303" s="7"/>
      <c r="GP303" s="7"/>
      <c r="GQ303" s="7"/>
      <c r="GR303" s="7"/>
      <c r="GS303" s="7"/>
      <c r="GT303" s="7"/>
      <c r="GU303" s="7"/>
      <c r="GV303" s="7"/>
      <c r="GW303" s="7"/>
      <c r="GX303" s="7"/>
      <c r="GY303" s="7"/>
      <c r="GZ303" s="7"/>
      <c r="HA303" s="7"/>
      <c r="HB303" s="7"/>
      <c r="HC303" s="7"/>
      <c r="HD303" s="7"/>
      <c r="HE303" s="7"/>
      <c r="HF303" s="7"/>
      <c r="HG303" s="7"/>
      <c r="HH303" s="7"/>
      <c r="HI303" s="7"/>
      <c r="HJ303" s="7"/>
      <c r="HK303" s="7"/>
      <c r="HL303" s="7"/>
      <c r="HM303" s="7"/>
      <c r="HN303" s="7"/>
      <c r="HO303" s="7"/>
      <c r="HP303" s="7"/>
      <c r="HQ303" s="7"/>
      <c r="HR303" s="7"/>
      <c r="HS303" s="7"/>
      <c r="HT303" s="7"/>
      <c r="HU303" s="7"/>
      <c r="HV303" s="7"/>
      <c r="HW303" s="7"/>
      <c r="HX303" s="7"/>
      <c r="HY303" s="7"/>
      <c r="HZ303" s="7"/>
      <c r="IA303" s="7"/>
      <c r="IB303" s="7"/>
      <c r="IC303" s="7"/>
      <c r="ID303" s="7"/>
      <c r="IE303" s="7"/>
      <c r="IF303" s="7"/>
      <c r="IG303" s="7"/>
      <c r="IH303" s="7"/>
      <c r="II303" s="7"/>
      <c r="IJ303" s="7"/>
      <c r="IK303" s="7"/>
      <c r="IL303" s="7"/>
      <c r="IM303" s="7"/>
      <c r="IN303" s="7"/>
      <c r="IO303" s="7"/>
      <c r="IP303" s="7"/>
      <c r="IQ303" s="7"/>
      <c r="IR303" s="7"/>
      <c r="IS303" s="7"/>
      <c r="IT303" s="7"/>
      <c r="IU303" s="7"/>
      <c r="IV303" s="7"/>
      <c r="IW303" s="7"/>
      <c r="IX303" s="7"/>
      <c r="IY303" s="7"/>
      <c r="IZ303" s="7"/>
      <c r="JA303" s="7"/>
      <c r="JB303" s="7"/>
      <c r="JC303" s="7"/>
      <c r="JD303" s="7"/>
      <c r="JE303" s="7"/>
      <c r="JF303" s="7"/>
      <c r="JG303" s="7"/>
      <c r="JH303" s="7"/>
      <c r="JI303" s="7"/>
      <c r="JJ303" s="7"/>
      <c r="JK303" s="7"/>
      <c r="JL303" s="7"/>
      <c r="JM303" s="7"/>
      <c r="JN303" s="7"/>
      <c r="JO303" s="7"/>
      <c r="JP303" s="7"/>
      <c r="JQ303" s="7"/>
      <c r="JR303" s="7"/>
      <c r="JS303" s="7"/>
      <c r="JT303" s="7"/>
      <c r="JU303" s="7"/>
      <c r="JV303" s="7"/>
      <c r="JW303" s="7"/>
      <c r="JX303" s="7"/>
      <c r="JY303" s="7"/>
      <c r="JZ303" s="7"/>
      <c r="KA303" s="7"/>
      <c r="KB303" s="7"/>
      <c r="KC303" s="7"/>
      <c r="KD303" s="7"/>
      <c r="KE303" s="7"/>
      <c r="KF303" s="7"/>
      <c r="KG303" s="7"/>
      <c r="KH303" s="7"/>
      <c r="KI303" s="7"/>
      <c r="KJ303" s="7"/>
      <c r="KK303" s="7"/>
      <c r="KL303" s="7"/>
      <c r="KM303" s="7"/>
      <c r="KN303" s="7"/>
      <c r="KO303" s="7"/>
      <c r="KP303" s="7"/>
      <c r="KQ303" s="7"/>
      <c r="KR303" s="7"/>
      <c r="KS303" s="7"/>
      <c r="KT303" s="7"/>
      <c r="KU303" s="7"/>
      <c r="KV303" s="7"/>
      <c r="KW303" s="7"/>
      <c r="KX303" s="7"/>
      <c r="KY303" s="7"/>
      <c r="KZ303" s="7"/>
      <c r="LA303" s="7"/>
      <c r="LB303" s="7"/>
      <c r="LC303" s="7"/>
      <c r="LD303" s="7"/>
      <c r="LE303" s="7"/>
      <c r="LF303" s="7"/>
      <c r="LG303" s="7"/>
      <c r="LH303" s="7"/>
      <c r="LI303" s="7"/>
      <c r="LJ303" s="7"/>
      <c r="LK303" s="7"/>
      <c r="LL303" s="7"/>
      <c r="LM303" s="7"/>
      <c r="LN303" s="7"/>
      <c r="LO303" s="7"/>
      <c r="LP303" s="7"/>
      <c r="LQ303" s="7"/>
      <c r="LR303" s="7"/>
      <c r="LS303" s="7"/>
      <c r="LT303" s="7"/>
      <c r="LU303" s="7"/>
      <c r="LV303" s="7"/>
      <c r="LW303" s="7"/>
      <c r="LX303" s="7"/>
      <c r="LY303" s="7"/>
      <c r="LZ303" s="7"/>
      <c r="MA303" s="7"/>
      <c r="MB303" s="7"/>
      <c r="MC303" s="7"/>
      <c r="MD303" s="7"/>
      <c r="ME303" s="7"/>
      <c r="MF303" s="7"/>
      <c r="MG303" s="7"/>
      <c r="MH303" s="7"/>
      <c r="MI303" s="7"/>
      <c r="MJ303" s="7"/>
      <c r="MK303" s="7"/>
      <c r="ML303" s="7"/>
      <c r="MM303" s="7"/>
      <c r="MN303" s="7"/>
      <c r="MO303" s="7"/>
      <c r="MP303" s="7"/>
      <c r="MQ303" s="7"/>
      <c r="MR303" s="7"/>
      <c r="MS303" s="7"/>
      <c r="MT303" s="7"/>
      <c r="MU303" s="7"/>
      <c r="MV303" s="7"/>
      <c r="MW303" s="7"/>
      <c r="MX303" s="7"/>
      <c r="MY303" s="7"/>
      <c r="MZ303" s="7"/>
      <c r="NA303" s="7"/>
      <c r="NB303" s="7"/>
      <c r="NC303" s="7"/>
      <c r="ND303" s="7"/>
      <c r="NE303" s="7"/>
      <c r="NF303" s="7"/>
      <c r="NG303" s="7"/>
      <c r="NH303" s="7"/>
      <c r="NI303" s="7"/>
      <c r="NJ303" s="7"/>
      <c r="NK303" s="7"/>
      <c r="NL303" s="7"/>
      <c r="NM303" s="7"/>
      <c r="NN303" s="7"/>
      <c r="NO303" s="7"/>
      <c r="NP303" s="7"/>
      <c r="NQ303" s="7"/>
      <c r="NR303" s="7"/>
      <c r="NS303" s="7"/>
      <c r="NT303" s="7"/>
      <c r="NU303" s="7"/>
      <c r="NV303" s="7"/>
      <c r="NW303" s="7"/>
      <c r="NX303" s="7"/>
      <c r="NY303" s="7"/>
      <c r="NZ303" s="7"/>
      <c r="OA303" s="7"/>
      <c r="OB303" s="7"/>
      <c r="OC303" s="7"/>
      <c r="OD303" s="7"/>
      <c r="OE303" s="7"/>
      <c r="OF303" s="7"/>
      <c r="OG303" s="7"/>
      <c r="OH303" s="7"/>
      <c r="OI303" s="7"/>
      <c r="OJ303" s="7"/>
      <c r="OK303" s="7"/>
      <c r="OL303" s="7"/>
      <c r="OM303" s="7"/>
      <c r="ON303" s="7"/>
      <c r="OO303" s="7"/>
      <c r="OP303" s="7"/>
      <c r="OQ303" s="7"/>
      <c r="OR303" s="7"/>
      <c r="OS303" s="7"/>
      <c r="OT303" s="7"/>
      <c r="OU303" s="7"/>
      <c r="OV303" s="7"/>
      <c r="OW303" s="7"/>
      <c r="OX303" s="7"/>
      <c r="OY303" s="7"/>
      <c r="OZ303" s="7"/>
      <c r="PA303" s="7"/>
      <c r="PB303" s="7"/>
      <c r="PC303" s="7"/>
      <c r="PD303" s="7"/>
      <c r="PE303" s="7"/>
      <c r="PF303" s="7"/>
      <c r="PG303" s="7"/>
      <c r="PH303" s="7"/>
      <c r="PI303" s="7"/>
      <c r="PJ303" s="7"/>
      <c r="PK303" s="7"/>
      <c r="PL303" s="7"/>
      <c r="PM303" s="7"/>
      <c r="PN303" s="7"/>
      <c r="PO303" s="7"/>
      <c r="PP303" s="7"/>
      <c r="PQ303" s="7"/>
      <c r="PR303" s="7"/>
      <c r="PS303" s="7"/>
      <c r="PT303" s="7"/>
      <c r="PU303" s="7"/>
      <c r="PV303" s="7"/>
      <c r="PW303" s="7"/>
      <c r="PX303" s="7"/>
      <c r="PY303" s="7"/>
      <c r="PZ303" s="7"/>
      <c r="QA303" s="7"/>
      <c r="QB303" s="7"/>
      <c r="QC303" s="7"/>
      <c r="QD303" s="7"/>
      <c r="QE303" s="7"/>
      <c r="QF303" s="7"/>
      <c r="QG303" s="7"/>
      <c r="QH303" s="7"/>
      <c r="QI303" s="7"/>
      <c r="QJ303" s="7"/>
      <c r="QK303" s="7"/>
      <c r="QL303" s="7"/>
      <c r="QM303" s="7"/>
      <c r="QN303" s="7"/>
      <c r="QO303" s="7"/>
      <c r="QP303" s="7"/>
      <c r="QQ303" s="7"/>
      <c r="QR303" s="7"/>
      <c r="QS303" s="7"/>
      <c r="QT303" s="7"/>
      <c r="QU303" s="7"/>
      <c r="QV303" s="7"/>
      <c r="QW303" s="7"/>
      <c r="QX303" s="7"/>
      <c r="QY303" s="7"/>
      <c r="QZ303" s="7"/>
      <c r="RA303" s="7"/>
      <c r="RB303" s="7"/>
      <c r="RC303" s="7"/>
      <c r="RD303" s="7"/>
      <c r="RE303" s="7"/>
      <c r="RF303" s="7"/>
      <c r="RG303" s="7"/>
      <c r="RH303" s="7"/>
      <c r="RI303" s="7"/>
      <c r="RJ303" s="7"/>
      <c r="RK303" s="7"/>
      <c r="RL303" s="7"/>
      <c r="RM303" s="7"/>
      <c r="RN303" s="7"/>
      <c r="RO303" s="7"/>
      <c r="RP303" s="7"/>
      <c r="RQ303" s="7"/>
      <c r="RR303" s="7"/>
      <c r="RS303" s="7"/>
      <c r="RT303" s="7"/>
      <c r="RU303" s="7"/>
      <c r="RV303" s="7"/>
      <c r="RW303" s="7"/>
      <c r="RX303" s="7"/>
      <c r="RY303" s="7"/>
      <c r="RZ303" s="7"/>
      <c r="SA303" s="7"/>
      <c r="SB303" s="7"/>
      <c r="SC303" s="7"/>
      <c r="SD303" s="7"/>
      <c r="SE303" s="7"/>
      <c r="SF303" s="7"/>
      <c r="SG303" s="7"/>
      <c r="SH303" s="7"/>
      <c r="SI303" s="7"/>
      <c r="SJ303" s="7"/>
      <c r="SK303" s="7"/>
    </row>
    <row r="304" ht="14.2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  <c r="DT304" s="7"/>
      <c r="DU304" s="7"/>
      <c r="DV304" s="7"/>
      <c r="DW304" s="7"/>
      <c r="DX304" s="7"/>
      <c r="DY304" s="7"/>
      <c r="DZ304" s="7"/>
      <c r="EA304" s="7"/>
      <c r="EB304" s="7"/>
      <c r="EC304" s="7"/>
      <c r="ED304" s="7"/>
      <c r="EE304" s="7"/>
      <c r="EF304" s="7"/>
      <c r="EG304" s="7"/>
      <c r="EH304" s="7"/>
      <c r="EI304" s="7"/>
      <c r="EJ304" s="7"/>
      <c r="EK304" s="7"/>
      <c r="EL304" s="7"/>
      <c r="EM304" s="7"/>
      <c r="EN304" s="7"/>
      <c r="EO304" s="7"/>
      <c r="EP304" s="7"/>
      <c r="EQ304" s="7"/>
      <c r="ER304" s="7"/>
      <c r="ES304" s="7"/>
      <c r="ET304" s="7"/>
      <c r="EU304" s="7"/>
      <c r="EV304" s="7"/>
      <c r="EW304" s="7"/>
      <c r="EX304" s="7"/>
      <c r="EY304" s="7"/>
      <c r="EZ304" s="7"/>
      <c r="FA304" s="7"/>
      <c r="FB304" s="7"/>
      <c r="FC304" s="7"/>
      <c r="FD304" s="7"/>
      <c r="FE304" s="7"/>
      <c r="FF304" s="7"/>
      <c r="FG304" s="7"/>
      <c r="FH304" s="7"/>
      <c r="FI304" s="7"/>
      <c r="FJ304" s="7"/>
      <c r="FK304" s="7"/>
      <c r="FL304" s="7"/>
      <c r="FM304" s="7"/>
      <c r="FN304" s="7"/>
      <c r="FO304" s="7"/>
      <c r="FP304" s="7"/>
      <c r="FQ304" s="7"/>
      <c r="FR304" s="7"/>
      <c r="FS304" s="7"/>
      <c r="FT304" s="7"/>
      <c r="FU304" s="7"/>
      <c r="FV304" s="7"/>
      <c r="FW304" s="7"/>
      <c r="FX304" s="7"/>
      <c r="FY304" s="7"/>
      <c r="FZ304" s="7"/>
      <c r="GA304" s="7"/>
      <c r="GB304" s="7"/>
      <c r="GC304" s="7"/>
      <c r="GD304" s="7"/>
      <c r="GE304" s="7"/>
      <c r="GF304" s="7"/>
      <c r="GG304" s="7"/>
      <c r="GH304" s="7"/>
      <c r="GI304" s="7"/>
      <c r="GJ304" s="7"/>
      <c r="GK304" s="7"/>
      <c r="GL304" s="7"/>
      <c r="GM304" s="7"/>
      <c r="GN304" s="7"/>
      <c r="GO304" s="7"/>
      <c r="GP304" s="7"/>
      <c r="GQ304" s="7"/>
      <c r="GR304" s="7"/>
      <c r="GS304" s="7"/>
      <c r="GT304" s="7"/>
      <c r="GU304" s="7"/>
      <c r="GV304" s="7"/>
      <c r="GW304" s="7"/>
      <c r="GX304" s="7"/>
      <c r="GY304" s="7"/>
      <c r="GZ304" s="7"/>
      <c r="HA304" s="7"/>
      <c r="HB304" s="7"/>
      <c r="HC304" s="7"/>
      <c r="HD304" s="7"/>
      <c r="HE304" s="7"/>
      <c r="HF304" s="7"/>
      <c r="HG304" s="7"/>
      <c r="HH304" s="7"/>
      <c r="HI304" s="7"/>
      <c r="HJ304" s="7"/>
      <c r="HK304" s="7"/>
      <c r="HL304" s="7"/>
      <c r="HM304" s="7"/>
      <c r="HN304" s="7"/>
      <c r="HO304" s="7"/>
      <c r="HP304" s="7"/>
      <c r="HQ304" s="7"/>
      <c r="HR304" s="7"/>
      <c r="HS304" s="7"/>
      <c r="HT304" s="7"/>
      <c r="HU304" s="7"/>
      <c r="HV304" s="7"/>
      <c r="HW304" s="7"/>
      <c r="HX304" s="7"/>
      <c r="HY304" s="7"/>
      <c r="HZ304" s="7"/>
      <c r="IA304" s="7"/>
      <c r="IB304" s="7"/>
      <c r="IC304" s="7"/>
      <c r="ID304" s="7"/>
      <c r="IE304" s="7"/>
      <c r="IF304" s="7"/>
      <c r="IG304" s="7"/>
      <c r="IH304" s="7"/>
      <c r="II304" s="7"/>
      <c r="IJ304" s="7"/>
      <c r="IK304" s="7"/>
      <c r="IL304" s="7"/>
      <c r="IM304" s="7"/>
      <c r="IN304" s="7"/>
      <c r="IO304" s="7"/>
      <c r="IP304" s="7"/>
      <c r="IQ304" s="7"/>
      <c r="IR304" s="7"/>
      <c r="IS304" s="7"/>
      <c r="IT304" s="7"/>
      <c r="IU304" s="7"/>
      <c r="IV304" s="7"/>
      <c r="IW304" s="7"/>
      <c r="IX304" s="7"/>
      <c r="IY304" s="7"/>
      <c r="IZ304" s="7"/>
      <c r="JA304" s="7"/>
      <c r="JB304" s="7"/>
      <c r="JC304" s="7"/>
      <c r="JD304" s="7"/>
      <c r="JE304" s="7"/>
      <c r="JF304" s="7"/>
      <c r="JG304" s="7"/>
      <c r="JH304" s="7"/>
      <c r="JI304" s="7"/>
      <c r="JJ304" s="7"/>
      <c r="JK304" s="7"/>
      <c r="JL304" s="7"/>
      <c r="JM304" s="7"/>
      <c r="JN304" s="7"/>
      <c r="JO304" s="7"/>
      <c r="JP304" s="7"/>
      <c r="JQ304" s="7"/>
      <c r="JR304" s="7"/>
      <c r="JS304" s="7"/>
      <c r="JT304" s="7"/>
      <c r="JU304" s="7"/>
      <c r="JV304" s="7"/>
      <c r="JW304" s="7"/>
      <c r="JX304" s="7"/>
      <c r="JY304" s="7"/>
      <c r="JZ304" s="7"/>
      <c r="KA304" s="7"/>
      <c r="KB304" s="7"/>
      <c r="KC304" s="7"/>
      <c r="KD304" s="7"/>
      <c r="KE304" s="7"/>
      <c r="KF304" s="7"/>
      <c r="KG304" s="7"/>
      <c r="KH304" s="7"/>
      <c r="KI304" s="7"/>
      <c r="KJ304" s="7"/>
      <c r="KK304" s="7"/>
      <c r="KL304" s="7"/>
      <c r="KM304" s="7"/>
      <c r="KN304" s="7"/>
      <c r="KO304" s="7"/>
      <c r="KP304" s="7"/>
      <c r="KQ304" s="7"/>
      <c r="KR304" s="7"/>
      <c r="KS304" s="7"/>
      <c r="KT304" s="7"/>
      <c r="KU304" s="7"/>
      <c r="KV304" s="7"/>
      <c r="KW304" s="7"/>
      <c r="KX304" s="7"/>
      <c r="KY304" s="7"/>
      <c r="KZ304" s="7"/>
      <c r="LA304" s="7"/>
      <c r="LB304" s="7"/>
      <c r="LC304" s="7"/>
      <c r="LD304" s="7"/>
      <c r="LE304" s="7"/>
      <c r="LF304" s="7"/>
      <c r="LG304" s="7"/>
      <c r="LH304" s="7"/>
      <c r="LI304" s="7"/>
      <c r="LJ304" s="7"/>
      <c r="LK304" s="7"/>
      <c r="LL304" s="7"/>
      <c r="LM304" s="7"/>
      <c r="LN304" s="7"/>
      <c r="LO304" s="7"/>
      <c r="LP304" s="7"/>
      <c r="LQ304" s="7"/>
      <c r="LR304" s="7"/>
      <c r="LS304" s="7"/>
      <c r="LT304" s="7"/>
      <c r="LU304" s="7"/>
      <c r="LV304" s="7"/>
      <c r="LW304" s="7"/>
      <c r="LX304" s="7"/>
      <c r="LY304" s="7"/>
      <c r="LZ304" s="7"/>
      <c r="MA304" s="7"/>
      <c r="MB304" s="7"/>
      <c r="MC304" s="7"/>
      <c r="MD304" s="7"/>
      <c r="ME304" s="7"/>
      <c r="MF304" s="7"/>
      <c r="MG304" s="7"/>
      <c r="MH304" s="7"/>
      <c r="MI304" s="7"/>
      <c r="MJ304" s="7"/>
      <c r="MK304" s="7"/>
      <c r="ML304" s="7"/>
      <c r="MM304" s="7"/>
      <c r="MN304" s="7"/>
      <c r="MO304" s="7"/>
      <c r="MP304" s="7"/>
      <c r="MQ304" s="7"/>
      <c r="MR304" s="7"/>
      <c r="MS304" s="7"/>
      <c r="MT304" s="7"/>
      <c r="MU304" s="7"/>
      <c r="MV304" s="7"/>
      <c r="MW304" s="7"/>
      <c r="MX304" s="7"/>
      <c r="MY304" s="7"/>
      <c r="MZ304" s="7"/>
      <c r="NA304" s="7"/>
      <c r="NB304" s="7"/>
      <c r="NC304" s="7"/>
      <c r="ND304" s="7"/>
      <c r="NE304" s="7"/>
      <c r="NF304" s="7"/>
      <c r="NG304" s="7"/>
      <c r="NH304" s="7"/>
      <c r="NI304" s="7"/>
      <c r="NJ304" s="7"/>
      <c r="NK304" s="7"/>
      <c r="NL304" s="7"/>
      <c r="NM304" s="7"/>
      <c r="NN304" s="7"/>
      <c r="NO304" s="7"/>
      <c r="NP304" s="7"/>
      <c r="NQ304" s="7"/>
      <c r="NR304" s="7"/>
      <c r="NS304" s="7"/>
      <c r="NT304" s="7"/>
      <c r="NU304" s="7"/>
      <c r="NV304" s="7"/>
      <c r="NW304" s="7"/>
      <c r="NX304" s="7"/>
      <c r="NY304" s="7"/>
      <c r="NZ304" s="7"/>
      <c r="OA304" s="7"/>
      <c r="OB304" s="7"/>
      <c r="OC304" s="7"/>
      <c r="OD304" s="7"/>
      <c r="OE304" s="7"/>
      <c r="OF304" s="7"/>
      <c r="OG304" s="7"/>
      <c r="OH304" s="7"/>
      <c r="OI304" s="7"/>
      <c r="OJ304" s="7"/>
      <c r="OK304" s="7"/>
      <c r="OL304" s="7"/>
      <c r="OM304" s="7"/>
      <c r="ON304" s="7"/>
      <c r="OO304" s="7"/>
      <c r="OP304" s="7"/>
      <c r="OQ304" s="7"/>
      <c r="OR304" s="7"/>
      <c r="OS304" s="7"/>
      <c r="OT304" s="7"/>
      <c r="OU304" s="7"/>
      <c r="OV304" s="7"/>
      <c r="OW304" s="7"/>
      <c r="OX304" s="7"/>
      <c r="OY304" s="7"/>
      <c r="OZ304" s="7"/>
      <c r="PA304" s="7"/>
      <c r="PB304" s="7"/>
      <c r="PC304" s="7"/>
      <c r="PD304" s="7"/>
      <c r="PE304" s="7"/>
      <c r="PF304" s="7"/>
      <c r="PG304" s="7"/>
      <c r="PH304" s="7"/>
      <c r="PI304" s="7"/>
      <c r="PJ304" s="7"/>
      <c r="PK304" s="7"/>
      <c r="PL304" s="7"/>
      <c r="PM304" s="7"/>
      <c r="PN304" s="7"/>
      <c r="PO304" s="7"/>
      <c r="PP304" s="7"/>
      <c r="PQ304" s="7"/>
      <c r="PR304" s="7"/>
      <c r="PS304" s="7"/>
      <c r="PT304" s="7"/>
      <c r="PU304" s="7"/>
      <c r="PV304" s="7"/>
      <c r="PW304" s="7"/>
      <c r="PX304" s="7"/>
      <c r="PY304" s="7"/>
      <c r="PZ304" s="7"/>
      <c r="QA304" s="7"/>
      <c r="QB304" s="7"/>
      <c r="QC304" s="7"/>
      <c r="QD304" s="7"/>
      <c r="QE304" s="7"/>
      <c r="QF304" s="7"/>
      <c r="QG304" s="7"/>
      <c r="QH304" s="7"/>
      <c r="QI304" s="7"/>
      <c r="QJ304" s="7"/>
      <c r="QK304" s="7"/>
      <c r="QL304" s="7"/>
      <c r="QM304" s="7"/>
      <c r="QN304" s="7"/>
      <c r="QO304" s="7"/>
      <c r="QP304" s="7"/>
      <c r="QQ304" s="7"/>
      <c r="QR304" s="7"/>
      <c r="QS304" s="7"/>
      <c r="QT304" s="7"/>
      <c r="QU304" s="7"/>
      <c r="QV304" s="7"/>
      <c r="QW304" s="7"/>
      <c r="QX304" s="7"/>
      <c r="QY304" s="7"/>
      <c r="QZ304" s="7"/>
      <c r="RA304" s="7"/>
      <c r="RB304" s="7"/>
      <c r="RC304" s="7"/>
      <c r="RD304" s="7"/>
      <c r="RE304" s="7"/>
      <c r="RF304" s="7"/>
      <c r="RG304" s="7"/>
      <c r="RH304" s="7"/>
      <c r="RI304" s="7"/>
      <c r="RJ304" s="7"/>
      <c r="RK304" s="7"/>
      <c r="RL304" s="7"/>
      <c r="RM304" s="7"/>
      <c r="RN304" s="7"/>
      <c r="RO304" s="7"/>
      <c r="RP304" s="7"/>
      <c r="RQ304" s="7"/>
      <c r="RR304" s="7"/>
      <c r="RS304" s="7"/>
      <c r="RT304" s="7"/>
      <c r="RU304" s="7"/>
      <c r="RV304" s="7"/>
      <c r="RW304" s="7"/>
      <c r="RX304" s="7"/>
      <c r="RY304" s="7"/>
      <c r="RZ304" s="7"/>
      <c r="SA304" s="7"/>
      <c r="SB304" s="7"/>
      <c r="SC304" s="7"/>
      <c r="SD304" s="7"/>
      <c r="SE304" s="7"/>
      <c r="SF304" s="7"/>
      <c r="SG304" s="7"/>
      <c r="SH304" s="7"/>
      <c r="SI304" s="7"/>
      <c r="SJ304" s="7"/>
      <c r="SK304" s="7"/>
    </row>
    <row r="305" ht="14.2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  <c r="DV305" s="7"/>
      <c r="DW305" s="7"/>
      <c r="DX305" s="7"/>
      <c r="DY305" s="7"/>
      <c r="DZ305" s="7"/>
      <c r="EA305" s="7"/>
      <c r="EB305" s="7"/>
      <c r="EC305" s="7"/>
      <c r="ED305" s="7"/>
      <c r="EE305" s="7"/>
      <c r="EF305" s="7"/>
      <c r="EG305" s="7"/>
      <c r="EH305" s="7"/>
      <c r="EI305" s="7"/>
      <c r="EJ305" s="7"/>
      <c r="EK305" s="7"/>
      <c r="EL305" s="7"/>
      <c r="EM305" s="7"/>
      <c r="EN305" s="7"/>
      <c r="EO305" s="7"/>
      <c r="EP305" s="7"/>
      <c r="EQ305" s="7"/>
      <c r="ER305" s="7"/>
      <c r="ES305" s="7"/>
      <c r="ET305" s="7"/>
      <c r="EU305" s="7"/>
      <c r="EV305" s="7"/>
      <c r="EW305" s="7"/>
      <c r="EX305" s="7"/>
      <c r="EY305" s="7"/>
      <c r="EZ305" s="7"/>
      <c r="FA305" s="7"/>
      <c r="FB305" s="7"/>
      <c r="FC305" s="7"/>
      <c r="FD305" s="7"/>
      <c r="FE305" s="7"/>
      <c r="FF305" s="7"/>
      <c r="FG305" s="7"/>
      <c r="FH305" s="7"/>
      <c r="FI305" s="7"/>
      <c r="FJ305" s="7"/>
      <c r="FK305" s="7"/>
      <c r="FL305" s="7"/>
      <c r="FM305" s="7"/>
      <c r="FN305" s="7"/>
      <c r="FO305" s="7"/>
      <c r="FP305" s="7"/>
      <c r="FQ305" s="7"/>
      <c r="FR305" s="7"/>
      <c r="FS305" s="7"/>
      <c r="FT305" s="7"/>
      <c r="FU305" s="7"/>
      <c r="FV305" s="7"/>
      <c r="FW305" s="7"/>
      <c r="FX305" s="7"/>
      <c r="FY305" s="7"/>
      <c r="FZ305" s="7"/>
      <c r="GA305" s="7"/>
      <c r="GB305" s="7"/>
      <c r="GC305" s="7"/>
      <c r="GD305" s="7"/>
      <c r="GE305" s="7"/>
      <c r="GF305" s="7"/>
      <c r="GG305" s="7"/>
      <c r="GH305" s="7"/>
      <c r="GI305" s="7"/>
      <c r="GJ305" s="7"/>
      <c r="GK305" s="7"/>
      <c r="GL305" s="7"/>
      <c r="GM305" s="7"/>
      <c r="GN305" s="7"/>
      <c r="GO305" s="7"/>
      <c r="GP305" s="7"/>
      <c r="GQ305" s="7"/>
      <c r="GR305" s="7"/>
      <c r="GS305" s="7"/>
      <c r="GT305" s="7"/>
      <c r="GU305" s="7"/>
      <c r="GV305" s="7"/>
      <c r="GW305" s="7"/>
      <c r="GX305" s="7"/>
      <c r="GY305" s="7"/>
      <c r="GZ305" s="7"/>
      <c r="HA305" s="7"/>
      <c r="HB305" s="7"/>
      <c r="HC305" s="7"/>
      <c r="HD305" s="7"/>
      <c r="HE305" s="7"/>
      <c r="HF305" s="7"/>
      <c r="HG305" s="7"/>
      <c r="HH305" s="7"/>
      <c r="HI305" s="7"/>
      <c r="HJ305" s="7"/>
      <c r="HK305" s="7"/>
      <c r="HL305" s="7"/>
      <c r="HM305" s="7"/>
      <c r="HN305" s="7"/>
      <c r="HO305" s="7"/>
      <c r="HP305" s="7"/>
      <c r="HQ305" s="7"/>
      <c r="HR305" s="7"/>
      <c r="HS305" s="7"/>
      <c r="HT305" s="7"/>
      <c r="HU305" s="7"/>
      <c r="HV305" s="7"/>
      <c r="HW305" s="7"/>
      <c r="HX305" s="7"/>
      <c r="HY305" s="7"/>
      <c r="HZ305" s="7"/>
      <c r="IA305" s="7"/>
      <c r="IB305" s="7"/>
      <c r="IC305" s="7"/>
      <c r="ID305" s="7"/>
      <c r="IE305" s="7"/>
      <c r="IF305" s="7"/>
      <c r="IG305" s="7"/>
      <c r="IH305" s="7"/>
      <c r="II305" s="7"/>
      <c r="IJ305" s="7"/>
      <c r="IK305" s="7"/>
      <c r="IL305" s="7"/>
      <c r="IM305" s="7"/>
      <c r="IN305" s="7"/>
      <c r="IO305" s="7"/>
      <c r="IP305" s="7"/>
      <c r="IQ305" s="7"/>
      <c r="IR305" s="7"/>
      <c r="IS305" s="7"/>
      <c r="IT305" s="7"/>
      <c r="IU305" s="7"/>
      <c r="IV305" s="7"/>
      <c r="IW305" s="7"/>
      <c r="IX305" s="7"/>
      <c r="IY305" s="7"/>
      <c r="IZ305" s="7"/>
      <c r="JA305" s="7"/>
      <c r="JB305" s="7"/>
      <c r="JC305" s="7"/>
      <c r="JD305" s="7"/>
      <c r="JE305" s="7"/>
      <c r="JF305" s="7"/>
      <c r="JG305" s="7"/>
      <c r="JH305" s="7"/>
      <c r="JI305" s="7"/>
      <c r="JJ305" s="7"/>
      <c r="JK305" s="7"/>
      <c r="JL305" s="7"/>
      <c r="JM305" s="7"/>
      <c r="JN305" s="7"/>
      <c r="JO305" s="7"/>
      <c r="JP305" s="7"/>
      <c r="JQ305" s="7"/>
      <c r="JR305" s="7"/>
      <c r="JS305" s="7"/>
      <c r="JT305" s="7"/>
      <c r="JU305" s="7"/>
      <c r="JV305" s="7"/>
      <c r="JW305" s="7"/>
      <c r="JX305" s="7"/>
      <c r="JY305" s="7"/>
      <c r="JZ305" s="7"/>
      <c r="KA305" s="7"/>
      <c r="KB305" s="7"/>
      <c r="KC305" s="7"/>
      <c r="KD305" s="7"/>
      <c r="KE305" s="7"/>
      <c r="KF305" s="7"/>
      <c r="KG305" s="7"/>
      <c r="KH305" s="7"/>
      <c r="KI305" s="7"/>
      <c r="KJ305" s="7"/>
      <c r="KK305" s="7"/>
      <c r="KL305" s="7"/>
      <c r="KM305" s="7"/>
      <c r="KN305" s="7"/>
      <c r="KO305" s="7"/>
      <c r="KP305" s="7"/>
      <c r="KQ305" s="7"/>
      <c r="KR305" s="7"/>
      <c r="KS305" s="7"/>
      <c r="KT305" s="7"/>
      <c r="KU305" s="7"/>
      <c r="KV305" s="7"/>
      <c r="KW305" s="7"/>
      <c r="KX305" s="7"/>
      <c r="KY305" s="7"/>
      <c r="KZ305" s="7"/>
      <c r="LA305" s="7"/>
      <c r="LB305" s="7"/>
      <c r="LC305" s="7"/>
      <c r="LD305" s="7"/>
      <c r="LE305" s="7"/>
      <c r="LF305" s="7"/>
      <c r="LG305" s="7"/>
      <c r="LH305" s="7"/>
      <c r="LI305" s="7"/>
      <c r="LJ305" s="7"/>
      <c r="LK305" s="7"/>
      <c r="LL305" s="7"/>
      <c r="LM305" s="7"/>
      <c r="LN305" s="7"/>
      <c r="LO305" s="7"/>
      <c r="LP305" s="7"/>
      <c r="LQ305" s="7"/>
      <c r="LR305" s="7"/>
      <c r="LS305" s="7"/>
      <c r="LT305" s="7"/>
      <c r="LU305" s="7"/>
      <c r="LV305" s="7"/>
      <c r="LW305" s="7"/>
      <c r="LX305" s="7"/>
      <c r="LY305" s="7"/>
      <c r="LZ305" s="7"/>
      <c r="MA305" s="7"/>
      <c r="MB305" s="7"/>
      <c r="MC305" s="7"/>
      <c r="MD305" s="7"/>
      <c r="ME305" s="7"/>
      <c r="MF305" s="7"/>
      <c r="MG305" s="7"/>
      <c r="MH305" s="7"/>
      <c r="MI305" s="7"/>
      <c r="MJ305" s="7"/>
      <c r="MK305" s="7"/>
      <c r="ML305" s="7"/>
      <c r="MM305" s="7"/>
      <c r="MN305" s="7"/>
      <c r="MO305" s="7"/>
      <c r="MP305" s="7"/>
      <c r="MQ305" s="7"/>
      <c r="MR305" s="7"/>
      <c r="MS305" s="7"/>
      <c r="MT305" s="7"/>
      <c r="MU305" s="7"/>
      <c r="MV305" s="7"/>
      <c r="MW305" s="7"/>
      <c r="MX305" s="7"/>
      <c r="MY305" s="7"/>
      <c r="MZ305" s="7"/>
      <c r="NA305" s="7"/>
      <c r="NB305" s="7"/>
      <c r="NC305" s="7"/>
      <c r="ND305" s="7"/>
      <c r="NE305" s="7"/>
      <c r="NF305" s="7"/>
      <c r="NG305" s="7"/>
      <c r="NH305" s="7"/>
      <c r="NI305" s="7"/>
      <c r="NJ305" s="7"/>
      <c r="NK305" s="7"/>
      <c r="NL305" s="7"/>
      <c r="NM305" s="7"/>
      <c r="NN305" s="7"/>
      <c r="NO305" s="7"/>
      <c r="NP305" s="7"/>
      <c r="NQ305" s="7"/>
      <c r="NR305" s="7"/>
      <c r="NS305" s="7"/>
      <c r="NT305" s="7"/>
      <c r="NU305" s="7"/>
      <c r="NV305" s="7"/>
      <c r="NW305" s="7"/>
      <c r="NX305" s="7"/>
      <c r="NY305" s="7"/>
      <c r="NZ305" s="7"/>
      <c r="OA305" s="7"/>
      <c r="OB305" s="7"/>
      <c r="OC305" s="7"/>
      <c r="OD305" s="7"/>
      <c r="OE305" s="7"/>
      <c r="OF305" s="7"/>
      <c r="OG305" s="7"/>
      <c r="OH305" s="7"/>
      <c r="OI305" s="7"/>
      <c r="OJ305" s="7"/>
      <c r="OK305" s="7"/>
      <c r="OL305" s="7"/>
      <c r="OM305" s="7"/>
      <c r="ON305" s="7"/>
      <c r="OO305" s="7"/>
      <c r="OP305" s="7"/>
      <c r="OQ305" s="7"/>
      <c r="OR305" s="7"/>
      <c r="OS305" s="7"/>
      <c r="OT305" s="7"/>
      <c r="OU305" s="7"/>
      <c r="OV305" s="7"/>
      <c r="OW305" s="7"/>
      <c r="OX305" s="7"/>
      <c r="OY305" s="7"/>
      <c r="OZ305" s="7"/>
      <c r="PA305" s="7"/>
      <c r="PB305" s="7"/>
      <c r="PC305" s="7"/>
      <c r="PD305" s="7"/>
      <c r="PE305" s="7"/>
      <c r="PF305" s="7"/>
      <c r="PG305" s="7"/>
      <c r="PH305" s="7"/>
      <c r="PI305" s="7"/>
      <c r="PJ305" s="7"/>
      <c r="PK305" s="7"/>
      <c r="PL305" s="7"/>
      <c r="PM305" s="7"/>
      <c r="PN305" s="7"/>
      <c r="PO305" s="7"/>
      <c r="PP305" s="7"/>
      <c r="PQ305" s="7"/>
      <c r="PR305" s="7"/>
      <c r="PS305" s="7"/>
      <c r="PT305" s="7"/>
      <c r="PU305" s="7"/>
      <c r="PV305" s="7"/>
      <c r="PW305" s="7"/>
      <c r="PX305" s="7"/>
      <c r="PY305" s="7"/>
      <c r="PZ305" s="7"/>
      <c r="QA305" s="7"/>
      <c r="QB305" s="7"/>
      <c r="QC305" s="7"/>
      <c r="QD305" s="7"/>
      <c r="QE305" s="7"/>
      <c r="QF305" s="7"/>
      <c r="QG305" s="7"/>
      <c r="QH305" s="7"/>
      <c r="QI305" s="7"/>
      <c r="QJ305" s="7"/>
      <c r="QK305" s="7"/>
      <c r="QL305" s="7"/>
      <c r="QM305" s="7"/>
      <c r="QN305" s="7"/>
      <c r="QO305" s="7"/>
      <c r="QP305" s="7"/>
      <c r="QQ305" s="7"/>
      <c r="QR305" s="7"/>
      <c r="QS305" s="7"/>
      <c r="QT305" s="7"/>
      <c r="QU305" s="7"/>
      <c r="QV305" s="7"/>
      <c r="QW305" s="7"/>
      <c r="QX305" s="7"/>
      <c r="QY305" s="7"/>
      <c r="QZ305" s="7"/>
      <c r="RA305" s="7"/>
      <c r="RB305" s="7"/>
      <c r="RC305" s="7"/>
      <c r="RD305" s="7"/>
      <c r="RE305" s="7"/>
      <c r="RF305" s="7"/>
      <c r="RG305" s="7"/>
      <c r="RH305" s="7"/>
      <c r="RI305" s="7"/>
      <c r="RJ305" s="7"/>
      <c r="RK305" s="7"/>
      <c r="RL305" s="7"/>
      <c r="RM305" s="7"/>
      <c r="RN305" s="7"/>
      <c r="RO305" s="7"/>
      <c r="RP305" s="7"/>
      <c r="RQ305" s="7"/>
      <c r="RR305" s="7"/>
      <c r="RS305" s="7"/>
      <c r="RT305" s="7"/>
      <c r="RU305" s="7"/>
      <c r="RV305" s="7"/>
      <c r="RW305" s="7"/>
      <c r="RX305" s="7"/>
      <c r="RY305" s="7"/>
      <c r="RZ305" s="7"/>
      <c r="SA305" s="7"/>
      <c r="SB305" s="7"/>
      <c r="SC305" s="7"/>
      <c r="SD305" s="7"/>
      <c r="SE305" s="7"/>
      <c r="SF305" s="7"/>
      <c r="SG305" s="7"/>
      <c r="SH305" s="7"/>
      <c r="SI305" s="7"/>
      <c r="SJ305" s="7"/>
      <c r="SK305" s="7"/>
    </row>
    <row r="306" ht="14.2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  <c r="DV306" s="7"/>
      <c r="DW306" s="7"/>
      <c r="DX306" s="7"/>
      <c r="DY306" s="7"/>
      <c r="DZ306" s="7"/>
      <c r="EA306" s="7"/>
      <c r="EB306" s="7"/>
      <c r="EC306" s="7"/>
      <c r="ED306" s="7"/>
      <c r="EE306" s="7"/>
      <c r="EF306" s="7"/>
      <c r="EG306" s="7"/>
      <c r="EH306" s="7"/>
      <c r="EI306" s="7"/>
      <c r="EJ306" s="7"/>
      <c r="EK306" s="7"/>
      <c r="EL306" s="7"/>
      <c r="EM306" s="7"/>
      <c r="EN306" s="7"/>
      <c r="EO306" s="7"/>
      <c r="EP306" s="7"/>
      <c r="EQ306" s="7"/>
      <c r="ER306" s="7"/>
      <c r="ES306" s="7"/>
      <c r="ET306" s="7"/>
      <c r="EU306" s="7"/>
      <c r="EV306" s="7"/>
      <c r="EW306" s="7"/>
      <c r="EX306" s="7"/>
      <c r="EY306" s="7"/>
      <c r="EZ306" s="7"/>
      <c r="FA306" s="7"/>
      <c r="FB306" s="7"/>
      <c r="FC306" s="7"/>
      <c r="FD306" s="7"/>
      <c r="FE306" s="7"/>
      <c r="FF306" s="7"/>
      <c r="FG306" s="7"/>
      <c r="FH306" s="7"/>
      <c r="FI306" s="7"/>
      <c r="FJ306" s="7"/>
      <c r="FK306" s="7"/>
      <c r="FL306" s="7"/>
      <c r="FM306" s="7"/>
      <c r="FN306" s="7"/>
      <c r="FO306" s="7"/>
      <c r="FP306" s="7"/>
      <c r="FQ306" s="7"/>
      <c r="FR306" s="7"/>
      <c r="FS306" s="7"/>
      <c r="FT306" s="7"/>
      <c r="FU306" s="7"/>
      <c r="FV306" s="7"/>
      <c r="FW306" s="7"/>
      <c r="FX306" s="7"/>
      <c r="FY306" s="7"/>
      <c r="FZ306" s="7"/>
      <c r="GA306" s="7"/>
      <c r="GB306" s="7"/>
      <c r="GC306" s="7"/>
      <c r="GD306" s="7"/>
      <c r="GE306" s="7"/>
      <c r="GF306" s="7"/>
      <c r="GG306" s="7"/>
      <c r="GH306" s="7"/>
      <c r="GI306" s="7"/>
      <c r="GJ306" s="7"/>
      <c r="GK306" s="7"/>
      <c r="GL306" s="7"/>
      <c r="GM306" s="7"/>
      <c r="GN306" s="7"/>
      <c r="GO306" s="7"/>
      <c r="GP306" s="7"/>
      <c r="GQ306" s="7"/>
      <c r="GR306" s="7"/>
      <c r="GS306" s="7"/>
      <c r="GT306" s="7"/>
      <c r="GU306" s="7"/>
      <c r="GV306" s="7"/>
      <c r="GW306" s="7"/>
      <c r="GX306" s="7"/>
      <c r="GY306" s="7"/>
      <c r="GZ306" s="7"/>
      <c r="HA306" s="7"/>
      <c r="HB306" s="7"/>
      <c r="HC306" s="7"/>
      <c r="HD306" s="7"/>
      <c r="HE306" s="7"/>
      <c r="HF306" s="7"/>
      <c r="HG306" s="7"/>
      <c r="HH306" s="7"/>
      <c r="HI306" s="7"/>
      <c r="HJ306" s="7"/>
      <c r="HK306" s="7"/>
      <c r="HL306" s="7"/>
      <c r="HM306" s="7"/>
      <c r="HN306" s="7"/>
      <c r="HO306" s="7"/>
      <c r="HP306" s="7"/>
      <c r="HQ306" s="7"/>
      <c r="HR306" s="7"/>
      <c r="HS306" s="7"/>
      <c r="HT306" s="7"/>
      <c r="HU306" s="7"/>
      <c r="HV306" s="7"/>
      <c r="HW306" s="7"/>
      <c r="HX306" s="7"/>
      <c r="HY306" s="7"/>
      <c r="HZ306" s="7"/>
      <c r="IA306" s="7"/>
      <c r="IB306" s="7"/>
      <c r="IC306" s="7"/>
      <c r="ID306" s="7"/>
      <c r="IE306" s="7"/>
      <c r="IF306" s="7"/>
      <c r="IG306" s="7"/>
      <c r="IH306" s="7"/>
      <c r="II306" s="7"/>
      <c r="IJ306" s="7"/>
      <c r="IK306" s="7"/>
      <c r="IL306" s="7"/>
      <c r="IM306" s="7"/>
      <c r="IN306" s="7"/>
      <c r="IO306" s="7"/>
      <c r="IP306" s="7"/>
      <c r="IQ306" s="7"/>
      <c r="IR306" s="7"/>
      <c r="IS306" s="7"/>
      <c r="IT306" s="7"/>
      <c r="IU306" s="7"/>
      <c r="IV306" s="7"/>
      <c r="IW306" s="7"/>
      <c r="IX306" s="7"/>
      <c r="IY306" s="7"/>
      <c r="IZ306" s="7"/>
      <c r="JA306" s="7"/>
      <c r="JB306" s="7"/>
      <c r="JC306" s="7"/>
      <c r="JD306" s="7"/>
      <c r="JE306" s="7"/>
      <c r="JF306" s="7"/>
      <c r="JG306" s="7"/>
      <c r="JH306" s="7"/>
      <c r="JI306" s="7"/>
      <c r="JJ306" s="7"/>
      <c r="JK306" s="7"/>
      <c r="JL306" s="7"/>
      <c r="JM306" s="7"/>
      <c r="JN306" s="7"/>
      <c r="JO306" s="7"/>
      <c r="JP306" s="7"/>
      <c r="JQ306" s="7"/>
      <c r="JR306" s="7"/>
      <c r="JS306" s="7"/>
      <c r="JT306" s="7"/>
      <c r="JU306" s="7"/>
      <c r="JV306" s="7"/>
      <c r="JW306" s="7"/>
      <c r="JX306" s="7"/>
      <c r="JY306" s="7"/>
      <c r="JZ306" s="7"/>
      <c r="KA306" s="7"/>
      <c r="KB306" s="7"/>
      <c r="KC306" s="7"/>
      <c r="KD306" s="7"/>
      <c r="KE306" s="7"/>
      <c r="KF306" s="7"/>
      <c r="KG306" s="7"/>
      <c r="KH306" s="7"/>
      <c r="KI306" s="7"/>
      <c r="KJ306" s="7"/>
      <c r="KK306" s="7"/>
      <c r="KL306" s="7"/>
      <c r="KM306" s="7"/>
      <c r="KN306" s="7"/>
      <c r="KO306" s="7"/>
      <c r="KP306" s="7"/>
      <c r="KQ306" s="7"/>
      <c r="KR306" s="7"/>
      <c r="KS306" s="7"/>
      <c r="KT306" s="7"/>
      <c r="KU306" s="7"/>
      <c r="KV306" s="7"/>
      <c r="KW306" s="7"/>
      <c r="KX306" s="7"/>
      <c r="KY306" s="7"/>
      <c r="KZ306" s="7"/>
      <c r="LA306" s="7"/>
      <c r="LB306" s="7"/>
      <c r="LC306" s="7"/>
      <c r="LD306" s="7"/>
      <c r="LE306" s="7"/>
      <c r="LF306" s="7"/>
      <c r="LG306" s="7"/>
      <c r="LH306" s="7"/>
      <c r="LI306" s="7"/>
      <c r="LJ306" s="7"/>
      <c r="LK306" s="7"/>
      <c r="LL306" s="7"/>
      <c r="LM306" s="7"/>
      <c r="LN306" s="7"/>
      <c r="LO306" s="7"/>
      <c r="LP306" s="7"/>
      <c r="LQ306" s="7"/>
      <c r="LR306" s="7"/>
      <c r="LS306" s="7"/>
      <c r="LT306" s="7"/>
      <c r="LU306" s="7"/>
      <c r="LV306" s="7"/>
      <c r="LW306" s="7"/>
      <c r="LX306" s="7"/>
      <c r="LY306" s="7"/>
      <c r="LZ306" s="7"/>
      <c r="MA306" s="7"/>
      <c r="MB306" s="7"/>
      <c r="MC306" s="7"/>
      <c r="MD306" s="7"/>
      <c r="ME306" s="7"/>
      <c r="MF306" s="7"/>
      <c r="MG306" s="7"/>
      <c r="MH306" s="7"/>
      <c r="MI306" s="7"/>
      <c r="MJ306" s="7"/>
      <c r="MK306" s="7"/>
      <c r="ML306" s="7"/>
      <c r="MM306" s="7"/>
      <c r="MN306" s="7"/>
      <c r="MO306" s="7"/>
      <c r="MP306" s="7"/>
      <c r="MQ306" s="7"/>
      <c r="MR306" s="7"/>
      <c r="MS306" s="7"/>
      <c r="MT306" s="7"/>
      <c r="MU306" s="7"/>
      <c r="MV306" s="7"/>
      <c r="MW306" s="7"/>
      <c r="MX306" s="7"/>
      <c r="MY306" s="7"/>
      <c r="MZ306" s="7"/>
      <c r="NA306" s="7"/>
      <c r="NB306" s="7"/>
      <c r="NC306" s="7"/>
      <c r="ND306" s="7"/>
      <c r="NE306" s="7"/>
      <c r="NF306" s="7"/>
      <c r="NG306" s="7"/>
      <c r="NH306" s="7"/>
      <c r="NI306" s="7"/>
      <c r="NJ306" s="7"/>
      <c r="NK306" s="7"/>
      <c r="NL306" s="7"/>
      <c r="NM306" s="7"/>
      <c r="NN306" s="7"/>
      <c r="NO306" s="7"/>
      <c r="NP306" s="7"/>
      <c r="NQ306" s="7"/>
      <c r="NR306" s="7"/>
      <c r="NS306" s="7"/>
      <c r="NT306" s="7"/>
      <c r="NU306" s="7"/>
      <c r="NV306" s="7"/>
      <c r="NW306" s="7"/>
      <c r="NX306" s="7"/>
      <c r="NY306" s="7"/>
      <c r="NZ306" s="7"/>
      <c r="OA306" s="7"/>
      <c r="OB306" s="7"/>
      <c r="OC306" s="7"/>
      <c r="OD306" s="7"/>
      <c r="OE306" s="7"/>
      <c r="OF306" s="7"/>
      <c r="OG306" s="7"/>
      <c r="OH306" s="7"/>
      <c r="OI306" s="7"/>
      <c r="OJ306" s="7"/>
      <c r="OK306" s="7"/>
      <c r="OL306" s="7"/>
      <c r="OM306" s="7"/>
      <c r="ON306" s="7"/>
      <c r="OO306" s="7"/>
      <c r="OP306" s="7"/>
      <c r="OQ306" s="7"/>
      <c r="OR306" s="7"/>
      <c r="OS306" s="7"/>
      <c r="OT306" s="7"/>
      <c r="OU306" s="7"/>
      <c r="OV306" s="7"/>
      <c r="OW306" s="7"/>
      <c r="OX306" s="7"/>
      <c r="OY306" s="7"/>
      <c r="OZ306" s="7"/>
      <c r="PA306" s="7"/>
      <c r="PB306" s="7"/>
      <c r="PC306" s="7"/>
      <c r="PD306" s="7"/>
      <c r="PE306" s="7"/>
      <c r="PF306" s="7"/>
      <c r="PG306" s="7"/>
      <c r="PH306" s="7"/>
      <c r="PI306" s="7"/>
      <c r="PJ306" s="7"/>
      <c r="PK306" s="7"/>
      <c r="PL306" s="7"/>
      <c r="PM306" s="7"/>
      <c r="PN306" s="7"/>
      <c r="PO306" s="7"/>
      <c r="PP306" s="7"/>
      <c r="PQ306" s="7"/>
      <c r="PR306" s="7"/>
      <c r="PS306" s="7"/>
      <c r="PT306" s="7"/>
      <c r="PU306" s="7"/>
      <c r="PV306" s="7"/>
      <c r="PW306" s="7"/>
      <c r="PX306" s="7"/>
      <c r="PY306" s="7"/>
      <c r="PZ306" s="7"/>
      <c r="QA306" s="7"/>
      <c r="QB306" s="7"/>
      <c r="QC306" s="7"/>
      <c r="QD306" s="7"/>
      <c r="QE306" s="7"/>
      <c r="QF306" s="7"/>
      <c r="QG306" s="7"/>
      <c r="QH306" s="7"/>
      <c r="QI306" s="7"/>
      <c r="QJ306" s="7"/>
      <c r="QK306" s="7"/>
      <c r="QL306" s="7"/>
      <c r="QM306" s="7"/>
      <c r="QN306" s="7"/>
      <c r="QO306" s="7"/>
      <c r="QP306" s="7"/>
      <c r="QQ306" s="7"/>
      <c r="QR306" s="7"/>
      <c r="QS306" s="7"/>
      <c r="QT306" s="7"/>
      <c r="QU306" s="7"/>
      <c r="QV306" s="7"/>
      <c r="QW306" s="7"/>
      <c r="QX306" s="7"/>
      <c r="QY306" s="7"/>
      <c r="QZ306" s="7"/>
      <c r="RA306" s="7"/>
      <c r="RB306" s="7"/>
      <c r="RC306" s="7"/>
      <c r="RD306" s="7"/>
      <c r="RE306" s="7"/>
      <c r="RF306" s="7"/>
      <c r="RG306" s="7"/>
      <c r="RH306" s="7"/>
      <c r="RI306" s="7"/>
      <c r="RJ306" s="7"/>
      <c r="RK306" s="7"/>
      <c r="RL306" s="7"/>
      <c r="RM306" s="7"/>
      <c r="RN306" s="7"/>
      <c r="RO306" s="7"/>
      <c r="RP306" s="7"/>
      <c r="RQ306" s="7"/>
      <c r="RR306" s="7"/>
      <c r="RS306" s="7"/>
      <c r="RT306" s="7"/>
      <c r="RU306" s="7"/>
      <c r="RV306" s="7"/>
      <c r="RW306" s="7"/>
      <c r="RX306" s="7"/>
      <c r="RY306" s="7"/>
      <c r="RZ306" s="7"/>
      <c r="SA306" s="7"/>
      <c r="SB306" s="7"/>
      <c r="SC306" s="7"/>
      <c r="SD306" s="7"/>
      <c r="SE306" s="7"/>
      <c r="SF306" s="7"/>
      <c r="SG306" s="7"/>
      <c r="SH306" s="7"/>
      <c r="SI306" s="7"/>
      <c r="SJ306" s="7"/>
      <c r="SK306" s="7"/>
    </row>
    <row r="307" ht="14.2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  <c r="DV307" s="7"/>
      <c r="DW307" s="7"/>
      <c r="DX307" s="7"/>
      <c r="DY307" s="7"/>
      <c r="DZ307" s="7"/>
      <c r="EA307" s="7"/>
      <c r="EB307" s="7"/>
      <c r="EC307" s="7"/>
      <c r="ED307" s="7"/>
      <c r="EE307" s="7"/>
      <c r="EF307" s="7"/>
      <c r="EG307" s="7"/>
      <c r="EH307" s="7"/>
      <c r="EI307" s="7"/>
      <c r="EJ307" s="7"/>
      <c r="EK307" s="7"/>
      <c r="EL307" s="7"/>
      <c r="EM307" s="7"/>
      <c r="EN307" s="7"/>
      <c r="EO307" s="7"/>
      <c r="EP307" s="7"/>
      <c r="EQ307" s="7"/>
      <c r="ER307" s="7"/>
      <c r="ES307" s="7"/>
      <c r="ET307" s="7"/>
      <c r="EU307" s="7"/>
      <c r="EV307" s="7"/>
      <c r="EW307" s="7"/>
      <c r="EX307" s="7"/>
      <c r="EY307" s="7"/>
      <c r="EZ307" s="7"/>
      <c r="FA307" s="7"/>
      <c r="FB307" s="7"/>
      <c r="FC307" s="7"/>
      <c r="FD307" s="7"/>
      <c r="FE307" s="7"/>
      <c r="FF307" s="7"/>
      <c r="FG307" s="7"/>
      <c r="FH307" s="7"/>
      <c r="FI307" s="7"/>
      <c r="FJ307" s="7"/>
      <c r="FK307" s="7"/>
      <c r="FL307" s="7"/>
      <c r="FM307" s="7"/>
      <c r="FN307" s="7"/>
      <c r="FO307" s="7"/>
      <c r="FP307" s="7"/>
      <c r="FQ307" s="7"/>
      <c r="FR307" s="7"/>
      <c r="FS307" s="7"/>
      <c r="FT307" s="7"/>
      <c r="FU307" s="7"/>
      <c r="FV307" s="7"/>
      <c r="FW307" s="7"/>
      <c r="FX307" s="7"/>
      <c r="FY307" s="7"/>
      <c r="FZ307" s="7"/>
      <c r="GA307" s="7"/>
      <c r="GB307" s="7"/>
      <c r="GC307" s="7"/>
      <c r="GD307" s="7"/>
      <c r="GE307" s="7"/>
      <c r="GF307" s="7"/>
      <c r="GG307" s="7"/>
      <c r="GH307" s="7"/>
      <c r="GI307" s="7"/>
      <c r="GJ307" s="7"/>
      <c r="GK307" s="7"/>
      <c r="GL307" s="7"/>
      <c r="GM307" s="7"/>
      <c r="GN307" s="7"/>
      <c r="GO307" s="7"/>
      <c r="GP307" s="7"/>
      <c r="GQ307" s="7"/>
      <c r="GR307" s="7"/>
      <c r="GS307" s="7"/>
      <c r="GT307" s="7"/>
      <c r="GU307" s="7"/>
      <c r="GV307" s="7"/>
      <c r="GW307" s="7"/>
      <c r="GX307" s="7"/>
      <c r="GY307" s="7"/>
      <c r="GZ307" s="7"/>
      <c r="HA307" s="7"/>
      <c r="HB307" s="7"/>
      <c r="HC307" s="7"/>
      <c r="HD307" s="7"/>
      <c r="HE307" s="7"/>
      <c r="HF307" s="7"/>
      <c r="HG307" s="7"/>
      <c r="HH307" s="7"/>
      <c r="HI307" s="7"/>
      <c r="HJ307" s="7"/>
      <c r="HK307" s="7"/>
      <c r="HL307" s="7"/>
      <c r="HM307" s="7"/>
      <c r="HN307" s="7"/>
      <c r="HO307" s="7"/>
      <c r="HP307" s="7"/>
      <c r="HQ307" s="7"/>
      <c r="HR307" s="7"/>
      <c r="HS307" s="7"/>
      <c r="HT307" s="7"/>
      <c r="HU307" s="7"/>
      <c r="HV307" s="7"/>
      <c r="HW307" s="7"/>
      <c r="HX307" s="7"/>
      <c r="HY307" s="7"/>
      <c r="HZ307" s="7"/>
      <c r="IA307" s="7"/>
      <c r="IB307" s="7"/>
      <c r="IC307" s="7"/>
      <c r="ID307" s="7"/>
      <c r="IE307" s="7"/>
      <c r="IF307" s="7"/>
      <c r="IG307" s="7"/>
      <c r="IH307" s="7"/>
      <c r="II307" s="7"/>
      <c r="IJ307" s="7"/>
      <c r="IK307" s="7"/>
      <c r="IL307" s="7"/>
      <c r="IM307" s="7"/>
      <c r="IN307" s="7"/>
      <c r="IO307" s="7"/>
      <c r="IP307" s="7"/>
      <c r="IQ307" s="7"/>
      <c r="IR307" s="7"/>
      <c r="IS307" s="7"/>
      <c r="IT307" s="7"/>
      <c r="IU307" s="7"/>
      <c r="IV307" s="7"/>
      <c r="IW307" s="7"/>
      <c r="IX307" s="7"/>
      <c r="IY307" s="7"/>
      <c r="IZ307" s="7"/>
      <c r="JA307" s="7"/>
      <c r="JB307" s="7"/>
      <c r="JC307" s="7"/>
      <c r="JD307" s="7"/>
      <c r="JE307" s="7"/>
      <c r="JF307" s="7"/>
      <c r="JG307" s="7"/>
      <c r="JH307" s="7"/>
      <c r="JI307" s="7"/>
      <c r="JJ307" s="7"/>
      <c r="JK307" s="7"/>
      <c r="JL307" s="7"/>
      <c r="JM307" s="7"/>
      <c r="JN307" s="7"/>
      <c r="JO307" s="7"/>
      <c r="JP307" s="7"/>
      <c r="JQ307" s="7"/>
      <c r="JR307" s="7"/>
      <c r="JS307" s="7"/>
      <c r="JT307" s="7"/>
      <c r="JU307" s="7"/>
      <c r="JV307" s="7"/>
      <c r="JW307" s="7"/>
      <c r="JX307" s="7"/>
      <c r="JY307" s="7"/>
      <c r="JZ307" s="7"/>
      <c r="KA307" s="7"/>
      <c r="KB307" s="7"/>
      <c r="KC307" s="7"/>
      <c r="KD307" s="7"/>
      <c r="KE307" s="7"/>
      <c r="KF307" s="7"/>
      <c r="KG307" s="7"/>
      <c r="KH307" s="7"/>
      <c r="KI307" s="7"/>
      <c r="KJ307" s="7"/>
      <c r="KK307" s="7"/>
      <c r="KL307" s="7"/>
      <c r="KM307" s="7"/>
      <c r="KN307" s="7"/>
      <c r="KO307" s="7"/>
      <c r="KP307" s="7"/>
      <c r="KQ307" s="7"/>
      <c r="KR307" s="7"/>
      <c r="KS307" s="7"/>
      <c r="KT307" s="7"/>
      <c r="KU307" s="7"/>
      <c r="KV307" s="7"/>
      <c r="KW307" s="7"/>
      <c r="KX307" s="7"/>
      <c r="KY307" s="7"/>
      <c r="KZ307" s="7"/>
      <c r="LA307" s="7"/>
      <c r="LB307" s="7"/>
      <c r="LC307" s="7"/>
      <c r="LD307" s="7"/>
      <c r="LE307" s="7"/>
      <c r="LF307" s="7"/>
      <c r="LG307" s="7"/>
      <c r="LH307" s="7"/>
      <c r="LI307" s="7"/>
      <c r="LJ307" s="7"/>
      <c r="LK307" s="7"/>
      <c r="LL307" s="7"/>
      <c r="LM307" s="7"/>
      <c r="LN307" s="7"/>
      <c r="LO307" s="7"/>
      <c r="LP307" s="7"/>
      <c r="LQ307" s="7"/>
      <c r="LR307" s="7"/>
      <c r="LS307" s="7"/>
      <c r="LT307" s="7"/>
      <c r="LU307" s="7"/>
      <c r="LV307" s="7"/>
      <c r="LW307" s="7"/>
      <c r="LX307" s="7"/>
      <c r="LY307" s="7"/>
      <c r="LZ307" s="7"/>
      <c r="MA307" s="7"/>
      <c r="MB307" s="7"/>
      <c r="MC307" s="7"/>
      <c r="MD307" s="7"/>
      <c r="ME307" s="7"/>
      <c r="MF307" s="7"/>
      <c r="MG307" s="7"/>
      <c r="MH307" s="7"/>
      <c r="MI307" s="7"/>
      <c r="MJ307" s="7"/>
      <c r="MK307" s="7"/>
      <c r="ML307" s="7"/>
      <c r="MM307" s="7"/>
      <c r="MN307" s="7"/>
      <c r="MO307" s="7"/>
      <c r="MP307" s="7"/>
      <c r="MQ307" s="7"/>
      <c r="MR307" s="7"/>
      <c r="MS307" s="7"/>
      <c r="MT307" s="7"/>
      <c r="MU307" s="7"/>
      <c r="MV307" s="7"/>
      <c r="MW307" s="7"/>
      <c r="MX307" s="7"/>
      <c r="MY307" s="7"/>
      <c r="MZ307" s="7"/>
      <c r="NA307" s="7"/>
      <c r="NB307" s="7"/>
      <c r="NC307" s="7"/>
      <c r="ND307" s="7"/>
      <c r="NE307" s="7"/>
      <c r="NF307" s="7"/>
      <c r="NG307" s="7"/>
      <c r="NH307" s="7"/>
      <c r="NI307" s="7"/>
      <c r="NJ307" s="7"/>
      <c r="NK307" s="7"/>
      <c r="NL307" s="7"/>
      <c r="NM307" s="7"/>
      <c r="NN307" s="7"/>
      <c r="NO307" s="7"/>
      <c r="NP307" s="7"/>
      <c r="NQ307" s="7"/>
      <c r="NR307" s="7"/>
      <c r="NS307" s="7"/>
      <c r="NT307" s="7"/>
      <c r="NU307" s="7"/>
      <c r="NV307" s="7"/>
      <c r="NW307" s="7"/>
      <c r="NX307" s="7"/>
      <c r="NY307" s="7"/>
      <c r="NZ307" s="7"/>
      <c r="OA307" s="7"/>
      <c r="OB307" s="7"/>
      <c r="OC307" s="7"/>
      <c r="OD307" s="7"/>
      <c r="OE307" s="7"/>
      <c r="OF307" s="7"/>
      <c r="OG307" s="7"/>
      <c r="OH307" s="7"/>
      <c r="OI307" s="7"/>
      <c r="OJ307" s="7"/>
      <c r="OK307" s="7"/>
      <c r="OL307" s="7"/>
      <c r="OM307" s="7"/>
      <c r="ON307" s="7"/>
      <c r="OO307" s="7"/>
      <c r="OP307" s="7"/>
      <c r="OQ307" s="7"/>
      <c r="OR307" s="7"/>
      <c r="OS307" s="7"/>
      <c r="OT307" s="7"/>
      <c r="OU307" s="7"/>
      <c r="OV307" s="7"/>
      <c r="OW307" s="7"/>
      <c r="OX307" s="7"/>
      <c r="OY307" s="7"/>
      <c r="OZ307" s="7"/>
      <c r="PA307" s="7"/>
      <c r="PB307" s="7"/>
      <c r="PC307" s="7"/>
      <c r="PD307" s="7"/>
      <c r="PE307" s="7"/>
      <c r="PF307" s="7"/>
      <c r="PG307" s="7"/>
      <c r="PH307" s="7"/>
      <c r="PI307" s="7"/>
      <c r="PJ307" s="7"/>
      <c r="PK307" s="7"/>
      <c r="PL307" s="7"/>
      <c r="PM307" s="7"/>
      <c r="PN307" s="7"/>
      <c r="PO307" s="7"/>
      <c r="PP307" s="7"/>
      <c r="PQ307" s="7"/>
      <c r="PR307" s="7"/>
      <c r="PS307" s="7"/>
      <c r="PT307" s="7"/>
      <c r="PU307" s="7"/>
      <c r="PV307" s="7"/>
      <c r="PW307" s="7"/>
      <c r="PX307" s="7"/>
      <c r="PY307" s="7"/>
      <c r="PZ307" s="7"/>
      <c r="QA307" s="7"/>
      <c r="QB307" s="7"/>
      <c r="QC307" s="7"/>
      <c r="QD307" s="7"/>
      <c r="QE307" s="7"/>
      <c r="QF307" s="7"/>
      <c r="QG307" s="7"/>
      <c r="QH307" s="7"/>
      <c r="QI307" s="7"/>
      <c r="QJ307" s="7"/>
      <c r="QK307" s="7"/>
      <c r="QL307" s="7"/>
      <c r="QM307" s="7"/>
      <c r="QN307" s="7"/>
      <c r="QO307" s="7"/>
      <c r="QP307" s="7"/>
      <c r="QQ307" s="7"/>
      <c r="QR307" s="7"/>
      <c r="QS307" s="7"/>
      <c r="QT307" s="7"/>
      <c r="QU307" s="7"/>
      <c r="QV307" s="7"/>
      <c r="QW307" s="7"/>
      <c r="QX307" s="7"/>
      <c r="QY307" s="7"/>
      <c r="QZ307" s="7"/>
      <c r="RA307" s="7"/>
      <c r="RB307" s="7"/>
      <c r="RC307" s="7"/>
      <c r="RD307" s="7"/>
      <c r="RE307" s="7"/>
      <c r="RF307" s="7"/>
      <c r="RG307" s="7"/>
      <c r="RH307" s="7"/>
      <c r="RI307" s="7"/>
      <c r="RJ307" s="7"/>
      <c r="RK307" s="7"/>
      <c r="RL307" s="7"/>
      <c r="RM307" s="7"/>
      <c r="RN307" s="7"/>
      <c r="RO307" s="7"/>
      <c r="RP307" s="7"/>
      <c r="RQ307" s="7"/>
      <c r="RR307" s="7"/>
      <c r="RS307" s="7"/>
      <c r="RT307" s="7"/>
      <c r="RU307" s="7"/>
      <c r="RV307" s="7"/>
      <c r="RW307" s="7"/>
      <c r="RX307" s="7"/>
      <c r="RY307" s="7"/>
      <c r="RZ307" s="7"/>
      <c r="SA307" s="7"/>
      <c r="SB307" s="7"/>
      <c r="SC307" s="7"/>
      <c r="SD307" s="7"/>
      <c r="SE307" s="7"/>
      <c r="SF307" s="7"/>
      <c r="SG307" s="7"/>
      <c r="SH307" s="7"/>
      <c r="SI307" s="7"/>
      <c r="SJ307" s="7"/>
      <c r="SK307" s="7"/>
    </row>
    <row r="308" ht="14.2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  <c r="DV308" s="7"/>
      <c r="DW308" s="7"/>
      <c r="DX308" s="7"/>
      <c r="DY308" s="7"/>
      <c r="DZ308" s="7"/>
      <c r="EA308" s="7"/>
      <c r="EB308" s="7"/>
      <c r="EC308" s="7"/>
      <c r="ED308" s="7"/>
      <c r="EE308" s="7"/>
      <c r="EF308" s="7"/>
      <c r="EG308" s="7"/>
      <c r="EH308" s="7"/>
      <c r="EI308" s="7"/>
      <c r="EJ308" s="7"/>
      <c r="EK308" s="7"/>
      <c r="EL308" s="7"/>
      <c r="EM308" s="7"/>
      <c r="EN308" s="7"/>
      <c r="EO308" s="7"/>
      <c r="EP308" s="7"/>
      <c r="EQ308" s="7"/>
      <c r="ER308" s="7"/>
      <c r="ES308" s="7"/>
      <c r="ET308" s="7"/>
      <c r="EU308" s="7"/>
      <c r="EV308" s="7"/>
      <c r="EW308" s="7"/>
      <c r="EX308" s="7"/>
      <c r="EY308" s="7"/>
      <c r="EZ308" s="7"/>
      <c r="FA308" s="7"/>
      <c r="FB308" s="7"/>
      <c r="FC308" s="7"/>
      <c r="FD308" s="7"/>
      <c r="FE308" s="7"/>
      <c r="FF308" s="7"/>
      <c r="FG308" s="7"/>
      <c r="FH308" s="7"/>
      <c r="FI308" s="7"/>
      <c r="FJ308" s="7"/>
      <c r="FK308" s="7"/>
      <c r="FL308" s="7"/>
      <c r="FM308" s="7"/>
      <c r="FN308" s="7"/>
      <c r="FO308" s="7"/>
      <c r="FP308" s="7"/>
      <c r="FQ308" s="7"/>
      <c r="FR308" s="7"/>
      <c r="FS308" s="7"/>
      <c r="FT308" s="7"/>
      <c r="FU308" s="7"/>
      <c r="FV308" s="7"/>
      <c r="FW308" s="7"/>
      <c r="FX308" s="7"/>
      <c r="FY308" s="7"/>
      <c r="FZ308" s="7"/>
      <c r="GA308" s="7"/>
      <c r="GB308" s="7"/>
      <c r="GC308" s="7"/>
      <c r="GD308" s="7"/>
      <c r="GE308" s="7"/>
      <c r="GF308" s="7"/>
      <c r="GG308" s="7"/>
      <c r="GH308" s="7"/>
      <c r="GI308" s="7"/>
      <c r="GJ308" s="7"/>
      <c r="GK308" s="7"/>
      <c r="GL308" s="7"/>
      <c r="GM308" s="7"/>
      <c r="GN308" s="7"/>
      <c r="GO308" s="7"/>
      <c r="GP308" s="7"/>
      <c r="GQ308" s="7"/>
      <c r="GR308" s="7"/>
      <c r="GS308" s="7"/>
      <c r="GT308" s="7"/>
      <c r="GU308" s="7"/>
      <c r="GV308" s="7"/>
      <c r="GW308" s="7"/>
      <c r="GX308" s="7"/>
      <c r="GY308" s="7"/>
      <c r="GZ308" s="7"/>
      <c r="HA308" s="7"/>
      <c r="HB308" s="7"/>
      <c r="HC308" s="7"/>
      <c r="HD308" s="7"/>
      <c r="HE308" s="7"/>
      <c r="HF308" s="7"/>
      <c r="HG308" s="7"/>
      <c r="HH308" s="7"/>
      <c r="HI308" s="7"/>
      <c r="HJ308" s="7"/>
      <c r="HK308" s="7"/>
      <c r="HL308" s="7"/>
      <c r="HM308" s="7"/>
      <c r="HN308" s="7"/>
      <c r="HO308" s="7"/>
      <c r="HP308" s="7"/>
      <c r="HQ308" s="7"/>
      <c r="HR308" s="7"/>
      <c r="HS308" s="7"/>
      <c r="HT308" s="7"/>
      <c r="HU308" s="7"/>
      <c r="HV308" s="7"/>
      <c r="HW308" s="7"/>
      <c r="HX308" s="7"/>
      <c r="HY308" s="7"/>
      <c r="HZ308" s="7"/>
      <c r="IA308" s="7"/>
      <c r="IB308" s="7"/>
      <c r="IC308" s="7"/>
      <c r="ID308" s="7"/>
      <c r="IE308" s="7"/>
      <c r="IF308" s="7"/>
      <c r="IG308" s="7"/>
      <c r="IH308" s="7"/>
      <c r="II308" s="7"/>
      <c r="IJ308" s="7"/>
      <c r="IK308" s="7"/>
      <c r="IL308" s="7"/>
      <c r="IM308" s="7"/>
      <c r="IN308" s="7"/>
      <c r="IO308" s="7"/>
      <c r="IP308" s="7"/>
      <c r="IQ308" s="7"/>
      <c r="IR308" s="7"/>
      <c r="IS308" s="7"/>
      <c r="IT308" s="7"/>
      <c r="IU308" s="7"/>
      <c r="IV308" s="7"/>
      <c r="IW308" s="7"/>
      <c r="IX308" s="7"/>
      <c r="IY308" s="7"/>
      <c r="IZ308" s="7"/>
      <c r="JA308" s="7"/>
      <c r="JB308" s="7"/>
      <c r="JC308" s="7"/>
      <c r="JD308" s="7"/>
      <c r="JE308" s="7"/>
      <c r="JF308" s="7"/>
      <c r="JG308" s="7"/>
      <c r="JH308" s="7"/>
      <c r="JI308" s="7"/>
      <c r="JJ308" s="7"/>
      <c r="JK308" s="7"/>
      <c r="JL308" s="7"/>
      <c r="JM308" s="7"/>
      <c r="JN308" s="7"/>
      <c r="JO308" s="7"/>
      <c r="JP308" s="7"/>
      <c r="JQ308" s="7"/>
      <c r="JR308" s="7"/>
      <c r="JS308" s="7"/>
      <c r="JT308" s="7"/>
      <c r="JU308" s="7"/>
      <c r="JV308" s="7"/>
      <c r="JW308" s="7"/>
      <c r="JX308" s="7"/>
      <c r="JY308" s="7"/>
      <c r="JZ308" s="7"/>
      <c r="KA308" s="7"/>
      <c r="KB308" s="7"/>
      <c r="KC308" s="7"/>
      <c r="KD308" s="7"/>
      <c r="KE308" s="7"/>
      <c r="KF308" s="7"/>
      <c r="KG308" s="7"/>
      <c r="KH308" s="7"/>
      <c r="KI308" s="7"/>
      <c r="KJ308" s="7"/>
      <c r="KK308" s="7"/>
      <c r="KL308" s="7"/>
      <c r="KM308" s="7"/>
      <c r="KN308" s="7"/>
      <c r="KO308" s="7"/>
      <c r="KP308" s="7"/>
      <c r="KQ308" s="7"/>
      <c r="KR308" s="7"/>
      <c r="KS308" s="7"/>
      <c r="KT308" s="7"/>
      <c r="KU308" s="7"/>
      <c r="KV308" s="7"/>
      <c r="KW308" s="7"/>
      <c r="KX308" s="7"/>
      <c r="KY308" s="7"/>
      <c r="KZ308" s="7"/>
      <c r="LA308" s="7"/>
      <c r="LB308" s="7"/>
      <c r="LC308" s="7"/>
      <c r="LD308" s="7"/>
      <c r="LE308" s="7"/>
      <c r="LF308" s="7"/>
      <c r="LG308" s="7"/>
      <c r="LH308" s="7"/>
      <c r="LI308" s="7"/>
      <c r="LJ308" s="7"/>
      <c r="LK308" s="7"/>
      <c r="LL308" s="7"/>
      <c r="LM308" s="7"/>
      <c r="LN308" s="7"/>
      <c r="LO308" s="7"/>
      <c r="LP308" s="7"/>
      <c r="LQ308" s="7"/>
      <c r="LR308" s="7"/>
      <c r="LS308" s="7"/>
      <c r="LT308" s="7"/>
      <c r="LU308" s="7"/>
      <c r="LV308" s="7"/>
      <c r="LW308" s="7"/>
      <c r="LX308" s="7"/>
      <c r="LY308" s="7"/>
      <c r="LZ308" s="7"/>
      <c r="MA308" s="7"/>
      <c r="MB308" s="7"/>
      <c r="MC308" s="7"/>
      <c r="MD308" s="7"/>
      <c r="ME308" s="7"/>
      <c r="MF308" s="7"/>
      <c r="MG308" s="7"/>
      <c r="MH308" s="7"/>
      <c r="MI308" s="7"/>
      <c r="MJ308" s="7"/>
      <c r="MK308" s="7"/>
      <c r="ML308" s="7"/>
      <c r="MM308" s="7"/>
      <c r="MN308" s="7"/>
      <c r="MO308" s="7"/>
      <c r="MP308" s="7"/>
      <c r="MQ308" s="7"/>
      <c r="MR308" s="7"/>
      <c r="MS308" s="7"/>
      <c r="MT308" s="7"/>
      <c r="MU308" s="7"/>
      <c r="MV308" s="7"/>
      <c r="MW308" s="7"/>
      <c r="MX308" s="7"/>
      <c r="MY308" s="7"/>
      <c r="MZ308" s="7"/>
      <c r="NA308" s="7"/>
      <c r="NB308" s="7"/>
      <c r="NC308" s="7"/>
      <c r="ND308" s="7"/>
      <c r="NE308" s="7"/>
      <c r="NF308" s="7"/>
      <c r="NG308" s="7"/>
      <c r="NH308" s="7"/>
      <c r="NI308" s="7"/>
      <c r="NJ308" s="7"/>
      <c r="NK308" s="7"/>
      <c r="NL308" s="7"/>
      <c r="NM308" s="7"/>
      <c r="NN308" s="7"/>
      <c r="NO308" s="7"/>
      <c r="NP308" s="7"/>
      <c r="NQ308" s="7"/>
      <c r="NR308" s="7"/>
      <c r="NS308" s="7"/>
      <c r="NT308" s="7"/>
      <c r="NU308" s="7"/>
      <c r="NV308" s="7"/>
      <c r="NW308" s="7"/>
      <c r="NX308" s="7"/>
      <c r="NY308" s="7"/>
      <c r="NZ308" s="7"/>
      <c r="OA308" s="7"/>
      <c r="OB308" s="7"/>
      <c r="OC308" s="7"/>
      <c r="OD308" s="7"/>
      <c r="OE308" s="7"/>
      <c r="OF308" s="7"/>
      <c r="OG308" s="7"/>
      <c r="OH308" s="7"/>
      <c r="OI308" s="7"/>
      <c r="OJ308" s="7"/>
      <c r="OK308" s="7"/>
      <c r="OL308" s="7"/>
      <c r="OM308" s="7"/>
      <c r="ON308" s="7"/>
      <c r="OO308" s="7"/>
      <c r="OP308" s="7"/>
      <c r="OQ308" s="7"/>
      <c r="OR308" s="7"/>
      <c r="OS308" s="7"/>
      <c r="OT308" s="7"/>
      <c r="OU308" s="7"/>
      <c r="OV308" s="7"/>
      <c r="OW308" s="7"/>
      <c r="OX308" s="7"/>
      <c r="OY308" s="7"/>
      <c r="OZ308" s="7"/>
      <c r="PA308" s="7"/>
      <c r="PB308" s="7"/>
      <c r="PC308" s="7"/>
      <c r="PD308" s="7"/>
      <c r="PE308" s="7"/>
      <c r="PF308" s="7"/>
      <c r="PG308" s="7"/>
      <c r="PH308" s="7"/>
      <c r="PI308" s="7"/>
      <c r="PJ308" s="7"/>
      <c r="PK308" s="7"/>
      <c r="PL308" s="7"/>
      <c r="PM308" s="7"/>
      <c r="PN308" s="7"/>
      <c r="PO308" s="7"/>
      <c r="PP308" s="7"/>
      <c r="PQ308" s="7"/>
      <c r="PR308" s="7"/>
      <c r="PS308" s="7"/>
      <c r="PT308" s="7"/>
      <c r="PU308" s="7"/>
      <c r="PV308" s="7"/>
      <c r="PW308" s="7"/>
      <c r="PX308" s="7"/>
      <c r="PY308" s="7"/>
      <c r="PZ308" s="7"/>
      <c r="QA308" s="7"/>
      <c r="QB308" s="7"/>
      <c r="QC308" s="7"/>
      <c r="QD308" s="7"/>
      <c r="QE308" s="7"/>
      <c r="QF308" s="7"/>
      <c r="QG308" s="7"/>
      <c r="QH308" s="7"/>
      <c r="QI308" s="7"/>
      <c r="QJ308" s="7"/>
      <c r="QK308" s="7"/>
      <c r="QL308" s="7"/>
      <c r="QM308" s="7"/>
      <c r="QN308" s="7"/>
      <c r="QO308" s="7"/>
      <c r="QP308" s="7"/>
      <c r="QQ308" s="7"/>
      <c r="QR308" s="7"/>
      <c r="QS308" s="7"/>
      <c r="QT308" s="7"/>
      <c r="QU308" s="7"/>
      <c r="QV308" s="7"/>
      <c r="QW308" s="7"/>
      <c r="QX308" s="7"/>
      <c r="QY308" s="7"/>
      <c r="QZ308" s="7"/>
      <c r="RA308" s="7"/>
      <c r="RB308" s="7"/>
      <c r="RC308" s="7"/>
      <c r="RD308" s="7"/>
      <c r="RE308" s="7"/>
      <c r="RF308" s="7"/>
      <c r="RG308" s="7"/>
      <c r="RH308" s="7"/>
      <c r="RI308" s="7"/>
      <c r="RJ308" s="7"/>
      <c r="RK308" s="7"/>
      <c r="RL308" s="7"/>
      <c r="RM308" s="7"/>
      <c r="RN308" s="7"/>
      <c r="RO308" s="7"/>
      <c r="RP308" s="7"/>
      <c r="RQ308" s="7"/>
      <c r="RR308" s="7"/>
      <c r="RS308" s="7"/>
      <c r="RT308" s="7"/>
      <c r="RU308" s="7"/>
      <c r="RV308" s="7"/>
      <c r="RW308" s="7"/>
      <c r="RX308" s="7"/>
      <c r="RY308" s="7"/>
      <c r="RZ308" s="7"/>
      <c r="SA308" s="7"/>
      <c r="SB308" s="7"/>
      <c r="SC308" s="7"/>
      <c r="SD308" s="7"/>
      <c r="SE308" s="7"/>
      <c r="SF308" s="7"/>
      <c r="SG308" s="7"/>
      <c r="SH308" s="7"/>
      <c r="SI308" s="7"/>
      <c r="SJ308" s="7"/>
      <c r="SK308" s="7"/>
    </row>
    <row r="309" ht="14.2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  <c r="DV309" s="7"/>
      <c r="DW309" s="7"/>
      <c r="DX309" s="7"/>
      <c r="DY309" s="7"/>
      <c r="DZ309" s="7"/>
      <c r="EA309" s="7"/>
      <c r="EB309" s="7"/>
      <c r="EC309" s="7"/>
      <c r="ED309" s="7"/>
      <c r="EE309" s="7"/>
      <c r="EF309" s="7"/>
      <c r="EG309" s="7"/>
      <c r="EH309" s="7"/>
      <c r="EI309" s="7"/>
      <c r="EJ309" s="7"/>
      <c r="EK309" s="7"/>
      <c r="EL309" s="7"/>
      <c r="EM309" s="7"/>
      <c r="EN309" s="7"/>
      <c r="EO309" s="7"/>
      <c r="EP309" s="7"/>
      <c r="EQ309" s="7"/>
      <c r="ER309" s="7"/>
      <c r="ES309" s="7"/>
      <c r="ET309" s="7"/>
      <c r="EU309" s="7"/>
      <c r="EV309" s="7"/>
      <c r="EW309" s="7"/>
      <c r="EX309" s="7"/>
      <c r="EY309" s="7"/>
      <c r="EZ309" s="7"/>
      <c r="FA309" s="7"/>
      <c r="FB309" s="7"/>
      <c r="FC309" s="7"/>
      <c r="FD309" s="7"/>
      <c r="FE309" s="7"/>
      <c r="FF309" s="7"/>
      <c r="FG309" s="7"/>
      <c r="FH309" s="7"/>
      <c r="FI309" s="7"/>
      <c r="FJ309" s="7"/>
      <c r="FK309" s="7"/>
      <c r="FL309" s="7"/>
      <c r="FM309" s="7"/>
      <c r="FN309" s="7"/>
      <c r="FO309" s="7"/>
      <c r="FP309" s="7"/>
      <c r="FQ309" s="7"/>
      <c r="FR309" s="7"/>
      <c r="FS309" s="7"/>
      <c r="FT309" s="7"/>
      <c r="FU309" s="7"/>
      <c r="FV309" s="7"/>
      <c r="FW309" s="7"/>
      <c r="FX309" s="7"/>
      <c r="FY309" s="7"/>
      <c r="FZ309" s="7"/>
      <c r="GA309" s="7"/>
      <c r="GB309" s="7"/>
      <c r="GC309" s="7"/>
      <c r="GD309" s="7"/>
      <c r="GE309" s="7"/>
      <c r="GF309" s="7"/>
      <c r="GG309" s="7"/>
      <c r="GH309" s="7"/>
      <c r="GI309" s="7"/>
      <c r="GJ309" s="7"/>
      <c r="GK309" s="7"/>
      <c r="GL309" s="7"/>
      <c r="GM309" s="7"/>
      <c r="GN309" s="7"/>
      <c r="GO309" s="7"/>
      <c r="GP309" s="7"/>
      <c r="GQ309" s="7"/>
      <c r="GR309" s="7"/>
      <c r="GS309" s="7"/>
      <c r="GT309" s="7"/>
      <c r="GU309" s="7"/>
      <c r="GV309" s="7"/>
      <c r="GW309" s="7"/>
      <c r="GX309" s="7"/>
      <c r="GY309" s="7"/>
      <c r="GZ309" s="7"/>
      <c r="HA309" s="7"/>
      <c r="HB309" s="7"/>
      <c r="HC309" s="7"/>
      <c r="HD309" s="7"/>
      <c r="HE309" s="7"/>
      <c r="HF309" s="7"/>
      <c r="HG309" s="7"/>
      <c r="HH309" s="7"/>
      <c r="HI309" s="7"/>
      <c r="HJ309" s="7"/>
      <c r="HK309" s="7"/>
      <c r="HL309" s="7"/>
      <c r="HM309" s="7"/>
      <c r="HN309" s="7"/>
      <c r="HO309" s="7"/>
      <c r="HP309" s="7"/>
      <c r="HQ309" s="7"/>
      <c r="HR309" s="7"/>
      <c r="HS309" s="7"/>
      <c r="HT309" s="7"/>
      <c r="HU309" s="7"/>
      <c r="HV309" s="7"/>
      <c r="HW309" s="7"/>
      <c r="HX309" s="7"/>
      <c r="HY309" s="7"/>
      <c r="HZ309" s="7"/>
      <c r="IA309" s="7"/>
      <c r="IB309" s="7"/>
      <c r="IC309" s="7"/>
      <c r="ID309" s="7"/>
      <c r="IE309" s="7"/>
      <c r="IF309" s="7"/>
      <c r="IG309" s="7"/>
      <c r="IH309" s="7"/>
      <c r="II309" s="7"/>
      <c r="IJ309" s="7"/>
      <c r="IK309" s="7"/>
      <c r="IL309" s="7"/>
      <c r="IM309" s="7"/>
      <c r="IN309" s="7"/>
      <c r="IO309" s="7"/>
      <c r="IP309" s="7"/>
      <c r="IQ309" s="7"/>
      <c r="IR309" s="7"/>
      <c r="IS309" s="7"/>
      <c r="IT309" s="7"/>
      <c r="IU309" s="7"/>
      <c r="IV309" s="7"/>
      <c r="IW309" s="7"/>
      <c r="IX309" s="7"/>
      <c r="IY309" s="7"/>
      <c r="IZ309" s="7"/>
      <c r="JA309" s="7"/>
      <c r="JB309" s="7"/>
      <c r="JC309" s="7"/>
      <c r="JD309" s="7"/>
      <c r="JE309" s="7"/>
      <c r="JF309" s="7"/>
      <c r="JG309" s="7"/>
      <c r="JH309" s="7"/>
      <c r="JI309" s="7"/>
      <c r="JJ309" s="7"/>
      <c r="JK309" s="7"/>
      <c r="JL309" s="7"/>
      <c r="JM309" s="7"/>
      <c r="JN309" s="7"/>
      <c r="JO309" s="7"/>
      <c r="JP309" s="7"/>
      <c r="JQ309" s="7"/>
      <c r="JR309" s="7"/>
      <c r="JS309" s="7"/>
      <c r="JT309" s="7"/>
      <c r="JU309" s="7"/>
      <c r="JV309" s="7"/>
      <c r="JW309" s="7"/>
      <c r="JX309" s="7"/>
      <c r="JY309" s="7"/>
      <c r="JZ309" s="7"/>
      <c r="KA309" s="7"/>
      <c r="KB309" s="7"/>
      <c r="KC309" s="7"/>
      <c r="KD309" s="7"/>
      <c r="KE309" s="7"/>
      <c r="KF309" s="7"/>
      <c r="KG309" s="7"/>
      <c r="KH309" s="7"/>
      <c r="KI309" s="7"/>
      <c r="KJ309" s="7"/>
      <c r="KK309" s="7"/>
      <c r="KL309" s="7"/>
      <c r="KM309" s="7"/>
      <c r="KN309" s="7"/>
      <c r="KO309" s="7"/>
      <c r="KP309" s="7"/>
      <c r="KQ309" s="7"/>
      <c r="KR309" s="7"/>
      <c r="KS309" s="7"/>
      <c r="KT309" s="7"/>
      <c r="KU309" s="7"/>
      <c r="KV309" s="7"/>
      <c r="KW309" s="7"/>
      <c r="KX309" s="7"/>
      <c r="KY309" s="7"/>
      <c r="KZ309" s="7"/>
      <c r="LA309" s="7"/>
      <c r="LB309" s="7"/>
      <c r="LC309" s="7"/>
      <c r="LD309" s="7"/>
      <c r="LE309" s="7"/>
      <c r="LF309" s="7"/>
      <c r="LG309" s="7"/>
      <c r="LH309" s="7"/>
      <c r="LI309" s="7"/>
      <c r="LJ309" s="7"/>
      <c r="LK309" s="7"/>
      <c r="LL309" s="7"/>
      <c r="LM309" s="7"/>
      <c r="LN309" s="7"/>
      <c r="LO309" s="7"/>
      <c r="LP309" s="7"/>
      <c r="LQ309" s="7"/>
      <c r="LR309" s="7"/>
      <c r="LS309" s="7"/>
      <c r="LT309" s="7"/>
      <c r="LU309" s="7"/>
      <c r="LV309" s="7"/>
      <c r="LW309" s="7"/>
      <c r="LX309" s="7"/>
      <c r="LY309" s="7"/>
      <c r="LZ309" s="7"/>
      <c r="MA309" s="7"/>
      <c r="MB309" s="7"/>
      <c r="MC309" s="7"/>
      <c r="MD309" s="7"/>
      <c r="ME309" s="7"/>
      <c r="MF309" s="7"/>
      <c r="MG309" s="7"/>
      <c r="MH309" s="7"/>
      <c r="MI309" s="7"/>
      <c r="MJ309" s="7"/>
      <c r="MK309" s="7"/>
      <c r="ML309" s="7"/>
      <c r="MM309" s="7"/>
      <c r="MN309" s="7"/>
      <c r="MO309" s="7"/>
      <c r="MP309" s="7"/>
      <c r="MQ309" s="7"/>
      <c r="MR309" s="7"/>
      <c r="MS309" s="7"/>
      <c r="MT309" s="7"/>
      <c r="MU309" s="7"/>
      <c r="MV309" s="7"/>
      <c r="MW309" s="7"/>
      <c r="MX309" s="7"/>
      <c r="MY309" s="7"/>
      <c r="MZ309" s="7"/>
      <c r="NA309" s="7"/>
      <c r="NB309" s="7"/>
      <c r="NC309" s="7"/>
      <c r="ND309" s="7"/>
      <c r="NE309" s="7"/>
      <c r="NF309" s="7"/>
      <c r="NG309" s="7"/>
      <c r="NH309" s="7"/>
      <c r="NI309" s="7"/>
      <c r="NJ309" s="7"/>
      <c r="NK309" s="7"/>
      <c r="NL309" s="7"/>
      <c r="NM309" s="7"/>
      <c r="NN309" s="7"/>
      <c r="NO309" s="7"/>
      <c r="NP309" s="7"/>
      <c r="NQ309" s="7"/>
      <c r="NR309" s="7"/>
      <c r="NS309" s="7"/>
      <c r="NT309" s="7"/>
      <c r="NU309" s="7"/>
      <c r="NV309" s="7"/>
      <c r="NW309" s="7"/>
      <c r="NX309" s="7"/>
      <c r="NY309" s="7"/>
      <c r="NZ309" s="7"/>
      <c r="OA309" s="7"/>
      <c r="OB309" s="7"/>
      <c r="OC309" s="7"/>
      <c r="OD309" s="7"/>
      <c r="OE309" s="7"/>
      <c r="OF309" s="7"/>
      <c r="OG309" s="7"/>
      <c r="OH309" s="7"/>
      <c r="OI309" s="7"/>
      <c r="OJ309" s="7"/>
      <c r="OK309" s="7"/>
      <c r="OL309" s="7"/>
      <c r="OM309" s="7"/>
      <c r="ON309" s="7"/>
      <c r="OO309" s="7"/>
      <c r="OP309" s="7"/>
      <c r="OQ309" s="7"/>
      <c r="OR309" s="7"/>
      <c r="OS309" s="7"/>
      <c r="OT309" s="7"/>
      <c r="OU309" s="7"/>
      <c r="OV309" s="7"/>
      <c r="OW309" s="7"/>
      <c r="OX309" s="7"/>
      <c r="OY309" s="7"/>
      <c r="OZ309" s="7"/>
      <c r="PA309" s="7"/>
      <c r="PB309" s="7"/>
      <c r="PC309" s="7"/>
      <c r="PD309" s="7"/>
      <c r="PE309" s="7"/>
      <c r="PF309" s="7"/>
      <c r="PG309" s="7"/>
      <c r="PH309" s="7"/>
      <c r="PI309" s="7"/>
      <c r="PJ309" s="7"/>
      <c r="PK309" s="7"/>
      <c r="PL309" s="7"/>
      <c r="PM309" s="7"/>
      <c r="PN309" s="7"/>
      <c r="PO309" s="7"/>
      <c r="PP309" s="7"/>
      <c r="PQ309" s="7"/>
      <c r="PR309" s="7"/>
      <c r="PS309" s="7"/>
      <c r="PT309" s="7"/>
      <c r="PU309" s="7"/>
      <c r="PV309" s="7"/>
      <c r="PW309" s="7"/>
      <c r="PX309" s="7"/>
      <c r="PY309" s="7"/>
      <c r="PZ309" s="7"/>
      <c r="QA309" s="7"/>
      <c r="QB309" s="7"/>
      <c r="QC309" s="7"/>
      <c r="QD309" s="7"/>
      <c r="QE309" s="7"/>
      <c r="QF309" s="7"/>
      <c r="QG309" s="7"/>
      <c r="QH309" s="7"/>
      <c r="QI309" s="7"/>
      <c r="QJ309" s="7"/>
      <c r="QK309" s="7"/>
      <c r="QL309" s="7"/>
      <c r="QM309" s="7"/>
      <c r="QN309" s="7"/>
      <c r="QO309" s="7"/>
      <c r="QP309" s="7"/>
      <c r="QQ309" s="7"/>
      <c r="QR309" s="7"/>
      <c r="QS309" s="7"/>
      <c r="QT309" s="7"/>
      <c r="QU309" s="7"/>
      <c r="QV309" s="7"/>
      <c r="QW309" s="7"/>
      <c r="QX309" s="7"/>
      <c r="QY309" s="7"/>
      <c r="QZ309" s="7"/>
      <c r="RA309" s="7"/>
      <c r="RB309" s="7"/>
      <c r="RC309" s="7"/>
      <c r="RD309" s="7"/>
      <c r="RE309" s="7"/>
      <c r="RF309" s="7"/>
      <c r="RG309" s="7"/>
      <c r="RH309" s="7"/>
      <c r="RI309" s="7"/>
      <c r="RJ309" s="7"/>
      <c r="RK309" s="7"/>
      <c r="RL309" s="7"/>
      <c r="RM309" s="7"/>
      <c r="RN309" s="7"/>
      <c r="RO309" s="7"/>
      <c r="RP309" s="7"/>
      <c r="RQ309" s="7"/>
      <c r="RR309" s="7"/>
      <c r="RS309" s="7"/>
      <c r="RT309" s="7"/>
      <c r="RU309" s="7"/>
      <c r="RV309" s="7"/>
      <c r="RW309" s="7"/>
      <c r="RX309" s="7"/>
      <c r="RY309" s="7"/>
      <c r="RZ309" s="7"/>
      <c r="SA309" s="7"/>
      <c r="SB309" s="7"/>
      <c r="SC309" s="7"/>
      <c r="SD309" s="7"/>
      <c r="SE309" s="7"/>
      <c r="SF309" s="7"/>
      <c r="SG309" s="7"/>
      <c r="SH309" s="7"/>
      <c r="SI309" s="7"/>
      <c r="SJ309" s="7"/>
      <c r="SK309" s="7"/>
    </row>
    <row r="310" ht="14.2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  <c r="DV310" s="7"/>
      <c r="DW310" s="7"/>
      <c r="DX310" s="7"/>
      <c r="DY310" s="7"/>
      <c r="DZ310" s="7"/>
      <c r="EA310" s="7"/>
      <c r="EB310" s="7"/>
      <c r="EC310" s="7"/>
      <c r="ED310" s="7"/>
      <c r="EE310" s="7"/>
      <c r="EF310" s="7"/>
      <c r="EG310" s="7"/>
      <c r="EH310" s="7"/>
      <c r="EI310" s="7"/>
      <c r="EJ310" s="7"/>
      <c r="EK310" s="7"/>
      <c r="EL310" s="7"/>
      <c r="EM310" s="7"/>
      <c r="EN310" s="7"/>
      <c r="EO310" s="7"/>
      <c r="EP310" s="7"/>
      <c r="EQ310" s="7"/>
      <c r="ER310" s="7"/>
      <c r="ES310" s="7"/>
      <c r="ET310" s="7"/>
      <c r="EU310" s="7"/>
      <c r="EV310" s="7"/>
      <c r="EW310" s="7"/>
      <c r="EX310" s="7"/>
      <c r="EY310" s="7"/>
      <c r="EZ310" s="7"/>
      <c r="FA310" s="7"/>
      <c r="FB310" s="7"/>
      <c r="FC310" s="7"/>
      <c r="FD310" s="7"/>
      <c r="FE310" s="7"/>
      <c r="FF310" s="7"/>
      <c r="FG310" s="7"/>
      <c r="FH310" s="7"/>
      <c r="FI310" s="7"/>
      <c r="FJ310" s="7"/>
      <c r="FK310" s="7"/>
      <c r="FL310" s="7"/>
      <c r="FM310" s="7"/>
      <c r="FN310" s="7"/>
      <c r="FO310" s="7"/>
      <c r="FP310" s="7"/>
      <c r="FQ310" s="7"/>
      <c r="FR310" s="7"/>
      <c r="FS310" s="7"/>
      <c r="FT310" s="7"/>
      <c r="FU310" s="7"/>
      <c r="FV310" s="7"/>
      <c r="FW310" s="7"/>
      <c r="FX310" s="7"/>
      <c r="FY310" s="7"/>
      <c r="FZ310" s="7"/>
      <c r="GA310" s="7"/>
      <c r="GB310" s="7"/>
      <c r="GC310" s="7"/>
      <c r="GD310" s="7"/>
      <c r="GE310" s="7"/>
      <c r="GF310" s="7"/>
      <c r="GG310" s="7"/>
      <c r="GH310" s="7"/>
      <c r="GI310" s="7"/>
      <c r="GJ310" s="7"/>
      <c r="GK310" s="7"/>
      <c r="GL310" s="7"/>
      <c r="GM310" s="7"/>
      <c r="GN310" s="7"/>
      <c r="GO310" s="7"/>
      <c r="GP310" s="7"/>
      <c r="GQ310" s="7"/>
      <c r="GR310" s="7"/>
      <c r="GS310" s="7"/>
      <c r="GT310" s="7"/>
      <c r="GU310" s="7"/>
      <c r="GV310" s="7"/>
      <c r="GW310" s="7"/>
      <c r="GX310" s="7"/>
      <c r="GY310" s="7"/>
      <c r="GZ310" s="7"/>
      <c r="HA310" s="7"/>
      <c r="HB310" s="7"/>
      <c r="HC310" s="7"/>
      <c r="HD310" s="7"/>
      <c r="HE310" s="7"/>
      <c r="HF310" s="7"/>
      <c r="HG310" s="7"/>
      <c r="HH310" s="7"/>
      <c r="HI310" s="7"/>
      <c r="HJ310" s="7"/>
      <c r="HK310" s="7"/>
      <c r="HL310" s="7"/>
      <c r="HM310" s="7"/>
      <c r="HN310" s="7"/>
      <c r="HO310" s="7"/>
      <c r="HP310" s="7"/>
      <c r="HQ310" s="7"/>
      <c r="HR310" s="7"/>
      <c r="HS310" s="7"/>
      <c r="HT310" s="7"/>
      <c r="HU310" s="7"/>
      <c r="HV310" s="7"/>
      <c r="HW310" s="7"/>
      <c r="HX310" s="7"/>
      <c r="HY310" s="7"/>
      <c r="HZ310" s="7"/>
      <c r="IA310" s="7"/>
      <c r="IB310" s="7"/>
      <c r="IC310" s="7"/>
      <c r="ID310" s="7"/>
      <c r="IE310" s="7"/>
      <c r="IF310" s="7"/>
      <c r="IG310" s="7"/>
      <c r="IH310" s="7"/>
      <c r="II310" s="7"/>
      <c r="IJ310" s="7"/>
      <c r="IK310" s="7"/>
      <c r="IL310" s="7"/>
      <c r="IM310" s="7"/>
      <c r="IN310" s="7"/>
      <c r="IO310" s="7"/>
      <c r="IP310" s="7"/>
      <c r="IQ310" s="7"/>
      <c r="IR310" s="7"/>
      <c r="IS310" s="7"/>
      <c r="IT310" s="7"/>
      <c r="IU310" s="7"/>
      <c r="IV310" s="7"/>
      <c r="IW310" s="7"/>
      <c r="IX310" s="7"/>
      <c r="IY310" s="7"/>
      <c r="IZ310" s="7"/>
      <c r="JA310" s="7"/>
      <c r="JB310" s="7"/>
      <c r="JC310" s="7"/>
      <c r="JD310" s="7"/>
      <c r="JE310" s="7"/>
      <c r="JF310" s="7"/>
      <c r="JG310" s="7"/>
      <c r="JH310" s="7"/>
      <c r="JI310" s="7"/>
      <c r="JJ310" s="7"/>
      <c r="JK310" s="7"/>
      <c r="JL310" s="7"/>
      <c r="JM310" s="7"/>
      <c r="JN310" s="7"/>
      <c r="JO310" s="7"/>
      <c r="JP310" s="7"/>
      <c r="JQ310" s="7"/>
      <c r="JR310" s="7"/>
      <c r="JS310" s="7"/>
      <c r="JT310" s="7"/>
      <c r="JU310" s="7"/>
      <c r="JV310" s="7"/>
      <c r="JW310" s="7"/>
      <c r="JX310" s="7"/>
      <c r="JY310" s="7"/>
      <c r="JZ310" s="7"/>
      <c r="KA310" s="7"/>
      <c r="KB310" s="7"/>
      <c r="KC310" s="7"/>
      <c r="KD310" s="7"/>
      <c r="KE310" s="7"/>
      <c r="KF310" s="7"/>
      <c r="KG310" s="7"/>
      <c r="KH310" s="7"/>
      <c r="KI310" s="7"/>
      <c r="KJ310" s="7"/>
      <c r="KK310" s="7"/>
      <c r="KL310" s="7"/>
      <c r="KM310" s="7"/>
      <c r="KN310" s="7"/>
      <c r="KO310" s="7"/>
      <c r="KP310" s="7"/>
      <c r="KQ310" s="7"/>
      <c r="KR310" s="7"/>
      <c r="KS310" s="7"/>
      <c r="KT310" s="7"/>
      <c r="KU310" s="7"/>
      <c r="KV310" s="7"/>
      <c r="KW310" s="7"/>
      <c r="KX310" s="7"/>
      <c r="KY310" s="7"/>
      <c r="KZ310" s="7"/>
      <c r="LA310" s="7"/>
      <c r="LB310" s="7"/>
      <c r="LC310" s="7"/>
      <c r="LD310" s="7"/>
      <c r="LE310" s="7"/>
      <c r="LF310" s="7"/>
      <c r="LG310" s="7"/>
      <c r="LH310" s="7"/>
      <c r="LI310" s="7"/>
      <c r="LJ310" s="7"/>
      <c r="LK310" s="7"/>
      <c r="LL310" s="7"/>
      <c r="LM310" s="7"/>
      <c r="LN310" s="7"/>
      <c r="LO310" s="7"/>
      <c r="LP310" s="7"/>
      <c r="LQ310" s="7"/>
      <c r="LR310" s="7"/>
      <c r="LS310" s="7"/>
      <c r="LT310" s="7"/>
      <c r="LU310" s="7"/>
      <c r="LV310" s="7"/>
      <c r="LW310" s="7"/>
      <c r="LX310" s="7"/>
      <c r="LY310" s="7"/>
      <c r="LZ310" s="7"/>
      <c r="MA310" s="7"/>
      <c r="MB310" s="7"/>
      <c r="MC310" s="7"/>
      <c r="MD310" s="7"/>
      <c r="ME310" s="7"/>
      <c r="MF310" s="7"/>
      <c r="MG310" s="7"/>
      <c r="MH310" s="7"/>
      <c r="MI310" s="7"/>
      <c r="MJ310" s="7"/>
      <c r="MK310" s="7"/>
      <c r="ML310" s="7"/>
      <c r="MM310" s="7"/>
      <c r="MN310" s="7"/>
      <c r="MO310" s="7"/>
      <c r="MP310" s="7"/>
      <c r="MQ310" s="7"/>
      <c r="MR310" s="7"/>
      <c r="MS310" s="7"/>
      <c r="MT310" s="7"/>
      <c r="MU310" s="7"/>
      <c r="MV310" s="7"/>
      <c r="MW310" s="7"/>
      <c r="MX310" s="7"/>
      <c r="MY310" s="7"/>
      <c r="MZ310" s="7"/>
      <c r="NA310" s="7"/>
      <c r="NB310" s="7"/>
      <c r="NC310" s="7"/>
      <c r="ND310" s="7"/>
      <c r="NE310" s="7"/>
      <c r="NF310" s="7"/>
      <c r="NG310" s="7"/>
      <c r="NH310" s="7"/>
      <c r="NI310" s="7"/>
      <c r="NJ310" s="7"/>
      <c r="NK310" s="7"/>
      <c r="NL310" s="7"/>
      <c r="NM310" s="7"/>
      <c r="NN310" s="7"/>
      <c r="NO310" s="7"/>
      <c r="NP310" s="7"/>
      <c r="NQ310" s="7"/>
      <c r="NR310" s="7"/>
      <c r="NS310" s="7"/>
      <c r="NT310" s="7"/>
      <c r="NU310" s="7"/>
      <c r="NV310" s="7"/>
      <c r="NW310" s="7"/>
      <c r="NX310" s="7"/>
      <c r="NY310" s="7"/>
      <c r="NZ310" s="7"/>
      <c r="OA310" s="7"/>
      <c r="OB310" s="7"/>
      <c r="OC310" s="7"/>
      <c r="OD310" s="7"/>
      <c r="OE310" s="7"/>
      <c r="OF310" s="7"/>
      <c r="OG310" s="7"/>
      <c r="OH310" s="7"/>
      <c r="OI310" s="7"/>
      <c r="OJ310" s="7"/>
      <c r="OK310" s="7"/>
      <c r="OL310" s="7"/>
      <c r="OM310" s="7"/>
      <c r="ON310" s="7"/>
      <c r="OO310" s="7"/>
      <c r="OP310" s="7"/>
      <c r="OQ310" s="7"/>
      <c r="OR310" s="7"/>
      <c r="OS310" s="7"/>
      <c r="OT310" s="7"/>
      <c r="OU310" s="7"/>
      <c r="OV310" s="7"/>
      <c r="OW310" s="7"/>
      <c r="OX310" s="7"/>
      <c r="OY310" s="7"/>
      <c r="OZ310" s="7"/>
      <c r="PA310" s="7"/>
      <c r="PB310" s="7"/>
      <c r="PC310" s="7"/>
      <c r="PD310" s="7"/>
      <c r="PE310" s="7"/>
      <c r="PF310" s="7"/>
      <c r="PG310" s="7"/>
      <c r="PH310" s="7"/>
      <c r="PI310" s="7"/>
      <c r="PJ310" s="7"/>
      <c r="PK310" s="7"/>
      <c r="PL310" s="7"/>
      <c r="PM310" s="7"/>
      <c r="PN310" s="7"/>
      <c r="PO310" s="7"/>
      <c r="PP310" s="7"/>
      <c r="PQ310" s="7"/>
      <c r="PR310" s="7"/>
      <c r="PS310" s="7"/>
      <c r="PT310" s="7"/>
      <c r="PU310" s="7"/>
      <c r="PV310" s="7"/>
      <c r="PW310" s="7"/>
      <c r="PX310" s="7"/>
      <c r="PY310" s="7"/>
      <c r="PZ310" s="7"/>
      <c r="QA310" s="7"/>
      <c r="QB310" s="7"/>
      <c r="QC310" s="7"/>
      <c r="QD310" s="7"/>
      <c r="QE310" s="7"/>
      <c r="QF310" s="7"/>
      <c r="QG310" s="7"/>
      <c r="QH310" s="7"/>
      <c r="QI310" s="7"/>
      <c r="QJ310" s="7"/>
      <c r="QK310" s="7"/>
      <c r="QL310" s="7"/>
      <c r="QM310" s="7"/>
      <c r="QN310" s="7"/>
      <c r="QO310" s="7"/>
      <c r="QP310" s="7"/>
      <c r="QQ310" s="7"/>
      <c r="QR310" s="7"/>
      <c r="QS310" s="7"/>
      <c r="QT310" s="7"/>
      <c r="QU310" s="7"/>
      <c r="QV310" s="7"/>
      <c r="QW310" s="7"/>
      <c r="QX310" s="7"/>
      <c r="QY310" s="7"/>
      <c r="QZ310" s="7"/>
      <c r="RA310" s="7"/>
      <c r="RB310" s="7"/>
      <c r="RC310" s="7"/>
      <c r="RD310" s="7"/>
      <c r="RE310" s="7"/>
      <c r="RF310" s="7"/>
      <c r="RG310" s="7"/>
      <c r="RH310" s="7"/>
      <c r="RI310" s="7"/>
      <c r="RJ310" s="7"/>
      <c r="RK310" s="7"/>
      <c r="RL310" s="7"/>
      <c r="RM310" s="7"/>
      <c r="RN310" s="7"/>
      <c r="RO310" s="7"/>
      <c r="RP310" s="7"/>
      <c r="RQ310" s="7"/>
      <c r="RR310" s="7"/>
      <c r="RS310" s="7"/>
      <c r="RT310" s="7"/>
      <c r="RU310" s="7"/>
      <c r="RV310" s="7"/>
      <c r="RW310" s="7"/>
      <c r="RX310" s="7"/>
      <c r="RY310" s="7"/>
      <c r="RZ310" s="7"/>
      <c r="SA310" s="7"/>
      <c r="SB310" s="7"/>
      <c r="SC310" s="7"/>
      <c r="SD310" s="7"/>
      <c r="SE310" s="7"/>
      <c r="SF310" s="7"/>
      <c r="SG310" s="7"/>
      <c r="SH310" s="7"/>
      <c r="SI310" s="7"/>
      <c r="SJ310" s="7"/>
      <c r="SK310" s="7"/>
    </row>
    <row r="311" ht="14.2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  <c r="DV311" s="7"/>
      <c r="DW311" s="7"/>
      <c r="DX311" s="7"/>
      <c r="DY311" s="7"/>
      <c r="DZ311" s="7"/>
      <c r="EA311" s="7"/>
      <c r="EB311" s="7"/>
      <c r="EC311" s="7"/>
      <c r="ED311" s="7"/>
      <c r="EE311" s="7"/>
      <c r="EF311" s="7"/>
      <c r="EG311" s="7"/>
      <c r="EH311" s="7"/>
      <c r="EI311" s="7"/>
      <c r="EJ311" s="7"/>
      <c r="EK311" s="7"/>
      <c r="EL311" s="7"/>
      <c r="EM311" s="7"/>
      <c r="EN311" s="7"/>
      <c r="EO311" s="7"/>
      <c r="EP311" s="7"/>
      <c r="EQ311" s="7"/>
      <c r="ER311" s="7"/>
      <c r="ES311" s="7"/>
      <c r="ET311" s="7"/>
      <c r="EU311" s="7"/>
      <c r="EV311" s="7"/>
      <c r="EW311" s="7"/>
      <c r="EX311" s="7"/>
      <c r="EY311" s="7"/>
      <c r="EZ311" s="7"/>
      <c r="FA311" s="7"/>
      <c r="FB311" s="7"/>
      <c r="FC311" s="7"/>
      <c r="FD311" s="7"/>
      <c r="FE311" s="7"/>
      <c r="FF311" s="7"/>
      <c r="FG311" s="7"/>
      <c r="FH311" s="7"/>
      <c r="FI311" s="7"/>
      <c r="FJ311" s="7"/>
      <c r="FK311" s="7"/>
      <c r="FL311" s="7"/>
      <c r="FM311" s="7"/>
      <c r="FN311" s="7"/>
      <c r="FO311" s="7"/>
      <c r="FP311" s="7"/>
      <c r="FQ311" s="7"/>
      <c r="FR311" s="7"/>
      <c r="FS311" s="7"/>
      <c r="FT311" s="7"/>
      <c r="FU311" s="7"/>
      <c r="FV311" s="7"/>
      <c r="FW311" s="7"/>
      <c r="FX311" s="7"/>
      <c r="FY311" s="7"/>
      <c r="FZ311" s="7"/>
      <c r="GA311" s="7"/>
      <c r="GB311" s="7"/>
      <c r="GC311" s="7"/>
      <c r="GD311" s="7"/>
      <c r="GE311" s="7"/>
      <c r="GF311" s="7"/>
      <c r="GG311" s="7"/>
      <c r="GH311" s="7"/>
      <c r="GI311" s="7"/>
      <c r="GJ311" s="7"/>
      <c r="GK311" s="7"/>
      <c r="GL311" s="7"/>
      <c r="GM311" s="7"/>
      <c r="GN311" s="7"/>
      <c r="GO311" s="7"/>
      <c r="GP311" s="7"/>
      <c r="GQ311" s="7"/>
      <c r="GR311" s="7"/>
      <c r="GS311" s="7"/>
      <c r="GT311" s="7"/>
      <c r="GU311" s="7"/>
      <c r="GV311" s="7"/>
      <c r="GW311" s="7"/>
      <c r="GX311" s="7"/>
      <c r="GY311" s="7"/>
      <c r="GZ311" s="7"/>
      <c r="HA311" s="7"/>
      <c r="HB311" s="7"/>
      <c r="HC311" s="7"/>
      <c r="HD311" s="7"/>
      <c r="HE311" s="7"/>
      <c r="HF311" s="7"/>
      <c r="HG311" s="7"/>
      <c r="HH311" s="7"/>
      <c r="HI311" s="7"/>
      <c r="HJ311" s="7"/>
      <c r="HK311" s="7"/>
      <c r="HL311" s="7"/>
      <c r="HM311" s="7"/>
      <c r="HN311" s="7"/>
      <c r="HO311" s="7"/>
      <c r="HP311" s="7"/>
      <c r="HQ311" s="7"/>
      <c r="HR311" s="7"/>
      <c r="HS311" s="7"/>
      <c r="HT311" s="7"/>
      <c r="HU311" s="7"/>
      <c r="HV311" s="7"/>
      <c r="HW311" s="7"/>
      <c r="HX311" s="7"/>
      <c r="HY311" s="7"/>
      <c r="HZ311" s="7"/>
      <c r="IA311" s="7"/>
      <c r="IB311" s="7"/>
      <c r="IC311" s="7"/>
      <c r="ID311" s="7"/>
      <c r="IE311" s="7"/>
      <c r="IF311" s="7"/>
      <c r="IG311" s="7"/>
      <c r="IH311" s="7"/>
      <c r="II311" s="7"/>
      <c r="IJ311" s="7"/>
      <c r="IK311" s="7"/>
      <c r="IL311" s="7"/>
      <c r="IM311" s="7"/>
      <c r="IN311" s="7"/>
      <c r="IO311" s="7"/>
      <c r="IP311" s="7"/>
      <c r="IQ311" s="7"/>
      <c r="IR311" s="7"/>
      <c r="IS311" s="7"/>
      <c r="IT311" s="7"/>
      <c r="IU311" s="7"/>
      <c r="IV311" s="7"/>
      <c r="IW311" s="7"/>
      <c r="IX311" s="7"/>
      <c r="IY311" s="7"/>
      <c r="IZ311" s="7"/>
      <c r="JA311" s="7"/>
      <c r="JB311" s="7"/>
      <c r="JC311" s="7"/>
      <c r="JD311" s="7"/>
      <c r="JE311" s="7"/>
      <c r="JF311" s="7"/>
      <c r="JG311" s="7"/>
      <c r="JH311" s="7"/>
      <c r="JI311" s="7"/>
      <c r="JJ311" s="7"/>
      <c r="JK311" s="7"/>
      <c r="JL311" s="7"/>
      <c r="JM311" s="7"/>
      <c r="JN311" s="7"/>
      <c r="JO311" s="7"/>
      <c r="JP311" s="7"/>
      <c r="JQ311" s="7"/>
      <c r="JR311" s="7"/>
      <c r="JS311" s="7"/>
      <c r="JT311" s="7"/>
      <c r="JU311" s="7"/>
      <c r="JV311" s="7"/>
      <c r="JW311" s="7"/>
      <c r="JX311" s="7"/>
      <c r="JY311" s="7"/>
      <c r="JZ311" s="7"/>
      <c r="KA311" s="7"/>
      <c r="KB311" s="7"/>
      <c r="KC311" s="7"/>
      <c r="KD311" s="7"/>
      <c r="KE311" s="7"/>
      <c r="KF311" s="7"/>
      <c r="KG311" s="7"/>
      <c r="KH311" s="7"/>
      <c r="KI311" s="7"/>
      <c r="KJ311" s="7"/>
      <c r="KK311" s="7"/>
      <c r="KL311" s="7"/>
      <c r="KM311" s="7"/>
      <c r="KN311" s="7"/>
      <c r="KO311" s="7"/>
      <c r="KP311" s="7"/>
      <c r="KQ311" s="7"/>
      <c r="KR311" s="7"/>
      <c r="KS311" s="7"/>
      <c r="KT311" s="7"/>
      <c r="KU311" s="7"/>
      <c r="KV311" s="7"/>
      <c r="KW311" s="7"/>
      <c r="KX311" s="7"/>
      <c r="KY311" s="7"/>
      <c r="KZ311" s="7"/>
      <c r="LA311" s="7"/>
      <c r="LB311" s="7"/>
      <c r="LC311" s="7"/>
      <c r="LD311" s="7"/>
      <c r="LE311" s="7"/>
      <c r="LF311" s="7"/>
      <c r="LG311" s="7"/>
      <c r="LH311" s="7"/>
      <c r="LI311" s="7"/>
      <c r="LJ311" s="7"/>
      <c r="LK311" s="7"/>
      <c r="LL311" s="7"/>
      <c r="LM311" s="7"/>
      <c r="LN311" s="7"/>
      <c r="LO311" s="7"/>
      <c r="LP311" s="7"/>
      <c r="LQ311" s="7"/>
      <c r="LR311" s="7"/>
      <c r="LS311" s="7"/>
      <c r="LT311" s="7"/>
      <c r="LU311" s="7"/>
      <c r="LV311" s="7"/>
      <c r="LW311" s="7"/>
      <c r="LX311" s="7"/>
      <c r="LY311" s="7"/>
      <c r="LZ311" s="7"/>
      <c r="MA311" s="7"/>
      <c r="MB311" s="7"/>
      <c r="MC311" s="7"/>
      <c r="MD311" s="7"/>
      <c r="ME311" s="7"/>
      <c r="MF311" s="7"/>
      <c r="MG311" s="7"/>
      <c r="MH311" s="7"/>
      <c r="MI311" s="7"/>
      <c r="MJ311" s="7"/>
      <c r="MK311" s="7"/>
      <c r="ML311" s="7"/>
      <c r="MM311" s="7"/>
      <c r="MN311" s="7"/>
      <c r="MO311" s="7"/>
      <c r="MP311" s="7"/>
      <c r="MQ311" s="7"/>
      <c r="MR311" s="7"/>
      <c r="MS311" s="7"/>
      <c r="MT311" s="7"/>
      <c r="MU311" s="7"/>
      <c r="MV311" s="7"/>
      <c r="MW311" s="7"/>
      <c r="MX311" s="7"/>
      <c r="MY311" s="7"/>
      <c r="MZ311" s="7"/>
      <c r="NA311" s="7"/>
      <c r="NB311" s="7"/>
      <c r="NC311" s="7"/>
      <c r="ND311" s="7"/>
      <c r="NE311" s="7"/>
      <c r="NF311" s="7"/>
      <c r="NG311" s="7"/>
      <c r="NH311" s="7"/>
      <c r="NI311" s="7"/>
      <c r="NJ311" s="7"/>
      <c r="NK311" s="7"/>
      <c r="NL311" s="7"/>
      <c r="NM311" s="7"/>
      <c r="NN311" s="7"/>
      <c r="NO311" s="7"/>
      <c r="NP311" s="7"/>
      <c r="NQ311" s="7"/>
      <c r="NR311" s="7"/>
      <c r="NS311" s="7"/>
      <c r="NT311" s="7"/>
      <c r="NU311" s="7"/>
      <c r="NV311" s="7"/>
      <c r="NW311" s="7"/>
      <c r="NX311" s="7"/>
      <c r="NY311" s="7"/>
      <c r="NZ311" s="7"/>
      <c r="OA311" s="7"/>
      <c r="OB311" s="7"/>
      <c r="OC311" s="7"/>
      <c r="OD311" s="7"/>
      <c r="OE311" s="7"/>
      <c r="OF311" s="7"/>
      <c r="OG311" s="7"/>
      <c r="OH311" s="7"/>
      <c r="OI311" s="7"/>
      <c r="OJ311" s="7"/>
      <c r="OK311" s="7"/>
      <c r="OL311" s="7"/>
      <c r="OM311" s="7"/>
      <c r="ON311" s="7"/>
      <c r="OO311" s="7"/>
      <c r="OP311" s="7"/>
      <c r="OQ311" s="7"/>
      <c r="OR311" s="7"/>
      <c r="OS311" s="7"/>
      <c r="OT311" s="7"/>
      <c r="OU311" s="7"/>
      <c r="OV311" s="7"/>
      <c r="OW311" s="7"/>
      <c r="OX311" s="7"/>
      <c r="OY311" s="7"/>
      <c r="OZ311" s="7"/>
      <c r="PA311" s="7"/>
      <c r="PB311" s="7"/>
      <c r="PC311" s="7"/>
      <c r="PD311" s="7"/>
      <c r="PE311" s="7"/>
      <c r="PF311" s="7"/>
      <c r="PG311" s="7"/>
      <c r="PH311" s="7"/>
      <c r="PI311" s="7"/>
      <c r="PJ311" s="7"/>
      <c r="PK311" s="7"/>
      <c r="PL311" s="7"/>
      <c r="PM311" s="7"/>
      <c r="PN311" s="7"/>
      <c r="PO311" s="7"/>
      <c r="PP311" s="7"/>
      <c r="PQ311" s="7"/>
      <c r="PR311" s="7"/>
      <c r="PS311" s="7"/>
      <c r="PT311" s="7"/>
      <c r="PU311" s="7"/>
      <c r="PV311" s="7"/>
      <c r="PW311" s="7"/>
      <c r="PX311" s="7"/>
      <c r="PY311" s="7"/>
      <c r="PZ311" s="7"/>
      <c r="QA311" s="7"/>
      <c r="QB311" s="7"/>
      <c r="QC311" s="7"/>
      <c r="QD311" s="7"/>
      <c r="QE311" s="7"/>
      <c r="QF311" s="7"/>
      <c r="QG311" s="7"/>
      <c r="QH311" s="7"/>
      <c r="QI311" s="7"/>
      <c r="QJ311" s="7"/>
      <c r="QK311" s="7"/>
      <c r="QL311" s="7"/>
      <c r="QM311" s="7"/>
      <c r="QN311" s="7"/>
      <c r="QO311" s="7"/>
      <c r="QP311" s="7"/>
      <c r="QQ311" s="7"/>
      <c r="QR311" s="7"/>
      <c r="QS311" s="7"/>
      <c r="QT311" s="7"/>
      <c r="QU311" s="7"/>
      <c r="QV311" s="7"/>
      <c r="QW311" s="7"/>
      <c r="QX311" s="7"/>
      <c r="QY311" s="7"/>
      <c r="QZ311" s="7"/>
      <c r="RA311" s="7"/>
      <c r="RB311" s="7"/>
      <c r="RC311" s="7"/>
      <c r="RD311" s="7"/>
      <c r="RE311" s="7"/>
      <c r="RF311" s="7"/>
      <c r="RG311" s="7"/>
      <c r="RH311" s="7"/>
      <c r="RI311" s="7"/>
      <c r="RJ311" s="7"/>
      <c r="RK311" s="7"/>
      <c r="RL311" s="7"/>
      <c r="RM311" s="7"/>
      <c r="RN311" s="7"/>
      <c r="RO311" s="7"/>
      <c r="RP311" s="7"/>
      <c r="RQ311" s="7"/>
      <c r="RR311" s="7"/>
      <c r="RS311" s="7"/>
      <c r="RT311" s="7"/>
      <c r="RU311" s="7"/>
      <c r="RV311" s="7"/>
      <c r="RW311" s="7"/>
      <c r="RX311" s="7"/>
      <c r="RY311" s="7"/>
      <c r="RZ311" s="7"/>
      <c r="SA311" s="7"/>
      <c r="SB311" s="7"/>
      <c r="SC311" s="7"/>
      <c r="SD311" s="7"/>
      <c r="SE311" s="7"/>
      <c r="SF311" s="7"/>
      <c r="SG311" s="7"/>
      <c r="SH311" s="7"/>
      <c r="SI311" s="7"/>
      <c r="SJ311" s="7"/>
      <c r="SK311" s="7"/>
    </row>
    <row r="312" ht="14.2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  <c r="DV312" s="7"/>
      <c r="DW312" s="7"/>
      <c r="DX312" s="7"/>
      <c r="DY312" s="7"/>
      <c r="DZ312" s="7"/>
      <c r="EA312" s="7"/>
      <c r="EB312" s="7"/>
      <c r="EC312" s="7"/>
      <c r="ED312" s="7"/>
      <c r="EE312" s="7"/>
      <c r="EF312" s="7"/>
      <c r="EG312" s="7"/>
      <c r="EH312" s="7"/>
      <c r="EI312" s="7"/>
      <c r="EJ312" s="7"/>
      <c r="EK312" s="7"/>
      <c r="EL312" s="7"/>
      <c r="EM312" s="7"/>
      <c r="EN312" s="7"/>
      <c r="EO312" s="7"/>
      <c r="EP312" s="7"/>
      <c r="EQ312" s="7"/>
      <c r="ER312" s="7"/>
      <c r="ES312" s="7"/>
      <c r="ET312" s="7"/>
      <c r="EU312" s="7"/>
      <c r="EV312" s="7"/>
      <c r="EW312" s="7"/>
      <c r="EX312" s="7"/>
      <c r="EY312" s="7"/>
      <c r="EZ312" s="7"/>
      <c r="FA312" s="7"/>
      <c r="FB312" s="7"/>
      <c r="FC312" s="7"/>
      <c r="FD312" s="7"/>
      <c r="FE312" s="7"/>
      <c r="FF312" s="7"/>
      <c r="FG312" s="7"/>
      <c r="FH312" s="7"/>
      <c r="FI312" s="7"/>
      <c r="FJ312" s="7"/>
      <c r="FK312" s="7"/>
      <c r="FL312" s="7"/>
      <c r="FM312" s="7"/>
      <c r="FN312" s="7"/>
      <c r="FO312" s="7"/>
      <c r="FP312" s="7"/>
      <c r="FQ312" s="7"/>
      <c r="FR312" s="7"/>
      <c r="FS312" s="7"/>
      <c r="FT312" s="7"/>
      <c r="FU312" s="7"/>
      <c r="FV312" s="7"/>
      <c r="FW312" s="7"/>
      <c r="FX312" s="7"/>
      <c r="FY312" s="7"/>
      <c r="FZ312" s="7"/>
      <c r="GA312" s="7"/>
      <c r="GB312" s="7"/>
      <c r="GC312" s="7"/>
      <c r="GD312" s="7"/>
      <c r="GE312" s="7"/>
      <c r="GF312" s="7"/>
      <c r="GG312" s="7"/>
      <c r="GH312" s="7"/>
      <c r="GI312" s="7"/>
      <c r="GJ312" s="7"/>
      <c r="GK312" s="7"/>
      <c r="GL312" s="7"/>
      <c r="GM312" s="7"/>
      <c r="GN312" s="7"/>
      <c r="GO312" s="7"/>
      <c r="GP312" s="7"/>
      <c r="GQ312" s="7"/>
      <c r="GR312" s="7"/>
      <c r="GS312" s="7"/>
      <c r="GT312" s="7"/>
      <c r="GU312" s="7"/>
      <c r="GV312" s="7"/>
      <c r="GW312" s="7"/>
      <c r="GX312" s="7"/>
      <c r="GY312" s="7"/>
      <c r="GZ312" s="7"/>
      <c r="HA312" s="7"/>
      <c r="HB312" s="7"/>
      <c r="HC312" s="7"/>
      <c r="HD312" s="7"/>
      <c r="HE312" s="7"/>
      <c r="HF312" s="7"/>
      <c r="HG312" s="7"/>
      <c r="HH312" s="7"/>
      <c r="HI312" s="7"/>
      <c r="HJ312" s="7"/>
      <c r="HK312" s="7"/>
      <c r="HL312" s="7"/>
      <c r="HM312" s="7"/>
      <c r="HN312" s="7"/>
      <c r="HO312" s="7"/>
      <c r="HP312" s="7"/>
      <c r="HQ312" s="7"/>
      <c r="HR312" s="7"/>
      <c r="HS312" s="7"/>
      <c r="HT312" s="7"/>
      <c r="HU312" s="7"/>
      <c r="HV312" s="7"/>
      <c r="HW312" s="7"/>
      <c r="HX312" s="7"/>
      <c r="HY312" s="7"/>
      <c r="HZ312" s="7"/>
      <c r="IA312" s="7"/>
      <c r="IB312" s="7"/>
      <c r="IC312" s="7"/>
      <c r="ID312" s="7"/>
      <c r="IE312" s="7"/>
      <c r="IF312" s="7"/>
      <c r="IG312" s="7"/>
      <c r="IH312" s="7"/>
      <c r="II312" s="7"/>
      <c r="IJ312" s="7"/>
      <c r="IK312" s="7"/>
      <c r="IL312" s="7"/>
      <c r="IM312" s="7"/>
      <c r="IN312" s="7"/>
      <c r="IO312" s="7"/>
      <c r="IP312" s="7"/>
      <c r="IQ312" s="7"/>
      <c r="IR312" s="7"/>
      <c r="IS312" s="7"/>
      <c r="IT312" s="7"/>
      <c r="IU312" s="7"/>
      <c r="IV312" s="7"/>
      <c r="IW312" s="7"/>
      <c r="IX312" s="7"/>
      <c r="IY312" s="7"/>
      <c r="IZ312" s="7"/>
      <c r="JA312" s="7"/>
      <c r="JB312" s="7"/>
      <c r="JC312" s="7"/>
      <c r="JD312" s="7"/>
      <c r="JE312" s="7"/>
      <c r="JF312" s="7"/>
      <c r="JG312" s="7"/>
      <c r="JH312" s="7"/>
      <c r="JI312" s="7"/>
      <c r="JJ312" s="7"/>
      <c r="JK312" s="7"/>
      <c r="JL312" s="7"/>
      <c r="JM312" s="7"/>
      <c r="JN312" s="7"/>
      <c r="JO312" s="7"/>
      <c r="JP312" s="7"/>
      <c r="JQ312" s="7"/>
      <c r="JR312" s="7"/>
      <c r="JS312" s="7"/>
      <c r="JT312" s="7"/>
      <c r="JU312" s="7"/>
      <c r="JV312" s="7"/>
      <c r="JW312" s="7"/>
      <c r="JX312" s="7"/>
      <c r="JY312" s="7"/>
      <c r="JZ312" s="7"/>
      <c r="KA312" s="7"/>
      <c r="KB312" s="7"/>
      <c r="KC312" s="7"/>
      <c r="KD312" s="7"/>
      <c r="KE312" s="7"/>
      <c r="KF312" s="7"/>
      <c r="KG312" s="7"/>
      <c r="KH312" s="7"/>
      <c r="KI312" s="7"/>
      <c r="KJ312" s="7"/>
      <c r="KK312" s="7"/>
      <c r="KL312" s="7"/>
      <c r="KM312" s="7"/>
      <c r="KN312" s="7"/>
      <c r="KO312" s="7"/>
      <c r="KP312" s="7"/>
      <c r="KQ312" s="7"/>
      <c r="KR312" s="7"/>
      <c r="KS312" s="7"/>
      <c r="KT312" s="7"/>
      <c r="KU312" s="7"/>
      <c r="KV312" s="7"/>
      <c r="KW312" s="7"/>
      <c r="KX312" s="7"/>
      <c r="KY312" s="7"/>
      <c r="KZ312" s="7"/>
      <c r="LA312" s="7"/>
      <c r="LB312" s="7"/>
      <c r="LC312" s="7"/>
      <c r="LD312" s="7"/>
      <c r="LE312" s="7"/>
      <c r="LF312" s="7"/>
      <c r="LG312" s="7"/>
      <c r="LH312" s="7"/>
      <c r="LI312" s="7"/>
      <c r="LJ312" s="7"/>
      <c r="LK312" s="7"/>
      <c r="LL312" s="7"/>
      <c r="LM312" s="7"/>
      <c r="LN312" s="7"/>
      <c r="LO312" s="7"/>
      <c r="LP312" s="7"/>
      <c r="LQ312" s="7"/>
      <c r="LR312" s="7"/>
      <c r="LS312" s="7"/>
      <c r="LT312" s="7"/>
      <c r="LU312" s="7"/>
      <c r="LV312" s="7"/>
      <c r="LW312" s="7"/>
      <c r="LX312" s="7"/>
      <c r="LY312" s="7"/>
      <c r="LZ312" s="7"/>
      <c r="MA312" s="7"/>
      <c r="MB312" s="7"/>
      <c r="MC312" s="7"/>
      <c r="MD312" s="7"/>
      <c r="ME312" s="7"/>
      <c r="MF312" s="7"/>
      <c r="MG312" s="7"/>
      <c r="MH312" s="7"/>
      <c r="MI312" s="7"/>
      <c r="MJ312" s="7"/>
      <c r="MK312" s="7"/>
      <c r="ML312" s="7"/>
      <c r="MM312" s="7"/>
      <c r="MN312" s="7"/>
      <c r="MO312" s="7"/>
      <c r="MP312" s="7"/>
      <c r="MQ312" s="7"/>
      <c r="MR312" s="7"/>
      <c r="MS312" s="7"/>
      <c r="MT312" s="7"/>
      <c r="MU312" s="7"/>
      <c r="MV312" s="7"/>
      <c r="MW312" s="7"/>
      <c r="MX312" s="7"/>
      <c r="MY312" s="7"/>
      <c r="MZ312" s="7"/>
      <c r="NA312" s="7"/>
      <c r="NB312" s="7"/>
      <c r="NC312" s="7"/>
      <c r="ND312" s="7"/>
      <c r="NE312" s="7"/>
      <c r="NF312" s="7"/>
      <c r="NG312" s="7"/>
      <c r="NH312" s="7"/>
      <c r="NI312" s="7"/>
      <c r="NJ312" s="7"/>
      <c r="NK312" s="7"/>
      <c r="NL312" s="7"/>
      <c r="NM312" s="7"/>
      <c r="NN312" s="7"/>
      <c r="NO312" s="7"/>
      <c r="NP312" s="7"/>
      <c r="NQ312" s="7"/>
      <c r="NR312" s="7"/>
      <c r="NS312" s="7"/>
      <c r="NT312" s="7"/>
      <c r="NU312" s="7"/>
      <c r="NV312" s="7"/>
      <c r="NW312" s="7"/>
      <c r="NX312" s="7"/>
      <c r="NY312" s="7"/>
      <c r="NZ312" s="7"/>
      <c r="OA312" s="7"/>
      <c r="OB312" s="7"/>
      <c r="OC312" s="7"/>
      <c r="OD312" s="7"/>
      <c r="OE312" s="7"/>
      <c r="OF312" s="7"/>
      <c r="OG312" s="7"/>
      <c r="OH312" s="7"/>
      <c r="OI312" s="7"/>
      <c r="OJ312" s="7"/>
      <c r="OK312" s="7"/>
      <c r="OL312" s="7"/>
      <c r="OM312" s="7"/>
      <c r="ON312" s="7"/>
      <c r="OO312" s="7"/>
      <c r="OP312" s="7"/>
      <c r="OQ312" s="7"/>
      <c r="OR312" s="7"/>
      <c r="OS312" s="7"/>
      <c r="OT312" s="7"/>
      <c r="OU312" s="7"/>
      <c r="OV312" s="7"/>
      <c r="OW312" s="7"/>
      <c r="OX312" s="7"/>
      <c r="OY312" s="7"/>
      <c r="OZ312" s="7"/>
      <c r="PA312" s="7"/>
      <c r="PB312" s="7"/>
      <c r="PC312" s="7"/>
      <c r="PD312" s="7"/>
      <c r="PE312" s="7"/>
      <c r="PF312" s="7"/>
      <c r="PG312" s="7"/>
      <c r="PH312" s="7"/>
      <c r="PI312" s="7"/>
      <c r="PJ312" s="7"/>
      <c r="PK312" s="7"/>
      <c r="PL312" s="7"/>
      <c r="PM312" s="7"/>
      <c r="PN312" s="7"/>
      <c r="PO312" s="7"/>
      <c r="PP312" s="7"/>
      <c r="PQ312" s="7"/>
      <c r="PR312" s="7"/>
      <c r="PS312" s="7"/>
      <c r="PT312" s="7"/>
      <c r="PU312" s="7"/>
      <c r="PV312" s="7"/>
      <c r="PW312" s="7"/>
      <c r="PX312" s="7"/>
      <c r="PY312" s="7"/>
      <c r="PZ312" s="7"/>
      <c r="QA312" s="7"/>
      <c r="QB312" s="7"/>
      <c r="QC312" s="7"/>
      <c r="QD312" s="7"/>
      <c r="QE312" s="7"/>
      <c r="QF312" s="7"/>
      <c r="QG312" s="7"/>
      <c r="QH312" s="7"/>
      <c r="QI312" s="7"/>
      <c r="QJ312" s="7"/>
      <c r="QK312" s="7"/>
      <c r="QL312" s="7"/>
      <c r="QM312" s="7"/>
      <c r="QN312" s="7"/>
      <c r="QO312" s="7"/>
      <c r="QP312" s="7"/>
      <c r="QQ312" s="7"/>
      <c r="QR312" s="7"/>
      <c r="QS312" s="7"/>
      <c r="QT312" s="7"/>
      <c r="QU312" s="7"/>
      <c r="QV312" s="7"/>
      <c r="QW312" s="7"/>
      <c r="QX312" s="7"/>
      <c r="QY312" s="7"/>
      <c r="QZ312" s="7"/>
      <c r="RA312" s="7"/>
      <c r="RB312" s="7"/>
      <c r="RC312" s="7"/>
      <c r="RD312" s="7"/>
      <c r="RE312" s="7"/>
      <c r="RF312" s="7"/>
      <c r="RG312" s="7"/>
      <c r="RH312" s="7"/>
      <c r="RI312" s="7"/>
      <c r="RJ312" s="7"/>
      <c r="RK312" s="7"/>
      <c r="RL312" s="7"/>
      <c r="RM312" s="7"/>
      <c r="RN312" s="7"/>
      <c r="RO312" s="7"/>
      <c r="RP312" s="7"/>
      <c r="RQ312" s="7"/>
      <c r="RR312" s="7"/>
      <c r="RS312" s="7"/>
      <c r="RT312" s="7"/>
      <c r="RU312" s="7"/>
      <c r="RV312" s="7"/>
      <c r="RW312" s="7"/>
      <c r="RX312" s="7"/>
      <c r="RY312" s="7"/>
      <c r="RZ312" s="7"/>
      <c r="SA312" s="7"/>
      <c r="SB312" s="7"/>
      <c r="SC312" s="7"/>
      <c r="SD312" s="7"/>
      <c r="SE312" s="7"/>
      <c r="SF312" s="7"/>
      <c r="SG312" s="7"/>
      <c r="SH312" s="7"/>
      <c r="SI312" s="7"/>
      <c r="SJ312" s="7"/>
      <c r="SK312" s="7"/>
    </row>
    <row r="313" ht="14.2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  <c r="DV313" s="7"/>
      <c r="DW313" s="7"/>
      <c r="DX313" s="7"/>
      <c r="DY313" s="7"/>
      <c r="DZ313" s="7"/>
      <c r="EA313" s="7"/>
      <c r="EB313" s="7"/>
      <c r="EC313" s="7"/>
      <c r="ED313" s="7"/>
      <c r="EE313" s="7"/>
      <c r="EF313" s="7"/>
      <c r="EG313" s="7"/>
      <c r="EH313" s="7"/>
      <c r="EI313" s="7"/>
      <c r="EJ313" s="7"/>
      <c r="EK313" s="7"/>
      <c r="EL313" s="7"/>
      <c r="EM313" s="7"/>
      <c r="EN313" s="7"/>
      <c r="EO313" s="7"/>
      <c r="EP313" s="7"/>
      <c r="EQ313" s="7"/>
      <c r="ER313" s="7"/>
      <c r="ES313" s="7"/>
      <c r="ET313" s="7"/>
      <c r="EU313" s="7"/>
      <c r="EV313" s="7"/>
      <c r="EW313" s="7"/>
      <c r="EX313" s="7"/>
      <c r="EY313" s="7"/>
      <c r="EZ313" s="7"/>
      <c r="FA313" s="7"/>
      <c r="FB313" s="7"/>
      <c r="FC313" s="7"/>
      <c r="FD313" s="7"/>
      <c r="FE313" s="7"/>
      <c r="FF313" s="7"/>
      <c r="FG313" s="7"/>
      <c r="FH313" s="7"/>
      <c r="FI313" s="7"/>
      <c r="FJ313" s="7"/>
      <c r="FK313" s="7"/>
      <c r="FL313" s="7"/>
      <c r="FM313" s="7"/>
      <c r="FN313" s="7"/>
      <c r="FO313" s="7"/>
      <c r="FP313" s="7"/>
      <c r="FQ313" s="7"/>
      <c r="FR313" s="7"/>
      <c r="FS313" s="7"/>
      <c r="FT313" s="7"/>
      <c r="FU313" s="7"/>
      <c r="FV313" s="7"/>
      <c r="FW313" s="7"/>
      <c r="FX313" s="7"/>
      <c r="FY313" s="7"/>
      <c r="FZ313" s="7"/>
      <c r="GA313" s="7"/>
      <c r="GB313" s="7"/>
      <c r="GC313" s="7"/>
      <c r="GD313" s="7"/>
      <c r="GE313" s="7"/>
      <c r="GF313" s="7"/>
      <c r="GG313" s="7"/>
      <c r="GH313" s="7"/>
      <c r="GI313" s="7"/>
      <c r="GJ313" s="7"/>
      <c r="GK313" s="7"/>
      <c r="GL313" s="7"/>
      <c r="GM313" s="7"/>
      <c r="GN313" s="7"/>
      <c r="GO313" s="7"/>
      <c r="GP313" s="7"/>
      <c r="GQ313" s="7"/>
      <c r="GR313" s="7"/>
      <c r="GS313" s="7"/>
      <c r="GT313" s="7"/>
      <c r="GU313" s="7"/>
      <c r="GV313" s="7"/>
      <c r="GW313" s="7"/>
      <c r="GX313" s="7"/>
      <c r="GY313" s="7"/>
      <c r="GZ313" s="7"/>
      <c r="HA313" s="7"/>
      <c r="HB313" s="7"/>
      <c r="HC313" s="7"/>
      <c r="HD313" s="7"/>
      <c r="HE313" s="7"/>
      <c r="HF313" s="7"/>
      <c r="HG313" s="7"/>
      <c r="HH313" s="7"/>
      <c r="HI313" s="7"/>
      <c r="HJ313" s="7"/>
      <c r="HK313" s="7"/>
      <c r="HL313" s="7"/>
      <c r="HM313" s="7"/>
      <c r="HN313" s="7"/>
      <c r="HO313" s="7"/>
      <c r="HP313" s="7"/>
      <c r="HQ313" s="7"/>
      <c r="HR313" s="7"/>
      <c r="HS313" s="7"/>
      <c r="HT313" s="7"/>
      <c r="HU313" s="7"/>
      <c r="HV313" s="7"/>
      <c r="HW313" s="7"/>
      <c r="HX313" s="7"/>
      <c r="HY313" s="7"/>
      <c r="HZ313" s="7"/>
      <c r="IA313" s="7"/>
      <c r="IB313" s="7"/>
      <c r="IC313" s="7"/>
      <c r="ID313" s="7"/>
      <c r="IE313" s="7"/>
      <c r="IF313" s="7"/>
      <c r="IG313" s="7"/>
      <c r="IH313" s="7"/>
      <c r="II313" s="7"/>
      <c r="IJ313" s="7"/>
      <c r="IK313" s="7"/>
      <c r="IL313" s="7"/>
      <c r="IM313" s="7"/>
      <c r="IN313" s="7"/>
      <c r="IO313" s="7"/>
      <c r="IP313" s="7"/>
      <c r="IQ313" s="7"/>
      <c r="IR313" s="7"/>
      <c r="IS313" s="7"/>
      <c r="IT313" s="7"/>
      <c r="IU313" s="7"/>
      <c r="IV313" s="7"/>
      <c r="IW313" s="7"/>
      <c r="IX313" s="7"/>
      <c r="IY313" s="7"/>
      <c r="IZ313" s="7"/>
      <c r="JA313" s="7"/>
      <c r="JB313" s="7"/>
      <c r="JC313" s="7"/>
      <c r="JD313" s="7"/>
      <c r="JE313" s="7"/>
      <c r="JF313" s="7"/>
      <c r="JG313" s="7"/>
      <c r="JH313" s="7"/>
      <c r="JI313" s="7"/>
      <c r="JJ313" s="7"/>
      <c r="JK313" s="7"/>
      <c r="JL313" s="7"/>
      <c r="JM313" s="7"/>
      <c r="JN313" s="7"/>
      <c r="JO313" s="7"/>
      <c r="JP313" s="7"/>
      <c r="JQ313" s="7"/>
      <c r="JR313" s="7"/>
      <c r="JS313" s="7"/>
      <c r="JT313" s="7"/>
      <c r="JU313" s="7"/>
      <c r="JV313" s="7"/>
      <c r="JW313" s="7"/>
      <c r="JX313" s="7"/>
      <c r="JY313" s="7"/>
      <c r="JZ313" s="7"/>
      <c r="KA313" s="7"/>
      <c r="KB313" s="7"/>
      <c r="KC313" s="7"/>
      <c r="KD313" s="7"/>
      <c r="KE313" s="7"/>
      <c r="KF313" s="7"/>
      <c r="KG313" s="7"/>
      <c r="KH313" s="7"/>
      <c r="KI313" s="7"/>
      <c r="KJ313" s="7"/>
      <c r="KK313" s="7"/>
      <c r="KL313" s="7"/>
      <c r="KM313" s="7"/>
      <c r="KN313" s="7"/>
      <c r="KO313" s="7"/>
      <c r="KP313" s="7"/>
      <c r="KQ313" s="7"/>
      <c r="KR313" s="7"/>
      <c r="KS313" s="7"/>
      <c r="KT313" s="7"/>
      <c r="KU313" s="7"/>
      <c r="KV313" s="7"/>
      <c r="KW313" s="7"/>
      <c r="KX313" s="7"/>
      <c r="KY313" s="7"/>
      <c r="KZ313" s="7"/>
      <c r="LA313" s="7"/>
      <c r="LB313" s="7"/>
      <c r="LC313" s="7"/>
      <c r="LD313" s="7"/>
      <c r="LE313" s="7"/>
      <c r="LF313" s="7"/>
      <c r="LG313" s="7"/>
      <c r="LH313" s="7"/>
      <c r="LI313" s="7"/>
      <c r="LJ313" s="7"/>
      <c r="LK313" s="7"/>
      <c r="LL313" s="7"/>
      <c r="LM313" s="7"/>
      <c r="LN313" s="7"/>
      <c r="LO313" s="7"/>
      <c r="LP313" s="7"/>
      <c r="LQ313" s="7"/>
      <c r="LR313" s="7"/>
      <c r="LS313" s="7"/>
      <c r="LT313" s="7"/>
      <c r="LU313" s="7"/>
      <c r="LV313" s="7"/>
      <c r="LW313" s="7"/>
      <c r="LX313" s="7"/>
      <c r="LY313" s="7"/>
      <c r="LZ313" s="7"/>
      <c r="MA313" s="7"/>
      <c r="MB313" s="7"/>
      <c r="MC313" s="7"/>
      <c r="MD313" s="7"/>
      <c r="ME313" s="7"/>
      <c r="MF313" s="7"/>
      <c r="MG313" s="7"/>
      <c r="MH313" s="7"/>
      <c r="MI313" s="7"/>
      <c r="MJ313" s="7"/>
      <c r="MK313" s="7"/>
      <c r="ML313" s="7"/>
      <c r="MM313" s="7"/>
      <c r="MN313" s="7"/>
      <c r="MO313" s="7"/>
      <c r="MP313" s="7"/>
      <c r="MQ313" s="7"/>
      <c r="MR313" s="7"/>
      <c r="MS313" s="7"/>
      <c r="MT313" s="7"/>
      <c r="MU313" s="7"/>
      <c r="MV313" s="7"/>
      <c r="MW313" s="7"/>
      <c r="MX313" s="7"/>
      <c r="MY313" s="7"/>
      <c r="MZ313" s="7"/>
      <c r="NA313" s="7"/>
      <c r="NB313" s="7"/>
      <c r="NC313" s="7"/>
      <c r="ND313" s="7"/>
      <c r="NE313" s="7"/>
      <c r="NF313" s="7"/>
      <c r="NG313" s="7"/>
      <c r="NH313" s="7"/>
      <c r="NI313" s="7"/>
      <c r="NJ313" s="7"/>
      <c r="NK313" s="7"/>
      <c r="NL313" s="7"/>
      <c r="NM313" s="7"/>
      <c r="NN313" s="7"/>
      <c r="NO313" s="7"/>
      <c r="NP313" s="7"/>
      <c r="NQ313" s="7"/>
      <c r="NR313" s="7"/>
      <c r="NS313" s="7"/>
      <c r="NT313" s="7"/>
      <c r="NU313" s="7"/>
      <c r="NV313" s="7"/>
      <c r="NW313" s="7"/>
      <c r="NX313" s="7"/>
      <c r="NY313" s="7"/>
      <c r="NZ313" s="7"/>
      <c r="OA313" s="7"/>
      <c r="OB313" s="7"/>
      <c r="OC313" s="7"/>
      <c r="OD313" s="7"/>
      <c r="OE313" s="7"/>
      <c r="OF313" s="7"/>
      <c r="OG313" s="7"/>
      <c r="OH313" s="7"/>
      <c r="OI313" s="7"/>
      <c r="OJ313" s="7"/>
      <c r="OK313" s="7"/>
      <c r="OL313" s="7"/>
      <c r="OM313" s="7"/>
      <c r="ON313" s="7"/>
      <c r="OO313" s="7"/>
      <c r="OP313" s="7"/>
      <c r="OQ313" s="7"/>
      <c r="OR313" s="7"/>
      <c r="OS313" s="7"/>
      <c r="OT313" s="7"/>
      <c r="OU313" s="7"/>
      <c r="OV313" s="7"/>
      <c r="OW313" s="7"/>
      <c r="OX313" s="7"/>
      <c r="OY313" s="7"/>
      <c r="OZ313" s="7"/>
      <c r="PA313" s="7"/>
      <c r="PB313" s="7"/>
      <c r="PC313" s="7"/>
      <c r="PD313" s="7"/>
      <c r="PE313" s="7"/>
      <c r="PF313" s="7"/>
      <c r="PG313" s="7"/>
      <c r="PH313" s="7"/>
      <c r="PI313" s="7"/>
      <c r="PJ313" s="7"/>
      <c r="PK313" s="7"/>
      <c r="PL313" s="7"/>
      <c r="PM313" s="7"/>
      <c r="PN313" s="7"/>
      <c r="PO313" s="7"/>
      <c r="PP313" s="7"/>
      <c r="PQ313" s="7"/>
      <c r="PR313" s="7"/>
      <c r="PS313" s="7"/>
      <c r="PT313" s="7"/>
      <c r="PU313" s="7"/>
      <c r="PV313" s="7"/>
      <c r="PW313" s="7"/>
      <c r="PX313" s="7"/>
      <c r="PY313" s="7"/>
      <c r="PZ313" s="7"/>
      <c r="QA313" s="7"/>
      <c r="QB313" s="7"/>
      <c r="QC313" s="7"/>
      <c r="QD313" s="7"/>
      <c r="QE313" s="7"/>
      <c r="QF313" s="7"/>
      <c r="QG313" s="7"/>
      <c r="QH313" s="7"/>
      <c r="QI313" s="7"/>
      <c r="QJ313" s="7"/>
      <c r="QK313" s="7"/>
      <c r="QL313" s="7"/>
      <c r="QM313" s="7"/>
      <c r="QN313" s="7"/>
      <c r="QO313" s="7"/>
      <c r="QP313" s="7"/>
      <c r="QQ313" s="7"/>
      <c r="QR313" s="7"/>
      <c r="QS313" s="7"/>
      <c r="QT313" s="7"/>
      <c r="QU313" s="7"/>
      <c r="QV313" s="7"/>
      <c r="QW313" s="7"/>
      <c r="QX313" s="7"/>
      <c r="QY313" s="7"/>
      <c r="QZ313" s="7"/>
      <c r="RA313" s="7"/>
      <c r="RB313" s="7"/>
      <c r="RC313" s="7"/>
      <c r="RD313" s="7"/>
      <c r="RE313" s="7"/>
      <c r="RF313" s="7"/>
      <c r="RG313" s="7"/>
      <c r="RH313" s="7"/>
      <c r="RI313" s="7"/>
      <c r="RJ313" s="7"/>
      <c r="RK313" s="7"/>
      <c r="RL313" s="7"/>
      <c r="RM313" s="7"/>
      <c r="RN313" s="7"/>
      <c r="RO313" s="7"/>
      <c r="RP313" s="7"/>
      <c r="RQ313" s="7"/>
      <c r="RR313" s="7"/>
      <c r="RS313" s="7"/>
      <c r="RT313" s="7"/>
      <c r="RU313" s="7"/>
      <c r="RV313" s="7"/>
      <c r="RW313" s="7"/>
      <c r="RX313" s="7"/>
      <c r="RY313" s="7"/>
      <c r="RZ313" s="7"/>
      <c r="SA313" s="7"/>
      <c r="SB313" s="7"/>
      <c r="SC313" s="7"/>
      <c r="SD313" s="7"/>
      <c r="SE313" s="7"/>
      <c r="SF313" s="7"/>
      <c r="SG313" s="7"/>
      <c r="SH313" s="7"/>
      <c r="SI313" s="7"/>
      <c r="SJ313" s="7"/>
      <c r="SK313" s="7"/>
    </row>
    <row r="314" ht="14.2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  <c r="DV314" s="7"/>
      <c r="DW314" s="7"/>
      <c r="DX314" s="7"/>
      <c r="DY314" s="7"/>
      <c r="DZ314" s="7"/>
      <c r="EA314" s="7"/>
      <c r="EB314" s="7"/>
      <c r="EC314" s="7"/>
      <c r="ED314" s="7"/>
      <c r="EE314" s="7"/>
      <c r="EF314" s="7"/>
      <c r="EG314" s="7"/>
      <c r="EH314" s="7"/>
      <c r="EI314" s="7"/>
      <c r="EJ314" s="7"/>
      <c r="EK314" s="7"/>
      <c r="EL314" s="7"/>
      <c r="EM314" s="7"/>
      <c r="EN314" s="7"/>
      <c r="EO314" s="7"/>
      <c r="EP314" s="7"/>
      <c r="EQ314" s="7"/>
      <c r="ER314" s="7"/>
      <c r="ES314" s="7"/>
      <c r="ET314" s="7"/>
      <c r="EU314" s="7"/>
      <c r="EV314" s="7"/>
      <c r="EW314" s="7"/>
      <c r="EX314" s="7"/>
      <c r="EY314" s="7"/>
      <c r="EZ314" s="7"/>
      <c r="FA314" s="7"/>
      <c r="FB314" s="7"/>
      <c r="FC314" s="7"/>
      <c r="FD314" s="7"/>
      <c r="FE314" s="7"/>
      <c r="FF314" s="7"/>
      <c r="FG314" s="7"/>
      <c r="FH314" s="7"/>
      <c r="FI314" s="7"/>
      <c r="FJ314" s="7"/>
      <c r="FK314" s="7"/>
      <c r="FL314" s="7"/>
      <c r="FM314" s="7"/>
      <c r="FN314" s="7"/>
      <c r="FO314" s="7"/>
      <c r="FP314" s="7"/>
      <c r="FQ314" s="7"/>
      <c r="FR314" s="7"/>
      <c r="FS314" s="7"/>
      <c r="FT314" s="7"/>
      <c r="FU314" s="7"/>
      <c r="FV314" s="7"/>
      <c r="FW314" s="7"/>
      <c r="FX314" s="7"/>
      <c r="FY314" s="7"/>
      <c r="FZ314" s="7"/>
      <c r="GA314" s="7"/>
      <c r="GB314" s="7"/>
      <c r="GC314" s="7"/>
      <c r="GD314" s="7"/>
      <c r="GE314" s="7"/>
      <c r="GF314" s="7"/>
      <c r="GG314" s="7"/>
      <c r="GH314" s="7"/>
      <c r="GI314" s="7"/>
      <c r="GJ314" s="7"/>
      <c r="GK314" s="7"/>
      <c r="GL314" s="7"/>
      <c r="GM314" s="7"/>
      <c r="GN314" s="7"/>
      <c r="GO314" s="7"/>
      <c r="GP314" s="7"/>
      <c r="GQ314" s="7"/>
      <c r="GR314" s="7"/>
      <c r="GS314" s="7"/>
      <c r="GT314" s="7"/>
      <c r="GU314" s="7"/>
      <c r="GV314" s="7"/>
      <c r="GW314" s="7"/>
      <c r="GX314" s="7"/>
      <c r="GY314" s="7"/>
      <c r="GZ314" s="7"/>
      <c r="HA314" s="7"/>
      <c r="HB314" s="7"/>
      <c r="HC314" s="7"/>
      <c r="HD314" s="7"/>
      <c r="HE314" s="7"/>
      <c r="HF314" s="7"/>
      <c r="HG314" s="7"/>
      <c r="HH314" s="7"/>
      <c r="HI314" s="7"/>
      <c r="HJ314" s="7"/>
      <c r="HK314" s="7"/>
      <c r="HL314" s="7"/>
      <c r="HM314" s="7"/>
      <c r="HN314" s="7"/>
      <c r="HO314" s="7"/>
      <c r="HP314" s="7"/>
      <c r="HQ314" s="7"/>
      <c r="HR314" s="7"/>
      <c r="HS314" s="7"/>
      <c r="HT314" s="7"/>
      <c r="HU314" s="7"/>
      <c r="HV314" s="7"/>
      <c r="HW314" s="7"/>
      <c r="HX314" s="7"/>
      <c r="HY314" s="7"/>
      <c r="HZ314" s="7"/>
      <c r="IA314" s="7"/>
      <c r="IB314" s="7"/>
      <c r="IC314" s="7"/>
      <c r="ID314" s="7"/>
      <c r="IE314" s="7"/>
      <c r="IF314" s="7"/>
      <c r="IG314" s="7"/>
      <c r="IH314" s="7"/>
      <c r="II314" s="7"/>
      <c r="IJ314" s="7"/>
      <c r="IK314" s="7"/>
      <c r="IL314" s="7"/>
      <c r="IM314" s="7"/>
      <c r="IN314" s="7"/>
      <c r="IO314" s="7"/>
      <c r="IP314" s="7"/>
      <c r="IQ314" s="7"/>
      <c r="IR314" s="7"/>
      <c r="IS314" s="7"/>
      <c r="IT314" s="7"/>
      <c r="IU314" s="7"/>
      <c r="IV314" s="7"/>
      <c r="IW314" s="7"/>
      <c r="IX314" s="7"/>
      <c r="IY314" s="7"/>
      <c r="IZ314" s="7"/>
      <c r="JA314" s="7"/>
      <c r="JB314" s="7"/>
      <c r="JC314" s="7"/>
      <c r="JD314" s="7"/>
      <c r="JE314" s="7"/>
      <c r="JF314" s="7"/>
      <c r="JG314" s="7"/>
      <c r="JH314" s="7"/>
      <c r="JI314" s="7"/>
      <c r="JJ314" s="7"/>
      <c r="JK314" s="7"/>
      <c r="JL314" s="7"/>
      <c r="JM314" s="7"/>
      <c r="JN314" s="7"/>
      <c r="JO314" s="7"/>
      <c r="JP314" s="7"/>
      <c r="JQ314" s="7"/>
      <c r="JR314" s="7"/>
      <c r="JS314" s="7"/>
      <c r="JT314" s="7"/>
      <c r="JU314" s="7"/>
      <c r="JV314" s="7"/>
      <c r="JW314" s="7"/>
      <c r="JX314" s="7"/>
      <c r="JY314" s="7"/>
      <c r="JZ314" s="7"/>
      <c r="KA314" s="7"/>
      <c r="KB314" s="7"/>
      <c r="KC314" s="7"/>
      <c r="KD314" s="7"/>
      <c r="KE314" s="7"/>
      <c r="KF314" s="7"/>
      <c r="KG314" s="7"/>
      <c r="KH314" s="7"/>
      <c r="KI314" s="7"/>
      <c r="KJ314" s="7"/>
      <c r="KK314" s="7"/>
      <c r="KL314" s="7"/>
      <c r="KM314" s="7"/>
      <c r="KN314" s="7"/>
      <c r="KO314" s="7"/>
      <c r="KP314" s="7"/>
      <c r="KQ314" s="7"/>
      <c r="KR314" s="7"/>
      <c r="KS314" s="7"/>
      <c r="KT314" s="7"/>
      <c r="KU314" s="7"/>
      <c r="KV314" s="7"/>
      <c r="KW314" s="7"/>
      <c r="KX314" s="7"/>
      <c r="KY314" s="7"/>
      <c r="KZ314" s="7"/>
      <c r="LA314" s="7"/>
      <c r="LB314" s="7"/>
      <c r="LC314" s="7"/>
      <c r="LD314" s="7"/>
      <c r="LE314" s="7"/>
      <c r="LF314" s="7"/>
      <c r="LG314" s="7"/>
      <c r="LH314" s="7"/>
      <c r="LI314" s="7"/>
      <c r="LJ314" s="7"/>
      <c r="LK314" s="7"/>
      <c r="LL314" s="7"/>
      <c r="LM314" s="7"/>
      <c r="LN314" s="7"/>
      <c r="LO314" s="7"/>
      <c r="LP314" s="7"/>
      <c r="LQ314" s="7"/>
      <c r="LR314" s="7"/>
      <c r="LS314" s="7"/>
      <c r="LT314" s="7"/>
      <c r="LU314" s="7"/>
      <c r="LV314" s="7"/>
      <c r="LW314" s="7"/>
      <c r="LX314" s="7"/>
      <c r="LY314" s="7"/>
      <c r="LZ314" s="7"/>
      <c r="MA314" s="7"/>
      <c r="MB314" s="7"/>
      <c r="MC314" s="7"/>
      <c r="MD314" s="7"/>
      <c r="ME314" s="7"/>
      <c r="MF314" s="7"/>
      <c r="MG314" s="7"/>
      <c r="MH314" s="7"/>
      <c r="MI314" s="7"/>
      <c r="MJ314" s="7"/>
      <c r="MK314" s="7"/>
      <c r="ML314" s="7"/>
      <c r="MM314" s="7"/>
      <c r="MN314" s="7"/>
      <c r="MO314" s="7"/>
      <c r="MP314" s="7"/>
      <c r="MQ314" s="7"/>
      <c r="MR314" s="7"/>
      <c r="MS314" s="7"/>
      <c r="MT314" s="7"/>
      <c r="MU314" s="7"/>
      <c r="MV314" s="7"/>
      <c r="MW314" s="7"/>
      <c r="MX314" s="7"/>
      <c r="MY314" s="7"/>
      <c r="MZ314" s="7"/>
      <c r="NA314" s="7"/>
      <c r="NB314" s="7"/>
      <c r="NC314" s="7"/>
      <c r="ND314" s="7"/>
      <c r="NE314" s="7"/>
      <c r="NF314" s="7"/>
      <c r="NG314" s="7"/>
      <c r="NH314" s="7"/>
      <c r="NI314" s="7"/>
      <c r="NJ314" s="7"/>
      <c r="NK314" s="7"/>
      <c r="NL314" s="7"/>
      <c r="NM314" s="7"/>
      <c r="NN314" s="7"/>
      <c r="NO314" s="7"/>
      <c r="NP314" s="7"/>
      <c r="NQ314" s="7"/>
      <c r="NR314" s="7"/>
      <c r="NS314" s="7"/>
      <c r="NT314" s="7"/>
      <c r="NU314" s="7"/>
      <c r="NV314" s="7"/>
      <c r="NW314" s="7"/>
      <c r="NX314" s="7"/>
      <c r="NY314" s="7"/>
      <c r="NZ314" s="7"/>
      <c r="OA314" s="7"/>
      <c r="OB314" s="7"/>
      <c r="OC314" s="7"/>
      <c r="OD314" s="7"/>
      <c r="OE314" s="7"/>
      <c r="OF314" s="7"/>
      <c r="OG314" s="7"/>
      <c r="OH314" s="7"/>
      <c r="OI314" s="7"/>
      <c r="OJ314" s="7"/>
      <c r="OK314" s="7"/>
      <c r="OL314" s="7"/>
      <c r="OM314" s="7"/>
      <c r="ON314" s="7"/>
      <c r="OO314" s="7"/>
      <c r="OP314" s="7"/>
      <c r="OQ314" s="7"/>
      <c r="OR314" s="7"/>
      <c r="OS314" s="7"/>
      <c r="OT314" s="7"/>
      <c r="OU314" s="7"/>
      <c r="OV314" s="7"/>
      <c r="OW314" s="7"/>
      <c r="OX314" s="7"/>
      <c r="OY314" s="7"/>
      <c r="OZ314" s="7"/>
      <c r="PA314" s="7"/>
      <c r="PB314" s="7"/>
      <c r="PC314" s="7"/>
      <c r="PD314" s="7"/>
      <c r="PE314" s="7"/>
      <c r="PF314" s="7"/>
      <c r="PG314" s="7"/>
      <c r="PH314" s="7"/>
      <c r="PI314" s="7"/>
      <c r="PJ314" s="7"/>
      <c r="PK314" s="7"/>
      <c r="PL314" s="7"/>
      <c r="PM314" s="7"/>
      <c r="PN314" s="7"/>
      <c r="PO314" s="7"/>
      <c r="PP314" s="7"/>
      <c r="PQ314" s="7"/>
      <c r="PR314" s="7"/>
      <c r="PS314" s="7"/>
      <c r="PT314" s="7"/>
      <c r="PU314" s="7"/>
      <c r="PV314" s="7"/>
      <c r="PW314" s="7"/>
      <c r="PX314" s="7"/>
      <c r="PY314" s="7"/>
      <c r="PZ314" s="7"/>
      <c r="QA314" s="7"/>
      <c r="QB314" s="7"/>
      <c r="QC314" s="7"/>
      <c r="QD314" s="7"/>
      <c r="QE314" s="7"/>
      <c r="QF314" s="7"/>
      <c r="QG314" s="7"/>
      <c r="QH314" s="7"/>
      <c r="QI314" s="7"/>
      <c r="QJ314" s="7"/>
      <c r="QK314" s="7"/>
      <c r="QL314" s="7"/>
      <c r="QM314" s="7"/>
      <c r="QN314" s="7"/>
      <c r="QO314" s="7"/>
      <c r="QP314" s="7"/>
      <c r="QQ314" s="7"/>
      <c r="QR314" s="7"/>
      <c r="QS314" s="7"/>
      <c r="QT314" s="7"/>
      <c r="QU314" s="7"/>
      <c r="QV314" s="7"/>
      <c r="QW314" s="7"/>
      <c r="QX314" s="7"/>
      <c r="QY314" s="7"/>
      <c r="QZ314" s="7"/>
      <c r="RA314" s="7"/>
      <c r="RB314" s="7"/>
      <c r="RC314" s="7"/>
      <c r="RD314" s="7"/>
      <c r="RE314" s="7"/>
      <c r="RF314" s="7"/>
      <c r="RG314" s="7"/>
      <c r="RH314" s="7"/>
      <c r="RI314" s="7"/>
      <c r="RJ314" s="7"/>
      <c r="RK314" s="7"/>
      <c r="RL314" s="7"/>
      <c r="RM314" s="7"/>
      <c r="RN314" s="7"/>
      <c r="RO314" s="7"/>
      <c r="RP314" s="7"/>
      <c r="RQ314" s="7"/>
      <c r="RR314" s="7"/>
      <c r="RS314" s="7"/>
      <c r="RT314" s="7"/>
      <c r="RU314" s="7"/>
      <c r="RV314" s="7"/>
      <c r="RW314" s="7"/>
      <c r="RX314" s="7"/>
      <c r="RY314" s="7"/>
      <c r="RZ314" s="7"/>
      <c r="SA314" s="7"/>
      <c r="SB314" s="7"/>
      <c r="SC314" s="7"/>
      <c r="SD314" s="7"/>
      <c r="SE314" s="7"/>
      <c r="SF314" s="7"/>
      <c r="SG314" s="7"/>
      <c r="SH314" s="7"/>
      <c r="SI314" s="7"/>
      <c r="SJ314" s="7"/>
      <c r="SK314" s="7"/>
    </row>
    <row r="315" ht="14.2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  <c r="DV315" s="7"/>
      <c r="DW315" s="7"/>
      <c r="DX315" s="7"/>
      <c r="DY315" s="7"/>
      <c r="DZ315" s="7"/>
      <c r="EA315" s="7"/>
      <c r="EB315" s="7"/>
      <c r="EC315" s="7"/>
      <c r="ED315" s="7"/>
      <c r="EE315" s="7"/>
      <c r="EF315" s="7"/>
      <c r="EG315" s="7"/>
      <c r="EH315" s="7"/>
      <c r="EI315" s="7"/>
      <c r="EJ315" s="7"/>
      <c r="EK315" s="7"/>
      <c r="EL315" s="7"/>
      <c r="EM315" s="7"/>
      <c r="EN315" s="7"/>
      <c r="EO315" s="7"/>
      <c r="EP315" s="7"/>
      <c r="EQ315" s="7"/>
      <c r="ER315" s="7"/>
      <c r="ES315" s="7"/>
      <c r="ET315" s="7"/>
      <c r="EU315" s="7"/>
      <c r="EV315" s="7"/>
      <c r="EW315" s="7"/>
      <c r="EX315" s="7"/>
      <c r="EY315" s="7"/>
      <c r="EZ315" s="7"/>
      <c r="FA315" s="7"/>
      <c r="FB315" s="7"/>
      <c r="FC315" s="7"/>
      <c r="FD315" s="7"/>
      <c r="FE315" s="7"/>
      <c r="FF315" s="7"/>
      <c r="FG315" s="7"/>
      <c r="FH315" s="7"/>
      <c r="FI315" s="7"/>
      <c r="FJ315" s="7"/>
      <c r="FK315" s="7"/>
      <c r="FL315" s="7"/>
      <c r="FM315" s="7"/>
      <c r="FN315" s="7"/>
      <c r="FO315" s="7"/>
      <c r="FP315" s="7"/>
      <c r="FQ315" s="7"/>
      <c r="FR315" s="7"/>
      <c r="FS315" s="7"/>
      <c r="FT315" s="7"/>
      <c r="FU315" s="7"/>
      <c r="FV315" s="7"/>
      <c r="FW315" s="7"/>
      <c r="FX315" s="7"/>
      <c r="FY315" s="7"/>
      <c r="FZ315" s="7"/>
      <c r="GA315" s="7"/>
      <c r="GB315" s="7"/>
      <c r="GC315" s="7"/>
      <c r="GD315" s="7"/>
      <c r="GE315" s="7"/>
      <c r="GF315" s="7"/>
      <c r="GG315" s="7"/>
      <c r="GH315" s="7"/>
      <c r="GI315" s="7"/>
      <c r="GJ315" s="7"/>
      <c r="GK315" s="7"/>
      <c r="GL315" s="7"/>
      <c r="GM315" s="7"/>
      <c r="GN315" s="7"/>
      <c r="GO315" s="7"/>
      <c r="GP315" s="7"/>
      <c r="GQ315" s="7"/>
      <c r="GR315" s="7"/>
      <c r="GS315" s="7"/>
      <c r="GT315" s="7"/>
      <c r="GU315" s="7"/>
      <c r="GV315" s="7"/>
      <c r="GW315" s="7"/>
      <c r="GX315" s="7"/>
      <c r="GY315" s="7"/>
      <c r="GZ315" s="7"/>
      <c r="HA315" s="7"/>
      <c r="HB315" s="7"/>
      <c r="HC315" s="7"/>
      <c r="HD315" s="7"/>
      <c r="HE315" s="7"/>
      <c r="HF315" s="7"/>
      <c r="HG315" s="7"/>
      <c r="HH315" s="7"/>
      <c r="HI315" s="7"/>
      <c r="HJ315" s="7"/>
      <c r="HK315" s="7"/>
      <c r="HL315" s="7"/>
      <c r="HM315" s="7"/>
      <c r="HN315" s="7"/>
      <c r="HO315" s="7"/>
      <c r="HP315" s="7"/>
      <c r="HQ315" s="7"/>
      <c r="HR315" s="7"/>
      <c r="HS315" s="7"/>
      <c r="HT315" s="7"/>
      <c r="HU315" s="7"/>
      <c r="HV315" s="7"/>
      <c r="HW315" s="7"/>
      <c r="HX315" s="7"/>
      <c r="HY315" s="7"/>
      <c r="HZ315" s="7"/>
      <c r="IA315" s="7"/>
      <c r="IB315" s="7"/>
      <c r="IC315" s="7"/>
      <c r="ID315" s="7"/>
      <c r="IE315" s="7"/>
      <c r="IF315" s="7"/>
      <c r="IG315" s="7"/>
      <c r="IH315" s="7"/>
      <c r="II315" s="7"/>
      <c r="IJ315" s="7"/>
      <c r="IK315" s="7"/>
      <c r="IL315" s="7"/>
      <c r="IM315" s="7"/>
      <c r="IN315" s="7"/>
      <c r="IO315" s="7"/>
      <c r="IP315" s="7"/>
      <c r="IQ315" s="7"/>
      <c r="IR315" s="7"/>
      <c r="IS315" s="7"/>
      <c r="IT315" s="7"/>
      <c r="IU315" s="7"/>
      <c r="IV315" s="7"/>
      <c r="IW315" s="7"/>
      <c r="IX315" s="7"/>
      <c r="IY315" s="7"/>
      <c r="IZ315" s="7"/>
      <c r="JA315" s="7"/>
      <c r="JB315" s="7"/>
      <c r="JC315" s="7"/>
      <c r="JD315" s="7"/>
      <c r="JE315" s="7"/>
      <c r="JF315" s="7"/>
      <c r="JG315" s="7"/>
      <c r="JH315" s="7"/>
      <c r="JI315" s="7"/>
      <c r="JJ315" s="7"/>
      <c r="JK315" s="7"/>
      <c r="JL315" s="7"/>
      <c r="JM315" s="7"/>
      <c r="JN315" s="7"/>
      <c r="JO315" s="7"/>
      <c r="JP315" s="7"/>
      <c r="JQ315" s="7"/>
      <c r="JR315" s="7"/>
      <c r="JS315" s="7"/>
      <c r="JT315" s="7"/>
      <c r="JU315" s="7"/>
      <c r="JV315" s="7"/>
      <c r="JW315" s="7"/>
      <c r="JX315" s="7"/>
      <c r="JY315" s="7"/>
      <c r="JZ315" s="7"/>
      <c r="KA315" s="7"/>
      <c r="KB315" s="7"/>
      <c r="KC315" s="7"/>
      <c r="KD315" s="7"/>
      <c r="KE315" s="7"/>
      <c r="KF315" s="7"/>
      <c r="KG315" s="7"/>
      <c r="KH315" s="7"/>
      <c r="KI315" s="7"/>
      <c r="KJ315" s="7"/>
      <c r="KK315" s="7"/>
      <c r="KL315" s="7"/>
      <c r="KM315" s="7"/>
      <c r="KN315" s="7"/>
      <c r="KO315" s="7"/>
      <c r="KP315" s="7"/>
      <c r="KQ315" s="7"/>
      <c r="KR315" s="7"/>
      <c r="KS315" s="7"/>
      <c r="KT315" s="7"/>
      <c r="KU315" s="7"/>
      <c r="KV315" s="7"/>
      <c r="KW315" s="7"/>
      <c r="KX315" s="7"/>
      <c r="KY315" s="7"/>
      <c r="KZ315" s="7"/>
      <c r="LA315" s="7"/>
      <c r="LB315" s="7"/>
      <c r="LC315" s="7"/>
      <c r="LD315" s="7"/>
      <c r="LE315" s="7"/>
      <c r="LF315" s="7"/>
      <c r="LG315" s="7"/>
      <c r="LH315" s="7"/>
      <c r="LI315" s="7"/>
      <c r="LJ315" s="7"/>
      <c r="LK315" s="7"/>
      <c r="LL315" s="7"/>
      <c r="LM315" s="7"/>
      <c r="LN315" s="7"/>
      <c r="LO315" s="7"/>
      <c r="LP315" s="7"/>
      <c r="LQ315" s="7"/>
      <c r="LR315" s="7"/>
      <c r="LS315" s="7"/>
      <c r="LT315" s="7"/>
      <c r="LU315" s="7"/>
      <c r="LV315" s="7"/>
      <c r="LW315" s="7"/>
      <c r="LX315" s="7"/>
      <c r="LY315" s="7"/>
      <c r="LZ315" s="7"/>
      <c r="MA315" s="7"/>
      <c r="MB315" s="7"/>
      <c r="MC315" s="7"/>
      <c r="MD315" s="7"/>
      <c r="ME315" s="7"/>
      <c r="MF315" s="7"/>
      <c r="MG315" s="7"/>
      <c r="MH315" s="7"/>
      <c r="MI315" s="7"/>
      <c r="MJ315" s="7"/>
      <c r="MK315" s="7"/>
      <c r="ML315" s="7"/>
      <c r="MM315" s="7"/>
      <c r="MN315" s="7"/>
      <c r="MO315" s="7"/>
      <c r="MP315" s="7"/>
      <c r="MQ315" s="7"/>
      <c r="MR315" s="7"/>
      <c r="MS315" s="7"/>
      <c r="MT315" s="7"/>
      <c r="MU315" s="7"/>
      <c r="MV315" s="7"/>
      <c r="MW315" s="7"/>
      <c r="MX315" s="7"/>
      <c r="MY315" s="7"/>
      <c r="MZ315" s="7"/>
      <c r="NA315" s="7"/>
      <c r="NB315" s="7"/>
      <c r="NC315" s="7"/>
      <c r="ND315" s="7"/>
      <c r="NE315" s="7"/>
      <c r="NF315" s="7"/>
      <c r="NG315" s="7"/>
      <c r="NH315" s="7"/>
      <c r="NI315" s="7"/>
      <c r="NJ315" s="7"/>
      <c r="NK315" s="7"/>
      <c r="NL315" s="7"/>
      <c r="NM315" s="7"/>
      <c r="NN315" s="7"/>
      <c r="NO315" s="7"/>
      <c r="NP315" s="7"/>
      <c r="NQ315" s="7"/>
      <c r="NR315" s="7"/>
      <c r="NS315" s="7"/>
      <c r="NT315" s="7"/>
      <c r="NU315" s="7"/>
      <c r="NV315" s="7"/>
      <c r="NW315" s="7"/>
      <c r="NX315" s="7"/>
      <c r="NY315" s="7"/>
      <c r="NZ315" s="7"/>
      <c r="OA315" s="7"/>
      <c r="OB315" s="7"/>
      <c r="OC315" s="7"/>
      <c r="OD315" s="7"/>
      <c r="OE315" s="7"/>
      <c r="OF315" s="7"/>
      <c r="OG315" s="7"/>
      <c r="OH315" s="7"/>
      <c r="OI315" s="7"/>
      <c r="OJ315" s="7"/>
      <c r="OK315" s="7"/>
      <c r="OL315" s="7"/>
      <c r="OM315" s="7"/>
      <c r="ON315" s="7"/>
      <c r="OO315" s="7"/>
      <c r="OP315" s="7"/>
      <c r="OQ315" s="7"/>
      <c r="OR315" s="7"/>
      <c r="OS315" s="7"/>
      <c r="OT315" s="7"/>
      <c r="OU315" s="7"/>
      <c r="OV315" s="7"/>
      <c r="OW315" s="7"/>
      <c r="OX315" s="7"/>
      <c r="OY315" s="7"/>
      <c r="OZ315" s="7"/>
      <c r="PA315" s="7"/>
      <c r="PB315" s="7"/>
      <c r="PC315" s="7"/>
      <c r="PD315" s="7"/>
      <c r="PE315" s="7"/>
      <c r="PF315" s="7"/>
      <c r="PG315" s="7"/>
      <c r="PH315" s="7"/>
      <c r="PI315" s="7"/>
      <c r="PJ315" s="7"/>
      <c r="PK315" s="7"/>
      <c r="PL315" s="7"/>
      <c r="PM315" s="7"/>
      <c r="PN315" s="7"/>
      <c r="PO315" s="7"/>
      <c r="PP315" s="7"/>
      <c r="PQ315" s="7"/>
      <c r="PR315" s="7"/>
      <c r="PS315" s="7"/>
      <c r="PT315" s="7"/>
      <c r="PU315" s="7"/>
      <c r="PV315" s="7"/>
      <c r="PW315" s="7"/>
      <c r="PX315" s="7"/>
      <c r="PY315" s="7"/>
      <c r="PZ315" s="7"/>
      <c r="QA315" s="7"/>
      <c r="QB315" s="7"/>
      <c r="QC315" s="7"/>
      <c r="QD315" s="7"/>
      <c r="QE315" s="7"/>
      <c r="QF315" s="7"/>
      <c r="QG315" s="7"/>
      <c r="QH315" s="7"/>
      <c r="QI315" s="7"/>
      <c r="QJ315" s="7"/>
      <c r="QK315" s="7"/>
      <c r="QL315" s="7"/>
      <c r="QM315" s="7"/>
      <c r="QN315" s="7"/>
      <c r="QO315" s="7"/>
      <c r="QP315" s="7"/>
      <c r="QQ315" s="7"/>
      <c r="QR315" s="7"/>
      <c r="QS315" s="7"/>
      <c r="QT315" s="7"/>
      <c r="QU315" s="7"/>
      <c r="QV315" s="7"/>
      <c r="QW315" s="7"/>
      <c r="QX315" s="7"/>
      <c r="QY315" s="7"/>
      <c r="QZ315" s="7"/>
      <c r="RA315" s="7"/>
      <c r="RB315" s="7"/>
      <c r="RC315" s="7"/>
      <c r="RD315" s="7"/>
      <c r="RE315" s="7"/>
      <c r="RF315" s="7"/>
      <c r="RG315" s="7"/>
      <c r="RH315" s="7"/>
      <c r="RI315" s="7"/>
      <c r="RJ315" s="7"/>
      <c r="RK315" s="7"/>
      <c r="RL315" s="7"/>
      <c r="RM315" s="7"/>
      <c r="RN315" s="7"/>
      <c r="RO315" s="7"/>
      <c r="RP315" s="7"/>
      <c r="RQ315" s="7"/>
      <c r="RR315" s="7"/>
      <c r="RS315" s="7"/>
      <c r="RT315" s="7"/>
      <c r="RU315" s="7"/>
      <c r="RV315" s="7"/>
      <c r="RW315" s="7"/>
      <c r="RX315" s="7"/>
      <c r="RY315" s="7"/>
      <c r="RZ315" s="7"/>
      <c r="SA315" s="7"/>
      <c r="SB315" s="7"/>
      <c r="SC315" s="7"/>
      <c r="SD315" s="7"/>
      <c r="SE315" s="7"/>
      <c r="SF315" s="7"/>
      <c r="SG315" s="7"/>
      <c r="SH315" s="7"/>
      <c r="SI315" s="7"/>
      <c r="SJ315" s="7"/>
      <c r="SK315" s="7"/>
    </row>
    <row r="316" ht="14.2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  <c r="DV316" s="7"/>
      <c r="DW316" s="7"/>
      <c r="DX316" s="7"/>
      <c r="DY316" s="7"/>
      <c r="DZ316" s="7"/>
      <c r="EA316" s="7"/>
      <c r="EB316" s="7"/>
      <c r="EC316" s="7"/>
      <c r="ED316" s="7"/>
      <c r="EE316" s="7"/>
      <c r="EF316" s="7"/>
      <c r="EG316" s="7"/>
      <c r="EH316" s="7"/>
      <c r="EI316" s="7"/>
      <c r="EJ316" s="7"/>
      <c r="EK316" s="7"/>
      <c r="EL316" s="7"/>
      <c r="EM316" s="7"/>
      <c r="EN316" s="7"/>
      <c r="EO316" s="7"/>
      <c r="EP316" s="7"/>
      <c r="EQ316" s="7"/>
      <c r="ER316" s="7"/>
      <c r="ES316" s="7"/>
      <c r="ET316" s="7"/>
      <c r="EU316" s="7"/>
      <c r="EV316" s="7"/>
      <c r="EW316" s="7"/>
      <c r="EX316" s="7"/>
      <c r="EY316" s="7"/>
      <c r="EZ316" s="7"/>
      <c r="FA316" s="7"/>
      <c r="FB316" s="7"/>
      <c r="FC316" s="7"/>
      <c r="FD316" s="7"/>
      <c r="FE316" s="7"/>
      <c r="FF316" s="7"/>
      <c r="FG316" s="7"/>
      <c r="FH316" s="7"/>
      <c r="FI316" s="7"/>
      <c r="FJ316" s="7"/>
      <c r="FK316" s="7"/>
      <c r="FL316" s="7"/>
      <c r="FM316" s="7"/>
      <c r="FN316" s="7"/>
      <c r="FO316" s="7"/>
      <c r="FP316" s="7"/>
      <c r="FQ316" s="7"/>
      <c r="FR316" s="7"/>
      <c r="FS316" s="7"/>
      <c r="FT316" s="7"/>
      <c r="FU316" s="7"/>
      <c r="FV316" s="7"/>
      <c r="FW316" s="7"/>
      <c r="FX316" s="7"/>
      <c r="FY316" s="7"/>
      <c r="FZ316" s="7"/>
      <c r="GA316" s="7"/>
      <c r="GB316" s="7"/>
      <c r="GC316" s="7"/>
      <c r="GD316" s="7"/>
      <c r="GE316" s="7"/>
      <c r="GF316" s="7"/>
      <c r="GG316" s="7"/>
      <c r="GH316" s="7"/>
      <c r="GI316" s="7"/>
      <c r="GJ316" s="7"/>
      <c r="GK316" s="7"/>
      <c r="GL316" s="7"/>
      <c r="GM316" s="7"/>
      <c r="GN316" s="7"/>
      <c r="GO316" s="7"/>
      <c r="GP316" s="7"/>
      <c r="GQ316" s="7"/>
      <c r="GR316" s="7"/>
      <c r="GS316" s="7"/>
      <c r="GT316" s="7"/>
      <c r="GU316" s="7"/>
      <c r="GV316" s="7"/>
      <c r="GW316" s="7"/>
      <c r="GX316" s="7"/>
      <c r="GY316" s="7"/>
      <c r="GZ316" s="7"/>
      <c r="HA316" s="7"/>
      <c r="HB316" s="7"/>
      <c r="HC316" s="7"/>
      <c r="HD316" s="7"/>
      <c r="HE316" s="7"/>
      <c r="HF316" s="7"/>
      <c r="HG316" s="7"/>
      <c r="HH316" s="7"/>
      <c r="HI316" s="7"/>
      <c r="HJ316" s="7"/>
      <c r="HK316" s="7"/>
      <c r="HL316" s="7"/>
      <c r="HM316" s="7"/>
      <c r="HN316" s="7"/>
      <c r="HO316" s="7"/>
      <c r="HP316" s="7"/>
      <c r="HQ316" s="7"/>
      <c r="HR316" s="7"/>
      <c r="HS316" s="7"/>
      <c r="HT316" s="7"/>
      <c r="HU316" s="7"/>
      <c r="HV316" s="7"/>
      <c r="HW316" s="7"/>
      <c r="HX316" s="7"/>
      <c r="HY316" s="7"/>
      <c r="HZ316" s="7"/>
      <c r="IA316" s="7"/>
      <c r="IB316" s="7"/>
      <c r="IC316" s="7"/>
      <c r="ID316" s="7"/>
      <c r="IE316" s="7"/>
      <c r="IF316" s="7"/>
      <c r="IG316" s="7"/>
      <c r="IH316" s="7"/>
      <c r="II316" s="7"/>
      <c r="IJ316" s="7"/>
      <c r="IK316" s="7"/>
      <c r="IL316" s="7"/>
      <c r="IM316" s="7"/>
      <c r="IN316" s="7"/>
      <c r="IO316" s="7"/>
      <c r="IP316" s="7"/>
      <c r="IQ316" s="7"/>
      <c r="IR316" s="7"/>
      <c r="IS316" s="7"/>
      <c r="IT316" s="7"/>
      <c r="IU316" s="7"/>
      <c r="IV316" s="7"/>
      <c r="IW316" s="7"/>
      <c r="IX316" s="7"/>
      <c r="IY316" s="7"/>
      <c r="IZ316" s="7"/>
      <c r="JA316" s="7"/>
      <c r="JB316" s="7"/>
      <c r="JC316" s="7"/>
      <c r="JD316" s="7"/>
      <c r="JE316" s="7"/>
      <c r="JF316" s="7"/>
      <c r="JG316" s="7"/>
      <c r="JH316" s="7"/>
      <c r="JI316" s="7"/>
      <c r="JJ316" s="7"/>
      <c r="JK316" s="7"/>
      <c r="JL316" s="7"/>
      <c r="JM316" s="7"/>
      <c r="JN316" s="7"/>
      <c r="JO316" s="7"/>
      <c r="JP316" s="7"/>
      <c r="JQ316" s="7"/>
      <c r="JR316" s="7"/>
      <c r="JS316" s="7"/>
      <c r="JT316" s="7"/>
      <c r="JU316" s="7"/>
      <c r="JV316" s="7"/>
      <c r="JW316" s="7"/>
      <c r="JX316" s="7"/>
      <c r="JY316" s="7"/>
      <c r="JZ316" s="7"/>
      <c r="KA316" s="7"/>
      <c r="KB316" s="7"/>
      <c r="KC316" s="7"/>
      <c r="KD316" s="7"/>
      <c r="KE316" s="7"/>
      <c r="KF316" s="7"/>
      <c r="KG316" s="7"/>
      <c r="KH316" s="7"/>
      <c r="KI316" s="7"/>
      <c r="KJ316" s="7"/>
      <c r="KK316" s="7"/>
      <c r="KL316" s="7"/>
      <c r="KM316" s="7"/>
      <c r="KN316" s="7"/>
      <c r="KO316" s="7"/>
      <c r="KP316" s="7"/>
      <c r="KQ316" s="7"/>
      <c r="KR316" s="7"/>
      <c r="KS316" s="7"/>
      <c r="KT316" s="7"/>
      <c r="KU316" s="7"/>
      <c r="KV316" s="7"/>
      <c r="KW316" s="7"/>
      <c r="KX316" s="7"/>
      <c r="KY316" s="7"/>
      <c r="KZ316" s="7"/>
      <c r="LA316" s="7"/>
      <c r="LB316" s="7"/>
      <c r="LC316" s="7"/>
      <c r="LD316" s="7"/>
      <c r="LE316" s="7"/>
      <c r="LF316" s="7"/>
      <c r="LG316" s="7"/>
      <c r="LH316" s="7"/>
      <c r="LI316" s="7"/>
      <c r="LJ316" s="7"/>
      <c r="LK316" s="7"/>
      <c r="LL316" s="7"/>
      <c r="LM316" s="7"/>
      <c r="LN316" s="7"/>
      <c r="LO316" s="7"/>
      <c r="LP316" s="7"/>
      <c r="LQ316" s="7"/>
      <c r="LR316" s="7"/>
      <c r="LS316" s="7"/>
      <c r="LT316" s="7"/>
      <c r="LU316" s="7"/>
      <c r="LV316" s="7"/>
      <c r="LW316" s="7"/>
      <c r="LX316" s="7"/>
      <c r="LY316" s="7"/>
      <c r="LZ316" s="7"/>
      <c r="MA316" s="7"/>
      <c r="MB316" s="7"/>
      <c r="MC316" s="7"/>
      <c r="MD316" s="7"/>
      <c r="ME316" s="7"/>
      <c r="MF316" s="7"/>
      <c r="MG316" s="7"/>
      <c r="MH316" s="7"/>
      <c r="MI316" s="7"/>
      <c r="MJ316" s="7"/>
      <c r="MK316" s="7"/>
      <c r="ML316" s="7"/>
      <c r="MM316" s="7"/>
      <c r="MN316" s="7"/>
      <c r="MO316" s="7"/>
      <c r="MP316" s="7"/>
      <c r="MQ316" s="7"/>
      <c r="MR316" s="7"/>
      <c r="MS316" s="7"/>
      <c r="MT316" s="7"/>
      <c r="MU316" s="7"/>
      <c r="MV316" s="7"/>
      <c r="MW316" s="7"/>
      <c r="MX316" s="7"/>
      <c r="MY316" s="7"/>
      <c r="MZ316" s="7"/>
      <c r="NA316" s="7"/>
      <c r="NB316" s="7"/>
      <c r="NC316" s="7"/>
      <c r="ND316" s="7"/>
      <c r="NE316" s="7"/>
      <c r="NF316" s="7"/>
      <c r="NG316" s="7"/>
      <c r="NH316" s="7"/>
      <c r="NI316" s="7"/>
      <c r="NJ316" s="7"/>
      <c r="NK316" s="7"/>
      <c r="NL316" s="7"/>
      <c r="NM316" s="7"/>
      <c r="NN316" s="7"/>
      <c r="NO316" s="7"/>
      <c r="NP316" s="7"/>
      <c r="NQ316" s="7"/>
      <c r="NR316" s="7"/>
      <c r="NS316" s="7"/>
      <c r="NT316" s="7"/>
      <c r="NU316" s="7"/>
      <c r="NV316" s="7"/>
      <c r="NW316" s="7"/>
      <c r="NX316" s="7"/>
      <c r="NY316" s="7"/>
      <c r="NZ316" s="7"/>
      <c r="OA316" s="7"/>
      <c r="OB316" s="7"/>
      <c r="OC316" s="7"/>
      <c r="OD316" s="7"/>
      <c r="OE316" s="7"/>
      <c r="OF316" s="7"/>
      <c r="OG316" s="7"/>
      <c r="OH316" s="7"/>
      <c r="OI316" s="7"/>
      <c r="OJ316" s="7"/>
      <c r="OK316" s="7"/>
      <c r="OL316" s="7"/>
      <c r="OM316" s="7"/>
      <c r="ON316" s="7"/>
      <c r="OO316" s="7"/>
      <c r="OP316" s="7"/>
      <c r="OQ316" s="7"/>
      <c r="OR316" s="7"/>
      <c r="OS316" s="7"/>
      <c r="OT316" s="7"/>
      <c r="OU316" s="7"/>
      <c r="OV316" s="7"/>
      <c r="OW316" s="7"/>
      <c r="OX316" s="7"/>
      <c r="OY316" s="7"/>
      <c r="OZ316" s="7"/>
      <c r="PA316" s="7"/>
      <c r="PB316" s="7"/>
      <c r="PC316" s="7"/>
      <c r="PD316" s="7"/>
      <c r="PE316" s="7"/>
      <c r="PF316" s="7"/>
      <c r="PG316" s="7"/>
      <c r="PH316" s="7"/>
      <c r="PI316" s="7"/>
      <c r="PJ316" s="7"/>
      <c r="PK316" s="7"/>
      <c r="PL316" s="7"/>
      <c r="PM316" s="7"/>
      <c r="PN316" s="7"/>
      <c r="PO316" s="7"/>
      <c r="PP316" s="7"/>
      <c r="PQ316" s="7"/>
      <c r="PR316" s="7"/>
      <c r="PS316" s="7"/>
      <c r="PT316" s="7"/>
      <c r="PU316" s="7"/>
      <c r="PV316" s="7"/>
      <c r="PW316" s="7"/>
      <c r="PX316" s="7"/>
      <c r="PY316" s="7"/>
      <c r="PZ316" s="7"/>
      <c r="QA316" s="7"/>
      <c r="QB316" s="7"/>
      <c r="QC316" s="7"/>
      <c r="QD316" s="7"/>
      <c r="QE316" s="7"/>
      <c r="QF316" s="7"/>
      <c r="QG316" s="7"/>
      <c r="QH316" s="7"/>
      <c r="QI316" s="7"/>
      <c r="QJ316" s="7"/>
      <c r="QK316" s="7"/>
      <c r="QL316" s="7"/>
      <c r="QM316" s="7"/>
      <c r="QN316" s="7"/>
      <c r="QO316" s="7"/>
      <c r="QP316" s="7"/>
      <c r="QQ316" s="7"/>
      <c r="QR316" s="7"/>
      <c r="QS316" s="7"/>
      <c r="QT316" s="7"/>
      <c r="QU316" s="7"/>
      <c r="QV316" s="7"/>
      <c r="QW316" s="7"/>
      <c r="QX316" s="7"/>
      <c r="QY316" s="7"/>
      <c r="QZ316" s="7"/>
      <c r="RA316" s="7"/>
      <c r="RB316" s="7"/>
      <c r="RC316" s="7"/>
      <c r="RD316" s="7"/>
      <c r="RE316" s="7"/>
      <c r="RF316" s="7"/>
      <c r="RG316" s="7"/>
      <c r="RH316" s="7"/>
      <c r="RI316" s="7"/>
      <c r="RJ316" s="7"/>
      <c r="RK316" s="7"/>
      <c r="RL316" s="7"/>
      <c r="RM316" s="7"/>
      <c r="RN316" s="7"/>
      <c r="RO316" s="7"/>
      <c r="RP316" s="7"/>
      <c r="RQ316" s="7"/>
      <c r="RR316" s="7"/>
      <c r="RS316" s="7"/>
      <c r="RT316" s="7"/>
      <c r="RU316" s="7"/>
      <c r="RV316" s="7"/>
      <c r="RW316" s="7"/>
      <c r="RX316" s="7"/>
      <c r="RY316" s="7"/>
      <c r="RZ316" s="7"/>
      <c r="SA316" s="7"/>
      <c r="SB316" s="7"/>
      <c r="SC316" s="7"/>
      <c r="SD316" s="7"/>
      <c r="SE316" s="7"/>
      <c r="SF316" s="7"/>
      <c r="SG316" s="7"/>
      <c r="SH316" s="7"/>
      <c r="SI316" s="7"/>
      <c r="SJ316" s="7"/>
      <c r="SK316" s="7"/>
    </row>
    <row r="317" ht="14.2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  <c r="DV317" s="7"/>
      <c r="DW317" s="7"/>
      <c r="DX317" s="7"/>
      <c r="DY317" s="7"/>
      <c r="DZ317" s="7"/>
      <c r="EA317" s="7"/>
      <c r="EB317" s="7"/>
      <c r="EC317" s="7"/>
      <c r="ED317" s="7"/>
      <c r="EE317" s="7"/>
      <c r="EF317" s="7"/>
      <c r="EG317" s="7"/>
      <c r="EH317" s="7"/>
      <c r="EI317" s="7"/>
      <c r="EJ317" s="7"/>
      <c r="EK317" s="7"/>
      <c r="EL317" s="7"/>
      <c r="EM317" s="7"/>
      <c r="EN317" s="7"/>
      <c r="EO317" s="7"/>
      <c r="EP317" s="7"/>
      <c r="EQ317" s="7"/>
      <c r="ER317" s="7"/>
      <c r="ES317" s="7"/>
      <c r="ET317" s="7"/>
      <c r="EU317" s="7"/>
      <c r="EV317" s="7"/>
      <c r="EW317" s="7"/>
      <c r="EX317" s="7"/>
      <c r="EY317" s="7"/>
      <c r="EZ317" s="7"/>
      <c r="FA317" s="7"/>
      <c r="FB317" s="7"/>
      <c r="FC317" s="7"/>
      <c r="FD317" s="7"/>
      <c r="FE317" s="7"/>
      <c r="FF317" s="7"/>
      <c r="FG317" s="7"/>
      <c r="FH317" s="7"/>
      <c r="FI317" s="7"/>
      <c r="FJ317" s="7"/>
      <c r="FK317" s="7"/>
      <c r="FL317" s="7"/>
      <c r="FM317" s="7"/>
      <c r="FN317" s="7"/>
      <c r="FO317" s="7"/>
      <c r="FP317" s="7"/>
      <c r="FQ317" s="7"/>
      <c r="FR317" s="7"/>
      <c r="FS317" s="7"/>
      <c r="FT317" s="7"/>
      <c r="FU317" s="7"/>
      <c r="FV317" s="7"/>
      <c r="FW317" s="7"/>
      <c r="FX317" s="7"/>
      <c r="FY317" s="7"/>
      <c r="FZ317" s="7"/>
      <c r="GA317" s="7"/>
      <c r="GB317" s="7"/>
      <c r="GC317" s="7"/>
      <c r="GD317" s="7"/>
      <c r="GE317" s="7"/>
      <c r="GF317" s="7"/>
      <c r="GG317" s="7"/>
      <c r="GH317" s="7"/>
      <c r="GI317" s="7"/>
      <c r="GJ317" s="7"/>
      <c r="GK317" s="7"/>
      <c r="GL317" s="7"/>
      <c r="GM317" s="7"/>
      <c r="GN317" s="7"/>
      <c r="GO317" s="7"/>
      <c r="GP317" s="7"/>
      <c r="GQ317" s="7"/>
      <c r="GR317" s="7"/>
      <c r="GS317" s="7"/>
      <c r="GT317" s="7"/>
      <c r="GU317" s="7"/>
      <c r="GV317" s="7"/>
      <c r="GW317" s="7"/>
      <c r="GX317" s="7"/>
      <c r="GY317" s="7"/>
      <c r="GZ317" s="7"/>
      <c r="HA317" s="7"/>
      <c r="HB317" s="7"/>
      <c r="HC317" s="7"/>
      <c r="HD317" s="7"/>
      <c r="HE317" s="7"/>
      <c r="HF317" s="7"/>
      <c r="HG317" s="7"/>
      <c r="HH317" s="7"/>
      <c r="HI317" s="7"/>
      <c r="HJ317" s="7"/>
      <c r="HK317" s="7"/>
      <c r="HL317" s="7"/>
      <c r="HM317" s="7"/>
      <c r="HN317" s="7"/>
      <c r="HO317" s="7"/>
      <c r="HP317" s="7"/>
      <c r="HQ317" s="7"/>
      <c r="HR317" s="7"/>
      <c r="HS317" s="7"/>
      <c r="HT317" s="7"/>
      <c r="HU317" s="7"/>
      <c r="HV317" s="7"/>
      <c r="HW317" s="7"/>
      <c r="HX317" s="7"/>
      <c r="HY317" s="7"/>
      <c r="HZ317" s="7"/>
      <c r="IA317" s="7"/>
      <c r="IB317" s="7"/>
      <c r="IC317" s="7"/>
      <c r="ID317" s="7"/>
      <c r="IE317" s="7"/>
      <c r="IF317" s="7"/>
      <c r="IG317" s="7"/>
      <c r="IH317" s="7"/>
      <c r="II317" s="7"/>
      <c r="IJ317" s="7"/>
      <c r="IK317" s="7"/>
      <c r="IL317" s="7"/>
      <c r="IM317" s="7"/>
      <c r="IN317" s="7"/>
      <c r="IO317" s="7"/>
      <c r="IP317" s="7"/>
      <c r="IQ317" s="7"/>
      <c r="IR317" s="7"/>
      <c r="IS317" s="7"/>
      <c r="IT317" s="7"/>
      <c r="IU317" s="7"/>
      <c r="IV317" s="7"/>
      <c r="IW317" s="7"/>
      <c r="IX317" s="7"/>
      <c r="IY317" s="7"/>
      <c r="IZ317" s="7"/>
      <c r="JA317" s="7"/>
      <c r="JB317" s="7"/>
      <c r="JC317" s="7"/>
      <c r="JD317" s="7"/>
      <c r="JE317" s="7"/>
      <c r="JF317" s="7"/>
      <c r="JG317" s="7"/>
      <c r="JH317" s="7"/>
      <c r="JI317" s="7"/>
      <c r="JJ317" s="7"/>
      <c r="JK317" s="7"/>
      <c r="JL317" s="7"/>
      <c r="JM317" s="7"/>
      <c r="JN317" s="7"/>
      <c r="JO317" s="7"/>
      <c r="JP317" s="7"/>
      <c r="JQ317" s="7"/>
      <c r="JR317" s="7"/>
      <c r="JS317" s="7"/>
      <c r="JT317" s="7"/>
      <c r="JU317" s="7"/>
      <c r="JV317" s="7"/>
      <c r="JW317" s="7"/>
      <c r="JX317" s="7"/>
      <c r="JY317" s="7"/>
      <c r="JZ317" s="7"/>
      <c r="KA317" s="7"/>
      <c r="KB317" s="7"/>
      <c r="KC317" s="7"/>
      <c r="KD317" s="7"/>
      <c r="KE317" s="7"/>
      <c r="KF317" s="7"/>
      <c r="KG317" s="7"/>
      <c r="KH317" s="7"/>
      <c r="KI317" s="7"/>
      <c r="KJ317" s="7"/>
      <c r="KK317" s="7"/>
      <c r="KL317" s="7"/>
      <c r="KM317" s="7"/>
      <c r="KN317" s="7"/>
      <c r="KO317" s="7"/>
      <c r="KP317" s="7"/>
      <c r="KQ317" s="7"/>
      <c r="KR317" s="7"/>
      <c r="KS317" s="7"/>
      <c r="KT317" s="7"/>
      <c r="KU317" s="7"/>
      <c r="KV317" s="7"/>
      <c r="KW317" s="7"/>
      <c r="KX317" s="7"/>
      <c r="KY317" s="7"/>
      <c r="KZ317" s="7"/>
      <c r="LA317" s="7"/>
      <c r="LB317" s="7"/>
      <c r="LC317" s="7"/>
      <c r="LD317" s="7"/>
      <c r="LE317" s="7"/>
      <c r="LF317" s="7"/>
      <c r="LG317" s="7"/>
      <c r="LH317" s="7"/>
      <c r="LI317" s="7"/>
      <c r="LJ317" s="7"/>
      <c r="LK317" s="7"/>
      <c r="LL317" s="7"/>
      <c r="LM317" s="7"/>
      <c r="LN317" s="7"/>
      <c r="LO317" s="7"/>
      <c r="LP317" s="7"/>
      <c r="LQ317" s="7"/>
      <c r="LR317" s="7"/>
      <c r="LS317" s="7"/>
      <c r="LT317" s="7"/>
      <c r="LU317" s="7"/>
      <c r="LV317" s="7"/>
      <c r="LW317" s="7"/>
      <c r="LX317" s="7"/>
      <c r="LY317" s="7"/>
      <c r="LZ317" s="7"/>
      <c r="MA317" s="7"/>
      <c r="MB317" s="7"/>
      <c r="MC317" s="7"/>
      <c r="MD317" s="7"/>
      <c r="ME317" s="7"/>
      <c r="MF317" s="7"/>
      <c r="MG317" s="7"/>
      <c r="MH317" s="7"/>
      <c r="MI317" s="7"/>
      <c r="MJ317" s="7"/>
      <c r="MK317" s="7"/>
      <c r="ML317" s="7"/>
      <c r="MM317" s="7"/>
      <c r="MN317" s="7"/>
      <c r="MO317" s="7"/>
      <c r="MP317" s="7"/>
      <c r="MQ317" s="7"/>
      <c r="MR317" s="7"/>
      <c r="MS317" s="7"/>
      <c r="MT317" s="7"/>
      <c r="MU317" s="7"/>
      <c r="MV317" s="7"/>
      <c r="MW317" s="7"/>
      <c r="MX317" s="7"/>
      <c r="MY317" s="7"/>
      <c r="MZ317" s="7"/>
      <c r="NA317" s="7"/>
      <c r="NB317" s="7"/>
      <c r="NC317" s="7"/>
      <c r="ND317" s="7"/>
      <c r="NE317" s="7"/>
      <c r="NF317" s="7"/>
      <c r="NG317" s="7"/>
      <c r="NH317" s="7"/>
      <c r="NI317" s="7"/>
      <c r="NJ317" s="7"/>
      <c r="NK317" s="7"/>
      <c r="NL317" s="7"/>
      <c r="NM317" s="7"/>
      <c r="NN317" s="7"/>
      <c r="NO317" s="7"/>
      <c r="NP317" s="7"/>
      <c r="NQ317" s="7"/>
      <c r="NR317" s="7"/>
      <c r="NS317" s="7"/>
      <c r="NT317" s="7"/>
      <c r="NU317" s="7"/>
      <c r="NV317" s="7"/>
      <c r="NW317" s="7"/>
      <c r="NX317" s="7"/>
      <c r="NY317" s="7"/>
      <c r="NZ317" s="7"/>
      <c r="OA317" s="7"/>
      <c r="OB317" s="7"/>
      <c r="OC317" s="7"/>
      <c r="OD317" s="7"/>
      <c r="OE317" s="7"/>
      <c r="OF317" s="7"/>
      <c r="OG317" s="7"/>
      <c r="OH317" s="7"/>
      <c r="OI317" s="7"/>
      <c r="OJ317" s="7"/>
      <c r="OK317" s="7"/>
      <c r="OL317" s="7"/>
      <c r="OM317" s="7"/>
      <c r="ON317" s="7"/>
      <c r="OO317" s="7"/>
      <c r="OP317" s="7"/>
      <c r="OQ317" s="7"/>
      <c r="OR317" s="7"/>
      <c r="OS317" s="7"/>
      <c r="OT317" s="7"/>
      <c r="OU317" s="7"/>
      <c r="OV317" s="7"/>
      <c r="OW317" s="7"/>
      <c r="OX317" s="7"/>
      <c r="OY317" s="7"/>
      <c r="OZ317" s="7"/>
      <c r="PA317" s="7"/>
      <c r="PB317" s="7"/>
      <c r="PC317" s="7"/>
      <c r="PD317" s="7"/>
      <c r="PE317" s="7"/>
      <c r="PF317" s="7"/>
      <c r="PG317" s="7"/>
      <c r="PH317" s="7"/>
      <c r="PI317" s="7"/>
      <c r="PJ317" s="7"/>
      <c r="PK317" s="7"/>
      <c r="PL317" s="7"/>
      <c r="PM317" s="7"/>
      <c r="PN317" s="7"/>
      <c r="PO317" s="7"/>
      <c r="PP317" s="7"/>
      <c r="PQ317" s="7"/>
      <c r="PR317" s="7"/>
      <c r="PS317" s="7"/>
      <c r="PT317" s="7"/>
      <c r="PU317" s="7"/>
      <c r="PV317" s="7"/>
      <c r="PW317" s="7"/>
      <c r="PX317" s="7"/>
      <c r="PY317" s="7"/>
      <c r="PZ317" s="7"/>
      <c r="QA317" s="7"/>
      <c r="QB317" s="7"/>
      <c r="QC317" s="7"/>
      <c r="QD317" s="7"/>
      <c r="QE317" s="7"/>
      <c r="QF317" s="7"/>
      <c r="QG317" s="7"/>
      <c r="QH317" s="7"/>
      <c r="QI317" s="7"/>
      <c r="QJ317" s="7"/>
      <c r="QK317" s="7"/>
      <c r="QL317" s="7"/>
      <c r="QM317" s="7"/>
      <c r="QN317" s="7"/>
      <c r="QO317" s="7"/>
      <c r="QP317" s="7"/>
      <c r="QQ317" s="7"/>
      <c r="QR317" s="7"/>
      <c r="QS317" s="7"/>
      <c r="QT317" s="7"/>
      <c r="QU317" s="7"/>
      <c r="QV317" s="7"/>
      <c r="QW317" s="7"/>
      <c r="QX317" s="7"/>
      <c r="QY317" s="7"/>
      <c r="QZ317" s="7"/>
      <c r="RA317" s="7"/>
      <c r="RB317" s="7"/>
      <c r="RC317" s="7"/>
      <c r="RD317" s="7"/>
      <c r="RE317" s="7"/>
      <c r="RF317" s="7"/>
      <c r="RG317" s="7"/>
      <c r="RH317" s="7"/>
      <c r="RI317" s="7"/>
      <c r="RJ317" s="7"/>
      <c r="RK317" s="7"/>
      <c r="RL317" s="7"/>
      <c r="RM317" s="7"/>
      <c r="RN317" s="7"/>
      <c r="RO317" s="7"/>
      <c r="RP317" s="7"/>
      <c r="RQ317" s="7"/>
      <c r="RR317" s="7"/>
      <c r="RS317" s="7"/>
      <c r="RT317" s="7"/>
      <c r="RU317" s="7"/>
      <c r="RV317" s="7"/>
      <c r="RW317" s="7"/>
      <c r="RX317" s="7"/>
      <c r="RY317" s="7"/>
      <c r="RZ317" s="7"/>
      <c r="SA317" s="7"/>
      <c r="SB317" s="7"/>
      <c r="SC317" s="7"/>
      <c r="SD317" s="7"/>
      <c r="SE317" s="7"/>
      <c r="SF317" s="7"/>
      <c r="SG317" s="7"/>
      <c r="SH317" s="7"/>
      <c r="SI317" s="7"/>
      <c r="SJ317" s="7"/>
      <c r="SK317" s="7"/>
    </row>
    <row r="318" ht="14.2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  <c r="DV318" s="7"/>
      <c r="DW318" s="7"/>
      <c r="DX318" s="7"/>
      <c r="DY318" s="7"/>
      <c r="DZ318" s="7"/>
      <c r="EA318" s="7"/>
      <c r="EB318" s="7"/>
      <c r="EC318" s="7"/>
      <c r="ED318" s="7"/>
      <c r="EE318" s="7"/>
      <c r="EF318" s="7"/>
      <c r="EG318" s="7"/>
      <c r="EH318" s="7"/>
      <c r="EI318" s="7"/>
      <c r="EJ318" s="7"/>
      <c r="EK318" s="7"/>
      <c r="EL318" s="7"/>
      <c r="EM318" s="7"/>
      <c r="EN318" s="7"/>
      <c r="EO318" s="7"/>
      <c r="EP318" s="7"/>
      <c r="EQ318" s="7"/>
      <c r="ER318" s="7"/>
      <c r="ES318" s="7"/>
      <c r="ET318" s="7"/>
      <c r="EU318" s="7"/>
      <c r="EV318" s="7"/>
      <c r="EW318" s="7"/>
      <c r="EX318" s="7"/>
      <c r="EY318" s="7"/>
      <c r="EZ318" s="7"/>
      <c r="FA318" s="7"/>
      <c r="FB318" s="7"/>
      <c r="FC318" s="7"/>
      <c r="FD318" s="7"/>
      <c r="FE318" s="7"/>
      <c r="FF318" s="7"/>
      <c r="FG318" s="7"/>
      <c r="FH318" s="7"/>
      <c r="FI318" s="7"/>
      <c r="FJ318" s="7"/>
      <c r="FK318" s="7"/>
      <c r="FL318" s="7"/>
      <c r="FM318" s="7"/>
      <c r="FN318" s="7"/>
      <c r="FO318" s="7"/>
      <c r="FP318" s="7"/>
      <c r="FQ318" s="7"/>
      <c r="FR318" s="7"/>
      <c r="FS318" s="7"/>
      <c r="FT318" s="7"/>
      <c r="FU318" s="7"/>
      <c r="FV318" s="7"/>
      <c r="FW318" s="7"/>
      <c r="FX318" s="7"/>
      <c r="FY318" s="7"/>
      <c r="FZ318" s="7"/>
      <c r="GA318" s="7"/>
      <c r="GB318" s="7"/>
      <c r="GC318" s="7"/>
      <c r="GD318" s="7"/>
      <c r="GE318" s="7"/>
      <c r="GF318" s="7"/>
      <c r="GG318" s="7"/>
      <c r="GH318" s="7"/>
      <c r="GI318" s="7"/>
      <c r="GJ318" s="7"/>
      <c r="GK318" s="7"/>
      <c r="GL318" s="7"/>
      <c r="GM318" s="7"/>
      <c r="GN318" s="7"/>
      <c r="GO318" s="7"/>
      <c r="GP318" s="7"/>
      <c r="GQ318" s="7"/>
      <c r="GR318" s="7"/>
      <c r="GS318" s="7"/>
      <c r="GT318" s="7"/>
      <c r="GU318" s="7"/>
      <c r="GV318" s="7"/>
      <c r="GW318" s="7"/>
      <c r="GX318" s="7"/>
      <c r="GY318" s="7"/>
      <c r="GZ318" s="7"/>
      <c r="HA318" s="7"/>
      <c r="HB318" s="7"/>
      <c r="HC318" s="7"/>
      <c r="HD318" s="7"/>
      <c r="HE318" s="7"/>
      <c r="HF318" s="7"/>
      <c r="HG318" s="7"/>
      <c r="HH318" s="7"/>
      <c r="HI318" s="7"/>
      <c r="HJ318" s="7"/>
      <c r="HK318" s="7"/>
      <c r="HL318" s="7"/>
      <c r="HM318" s="7"/>
      <c r="HN318" s="7"/>
      <c r="HO318" s="7"/>
      <c r="HP318" s="7"/>
      <c r="HQ318" s="7"/>
      <c r="HR318" s="7"/>
      <c r="HS318" s="7"/>
      <c r="HT318" s="7"/>
      <c r="HU318" s="7"/>
      <c r="HV318" s="7"/>
      <c r="HW318" s="7"/>
      <c r="HX318" s="7"/>
      <c r="HY318" s="7"/>
      <c r="HZ318" s="7"/>
      <c r="IA318" s="7"/>
      <c r="IB318" s="7"/>
      <c r="IC318" s="7"/>
      <c r="ID318" s="7"/>
      <c r="IE318" s="7"/>
      <c r="IF318" s="7"/>
      <c r="IG318" s="7"/>
      <c r="IH318" s="7"/>
      <c r="II318" s="7"/>
      <c r="IJ318" s="7"/>
      <c r="IK318" s="7"/>
      <c r="IL318" s="7"/>
      <c r="IM318" s="7"/>
      <c r="IN318" s="7"/>
      <c r="IO318" s="7"/>
      <c r="IP318" s="7"/>
      <c r="IQ318" s="7"/>
      <c r="IR318" s="7"/>
      <c r="IS318" s="7"/>
      <c r="IT318" s="7"/>
      <c r="IU318" s="7"/>
      <c r="IV318" s="7"/>
      <c r="IW318" s="7"/>
      <c r="IX318" s="7"/>
      <c r="IY318" s="7"/>
      <c r="IZ318" s="7"/>
      <c r="JA318" s="7"/>
      <c r="JB318" s="7"/>
      <c r="JC318" s="7"/>
      <c r="JD318" s="7"/>
      <c r="JE318" s="7"/>
      <c r="JF318" s="7"/>
      <c r="JG318" s="7"/>
      <c r="JH318" s="7"/>
      <c r="JI318" s="7"/>
      <c r="JJ318" s="7"/>
      <c r="JK318" s="7"/>
      <c r="JL318" s="7"/>
      <c r="JM318" s="7"/>
      <c r="JN318" s="7"/>
      <c r="JO318" s="7"/>
      <c r="JP318" s="7"/>
      <c r="JQ318" s="7"/>
      <c r="JR318" s="7"/>
      <c r="JS318" s="7"/>
      <c r="JT318" s="7"/>
      <c r="JU318" s="7"/>
      <c r="JV318" s="7"/>
      <c r="JW318" s="7"/>
      <c r="JX318" s="7"/>
      <c r="JY318" s="7"/>
      <c r="JZ318" s="7"/>
      <c r="KA318" s="7"/>
      <c r="KB318" s="7"/>
      <c r="KC318" s="7"/>
      <c r="KD318" s="7"/>
      <c r="KE318" s="7"/>
      <c r="KF318" s="7"/>
      <c r="KG318" s="7"/>
      <c r="KH318" s="7"/>
      <c r="KI318" s="7"/>
      <c r="KJ318" s="7"/>
      <c r="KK318" s="7"/>
      <c r="KL318" s="7"/>
      <c r="KM318" s="7"/>
      <c r="KN318" s="7"/>
      <c r="KO318" s="7"/>
      <c r="KP318" s="7"/>
      <c r="KQ318" s="7"/>
      <c r="KR318" s="7"/>
      <c r="KS318" s="7"/>
      <c r="KT318" s="7"/>
      <c r="KU318" s="7"/>
      <c r="KV318" s="7"/>
      <c r="KW318" s="7"/>
      <c r="KX318" s="7"/>
      <c r="KY318" s="7"/>
      <c r="KZ318" s="7"/>
      <c r="LA318" s="7"/>
      <c r="LB318" s="7"/>
      <c r="LC318" s="7"/>
      <c r="LD318" s="7"/>
      <c r="LE318" s="7"/>
      <c r="LF318" s="7"/>
      <c r="LG318" s="7"/>
      <c r="LH318" s="7"/>
      <c r="LI318" s="7"/>
      <c r="LJ318" s="7"/>
      <c r="LK318" s="7"/>
      <c r="LL318" s="7"/>
      <c r="LM318" s="7"/>
      <c r="LN318" s="7"/>
      <c r="LO318" s="7"/>
      <c r="LP318" s="7"/>
      <c r="LQ318" s="7"/>
      <c r="LR318" s="7"/>
      <c r="LS318" s="7"/>
      <c r="LT318" s="7"/>
      <c r="LU318" s="7"/>
      <c r="LV318" s="7"/>
      <c r="LW318" s="7"/>
      <c r="LX318" s="7"/>
      <c r="LY318" s="7"/>
      <c r="LZ318" s="7"/>
      <c r="MA318" s="7"/>
      <c r="MB318" s="7"/>
      <c r="MC318" s="7"/>
      <c r="MD318" s="7"/>
      <c r="ME318" s="7"/>
      <c r="MF318" s="7"/>
      <c r="MG318" s="7"/>
      <c r="MH318" s="7"/>
      <c r="MI318" s="7"/>
      <c r="MJ318" s="7"/>
      <c r="MK318" s="7"/>
      <c r="ML318" s="7"/>
      <c r="MM318" s="7"/>
      <c r="MN318" s="7"/>
      <c r="MO318" s="7"/>
      <c r="MP318" s="7"/>
      <c r="MQ318" s="7"/>
      <c r="MR318" s="7"/>
      <c r="MS318" s="7"/>
      <c r="MT318" s="7"/>
      <c r="MU318" s="7"/>
      <c r="MV318" s="7"/>
      <c r="MW318" s="7"/>
      <c r="MX318" s="7"/>
      <c r="MY318" s="7"/>
      <c r="MZ318" s="7"/>
      <c r="NA318" s="7"/>
      <c r="NB318" s="7"/>
      <c r="NC318" s="7"/>
      <c r="ND318" s="7"/>
      <c r="NE318" s="7"/>
      <c r="NF318" s="7"/>
      <c r="NG318" s="7"/>
      <c r="NH318" s="7"/>
      <c r="NI318" s="7"/>
      <c r="NJ318" s="7"/>
      <c r="NK318" s="7"/>
      <c r="NL318" s="7"/>
      <c r="NM318" s="7"/>
      <c r="NN318" s="7"/>
      <c r="NO318" s="7"/>
      <c r="NP318" s="7"/>
      <c r="NQ318" s="7"/>
      <c r="NR318" s="7"/>
      <c r="NS318" s="7"/>
      <c r="NT318" s="7"/>
      <c r="NU318" s="7"/>
      <c r="NV318" s="7"/>
      <c r="NW318" s="7"/>
      <c r="NX318" s="7"/>
      <c r="NY318" s="7"/>
      <c r="NZ318" s="7"/>
      <c r="OA318" s="7"/>
      <c r="OB318" s="7"/>
      <c r="OC318" s="7"/>
      <c r="OD318" s="7"/>
      <c r="OE318" s="7"/>
      <c r="OF318" s="7"/>
      <c r="OG318" s="7"/>
      <c r="OH318" s="7"/>
      <c r="OI318" s="7"/>
      <c r="OJ318" s="7"/>
      <c r="OK318" s="7"/>
      <c r="OL318" s="7"/>
      <c r="OM318" s="7"/>
      <c r="ON318" s="7"/>
      <c r="OO318" s="7"/>
      <c r="OP318" s="7"/>
      <c r="OQ318" s="7"/>
      <c r="OR318" s="7"/>
      <c r="OS318" s="7"/>
      <c r="OT318" s="7"/>
      <c r="OU318" s="7"/>
      <c r="OV318" s="7"/>
      <c r="OW318" s="7"/>
      <c r="OX318" s="7"/>
      <c r="OY318" s="7"/>
      <c r="OZ318" s="7"/>
      <c r="PA318" s="7"/>
      <c r="PB318" s="7"/>
      <c r="PC318" s="7"/>
      <c r="PD318" s="7"/>
      <c r="PE318" s="7"/>
      <c r="PF318" s="7"/>
      <c r="PG318" s="7"/>
      <c r="PH318" s="7"/>
      <c r="PI318" s="7"/>
      <c r="PJ318" s="7"/>
      <c r="PK318" s="7"/>
      <c r="PL318" s="7"/>
      <c r="PM318" s="7"/>
      <c r="PN318" s="7"/>
      <c r="PO318" s="7"/>
      <c r="PP318" s="7"/>
      <c r="PQ318" s="7"/>
      <c r="PR318" s="7"/>
      <c r="PS318" s="7"/>
      <c r="PT318" s="7"/>
      <c r="PU318" s="7"/>
      <c r="PV318" s="7"/>
      <c r="PW318" s="7"/>
      <c r="PX318" s="7"/>
      <c r="PY318" s="7"/>
      <c r="PZ318" s="7"/>
      <c r="QA318" s="7"/>
      <c r="QB318" s="7"/>
      <c r="QC318" s="7"/>
      <c r="QD318" s="7"/>
      <c r="QE318" s="7"/>
      <c r="QF318" s="7"/>
      <c r="QG318" s="7"/>
      <c r="QH318" s="7"/>
      <c r="QI318" s="7"/>
      <c r="QJ318" s="7"/>
      <c r="QK318" s="7"/>
      <c r="QL318" s="7"/>
      <c r="QM318" s="7"/>
      <c r="QN318" s="7"/>
      <c r="QO318" s="7"/>
      <c r="QP318" s="7"/>
      <c r="QQ318" s="7"/>
      <c r="QR318" s="7"/>
      <c r="QS318" s="7"/>
      <c r="QT318" s="7"/>
      <c r="QU318" s="7"/>
      <c r="QV318" s="7"/>
      <c r="QW318" s="7"/>
      <c r="QX318" s="7"/>
      <c r="QY318" s="7"/>
      <c r="QZ318" s="7"/>
      <c r="RA318" s="7"/>
      <c r="RB318" s="7"/>
      <c r="RC318" s="7"/>
      <c r="RD318" s="7"/>
      <c r="RE318" s="7"/>
      <c r="RF318" s="7"/>
      <c r="RG318" s="7"/>
      <c r="RH318" s="7"/>
      <c r="RI318" s="7"/>
      <c r="RJ318" s="7"/>
      <c r="RK318" s="7"/>
      <c r="RL318" s="7"/>
      <c r="RM318" s="7"/>
      <c r="RN318" s="7"/>
      <c r="RO318" s="7"/>
      <c r="RP318" s="7"/>
      <c r="RQ318" s="7"/>
      <c r="RR318" s="7"/>
      <c r="RS318" s="7"/>
      <c r="RT318" s="7"/>
      <c r="RU318" s="7"/>
      <c r="RV318" s="7"/>
      <c r="RW318" s="7"/>
      <c r="RX318" s="7"/>
      <c r="RY318" s="7"/>
      <c r="RZ318" s="7"/>
      <c r="SA318" s="7"/>
      <c r="SB318" s="7"/>
      <c r="SC318" s="7"/>
      <c r="SD318" s="7"/>
      <c r="SE318" s="7"/>
      <c r="SF318" s="7"/>
      <c r="SG318" s="7"/>
      <c r="SH318" s="7"/>
      <c r="SI318" s="7"/>
      <c r="SJ318" s="7"/>
      <c r="SK318" s="7"/>
    </row>
    <row r="319" ht="14.2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  <c r="DV319" s="7"/>
      <c r="DW319" s="7"/>
      <c r="DX319" s="7"/>
      <c r="DY319" s="7"/>
      <c r="DZ319" s="7"/>
      <c r="EA319" s="7"/>
      <c r="EB319" s="7"/>
      <c r="EC319" s="7"/>
      <c r="ED319" s="7"/>
      <c r="EE319" s="7"/>
      <c r="EF319" s="7"/>
      <c r="EG319" s="7"/>
      <c r="EH319" s="7"/>
      <c r="EI319" s="7"/>
      <c r="EJ319" s="7"/>
      <c r="EK319" s="7"/>
      <c r="EL319" s="7"/>
      <c r="EM319" s="7"/>
      <c r="EN319" s="7"/>
      <c r="EO319" s="7"/>
      <c r="EP319" s="7"/>
      <c r="EQ319" s="7"/>
      <c r="ER319" s="7"/>
      <c r="ES319" s="7"/>
      <c r="ET319" s="7"/>
      <c r="EU319" s="7"/>
      <c r="EV319" s="7"/>
      <c r="EW319" s="7"/>
      <c r="EX319" s="7"/>
      <c r="EY319" s="7"/>
      <c r="EZ319" s="7"/>
      <c r="FA319" s="7"/>
      <c r="FB319" s="7"/>
      <c r="FC319" s="7"/>
      <c r="FD319" s="7"/>
      <c r="FE319" s="7"/>
      <c r="FF319" s="7"/>
      <c r="FG319" s="7"/>
      <c r="FH319" s="7"/>
      <c r="FI319" s="7"/>
      <c r="FJ319" s="7"/>
      <c r="FK319" s="7"/>
      <c r="FL319" s="7"/>
      <c r="FM319" s="7"/>
      <c r="FN319" s="7"/>
      <c r="FO319" s="7"/>
      <c r="FP319" s="7"/>
      <c r="FQ319" s="7"/>
      <c r="FR319" s="7"/>
      <c r="FS319" s="7"/>
      <c r="FT319" s="7"/>
      <c r="FU319" s="7"/>
      <c r="FV319" s="7"/>
      <c r="FW319" s="7"/>
      <c r="FX319" s="7"/>
      <c r="FY319" s="7"/>
      <c r="FZ319" s="7"/>
      <c r="GA319" s="7"/>
      <c r="GB319" s="7"/>
      <c r="GC319" s="7"/>
      <c r="GD319" s="7"/>
      <c r="GE319" s="7"/>
      <c r="GF319" s="7"/>
      <c r="GG319" s="7"/>
      <c r="GH319" s="7"/>
      <c r="GI319" s="7"/>
      <c r="GJ319" s="7"/>
      <c r="GK319" s="7"/>
      <c r="GL319" s="7"/>
      <c r="GM319" s="7"/>
      <c r="GN319" s="7"/>
      <c r="GO319" s="7"/>
      <c r="GP319" s="7"/>
      <c r="GQ319" s="7"/>
      <c r="GR319" s="7"/>
      <c r="GS319" s="7"/>
      <c r="GT319" s="7"/>
      <c r="GU319" s="7"/>
      <c r="GV319" s="7"/>
      <c r="GW319" s="7"/>
      <c r="GX319" s="7"/>
      <c r="GY319" s="7"/>
      <c r="GZ319" s="7"/>
      <c r="HA319" s="7"/>
      <c r="HB319" s="7"/>
      <c r="HC319" s="7"/>
      <c r="HD319" s="7"/>
      <c r="HE319" s="7"/>
      <c r="HF319" s="7"/>
      <c r="HG319" s="7"/>
      <c r="HH319" s="7"/>
      <c r="HI319" s="7"/>
      <c r="HJ319" s="7"/>
      <c r="HK319" s="7"/>
      <c r="HL319" s="7"/>
      <c r="HM319" s="7"/>
      <c r="HN319" s="7"/>
      <c r="HO319" s="7"/>
      <c r="HP319" s="7"/>
      <c r="HQ319" s="7"/>
      <c r="HR319" s="7"/>
      <c r="HS319" s="7"/>
      <c r="HT319" s="7"/>
      <c r="HU319" s="7"/>
      <c r="HV319" s="7"/>
      <c r="HW319" s="7"/>
      <c r="HX319" s="7"/>
      <c r="HY319" s="7"/>
      <c r="HZ319" s="7"/>
      <c r="IA319" s="7"/>
      <c r="IB319" s="7"/>
      <c r="IC319" s="7"/>
      <c r="ID319" s="7"/>
      <c r="IE319" s="7"/>
      <c r="IF319" s="7"/>
      <c r="IG319" s="7"/>
      <c r="IH319" s="7"/>
      <c r="II319" s="7"/>
      <c r="IJ319" s="7"/>
      <c r="IK319" s="7"/>
      <c r="IL319" s="7"/>
      <c r="IM319" s="7"/>
      <c r="IN319" s="7"/>
      <c r="IO319" s="7"/>
      <c r="IP319" s="7"/>
      <c r="IQ319" s="7"/>
      <c r="IR319" s="7"/>
      <c r="IS319" s="7"/>
      <c r="IT319" s="7"/>
      <c r="IU319" s="7"/>
      <c r="IV319" s="7"/>
      <c r="IW319" s="7"/>
      <c r="IX319" s="7"/>
      <c r="IY319" s="7"/>
      <c r="IZ319" s="7"/>
      <c r="JA319" s="7"/>
      <c r="JB319" s="7"/>
      <c r="JC319" s="7"/>
      <c r="JD319" s="7"/>
      <c r="JE319" s="7"/>
      <c r="JF319" s="7"/>
      <c r="JG319" s="7"/>
      <c r="JH319" s="7"/>
      <c r="JI319" s="7"/>
      <c r="JJ319" s="7"/>
      <c r="JK319" s="7"/>
      <c r="JL319" s="7"/>
      <c r="JM319" s="7"/>
      <c r="JN319" s="7"/>
      <c r="JO319" s="7"/>
      <c r="JP319" s="7"/>
      <c r="JQ319" s="7"/>
      <c r="JR319" s="7"/>
      <c r="JS319" s="7"/>
      <c r="JT319" s="7"/>
      <c r="JU319" s="7"/>
      <c r="JV319" s="7"/>
      <c r="JW319" s="7"/>
      <c r="JX319" s="7"/>
      <c r="JY319" s="7"/>
      <c r="JZ319" s="7"/>
      <c r="KA319" s="7"/>
      <c r="KB319" s="7"/>
      <c r="KC319" s="7"/>
      <c r="KD319" s="7"/>
      <c r="KE319" s="7"/>
      <c r="KF319" s="7"/>
      <c r="KG319" s="7"/>
      <c r="KH319" s="7"/>
      <c r="KI319" s="7"/>
      <c r="KJ319" s="7"/>
      <c r="KK319" s="7"/>
      <c r="KL319" s="7"/>
      <c r="KM319" s="7"/>
      <c r="KN319" s="7"/>
      <c r="KO319" s="7"/>
      <c r="KP319" s="7"/>
      <c r="KQ319" s="7"/>
      <c r="KR319" s="7"/>
      <c r="KS319" s="7"/>
      <c r="KT319" s="7"/>
      <c r="KU319" s="7"/>
      <c r="KV319" s="7"/>
      <c r="KW319" s="7"/>
      <c r="KX319" s="7"/>
      <c r="KY319" s="7"/>
      <c r="KZ319" s="7"/>
      <c r="LA319" s="7"/>
      <c r="LB319" s="7"/>
      <c r="LC319" s="7"/>
      <c r="LD319" s="7"/>
      <c r="LE319" s="7"/>
      <c r="LF319" s="7"/>
      <c r="LG319" s="7"/>
      <c r="LH319" s="7"/>
      <c r="LI319" s="7"/>
      <c r="LJ319" s="7"/>
      <c r="LK319" s="7"/>
      <c r="LL319" s="7"/>
      <c r="LM319" s="7"/>
      <c r="LN319" s="7"/>
      <c r="LO319" s="7"/>
      <c r="LP319" s="7"/>
      <c r="LQ319" s="7"/>
      <c r="LR319" s="7"/>
      <c r="LS319" s="7"/>
      <c r="LT319" s="7"/>
      <c r="LU319" s="7"/>
      <c r="LV319" s="7"/>
      <c r="LW319" s="7"/>
      <c r="LX319" s="7"/>
      <c r="LY319" s="7"/>
      <c r="LZ319" s="7"/>
      <c r="MA319" s="7"/>
      <c r="MB319" s="7"/>
      <c r="MC319" s="7"/>
      <c r="MD319" s="7"/>
      <c r="ME319" s="7"/>
      <c r="MF319" s="7"/>
      <c r="MG319" s="7"/>
      <c r="MH319" s="7"/>
      <c r="MI319" s="7"/>
      <c r="MJ319" s="7"/>
      <c r="MK319" s="7"/>
      <c r="ML319" s="7"/>
      <c r="MM319" s="7"/>
      <c r="MN319" s="7"/>
      <c r="MO319" s="7"/>
      <c r="MP319" s="7"/>
      <c r="MQ319" s="7"/>
      <c r="MR319" s="7"/>
      <c r="MS319" s="7"/>
      <c r="MT319" s="7"/>
      <c r="MU319" s="7"/>
      <c r="MV319" s="7"/>
      <c r="MW319" s="7"/>
      <c r="MX319" s="7"/>
      <c r="MY319" s="7"/>
      <c r="MZ319" s="7"/>
      <c r="NA319" s="7"/>
      <c r="NB319" s="7"/>
      <c r="NC319" s="7"/>
      <c r="ND319" s="7"/>
      <c r="NE319" s="7"/>
      <c r="NF319" s="7"/>
      <c r="NG319" s="7"/>
      <c r="NH319" s="7"/>
      <c r="NI319" s="7"/>
      <c r="NJ319" s="7"/>
      <c r="NK319" s="7"/>
      <c r="NL319" s="7"/>
      <c r="NM319" s="7"/>
      <c r="NN319" s="7"/>
      <c r="NO319" s="7"/>
      <c r="NP319" s="7"/>
      <c r="NQ319" s="7"/>
      <c r="NR319" s="7"/>
      <c r="NS319" s="7"/>
      <c r="NT319" s="7"/>
      <c r="NU319" s="7"/>
      <c r="NV319" s="7"/>
      <c r="NW319" s="7"/>
      <c r="NX319" s="7"/>
      <c r="NY319" s="7"/>
      <c r="NZ319" s="7"/>
      <c r="OA319" s="7"/>
      <c r="OB319" s="7"/>
      <c r="OC319" s="7"/>
      <c r="OD319" s="7"/>
      <c r="OE319" s="7"/>
      <c r="OF319" s="7"/>
      <c r="OG319" s="7"/>
      <c r="OH319" s="7"/>
      <c r="OI319" s="7"/>
      <c r="OJ319" s="7"/>
      <c r="OK319" s="7"/>
      <c r="OL319" s="7"/>
      <c r="OM319" s="7"/>
      <c r="ON319" s="7"/>
      <c r="OO319" s="7"/>
      <c r="OP319" s="7"/>
      <c r="OQ319" s="7"/>
      <c r="OR319" s="7"/>
      <c r="OS319" s="7"/>
      <c r="OT319" s="7"/>
      <c r="OU319" s="7"/>
      <c r="OV319" s="7"/>
      <c r="OW319" s="7"/>
      <c r="OX319" s="7"/>
      <c r="OY319" s="7"/>
      <c r="OZ319" s="7"/>
      <c r="PA319" s="7"/>
      <c r="PB319" s="7"/>
      <c r="PC319" s="7"/>
      <c r="PD319" s="7"/>
      <c r="PE319" s="7"/>
      <c r="PF319" s="7"/>
      <c r="PG319" s="7"/>
      <c r="PH319" s="7"/>
      <c r="PI319" s="7"/>
      <c r="PJ319" s="7"/>
      <c r="PK319" s="7"/>
      <c r="PL319" s="7"/>
      <c r="PM319" s="7"/>
      <c r="PN319" s="7"/>
      <c r="PO319" s="7"/>
      <c r="PP319" s="7"/>
      <c r="PQ319" s="7"/>
      <c r="PR319" s="7"/>
      <c r="PS319" s="7"/>
      <c r="PT319" s="7"/>
      <c r="PU319" s="7"/>
      <c r="PV319" s="7"/>
      <c r="PW319" s="7"/>
      <c r="PX319" s="7"/>
      <c r="PY319" s="7"/>
      <c r="PZ319" s="7"/>
      <c r="QA319" s="7"/>
      <c r="QB319" s="7"/>
      <c r="QC319" s="7"/>
      <c r="QD319" s="7"/>
      <c r="QE319" s="7"/>
      <c r="QF319" s="7"/>
      <c r="QG319" s="7"/>
      <c r="QH319" s="7"/>
      <c r="QI319" s="7"/>
      <c r="QJ319" s="7"/>
      <c r="QK319" s="7"/>
      <c r="QL319" s="7"/>
      <c r="QM319" s="7"/>
      <c r="QN319" s="7"/>
      <c r="QO319" s="7"/>
      <c r="QP319" s="7"/>
      <c r="QQ319" s="7"/>
      <c r="QR319" s="7"/>
      <c r="QS319" s="7"/>
      <c r="QT319" s="7"/>
      <c r="QU319" s="7"/>
      <c r="QV319" s="7"/>
      <c r="QW319" s="7"/>
      <c r="QX319" s="7"/>
      <c r="QY319" s="7"/>
      <c r="QZ319" s="7"/>
      <c r="RA319" s="7"/>
      <c r="RB319" s="7"/>
      <c r="RC319" s="7"/>
      <c r="RD319" s="7"/>
      <c r="RE319" s="7"/>
      <c r="RF319" s="7"/>
      <c r="RG319" s="7"/>
      <c r="RH319" s="7"/>
      <c r="RI319" s="7"/>
      <c r="RJ319" s="7"/>
      <c r="RK319" s="7"/>
      <c r="RL319" s="7"/>
      <c r="RM319" s="7"/>
      <c r="RN319" s="7"/>
      <c r="RO319" s="7"/>
      <c r="RP319" s="7"/>
      <c r="RQ319" s="7"/>
      <c r="RR319" s="7"/>
      <c r="RS319" s="7"/>
      <c r="RT319" s="7"/>
      <c r="RU319" s="7"/>
      <c r="RV319" s="7"/>
      <c r="RW319" s="7"/>
      <c r="RX319" s="7"/>
      <c r="RY319" s="7"/>
      <c r="RZ319" s="7"/>
      <c r="SA319" s="7"/>
      <c r="SB319" s="7"/>
      <c r="SC319" s="7"/>
      <c r="SD319" s="7"/>
      <c r="SE319" s="7"/>
      <c r="SF319" s="7"/>
      <c r="SG319" s="7"/>
      <c r="SH319" s="7"/>
      <c r="SI319" s="7"/>
      <c r="SJ319" s="7"/>
      <c r="SK319" s="7"/>
    </row>
    <row r="320" ht="14.2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  <c r="DV320" s="7"/>
      <c r="DW320" s="7"/>
      <c r="DX320" s="7"/>
      <c r="DY320" s="7"/>
      <c r="DZ320" s="7"/>
      <c r="EA320" s="7"/>
      <c r="EB320" s="7"/>
      <c r="EC320" s="7"/>
      <c r="ED320" s="7"/>
      <c r="EE320" s="7"/>
      <c r="EF320" s="7"/>
      <c r="EG320" s="7"/>
      <c r="EH320" s="7"/>
      <c r="EI320" s="7"/>
      <c r="EJ320" s="7"/>
      <c r="EK320" s="7"/>
      <c r="EL320" s="7"/>
      <c r="EM320" s="7"/>
      <c r="EN320" s="7"/>
      <c r="EO320" s="7"/>
      <c r="EP320" s="7"/>
      <c r="EQ320" s="7"/>
      <c r="ER320" s="7"/>
      <c r="ES320" s="7"/>
      <c r="ET320" s="7"/>
      <c r="EU320" s="7"/>
      <c r="EV320" s="7"/>
      <c r="EW320" s="7"/>
      <c r="EX320" s="7"/>
      <c r="EY320" s="7"/>
      <c r="EZ320" s="7"/>
      <c r="FA320" s="7"/>
      <c r="FB320" s="7"/>
      <c r="FC320" s="7"/>
      <c r="FD320" s="7"/>
      <c r="FE320" s="7"/>
      <c r="FF320" s="7"/>
      <c r="FG320" s="7"/>
      <c r="FH320" s="7"/>
      <c r="FI320" s="7"/>
      <c r="FJ320" s="7"/>
      <c r="FK320" s="7"/>
      <c r="FL320" s="7"/>
      <c r="FM320" s="7"/>
      <c r="FN320" s="7"/>
      <c r="FO320" s="7"/>
      <c r="FP320" s="7"/>
      <c r="FQ320" s="7"/>
      <c r="FR320" s="7"/>
      <c r="FS320" s="7"/>
      <c r="FT320" s="7"/>
      <c r="FU320" s="7"/>
      <c r="FV320" s="7"/>
      <c r="FW320" s="7"/>
      <c r="FX320" s="7"/>
      <c r="FY320" s="7"/>
      <c r="FZ320" s="7"/>
      <c r="GA320" s="7"/>
      <c r="GB320" s="7"/>
      <c r="GC320" s="7"/>
      <c r="GD320" s="7"/>
      <c r="GE320" s="7"/>
      <c r="GF320" s="7"/>
      <c r="GG320" s="7"/>
      <c r="GH320" s="7"/>
      <c r="GI320" s="7"/>
      <c r="GJ320" s="7"/>
      <c r="GK320" s="7"/>
      <c r="GL320" s="7"/>
      <c r="GM320" s="7"/>
      <c r="GN320" s="7"/>
      <c r="GO320" s="7"/>
      <c r="GP320" s="7"/>
      <c r="GQ320" s="7"/>
      <c r="GR320" s="7"/>
      <c r="GS320" s="7"/>
      <c r="GT320" s="7"/>
      <c r="GU320" s="7"/>
      <c r="GV320" s="7"/>
      <c r="GW320" s="7"/>
      <c r="GX320" s="7"/>
      <c r="GY320" s="7"/>
      <c r="GZ320" s="7"/>
      <c r="HA320" s="7"/>
      <c r="HB320" s="7"/>
      <c r="HC320" s="7"/>
      <c r="HD320" s="7"/>
      <c r="HE320" s="7"/>
      <c r="HF320" s="7"/>
      <c r="HG320" s="7"/>
      <c r="HH320" s="7"/>
      <c r="HI320" s="7"/>
      <c r="HJ320" s="7"/>
      <c r="HK320" s="7"/>
      <c r="HL320" s="7"/>
      <c r="HM320" s="7"/>
      <c r="HN320" s="7"/>
      <c r="HO320" s="7"/>
      <c r="HP320" s="7"/>
      <c r="HQ320" s="7"/>
      <c r="HR320" s="7"/>
      <c r="HS320" s="7"/>
      <c r="HT320" s="7"/>
      <c r="HU320" s="7"/>
      <c r="HV320" s="7"/>
      <c r="HW320" s="7"/>
      <c r="HX320" s="7"/>
      <c r="HY320" s="7"/>
      <c r="HZ320" s="7"/>
      <c r="IA320" s="7"/>
      <c r="IB320" s="7"/>
      <c r="IC320" s="7"/>
      <c r="ID320" s="7"/>
      <c r="IE320" s="7"/>
      <c r="IF320" s="7"/>
      <c r="IG320" s="7"/>
      <c r="IH320" s="7"/>
      <c r="II320" s="7"/>
      <c r="IJ320" s="7"/>
      <c r="IK320" s="7"/>
      <c r="IL320" s="7"/>
      <c r="IM320" s="7"/>
      <c r="IN320" s="7"/>
      <c r="IO320" s="7"/>
      <c r="IP320" s="7"/>
      <c r="IQ320" s="7"/>
      <c r="IR320" s="7"/>
      <c r="IS320" s="7"/>
      <c r="IT320" s="7"/>
      <c r="IU320" s="7"/>
      <c r="IV320" s="7"/>
      <c r="IW320" s="7"/>
      <c r="IX320" s="7"/>
      <c r="IY320" s="7"/>
      <c r="IZ320" s="7"/>
      <c r="JA320" s="7"/>
      <c r="JB320" s="7"/>
      <c r="JC320" s="7"/>
      <c r="JD320" s="7"/>
      <c r="JE320" s="7"/>
      <c r="JF320" s="7"/>
      <c r="JG320" s="7"/>
      <c r="JH320" s="7"/>
      <c r="JI320" s="7"/>
      <c r="JJ320" s="7"/>
      <c r="JK320" s="7"/>
      <c r="JL320" s="7"/>
      <c r="JM320" s="7"/>
      <c r="JN320" s="7"/>
      <c r="JO320" s="7"/>
      <c r="JP320" s="7"/>
      <c r="JQ320" s="7"/>
      <c r="JR320" s="7"/>
      <c r="JS320" s="7"/>
      <c r="JT320" s="7"/>
      <c r="JU320" s="7"/>
      <c r="JV320" s="7"/>
      <c r="JW320" s="7"/>
      <c r="JX320" s="7"/>
      <c r="JY320" s="7"/>
      <c r="JZ320" s="7"/>
      <c r="KA320" s="7"/>
      <c r="KB320" s="7"/>
      <c r="KC320" s="7"/>
      <c r="KD320" s="7"/>
      <c r="KE320" s="7"/>
      <c r="KF320" s="7"/>
      <c r="KG320" s="7"/>
      <c r="KH320" s="7"/>
      <c r="KI320" s="7"/>
      <c r="KJ320" s="7"/>
      <c r="KK320" s="7"/>
      <c r="KL320" s="7"/>
      <c r="KM320" s="7"/>
      <c r="KN320" s="7"/>
      <c r="KO320" s="7"/>
      <c r="KP320" s="7"/>
      <c r="KQ320" s="7"/>
      <c r="KR320" s="7"/>
      <c r="KS320" s="7"/>
      <c r="KT320" s="7"/>
      <c r="KU320" s="7"/>
      <c r="KV320" s="7"/>
      <c r="KW320" s="7"/>
      <c r="KX320" s="7"/>
      <c r="KY320" s="7"/>
      <c r="KZ320" s="7"/>
      <c r="LA320" s="7"/>
      <c r="LB320" s="7"/>
      <c r="LC320" s="7"/>
      <c r="LD320" s="7"/>
      <c r="LE320" s="7"/>
      <c r="LF320" s="7"/>
      <c r="LG320" s="7"/>
      <c r="LH320" s="7"/>
      <c r="LI320" s="7"/>
      <c r="LJ320" s="7"/>
      <c r="LK320" s="7"/>
      <c r="LL320" s="7"/>
      <c r="LM320" s="7"/>
      <c r="LN320" s="7"/>
      <c r="LO320" s="7"/>
      <c r="LP320" s="7"/>
      <c r="LQ320" s="7"/>
      <c r="LR320" s="7"/>
      <c r="LS320" s="7"/>
      <c r="LT320" s="7"/>
      <c r="LU320" s="7"/>
      <c r="LV320" s="7"/>
      <c r="LW320" s="7"/>
      <c r="LX320" s="7"/>
      <c r="LY320" s="7"/>
      <c r="LZ320" s="7"/>
      <c r="MA320" s="7"/>
      <c r="MB320" s="7"/>
      <c r="MC320" s="7"/>
      <c r="MD320" s="7"/>
      <c r="ME320" s="7"/>
      <c r="MF320" s="7"/>
      <c r="MG320" s="7"/>
      <c r="MH320" s="7"/>
      <c r="MI320" s="7"/>
      <c r="MJ320" s="7"/>
      <c r="MK320" s="7"/>
      <c r="ML320" s="7"/>
      <c r="MM320" s="7"/>
      <c r="MN320" s="7"/>
      <c r="MO320" s="7"/>
      <c r="MP320" s="7"/>
      <c r="MQ320" s="7"/>
      <c r="MR320" s="7"/>
      <c r="MS320" s="7"/>
      <c r="MT320" s="7"/>
      <c r="MU320" s="7"/>
      <c r="MV320" s="7"/>
      <c r="MW320" s="7"/>
      <c r="MX320" s="7"/>
      <c r="MY320" s="7"/>
      <c r="MZ320" s="7"/>
      <c r="NA320" s="7"/>
      <c r="NB320" s="7"/>
      <c r="NC320" s="7"/>
      <c r="ND320" s="7"/>
      <c r="NE320" s="7"/>
      <c r="NF320" s="7"/>
      <c r="NG320" s="7"/>
      <c r="NH320" s="7"/>
      <c r="NI320" s="7"/>
      <c r="NJ320" s="7"/>
      <c r="NK320" s="7"/>
      <c r="NL320" s="7"/>
      <c r="NM320" s="7"/>
      <c r="NN320" s="7"/>
      <c r="NO320" s="7"/>
      <c r="NP320" s="7"/>
      <c r="NQ320" s="7"/>
      <c r="NR320" s="7"/>
      <c r="NS320" s="7"/>
      <c r="NT320" s="7"/>
      <c r="NU320" s="7"/>
      <c r="NV320" s="7"/>
      <c r="NW320" s="7"/>
      <c r="NX320" s="7"/>
      <c r="NY320" s="7"/>
      <c r="NZ320" s="7"/>
      <c r="OA320" s="7"/>
      <c r="OB320" s="7"/>
      <c r="OC320" s="7"/>
      <c r="OD320" s="7"/>
      <c r="OE320" s="7"/>
      <c r="OF320" s="7"/>
      <c r="OG320" s="7"/>
      <c r="OH320" s="7"/>
      <c r="OI320" s="7"/>
      <c r="OJ320" s="7"/>
      <c r="OK320" s="7"/>
      <c r="OL320" s="7"/>
      <c r="OM320" s="7"/>
      <c r="ON320" s="7"/>
      <c r="OO320" s="7"/>
      <c r="OP320" s="7"/>
      <c r="OQ320" s="7"/>
      <c r="OR320" s="7"/>
      <c r="OS320" s="7"/>
      <c r="OT320" s="7"/>
      <c r="OU320" s="7"/>
      <c r="OV320" s="7"/>
      <c r="OW320" s="7"/>
      <c r="OX320" s="7"/>
      <c r="OY320" s="7"/>
      <c r="OZ320" s="7"/>
      <c r="PA320" s="7"/>
      <c r="PB320" s="7"/>
      <c r="PC320" s="7"/>
      <c r="PD320" s="7"/>
      <c r="PE320" s="7"/>
      <c r="PF320" s="7"/>
      <c r="PG320" s="7"/>
      <c r="PH320" s="7"/>
      <c r="PI320" s="7"/>
      <c r="PJ320" s="7"/>
      <c r="PK320" s="7"/>
      <c r="PL320" s="7"/>
      <c r="PM320" s="7"/>
      <c r="PN320" s="7"/>
      <c r="PO320" s="7"/>
      <c r="PP320" s="7"/>
      <c r="PQ320" s="7"/>
      <c r="PR320" s="7"/>
      <c r="PS320" s="7"/>
      <c r="PT320" s="7"/>
      <c r="PU320" s="7"/>
      <c r="PV320" s="7"/>
      <c r="PW320" s="7"/>
      <c r="PX320" s="7"/>
      <c r="PY320" s="7"/>
      <c r="PZ320" s="7"/>
      <c r="QA320" s="7"/>
      <c r="QB320" s="7"/>
      <c r="QC320" s="7"/>
      <c r="QD320" s="7"/>
      <c r="QE320" s="7"/>
      <c r="QF320" s="7"/>
      <c r="QG320" s="7"/>
      <c r="QH320" s="7"/>
      <c r="QI320" s="7"/>
      <c r="QJ320" s="7"/>
      <c r="QK320" s="7"/>
      <c r="QL320" s="7"/>
      <c r="QM320" s="7"/>
      <c r="QN320" s="7"/>
      <c r="QO320" s="7"/>
      <c r="QP320" s="7"/>
      <c r="QQ320" s="7"/>
      <c r="QR320" s="7"/>
      <c r="QS320" s="7"/>
      <c r="QT320" s="7"/>
      <c r="QU320" s="7"/>
      <c r="QV320" s="7"/>
      <c r="QW320" s="7"/>
      <c r="QX320" s="7"/>
      <c r="QY320" s="7"/>
      <c r="QZ320" s="7"/>
      <c r="RA320" s="7"/>
      <c r="RB320" s="7"/>
      <c r="RC320" s="7"/>
      <c r="RD320" s="7"/>
      <c r="RE320" s="7"/>
      <c r="RF320" s="7"/>
      <c r="RG320" s="7"/>
      <c r="RH320" s="7"/>
      <c r="RI320" s="7"/>
      <c r="RJ320" s="7"/>
      <c r="RK320" s="7"/>
      <c r="RL320" s="7"/>
      <c r="RM320" s="7"/>
      <c r="RN320" s="7"/>
      <c r="RO320" s="7"/>
      <c r="RP320" s="7"/>
      <c r="RQ320" s="7"/>
      <c r="RR320" s="7"/>
      <c r="RS320" s="7"/>
      <c r="RT320" s="7"/>
      <c r="RU320" s="7"/>
      <c r="RV320" s="7"/>
      <c r="RW320" s="7"/>
      <c r="RX320" s="7"/>
      <c r="RY320" s="7"/>
      <c r="RZ320" s="7"/>
      <c r="SA320" s="7"/>
      <c r="SB320" s="7"/>
      <c r="SC320" s="7"/>
      <c r="SD320" s="7"/>
      <c r="SE320" s="7"/>
      <c r="SF320" s="7"/>
      <c r="SG320" s="7"/>
      <c r="SH320" s="7"/>
      <c r="SI320" s="7"/>
      <c r="SJ320" s="7"/>
      <c r="SK320" s="7"/>
    </row>
    <row r="321" ht="14.2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  <c r="DV321" s="7"/>
      <c r="DW321" s="7"/>
      <c r="DX321" s="7"/>
      <c r="DY321" s="7"/>
      <c r="DZ321" s="7"/>
      <c r="EA321" s="7"/>
      <c r="EB321" s="7"/>
      <c r="EC321" s="7"/>
      <c r="ED321" s="7"/>
      <c r="EE321" s="7"/>
      <c r="EF321" s="7"/>
      <c r="EG321" s="7"/>
      <c r="EH321" s="7"/>
      <c r="EI321" s="7"/>
      <c r="EJ321" s="7"/>
      <c r="EK321" s="7"/>
      <c r="EL321" s="7"/>
      <c r="EM321" s="7"/>
      <c r="EN321" s="7"/>
      <c r="EO321" s="7"/>
      <c r="EP321" s="7"/>
      <c r="EQ321" s="7"/>
      <c r="ER321" s="7"/>
      <c r="ES321" s="7"/>
      <c r="ET321" s="7"/>
      <c r="EU321" s="7"/>
      <c r="EV321" s="7"/>
      <c r="EW321" s="7"/>
      <c r="EX321" s="7"/>
      <c r="EY321" s="7"/>
      <c r="EZ321" s="7"/>
      <c r="FA321" s="7"/>
      <c r="FB321" s="7"/>
      <c r="FC321" s="7"/>
      <c r="FD321" s="7"/>
      <c r="FE321" s="7"/>
      <c r="FF321" s="7"/>
      <c r="FG321" s="7"/>
      <c r="FH321" s="7"/>
      <c r="FI321" s="7"/>
      <c r="FJ321" s="7"/>
      <c r="FK321" s="7"/>
      <c r="FL321" s="7"/>
      <c r="FM321" s="7"/>
      <c r="FN321" s="7"/>
      <c r="FO321" s="7"/>
      <c r="FP321" s="7"/>
      <c r="FQ321" s="7"/>
      <c r="FR321" s="7"/>
      <c r="FS321" s="7"/>
      <c r="FT321" s="7"/>
      <c r="FU321" s="7"/>
      <c r="FV321" s="7"/>
      <c r="FW321" s="7"/>
      <c r="FX321" s="7"/>
      <c r="FY321" s="7"/>
      <c r="FZ321" s="7"/>
      <c r="GA321" s="7"/>
      <c r="GB321" s="7"/>
      <c r="GC321" s="7"/>
      <c r="GD321" s="7"/>
      <c r="GE321" s="7"/>
      <c r="GF321" s="7"/>
      <c r="GG321" s="7"/>
      <c r="GH321" s="7"/>
      <c r="GI321" s="7"/>
      <c r="GJ321" s="7"/>
      <c r="GK321" s="7"/>
      <c r="GL321" s="7"/>
      <c r="GM321" s="7"/>
      <c r="GN321" s="7"/>
      <c r="GO321" s="7"/>
      <c r="GP321" s="7"/>
      <c r="GQ321" s="7"/>
      <c r="GR321" s="7"/>
      <c r="GS321" s="7"/>
      <c r="GT321" s="7"/>
      <c r="GU321" s="7"/>
      <c r="GV321" s="7"/>
      <c r="GW321" s="7"/>
      <c r="GX321" s="7"/>
      <c r="GY321" s="7"/>
      <c r="GZ321" s="7"/>
      <c r="HA321" s="7"/>
      <c r="HB321" s="7"/>
      <c r="HC321" s="7"/>
      <c r="HD321" s="7"/>
      <c r="HE321" s="7"/>
      <c r="HF321" s="7"/>
      <c r="HG321" s="7"/>
      <c r="HH321" s="7"/>
      <c r="HI321" s="7"/>
      <c r="HJ321" s="7"/>
      <c r="HK321" s="7"/>
      <c r="HL321" s="7"/>
      <c r="HM321" s="7"/>
      <c r="HN321" s="7"/>
      <c r="HO321" s="7"/>
      <c r="HP321" s="7"/>
      <c r="HQ321" s="7"/>
      <c r="HR321" s="7"/>
      <c r="HS321" s="7"/>
      <c r="HT321" s="7"/>
      <c r="HU321" s="7"/>
      <c r="HV321" s="7"/>
      <c r="HW321" s="7"/>
      <c r="HX321" s="7"/>
      <c r="HY321" s="7"/>
      <c r="HZ321" s="7"/>
      <c r="IA321" s="7"/>
      <c r="IB321" s="7"/>
      <c r="IC321" s="7"/>
      <c r="ID321" s="7"/>
      <c r="IE321" s="7"/>
      <c r="IF321" s="7"/>
      <c r="IG321" s="7"/>
      <c r="IH321" s="7"/>
      <c r="II321" s="7"/>
      <c r="IJ321" s="7"/>
      <c r="IK321" s="7"/>
      <c r="IL321" s="7"/>
      <c r="IM321" s="7"/>
      <c r="IN321" s="7"/>
      <c r="IO321" s="7"/>
      <c r="IP321" s="7"/>
      <c r="IQ321" s="7"/>
      <c r="IR321" s="7"/>
      <c r="IS321" s="7"/>
      <c r="IT321" s="7"/>
      <c r="IU321" s="7"/>
      <c r="IV321" s="7"/>
      <c r="IW321" s="7"/>
      <c r="IX321" s="7"/>
      <c r="IY321" s="7"/>
      <c r="IZ321" s="7"/>
      <c r="JA321" s="7"/>
      <c r="JB321" s="7"/>
      <c r="JC321" s="7"/>
      <c r="JD321" s="7"/>
      <c r="JE321" s="7"/>
      <c r="JF321" s="7"/>
      <c r="JG321" s="7"/>
      <c r="JH321" s="7"/>
      <c r="JI321" s="7"/>
      <c r="JJ321" s="7"/>
      <c r="JK321" s="7"/>
      <c r="JL321" s="7"/>
      <c r="JM321" s="7"/>
      <c r="JN321" s="7"/>
      <c r="JO321" s="7"/>
      <c r="JP321" s="7"/>
      <c r="JQ321" s="7"/>
      <c r="JR321" s="7"/>
      <c r="JS321" s="7"/>
      <c r="JT321" s="7"/>
      <c r="JU321" s="7"/>
      <c r="JV321" s="7"/>
      <c r="JW321" s="7"/>
      <c r="JX321" s="7"/>
      <c r="JY321" s="7"/>
      <c r="JZ321" s="7"/>
      <c r="KA321" s="7"/>
      <c r="KB321" s="7"/>
      <c r="KC321" s="7"/>
      <c r="KD321" s="7"/>
      <c r="KE321" s="7"/>
      <c r="KF321" s="7"/>
      <c r="KG321" s="7"/>
      <c r="KH321" s="7"/>
      <c r="KI321" s="7"/>
      <c r="KJ321" s="7"/>
      <c r="KK321" s="7"/>
      <c r="KL321" s="7"/>
      <c r="KM321" s="7"/>
      <c r="KN321" s="7"/>
      <c r="KO321" s="7"/>
      <c r="KP321" s="7"/>
      <c r="KQ321" s="7"/>
      <c r="KR321" s="7"/>
      <c r="KS321" s="7"/>
      <c r="KT321" s="7"/>
      <c r="KU321" s="7"/>
      <c r="KV321" s="7"/>
      <c r="KW321" s="7"/>
      <c r="KX321" s="7"/>
      <c r="KY321" s="7"/>
      <c r="KZ321" s="7"/>
      <c r="LA321" s="7"/>
      <c r="LB321" s="7"/>
      <c r="LC321" s="7"/>
      <c r="LD321" s="7"/>
      <c r="LE321" s="7"/>
      <c r="LF321" s="7"/>
      <c r="LG321" s="7"/>
      <c r="LH321" s="7"/>
      <c r="LI321" s="7"/>
      <c r="LJ321" s="7"/>
      <c r="LK321" s="7"/>
      <c r="LL321" s="7"/>
      <c r="LM321" s="7"/>
      <c r="LN321" s="7"/>
      <c r="LO321" s="7"/>
      <c r="LP321" s="7"/>
      <c r="LQ321" s="7"/>
      <c r="LR321" s="7"/>
      <c r="LS321" s="7"/>
      <c r="LT321" s="7"/>
      <c r="LU321" s="7"/>
      <c r="LV321" s="7"/>
      <c r="LW321" s="7"/>
      <c r="LX321" s="7"/>
      <c r="LY321" s="7"/>
      <c r="LZ321" s="7"/>
      <c r="MA321" s="7"/>
      <c r="MB321" s="7"/>
      <c r="MC321" s="7"/>
      <c r="MD321" s="7"/>
      <c r="ME321" s="7"/>
      <c r="MF321" s="7"/>
      <c r="MG321" s="7"/>
      <c r="MH321" s="7"/>
      <c r="MI321" s="7"/>
      <c r="MJ321" s="7"/>
      <c r="MK321" s="7"/>
      <c r="ML321" s="7"/>
      <c r="MM321" s="7"/>
      <c r="MN321" s="7"/>
      <c r="MO321" s="7"/>
      <c r="MP321" s="7"/>
      <c r="MQ321" s="7"/>
      <c r="MR321" s="7"/>
      <c r="MS321" s="7"/>
      <c r="MT321" s="7"/>
      <c r="MU321" s="7"/>
      <c r="MV321" s="7"/>
      <c r="MW321" s="7"/>
      <c r="MX321" s="7"/>
      <c r="MY321" s="7"/>
      <c r="MZ321" s="7"/>
      <c r="NA321" s="7"/>
      <c r="NB321" s="7"/>
      <c r="NC321" s="7"/>
      <c r="ND321" s="7"/>
      <c r="NE321" s="7"/>
      <c r="NF321" s="7"/>
      <c r="NG321" s="7"/>
      <c r="NH321" s="7"/>
      <c r="NI321" s="7"/>
      <c r="NJ321" s="7"/>
      <c r="NK321" s="7"/>
      <c r="NL321" s="7"/>
      <c r="NM321" s="7"/>
      <c r="NN321" s="7"/>
      <c r="NO321" s="7"/>
      <c r="NP321" s="7"/>
      <c r="NQ321" s="7"/>
      <c r="NR321" s="7"/>
      <c r="NS321" s="7"/>
      <c r="NT321" s="7"/>
      <c r="NU321" s="7"/>
      <c r="NV321" s="7"/>
      <c r="NW321" s="7"/>
      <c r="NX321" s="7"/>
      <c r="NY321" s="7"/>
      <c r="NZ321" s="7"/>
      <c r="OA321" s="7"/>
      <c r="OB321" s="7"/>
      <c r="OC321" s="7"/>
      <c r="OD321" s="7"/>
      <c r="OE321" s="7"/>
      <c r="OF321" s="7"/>
      <c r="OG321" s="7"/>
      <c r="OH321" s="7"/>
      <c r="OI321" s="7"/>
      <c r="OJ321" s="7"/>
      <c r="OK321" s="7"/>
      <c r="OL321" s="7"/>
      <c r="OM321" s="7"/>
      <c r="ON321" s="7"/>
      <c r="OO321" s="7"/>
      <c r="OP321" s="7"/>
      <c r="OQ321" s="7"/>
      <c r="OR321" s="7"/>
      <c r="OS321" s="7"/>
      <c r="OT321" s="7"/>
      <c r="OU321" s="7"/>
      <c r="OV321" s="7"/>
      <c r="OW321" s="7"/>
      <c r="OX321" s="7"/>
      <c r="OY321" s="7"/>
      <c r="OZ321" s="7"/>
      <c r="PA321" s="7"/>
      <c r="PB321" s="7"/>
      <c r="PC321" s="7"/>
      <c r="PD321" s="7"/>
      <c r="PE321" s="7"/>
      <c r="PF321" s="7"/>
      <c r="PG321" s="7"/>
      <c r="PH321" s="7"/>
      <c r="PI321" s="7"/>
      <c r="PJ321" s="7"/>
      <c r="PK321" s="7"/>
      <c r="PL321" s="7"/>
      <c r="PM321" s="7"/>
      <c r="PN321" s="7"/>
      <c r="PO321" s="7"/>
      <c r="PP321" s="7"/>
      <c r="PQ321" s="7"/>
      <c r="PR321" s="7"/>
      <c r="PS321" s="7"/>
      <c r="PT321" s="7"/>
      <c r="PU321" s="7"/>
      <c r="PV321" s="7"/>
      <c r="PW321" s="7"/>
      <c r="PX321" s="7"/>
      <c r="PY321" s="7"/>
      <c r="PZ321" s="7"/>
      <c r="QA321" s="7"/>
      <c r="QB321" s="7"/>
      <c r="QC321" s="7"/>
      <c r="QD321" s="7"/>
      <c r="QE321" s="7"/>
      <c r="QF321" s="7"/>
      <c r="QG321" s="7"/>
      <c r="QH321" s="7"/>
      <c r="QI321" s="7"/>
      <c r="QJ321" s="7"/>
      <c r="QK321" s="7"/>
      <c r="QL321" s="7"/>
      <c r="QM321" s="7"/>
      <c r="QN321" s="7"/>
      <c r="QO321" s="7"/>
      <c r="QP321" s="7"/>
      <c r="QQ321" s="7"/>
      <c r="QR321" s="7"/>
      <c r="QS321" s="7"/>
      <c r="QT321" s="7"/>
      <c r="QU321" s="7"/>
      <c r="QV321" s="7"/>
      <c r="QW321" s="7"/>
      <c r="QX321" s="7"/>
      <c r="QY321" s="7"/>
      <c r="QZ321" s="7"/>
      <c r="RA321" s="7"/>
      <c r="RB321" s="7"/>
      <c r="RC321" s="7"/>
      <c r="RD321" s="7"/>
      <c r="RE321" s="7"/>
      <c r="RF321" s="7"/>
      <c r="RG321" s="7"/>
      <c r="RH321" s="7"/>
      <c r="RI321" s="7"/>
      <c r="RJ321" s="7"/>
      <c r="RK321" s="7"/>
      <c r="RL321" s="7"/>
      <c r="RM321" s="7"/>
      <c r="RN321" s="7"/>
      <c r="RO321" s="7"/>
      <c r="RP321" s="7"/>
      <c r="RQ321" s="7"/>
      <c r="RR321" s="7"/>
      <c r="RS321" s="7"/>
      <c r="RT321" s="7"/>
      <c r="RU321" s="7"/>
      <c r="RV321" s="7"/>
      <c r="RW321" s="7"/>
      <c r="RX321" s="7"/>
      <c r="RY321" s="7"/>
      <c r="RZ321" s="7"/>
      <c r="SA321" s="7"/>
      <c r="SB321" s="7"/>
      <c r="SC321" s="7"/>
      <c r="SD321" s="7"/>
      <c r="SE321" s="7"/>
      <c r="SF321" s="7"/>
      <c r="SG321" s="7"/>
      <c r="SH321" s="7"/>
      <c r="SI321" s="7"/>
      <c r="SJ321" s="7"/>
      <c r="SK321" s="7"/>
    </row>
    <row r="322" ht="14.2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  <c r="DV322" s="7"/>
      <c r="DW322" s="7"/>
      <c r="DX322" s="7"/>
      <c r="DY322" s="7"/>
      <c r="DZ322" s="7"/>
      <c r="EA322" s="7"/>
      <c r="EB322" s="7"/>
      <c r="EC322" s="7"/>
      <c r="ED322" s="7"/>
      <c r="EE322" s="7"/>
      <c r="EF322" s="7"/>
      <c r="EG322" s="7"/>
      <c r="EH322" s="7"/>
      <c r="EI322" s="7"/>
      <c r="EJ322" s="7"/>
      <c r="EK322" s="7"/>
      <c r="EL322" s="7"/>
      <c r="EM322" s="7"/>
      <c r="EN322" s="7"/>
      <c r="EO322" s="7"/>
      <c r="EP322" s="7"/>
      <c r="EQ322" s="7"/>
      <c r="ER322" s="7"/>
      <c r="ES322" s="7"/>
      <c r="ET322" s="7"/>
      <c r="EU322" s="7"/>
      <c r="EV322" s="7"/>
      <c r="EW322" s="7"/>
      <c r="EX322" s="7"/>
      <c r="EY322" s="7"/>
      <c r="EZ322" s="7"/>
      <c r="FA322" s="7"/>
      <c r="FB322" s="7"/>
      <c r="FC322" s="7"/>
      <c r="FD322" s="7"/>
      <c r="FE322" s="7"/>
      <c r="FF322" s="7"/>
      <c r="FG322" s="7"/>
      <c r="FH322" s="7"/>
      <c r="FI322" s="7"/>
      <c r="FJ322" s="7"/>
      <c r="FK322" s="7"/>
      <c r="FL322" s="7"/>
      <c r="FM322" s="7"/>
      <c r="FN322" s="7"/>
      <c r="FO322" s="7"/>
      <c r="FP322" s="7"/>
      <c r="FQ322" s="7"/>
      <c r="FR322" s="7"/>
      <c r="FS322" s="7"/>
      <c r="FT322" s="7"/>
      <c r="FU322" s="7"/>
      <c r="FV322" s="7"/>
      <c r="FW322" s="7"/>
      <c r="FX322" s="7"/>
      <c r="FY322" s="7"/>
      <c r="FZ322" s="7"/>
      <c r="GA322" s="7"/>
      <c r="GB322" s="7"/>
      <c r="GC322" s="7"/>
      <c r="GD322" s="7"/>
      <c r="GE322" s="7"/>
      <c r="GF322" s="7"/>
      <c r="GG322" s="7"/>
      <c r="GH322" s="7"/>
      <c r="GI322" s="7"/>
      <c r="GJ322" s="7"/>
      <c r="GK322" s="7"/>
      <c r="GL322" s="7"/>
      <c r="GM322" s="7"/>
      <c r="GN322" s="7"/>
      <c r="GO322" s="7"/>
      <c r="GP322" s="7"/>
      <c r="GQ322" s="7"/>
      <c r="GR322" s="7"/>
      <c r="GS322" s="7"/>
      <c r="GT322" s="7"/>
      <c r="GU322" s="7"/>
      <c r="GV322" s="7"/>
      <c r="GW322" s="7"/>
      <c r="GX322" s="7"/>
      <c r="GY322" s="7"/>
      <c r="GZ322" s="7"/>
      <c r="HA322" s="7"/>
      <c r="HB322" s="7"/>
      <c r="HC322" s="7"/>
      <c r="HD322" s="7"/>
      <c r="HE322" s="7"/>
      <c r="HF322" s="7"/>
      <c r="HG322" s="7"/>
      <c r="HH322" s="7"/>
      <c r="HI322" s="7"/>
      <c r="HJ322" s="7"/>
      <c r="HK322" s="7"/>
      <c r="HL322" s="7"/>
      <c r="HM322" s="7"/>
      <c r="HN322" s="7"/>
      <c r="HO322" s="7"/>
      <c r="HP322" s="7"/>
      <c r="HQ322" s="7"/>
      <c r="HR322" s="7"/>
      <c r="HS322" s="7"/>
      <c r="HT322" s="7"/>
      <c r="HU322" s="7"/>
      <c r="HV322" s="7"/>
      <c r="HW322" s="7"/>
      <c r="HX322" s="7"/>
      <c r="HY322" s="7"/>
      <c r="HZ322" s="7"/>
      <c r="IA322" s="7"/>
      <c r="IB322" s="7"/>
      <c r="IC322" s="7"/>
      <c r="ID322" s="7"/>
      <c r="IE322" s="7"/>
      <c r="IF322" s="7"/>
      <c r="IG322" s="7"/>
      <c r="IH322" s="7"/>
      <c r="II322" s="7"/>
      <c r="IJ322" s="7"/>
      <c r="IK322" s="7"/>
      <c r="IL322" s="7"/>
      <c r="IM322" s="7"/>
      <c r="IN322" s="7"/>
      <c r="IO322" s="7"/>
      <c r="IP322" s="7"/>
      <c r="IQ322" s="7"/>
      <c r="IR322" s="7"/>
      <c r="IS322" s="7"/>
      <c r="IT322" s="7"/>
      <c r="IU322" s="7"/>
      <c r="IV322" s="7"/>
      <c r="IW322" s="7"/>
      <c r="IX322" s="7"/>
      <c r="IY322" s="7"/>
      <c r="IZ322" s="7"/>
      <c r="JA322" s="7"/>
      <c r="JB322" s="7"/>
      <c r="JC322" s="7"/>
      <c r="JD322" s="7"/>
      <c r="JE322" s="7"/>
      <c r="JF322" s="7"/>
      <c r="JG322" s="7"/>
      <c r="JH322" s="7"/>
      <c r="JI322" s="7"/>
      <c r="JJ322" s="7"/>
      <c r="JK322" s="7"/>
      <c r="JL322" s="7"/>
      <c r="JM322" s="7"/>
      <c r="JN322" s="7"/>
      <c r="JO322" s="7"/>
      <c r="JP322" s="7"/>
      <c r="JQ322" s="7"/>
      <c r="JR322" s="7"/>
      <c r="JS322" s="7"/>
      <c r="JT322" s="7"/>
      <c r="JU322" s="7"/>
      <c r="JV322" s="7"/>
      <c r="JW322" s="7"/>
      <c r="JX322" s="7"/>
      <c r="JY322" s="7"/>
      <c r="JZ322" s="7"/>
      <c r="KA322" s="7"/>
      <c r="KB322" s="7"/>
      <c r="KC322" s="7"/>
      <c r="KD322" s="7"/>
      <c r="KE322" s="7"/>
      <c r="KF322" s="7"/>
      <c r="KG322" s="7"/>
      <c r="KH322" s="7"/>
      <c r="KI322" s="7"/>
      <c r="KJ322" s="7"/>
      <c r="KK322" s="7"/>
      <c r="KL322" s="7"/>
      <c r="KM322" s="7"/>
      <c r="KN322" s="7"/>
      <c r="KO322" s="7"/>
      <c r="KP322" s="7"/>
      <c r="KQ322" s="7"/>
      <c r="KR322" s="7"/>
      <c r="KS322" s="7"/>
      <c r="KT322" s="7"/>
      <c r="KU322" s="7"/>
      <c r="KV322" s="7"/>
      <c r="KW322" s="7"/>
      <c r="KX322" s="7"/>
      <c r="KY322" s="7"/>
      <c r="KZ322" s="7"/>
      <c r="LA322" s="7"/>
      <c r="LB322" s="7"/>
      <c r="LC322" s="7"/>
      <c r="LD322" s="7"/>
      <c r="LE322" s="7"/>
      <c r="LF322" s="7"/>
      <c r="LG322" s="7"/>
      <c r="LH322" s="7"/>
      <c r="LI322" s="7"/>
      <c r="LJ322" s="7"/>
      <c r="LK322" s="7"/>
      <c r="LL322" s="7"/>
      <c r="LM322" s="7"/>
      <c r="LN322" s="7"/>
      <c r="LO322" s="7"/>
      <c r="LP322" s="7"/>
      <c r="LQ322" s="7"/>
      <c r="LR322" s="7"/>
      <c r="LS322" s="7"/>
      <c r="LT322" s="7"/>
      <c r="LU322" s="7"/>
      <c r="LV322" s="7"/>
      <c r="LW322" s="7"/>
      <c r="LX322" s="7"/>
      <c r="LY322" s="7"/>
      <c r="LZ322" s="7"/>
      <c r="MA322" s="7"/>
      <c r="MB322" s="7"/>
      <c r="MC322" s="7"/>
      <c r="MD322" s="7"/>
      <c r="ME322" s="7"/>
      <c r="MF322" s="7"/>
      <c r="MG322" s="7"/>
      <c r="MH322" s="7"/>
      <c r="MI322" s="7"/>
      <c r="MJ322" s="7"/>
      <c r="MK322" s="7"/>
      <c r="ML322" s="7"/>
      <c r="MM322" s="7"/>
      <c r="MN322" s="7"/>
      <c r="MO322" s="7"/>
      <c r="MP322" s="7"/>
      <c r="MQ322" s="7"/>
      <c r="MR322" s="7"/>
      <c r="MS322" s="7"/>
      <c r="MT322" s="7"/>
      <c r="MU322" s="7"/>
      <c r="MV322" s="7"/>
      <c r="MW322" s="7"/>
      <c r="MX322" s="7"/>
      <c r="MY322" s="7"/>
      <c r="MZ322" s="7"/>
      <c r="NA322" s="7"/>
      <c r="NB322" s="7"/>
      <c r="NC322" s="7"/>
      <c r="ND322" s="7"/>
      <c r="NE322" s="7"/>
      <c r="NF322" s="7"/>
      <c r="NG322" s="7"/>
      <c r="NH322" s="7"/>
      <c r="NI322" s="7"/>
      <c r="NJ322" s="7"/>
      <c r="NK322" s="7"/>
      <c r="NL322" s="7"/>
      <c r="NM322" s="7"/>
      <c r="NN322" s="7"/>
      <c r="NO322" s="7"/>
      <c r="NP322" s="7"/>
      <c r="NQ322" s="7"/>
      <c r="NR322" s="7"/>
      <c r="NS322" s="7"/>
      <c r="NT322" s="7"/>
      <c r="NU322" s="7"/>
      <c r="NV322" s="7"/>
      <c r="NW322" s="7"/>
      <c r="NX322" s="7"/>
      <c r="NY322" s="7"/>
      <c r="NZ322" s="7"/>
      <c r="OA322" s="7"/>
      <c r="OB322" s="7"/>
      <c r="OC322" s="7"/>
      <c r="OD322" s="7"/>
      <c r="OE322" s="7"/>
      <c r="OF322" s="7"/>
      <c r="OG322" s="7"/>
      <c r="OH322" s="7"/>
      <c r="OI322" s="7"/>
      <c r="OJ322" s="7"/>
      <c r="OK322" s="7"/>
      <c r="OL322" s="7"/>
      <c r="OM322" s="7"/>
      <c r="ON322" s="7"/>
      <c r="OO322" s="7"/>
      <c r="OP322" s="7"/>
      <c r="OQ322" s="7"/>
      <c r="OR322" s="7"/>
      <c r="OS322" s="7"/>
      <c r="OT322" s="7"/>
      <c r="OU322" s="7"/>
      <c r="OV322" s="7"/>
      <c r="OW322" s="7"/>
      <c r="OX322" s="7"/>
      <c r="OY322" s="7"/>
      <c r="OZ322" s="7"/>
      <c r="PA322" s="7"/>
      <c r="PB322" s="7"/>
      <c r="PC322" s="7"/>
      <c r="PD322" s="7"/>
      <c r="PE322" s="7"/>
      <c r="PF322" s="7"/>
      <c r="PG322" s="7"/>
      <c r="PH322" s="7"/>
      <c r="PI322" s="7"/>
      <c r="PJ322" s="7"/>
      <c r="PK322" s="7"/>
      <c r="PL322" s="7"/>
      <c r="PM322" s="7"/>
      <c r="PN322" s="7"/>
      <c r="PO322" s="7"/>
      <c r="PP322" s="7"/>
      <c r="PQ322" s="7"/>
      <c r="PR322" s="7"/>
      <c r="PS322" s="7"/>
      <c r="PT322" s="7"/>
      <c r="PU322" s="7"/>
      <c r="PV322" s="7"/>
      <c r="PW322" s="7"/>
      <c r="PX322" s="7"/>
      <c r="PY322" s="7"/>
      <c r="PZ322" s="7"/>
      <c r="QA322" s="7"/>
      <c r="QB322" s="7"/>
      <c r="QC322" s="7"/>
      <c r="QD322" s="7"/>
      <c r="QE322" s="7"/>
      <c r="QF322" s="7"/>
      <c r="QG322" s="7"/>
      <c r="QH322" s="7"/>
      <c r="QI322" s="7"/>
      <c r="QJ322" s="7"/>
      <c r="QK322" s="7"/>
      <c r="QL322" s="7"/>
      <c r="QM322" s="7"/>
      <c r="QN322" s="7"/>
      <c r="QO322" s="7"/>
      <c r="QP322" s="7"/>
      <c r="QQ322" s="7"/>
      <c r="QR322" s="7"/>
      <c r="QS322" s="7"/>
      <c r="QT322" s="7"/>
      <c r="QU322" s="7"/>
      <c r="QV322" s="7"/>
      <c r="QW322" s="7"/>
      <c r="QX322" s="7"/>
      <c r="QY322" s="7"/>
      <c r="QZ322" s="7"/>
      <c r="RA322" s="7"/>
      <c r="RB322" s="7"/>
      <c r="RC322" s="7"/>
      <c r="RD322" s="7"/>
      <c r="RE322" s="7"/>
      <c r="RF322" s="7"/>
      <c r="RG322" s="7"/>
      <c r="RH322" s="7"/>
      <c r="RI322" s="7"/>
      <c r="RJ322" s="7"/>
      <c r="RK322" s="7"/>
      <c r="RL322" s="7"/>
      <c r="RM322" s="7"/>
      <c r="RN322" s="7"/>
      <c r="RO322" s="7"/>
      <c r="RP322" s="7"/>
      <c r="RQ322" s="7"/>
      <c r="RR322" s="7"/>
      <c r="RS322" s="7"/>
      <c r="RT322" s="7"/>
      <c r="RU322" s="7"/>
      <c r="RV322" s="7"/>
      <c r="RW322" s="7"/>
      <c r="RX322" s="7"/>
      <c r="RY322" s="7"/>
      <c r="RZ322" s="7"/>
      <c r="SA322" s="7"/>
      <c r="SB322" s="7"/>
      <c r="SC322" s="7"/>
      <c r="SD322" s="7"/>
      <c r="SE322" s="7"/>
      <c r="SF322" s="7"/>
      <c r="SG322" s="7"/>
      <c r="SH322" s="7"/>
      <c r="SI322" s="7"/>
      <c r="SJ322" s="7"/>
      <c r="SK322" s="7"/>
    </row>
    <row r="323" ht="14.2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  <c r="DV323" s="7"/>
      <c r="DW323" s="7"/>
      <c r="DX323" s="7"/>
      <c r="DY323" s="7"/>
      <c r="DZ323" s="7"/>
      <c r="EA323" s="7"/>
      <c r="EB323" s="7"/>
      <c r="EC323" s="7"/>
      <c r="ED323" s="7"/>
      <c r="EE323" s="7"/>
      <c r="EF323" s="7"/>
      <c r="EG323" s="7"/>
      <c r="EH323" s="7"/>
      <c r="EI323" s="7"/>
      <c r="EJ323" s="7"/>
      <c r="EK323" s="7"/>
      <c r="EL323" s="7"/>
      <c r="EM323" s="7"/>
      <c r="EN323" s="7"/>
      <c r="EO323" s="7"/>
      <c r="EP323" s="7"/>
      <c r="EQ323" s="7"/>
      <c r="ER323" s="7"/>
      <c r="ES323" s="7"/>
      <c r="ET323" s="7"/>
      <c r="EU323" s="7"/>
      <c r="EV323" s="7"/>
      <c r="EW323" s="7"/>
      <c r="EX323" s="7"/>
      <c r="EY323" s="7"/>
      <c r="EZ323" s="7"/>
      <c r="FA323" s="7"/>
      <c r="FB323" s="7"/>
      <c r="FC323" s="7"/>
      <c r="FD323" s="7"/>
      <c r="FE323" s="7"/>
      <c r="FF323" s="7"/>
      <c r="FG323" s="7"/>
      <c r="FH323" s="7"/>
      <c r="FI323" s="7"/>
      <c r="FJ323" s="7"/>
      <c r="FK323" s="7"/>
      <c r="FL323" s="7"/>
      <c r="FM323" s="7"/>
      <c r="FN323" s="7"/>
      <c r="FO323" s="7"/>
      <c r="FP323" s="7"/>
      <c r="FQ323" s="7"/>
      <c r="FR323" s="7"/>
      <c r="FS323" s="7"/>
      <c r="FT323" s="7"/>
      <c r="FU323" s="7"/>
      <c r="FV323" s="7"/>
      <c r="FW323" s="7"/>
      <c r="FX323" s="7"/>
      <c r="FY323" s="7"/>
      <c r="FZ323" s="7"/>
      <c r="GA323" s="7"/>
      <c r="GB323" s="7"/>
      <c r="GC323" s="7"/>
      <c r="GD323" s="7"/>
      <c r="GE323" s="7"/>
      <c r="GF323" s="7"/>
      <c r="GG323" s="7"/>
      <c r="GH323" s="7"/>
      <c r="GI323" s="7"/>
      <c r="GJ323" s="7"/>
      <c r="GK323" s="7"/>
      <c r="GL323" s="7"/>
      <c r="GM323" s="7"/>
      <c r="GN323" s="7"/>
      <c r="GO323" s="7"/>
      <c r="GP323" s="7"/>
      <c r="GQ323" s="7"/>
      <c r="GR323" s="7"/>
      <c r="GS323" s="7"/>
      <c r="GT323" s="7"/>
      <c r="GU323" s="7"/>
      <c r="GV323" s="7"/>
      <c r="GW323" s="7"/>
      <c r="GX323" s="7"/>
      <c r="GY323" s="7"/>
      <c r="GZ323" s="7"/>
      <c r="HA323" s="7"/>
      <c r="HB323" s="7"/>
      <c r="HC323" s="7"/>
      <c r="HD323" s="7"/>
      <c r="HE323" s="7"/>
      <c r="HF323" s="7"/>
      <c r="HG323" s="7"/>
      <c r="HH323" s="7"/>
      <c r="HI323" s="7"/>
      <c r="HJ323" s="7"/>
      <c r="HK323" s="7"/>
      <c r="HL323" s="7"/>
      <c r="HM323" s="7"/>
      <c r="HN323" s="7"/>
      <c r="HO323" s="7"/>
      <c r="HP323" s="7"/>
      <c r="HQ323" s="7"/>
      <c r="HR323" s="7"/>
      <c r="HS323" s="7"/>
      <c r="HT323" s="7"/>
      <c r="HU323" s="7"/>
      <c r="HV323" s="7"/>
      <c r="HW323" s="7"/>
      <c r="HX323" s="7"/>
      <c r="HY323" s="7"/>
      <c r="HZ323" s="7"/>
      <c r="IA323" s="7"/>
      <c r="IB323" s="7"/>
      <c r="IC323" s="7"/>
      <c r="ID323" s="7"/>
      <c r="IE323" s="7"/>
      <c r="IF323" s="7"/>
      <c r="IG323" s="7"/>
      <c r="IH323" s="7"/>
      <c r="II323" s="7"/>
      <c r="IJ323" s="7"/>
      <c r="IK323" s="7"/>
      <c r="IL323" s="7"/>
      <c r="IM323" s="7"/>
      <c r="IN323" s="7"/>
      <c r="IO323" s="7"/>
      <c r="IP323" s="7"/>
      <c r="IQ323" s="7"/>
      <c r="IR323" s="7"/>
      <c r="IS323" s="7"/>
      <c r="IT323" s="7"/>
      <c r="IU323" s="7"/>
      <c r="IV323" s="7"/>
      <c r="IW323" s="7"/>
      <c r="IX323" s="7"/>
      <c r="IY323" s="7"/>
      <c r="IZ323" s="7"/>
      <c r="JA323" s="7"/>
      <c r="JB323" s="7"/>
      <c r="JC323" s="7"/>
      <c r="JD323" s="7"/>
      <c r="JE323" s="7"/>
      <c r="JF323" s="7"/>
      <c r="JG323" s="7"/>
      <c r="JH323" s="7"/>
      <c r="JI323" s="7"/>
      <c r="JJ323" s="7"/>
      <c r="JK323" s="7"/>
      <c r="JL323" s="7"/>
      <c r="JM323" s="7"/>
      <c r="JN323" s="7"/>
      <c r="JO323" s="7"/>
      <c r="JP323" s="7"/>
      <c r="JQ323" s="7"/>
      <c r="JR323" s="7"/>
      <c r="JS323" s="7"/>
      <c r="JT323" s="7"/>
      <c r="JU323" s="7"/>
      <c r="JV323" s="7"/>
      <c r="JW323" s="7"/>
      <c r="JX323" s="7"/>
      <c r="JY323" s="7"/>
      <c r="JZ323" s="7"/>
      <c r="KA323" s="7"/>
      <c r="KB323" s="7"/>
      <c r="KC323" s="7"/>
      <c r="KD323" s="7"/>
      <c r="KE323" s="7"/>
      <c r="KF323" s="7"/>
      <c r="KG323" s="7"/>
      <c r="KH323" s="7"/>
      <c r="KI323" s="7"/>
      <c r="KJ323" s="7"/>
      <c r="KK323" s="7"/>
      <c r="KL323" s="7"/>
      <c r="KM323" s="7"/>
      <c r="KN323" s="7"/>
      <c r="KO323" s="7"/>
      <c r="KP323" s="7"/>
      <c r="KQ323" s="7"/>
      <c r="KR323" s="7"/>
      <c r="KS323" s="7"/>
      <c r="KT323" s="7"/>
      <c r="KU323" s="7"/>
      <c r="KV323" s="7"/>
      <c r="KW323" s="7"/>
      <c r="KX323" s="7"/>
      <c r="KY323" s="7"/>
      <c r="KZ323" s="7"/>
      <c r="LA323" s="7"/>
      <c r="LB323" s="7"/>
      <c r="LC323" s="7"/>
      <c r="LD323" s="7"/>
      <c r="LE323" s="7"/>
      <c r="LF323" s="7"/>
      <c r="LG323" s="7"/>
      <c r="LH323" s="7"/>
      <c r="LI323" s="7"/>
      <c r="LJ323" s="7"/>
      <c r="LK323" s="7"/>
      <c r="LL323" s="7"/>
      <c r="LM323" s="7"/>
      <c r="LN323" s="7"/>
      <c r="LO323" s="7"/>
      <c r="LP323" s="7"/>
      <c r="LQ323" s="7"/>
      <c r="LR323" s="7"/>
      <c r="LS323" s="7"/>
      <c r="LT323" s="7"/>
      <c r="LU323" s="7"/>
      <c r="LV323" s="7"/>
      <c r="LW323" s="7"/>
      <c r="LX323" s="7"/>
      <c r="LY323" s="7"/>
      <c r="LZ323" s="7"/>
      <c r="MA323" s="7"/>
      <c r="MB323" s="7"/>
      <c r="MC323" s="7"/>
      <c r="MD323" s="7"/>
      <c r="ME323" s="7"/>
      <c r="MF323" s="7"/>
      <c r="MG323" s="7"/>
      <c r="MH323" s="7"/>
      <c r="MI323" s="7"/>
      <c r="MJ323" s="7"/>
      <c r="MK323" s="7"/>
      <c r="ML323" s="7"/>
      <c r="MM323" s="7"/>
      <c r="MN323" s="7"/>
      <c r="MO323" s="7"/>
      <c r="MP323" s="7"/>
      <c r="MQ323" s="7"/>
      <c r="MR323" s="7"/>
      <c r="MS323" s="7"/>
      <c r="MT323" s="7"/>
      <c r="MU323" s="7"/>
      <c r="MV323" s="7"/>
      <c r="MW323" s="7"/>
      <c r="MX323" s="7"/>
      <c r="MY323" s="7"/>
      <c r="MZ323" s="7"/>
      <c r="NA323" s="7"/>
      <c r="NB323" s="7"/>
      <c r="NC323" s="7"/>
      <c r="ND323" s="7"/>
      <c r="NE323" s="7"/>
      <c r="NF323" s="7"/>
      <c r="NG323" s="7"/>
      <c r="NH323" s="7"/>
      <c r="NI323" s="7"/>
      <c r="NJ323" s="7"/>
      <c r="NK323" s="7"/>
      <c r="NL323" s="7"/>
      <c r="NM323" s="7"/>
      <c r="NN323" s="7"/>
      <c r="NO323" s="7"/>
      <c r="NP323" s="7"/>
      <c r="NQ323" s="7"/>
      <c r="NR323" s="7"/>
      <c r="NS323" s="7"/>
      <c r="NT323" s="7"/>
      <c r="NU323" s="7"/>
      <c r="NV323" s="7"/>
      <c r="NW323" s="7"/>
      <c r="NX323" s="7"/>
      <c r="NY323" s="7"/>
      <c r="NZ323" s="7"/>
      <c r="OA323" s="7"/>
      <c r="OB323" s="7"/>
      <c r="OC323" s="7"/>
      <c r="OD323" s="7"/>
      <c r="OE323" s="7"/>
      <c r="OF323" s="7"/>
      <c r="OG323" s="7"/>
      <c r="OH323" s="7"/>
      <c r="OI323" s="7"/>
      <c r="OJ323" s="7"/>
      <c r="OK323" s="7"/>
      <c r="OL323" s="7"/>
      <c r="OM323" s="7"/>
      <c r="ON323" s="7"/>
      <c r="OO323" s="7"/>
      <c r="OP323" s="7"/>
      <c r="OQ323" s="7"/>
      <c r="OR323" s="7"/>
      <c r="OS323" s="7"/>
      <c r="OT323" s="7"/>
      <c r="OU323" s="7"/>
      <c r="OV323" s="7"/>
      <c r="OW323" s="7"/>
      <c r="OX323" s="7"/>
      <c r="OY323" s="7"/>
      <c r="OZ323" s="7"/>
      <c r="PA323" s="7"/>
      <c r="PB323" s="7"/>
      <c r="PC323" s="7"/>
      <c r="PD323" s="7"/>
      <c r="PE323" s="7"/>
      <c r="PF323" s="7"/>
      <c r="PG323" s="7"/>
      <c r="PH323" s="7"/>
      <c r="PI323" s="7"/>
      <c r="PJ323" s="7"/>
      <c r="PK323" s="7"/>
      <c r="PL323" s="7"/>
      <c r="PM323" s="7"/>
      <c r="PN323" s="7"/>
      <c r="PO323" s="7"/>
      <c r="PP323" s="7"/>
      <c r="PQ323" s="7"/>
      <c r="PR323" s="7"/>
      <c r="PS323" s="7"/>
      <c r="PT323" s="7"/>
      <c r="PU323" s="7"/>
      <c r="PV323" s="7"/>
      <c r="PW323" s="7"/>
      <c r="PX323" s="7"/>
      <c r="PY323" s="7"/>
      <c r="PZ323" s="7"/>
      <c r="QA323" s="7"/>
      <c r="QB323" s="7"/>
      <c r="QC323" s="7"/>
      <c r="QD323" s="7"/>
      <c r="QE323" s="7"/>
      <c r="QF323" s="7"/>
      <c r="QG323" s="7"/>
      <c r="QH323" s="7"/>
      <c r="QI323" s="7"/>
      <c r="QJ323" s="7"/>
      <c r="QK323" s="7"/>
      <c r="QL323" s="7"/>
      <c r="QM323" s="7"/>
      <c r="QN323" s="7"/>
      <c r="QO323" s="7"/>
      <c r="QP323" s="7"/>
      <c r="QQ323" s="7"/>
      <c r="QR323" s="7"/>
      <c r="QS323" s="7"/>
      <c r="QT323" s="7"/>
      <c r="QU323" s="7"/>
      <c r="QV323" s="7"/>
      <c r="QW323" s="7"/>
      <c r="QX323" s="7"/>
      <c r="QY323" s="7"/>
      <c r="QZ323" s="7"/>
      <c r="RA323" s="7"/>
      <c r="RB323" s="7"/>
      <c r="RC323" s="7"/>
      <c r="RD323" s="7"/>
      <c r="RE323" s="7"/>
      <c r="RF323" s="7"/>
      <c r="RG323" s="7"/>
      <c r="RH323" s="7"/>
      <c r="RI323" s="7"/>
      <c r="RJ323" s="7"/>
      <c r="RK323" s="7"/>
      <c r="RL323" s="7"/>
      <c r="RM323" s="7"/>
      <c r="RN323" s="7"/>
      <c r="RO323" s="7"/>
      <c r="RP323" s="7"/>
      <c r="RQ323" s="7"/>
      <c r="RR323" s="7"/>
      <c r="RS323" s="7"/>
      <c r="RT323" s="7"/>
      <c r="RU323" s="7"/>
      <c r="RV323" s="7"/>
      <c r="RW323" s="7"/>
      <c r="RX323" s="7"/>
      <c r="RY323" s="7"/>
      <c r="RZ323" s="7"/>
      <c r="SA323" s="7"/>
      <c r="SB323" s="7"/>
      <c r="SC323" s="7"/>
      <c r="SD323" s="7"/>
      <c r="SE323" s="7"/>
      <c r="SF323" s="7"/>
      <c r="SG323" s="7"/>
      <c r="SH323" s="7"/>
      <c r="SI323" s="7"/>
      <c r="SJ323" s="7"/>
      <c r="SK323" s="7"/>
    </row>
    <row r="324" ht="14.2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  <c r="DV324" s="7"/>
      <c r="DW324" s="7"/>
      <c r="DX324" s="7"/>
      <c r="DY324" s="7"/>
      <c r="DZ324" s="7"/>
      <c r="EA324" s="7"/>
      <c r="EB324" s="7"/>
      <c r="EC324" s="7"/>
      <c r="ED324" s="7"/>
      <c r="EE324" s="7"/>
      <c r="EF324" s="7"/>
      <c r="EG324" s="7"/>
      <c r="EH324" s="7"/>
      <c r="EI324" s="7"/>
      <c r="EJ324" s="7"/>
      <c r="EK324" s="7"/>
      <c r="EL324" s="7"/>
      <c r="EM324" s="7"/>
      <c r="EN324" s="7"/>
      <c r="EO324" s="7"/>
      <c r="EP324" s="7"/>
      <c r="EQ324" s="7"/>
      <c r="ER324" s="7"/>
      <c r="ES324" s="7"/>
      <c r="ET324" s="7"/>
      <c r="EU324" s="7"/>
      <c r="EV324" s="7"/>
      <c r="EW324" s="7"/>
      <c r="EX324" s="7"/>
      <c r="EY324" s="7"/>
      <c r="EZ324" s="7"/>
      <c r="FA324" s="7"/>
      <c r="FB324" s="7"/>
      <c r="FC324" s="7"/>
      <c r="FD324" s="7"/>
      <c r="FE324" s="7"/>
      <c r="FF324" s="7"/>
      <c r="FG324" s="7"/>
      <c r="FH324" s="7"/>
      <c r="FI324" s="7"/>
      <c r="FJ324" s="7"/>
      <c r="FK324" s="7"/>
      <c r="FL324" s="7"/>
      <c r="FM324" s="7"/>
      <c r="FN324" s="7"/>
      <c r="FO324" s="7"/>
      <c r="FP324" s="7"/>
      <c r="FQ324" s="7"/>
      <c r="FR324" s="7"/>
      <c r="FS324" s="7"/>
      <c r="FT324" s="7"/>
      <c r="FU324" s="7"/>
      <c r="FV324" s="7"/>
      <c r="FW324" s="7"/>
      <c r="FX324" s="7"/>
      <c r="FY324" s="7"/>
      <c r="FZ324" s="7"/>
      <c r="GA324" s="7"/>
      <c r="GB324" s="7"/>
      <c r="GC324" s="7"/>
      <c r="GD324" s="7"/>
      <c r="GE324" s="7"/>
      <c r="GF324" s="7"/>
      <c r="GG324" s="7"/>
      <c r="GH324" s="7"/>
      <c r="GI324" s="7"/>
      <c r="GJ324" s="7"/>
      <c r="GK324" s="7"/>
      <c r="GL324" s="7"/>
      <c r="GM324" s="7"/>
      <c r="GN324" s="7"/>
      <c r="GO324" s="7"/>
      <c r="GP324" s="7"/>
      <c r="GQ324" s="7"/>
      <c r="GR324" s="7"/>
      <c r="GS324" s="7"/>
      <c r="GT324" s="7"/>
      <c r="GU324" s="7"/>
      <c r="GV324" s="7"/>
      <c r="GW324" s="7"/>
      <c r="GX324" s="7"/>
      <c r="GY324" s="7"/>
      <c r="GZ324" s="7"/>
      <c r="HA324" s="7"/>
      <c r="HB324" s="7"/>
      <c r="HC324" s="7"/>
      <c r="HD324" s="7"/>
      <c r="HE324" s="7"/>
      <c r="HF324" s="7"/>
      <c r="HG324" s="7"/>
      <c r="HH324" s="7"/>
      <c r="HI324" s="7"/>
      <c r="HJ324" s="7"/>
      <c r="HK324" s="7"/>
      <c r="HL324" s="7"/>
      <c r="HM324" s="7"/>
      <c r="HN324" s="7"/>
      <c r="HO324" s="7"/>
      <c r="HP324" s="7"/>
      <c r="HQ324" s="7"/>
      <c r="HR324" s="7"/>
      <c r="HS324" s="7"/>
      <c r="HT324" s="7"/>
      <c r="HU324" s="7"/>
      <c r="HV324" s="7"/>
      <c r="HW324" s="7"/>
      <c r="HX324" s="7"/>
      <c r="HY324" s="7"/>
      <c r="HZ324" s="7"/>
      <c r="IA324" s="7"/>
      <c r="IB324" s="7"/>
      <c r="IC324" s="7"/>
      <c r="ID324" s="7"/>
      <c r="IE324" s="7"/>
      <c r="IF324" s="7"/>
      <c r="IG324" s="7"/>
      <c r="IH324" s="7"/>
      <c r="II324" s="7"/>
      <c r="IJ324" s="7"/>
      <c r="IK324" s="7"/>
      <c r="IL324" s="7"/>
      <c r="IM324" s="7"/>
      <c r="IN324" s="7"/>
      <c r="IO324" s="7"/>
      <c r="IP324" s="7"/>
      <c r="IQ324" s="7"/>
      <c r="IR324" s="7"/>
      <c r="IS324" s="7"/>
      <c r="IT324" s="7"/>
      <c r="IU324" s="7"/>
      <c r="IV324" s="7"/>
      <c r="IW324" s="7"/>
      <c r="IX324" s="7"/>
      <c r="IY324" s="7"/>
      <c r="IZ324" s="7"/>
      <c r="JA324" s="7"/>
      <c r="JB324" s="7"/>
      <c r="JC324" s="7"/>
      <c r="JD324" s="7"/>
      <c r="JE324" s="7"/>
      <c r="JF324" s="7"/>
      <c r="JG324" s="7"/>
      <c r="JH324" s="7"/>
      <c r="JI324" s="7"/>
      <c r="JJ324" s="7"/>
      <c r="JK324" s="7"/>
      <c r="JL324" s="7"/>
      <c r="JM324" s="7"/>
      <c r="JN324" s="7"/>
      <c r="JO324" s="7"/>
      <c r="JP324" s="7"/>
      <c r="JQ324" s="7"/>
      <c r="JR324" s="7"/>
      <c r="JS324" s="7"/>
      <c r="JT324" s="7"/>
      <c r="JU324" s="7"/>
      <c r="JV324" s="7"/>
      <c r="JW324" s="7"/>
      <c r="JX324" s="7"/>
      <c r="JY324" s="7"/>
      <c r="JZ324" s="7"/>
      <c r="KA324" s="7"/>
      <c r="KB324" s="7"/>
      <c r="KC324" s="7"/>
      <c r="KD324" s="7"/>
      <c r="KE324" s="7"/>
      <c r="KF324" s="7"/>
      <c r="KG324" s="7"/>
      <c r="KH324" s="7"/>
      <c r="KI324" s="7"/>
      <c r="KJ324" s="7"/>
      <c r="KK324" s="7"/>
      <c r="KL324" s="7"/>
      <c r="KM324" s="7"/>
      <c r="KN324" s="7"/>
      <c r="KO324" s="7"/>
      <c r="KP324" s="7"/>
      <c r="KQ324" s="7"/>
      <c r="KR324" s="7"/>
      <c r="KS324" s="7"/>
      <c r="KT324" s="7"/>
      <c r="KU324" s="7"/>
      <c r="KV324" s="7"/>
      <c r="KW324" s="7"/>
      <c r="KX324" s="7"/>
      <c r="KY324" s="7"/>
      <c r="KZ324" s="7"/>
      <c r="LA324" s="7"/>
      <c r="LB324" s="7"/>
      <c r="LC324" s="7"/>
      <c r="LD324" s="7"/>
      <c r="LE324" s="7"/>
      <c r="LF324" s="7"/>
      <c r="LG324" s="7"/>
      <c r="LH324" s="7"/>
      <c r="LI324" s="7"/>
      <c r="LJ324" s="7"/>
      <c r="LK324" s="7"/>
      <c r="LL324" s="7"/>
      <c r="LM324" s="7"/>
      <c r="LN324" s="7"/>
      <c r="LO324" s="7"/>
      <c r="LP324" s="7"/>
      <c r="LQ324" s="7"/>
      <c r="LR324" s="7"/>
      <c r="LS324" s="7"/>
      <c r="LT324" s="7"/>
      <c r="LU324" s="7"/>
      <c r="LV324" s="7"/>
      <c r="LW324" s="7"/>
      <c r="LX324" s="7"/>
      <c r="LY324" s="7"/>
      <c r="LZ324" s="7"/>
      <c r="MA324" s="7"/>
      <c r="MB324" s="7"/>
      <c r="MC324" s="7"/>
      <c r="MD324" s="7"/>
      <c r="ME324" s="7"/>
      <c r="MF324" s="7"/>
      <c r="MG324" s="7"/>
      <c r="MH324" s="7"/>
      <c r="MI324" s="7"/>
      <c r="MJ324" s="7"/>
      <c r="MK324" s="7"/>
      <c r="ML324" s="7"/>
      <c r="MM324" s="7"/>
      <c r="MN324" s="7"/>
      <c r="MO324" s="7"/>
      <c r="MP324" s="7"/>
      <c r="MQ324" s="7"/>
      <c r="MR324" s="7"/>
      <c r="MS324" s="7"/>
      <c r="MT324" s="7"/>
      <c r="MU324" s="7"/>
      <c r="MV324" s="7"/>
      <c r="MW324" s="7"/>
      <c r="MX324" s="7"/>
      <c r="MY324" s="7"/>
      <c r="MZ324" s="7"/>
      <c r="NA324" s="7"/>
      <c r="NB324" s="7"/>
      <c r="NC324" s="7"/>
      <c r="ND324" s="7"/>
      <c r="NE324" s="7"/>
      <c r="NF324" s="7"/>
      <c r="NG324" s="7"/>
      <c r="NH324" s="7"/>
      <c r="NI324" s="7"/>
      <c r="NJ324" s="7"/>
      <c r="NK324" s="7"/>
      <c r="NL324" s="7"/>
      <c r="NM324" s="7"/>
      <c r="NN324" s="7"/>
      <c r="NO324" s="7"/>
      <c r="NP324" s="7"/>
      <c r="NQ324" s="7"/>
      <c r="NR324" s="7"/>
      <c r="NS324" s="7"/>
      <c r="NT324" s="7"/>
      <c r="NU324" s="7"/>
      <c r="NV324" s="7"/>
      <c r="NW324" s="7"/>
      <c r="NX324" s="7"/>
      <c r="NY324" s="7"/>
      <c r="NZ324" s="7"/>
      <c r="OA324" s="7"/>
      <c r="OB324" s="7"/>
      <c r="OC324" s="7"/>
      <c r="OD324" s="7"/>
      <c r="OE324" s="7"/>
      <c r="OF324" s="7"/>
      <c r="OG324" s="7"/>
      <c r="OH324" s="7"/>
      <c r="OI324" s="7"/>
      <c r="OJ324" s="7"/>
      <c r="OK324" s="7"/>
      <c r="OL324" s="7"/>
      <c r="OM324" s="7"/>
      <c r="ON324" s="7"/>
      <c r="OO324" s="7"/>
      <c r="OP324" s="7"/>
      <c r="OQ324" s="7"/>
      <c r="OR324" s="7"/>
      <c r="OS324" s="7"/>
      <c r="OT324" s="7"/>
      <c r="OU324" s="7"/>
      <c r="OV324" s="7"/>
      <c r="OW324" s="7"/>
      <c r="OX324" s="7"/>
      <c r="OY324" s="7"/>
      <c r="OZ324" s="7"/>
      <c r="PA324" s="7"/>
      <c r="PB324" s="7"/>
      <c r="PC324" s="7"/>
      <c r="PD324" s="7"/>
      <c r="PE324" s="7"/>
      <c r="PF324" s="7"/>
      <c r="PG324" s="7"/>
      <c r="PH324" s="7"/>
      <c r="PI324" s="7"/>
      <c r="PJ324" s="7"/>
      <c r="PK324" s="7"/>
      <c r="PL324" s="7"/>
      <c r="PM324" s="7"/>
      <c r="PN324" s="7"/>
      <c r="PO324" s="7"/>
      <c r="PP324" s="7"/>
      <c r="PQ324" s="7"/>
      <c r="PR324" s="7"/>
      <c r="PS324" s="7"/>
      <c r="PT324" s="7"/>
      <c r="PU324" s="7"/>
      <c r="PV324" s="7"/>
      <c r="PW324" s="7"/>
      <c r="PX324" s="7"/>
      <c r="PY324" s="7"/>
      <c r="PZ324" s="7"/>
      <c r="QA324" s="7"/>
      <c r="QB324" s="7"/>
      <c r="QC324" s="7"/>
      <c r="QD324" s="7"/>
      <c r="QE324" s="7"/>
      <c r="QF324" s="7"/>
      <c r="QG324" s="7"/>
      <c r="QH324" s="7"/>
      <c r="QI324" s="7"/>
      <c r="QJ324" s="7"/>
      <c r="QK324" s="7"/>
      <c r="QL324" s="7"/>
      <c r="QM324" s="7"/>
      <c r="QN324" s="7"/>
      <c r="QO324" s="7"/>
      <c r="QP324" s="7"/>
      <c r="QQ324" s="7"/>
      <c r="QR324" s="7"/>
      <c r="QS324" s="7"/>
      <c r="QT324" s="7"/>
      <c r="QU324" s="7"/>
      <c r="QV324" s="7"/>
      <c r="QW324" s="7"/>
      <c r="QX324" s="7"/>
      <c r="QY324" s="7"/>
      <c r="QZ324" s="7"/>
      <c r="RA324" s="7"/>
      <c r="RB324" s="7"/>
      <c r="RC324" s="7"/>
      <c r="RD324" s="7"/>
      <c r="RE324" s="7"/>
      <c r="RF324" s="7"/>
      <c r="RG324" s="7"/>
      <c r="RH324" s="7"/>
      <c r="RI324" s="7"/>
      <c r="RJ324" s="7"/>
      <c r="RK324" s="7"/>
      <c r="RL324" s="7"/>
      <c r="RM324" s="7"/>
      <c r="RN324" s="7"/>
      <c r="RO324" s="7"/>
      <c r="RP324" s="7"/>
      <c r="RQ324" s="7"/>
      <c r="RR324" s="7"/>
      <c r="RS324" s="7"/>
      <c r="RT324" s="7"/>
      <c r="RU324" s="7"/>
      <c r="RV324" s="7"/>
      <c r="RW324" s="7"/>
      <c r="RX324" s="7"/>
      <c r="RY324" s="7"/>
      <c r="RZ324" s="7"/>
      <c r="SA324" s="7"/>
      <c r="SB324" s="7"/>
      <c r="SC324" s="7"/>
      <c r="SD324" s="7"/>
      <c r="SE324" s="7"/>
      <c r="SF324" s="7"/>
      <c r="SG324" s="7"/>
      <c r="SH324" s="7"/>
      <c r="SI324" s="7"/>
      <c r="SJ324" s="7"/>
      <c r="SK324" s="7"/>
    </row>
    <row r="325" ht="14.2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  <c r="DV325" s="7"/>
      <c r="DW325" s="7"/>
      <c r="DX325" s="7"/>
      <c r="DY325" s="7"/>
      <c r="DZ325" s="7"/>
      <c r="EA325" s="7"/>
      <c r="EB325" s="7"/>
      <c r="EC325" s="7"/>
      <c r="ED325" s="7"/>
      <c r="EE325" s="7"/>
      <c r="EF325" s="7"/>
      <c r="EG325" s="7"/>
      <c r="EH325" s="7"/>
      <c r="EI325" s="7"/>
      <c r="EJ325" s="7"/>
      <c r="EK325" s="7"/>
      <c r="EL325" s="7"/>
      <c r="EM325" s="7"/>
      <c r="EN325" s="7"/>
      <c r="EO325" s="7"/>
      <c r="EP325" s="7"/>
      <c r="EQ325" s="7"/>
      <c r="ER325" s="7"/>
      <c r="ES325" s="7"/>
      <c r="ET325" s="7"/>
      <c r="EU325" s="7"/>
      <c r="EV325" s="7"/>
      <c r="EW325" s="7"/>
      <c r="EX325" s="7"/>
      <c r="EY325" s="7"/>
      <c r="EZ325" s="7"/>
      <c r="FA325" s="7"/>
      <c r="FB325" s="7"/>
      <c r="FC325" s="7"/>
      <c r="FD325" s="7"/>
      <c r="FE325" s="7"/>
      <c r="FF325" s="7"/>
      <c r="FG325" s="7"/>
      <c r="FH325" s="7"/>
      <c r="FI325" s="7"/>
      <c r="FJ325" s="7"/>
      <c r="FK325" s="7"/>
      <c r="FL325" s="7"/>
      <c r="FM325" s="7"/>
      <c r="FN325" s="7"/>
      <c r="FO325" s="7"/>
      <c r="FP325" s="7"/>
      <c r="FQ325" s="7"/>
      <c r="FR325" s="7"/>
      <c r="FS325" s="7"/>
      <c r="FT325" s="7"/>
      <c r="FU325" s="7"/>
      <c r="FV325" s="7"/>
      <c r="FW325" s="7"/>
      <c r="FX325" s="7"/>
      <c r="FY325" s="7"/>
      <c r="FZ325" s="7"/>
      <c r="GA325" s="7"/>
      <c r="GB325" s="7"/>
      <c r="GC325" s="7"/>
      <c r="GD325" s="7"/>
      <c r="GE325" s="7"/>
      <c r="GF325" s="7"/>
      <c r="GG325" s="7"/>
      <c r="GH325" s="7"/>
      <c r="GI325" s="7"/>
      <c r="GJ325" s="7"/>
      <c r="GK325" s="7"/>
      <c r="GL325" s="7"/>
      <c r="GM325" s="7"/>
      <c r="GN325" s="7"/>
      <c r="GO325" s="7"/>
      <c r="GP325" s="7"/>
      <c r="GQ325" s="7"/>
      <c r="GR325" s="7"/>
      <c r="GS325" s="7"/>
      <c r="GT325" s="7"/>
      <c r="GU325" s="7"/>
      <c r="GV325" s="7"/>
      <c r="GW325" s="7"/>
      <c r="GX325" s="7"/>
      <c r="GY325" s="7"/>
      <c r="GZ325" s="7"/>
      <c r="HA325" s="7"/>
      <c r="HB325" s="7"/>
      <c r="HC325" s="7"/>
      <c r="HD325" s="7"/>
      <c r="HE325" s="7"/>
      <c r="HF325" s="7"/>
      <c r="HG325" s="7"/>
      <c r="HH325" s="7"/>
      <c r="HI325" s="7"/>
      <c r="HJ325" s="7"/>
      <c r="HK325" s="7"/>
      <c r="HL325" s="7"/>
      <c r="HM325" s="7"/>
      <c r="HN325" s="7"/>
      <c r="HO325" s="7"/>
      <c r="HP325" s="7"/>
      <c r="HQ325" s="7"/>
      <c r="HR325" s="7"/>
      <c r="HS325" s="7"/>
      <c r="HT325" s="7"/>
      <c r="HU325" s="7"/>
      <c r="HV325" s="7"/>
      <c r="HW325" s="7"/>
      <c r="HX325" s="7"/>
      <c r="HY325" s="7"/>
      <c r="HZ325" s="7"/>
      <c r="IA325" s="7"/>
      <c r="IB325" s="7"/>
      <c r="IC325" s="7"/>
      <c r="ID325" s="7"/>
      <c r="IE325" s="7"/>
      <c r="IF325" s="7"/>
      <c r="IG325" s="7"/>
      <c r="IH325" s="7"/>
      <c r="II325" s="7"/>
      <c r="IJ325" s="7"/>
      <c r="IK325" s="7"/>
      <c r="IL325" s="7"/>
      <c r="IM325" s="7"/>
      <c r="IN325" s="7"/>
      <c r="IO325" s="7"/>
      <c r="IP325" s="7"/>
      <c r="IQ325" s="7"/>
      <c r="IR325" s="7"/>
      <c r="IS325" s="7"/>
      <c r="IT325" s="7"/>
      <c r="IU325" s="7"/>
      <c r="IV325" s="7"/>
      <c r="IW325" s="7"/>
      <c r="IX325" s="7"/>
      <c r="IY325" s="7"/>
      <c r="IZ325" s="7"/>
      <c r="JA325" s="7"/>
      <c r="JB325" s="7"/>
      <c r="JC325" s="7"/>
      <c r="JD325" s="7"/>
      <c r="JE325" s="7"/>
      <c r="JF325" s="7"/>
      <c r="JG325" s="7"/>
      <c r="JH325" s="7"/>
      <c r="JI325" s="7"/>
      <c r="JJ325" s="7"/>
      <c r="JK325" s="7"/>
      <c r="JL325" s="7"/>
      <c r="JM325" s="7"/>
      <c r="JN325" s="7"/>
      <c r="JO325" s="7"/>
      <c r="JP325" s="7"/>
      <c r="JQ325" s="7"/>
      <c r="JR325" s="7"/>
      <c r="JS325" s="7"/>
      <c r="JT325" s="7"/>
      <c r="JU325" s="7"/>
      <c r="JV325" s="7"/>
      <c r="JW325" s="7"/>
      <c r="JX325" s="7"/>
      <c r="JY325" s="7"/>
      <c r="JZ325" s="7"/>
      <c r="KA325" s="7"/>
      <c r="KB325" s="7"/>
      <c r="KC325" s="7"/>
      <c r="KD325" s="7"/>
      <c r="KE325" s="7"/>
      <c r="KF325" s="7"/>
      <c r="KG325" s="7"/>
      <c r="KH325" s="7"/>
      <c r="KI325" s="7"/>
      <c r="KJ325" s="7"/>
      <c r="KK325" s="7"/>
      <c r="KL325" s="7"/>
      <c r="KM325" s="7"/>
      <c r="KN325" s="7"/>
      <c r="KO325" s="7"/>
      <c r="KP325" s="7"/>
      <c r="KQ325" s="7"/>
      <c r="KR325" s="7"/>
      <c r="KS325" s="7"/>
      <c r="KT325" s="7"/>
      <c r="KU325" s="7"/>
      <c r="KV325" s="7"/>
      <c r="KW325" s="7"/>
      <c r="KX325" s="7"/>
      <c r="KY325" s="7"/>
      <c r="KZ325" s="7"/>
      <c r="LA325" s="7"/>
      <c r="LB325" s="7"/>
      <c r="LC325" s="7"/>
      <c r="LD325" s="7"/>
      <c r="LE325" s="7"/>
      <c r="LF325" s="7"/>
      <c r="LG325" s="7"/>
      <c r="LH325" s="7"/>
      <c r="LI325" s="7"/>
      <c r="LJ325" s="7"/>
      <c r="LK325" s="7"/>
      <c r="LL325" s="7"/>
      <c r="LM325" s="7"/>
      <c r="LN325" s="7"/>
      <c r="LO325" s="7"/>
      <c r="LP325" s="7"/>
      <c r="LQ325" s="7"/>
      <c r="LR325" s="7"/>
      <c r="LS325" s="7"/>
      <c r="LT325" s="7"/>
      <c r="LU325" s="7"/>
      <c r="LV325" s="7"/>
      <c r="LW325" s="7"/>
      <c r="LX325" s="7"/>
      <c r="LY325" s="7"/>
      <c r="LZ325" s="7"/>
      <c r="MA325" s="7"/>
      <c r="MB325" s="7"/>
      <c r="MC325" s="7"/>
      <c r="MD325" s="7"/>
      <c r="ME325" s="7"/>
      <c r="MF325" s="7"/>
      <c r="MG325" s="7"/>
      <c r="MH325" s="7"/>
      <c r="MI325" s="7"/>
      <c r="MJ325" s="7"/>
      <c r="MK325" s="7"/>
      <c r="ML325" s="7"/>
      <c r="MM325" s="7"/>
      <c r="MN325" s="7"/>
      <c r="MO325" s="7"/>
      <c r="MP325" s="7"/>
      <c r="MQ325" s="7"/>
      <c r="MR325" s="7"/>
      <c r="MS325" s="7"/>
      <c r="MT325" s="7"/>
      <c r="MU325" s="7"/>
      <c r="MV325" s="7"/>
      <c r="MW325" s="7"/>
      <c r="MX325" s="7"/>
      <c r="MY325" s="7"/>
      <c r="MZ325" s="7"/>
      <c r="NA325" s="7"/>
      <c r="NB325" s="7"/>
      <c r="NC325" s="7"/>
      <c r="ND325" s="7"/>
      <c r="NE325" s="7"/>
      <c r="NF325" s="7"/>
      <c r="NG325" s="7"/>
      <c r="NH325" s="7"/>
      <c r="NI325" s="7"/>
      <c r="NJ325" s="7"/>
      <c r="NK325" s="7"/>
      <c r="NL325" s="7"/>
      <c r="NM325" s="7"/>
      <c r="NN325" s="7"/>
      <c r="NO325" s="7"/>
      <c r="NP325" s="7"/>
      <c r="NQ325" s="7"/>
      <c r="NR325" s="7"/>
      <c r="NS325" s="7"/>
      <c r="NT325" s="7"/>
      <c r="NU325" s="7"/>
      <c r="NV325" s="7"/>
      <c r="NW325" s="7"/>
      <c r="NX325" s="7"/>
      <c r="NY325" s="7"/>
      <c r="NZ325" s="7"/>
      <c r="OA325" s="7"/>
      <c r="OB325" s="7"/>
      <c r="OC325" s="7"/>
      <c r="OD325" s="7"/>
      <c r="OE325" s="7"/>
      <c r="OF325" s="7"/>
      <c r="OG325" s="7"/>
      <c r="OH325" s="7"/>
      <c r="OI325" s="7"/>
      <c r="OJ325" s="7"/>
      <c r="OK325" s="7"/>
      <c r="OL325" s="7"/>
      <c r="OM325" s="7"/>
      <c r="ON325" s="7"/>
      <c r="OO325" s="7"/>
      <c r="OP325" s="7"/>
      <c r="OQ325" s="7"/>
      <c r="OR325" s="7"/>
      <c r="OS325" s="7"/>
      <c r="OT325" s="7"/>
      <c r="OU325" s="7"/>
      <c r="OV325" s="7"/>
      <c r="OW325" s="7"/>
      <c r="OX325" s="7"/>
      <c r="OY325" s="7"/>
      <c r="OZ325" s="7"/>
      <c r="PA325" s="7"/>
      <c r="PB325" s="7"/>
      <c r="PC325" s="7"/>
      <c r="PD325" s="7"/>
      <c r="PE325" s="7"/>
      <c r="PF325" s="7"/>
      <c r="PG325" s="7"/>
      <c r="PH325" s="7"/>
      <c r="PI325" s="7"/>
      <c r="PJ325" s="7"/>
      <c r="PK325" s="7"/>
      <c r="PL325" s="7"/>
      <c r="PM325" s="7"/>
      <c r="PN325" s="7"/>
      <c r="PO325" s="7"/>
      <c r="PP325" s="7"/>
      <c r="PQ325" s="7"/>
      <c r="PR325" s="7"/>
      <c r="PS325" s="7"/>
      <c r="PT325" s="7"/>
      <c r="PU325" s="7"/>
      <c r="PV325" s="7"/>
      <c r="PW325" s="7"/>
      <c r="PX325" s="7"/>
      <c r="PY325" s="7"/>
      <c r="PZ325" s="7"/>
      <c r="QA325" s="7"/>
      <c r="QB325" s="7"/>
      <c r="QC325" s="7"/>
      <c r="QD325" s="7"/>
      <c r="QE325" s="7"/>
      <c r="QF325" s="7"/>
      <c r="QG325" s="7"/>
      <c r="QH325" s="7"/>
      <c r="QI325" s="7"/>
      <c r="QJ325" s="7"/>
      <c r="QK325" s="7"/>
      <c r="QL325" s="7"/>
      <c r="QM325" s="7"/>
      <c r="QN325" s="7"/>
      <c r="QO325" s="7"/>
      <c r="QP325" s="7"/>
      <c r="QQ325" s="7"/>
      <c r="QR325" s="7"/>
      <c r="QS325" s="7"/>
      <c r="QT325" s="7"/>
      <c r="QU325" s="7"/>
      <c r="QV325" s="7"/>
      <c r="QW325" s="7"/>
      <c r="QX325" s="7"/>
      <c r="QY325" s="7"/>
      <c r="QZ325" s="7"/>
      <c r="RA325" s="7"/>
      <c r="RB325" s="7"/>
      <c r="RC325" s="7"/>
      <c r="RD325" s="7"/>
      <c r="RE325" s="7"/>
      <c r="RF325" s="7"/>
      <c r="RG325" s="7"/>
      <c r="RH325" s="7"/>
      <c r="RI325" s="7"/>
      <c r="RJ325" s="7"/>
      <c r="RK325" s="7"/>
      <c r="RL325" s="7"/>
      <c r="RM325" s="7"/>
      <c r="RN325" s="7"/>
      <c r="RO325" s="7"/>
      <c r="RP325" s="7"/>
      <c r="RQ325" s="7"/>
      <c r="RR325" s="7"/>
      <c r="RS325" s="7"/>
      <c r="RT325" s="7"/>
      <c r="RU325" s="7"/>
      <c r="RV325" s="7"/>
      <c r="RW325" s="7"/>
      <c r="RX325" s="7"/>
      <c r="RY325" s="7"/>
      <c r="RZ325" s="7"/>
      <c r="SA325" s="7"/>
      <c r="SB325" s="7"/>
      <c r="SC325" s="7"/>
      <c r="SD325" s="7"/>
      <c r="SE325" s="7"/>
      <c r="SF325" s="7"/>
      <c r="SG325" s="7"/>
      <c r="SH325" s="7"/>
      <c r="SI325" s="7"/>
      <c r="SJ325" s="7"/>
      <c r="SK325" s="7"/>
    </row>
    <row r="326" ht="14.2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  <c r="DV326" s="7"/>
      <c r="DW326" s="7"/>
      <c r="DX326" s="7"/>
      <c r="DY326" s="7"/>
      <c r="DZ326" s="7"/>
      <c r="EA326" s="7"/>
      <c r="EB326" s="7"/>
      <c r="EC326" s="7"/>
      <c r="ED326" s="7"/>
      <c r="EE326" s="7"/>
      <c r="EF326" s="7"/>
      <c r="EG326" s="7"/>
      <c r="EH326" s="7"/>
      <c r="EI326" s="7"/>
      <c r="EJ326" s="7"/>
      <c r="EK326" s="7"/>
      <c r="EL326" s="7"/>
      <c r="EM326" s="7"/>
      <c r="EN326" s="7"/>
      <c r="EO326" s="7"/>
      <c r="EP326" s="7"/>
      <c r="EQ326" s="7"/>
      <c r="ER326" s="7"/>
      <c r="ES326" s="7"/>
      <c r="ET326" s="7"/>
      <c r="EU326" s="7"/>
      <c r="EV326" s="7"/>
      <c r="EW326" s="7"/>
      <c r="EX326" s="7"/>
      <c r="EY326" s="7"/>
      <c r="EZ326" s="7"/>
      <c r="FA326" s="7"/>
      <c r="FB326" s="7"/>
      <c r="FC326" s="7"/>
      <c r="FD326" s="7"/>
      <c r="FE326" s="7"/>
      <c r="FF326" s="7"/>
      <c r="FG326" s="7"/>
      <c r="FH326" s="7"/>
      <c r="FI326" s="7"/>
      <c r="FJ326" s="7"/>
      <c r="FK326" s="7"/>
      <c r="FL326" s="7"/>
      <c r="FM326" s="7"/>
      <c r="FN326" s="7"/>
      <c r="FO326" s="7"/>
      <c r="FP326" s="7"/>
      <c r="FQ326" s="7"/>
      <c r="FR326" s="7"/>
      <c r="FS326" s="7"/>
      <c r="FT326" s="7"/>
      <c r="FU326" s="7"/>
      <c r="FV326" s="7"/>
      <c r="FW326" s="7"/>
      <c r="FX326" s="7"/>
      <c r="FY326" s="7"/>
      <c r="FZ326" s="7"/>
      <c r="GA326" s="7"/>
      <c r="GB326" s="7"/>
      <c r="GC326" s="7"/>
      <c r="GD326" s="7"/>
      <c r="GE326" s="7"/>
      <c r="GF326" s="7"/>
      <c r="GG326" s="7"/>
      <c r="GH326" s="7"/>
      <c r="GI326" s="7"/>
      <c r="GJ326" s="7"/>
      <c r="GK326" s="7"/>
      <c r="GL326" s="7"/>
      <c r="GM326" s="7"/>
      <c r="GN326" s="7"/>
      <c r="GO326" s="7"/>
      <c r="GP326" s="7"/>
      <c r="GQ326" s="7"/>
      <c r="GR326" s="7"/>
      <c r="GS326" s="7"/>
      <c r="GT326" s="7"/>
      <c r="GU326" s="7"/>
      <c r="GV326" s="7"/>
      <c r="GW326" s="7"/>
      <c r="GX326" s="7"/>
      <c r="GY326" s="7"/>
      <c r="GZ326" s="7"/>
      <c r="HA326" s="7"/>
      <c r="HB326" s="7"/>
      <c r="HC326" s="7"/>
      <c r="HD326" s="7"/>
      <c r="HE326" s="7"/>
      <c r="HF326" s="7"/>
      <c r="HG326" s="7"/>
      <c r="HH326" s="7"/>
      <c r="HI326" s="7"/>
      <c r="HJ326" s="7"/>
      <c r="HK326" s="7"/>
      <c r="HL326" s="7"/>
      <c r="HM326" s="7"/>
      <c r="HN326" s="7"/>
      <c r="HO326" s="7"/>
      <c r="HP326" s="7"/>
      <c r="HQ326" s="7"/>
      <c r="HR326" s="7"/>
      <c r="HS326" s="7"/>
      <c r="HT326" s="7"/>
      <c r="HU326" s="7"/>
      <c r="HV326" s="7"/>
      <c r="HW326" s="7"/>
      <c r="HX326" s="7"/>
      <c r="HY326" s="7"/>
      <c r="HZ326" s="7"/>
      <c r="IA326" s="7"/>
      <c r="IB326" s="7"/>
      <c r="IC326" s="7"/>
      <c r="ID326" s="7"/>
      <c r="IE326" s="7"/>
      <c r="IF326" s="7"/>
      <c r="IG326" s="7"/>
      <c r="IH326" s="7"/>
      <c r="II326" s="7"/>
      <c r="IJ326" s="7"/>
      <c r="IK326" s="7"/>
      <c r="IL326" s="7"/>
      <c r="IM326" s="7"/>
      <c r="IN326" s="7"/>
      <c r="IO326" s="7"/>
      <c r="IP326" s="7"/>
      <c r="IQ326" s="7"/>
      <c r="IR326" s="7"/>
      <c r="IS326" s="7"/>
      <c r="IT326" s="7"/>
      <c r="IU326" s="7"/>
      <c r="IV326" s="7"/>
      <c r="IW326" s="7"/>
      <c r="IX326" s="7"/>
      <c r="IY326" s="7"/>
      <c r="IZ326" s="7"/>
      <c r="JA326" s="7"/>
      <c r="JB326" s="7"/>
      <c r="JC326" s="7"/>
      <c r="JD326" s="7"/>
      <c r="JE326" s="7"/>
      <c r="JF326" s="7"/>
      <c r="JG326" s="7"/>
      <c r="JH326" s="7"/>
      <c r="JI326" s="7"/>
      <c r="JJ326" s="7"/>
      <c r="JK326" s="7"/>
      <c r="JL326" s="7"/>
      <c r="JM326" s="7"/>
      <c r="JN326" s="7"/>
      <c r="JO326" s="7"/>
      <c r="JP326" s="7"/>
      <c r="JQ326" s="7"/>
      <c r="JR326" s="7"/>
      <c r="JS326" s="7"/>
      <c r="JT326" s="7"/>
      <c r="JU326" s="7"/>
      <c r="JV326" s="7"/>
      <c r="JW326" s="7"/>
      <c r="JX326" s="7"/>
      <c r="JY326" s="7"/>
      <c r="JZ326" s="7"/>
      <c r="KA326" s="7"/>
      <c r="KB326" s="7"/>
      <c r="KC326" s="7"/>
      <c r="KD326" s="7"/>
      <c r="KE326" s="7"/>
      <c r="KF326" s="7"/>
      <c r="KG326" s="7"/>
      <c r="KH326" s="7"/>
      <c r="KI326" s="7"/>
      <c r="KJ326" s="7"/>
      <c r="KK326" s="7"/>
      <c r="KL326" s="7"/>
      <c r="KM326" s="7"/>
      <c r="KN326" s="7"/>
      <c r="KO326" s="7"/>
      <c r="KP326" s="7"/>
      <c r="KQ326" s="7"/>
      <c r="KR326" s="7"/>
      <c r="KS326" s="7"/>
      <c r="KT326" s="7"/>
      <c r="KU326" s="7"/>
      <c r="KV326" s="7"/>
      <c r="KW326" s="7"/>
      <c r="KX326" s="7"/>
      <c r="KY326" s="7"/>
      <c r="KZ326" s="7"/>
      <c r="LA326" s="7"/>
      <c r="LB326" s="7"/>
      <c r="LC326" s="7"/>
      <c r="LD326" s="7"/>
      <c r="LE326" s="7"/>
      <c r="LF326" s="7"/>
      <c r="LG326" s="7"/>
      <c r="LH326" s="7"/>
      <c r="LI326" s="7"/>
      <c r="LJ326" s="7"/>
      <c r="LK326" s="7"/>
      <c r="LL326" s="7"/>
      <c r="LM326" s="7"/>
      <c r="LN326" s="7"/>
      <c r="LO326" s="7"/>
      <c r="LP326" s="7"/>
      <c r="LQ326" s="7"/>
      <c r="LR326" s="7"/>
      <c r="LS326" s="7"/>
      <c r="LT326" s="7"/>
      <c r="LU326" s="7"/>
      <c r="LV326" s="7"/>
      <c r="LW326" s="7"/>
      <c r="LX326" s="7"/>
      <c r="LY326" s="7"/>
      <c r="LZ326" s="7"/>
      <c r="MA326" s="7"/>
      <c r="MB326" s="7"/>
      <c r="MC326" s="7"/>
      <c r="MD326" s="7"/>
      <c r="ME326" s="7"/>
      <c r="MF326" s="7"/>
      <c r="MG326" s="7"/>
      <c r="MH326" s="7"/>
      <c r="MI326" s="7"/>
      <c r="MJ326" s="7"/>
      <c r="MK326" s="7"/>
      <c r="ML326" s="7"/>
      <c r="MM326" s="7"/>
      <c r="MN326" s="7"/>
      <c r="MO326" s="7"/>
      <c r="MP326" s="7"/>
      <c r="MQ326" s="7"/>
      <c r="MR326" s="7"/>
      <c r="MS326" s="7"/>
      <c r="MT326" s="7"/>
      <c r="MU326" s="7"/>
      <c r="MV326" s="7"/>
      <c r="MW326" s="7"/>
      <c r="MX326" s="7"/>
      <c r="MY326" s="7"/>
      <c r="MZ326" s="7"/>
      <c r="NA326" s="7"/>
      <c r="NB326" s="7"/>
      <c r="NC326" s="7"/>
      <c r="ND326" s="7"/>
      <c r="NE326" s="7"/>
      <c r="NF326" s="7"/>
      <c r="NG326" s="7"/>
      <c r="NH326" s="7"/>
      <c r="NI326" s="7"/>
      <c r="NJ326" s="7"/>
      <c r="NK326" s="7"/>
      <c r="NL326" s="7"/>
      <c r="NM326" s="7"/>
      <c r="NN326" s="7"/>
      <c r="NO326" s="7"/>
      <c r="NP326" s="7"/>
      <c r="NQ326" s="7"/>
      <c r="NR326" s="7"/>
      <c r="NS326" s="7"/>
      <c r="NT326" s="7"/>
      <c r="NU326" s="7"/>
      <c r="NV326" s="7"/>
      <c r="NW326" s="7"/>
      <c r="NX326" s="7"/>
      <c r="NY326" s="7"/>
      <c r="NZ326" s="7"/>
      <c r="OA326" s="7"/>
      <c r="OB326" s="7"/>
      <c r="OC326" s="7"/>
      <c r="OD326" s="7"/>
      <c r="OE326" s="7"/>
      <c r="OF326" s="7"/>
      <c r="OG326" s="7"/>
      <c r="OH326" s="7"/>
      <c r="OI326" s="7"/>
      <c r="OJ326" s="7"/>
      <c r="OK326" s="7"/>
      <c r="OL326" s="7"/>
      <c r="OM326" s="7"/>
      <c r="ON326" s="7"/>
      <c r="OO326" s="7"/>
      <c r="OP326" s="7"/>
      <c r="OQ326" s="7"/>
      <c r="OR326" s="7"/>
      <c r="OS326" s="7"/>
      <c r="OT326" s="7"/>
      <c r="OU326" s="7"/>
      <c r="OV326" s="7"/>
      <c r="OW326" s="7"/>
      <c r="OX326" s="7"/>
      <c r="OY326" s="7"/>
      <c r="OZ326" s="7"/>
      <c r="PA326" s="7"/>
      <c r="PB326" s="7"/>
      <c r="PC326" s="7"/>
      <c r="PD326" s="7"/>
      <c r="PE326" s="7"/>
      <c r="PF326" s="7"/>
      <c r="PG326" s="7"/>
      <c r="PH326" s="7"/>
      <c r="PI326" s="7"/>
      <c r="PJ326" s="7"/>
      <c r="PK326" s="7"/>
      <c r="PL326" s="7"/>
      <c r="PM326" s="7"/>
      <c r="PN326" s="7"/>
      <c r="PO326" s="7"/>
      <c r="PP326" s="7"/>
      <c r="PQ326" s="7"/>
      <c r="PR326" s="7"/>
      <c r="PS326" s="7"/>
      <c r="PT326" s="7"/>
      <c r="PU326" s="7"/>
      <c r="PV326" s="7"/>
      <c r="PW326" s="7"/>
      <c r="PX326" s="7"/>
      <c r="PY326" s="7"/>
      <c r="PZ326" s="7"/>
      <c r="QA326" s="7"/>
      <c r="QB326" s="7"/>
      <c r="QC326" s="7"/>
      <c r="QD326" s="7"/>
      <c r="QE326" s="7"/>
      <c r="QF326" s="7"/>
      <c r="QG326" s="7"/>
      <c r="QH326" s="7"/>
      <c r="QI326" s="7"/>
      <c r="QJ326" s="7"/>
      <c r="QK326" s="7"/>
      <c r="QL326" s="7"/>
      <c r="QM326" s="7"/>
      <c r="QN326" s="7"/>
      <c r="QO326" s="7"/>
      <c r="QP326" s="7"/>
      <c r="QQ326" s="7"/>
      <c r="QR326" s="7"/>
      <c r="QS326" s="7"/>
      <c r="QT326" s="7"/>
      <c r="QU326" s="7"/>
      <c r="QV326" s="7"/>
      <c r="QW326" s="7"/>
      <c r="QX326" s="7"/>
      <c r="QY326" s="7"/>
      <c r="QZ326" s="7"/>
      <c r="RA326" s="7"/>
      <c r="RB326" s="7"/>
      <c r="RC326" s="7"/>
      <c r="RD326" s="7"/>
      <c r="RE326" s="7"/>
      <c r="RF326" s="7"/>
      <c r="RG326" s="7"/>
      <c r="RH326" s="7"/>
      <c r="RI326" s="7"/>
      <c r="RJ326" s="7"/>
      <c r="RK326" s="7"/>
      <c r="RL326" s="7"/>
      <c r="RM326" s="7"/>
      <c r="RN326" s="7"/>
      <c r="RO326" s="7"/>
      <c r="RP326" s="7"/>
      <c r="RQ326" s="7"/>
      <c r="RR326" s="7"/>
      <c r="RS326" s="7"/>
      <c r="RT326" s="7"/>
      <c r="RU326" s="7"/>
      <c r="RV326" s="7"/>
      <c r="RW326" s="7"/>
      <c r="RX326" s="7"/>
      <c r="RY326" s="7"/>
      <c r="RZ326" s="7"/>
      <c r="SA326" s="7"/>
      <c r="SB326" s="7"/>
      <c r="SC326" s="7"/>
      <c r="SD326" s="7"/>
      <c r="SE326" s="7"/>
      <c r="SF326" s="7"/>
      <c r="SG326" s="7"/>
      <c r="SH326" s="7"/>
      <c r="SI326" s="7"/>
      <c r="SJ326" s="7"/>
      <c r="SK326" s="7"/>
    </row>
    <row r="327" ht="14.2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  <c r="DV327" s="7"/>
      <c r="DW327" s="7"/>
      <c r="DX327" s="7"/>
      <c r="DY327" s="7"/>
      <c r="DZ327" s="7"/>
      <c r="EA327" s="7"/>
      <c r="EB327" s="7"/>
      <c r="EC327" s="7"/>
      <c r="ED327" s="7"/>
      <c r="EE327" s="7"/>
      <c r="EF327" s="7"/>
      <c r="EG327" s="7"/>
      <c r="EH327" s="7"/>
      <c r="EI327" s="7"/>
      <c r="EJ327" s="7"/>
      <c r="EK327" s="7"/>
      <c r="EL327" s="7"/>
      <c r="EM327" s="7"/>
      <c r="EN327" s="7"/>
      <c r="EO327" s="7"/>
      <c r="EP327" s="7"/>
      <c r="EQ327" s="7"/>
      <c r="ER327" s="7"/>
      <c r="ES327" s="7"/>
      <c r="ET327" s="7"/>
      <c r="EU327" s="7"/>
      <c r="EV327" s="7"/>
      <c r="EW327" s="7"/>
      <c r="EX327" s="7"/>
      <c r="EY327" s="7"/>
      <c r="EZ327" s="7"/>
      <c r="FA327" s="7"/>
      <c r="FB327" s="7"/>
      <c r="FC327" s="7"/>
      <c r="FD327" s="7"/>
      <c r="FE327" s="7"/>
      <c r="FF327" s="7"/>
      <c r="FG327" s="7"/>
      <c r="FH327" s="7"/>
      <c r="FI327" s="7"/>
      <c r="FJ327" s="7"/>
      <c r="FK327" s="7"/>
      <c r="FL327" s="7"/>
      <c r="FM327" s="7"/>
      <c r="FN327" s="7"/>
      <c r="FO327" s="7"/>
      <c r="FP327" s="7"/>
      <c r="FQ327" s="7"/>
      <c r="FR327" s="7"/>
      <c r="FS327" s="7"/>
      <c r="FT327" s="7"/>
      <c r="FU327" s="7"/>
      <c r="FV327" s="7"/>
      <c r="FW327" s="7"/>
      <c r="FX327" s="7"/>
      <c r="FY327" s="7"/>
      <c r="FZ327" s="7"/>
      <c r="GA327" s="7"/>
      <c r="GB327" s="7"/>
      <c r="GC327" s="7"/>
      <c r="GD327" s="7"/>
      <c r="GE327" s="7"/>
      <c r="GF327" s="7"/>
      <c r="GG327" s="7"/>
      <c r="GH327" s="7"/>
      <c r="GI327" s="7"/>
      <c r="GJ327" s="7"/>
      <c r="GK327" s="7"/>
      <c r="GL327" s="7"/>
      <c r="GM327" s="7"/>
      <c r="GN327" s="7"/>
      <c r="GO327" s="7"/>
      <c r="GP327" s="7"/>
      <c r="GQ327" s="7"/>
      <c r="GR327" s="7"/>
      <c r="GS327" s="7"/>
      <c r="GT327" s="7"/>
      <c r="GU327" s="7"/>
      <c r="GV327" s="7"/>
      <c r="GW327" s="7"/>
      <c r="GX327" s="7"/>
      <c r="GY327" s="7"/>
      <c r="GZ327" s="7"/>
      <c r="HA327" s="7"/>
      <c r="HB327" s="7"/>
      <c r="HC327" s="7"/>
      <c r="HD327" s="7"/>
      <c r="HE327" s="7"/>
      <c r="HF327" s="7"/>
      <c r="HG327" s="7"/>
      <c r="HH327" s="7"/>
      <c r="HI327" s="7"/>
      <c r="HJ327" s="7"/>
      <c r="HK327" s="7"/>
      <c r="HL327" s="7"/>
      <c r="HM327" s="7"/>
      <c r="HN327" s="7"/>
      <c r="HO327" s="7"/>
      <c r="HP327" s="7"/>
      <c r="HQ327" s="7"/>
      <c r="HR327" s="7"/>
      <c r="HS327" s="7"/>
      <c r="HT327" s="7"/>
      <c r="HU327" s="7"/>
      <c r="HV327" s="7"/>
      <c r="HW327" s="7"/>
      <c r="HX327" s="7"/>
      <c r="HY327" s="7"/>
      <c r="HZ327" s="7"/>
      <c r="IA327" s="7"/>
      <c r="IB327" s="7"/>
      <c r="IC327" s="7"/>
      <c r="ID327" s="7"/>
      <c r="IE327" s="7"/>
      <c r="IF327" s="7"/>
      <c r="IG327" s="7"/>
      <c r="IH327" s="7"/>
      <c r="II327" s="7"/>
      <c r="IJ327" s="7"/>
      <c r="IK327" s="7"/>
      <c r="IL327" s="7"/>
      <c r="IM327" s="7"/>
      <c r="IN327" s="7"/>
      <c r="IO327" s="7"/>
      <c r="IP327" s="7"/>
      <c r="IQ327" s="7"/>
      <c r="IR327" s="7"/>
      <c r="IS327" s="7"/>
      <c r="IT327" s="7"/>
      <c r="IU327" s="7"/>
      <c r="IV327" s="7"/>
      <c r="IW327" s="7"/>
      <c r="IX327" s="7"/>
      <c r="IY327" s="7"/>
      <c r="IZ327" s="7"/>
      <c r="JA327" s="7"/>
      <c r="JB327" s="7"/>
      <c r="JC327" s="7"/>
      <c r="JD327" s="7"/>
      <c r="JE327" s="7"/>
      <c r="JF327" s="7"/>
      <c r="JG327" s="7"/>
      <c r="JH327" s="7"/>
      <c r="JI327" s="7"/>
      <c r="JJ327" s="7"/>
      <c r="JK327" s="7"/>
      <c r="JL327" s="7"/>
      <c r="JM327" s="7"/>
      <c r="JN327" s="7"/>
      <c r="JO327" s="7"/>
      <c r="JP327" s="7"/>
      <c r="JQ327" s="7"/>
      <c r="JR327" s="7"/>
      <c r="JS327" s="7"/>
      <c r="JT327" s="7"/>
      <c r="JU327" s="7"/>
      <c r="JV327" s="7"/>
      <c r="JW327" s="7"/>
      <c r="JX327" s="7"/>
      <c r="JY327" s="7"/>
      <c r="JZ327" s="7"/>
      <c r="KA327" s="7"/>
      <c r="KB327" s="7"/>
      <c r="KC327" s="7"/>
      <c r="KD327" s="7"/>
      <c r="KE327" s="7"/>
      <c r="KF327" s="7"/>
      <c r="KG327" s="7"/>
      <c r="KH327" s="7"/>
      <c r="KI327" s="7"/>
      <c r="KJ327" s="7"/>
      <c r="KK327" s="7"/>
      <c r="KL327" s="7"/>
      <c r="KM327" s="7"/>
      <c r="KN327" s="7"/>
      <c r="KO327" s="7"/>
      <c r="KP327" s="7"/>
      <c r="KQ327" s="7"/>
      <c r="KR327" s="7"/>
      <c r="KS327" s="7"/>
      <c r="KT327" s="7"/>
      <c r="KU327" s="7"/>
      <c r="KV327" s="7"/>
      <c r="KW327" s="7"/>
      <c r="KX327" s="7"/>
      <c r="KY327" s="7"/>
      <c r="KZ327" s="7"/>
      <c r="LA327" s="7"/>
      <c r="LB327" s="7"/>
      <c r="LC327" s="7"/>
      <c r="LD327" s="7"/>
      <c r="LE327" s="7"/>
      <c r="LF327" s="7"/>
      <c r="LG327" s="7"/>
      <c r="LH327" s="7"/>
      <c r="LI327" s="7"/>
      <c r="LJ327" s="7"/>
      <c r="LK327" s="7"/>
      <c r="LL327" s="7"/>
      <c r="LM327" s="7"/>
      <c r="LN327" s="7"/>
      <c r="LO327" s="7"/>
      <c r="LP327" s="7"/>
      <c r="LQ327" s="7"/>
      <c r="LR327" s="7"/>
      <c r="LS327" s="7"/>
      <c r="LT327" s="7"/>
      <c r="LU327" s="7"/>
      <c r="LV327" s="7"/>
      <c r="LW327" s="7"/>
      <c r="LX327" s="7"/>
      <c r="LY327" s="7"/>
      <c r="LZ327" s="7"/>
      <c r="MA327" s="7"/>
      <c r="MB327" s="7"/>
      <c r="MC327" s="7"/>
      <c r="MD327" s="7"/>
      <c r="ME327" s="7"/>
      <c r="MF327" s="7"/>
      <c r="MG327" s="7"/>
      <c r="MH327" s="7"/>
      <c r="MI327" s="7"/>
      <c r="MJ327" s="7"/>
      <c r="MK327" s="7"/>
      <c r="ML327" s="7"/>
      <c r="MM327" s="7"/>
      <c r="MN327" s="7"/>
      <c r="MO327" s="7"/>
      <c r="MP327" s="7"/>
      <c r="MQ327" s="7"/>
      <c r="MR327" s="7"/>
      <c r="MS327" s="7"/>
      <c r="MT327" s="7"/>
      <c r="MU327" s="7"/>
      <c r="MV327" s="7"/>
      <c r="MW327" s="7"/>
      <c r="MX327" s="7"/>
      <c r="MY327" s="7"/>
      <c r="MZ327" s="7"/>
      <c r="NA327" s="7"/>
      <c r="NB327" s="7"/>
      <c r="NC327" s="7"/>
      <c r="ND327" s="7"/>
      <c r="NE327" s="7"/>
      <c r="NF327" s="7"/>
      <c r="NG327" s="7"/>
      <c r="NH327" s="7"/>
      <c r="NI327" s="7"/>
      <c r="NJ327" s="7"/>
      <c r="NK327" s="7"/>
      <c r="NL327" s="7"/>
      <c r="NM327" s="7"/>
      <c r="NN327" s="7"/>
      <c r="NO327" s="7"/>
      <c r="NP327" s="7"/>
      <c r="NQ327" s="7"/>
      <c r="NR327" s="7"/>
      <c r="NS327" s="7"/>
      <c r="NT327" s="7"/>
      <c r="NU327" s="7"/>
      <c r="NV327" s="7"/>
      <c r="NW327" s="7"/>
      <c r="NX327" s="7"/>
      <c r="NY327" s="7"/>
      <c r="NZ327" s="7"/>
      <c r="OA327" s="7"/>
      <c r="OB327" s="7"/>
      <c r="OC327" s="7"/>
      <c r="OD327" s="7"/>
      <c r="OE327" s="7"/>
      <c r="OF327" s="7"/>
      <c r="OG327" s="7"/>
      <c r="OH327" s="7"/>
      <c r="OI327" s="7"/>
      <c r="OJ327" s="7"/>
      <c r="OK327" s="7"/>
      <c r="OL327" s="7"/>
      <c r="OM327" s="7"/>
      <c r="ON327" s="7"/>
      <c r="OO327" s="7"/>
      <c r="OP327" s="7"/>
      <c r="OQ327" s="7"/>
      <c r="OR327" s="7"/>
      <c r="OS327" s="7"/>
      <c r="OT327" s="7"/>
      <c r="OU327" s="7"/>
      <c r="OV327" s="7"/>
      <c r="OW327" s="7"/>
      <c r="OX327" s="7"/>
      <c r="OY327" s="7"/>
      <c r="OZ327" s="7"/>
      <c r="PA327" s="7"/>
      <c r="PB327" s="7"/>
      <c r="PC327" s="7"/>
      <c r="PD327" s="7"/>
      <c r="PE327" s="7"/>
      <c r="PF327" s="7"/>
      <c r="PG327" s="7"/>
      <c r="PH327" s="7"/>
      <c r="PI327" s="7"/>
      <c r="PJ327" s="7"/>
      <c r="PK327" s="7"/>
      <c r="PL327" s="7"/>
      <c r="PM327" s="7"/>
      <c r="PN327" s="7"/>
      <c r="PO327" s="7"/>
      <c r="PP327" s="7"/>
      <c r="PQ327" s="7"/>
      <c r="PR327" s="7"/>
      <c r="PS327" s="7"/>
      <c r="PT327" s="7"/>
      <c r="PU327" s="7"/>
      <c r="PV327" s="7"/>
      <c r="PW327" s="7"/>
      <c r="PX327" s="7"/>
      <c r="PY327" s="7"/>
      <c r="PZ327" s="7"/>
      <c r="QA327" s="7"/>
      <c r="QB327" s="7"/>
      <c r="QC327" s="7"/>
      <c r="QD327" s="7"/>
      <c r="QE327" s="7"/>
      <c r="QF327" s="7"/>
      <c r="QG327" s="7"/>
      <c r="QH327" s="7"/>
      <c r="QI327" s="7"/>
      <c r="QJ327" s="7"/>
      <c r="QK327" s="7"/>
      <c r="QL327" s="7"/>
      <c r="QM327" s="7"/>
      <c r="QN327" s="7"/>
      <c r="QO327" s="7"/>
      <c r="QP327" s="7"/>
      <c r="QQ327" s="7"/>
      <c r="QR327" s="7"/>
      <c r="QS327" s="7"/>
      <c r="QT327" s="7"/>
      <c r="QU327" s="7"/>
      <c r="QV327" s="7"/>
      <c r="QW327" s="7"/>
      <c r="QX327" s="7"/>
      <c r="QY327" s="7"/>
      <c r="QZ327" s="7"/>
      <c r="RA327" s="7"/>
      <c r="RB327" s="7"/>
      <c r="RC327" s="7"/>
      <c r="RD327" s="7"/>
      <c r="RE327" s="7"/>
      <c r="RF327" s="7"/>
      <c r="RG327" s="7"/>
      <c r="RH327" s="7"/>
      <c r="RI327" s="7"/>
      <c r="RJ327" s="7"/>
      <c r="RK327" s="7"/>
      <c r="RL327" s="7"/>
      <c r="RM327" s="7"/>
      <c r="RN327" s="7"/>
      <c r="RO327" s="7"/>
      <c r="RP327" s="7"/>
      <c r="RQ327" s="7"/>
      <c r="RR327" s="7"/>
      <c r="RS327" s="7"/>
      <c r="RT327" s="7"/>
      <c r="RU327" s="7"/>
      <c r="RV327" s="7"/>
      <c r="RW327" s="7"/>
      <c r="RX327" s="7"/>
      <c r="RY327" s="7"/>
      <c r="RZ327" s="7"/>
      <c r="SA327" s="7"/>
      <c r="SB327" s="7"/>
      <c r="SC327" s="7"/>
      <c r="SD327" s="7"/>
      <c r="SE327" s="7"/>
      <c r="SF327" s="7"/>
      <c r="SG327" s="7"/>
      <c r="SH327" s="7"/>
      <c r="SI327" s="7"/>
      <c r="SJ327" s="7"/>
      <c r="SK327" s="7"/>
    </row>
    <row r="328" ht="14.2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  <c r="DV328" s="7"/>
      <c r="DW328" s="7"/>
      <c r="DX328" s="7"/>
      <c r="DY328" s="7"/>
      <c r="DZ328" s="7"/>
      <c r="EA328" s="7"/>
      <c r="EB328" s="7"/>
      <c r="EC328" s="7"/>
      <c r="ED328" s="7"/>
      <c r="EE328" s="7"/>
      <c r="EF328" s="7"/>
      <c r="EG328" s="7"/>
      <c r="EH328" s="7"/>
      <c r="EI328" s="7"/>
      <c r="EJ328" s="7"/>
      <c r="EK328" s="7"/>
      <c r="EL328" s="7"/>
      <c r="EM328" s="7"/>
      <c r="EN328" s="7"/>
      <c r="EO328" s="7"/>
      <c r="EP328" s="7"/>
      <c r="EQ328" s="7"/>
      <c r="ER328" s="7"/>
      <c r="ES328" s="7"/>
      <c r="ET328" s="7"/>
      <c r="EU328" s="7"/>
      <c r="EV328" s="7"/>
      <c r="EW328" s="7"/>
      <c r="EX328" s="7"/>
      <c r="EY328" s="7"/>
      <c r="EZ328" s="7"/>
      <c r="FA328" s="7"/>
      <c r="FB328" s="7"/>
      <c r="FC328" s="7"/>
      <c r="FD328" s="7"/>
      <c r="FE328" s="7"/>
      <c r="FF328" s="7"/>
      <c r="FG328" s="7"/>
      <c r="FH328" s="7"/>
      <c r="FI328" s="7"/>
      <c r="FJ328" s="7"/>
      <c r="FK328" s="7"/>
      <c r="FL328" s="7"/>
      <c r="FM328" s="7"/>
      <c r="FN328" s="7"/>
      <c r="FO328" s="7"/>
      <c r="FP328" s="7"/>
      <c r="FQ328" s="7"/>
      <c r="FR328" s="7"/>
      <c r="FS328" s="7"/>
      <c r="FT328" s="7"/>
      <c r="FU328" s="7"/>
      <c r="FV328" s="7"/>
      <c r="FW328" s="7"/>
      <c r="FX328" s="7"/>
      <c r="FY328" s="7"/>
      <c r="FZ328" s="7"/>
      <c r="GA328" s="7"/>
      <c r="GB328" s="7"/>
      <c r="GC328" s="7"/>
      <c r="GD328" s="7"/>
      <c r="GE328" s="7"/>
      <c r="GF328" s="7"/>
      <c r="GG328" s="7"/>
      <c r="GH328" s="7"/>
      <c r="GI328" s="7"/>
      <c r="GJ328" s="7"/>
      <c r="GK328" s="7"/>
      <c r="GL328" s="7"/>
      <c r="GM328" s="7"/>
      <c r="GN328" s="7"/>
      <c r="GO328" s="7"/>
      <c r="GP328" s="7"/>
      <c r="GQ328" s="7"/>
      <c r="GR328" s="7"/>
      <c r="GS328" s="7"/>
      <c r="GT328" s="7"/>
      <c r="GU328" s="7"/>
      <c r="GV328" s="7"/>
      <c r="GW328" s="7"/>
      <c r="GX328" s="7"/>
      <c r="GY328" s="7"/>
      <c r="GZ328" s="7"/>
      <c r="HA328" s="7"/>
      <c r="HB328" s="7"/>
      <c r="HC328" s="7"/>
      <c r="HD328" s="7"/>
      <c r="HE328" s="7"/>
      <c r="HF328" s="7"/>
      <c r="HG328" s="7"/>
      <c r="HH328" s="7"/>
      <c r="HI328" s="7"/>
      <c r="HJ328" s="7"/>
      <c r="HK328" s="7"/>
      <c r="HL328" s="7"/>
      <c r="HM328" s="7"/>
      <c r="HN328" s="7"/>
      <c r="HO328" s="7"/>
      <c r="HP328" s="7"/>
      <c r="HQ328" s="7"/>
      <c r="HR328" s="7"/>
      <c r="HS328" s="7"/>
      <c r="HT328" s="7"/>
      <c r="HU328" s="7"/>
      <c r="HV328" s="7"/>
      <c r="HW328" s="7"/>
      <c r="HX328" s="7"/>
      <c r="HY328" s="7"/>
      <c r="HZ328" s="7"/>
      <c r="IA328" s="7"/>
      <c r="IB328" s="7"/>
      <c r="IC328" s="7"/>
      <c r="ID328" s="7"/>
      <c r="IE328" s="7"/>
      <c r="IF328" s="7"/>
      <c r="IG328" s="7"/>
      <c r="IH328" s="7"/>
      <c r="II328" s="7"/>
      <c r="IJ328" s="7"/>
      <c r="IK328" s="7"/>
      <c r="IL328" s="7"/>
      <c r="IM328" s="7"/>
      <c r="IN328" s="7"/>
      <c r="IO328" s="7"/>
      <c r="IP328" s="7"/>
      <c r="IQ328" s="7"/>
      <c r="IR328" s="7"/>
      <c r="IS328" s="7"/>
      <c r="IT328" s="7"/>
      <c r="IU328" s="7"/>
      <c r="IV328" s="7"/>
      <c r="IW328" s="7"/>
      <c r="IX328" s="7"/>
      <c r="IY328" s="7"/>
      <c r="IZ328" s="7"/>
      <c r="JA328" s="7"/>
      <c r="JB328" s="7"/>
      <c r="JC328" s="7"/>
      <c r="JD328" s="7"/>
      <c r="JE328" s="7"/>
      <c r="JF328" s="7"/>
      <c r="JG328" s="7"/>
      <c r="JH328" s="7"/>
      <c r="JI328" s="7"/>
      <c r="JJ328" s="7"/>
      <c r="JK328" s="7"/>
      <c r="JL328" s="7"/>
      <c r="JM328" s="7"/>
      <c r="JN328" s="7"/>
      <c r="JO328" s="7"/>
      <c r="JP328" s="7"/>
      <c r="JQ328" s="7"/>
      <c r="JR328" s="7"/>
      <c r="JS328" s="7"/>
      <c r="JT328" s="7"/>
      <c r="JU328" s="7"/>
      <c r="JV328" s="7"/>
      <c r="JW328" s="7"/>
      <c r="JX328" s="7"/>
      <c r="JY328" s="7"/>
      <c r="JZ328" s="7"/>
      <c r="KA328" s="7"/>
      <c r="KB328" s="7"/>
      <c r="KC328" s="7"/>
      <c r="KD328" s="7"/>
      <c r="KE328" s="7"/>
      <c r="KF328" s="7"/>
      <c r="KG328" s="7"/>
      <c r="KH328" s="7"/>
      <c r="KI328" s="7"/>
      <c r="KJ328" s="7"/>
      <c r="KK328" s="7"/>
      <c r="KL328" s="7"/>
      <c r="KM328" s="7"/>
      <c r="KN328" s="7"/>
      <c r="KO328" s="7"/>
      <c r="KP328" s="7"/>
      <c r="KQ328" s="7"/>
      <c r="KR328" s="7"/>
      <c r="KS328" s="7"/>
      <c r="KT328" s="7"/>
      <c r="KU328" s="7"/>
      <c r="KV328" s="7"/>
      <c r="KW328" s="7"/>
      <c r="KX328" s="7"/>
      <c r="KY328" s="7"/>
      <c r="KZ328" s="7"/>
      <c r="LA328" s="7"/>
      <c r="LB328" s="7"/>
      <c r="LC328" s="7"/>
      <c r="LD328" s="7"/>
      <c r="LE328" s="7"/>
      <c r="LF328" s="7"/>
      <c r="LG328" s="7"/>
      <c r="LH328" s="7"/>
      <c r="LI328" s="7"/>
      <c r="LJ328" s="7"/>
      <c r="LK328" s="7"/>
      <c r="LL328" s="7"/>
      <c r="LM328" s="7"/>
      <c r="LN328" s="7"/>
      <c r="LO328" s="7"/>
      <c r="LP328" s="7"/>
      <c r="LQ328" s="7"/>
      <c r="LR328" s="7"/>
      <c r="LS328" s="7"/>
      <c r="LT328" s="7"/>
      <c r="LU328" s="7"/>
      <c r="LV328" s="7"/>
      <c r="LW328" s="7"/>
      <c r="LX328" s="7"/>
      <c r="LY328" s="7"/>
      <c r="LZ328" s="7"/>
      <c r="MA328" s="7"/>
      <c r="MB328" s="7"/>
      <c r="MC328" s="7"/>
      <c r="MD328" s="7"/>
      <c r="ME328" s="7"/>
      <c r="MF328" s="7"/>
      <c r="MG328" s="7"/>
      <c r="MH328" s="7"/>
      <c r="MI328" s="7"/>
      <c r="MJ328" s="7"/>
      <c r="MK328" s="7"/>
      <c r="ML328" s="7"/>
      <c r="MM328" s="7"/>
      <c r="MN328" s="7"/>
      <c r="MO328" s="7"/>
      <c r="MP328" s="7"/>
      <c r="MQ328" s="7"/>
      <c r="MR328" s="7"/>
      <c r="MS328" s="7"/>
      <c r="MT328" s="7"/>
      <c r="MU328" s="7"/>
      <c r="MV328" s="7"/>
      <c r="MW328" s="7"/>
      <c r="MX328" s="7"/>
      <c r="MY328" s="7"/>
      <c r="MZ328" s="7"/>
      <c r="NA328" s="7"/>
      <c r="NB328" s="7"/>
      <c r="NC328" s="7"/>
      <c r="ND328" s="7"/>
      <c r="NE328" s="7"/>
      <c r="NF328" s="7"/>
      <c r="NG328" s="7"/>
      <c r="NH328" s="7"/>
      <c r="NI328" s="7"/>
      <c r="NJ328" s="7"/>
      <c r="NK328" s="7"/>
      <c r="NL328" s="7"/>
      <c r="NM328" s="7"/>
      <c r="NN328" s="7"/>
      <c r="NO328" s="7"/>
      <c r="NP328" s="7"/>
      <c r="NQ328" s="7"/>
      <c r="NR328" s="7"/>
      <c r="NS328" s="7"/>
      <c r="NT328" s="7"/>
      <c r="NU328" s="7"/>
      <c r="NV328" s="7"/>
      <c r="NW328" s="7"/>
      <c r="NX328" s="7"/>
      <c r="NY328" s="7"/>
      <c r="NZ328" s="7"/>
      <c r="OA328" s="7"/>
      <c r="OB328" s="7"/>
      <c r="OC328" s="7"/>
      <c r="OD328" s="7"/>
      <c r="OE328" s="7"/>
      <c r="OF328" s="7"/>
      <c r="OG328" s="7"/>
      <c r="OH328" s="7"/>
      <c r="OI328" s="7"/>
      <c r="OJ328" s="7"/>
      <c r="OK328" s="7"/>
      <c r="OL328" s="7"/>
      <c r="OM328" s="7"/>
      <c r="ON328" s="7"/>
      <c r="OO328" s="7"/>
      <c r="OP328" s="7"/>
      <c r="OQ328" s="7"/>
      <c r="OR328" s="7"/>
      <c r="OS328" s="7"/>
      <c r="OT328" s="7"/>
      <c r="OU328" s="7"/>
      <c r="OV328" s="7"/>
      <c r="OW328" s="7"/>
      <c r="OX328" s="7"/>
      <c r="OY328" s="7"/>
      <c r="OZ328" s="7"/>
      <c r="PA328" s="7"/>
      <c r="PB328" s="7"/>
      <c r="PC328" s="7"/>
      <c r="PD328" s="7"/>
      <c r="PE328" s="7"/>
      <c r="PF328" s="7"/>
      <c r="PG328" s="7"/>
      <c r="PH328" s="7"/>
      <c r="PI328" s="7"/>
      <c r="PJ328" s="7"/>
      <c r="PK328" s="7"/>
      <c r="PL328" s="7"/>
      <c r="PM328" s="7"/>
      <c r="PN328" s="7"/>
      <c r="PO328" s="7"/>
      <c r="PP328" s="7"/>
      <c r="PQ328" s="7"/>
      <c r="PR328" s="7"/>
      <c r="PS328" s="7"/>
      <c r="PT328" s="7"/>
      <c r="PU328" s="7"/>
      <c r="PV328" s="7"/>
      <c r="PW328" s="7"/>
      <c r="PX328" s="7"/>
      <c r="PY328" s="7"/>
      <c r="PZ328" s="7"/>
      <c r="QA328" s="7"/>
      <c r="QB328" s="7"/>
      <c r="QC328" s="7"/>
      <c r="QD328" s="7"/>
      <c r="QE328" s="7"/>
      <c r="QF328" s="7"/>
      <c r="QG328" s="7"/>
      <c r="QH328" s="7"/>
      <c r="QI328" s="7"/>
      <c r="QJ328" s="7"/>
      <c r="QK328" s="7"/>
      <c r="QL328" s="7"/>
      <c r="QM328" s="7"/>
      <c r="QN328" s="7"/>
      <c r="QO328" s="7"/>
      <c r="QP328" s="7"/>
      <c r="QQ328" s="7"/>
      <c r="QR328" s="7"/>
      <c r="QS328" s="7"/>
      <c r="QT328" s="7"/>
      <c r="QU328" s="7"/>
      <c r="QV328" s="7"/>
      <c r="QW328" s="7"/>
      <c r="QX328" s="7"/>
      <c r="QY328" s="7"/>
      <c r="QZ328" s="7"/>
      <c r="RA328" s="7"/>
      <c r="RB328" s="7"/>
      <c r="RC328" s="7"/>
      <c r="RD328" s="7"/>
      <c r="RE328" s="7"/>
      <c r="RF328" s="7"/>
      <c r="RG328" s="7"/>
      <c r="RH328" s="7"/>
      <c r="RI328" s="7"/>
      <c r="RJ328" s="7"/>
      <c r="RK328" s="7"/>
      <c r="RL328" s="7"/>
      <c r="RM328" s="7"/>
      <c r="RN328" s="7"/>
      <c r="RO328" s="7"/>
      <c r="RP328" s="7"/>
      <c r="RQ328" s="7"/>
      <c r="RR328" s="7"/>
      <c r="RS328" s="7"/>
      <c r="RT328" s="7"/>
      <c r="RU328" s="7"/>
      <c r="RV328" s="7"/>
      <c r="RW328" s="7"/>
      <c r="RX328" s="7"/>
      <c r="RY328" s="7"/>
      <c r="RZ328" s="7"/>
      <c r="SA328" s="7"/>
      <c r="SB328" s="7"/>
      <c r="SC328" s="7"/>
      <c r="SD328" s="7"/>
      <c r="SE328" s="7"/>
      <c r="SF328" s="7"/>
      <c r="SG328" s="7"/>
      <c r="SH328" s="7"/>
      <c r="SI328" s="7"/>
      <c r="SJ328" s="7"/>
      <c r="SK328" s="7"/>
    </row>
    <row r="329" ht="14.2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  <c r="DV329" s="7"/>
      <c r="DW329" s="7"/>
      <c r="DX329" s="7"/>
      <c r="DY329" s="7"/>
      <c r="DZ329" s="7"/>
      <c r="EA329" s="7"/>
      <c r="EB329" s="7"/>
      <c r="EC329" s="7"/>
      <c r="ED329" s="7"/>
      <c r="EE329" s="7"/>
      <c r="EF329" s="7"/>
      <c r="EG329" s="7"/>
      <c r="EH329" s="7"/>
      <c r="EI329" s="7"/>
      <c r="EJ329" s="7"/>
      <c r="EK329" s="7"/>
      <c r="EL329" s="7"/>
      <c r="EM329" s="7"/>
      <c r="EN329" s="7"/>
      <c r="EO329" s="7"/>
      <c r="EP329" s="7"/>
      <c r="EQ329" s="7"/>
      <c r="ER329" s="7"/>
      <c r="ES329" s="7"/>
      <c r="ET329" s="7"/>
      <c r="EU329" s="7"/>
      <c r="EV329" s="7"/>
      <c r="EW329" s="7"/>
      <c r="EX329" s="7"/>
      <c r="EY329" s="7"/>
      <c r="EZ329" s="7"/>
      <c r="FA329" s="7"/>
      <c r="FB329" s="7"/>
      <c r="FC329" s="7"/>
      <c r="FD329" s="7"/>
      <c r="FE329" s="7"/>
      <c r="FF329" s="7"/>
      <c r="FG329" s="7"/>
      <c r="FH329" s="7"/>
      <c r="FI329" s="7"/>
      <c r="FJ329" s="7"/>
      <c r="FK329" s="7"/>
      <c r="FL329" s="7"/>
      <c r="FM329" s="7"/>
      <c r="FN329" s="7"/>
      <c r="FO329" s="7"/>
      <c r="FP329" s="7"/>
      <c r="FQ329" s="7"/>
      <c r="FR329" s="7"/>
      <c r="FS329" s="7"/>
      <c r="FT329" s="7"/>
      <c r="FU329" s="7"/>
      <c r="FV329" s="7"/>
      <c r="FW329" s="7"/>
      <c r="FX329" s="7"/>
      <c r="FY329" s="7"/>
      <c r="FZ329" s="7"/>
      <c r="GA329" s="7"/>
      <c r="GB329" s="7"/>
      <c r="GC329" s="7"/>
      <c r="GD329" s="7"/>
      <c r="GE329" s="7"/>
      <c r="GF329" s="7"/>
      <c r="GG329" s="7"/>
      <c r="GH329" s="7"/>
      <c r="GI329" s="7"/>
      <c r="GJ329" s="7"/>
      <c r="GK329" s="7"/>
      <c r="GL329" s="7"/>
      <c r="GM329" s="7"/>
      <c r="GN329" s="7"/>
      <c r="GO329" s="7"/>
      <c r="GP329" s="7"/>
      <c r="GQ329" s="7"/>
      <c r="GR329" s="7"/>
      <c r="GS329" s="7"/>
      <c r="GT329" s="7"/>
      <c r="GU329" s="7"/>
      <c r="GV329" s="7"/>
      <c r="GW329" s="7"/>
      <c r="GX329" s="7"/>
      <c r="GY329" s="7"/>
      <c r="GZ329" s="7"/>
      <c r="HA329" s="7"/>
      <c r="HB329" s="7"/>
      <c r="HC329" s="7"/>
      <c r="HD329" s="7"/>
      <c r="HE329" s="7"/>
      <c r="HF329" s="7"/>
      <c r="HG329" s="7"/>
      <c r="HH329" s="7"/>
      <c r="HI329" s="7"/>
      <c r="HJ329" s="7"/>
      <c r="HK329" s="7"/>
      <c r="HL329" s="7"/>
      <c r="HM329" s="7"/>
      <c r="HN329" s="7"/>
      <c r="HO329" s="7"/>
      <c r="HP329" s="7"/>
      <c r="HQ329" s="7"/>
      <c r="HR329" s="7"/>
      <c r="HS329" s="7"/>
      <c r="HT329" s="7"/>
      <c r="HU329" s="7"/>
      <c r="HV329" s="7"/>
      <c r="HW329" s="7"/>
      <c r="HX329" s="7"/>
      <c r="HY329" s="7"/>
      <c r="HZ329" s="7"/>
      <c r="IA329" s="7"/>
      <c r="IB329" s="7"/>
      <c r="IC329" s="7"/>
      <c r="ID329" s="7"/>
      <c r="IE329" s="7"/>
      <c r="IF329" s="7"/>
      <c r="IG329" s="7"/>
      <c r="IH329" s="7"/>
      <c r="II329" s="7"/>
      <c r="IJ329" s="7"/>
      <c r="IK329" s="7"/>
      <c r="IL329" s="7"/>
      <c r="IM329" s="7"/>
      <c r="IN329" s="7"/>
      <c r="IO329" s="7"/>
      <c r="IP329" s="7"/>
      <c r="IQ329" s="7"/>
      <c r="IR329" s="7"/>
      <c r="IS329" s="7"/>
      <c r="IT329" s="7"/>
      <c r="IU329" s="7"/>
      <c r="IV329" s="7"/>
      <c r="IW329" s="7"/>
      <c r="IX329" s="7"/>
      <c r="IY329" s="7"/>
      <c r="IZ329" s="7"/>
      <c r="JA329" s="7"/>
      <c r="JB329" s="7"/>
      <c r="JC329" s="7"/>
      <c r="JD329" s="7"/>
      <c r="JE329" s="7"/>
      <c r="JF329" s="7"/>
      <c r="JG329" s="7"/>
      <c r="JH329" s="7"/>
      <c r="JI329" s="7"/>
      <c r="JJ329" s="7"/>
      <c r="JK329" s="7"/>
      <c r="JL329" s="7"/>
      <c r="JM329" s="7"/>
      <c r="JN329" s="7"/>
      <c r="JO329" s="7"/>
      <c r="JP329" s="7"/>
      <c r="JQ329" s="7"/>
      <c r="JR329" s="7"/>
      <c r="JS329" s="7"/>
      <c r="JT329" s="7"/>
      <c r="JU329" s="7"/>
      <c r="JV329" s="7"/>
      <c r="JW329" s="7"/>
      <c r="JX329" s="7"/>
      <c r="JY329" s="7"/>
      <c r="JZ329" s="7"/>
      <c r="KA329" s="7"/>
      <c r="KB329" s="7"/>
      <c r="KC329" s="7"/>
      <c r="KD329" s="7"/>
      <c r="KE329" s="7"/>
      <c r="KF329" s="7"/>
      <c r="KG329" s="7"/>
      <c r="KH329" s="7"/>
      <c r="KI329" s="7"/>
      <c r="KJ329" s="7"/>
      <c r="KK329" s="7"/>
      <c r="KL329" s="7"/>
      <c r="KM329" s="7"/>
      <c r="KN329" s="7"/>
      <c r="KO329" s="7"/>
      <c r="KP329" s="7"/>
      <c r="KQ329" s="7"/>
      <c r="KR329" s="7"/>
      <c r="KS329" s="7"/>
      <c r="KT329" s="7"/>
      <c r="KU329" s="7"/>
      <c r="KV329" s="7"/>
      <c r="KW329" s="7"/>
      <c r="KX329" s="7"/>
      <c r="KY329" s="7"/>
      <c r="KZ329" s="7"/>
      <c r="LA329" s="7"/>
      <c r="LB329" s="7"/>
      <c r="LC329" s="7"/>
      <c r="LD329" s="7"/>
      <c r="LE329" s="7"/>
      <c r="LF329" s="7"/>
      <c r="LG329" s="7"/>
      <c r="LH329" s="7"/>
      <c r="LI329" s="7"/>
      <c r="LJ329" s="7"/>
      <c r="LK329" s="7"/>
      <c r="LL329" s="7"/>
      <c r="LM329" s="7"/>
      <c r="LN329" s="7"/>
      <c r="LO329" s="7"/>
      <c r="LP329" s="7"/>
      <c r="LQ329" s="7"/>
      <c r="LR329" s="7"/>
      <c r="LS329" s="7"/>
      <c r="LT329" s="7"/>
      <c r="LU329" s="7"/>
      <c r="LV329" s="7"/>
      <c r="LW329" s="7"/>
      <c r="LX329" s="7"/>
      <c r="LY329" s="7"/>
      <c r="LZ329" s="7"/>
      <c r="MA329" s="7"/>
      <c r="MB329" s="7"/>
      <c r="MC329" s="7"/>
      <c r="MD329" s="7"/>
      <c r="ME329" s="7"/>
      <c r="MF329" s="7"/>
      <c r="MG329" s="7"/>
      <c r="MH329" s="7"/>
      <c r="MI329" s="7"/>
      <c r="MJ329" s="7"/>
      <c r="MK329" s="7"/>
      <c r="ML329" s="7"/>
      <c r="MM329" s="7"/>
      <c r="MN329" s="7"/>
      <c r="MO329" s="7"/>
      <c r="MP329" s="7"/>
      <c r="MQ329" s="7"/>
      <c r="MR329" s="7"/>
      <c r="MS329" s="7"/>
      <c r="MT329" s="7"/>
      <c r="MU329" s="7"/>
      <c r="MV329" s="7"/>
      <c r="MW329" s="7"/>
      <c r="MX329" s="7"/>
      <c r="MY329" s="7"/>
      <c r="MZ329" s="7"/>
      <c r="NA329" s="7"/>
      <c r="NB329" s="7"/>
      <c r="NC329" s="7"/>
      <c r="ND329" s="7"/>
      <c r="NE329" s="7"/>
      <c r="NF329" s="7"/>
      <c r="NG329" s="7"/>
      <c r="NH329" s="7"/>
      <c r="NI329" s="7"/>
      <c r="NJ329" s="7"/>
      <c r="NK329" s="7"/>
      <c r="NL329" s="7"/>
      <c r="NM329" s="7"/>
      <c r="NN329" s="7"/>
      <c r="NO329" s="7"/>
      <c r="NP329" s="7"/>
      <c r="NQ329" s="7"/>
      <c r="NR329" s="7"/>
      <c r="NS329" s="7"/>
      <c r="NT329" s="7"/>
      <c r="NU329" s="7"/>
      <c r="NV329" s="7"/>
      <c r="NW329" s="7"/>
      <c r="NX329" s="7"/>
      <c r="NY329" s="7"/>
      <c r="NZ329" s="7"/>
      <c r="OA329" s="7"/>
      <c r="OB329" s="7"/>
      <c r="OC329" s="7"/>
      <c r="OD329" s="7"/>
      <c r="OE329" s="7"/>
      <c r="OF329" s="7"/>
      <c r="OG329" s="7"/>
      <c r="OH329" s="7"/>
      <c r="OI329" s="7"/>
      <c r="OJ329" s="7"/>
      <c r="OK329" s="7"/>
      <c r="OL329" s="7"/>
      <c r="OM329" s="7"/>
      <c r="ON329" s="7"/>
      <c r="OO329" s="7"/>
      <c r="OP329" s="7"/>
      <c r="OQ329" s="7"/>
      <c r="OR329" s="7"/>
      <c r="OS329" s="7"/>
      <c r="OT329" s="7"/>
      <c r="OU329" s="7"/>
      <c r="OV329" s="7"/>
      <c r="OW329" s="7"/>
      <c r="OX329" s="7"/>
      <c r="OY329" s="7"/>
      <c r="OZ329" s="7"/>
      <c r="PA329" s="7"/>
      <c r="PB329" s="7"/>
      <c r="PC329" s="7"/>
      <c r="PD329" s="7"/>
      <c r="PE329" s="7"/>
      <c r="PF329" s="7"/>
      <c r="PG329" s="7"/>
      <c r="PH329" s="7"/>
      <c r="PI329" s="7"/>
      <c r="PJ329" s="7"/>
      <c r="PK329" s="7"/>
      <c r="PL329" s="7"/>
      <c r="PM329" s="7"/>
      <c r="PN329" s="7"/>
      <c r="PO329" s="7"/>
      <c r="PP329" s="7"/>
      <c r="PQ329" s="7"/>
      <c r="PR329" s="7"/>
      <c r="PS329" s="7"/>
      <c r="PT329" s="7"/>
      <c r="PU329" s="7"/>
      <c r="PV329" s="7"/>
      <c r="PW329" s="7"/>
      <c r="PX329" s="7"/>
      <c r="PY329" s="7"/>
      <c r="PZ329" s="7"/>
      <c r="QA329" s="7"/>
      <c r="QB329" s="7"/>
      <c r="QC329" s="7"/>
      <c r="QD329" s="7"/>
      <c r="QE329" s="7"/>
      <c r="QF329" s="7"/>
      <c r="QG329" s="7"/>
      <c r="QH329" s="7"/>
      <c r="QI329" s="7"/>
      <c r="QJ329" s="7"/>
      <c r="QK329" s="7"/>
      <c r="QL329" s="7"/>
      <c r="QM329" s="7"/>
      <c r="QN329" s="7"/>
      <c r="QO329" s="7"/>
      <c r="QP329" s="7"/>
      <c r="QQ329" s="7"/>
      <c r="QR329" s="7"/>
      <c r="QS329" s="7"/>
      <c r="QT329" s="7"/>
      <c r="QU329" s="7"/>
      <c r="QV329" s="7"/>
      <c r="QW329" s="7"/>
      <c r="QX329" s="7"/>
      <c r="QY329" s="7"/>
      <c r="QZ329" s="7"/>
      <c r="RA329" s="7"/>
      <c r="RB329" s="7"/>
      <c r="RC329" s="7"/>
      <c r="RD329" s="7"/>
      <c r="RE329" s="7"/>
      <c r="RF329" s="7"/>
      <c r="RG329" s="7"/>
      <c r="RH329" s="7"/>
      <c r="RI329" s="7"/>
      <c r="RJ329" s="7"/>
      <c r="RK329" s="7"/>
      <c r="RL329" s="7"/>
      <c r="RM329" s="7"/>
      <c r="RN329" s="7"/>
      <c r="RO329" s="7"/>
      <c r="RP329" s="7"/>
      <c r="RQ329" s="7"/>
      <c r="RR329" s="7"/>
      <c r="RS329" s="7"/>
      <c r="RT329" s="7"/>
      <c r="RU329" s="7"/>
      <c r="RV329" s="7"/>
      <c r="RW329" s="7"/>
      <c r="RX329" s="7"/>
      <c r="RY329" s="7"/>
      <c r="RZ329" s="7"/>
      <c r="SA329" s="7"/>
      <c r="SB329" s="7"/>
      <c r="SC329" s="7"/>
      <c r="SD329" s="7"/>
      <c r="SE329" s="7"/>
      <c r="SF329" s="7"/>
      <c r="SG329" s="7"/>
      <c r="SH329" s="7"/>
      <c r="SI329" s="7"/>
      <c r="SJ329" s="7"/>
      <c r="SK329" s="7"/>
    </row>
    <row r="330" ht="14.2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  <c r="DV330" s="7"/>
      <c r="DW330" s="7"/>
      <c r="DX330" s="7"/>
      <c r="DY330" s="7"/>
      <c r="DZ330" s="7"/>
      <c r="EA330" s="7"/>
      <c r="EB330" s="7"/>
      <c r="EC330" s="7"/>
      <c r="ED330" s="7"/>
      <c r="EE330" s="7"/>
      <c r="EF330" s="7"/>
      <c r="EG330" s="7"/>
      <c r="EH330" s="7"/>
      <c r="EI330" s="7"/>
      <c r="EJ330" s="7"/>
      <c r="EK330" s="7"/>
      <c r="EL330" s="7"/>
      <c r="EM330" s="7"/>
      <c r="EN330" s="7"/>
      <c r="EO330" s="7"/>
      <c r="EP330" s="7"/>
      <c r="EQ330" s="7"/>
      <c r="ER330" s="7"/>
      <c r="ES330" s="7"/>
      <c r="ET330" s="7"/>
      <c r="EU330" s="7"/>
      <c r="EV330" s="7"/>
      <c r="EW330" s="7"/>
      <c r="EX330" s="7"/>
      <c r="EY330" s="7"/>
      <c r="EZ330" s="7"/>
      <c r="FA330" s="7"/>
      <c r="FB330" s="7"/>
      <c r="FC330" s="7"/>
      <c r="FD330" s="7"/>
      <c r="FE330" s="7"/>
      <c r="FF330" s="7"/>
      <c r="FG330" s="7"/>
      <c r="FH330" s="7"/>
      <c r="FI330" s="7"/>
      <c r="FJ330" s="7"/>
      <c r="FK330" s="7"/>
      <c r="FL330" s="7"/>
      <c r="FM330" s="7"/>
      <c r="FN330" s="7"/>
      <c r="FO330" s="7"/>
      <c r="FP330" s="7"/>
      <c r="FQ330" s="7"/>
      <c r="FR330" s="7"/>
      <c r="FS330" s="7"/>
      <c r="FT330" s="7"/>
      <c r="FU330" s="7"/>
      <c r="FV330" s="7"/>
      <c r="FW330" s="7"/>
      <c r="FX330" s="7"/>
      <c r="FY330" s="7"/>
      <c r="FZ330" s="7"/>
      <c r="GA330" s="7"/>
      <c r="GB330" s="7"/>
      <c r="GC330" s="7"/>
      <c r="GD330" s="7"/>
      <c r="GE330" s="7"/>
      <c r="GF330" s="7"/>
      <c r="GG330" s="7"/>
      <c r="GH330" s="7"/>
      <c r="GI330" s="7"/>
      <c r="GJ330" s="7"/>
      <c r="GK330" s="7"/>
      <c r="GL330" s="7"/>
      <c r="GM330" s="7"/>
      <c r="GN330" s="7"/>
      <c r="GO330" s="7"/>
      <c r="GP330" s="7"/>
      <c r="GQ330" s="7"/>
      <c r="GR330" s="7"/>
      <c r="GS330" s="7"/>
      <c r="GT330" s="7"/>
      <c r="GU330" s="7"/>
      <c r="GV330" s="7"/>
      <c r="GW330" s="7"/>
      <c r="GX330" s="7"/>
      <c r="GY330" s="7"/>
      <c r="GZ330" s="7"/>
      <c r="HA330" s="7"/>
      <c r="HB330" s="7"/>
      <c r="HC330" s="7"/>
      <c r="HD330" s="7"/>
      <c r="HE330" s="7"/>
      <c r="HF330" s="7"/>
      <c r="HG330" s="7"/>
      <c r="HH330" s="7"/>
      <c r="HI330" s="7"/>
      <c r="HJ330" s="7"/>
      <c r="HK330" s="7"/>
      <c r="HL330" s="7"/>
      <c r="HM330" s="7"/>
      <c r="HN330" s="7"/>
      <c r="HO330" s="7"/>
      <c r="HP330" s="7"/>
      <c r="HQ330" s="7"/>
      <c r="HR330" s="7"/>
      <c r="HS330" s="7"/>
      <c r="HT330" s="7"/>
      <c r="HU330" s="7"/>
      <c r="HV330" s="7"/>
      <c r="HW330" s="7"/>
      <c r="HX330" s="7"/>
      <c r="HY330" s="7"/>
      <c r="HZ330" s="7"/>
      <c r="IA330" s="7"/>
      <c r="IB330" s="7"/>
      <c r="IC330" s="7"/>
      <c r="ID330" s="7"/>
      <c r="IE330" s="7"/>
      <c r="IF330" s="7"/>
      <c r="IG330" s="7"/>
      <c r="IH330" s="7"/>
      <c r="II330" s="7"/>
      <c r="IJ330" s="7"/>
      <c r="IK330" s="7"/>
      <c r="IL330" s="7"/>
      <c r="IM330" s="7"/>
      <c r="IN330" s="7"/>
      <c r="IO330" s="7"/>
      <c r="IP330" s="7"/>
      <c r="IQ330" s="7"/>
      <c r="IR330" s="7"/>
      <c r="IS330" s="7"/>
      <c r="IT330" s="7"/>
      <c r="IU330" s="7"/>
      <c r="IV330" s="7"/>
      <c r="IW330" s="7"/>
      <c r="IX330" s="7"/>
      <c r="IY330" s="7"/>
      <c r="IZ330" s="7"/>
      <c r="JA330" s="7"/>
      <c r="JB330" s="7"/>
      <c r="JC330" s="7"/>
      <c r="JD330" s="7"/>
      <c r="JE330" s="7"/>
      <c r="JF330" s="7"/>
      <c r="JG330" s="7"/>
      <c r="JH330" s="7"/>
      <c r="JI330" s="7"/>
      <c r="JJ330" s="7"/>
      <c r="JK330" s="7"/>
      <c r="JL330" s="7"/>
      <c r="JM330" s="7"/>
      <c r="JN330" s="7"/>
      <c r="JO330" s="7"/>
      <c r="JP330" s="7"/>
      <c r="JQ330" s="7"/>
      <c r="JR330" s="7"/>
      <c r="JS330" s="7"/>
      <c r="JT330" s="7"/>
      <c r="JU330" s="7"/>
      <c r="JV330" s="7"/>
      <c r="JW330" s="7"/>
      <c r="JX330" s="7"/>
      <c r="JY330" s="7"/>
      <c r="JZ330" s="7"/>
      <c r="KA330" s="7"/>
      <c r="KB330" s="7"/>
      <c r="KC330" s="7"/>
      <c r="KD330" s="7"/>
      <c r="KE330" s="7"/>
      <c r="KF330" s="7"/>
      <c r="KG330" s="7"/>
      <c r="KH330" s="7"/>
      <c r="KI330" s="7"/>
      <c r="KJ330" s="7"/>
      <c r="KK330" s="7"/>
      <c r="KL330" s="7"/>
      <c r="KM330" s="7"/>
      <c r="KN330" s="7"/>
      <c r="KO330" s="7"/>
      <c r="KP330" s="7"/>
      <c r="KQ330" s="7"/>
      <c r="KR330" s="7"/>
      <c r="KS330" s="7"/>
      <c r="KT330" s="7"/>
      <c r="KU330" s="7"/>
      <c r="KV330" s="7"/>
      <c r="KW330" s="7"/>
      <c r="KX330" s="7"/>
      <c r="KY330" s="7"/>
      <c r="KZ330" s="7"/>
      <c r="LA330" s="7"/>
      <c r="LB330" s="7"/>
      <c r="LC330" s="7"/>
      <c r="LD330" s="7"/>
      <c r="LE330" s="7"/>
      <c r="LF330" s="7"/>
      <c r="LG330" s="7"/>
      <c r="LH330" s="7"/>
      <c r="LI330" s="7"/>
      <c r="LJ330" s="7"/>
      <c r="LK330" s="7"/>
      <c r="LL330" s="7"/>
      <c r="LM330" s="7"/>
      <c r="LN330" s="7"/>
      <c r="LO330" s="7"/>
      <c r="LP330" s="7"/>
      <c r="LQ330" s="7"/>
      <c r="LR330" s="7"/>
      <c r="LS330" s="7"/>
      <c r="LT330" s="7"/>
      <c r="LU330" s="7"/>
      <c r="LV330" s="7"/>
      <c r="LW330" s="7"/>
      <c r="LX330" s="7"/>
      <c r="LY330" s="7"/>
      <c r="LZ330" s="7"/>
      <c r="MA330" s="7"/>
      <c r="MB330" s="7"/>
      <c r="MC330" s="7"/>
      <c r="MD330" s="7"/>
      <c r="ME330" s="7"/>
      <c r="MF330" s="7"/>
      <c r="MG330" s="7"/>
      <c r="MH330" s="7"/>
      <c r="MI330" s="7"/>
      <c r="MJ330" s="7"/>
      <c r="MK330" s="7"/>
      <c r="ML330" s="7"/>
      <c r="MM330" s="7"/>
      <c r="MN330" s="7"/>
      <c r="MO330" s="7"/>
      <c r="MP330" s="7"/>
      <c r="MQ330" s="7"/>
      <c r="MR330" s="7"/>
      <c r="MS330" s="7"/>
      <c r="MT330" s="7"/>
      <c r="MU330" s="7"/>
      <c r="MV330" s="7"/>
      <c r="MW330" s="7"/>
      <c r="MX330" s="7"/>
      <c r="MY330" s="7"/>
      <c r="MZ330" s="7"/>
      <c r="NA330" s="7"/>
      <c r="NB330" s="7"/>
      <c r="NC330" s="7"/>
      <c r="ND330" s="7"/>
      <c r="NE330" s="7"/>
      <c r="NF330" s="7"/>
      <c r="NG330" s="7"/>
      <c r="NH330" s="7"/>
      <c r="NI330" s="7"/>
      <c r="NJ330" s="7"/>
      <c r="NK330" s="7"/>
      <c r="NL330" s="7"/>
      <c r="NM330" s="7"/>
      <c r="NN330" s="7"/>
      <c r="NO330" s="7"/>
      <c r="NP330" s="7"/>
      <c r="NQ330" s="7"/>
      <c r="NR330" s="7"/>
      <c r="NS330" s="7"/>
      <c r="NT330" s="7"/>
      <c r="NU330" s="7"/>
      <c r="NV330" s="7"/>
      <c r="NW330" s="7"/>
      <c r="NX330" s="7"/>
      <c r="NY330" s="7"/>
      <c r="NZ330" s="7"/>
      <c r="OA330" s="7"/>
      <c r="OB330" s="7"/>
      <c r="OC330" s="7"/>
      <c r="OD330" s="7"/>
      <c r="OE330" s="7"/>
      <c r="OF330" s="7"/>
      <c r="OG330" s="7"/>
      <c r="OH330" s="7"/>
      <c r="OI330" s="7"/>
      <c r="OJ330" s="7"/>
      <c r="OK330" s="7"/>
      <c r="OL330" s="7"/>
      <c r="OM330" s="7"/>
      <c r="ON330" s="7"/>
      <c r="OO330" s="7"/>
      <c r="OP330" s="7"/>
      <c r="OQ330" s="7"/>
      <c r="OR330" s="7"/>
      <c r="OS330" s="7"/>
      <c r="OT330" s="7"/>
      <c r="OU330" s="7"/>
      <c r="OV330" s="7"/>
      <c r="OW330" s="7"/>
      <c r="OX330" s="7"/>
      <c r="OY330" s="7"/>
      <c r="OZ330" s="7"/>
      <c r="PA330" s="7"/>
      <c r="PB330" s="7"/>
      <c r="PC330" s="7"/>
      <c r="PD330" s="7"/>
      <c r="PE330" s="7"/>
      <c r="PF330" s="7"/>
      <c r="PG330" s="7"/>
      <c r="PH330" s="7"/>
      <c r="PI330" s="7"/>
      <c r="PJ330" s="7"/>
      <c r="PK330" s="7"/>
      <c r="PL330" s="7"/>
      <c r="PM330" s="7"/>
      <c r="PN330" s="7"/>
      <c r="PO330" s="7"/>
      <c r="PP330" s="7"/>
      <c r="PQ330" s="7"/>
      <c r="PR330" s="7"/>
      <c r="PS330" s="7"/>
      <c r="PT330" s="7"/>
      <c r="PU330" s="7"/>
      <c r="PV330" s="7"/>
      <c r="PW330" s="7"/>
      <c r="PX330" s="7"/>
      <c r="PY330" s="7"/>
      <c r="PZ330" s="7"/>
      <c r="QA330" s="7"/>
      <c r="QB330" s="7"/>
      <c r="QC330" s="7"/>
      <c r="QD330" s="7"/>
      <c r="QE330" s="7"/>
      <c r="QF330" s="7"/>
      <c r="QG330" s="7"/>
      <c r="QH330" s="7"/>
      <c r="QI330" s="7"/>
      <c r="QJ330" s="7"/>
      <c r="QK330" s="7"/>
      <c r="QL330" s="7"/>
      <c r="QM330" s="7"/>
      <c r="QN330" s="7"/>
      <c r="QO330" s="7"/>
      <c r="QP330" s="7"/>
      <c r="QQ330" s="7"/>
      <c r="QR330" s="7"/>
      <c r="QS330" s="7"/>
      <c r="QT330" s="7"/>
      <c r="QU330" s="7"/>
      <c r="QV330" s="7"/>
      <c r="QW330" s="7"/>
      <c r="QX330" s="7"/>
      <c r="QY330" s="7"/>
      <c r="QZ330" s="7"/>
      <c r="RA330" s="7"/>
      <c r="RB330" s="7"/>
      <c r="RC330" s="7"/>
      <c r="RD330" s="7"/>
      <c r="RE330" s="7"/>
      <c r="RF330" s="7"/>
      <c r="RG330" s="7"/>
      <c r="RH330" s="7"/>
      <c r="RI330" s="7"/>
      <c r="RJ330" s="7"/>
      <c r="RK330" s="7"/>
      <c r="RL330" s="7"/>
      <c r="RM330" s="7"/>
      <c r="RN330" s="7"/>
      <c r="RO330" s="7"/>
      <c r="RP330" s="7"/>
      <c r="RQ330" s="7"/>
      <c r="RR330" s="7"/>
      <c r="RS330" s="7"/>
      <c r="RT330" s="7"/>
      <c r="RU330" s="7"/>
      <c r="RV330" s="7"/>
      <c r="RW330" s="7"/>
      <c r="RX330" s="7"/>
      <c r="RY330" s="7"/>
      <c r="RZ330" s="7"/>
      <c r="SA330" s="7"/>
      <c r="SB330" s="7"/>
      <c r="SC330" s="7"/>
      <c r="SD330" s="7"/>
      <c r="SE330" s="7"/>
      <c r="SF330" s="7"/>
      <c r="SG330" s="7"/>
      <c r="SH330" s="7"/>
      <c r="SI330" s="7"/>
      <c r="SJ330" s="7"/>
      <c r="SK330" s="7"/>
    </row>
    <row r="331" ht="14.2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  <c r="DV331" s="7"/>
      <c r="DW331" s="7"/>
      <c r="DX331" s="7"/>
      <c r="DY331" s="7"/>
      <c r="DZ331" s="7"/>
      <c r="EA331" s="7"/>
      <c r="EB331" s="7"/>
      <c r="EC331" s="7"/>
      <c r="ED331" s="7"/>
      <c r="EE331" s="7"/>
      <c r="EF331" s="7"/>
      <c r="EG331" s="7"/>
      <c r="EH331" s="7"/>
      <c r="EI331" s="7"/>
      <c r="EJ331" s="7"/>
      <c r="EK331" s="7"/>
      <c r="EL331" s="7"/>
      <c r="EM331" s="7"/>
      <c r="EN331" s="7"/>
      <c r="EO331" s="7"/>
      <c r="EP331" s="7"/>
      <c r="EQ331" s="7"/>
      <c r="ER331" s="7"/>
      <c r="ES331" s="7"/>
      <c r="ET331" s="7"/>
      <c r="EU331" s="7"/>
      <c r="EV331" s="7"/>
      <c r="EW331" s="7"/>
      <c r="EX331" s="7"/>
      <c r="EY331" s="7"/>
      <c r="EZ331" s="7"/>
      <c r="FA331" s="7"/>
      <c r="FB331" s="7"/>
      <c r="FC331" s="7"/>
      <c r="FD331" s="7"/>
      <c r="FE331" s="7"/>
      <c r="FF331" s="7"/>
      <c r="FG331" s="7"/>
      <c r="FH331" s="7"/>
      <c r="FI331" s="7"/>
      <c r="FJ331" s="7"/>
      <c r="FK331" s="7"/>
      <c r="FL331" s="7"/>
      <c r="FM331" s="7"/>
      <c r="FN331" s="7"/>
      <c r="FO331" s="7"/>
      <c r="FP331" s="7"/>
      <c r="FQ331" s="7"/>
      <c r="FR331" s="7"/>
      <c r="FS331" s="7"/>
      <c r="FT331" s="7"/>
      <c r="FU331" s="7"/>
      <c r="FV331" s="7"/>
      <c r="FW331" s="7"/>
      <c r="FX331" s="7"/>
      <c r="FY331" s="7"/>
      <c r="FZ331" s="7"/>
      <c r="GA331" s="7"/>
      <c r="GB331" s="7"/>
      <c r="GC331" s="7"/>
      <c r="GD331" s="7"/>
      <c r="GE331" s="7"/>
      <c r="GF331" s="7"/>
      <c r="GG331" s="7"/>
      <c r="GH331" s="7"/>
      <c r="GI331" s="7"/>
      <c r="GJ331" s="7"/>
      <c r="GK331" s="7"/>
      <c r="GL331" s="7"/>
      <c r="GM331" s="7"/>
      <c r="GN331" s="7"/>
      <c r="GO331" s="7"/>
      <c r="GP331" s="7"/>
      <c r="GQ331" s="7"/>
      <c r="GR331" s="7"/>
      <c r="GS331" s="7"/>
      <c r="GT331" s="7"/>
      <c r="GU331" s="7"/>
      <c r="GV331" s="7"/>
      <c r="GW331" s="7"/>
      <c r="GX331" s="7"/>
      <c r="GY331" s="7"/>
      <c r="GZ331" s="7"/>
      <c r="HA331" s="7"/>
      <c r="HB331" s="7"/>
      <c r="HC331" s="7"/>
      <c r="HD331" s="7"/>
      <c r="HE331" s="7"/>
      <c r="HF331" s="7"/>
      <c r="HG331" s="7"/>
      <c r="HH331" s="7"/>
      <c r="HI331" s="7"/>
      <c r="HJ331" s="7"/>
      <c r="HK331" s="7"/>
      <c r="HL331" s="7"/>
      <c r="HM331" s="7"/>
      <c r="HN331" s="7"/>
      <c r="HO331" s="7"/>
      <c r="HP331" s="7"/>
      <c r="HQ331" s="7"/>
      <c r="HR331" s="7"/>
      <c r="HS331" s="7"/>
      <c r="HT331" s="7"/>
      <c r="HU331" s="7"/>
      <c r="HV331" s="7"/>
      <c r="HW331" s="7"/>
      <c r="HX331" s="7"/>
      <c r="HY331" s="7"/>
      <c r="HZ331" s="7"/>
      <c r="IA331" s="7"/>
      <c r="IB331" s="7"/>
      <c r="IC331" s="7"/>
      <c r="ID331" s="7"/>
      <c r="IE331" s="7"/>
      <c r="IF331" s="7"/>
      <c r="IG331" s="7"/>
      <c r="IH331" s="7"/>
      <c r="II331" s="7"/>
      <c r="IJ331" s="7"/>
      <c r="IK331" s="7"/>
      <c r="IL331" s="7"/>
      <c r="IM331" s="7"/>
      <c r="IN331" s="7"/>
      <c r="IO331" s="7"/>
      <c r="IP331" s="7"/>
      <c r="IQ331" s="7"/>
      <c r="IR331" s="7"/>
      <c r="IS331" s="7"/>
      <c r="IT331" s="7"/>
      <c r="IU331" s="7"/>
      <c r="IV331" s="7"/>
      <c r="IW331" s="7"/>
      <c r="IX331" s="7"/>
      <c r="IY331" s="7"/>
      <c r="IZ331" s="7"/>
      <c r="JA331" s="7"/>
      <c r="JB331" s="7"/>
      <c r="JC331" s="7"/>
      <c r="JD331" s="7"/>
      <c r="JE331" s="7"/>
      <c r="JF331" s="7"/>
      <c r="JG331" s="7"/>
      <c r="JH331" s="7"/>
      <c r="JI331" s="7"/>
      <c r="JJ331" s="7"/>
      <c r="JK331" s="7"/>
      <c r="JL331" s="7"/>
      <c r="JM331" s="7"/>
      <c r="JN331" s="7"/>
      <c r="JO331" s="7"/>
      <c r="JP331" s="7"/>
      <c r="JQ331" s="7"/>
      <c r="JR331" s="7"/>
      <c r="JS331" s="7"/>
      <c r="JT331" s="7"/>
      <c r="JU331" s="7"/>
      <c r="JV331" s="7"/>
      <c r="JW331" s="7"/>
      <c r="JX331" s="7"/>
      <c r="JY331" s="7"/>
      <c r="JZ331" s="7"/>
      <c r="KA331" s="7"/>
      <c r="KB331" s="7"/>
      <c r="KC331" s="7"/>
      <c r="KD331" s="7"/>
      <c r="KE331" s="7"/>
      <c r="KF331" s="7"/>
      <c r="KG331" s="7"/>
      <c r="KH331" s="7"/>
      <c r="KI331" s="7"/>
      <c r="KJ331" s="7"/>
      <c r="KK331" s="7"/>
      <c r="KL331" s="7"/>
      <c r="KM331" s="7"/>
      <c r="KN331" s="7"/>
      <c r="KO331" s="7"/>
      <c r="KP331" s="7"/>
      <c r="KQ331" s="7"/>
      <c r="KR331" s="7"/>
      <c r="KS331" s="7"/>
      <c r="KT331" s="7"/>
      <c r="KU331" s="7"/>
      <c r="KV331" s="7"/>
      <c r="KW331" s="7"/>
      <c r="KX331" s="7"/>
      <c r="KY331" s="7"/>
      <c r="KZ331" s="7"/>
      <c r="LA331" s="7"/>
      <c r="LB331" s="7"/>
      <c r="LC331" s="7"/>
      <c r="LD331" s="7"/>
      <c r="LE331" s="7"/>
      <c r="LF331" s="7"/>
      <c r="LG331" s="7"/>
      <c r="LH331" s="7"/>
      <c r="LI331" s="7"/>
      <c r="LJ331" s="7"/>
      <c r="LK331" s="7"/>
      <c r="LL331" s="7"/>
      <c r="LM331" s="7"/>
      <c r="LN331" s="7"/>
      <c r="LO331" s="7"/>
      <c r="LP331" s="7"/>
      <c r="LQ331" s="7"/>
      <c r="LR331" s="7"/>
      <c r="LS331" s="7"/>
      <c r="LT331" s="7"/>
      <c r="LU331" s="7"/>
      <c r="LV331" s="7"/>
      <c r="LW331" s="7"/>
      <c r="LX331" s="7"/>
      <c r="LY331" s="7"/>
      <c r="LZ331" s="7"/>
      <c r="MA331" s="7"/>
      <c r="MB331" s="7"/>
      <c r="MC331" s="7"/>
      <c r="MD331" s="7"/>
      <c r="ME331" s="7"/>
      <c r="MF331" s="7"/>
      <c r="MG331" s="7"/>
      <c r="MH331" s="7"/>
      <c r="MI331" s="7"/>
      <c r="MJ331" s="7"/>
      <c r="MK331" s="7"/>
      <c r="ML331" s="7"/>
      <c r="MM331" s="7"/>
      <c r="MN331" s="7"/>
      <c r="MO331" s="7"/>
      <c r="MP331" s="7"/>
      <c r="MQ331" s="7"/>
      <c r="MR331" s="7"/>
      <c r="MS331" s="7"/>
      <c r="MT331" s="7"/>
      <c r="MU331" s="7"/>
      <c r="MV331" s="7"/>
      <c r="MW331" s="7"/>
      <c r="MX331" s="7"/>
      <c r="MY331" s="7"/>
      <c r="MZ331" s="7"/>
      <c r="NA331" s="7"/>
      <c r="NB331" s="7"/>
      <c r="NC331" s="7"/>
      <c r="ND331" s="7"/>
      <c r="NE331" s="7"/>
      <c r="NF331" s="7"/>
      <c r="NG331" s="7"/>
      <c r="NH331" s="7"/>
      <c r="NI331" s="7"/>
      <c r="NJ331" s="7"/>
      <c r="NK331" s="7"/>
      <c r="NL331" s="7"/>
      <c r="NM331" s="7"/>
      <c r="NN331" s="7"/>
      <c r="NO331" s="7"/>
      <c r="NP331" s="7"/>
      <c r="NQ331" s="7"/>
      <c r="NR331" s="7"/>
      <c r="NS331" s="7"/>
      <c r="NT331" s="7"/>
      <c r="NU331" s="7"/>
      <c r="NV331" s="7"/>
      <c r="NW331" s="7"/>
      <c r="NX331" s="7"/>
      <c r="NY331" s="7"/>
      <c r="NZ331" s="7"/>
      <c r="OA331" s="7"/>
      <c r="OB331" s="7"/>
      <c r="OC331" s="7"/>
      <c r="OD331" s="7"/>
      <c r="OE331" s="7"/>
      <c r="OF331" s="7"/>
      <c r="OG331" s="7"/>
      <c r="OH331" s="7"/>
      <c r="OI331" s="7"/>
      <c r="OJ331" s="7"/>
      <c r="OK331" s="7"/>
      <c r="OL331" s="7"/>
      <c r="OM331" s="7"/>
      <c r="ON331" s="7"/>
      <c r="OO331" s="7"/>
      <c r="OP331" s="7"/>
      <c r="OQ331" s="7"/>
      <c r="OR331" s="7"/>
      <c r="OS331" s="7"/>
      <c r="OT331" s="7"/>
      <c r="OU331" s="7"/>
      <c r="OV331" s="7"/>
      <c r="OW331" s="7"/>
      <c r="OX331" s="7"/>
      <c r="OY331" s="7"/>
      <c r="OZ331" s="7"/>
      <c r="PA331" s="7"/>
      <c r="PB331" s="7"/>
      <c r="PC331" s="7"/>
      <c r="PD331" s="7"/>
      <c r="PE331" s="7"/>
      <c r="PF331" s="7"/>
      <c r="PG331" s="7"/>
      <c r="PH331" s="7"/>
      <c r="PI331" s="7"/>
      <c r="PJ331" s="7"/>
      <c r="PK331" s="7"/>
      <c r="PL331" s="7"/>
      <c r="PM331" s="7"/>
      <c r="PN331" s="7"/>
      <c r="PO331" s="7"/>
      <c r="PP331" s="7"/>
      <c r="PQ331" s="7"/>
      <c r="PR331" s="7"/>
      <c r="PS331" s="7"/>
      <c r="PT331" s="7"/>
      <c r="PU331" s="7"/>
      <c r="PV331" s="7"/>
      <c r="PW331" s="7"/>
      <c r="PX331" s="7"/>
      <c r="PY331" s="7"/>
      <c r="PZ331" s="7"/>
      <c r="QA331" s="7"/>
      <c r="QB331" s="7"/>
      <c r="QC331" s="7"/>
      <c r="QD331" s="7"/>
      <c r="QE331" s="7"/>
      <c r="QF331" s="7"/>
      <c r="QG331" s="7"/>
      <c r="QH331" s="7"/>
      <c r="QI331" s="7"/>
      <c r="QJ331" s="7"/>
      <c r="QK331" s="7"/>
      <c r="QL331" s="7"/>
      <c r="QM331" s="7"/>
      <c r="QN331" s="7"/>
      <c r="QO331" s="7"/>
      <c r="QP331" s="7"/>
      <c r="QQ331" s="7"/>
      <c r="QR331" s="7"/>
      <c r="QS331" s="7"/>
      <c r="QT331" s="7"/>
      <c r="QU331" s="7"/>
      <c r="QV331" s="7"/>
      <c r="QW331" s="7"/>
      <c r="QX331" s="7"/>
      <c r="QY331" s="7"/>
      <c r="QZ331" s="7"/>
      <c r="RA331" s="7"/>
      <c r="RB331" s="7"/>
      <c r="RC331" s="7"/>
      <c r="RD331" s="7"/>
      <c r="RE331" s="7"/>
      <c r="RF331" s="7"/>
      <c r="RG331" s="7"/>
      <c r="RH331" s="7"/>
      <c r="RI331" s="7"/>
      <c r="RJ331" s="7"/>
      <c r="RK331" s="7"/>
      <c r="RL331" s="7"/>
      <c r="RM331" s="7"/>
      <c r="RN331" s="7"/>
      <c r="RO331" s="7"/>
      <c r="RP331" s="7"/>
      <c r="RQ331" s="7"/>
      <c r="RR331" s="7"/>
      <c r="RS331" s="7"/>
      <c r="RT331" s="7"/>
      <c r="RU331" s="7"/>
      <c r="RV331" s="7"/>
      <c r="RW331" s="7"/>
      <c r="RX331" s="7"/>
      <c r="RY331" s="7"/>
      <c r="RZ331" s="7"/>
      <c r="SA331" s="7"/>
      <c r="SB331" s="7"/>
      <c r="SC331" s="7"/>
      <c r="SD331" s="7"/>
      <c r="SE331" s="7"/>
      <c r="SF331" s="7"/>
      <c r="SG331" s="7"/>
      <c r="SH331" s="7"/>
      <c r="SI331" s="7"/>
      <c r="SJ331" s="7"/>
      <c r="SK331" s="7"/>
    </row>
    <row r="332" ht="14.2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  <c r="DV332" s="7"/>
      <c r="DW332" s="7"/>
      <c r="DX332" s="7"/>
      <c r="DY332" s="7"/>
      <c r="DZ332" s="7"/>
      <c r="EA332" s="7"/>
      <c r="EB332" s="7"/>
      <c r="EC332" s="7"/>
      <c r="ED332" s="7"/>
      <c r="EE332" s="7"/>
      <c r="EF332" s="7"/>
      <c r="EG332" s="7"/>
      <c r="EH332" s="7"/>
      <c r="EI332" s="7"/>
      <c r="EJ332" s="7"/>
      <c r="EK332" s="7"/>
      <c r="EL332" s="7"/>
      <c r="EM332" s="7"/>
      <c r="EN332" s="7"/>
      <c r="EO332" s="7"/>
      <c r="EP332" s="7"/>
      <c r="EQ332" s="7"/>
      <c r="ER332" s="7"/>
      <c r="ES332" s="7"/>
      <c r="ET332" s="7"/>
      <c r="EU332" s="7"/>
      <c r="EV332" s="7"/>
      <c r="EW332" s="7"/>
      <c r="EX332" s="7"/>
      <c r="EY332" s="7"/>
      <c r="EZ332" s="7"/>
      <c r="FA332" s="7"/>
      <c r="FB332" s="7"/>
      <c r="FC332" s="7"/>
      <c r="FD332" s="7"/>
      <c r="FE332" s="7"/>
      <c r="FF332" s="7"/>
      <c r="FG332" s="7"/>
      <c r="FH332" s="7"/>
      <c r="FI332" s="7"/>
      <c r="FJ332" s="7"/>
      <c r="FK332" s="7"/>
      <c r="FL332" s="7"/>
      <c r="FM332" s="7"/>
      <c r="FN332" s="7"/>
      <c r="FO332" s="7"/>
      <c r="FP332" s="7"/>
      <c r="FQ332" s="7"/>
      <c r="FR332" s="7"/>
      <c r="FS332" s="7"/>
      <c r="FT332" s="7"/>
      <c r="FU332" s="7"/>
      <c r="FV332" s="7"/>
      <c r="FW332" s="7"/>
      <c r="FX332" s="7"/>
      <c r="FY332" s="7"/>
      <c r="FZ332" s="7"/>
      <c r="GA332" s="7"/>
      <c r="GB332" s="7"/>
      <c r="GC332" s="7"/>
      <c r="GD332" s="7"/>
      <c r="GE332" s="7"/>
      <c r="GF332" s="7"/>
      <c r="GG332" s="7"/>
      <c r="GH332" s="7"/>
      <c r="GI332" s="7"/>
      <c r="GJ332" s="7"/>
      <c r="GK332" s="7"/>
      <c r="GL332" s="7"/>
      <c r="GM332" s="7"/>
      <c r="GN332" s="7"/>
      <c r="GO332" s="7"/>
      <c r="GP332" s="7"/>
      <c r="GQ332" s="7"/>
      <c r="GR332" s="7"/>
      <c r="GS332" s="7"/>
      <c r="GT332" s="7"/>
      <c r="GU332" s="7"/>
      <c r="GV332" s="7"/>
      <c r="GW332" s="7"/>
      <c r="GX332" s="7"/>
      <c r="GY332" s="7"/>
      <c r="GZ332" s="7"/>
      <c r="HA332" s="7"/>
      <c r="HB332" s="7"/>
      <c r="HC332" s="7"/>
      <c r="HD332" s="7"/>
      <c r="HE332" s="7"/>
      <c r="HF332" s="7"/>
      <c r="HG332" s="7"/>
      <c r="HH332" s="7"/>
      <c r="HI332" s="7"/>
      <c r="HJ332" s="7"/>
      <c r="HK332" s="7"/>
      <c r="HL332" s="7"/>
      <c r="HM332" s="7"/>
      <c r="HN332" s="7"/>
      <c r="HO332" s="7"/>
      <c r="HP332" s="7"/>
      <c r="HQ332" s="7"/>
      <c r="HR332" s="7"/>
      <c r="HS332" s="7"/>
      <c r="HT332" s="7"/>
      <c r="HU332" s="7"/>
      <c r="HV332" s="7"/>
      <c r="HW332" s="7"/>
      <c r="HX332" s="7"/>
      <c r="HY332" s="7"/>
      <c r="HZ332" s="7"/>
      <c r="IA332" s="7"/>
      <c r="IB332" s="7"/>
      <c r="IC332" s="7"/>
      <c r="ID332" s="7"/>
      <c r="IE332" s="7"/>
      <c r="IF332" s="7"/>
      <c r="IG332" s="7"/>
      <c r="IH332" s="7"/>
      <c r="II332" s="7"/>
      <c r="IJ332" s="7"/>
      <c r="IK332" s="7"/>
      <c r="IL332" s="7"/>
      <c r="IM332" s="7"/>
      <c r="IN332" s="7"/>
      <c r="IO332" s="7"/>
      <c r="IP332" s="7"/>
      <c r="IQ332" s="7"/>
      <c r="IR332" s="7"/>
      <c r="IS332" s="7"/>
      <c r="IT332" s="7"/>
      <c r="IU332" s="7"/>
      <c r="IV332" s="7"/>
      <c r="IW332" s="7"/>
      <c r="IX332" s="7"/>
      <c r="IY332" s="7"/>
      <c r="IZ332" s="7"/>
      <c r="JA332" s="7"/>
      <c r="JB332" s="7"/>
      <c r="JC332" s="7"/>
      <c r="JD332" s="7"/>
      <c r="JE332" s="7"/>
      <c r="JF332" s="7"/>
      <c r="JG332" s="7"/>
      <c r="JH332" s="7"/>
      <c r="JI332" s="7"/>
      <c r="JJ332" s="7"/>
      <c r="JK332" s="7"/>
      <c r="JL332" s="7"/>
      <c r="JM332" s="7"/>
      <c r="JN332" s="7"/>
      <c r="JO332" s="7"/>
      <c r="JP332" s="7"/>
      <c r="JQ332" s="7"/>
      <c r="JR332" s="7"/>
      <c r="JS332" s="7"/>
      <c r="JT332" s="7"/>
      <c r="JU332" s="7"/>
      <c r="JV332" s="7"/>
      <c r="JW332" s="7"/>
      <c r="JX332" s="7"/>
      <c r="JY332" s="7"/>
      <c r="JZ332" s="7"/>
      <c r="KA332" s="7"/>
      <c r="KB332" s="7"/>
      <c r="KC332" s="7"/>
      <c r="KD332" s="7"/>
      <c r="KE332" s="7"/>
      <c r="KF332" s="7"/>
      <c r="KG332" s="7"/>
      <c r="KH332" s="7"/>
      <c r="KI332" s="7"/>
      <c r="KJ332" s="7"/>
      <c r="KK332" s="7"/>
      <c r="KL332" s="7"/>
      <c r="KM332" s="7"/>
      <c r="KN332" s="7"/>
      <c r="KO332" s="7"/>
      <c r="KP332" s="7"/>
      <c r="KQ332" s="7"/>
      <c r="KR332" s="7"/>
      <c r="KS332" s="7"/>
      <c r="KT332" s="7"/>
      <c r="KU332" s="7"/>
      <c r="KV332" s="7"/>
      <c r="KW332" s="7"/>
      <c r="KX332" s="7"/>
      <c r="KY332" s="7"/>
      <c r="KZ332" s="7"/>
      <c r="LA332" s="7"/>
      <c r="LB332" s="7"/>
      <c r="LC332" s="7"/>
      <c r="LD332" s="7"/>
      <c r="LE332" s="7"/>
      <c r="LF332" s="7"/>
      <c r="LG332" s="7"/>
      <c r="LH332" s="7"/>
      <c r="LI332" s="7"/>
      <c r="LJ332" s="7"/>
      <c r="LK332" s="7"/>
      <c r="LL332" s="7"/>
      <c r="LM332" s="7"/>
      <c r="LN332" s="7"/>
      <c r="LO332" s="7"/>
      <c r="LP332" s="7"/>
      <c r="LQ332" s="7"/>
      <c r="LR332" s="7"/>
      <c r="LS332" s="7"/>
      <c r="LT332" s="7"/>
      <c r="LU332" s="7"/>
      <c r="LV332" s="7"/>
      <c r="LW332" s="7"/>
      <c r="LX332" s="7"/>
      <c r="LY332" s="7"/>
      <c r="LZ332" s="7"/>
      <c r="MA332" s="7"/>
      <c r="MB332" s="7"/>
      <c r="MC332" s="7"/>
      <c r="MD332" s="7"/>
      <c r="ME332" s="7"/>
      <c r="MF332" s="7"/>
      <c r="MG332" s="7"/>
      <c r="MH332" s="7"/>
      <c r="MI332" s="7"/>
      <c r="MJ332" s="7"/>
      <c r="MK332" s="7"/>
      <c r="ML332" s="7"/>
      <c r="MM332" s="7"/>
      <c r="MN332" s="7"/>
      <c r="MO332" s="7"/>
      <c r="MP332" s="7"/>
      <c r="MQ332" s="7"/>
      <c r="MR332" s="7"/>
      <c r="MS332" s="7"/>
      <c r="MT332" s="7"/>
      <c r="MU332" s="7"/>
      <c r="MV332" s="7"/>
      <c r="MW332" s="7"/>
      <c r="MX332" s="7"/>
      <c r="MY332" s="7"/>
      <c r="MZ332" s="7"/>
      <c r="NA332" s="7"/>
      <c r="NB332" s="7"/>
      <c r="NC332" s="7"/>
      <c r="ND332" s="7"/>
      <c r="NE332" s="7"/>
      <c r="NF332" s="7"/>
      <c r="NG332" s="7"/>
      <c r="NH332" s="7"/>
      <c r="NI332" s="7"/>
      <c r="NJ332" s="7"/>
      <c r="NK332" s="7"/>
      <c r="NL332" s="7"/>
      <c r="NM332" s="7"/>
      <c r="NN332" s="7"/>
      <c r="NO332" s="7"/>
      <c r="NP332" s="7"/>
      <c r="NQ332" s="7"/>
      <c r="NR332" s="7"/>
      <c r="NS332" s="7"/>
      <c r="NT332" s="7"/>
      <c r="NU332" s="7"/>
      <c r="NV332" s="7"/>
      <c r="NW332" s="7"/>
      <c r="NX332" s="7"/>
      <c r="NY332" s="7"/>
      <c r="NZ332" s="7"/>
      <c r="OA332" s="7"/>
      <c r="OB332" s="7"/>
      <c r="OC332" s="7"/>
      <c r="OD332" s="7"/>
      <c r="OE332" s="7"/>
      <c r="OF332" s="7"/>
      <c r="OG332" s="7"/>
      <c r="OH332" s="7"/>
      <c r="OI332" s="7"/>
      <c r="OJ332" s="7"/>
      <c r="OK332" s="7"/>
      <c r="OL332" s="7"/>
      <c r="OM332" s="7"/>
      <c r="ON332" s="7"/>
      <c r="OO332" s="7"/>
      <c r="OP332" s="7"/>
      <c r="OQ332" s="7"/>
      <c r="OR332" s="7"/>
      <c r="OS332" s="7"/>
      <c r="OT332" s="7"/>
      <c r="OU332" s="7"/>
      <c r="OV332" s="7"/>
      <c r="OW332" s="7"/>
      <c r="OX332" s="7"/>
      <c r="OY332" s="7"/>
      <c r="OZ332" s="7"/>
      <c r="PA332" s="7"/>
      <c r="PB332" s="7"/>
      <c r="PC332" s="7"/>
      <c r="PD332" s="7"/>
      <c r="PE332" s="7"/>
      <c r="PF332" s="7"/>
      <c r="PG332" s="7"/>
      <c r="PH332" s="7"/>
      <c r="PI332" s="7"/>
      <c r="PJ332" s="7"/>
      <c r="PK332" s="7"/>
      <c r="PL332" s="7"/>
      <c r="PM332" s="7"/>
      <c r="PN332" s="7"/>
      <c r="PO332" s="7"/>
      <c r="PP332" s="7"/>
      <c r="PQ332" s="7"/>
      <c r="PR332" s="7"/>
      <c r="PS332" s="7"/>
      <c r="PT332" s="7"/>
      <c r="PU332" s="7"/>
      <c r="PV332" s="7"/>
      <c r="PW332" s="7"/>
      <c r="PX332" s="7"/>
      <c r="PY332" s="7"/>
      <c r="PZ332" s="7"/>
      <c r="QA332" s="7"/>
      <c r="QB332" s="7"/>
      <c r="QC332" s="7"/>
      <c r="QD332" s="7"/>
      <c r="QE332" s="7"/>
      <c r="QF332" s="7"/>
      <c r="QG332" s="7"/>
      <c r="QH332" s="7"/>
      <c r="QI332" s="7"/>
      <c r="QJ332" s="7"/>
      <c r="QK332" s="7"/>
      <c r="QL332" s="7"/>
      <c r="QM332" s="7"/>
      <c r="QN332" s="7"/>
      <c r="QO332" s="7"/>
      <c r="QP332" s="7"/>
      <c r="QQ332" s="7"/>
      <c r="QR332" s="7"/>
      <c r="QS332" s="7"/>
      <c r="QT332" s="7"/>
      <c r="QU332" s="7"/>
      <c r="QV332" s="7"/>
      <c r="QW332" s="7"/>
      <c r="QX332" s="7"/>
      <c r="QY332" s="7"/>
      <c r="QZ332" s="7"/>
      <c r="RA332" s="7"/>
      <c r="RB332" s="7"/>
      <c r="RC332" s="7"/>
      <c r="RD332" s="7"/>
      <c r="RE332" s="7"/>
      <c r="RF332" s="7"/>
      <c r="RG332" s="7"/>
      <c r="RH332" s="7"/>
      <c r="RI332" s="7"/>
      <c r="RJ332" s="7"/>
      <c r="RK332" s="7"/>
      <c r="RL332" s="7"/>
      <c r="RM332" s="7"/>
      <c r="RN332" s="7"/>
      <c r="RO332" s="7"/>
      <c r="RP332" s="7"/>
      <c r="RQ332" s="7"/>
      <c r="RR332" s="7"/>
      <c r="RS332" s="7"/>
      <c r="RT332" s="7"/>
      <c r="RU332" s="7"/>
      <c r="RV332" s="7"/>
      <c r="RW332" s="7"/>
      <c r="RX332" s="7"/>
      <c r="RY332" s="7"/>
      <c r="RZ332" s="7"/>
      <c r="SA332" s="7"/>
      <c r="SB332" s="7"/>
      <c r="SC332" s="7"/>
      <c r="SD332" s="7"/>
      <c r="SE332" s="7"/>
      <c r="SF332" s="7"/>
      <c r="SG332" s="7"/>
      <c r="SH332" s="7"/>
      <c r="SI332" s="7"/>
      <c r="SJ332" s="7"/>
      <c r="SK332" s="7"/>
    </row>
    <row r="333" ht="14.2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  <c r="DV333" s="7"/>
      <c r="DW333" s="7"/>
      <c r="DX333" s="7"/>
      <c r="DY333" s="7"/>
      <c r="DZ333" s="7"/>
      <c r="EA333" s="7"/>
      <c r="EB333" s="7"/>
      <c r="EC333" s="7"/>
      <c r="ED333" s="7"/>
      <c r="EE333" s="7"/>
      <c r="EF333" s="7"/>
      <c r="EG333" s="7"/>
      <c r="EH333" s="7"/>
      <c r="EI333" s="7"/>
      <c r="EJ333" s="7"/>
      <c r="EK333" s="7"/>
      <c r="EL333" s="7"/>
      <c r="EM333" s="7"/>
      <c r="EN333" s="7"/>
      <c r="EO333" s="7"/>
      <c r="EP333" s="7"/>
      <c r="EQ333" s="7"/>
      <c r="ER333" s="7"/>
      <c r="ES333" s="7"/>
      <c r="ET333" s="7"/>
      <c r="EU333" s="7"/>
      <c r="EV333" s="7"/>
      <c r="EW333" s="7"/>
      <c r="EX333" s="7"/>
      <c r="EY333" s="7"/>
      <c r="EZ333" s="7"/>
      <c r="FA333" s="7"/>
      <c r="FB333" s="7"/>
      <c r="FC333" s="7"/>
      <c r="FD333" s="7"/>
      <c r="FE333" s="7"/>
      <c r="FF333" s="7"/>
      <c r="FG333" s="7"/>
      <c r="FH333" s="7"/>
      <c r="FI333" s="7"/>
      <c r="FJ333" s="7"/>
      <c r="FK333" s="7"/>
      <c r="FL333" s="7"/>
      <c r="FM333" s="7"/>
      <c r="FN333" s="7"/>
      <c r="FO333" s="7"/>
      <c r="FP333" s="7"/>
      <c r="FQ333" s="7"/>
      <c r="FR333" s="7"/>
      <c r="FS333" s="7"/>
      <c r="FT333" s="7"/>
      <c r="FU333" s="7"/>
      <c r="FV333" s="7"/>
      <c r="FW333" s="7"/>
      <c r="FX333" s="7"/>
      <c r="FY333" s="7"/>
      <c r="FZ333" s="7"/>
      <c r="GA333" s="7"/>
      <c r="GB333" s="7"/>
      <c r="GC333" s="7"/>
      <c r="GD333" s="7"/>
      <c r="GE333" s="7"/>
      <c r="GF333" s="7"/>
      <c r="GG333" s="7"/>
      <c r="GH333" s="7"/>
      <c r="GI333" s="7"/>
      <c r="GJ333" s="7"/>
      <c r="GK333" s="7"/>
      <c r="GL333" s="7"/>
      <c r="GM333" s="7"/>
      <c r="GN333" s="7"/>
      <c r="GO333" s="7"/>
      <c r="GP333" s="7"/>
      <c r="GQ333" s="7"/>
      <c r="GR333" s="7"/>
      <c r="GS333" s="7"/>
      <c r="GT333" s="7"/>
      <c r="GU333" s="7"/>
      <c r="GV333" s="7"/>
      <c r="GW333" s="7"/>
      <c r="GX333" s="7"/>
      <c r="GY333" s="7"/>
      <c r="GZ333" s="7"/>
      <c r="HA333" s="7"/>
      <c r="HB333" s="7"/>
      <c r="HC333" s="7"/>
      <c r="HD333" s="7"/>
      <c r="HE333" s="7"/>
      <c r="HF333" s="7"/>
      <c r="HG333" s="7"/>
      <c r="HH333" s="7"/>
      <c r="HI333" s="7"/>
      <c r="HJ333" s="7"/>
      <c r="HK333" s="7"/>
      <c r="HL333" s="7"/>
      <c r="HM333" s="7"/>
      <c r="HN333" s="7"/>
      <c r="HO333" s="7"/>
      <c r="HP333" s="7"/>
      <c r="HQ333" s="7"/>
      <c r="HR333" s="7"/>
      <c r="HS333" s="7"/>
      <c r="HT333" s="7"/>
      <c r="HU333" s="7"/>
      <c r="HV333" s="7"/>
      <c r="HW333" s="7"/>
      <c r="HX333" s="7"/>
      <c r="HY333" s="7"/>
      <c r="HZ333" s="7"/>
      <c r="IA333" s="7"/>
      <c r="IB333" s="7"/>
      <c r="IC333" s="7"/>
      <c r="ID333" s="7"/>
      <c r="IE333" s="7"/>
      <c r="IF333" s="7"/>
      <c r="IG333" s="7"/>
      <c r="IH333" s="7"/>
      <c r="II333" s="7"/>
      <c r="IJ333" s="7"/>
      <c r="IK333" s="7"/>
      <c r="IL333" s="7"/>
      <c r="IM333" s="7"/>
      <c r="IN333" s="7"/>
      <c r="IO333" s="7"/>
      <c r="IP333" s="7"/>
      <c r="IQ333" s="7"/>
      <c r="IR333" s="7"/>
      <c r="IS333" s="7"/>
      <c r="IT333" s="7"/>
      <c r="IU333" s="7"/>
      <c r="IV333" s="7"/>
      <c r="IW333" s="7"/>
      <c r="IX333" s="7"/>
      <c r="IY333" s="7"/>
      <c r="IZ333" s="7"/>
      <c r="JA333" s="7"/>
      <c r="JB333" s="7"/>
      <c r="JC333" s="7"/>
      <c r="JD333" s="7"/>
      <c r="JE333" s="7"/>
      <c r="JF333" s="7"/>
      <c r="JG333" s="7"/>
      <c r="JH333" s="7"/>
      <c r="JI333" s="7"/>
      <c r="JJ333" s="7"/>
      <c r="JK333" s="7"/>
      <c r="JL333" s="7"/>
      <c r="JM333" s="7"/>
      <c r="JN333" s="7"/>
      <c r="JO333" s="7"/>
      <c r="JP333" s="7"/>
      <c r="JQ333" s="7"/>
      <c r="JR333" s="7"/>
      <c r="JS333" s="7"/>
      <c r="JT333" s="7"/>
      <c r="JU333" s="7"/>
      <c r="JV333" s="7"/>
      <c r="JW333" s="7"/>
      <c r="JX333" s="7"/>
      <c r="JY333" s="7"/>
      <c r="JZ333" s="7"/>
      <c r="KA333" s="7"/>
      <c r="KB333" s="7"/>
      <c r="KC333" s="7"/>
      <c r="KD333" s="7"/>
      <c r="KE333" s="7"/>
      <c r="KF333" s="7"/>
      <c r="KG333" s="7"/>
      <c r="KH333" s="7"/>
      <c r="KI333" s="7"/>
      <c r="KJ333" s="7"/>
      <c r="KK333" s="7"/>
      <c r="KL333" s="7"/>
      <c r="KM333" s="7"/>
      <c r="KN333" s="7"/>
      <c r="KO333" s="7"/>
      <c r="KP333" s="7"/>
      <c r="KQ333" s="7"/>
      <c r="KR333" s="7"/>
      <c r="KS333" s="7"/>
      <c r="KT333" s="7"/>
      <c r="KU333" s="7"/>
      <c r="KV333" s="7"/>
      <c r="KW333" s="7"/>
      <c r="KX333" s="7"/>
      <c r="KY333" s="7"/>
      <c r="KZ333" s="7"/>
      <c r="LA333" s="7"/>
      <c r="LB333" s="7"/>
      <c r="LC333" s="7"/>
      <c r="LD333" s="7"/>
      <c r="LE333" s="7"/>
      <c r="LF333" s="7"/>
      <c r="LG333" s="7"/>
      <c r="LH333" s="7"/>
      <c r="LI333" s="7"/>
      <c r="LJ333" s="7"/>
      <c r="LK333" s="7"/>
      <c r="LL333" s="7"/>
      <c r="LM333" s="7"/>
      <c r="LN333" s="7"/>
      <c r="LO333" s="7"/>
      <c r="LP333" s="7"/>
      <c r="LQ333" s="7"/>
      <c r="LR333" s="7"/>
      <c r="LS333" s="7"/>
      <c r="LT333" s="7"/>
      <c r="LU333" s="7"/>
      <c r="LV333" s="7"/>
      <c r="LW333" s="7"/>
      <c r="LX333" s="7"/>
      <c r="LY333" s="7"/>
      <c r="LZ333" s="7"/>
      <c r="MA333" s="7"/>
      <c r="MB333" s="7"/>
      <c r="MC333" s="7"/>
      <c r="MD333" s="7"/>
      <c r="ME333" s="7"/>
      <c r="MF333" s="7"/>
      <c r="MG333" s="7"/>
      <c r="MH333" s="7"/>
      <c r="MI333" s="7"/>
      <c r="MJ333" s="7"/>
      <c r="MK333" s="7"/>
      <c r="ML333" s="7"/>
      <c r="MM333" s="7"/>
      <c r="MN333" s="7"/>
      <c r="MO333" s="7"/>
      <c r="MP333" s="7"/>
      <c r="MQ333" s="7"/>
      <c r="MR333" s="7"/>
      <c r="MS333" s="7"/>
      <c r="MT333" s="7"/>
      <c r="MU333" s="7"/>
      <c r="MV333" s="7"/>
      <c r="MW333" s="7"/>
      <c r="MX333" s="7"/>
      <c r="MY333" s="7"/>
      <c r="MZ333" s="7"/>
      <c r="NA333" s="7"/>
      <c r="NB333" s="7"/>
      <c r="NC333" s="7"/>
      <c r="ND333" s="7"/>
      <c r="NE333" s="7"/>
      <c r="NF333" s="7"/>
      <c r="NG333" s="7"/>
      <c r="NH333" s="7"/>
      <c r="NI333" s="7"/>
      <c r="NJ333" s="7"/>
      <c r="NK333" s="7"/>
      <c r="NL333" s="7"/>
      <c r="NM333" s="7"/>
      <c r="NN333" s="7"/>
      <c r="NO333" s="7"/>
      <c r="NP333" s="7"/>
      <c r="NQ333" s="7"/>
      <c r="NR333" s="7"/>
      <c r="NS333" s="7"/>
      <c r="NT333" s="7"/>
      <c r="NU333" s="7"/>
      <c r="NV333" s="7"/>
      <c r="NW333" s="7"/>
      <c r="NX333" s="7"/>
      <c r="NY333" s="7"/>
      <c r="NZ333" s="7"/>
      <c r="OA333" s="7"/>
      <c r="OB333" s="7"/>
      <c r="OC333" s="7"/>
      <c r="OD333" s="7"/>
      <c r="OE333" s="7"/>
      <c r="OF333" s="7"/>
      <c r="OG333" s="7"/>
      <c r="OH333" s="7"/>
      <c r="OI333" s="7"/>
      <c r="OJ333" s="7"/>
      <c r="OK333" s="7"/>
      <c r="OL333" s="7"/>
      <c r="OM333" s="7"/>
      <c r="ON333" s="7"/>
      <c r="OO333" s="7"/>
      <c r="OP333" s="7"/>
      <c r="OQ333" s="7"/>
      <c r="OR333" s="7"/>
      <c r="OS333" s="7"/>
      <c r="OT333" s="7"/>
      <c r="OU333" s="7"/>
      <c r="OV333" s="7"/>
      <c r="OW333" s="7"/>
      <c r="OX333" s="7"/>
      <c r="OY333" s="7"/>
      <c r="OZ333" s="7"/>
      <c r="PA333" s="7"/>
      <c r="PB333" s="7"/>
      <c r="PC333" s="7"/>
      <c r="PD333" s="7"/>
      <c r="PE333" s="7"/>
      <c r="PF333" s="7"/>
      <c r="PG333" s="7"/>
      <c r="PH333" s="7"/>
      <c r="PI333" s="7"/>
      <c r="PJ333" s="7"/>
      <c r="PK333" s="7"/>
      <c r="PL333" s="7"/>
      <c r="PM333" s="7"/>
      <c r="PN333" s="7"/>
      <c r="PO333" s="7"/>
      <c r="PP333" s="7"/>
      <c r="PQ333" s="7"/>
      <c r="PR333" s="7"/>
      <c r="PS333" s="7"/>
      <c r="PT333" s="7"/>
      <c r="PU333" s="7"/>
      <c r="PV333" s="7"/>
      <c r="PW333" s="7"/>
      <c r="PX333" s="7"/>
      <c r="PY333" s="7"/>
      <c r="PZ333" s="7"/>
      <c r="QA333" s="7"/>
      <c r="QB333" s="7"/>
      <c r="QC333" s="7"/>
      <c r="QD333" s="7"/>
      <c r="QE333" s="7"/>
      <c r="QF333" s="7"/>
      <c r="QG333" s="7"/>
      <c r="QH333" s="7"/>
      <c r="QI333" s="7"/>
      <c r="QJ333" s="7"/>
      <c r="QK333" s="7"/>
      <c r="QL333" s="7"/>
      <c r="QM333" s="7"/>
      <c r="QN333" s="7"/>
      <c r="QO333" s="7"/>
      <c r="QP333" s="7"/>
      <c r="QQ333" s="7"/>
      <c r="QR333" s="7"/>
      <c r="QS333" s="7"/>
      <c r="QT333" s="7"/>
      <c r="QU333" s="7"/>
      <c r="QV333" s="7"/>
      <c r="QW333" s="7"/>
      <c r="QX333" s="7"/>
      <c r="QY333" s="7"/>
      <c r="QZ333" s="7"/>
      <c r="RA333" s="7"/>
      <c r="RB333" s="7"/>
      <c r="RC333" s="7"/>
      <c r="RD333" s="7"/>
      <c r="RE333" s="7"/>
      <c r="RF333" s="7"/>
      <c r="RG333" s="7"/>
      <c r="RH333" s="7"/>
      <c r="RI333" s="7"/>
      <c r="RJ333" s="7"/>
      <c r="RK333" s="7"/>
      <c r="RL333" s="7"/>
      <c r="RM333" s="7"/>
      <c r="RN333" s="7"/>
      <c r="RO333" s="7"/>
      <c r="RP333" s="7"/>
      <c r="RQ333" s="7"/>
      <c r="RR333" s="7"/>
      <c r="RS333" s="7"/>
      <c r="RT333" s="7"/>
      <c r="RU333" s="7"/>
      <c r="RV333" s="7"/>
      <c r="RW333" s="7"/>
      <c r="RX333" s="7"/>
      <c r="RY333" s="7"/>
      <c r="RZ333" s="7"/>
      <c r="SA333" s="7"/>
      <c r="SB333" s="7"/>
      <c r="SC333" s="7"/>
      <c r="SD333" s="7"/>
      <c r="SE333" s="7"/>
      <c r="SF333" s="7"/>
      <c r="SG333" s="7"/>
      <c r="SH333" s="7"/>
      <c r="SI333" s="7"/>
      <c r="SJ333" s="7"/>
      <c r="SK333" s="7"/>
    </row>
    <row r="334" ht="14.2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  <c r="DV334" s="7"/>
      <c r="DW334" s="7"/>
      <c r="DX334" s="7"/>
      <c r="DY334" s="7"/>
      <c r="DZ334" s="7"/>
      <c r="EA334" s="7"/>
      <c r="EB334" s="7"/>
      <c r="EC334" s="7"/>
      <c r="ED334" s="7"/>
      <c r="EE334" s="7"/>
      <c r="EF334" s="7"/>
      <c r="EG334" s="7"/>
      <c r="EH334" s="7"/>
      <c r="EI334" s="7"/>
      <c r="EJ334" s="7"/>
      <c r="EK334" s="7"/>
      <c r="EL334" s="7"/>
      <c r="EM334" s="7"/>
      <c r="EN334" s="7"/>
      <c r="EO334" s="7"/>
      <c r="EP334" s="7"/>
      <c r="EQ334" s="7"/>
      <c r="ER334" s="7"/>
      <c r="ES334" s="7"/>
      <c r="ET334" s="7"/>
      <c r="EU334" s="7"/>
      <c r="EV334" s="7"/>
      <c r="EW334" s="7"/>
      <c r="EX334" s="7"/>
      <c r="EY334" s="7"/>
      <c r="EZ334" s="7"/>
      <c r="FA334" s="7"/>
      <c r="FB334" s="7"/>
      <c r="FC334" s="7"/>
      <c r="FD334" s="7"/>
      <c r="FE334" s="7"/>
      <c r="FF334" s="7"/>
      <c r="FG334" s="7"/>
      <c r="FH334" s="7"/>
      <c r="FI334" s="7"/>
      <c r="FJ334" s="7"/>
      <c r="FK334" s="7"/>
      <c r="FL334" s="7"/>
      <c r="FM334" s="7"/>
      <c r="FN334" s="7"/>
      <c r="FO334" s="7"/>
      <c r="FP334" s="7"/>
      <c r="FQ334" s="7"/>
      <c r="FR334" s="7"/>
      <c r="FS334" s="7"/>
      <c r="FT334" s="7"/>
      <c r="FU334" s="7"/>
      <c r="FV334" s="7"/>
      <c r="FW334" s="7"/>
      <c r="FX334" s="7"/>
      <c r="FY334" s="7"/>
      <c r="FZ334" s="7"/>
      <c r="GA334" s="7"/>
      <c r="GB334" s="7"/>
      <c r="GC334" s="7"/>
      <c r="GD334" s="7"/>
      <c r="GE334" s="7"/>
      <c r="GF334" s="7"/>
      <c r="GG334" s="7"/>
      <c r="GH334" s="7"/>
      <c r="GI334" s="7"/>
      <c r="GJ334" s="7"/>
      <c r="GK334" s="7"/>
      <c r="GL334" s="7"/>
      <c r="GM334" s="7"/>
      <c r="GN334" s="7"/>
      <c r="GO334" s="7"/>
      <c r="GP334" s="7"/>
      <c r="GQ334" s="7"/>
      <c r="GR334" s="7"/>
      <c r="GS334" s="7"/>
      <c r="GT334" s="7"/>
      <c r="GU334" s="7"/>
      <c r="GV334" s="7"/>
      <c r="GW334" s="7"/>
      <c r="GX334" s="7"/>
      <c r="GY334" s="7"/>
      <c r="GZ334" s="7"/>
      <c r="HA334" s="7"/>
      <c r="HB334" s="7"/>
      <c r="HC334" s="7"/>
      <c r="HD334" s="7"/>
      <c r="HE334" s="7"/>
      <c r="HF334" s="7"/>
      <c r="HG334" s="7"/>
      <c r="HH334" s="7"/>
      <c r="HI334" s="7"/>
      <c r="HJ334" s="7"/>
      <c r="HK334" s="7"/>
      <c r="HL334" s="7"/>
      <c r="HM334" s="7"/>
      <c r="HN334" s="7"/>
      <c r="HO334" s="7"/>
      <c r="HP334" s="7"/>
      <c r="HQ334" s="7"/>
      <c r="HR334" s="7"/>
      <c r="HS334" s="7"/>
      <c r="HT334" s="7"/>
      <c r="HU334" s="7"/>
      <c r="HV334" s="7"/>
      <c r="HW334" s="7"/>
      <c r="HX334" s="7"/>
      <c r="HY334" s="7"/>
      <c r="HZ334" s="7"/>
      <c r="IA334" s="7"/>
      <c r="IB334" s="7"/>
      <c r="IC334" s="7"/>
      <c r="ID334" s="7"/>
      <c r="IE334" s="7"/>
      <c r="IF334" s="7"/>
      <c r="IG334" s="7"/>
      <c r="IH334" s="7"/>
      <c r="II334" s="7"/>
      <c r="IJ334" s="7"/>
      <c r="IK334" s="7"/>
      <c r="IL334" s="7"/>
      <c r="IM334" s="7"/>
      <c r="IN334" s="7"/>
      <c r="IO334" s="7"/>
      <c r="IP334" s="7"/>
      <c r="IQ334" s="7"/>
      <c r="IR334" s="7"/>
      <c r="IS334" s="7"/>
      <c r="IT334" s="7"/>
      <c r="IU334" s="7"/>
      <c r="IV334" s="7"/>
      <c r="IW334" s="7"/>
      <c r="IX334" s="7"/>
      <c r="IY334" s="7"/>
      <c r="IZ334" s="7"/>
      <c r="JA334" s="7"/>
      <c r="JB334" s="7"/>
      <c r="JC334" s="7"/>
      <c r="JD334" s="7"/>
      <c r="JE334" s="7"/>
      <c r="JF334" s="7"/>
      <c r="JG334" s="7"/>
      <c r="JH334" s="7"/>
      <c r="JI334" s="7"/>
      <c r="JJ334" s="7"/>
      <c r="JK334" s="7"/>
      <c r="JL334" s="7"/>
      <c r="JM334" s="7"/>
      <c r="JN334" s="7"/>
      <c r="JO334" s="7"/>
      <c r="JP334" s="7"/>
      <c r="JQ334" s="7"/>
      <c r="JR334" s="7"/>
      <c r="JS334" s="7"/>
      <c r="JT334" s="7"/>
      <c r="JU334" s="7"/>
      <c r="JV334" s="7"/>
      <c r="JW334" s="7"/>
      <c r="JX334" s="7"/>
      <c r="JY334" s="7"/>
      <c r="JZ334" s="7"/>
      <c r="KA334" s="7"/>
      <c r="KB334" s="7"/>
      <c r="KC334" s="7"/>
      <c r="KD334" s="7"/>
      <c r="KE334" s="7"/>
      <c r="KF334" s="7"/>
      <c r="KG334" s="7"/>
      <c r="KH334" s="7"/>
      <c r="KI334" s="7"/>
      <c r="KJ334" s="7"/>
      <c r="KK334" s="7"/>
      <c r="KL334" s="7"/>
      <c r="KM334" s="7"/>
      <c r="KN334" s="7"/>
      <c r="KO334" s="7"/>
      <c r="KP334" s="7"/>
      <c r="KQ334" s="7"/>
      <c r="KR334" s="7"/>
      <c r="KS334" s="7"/>
      <c r="KT334" s="7"/>
      <c r="KU334" s="7"/>
      <c r="KV334" s="7"/>
      <c r="KW334" s="7"/>
      <c r="KX334" s="7"/>
      <c r="KY334" s="7"/>
      <c r="KZ334" s="7"/>
      <c r="LA334" s="7"/>
      <c r="LB334" s="7"/>
      <c r="LC334" s="7"/>
      <c r="LD334" s="7"/>
      <c r="LE334" s="7"/>
      <c r="LF334" s="7"/>
      <c r="LG334" s="7"/>
      <c r="LH334" s="7"/>
      <c r="LI334" s="7"/>
      <c r="LJ334" s="7"/>
      <c r="LK334" s="7"/>
      <c r="LL334" s="7"/>
      <c r="LM334" s="7"/>
      <c r="LN334" s="7"/>
      <c r="LO334" s="7"/>
      <c r="LP334" s="7"/>
      <c r="LQ334" s="7"/>
      <c r="LR334" s="7"/>
      <c r="LS334" s="7"/>
      <c r="LT334" s="7"/>
      <c r="LU334" s="7"/>
      <c r="LV334" s="7"/>
      <c r="LW334" s="7"/>
      <c r="LX334" s="7"/>
      <c r="LY334" s="7"/>
      <c r="LZ334" s="7"/>
      <c r="MA334" s="7"/>
      <c r="MB334" s="7"/>
      <c r="MC334" s="7"/>
      <c r="MD334" s="7"/>
      <c r="ME334" s="7"/>
      <c r="MF334" s="7"/>
      <c r="MG334" s="7"/>
      <c r="MH334" s="7"/>
      <c r="MI334" s="7"/>
      <c r="MJ334" s="7"/>
      <c r="MK334" s="7"/>
      <c r="ML334" s="7"/>
      <c r="MM334" s="7"/>
      <c r="MN334" s="7"/>
      <c r="MO334" s="7"/>
      <c r="MP334" s="7"/>
      <c r="MQ334" s="7"/>
      <c r="MR334" s="7"/>
      <c r="MS334" s="7"/>
      <c r="MT334" s="7"/>
      <c r="MU334" s="7"/>
      <c r="MV334" s="7"/>
      <c r="MW334" s="7"/>
      <c r="MX334" s="7"/>
      <c r="MY334" s="7"/>
      <c r="MZ334" s="7"/>
      <c r="NA334" s="7"/>
      <c r="NB334" s="7"/>
      <c r="NC334" s="7"/>
      <c r="ND334" s="7"/>
      <c r="NE334" s="7"/>
      <c r="NF334" s="7"/>
      <c r="NG334" s="7"/>
      <c r="NH334" s="7"/>
      <c r="NI334" s="7"/>
      <c r="NJ334" s="7"/>
      <c r="NK334" s="7"/>
      <c r="NL334" s="7"/>
      <c r="NM334" s="7"/>
      <c r="NN334" s="7"/>
      <c r="NO334" s="7"/>
      <c r="NP334" s="7"/>
      <c r="NQ334" s="7"/>
      <c r="NR334" s="7"/>
      <c r="NS334" s="7"/>
      <c r="NT334" s="7"/>
      <c r="NU334" s="7"/>
      <c r="NV334" s="7"/>
      <c r="NW334" s="7"/>
      <c r="NX334" s="7"/>
      <c r="NY334" s="7"/>
      <c r="NZ334" s="7"/>
      <c r="OA334" s="7"/>
      <c r="OB334" s="7"/>
      <c r="OC334" s="7"/>
      <c r="OD334" s="7"/>
      <c r="OE334" s="7"/>
      <c r="OF334" s="7"/>
      <c r="OG334" s="7"/>
      <c r="OH334" s="7"/>
      <c r="OI334" s="7"/>
      <c r="OJ334" s="7"/>
      <c r="OK334" s="7"/>
      <c r="OL334" s="7"/>
      <c r="OM334" s="7"/>
      <c r="ON334" s="7"/>
      <c r="OO334" s="7"/>
      <c r="OP334" s="7"/>
      <c r="OQ334" s="7"/>
      <c r="OR334" s="7"/>
      <c r="OS334" s="7"/>
      <c r="OT334" s="7"/>
      <c r="OU334" s="7"/>
      <c r="OV334" s="7"/>
      <c r="OW334" s="7"/>
      <c r="OX334" s="7"/>
      <c r="OY334" s="7"/>
      <c r="OZ334" s="7"/>
      <c r="PA334" s="7"/>
      <c r="PB334" s="7"/>
      <c r="PC334" s="7"/>
      <c r="PD334" s="7"/>
      <c r="PE334" s="7"/>
      <c r="PF334" s="7"/>
      <c r="PG334" s="7"/>
      <c r="PH334" s="7"/>
      <c r="PI334" s="7"/>
      <c r="PJ334" s="7"/>
      <c r="PK334" s="7"/>
      <c r="PL334" s="7"/>
      <c r="PM334" s="7"/>
      <c r="PN334" s="7"/>
      <c r="PO334" s="7"/>
      <c r="PP334" s="7"/>
      <c r="PQ334" s="7"/>
      <c r="PR334" s="7"/>
      <c r="PS334" s="7"/>
      <c r="PT334" s="7"/>
      <c r="PU334" s="7"/>
      <c r="PV334" s="7"/>
      <c r="PW334" s="7"/>
      <c r="PX334" s="7"/>
      <c r="PY334" s="7"/>
      <c r="PZ334" s="7"/>
      <c r="QA334" s="7"/>
      <c r="QB334" s="7"/>
      <c r="QC334" s="7"/>
      <c r="QD334" s="7"/>
      <c r="QE334" s="7"/>
      <c r="QF334" s="7"/>
      <c r="QG334" s="7"/>
      <c r="QH334" s="7"/>
      <c r="QI334" s="7"/>
      <c r="QJ334" s="7"/>
      <c r="QK334" s="7"/>
      <c r="QL334" s="7"/>
      <c r="QM334" s="7"/>
      <c r="QN334" s="7"/>
      <c r="QO334" s="7"/>
      <c r="QP334" s="7"/>
      <c r="QQ334" s="7"/>
      <c r="QR334" s="7"/>
      <c r="QS334" s="7"/>
      <c r="QT334" s="7"/>
      <c r="QU334" s="7"/>
      <c r="QV334" s="7"/>
      <c r="QW334" s="7"/>
      <c r="QX334" s="7"/>
      <c r="QY334" s="7"/>
      <c r="QZ334" s="7"/>
      <c r="RA334" s="7"/>
      <c r="RB334" s="7"/>
      <c r="RC334" s="7"/>
      <c r="RD334" s="7"/>
      <c r="RE334" s="7"/>
      <c r="RF334" s="7"/>
      <c r="RG334" s="7"/>
      <c r="RH334" s="7"/>
      <c r="RI334" s="7"/>
      <c r="RJ334" s="7"/>
      <c r="RK334" s="7"/>
      <c r="RL334" s="7"/>
      <c r="RM334" s="7"/>
      <c r="RN334" s="7"/>
      <c r="RO334" s="7"/>
      <c r="RP334" s="7"/>
      <c r="RQ334" s="7"/>
      <c r="RR334" s="7"/>
      <c r="RS334" s="7"/>
      <c r="RT334" s="7"/>
      <c r="RU334" s="7"/>
      <c r="RV334" s="7"/>
      <c r="RW334" s="7"/>
      <c r="RX334" s="7"/>
      <c r="RY334" s="7"/>
      <c r="RZ334" s="7"/>
      <c r="SA334" s="7"/>
      <c r="SB334" s="7"/>
      <c r="SC334" s="7"/>
      <c r="SD334" s="7"/>
      <c r="SE334" s="7"/>
      <c r="SF334" s="7"/>
      <c r="SG334" s="7"/>
      <c r="SH334" s="7"/>
      <c r="SI334" s="7"/>
      <c r="SJ334" s="7"/>
      <c r="SK334" s="7"/>
    </row>
    <row r="335" ht="14.2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  <c r="DV335" s="7"/>
      <c r="DW335" s="7"/>
      <c r="DX335" s="7"/>
      <c r="DY335" s="7"/>
      <c r="DZ335" s="7"/>
      <c r="EA335" s="7"/>
      <c r="EB335" s="7"/>
      <c r="EC335" s="7"/>
      <c r="ED335" s="7"/>
      <c r="EE335" s="7"/>
      <c r="EF335" s="7"/>
      <c r="EG335" s="7"/>
      <c r="EH335" s="7"/>
      <c r="EI335" s="7"/>
      <c r="EJ335" s="7"/>
      <c r="EK335" s="7"/>
      <c r="EL335" s="7"/>
      <c r="EM335" s="7"/>
      <c r="EN335" s="7"/>
      <c r="EO335" s="7"/>
      <c r="EP335" s="7"/>
      <c r="EQ335" s="7"/>
      <c r="ER335" s="7"/>
      <c r="ES335" s="7"/>
      <c r="ET335" s="7"/>
      <c r="EU335" s="7"/>
      <c r="EV335" s="7"/>
      <c r="EW335" s="7"/>
      <c r="EX335" s="7"/>
      <c r="EY335" s="7"/>
      <c r="EZ335" s="7"/>
      <c r="FA335" s="7"/>
      <c r="FB335" s="7"/>
      <c r="FC335" s="7"/>
      <c r="FD335" s="7"/>
      <c r="FE335" s="7"/>
      <c r="FF335" s="7"/>
      <c r="FG335" s="7"/>
      <c r="FH335" s="7"/>
      <c r="FI335" s="7"/>
      <c r="FJ335" s="7"/>
      <c r="FK335" s="7"/>
      <c r="FL335" s="7"/>
      <c r="FM335" s="7"/>
      <c r="FN335" s="7"/>
      <c r="FO335" s="7"/>
      <c r="FP335" s="7"/>
      <c r="FQ335" s="7"/>
      <c r="FR335" s="7"/>
      <c r="FS335" s="7"/>
      <c r="FT335" s="7"/>
      <c r="FU335" s="7"/>
      <c r="FV335" s="7"/>
      <c r="FW335" s="7"/>
      <c r="FX335" s="7"/>
      <c r="FY335" s="7"/>
      <c r="FZ335" s="7"/>
      <c r="GA335" s="7"/>
      <c r="GB335" s="7"/>
      <c r="GC335" s="7"/>
      <c r="GD335" s="7"/>
      <c r="GE335" s="7"/>
      <c r="GF335" s="7"/>
      <c r="GG335" s="7"/>
      <c r="GH335" s="7"/>
      <c r="GI335" s="7"/>
      <c r="GJ335" s="7"/>
      <c r="GK335" s="7"/>
      <c r="GL335" s="7"/>
      <c r="GM335" s="7"/>
      <c r="GN335" s="7"/>
      <c r="GO335" s="7"/>
      <c r="GP335" s="7"/>
      <c r="GQ335" s="7"/>
      <c r="GR335" s="7"/>
      <c r="GS335" s="7"/>
      <c r="GT335" s="7"/>
      <c r="GU335" s="7"/>
      <c r="GV335" s="7"/>
      <c r="GW335" s="7"/>
      <c r="GX335" s="7"/>
      <c r="GY335" s="7"/>
      <c r="GZ335" s="7"/>
      <c r="HA335" s="7"/>
      <c r="HB335" s="7"/>
      <c r="HC335" s="7"/>
      <c r="HD335" s="7"/>
      <c r="HE335" s="7"/>
      <c r="HF335" s="7"/>
      <c r="HG335" s="7"/>
      <c r="HH335" s="7"/>
      <c r="HI335" s="7"/>
      <c r="HJ335" s="7"/>
      <c r="HK335" s="7"/>
      <c r="HL335" s="7"/>
      <c r="HM335" s="7"/>
      <c r="HN335" s="7"/>
      <c r="HO335" s="7"/>
      <c r="HP335" s="7"/>
      <c r="HQ335" s="7"/>
      <c r="HR335" s="7"/>
      <c r="HS335" s="7"/>
      <c r="HT335" s="7"/>
      <c r="HU335" s="7"/>
      <c r="HV335" s="7"/>
      <c r="HW335" s="7"/>
      <c r="HX335" s="7"/>
      <c r="HY335" s="7"/>
      <c r="HZ335" s="7"/>
      <c r="IA335" s="7"/>
      <c r="IB335" s="7"/>
      <c r="IC335" s="7"/>
      <c r="ID335" s="7"/>
      <c r="IE335" s="7"/>
      <c r="IF335" s="7"/>
      <c r="IG335" s="7"/>
      <c r="IH335" s="7"/>
      <c r="II335" s="7"/>
      <c r="IJ335" s="7"/>
      <c r="IK335" s="7"/>
      <c r="IL335" s="7"/>
      <c r="IM335" s="7"/>
      <c r="IN335" s="7"/>
      <c r="IO335" s="7"/>
      <c r="IP335" s="7"/>
      <c r="IQ335" s="7"/>
      <c r="IR335" s="7"/>
      <c r="IS335" s="7"/>
      <c r="IT335" s="7"/>
      <c r="IU335" s="7"/>
      <c r="IV335" s="7"/>
      <c r="IW335" s="7"/>
      <c r="IX335" s="7"/>
      <c r="IY335" s="7"/>
      <c r="IZ335" s="7"/>
      <c r="JA335" s="7"/>
      <c r="JB335" s="7"/>
      <c r="JC335" s="7"/>
      <c r="JD335" s="7"/>
      <c r="JE335" s="7"/>
      <c r="JF335" s="7"/>
      <c r="JG335" s="7"/>
      <c r="JH335" s="7"/>
      <c r="JI335" s="7"/>
      <c r="JJ335" s="7"/>
      <c r="JK335" s="7"/>
      <c r="JL335" s="7"/>
      <c r="JM335" s="7"/>
      <c r="JN335" s="7"/>
      <c r="JO335" s="7"/>
      <c r="JP335" s="7"/>
      <c r="JQ335" s="7"/>
      <c r="JR335" s="7"/>
      <c r="JS335" s="7"/>
      <c r="JT335" s="7"/>
      <c r="JU335" s="7"/>
      <c r="JV335" s="7"/>
      <c r="JW335" s="7"/>
      <c r="JX335" s="7"/>
      <c r="JY335" s="7"/>
      <c r="JZ335" s="7"/>
      <c r="KA335" s="7"/>
      <c r="KB335" s="7"/>
      <c r="KC335" s="7"/>
      <c r="KD335" s="7"/>
      <c r="KE335" s="7"/>
      <c r="KF335" s="7"/>
      <c r="KG335" s="7"/>
      <c r="KH335" s="7"/>
      <c r="KI335" s="7"/>
      <c r="KJ335" s="7"/>
      <c r="KK335" s="7"/>
      <c r="KL335" s="7"/>
      <c r="KM335" s="7"/>
      <c r="KN335" s="7"/>
      <c r="KO335" s="7"/>
      <c r="KP335" s="7"/>
      <c r="KQ335" s="7"/>
      <c r="KR335" s="7"/>
      <c r="KS335" s="7"/>
      <c r="KT335" s="7"/>
      <c r="KU335" s="7"/>
      <c r="KV335" s="7"/>
      <c r="KW335" s="7"/>
      <c r="KX335" s="7"/>
      <c r="KY335" s="7"/>
      <c r="KZ335" s="7"/>
      <c r="LA335" s="7"/>
      <c r="LB335" s="7"/>
      <c r="LC335" s="7"/>
      <c r="LD335" s="7"/>
      <c r="LE335" s="7"/>
      <c r="LF335" s="7"/>
      <c r="LG335" s="7"/>
      <c r="LH335" s="7"/>
      <c r="LI335" s="7"/>
      <c r="LJ335" s="7"/>
      <c r="LK335" s="7"/>
      <c r="LL335" s="7"/>
      <c r="LM335" s="7"/>
      <c r="LN335" s="7"/>
      <c r="LO335" s="7"/>
      <c r="LP335" s="7"/>
      <c r="LQ335" s="7"/>
      <c r="LR335" s="7"/>
      <c r="LS335" s="7"/>
      <c r="LT335" s="7"/>
      <c r="LU335" s="7"/>
      <c r="LV335" s="7"/>
      <c r="LW335" s="7"/>
      <c r="LX335" s="7"/>
      <c r="LY335" s="7"/>
      <c r="LZ335" s="7"/>
      <c r="MA335" s="7"/>
      <c r="MB335" s="7"/>
      <c r="MC335" s="7"/>
      <c r="MD335" s="7"/>
      <c r="ME335" s="7"/>
      <c r="MF335" s="7"/>
      <c r="MG335" s="7"/>
      <c r="MH335" s="7"/>
      <c r="MI335" s="7"/>
      <c r="MJ335" s="7"/>
      <c r="MK335" s="7"/>
      <c r="ML335" s="7"/>
      <c r="MM335" s="7"/>
      <c r="MN335" s="7"/>
      <c r="MO335" s="7"/>
      <c r="MP335" s="7"/>
      <c r="MQ335" s="7"/>
      <c r="MR335" s="7"/>
      <c r="MS335" s="7"/>
      <c r="MT335" s="7"/>
      <c r="MU335" s="7"/>
      <c r="MV335" s="7"/>
      <c r="MW335" s="7"/>
      <c r="MX335" s="7"/>
      <c r="MY335" s="7"/>
      <c r="MZ335" s="7"/>
      <c r="NA335" s="7"/>
      <c r="NB335" s="7"/>
      <c r="NC335" s="7"/>
      <c r="ND335" s="7"/>
      <c r="NE335" s="7"/>
      <c r="NF335" s="7"/>
      <c r="NG335" s="7"/>
      <c r="NH335" s="7"/>
      <c r="NI335" s="7"/>
      <c r="NJ335" s="7"/>
      <c r="NK335" s="7"/>
      <c r="NL335" s="7"/>
      <c r="NM335" s="7"/>
      <c r="NN335" s="7"/>
      <c r="NO335" s="7"/>
      <c r="NP335" s="7"/>
      <c r="NQ335" s="7"/>
      <c r="NR335" s="7"/>
      <c r="NS335" s="7"/>
      <c r="NT335" s="7"/>
      <c r="NU335" s="7"/>
      <c r="NV335" s="7"/>
      <c r="NW335" s="7"/>
      <c r="NX335" s="7"/>
      <c r="NY335" s="7"/>
      <c r="NZ335" s="7"/>
      <c r="OA335" s="7"/>
      <c r="OB335" s="7"/>
      <c r="OC335" s="7"/>
      <c r="OD335" s="7"/>
      <c r="OE335" s="7"/>
      <c r="OF335" s="7"/>
      <c r="OG335" s="7"/>
      <c r="OH335" s="7"/>
      <c r="OI335" s="7"/>
      <c r="OJ335" s="7"/>
      <c r="OK335" s="7"/>
      <c r="OL335" s="7"/>
      <c r="OM335" s="7"/>
      <c r="ON335" s="7"/>
      <c r="OO335" s="7"/>
      <c r="OP335" s="7"/>
      <c r="OQ335" s="7"/>
      <c r="OR335" s="7"/>
      <c r="OS335" s="7"/>
      <c r="OT335" s="7"/>
      <c r="OU335" s="7"/>
      <c r="OV335" s="7"/>
      <c r="OW335" s="7"/>
      <c r="OX335" s="7"/>
      <c r="OY335" s="7"/>
      <c r="OZ335" s="7"/>
      <c r="PA335" s="7"/>
      <c r="PB335" s="7"/>
      <c r="PC335" s="7"/>
      <c r="PD335" s="7"/>
      <c r="PE335" s="7"/>
      <c r="PF335" s="7"/>
      <c r="PG335" s="7"/>
      <c r="PH335" s="7"/>
      <c r="PI335" s="7"/>
      <c r="PJ335" s="7"/>
      <c r="PK335" s="7"/>
      <c r="PL335" s="7"/>
      <c r="PM335" s="7"/>
      <c r="PN335" s="7"/>
      <c r="PO335" s="7"/>
      <c r="PP335" s="7"/>
      <c r="PQ335" s="7"/>
      <c r="PR335" s="7"/>
      <c r="PS335" s="7"/>
      <c r="PT335" s="7"/>
      <c r="PU335" s="7"/>
      <c r="PV335" s="7"/>
      <c r="PW335" s="7"/>
      <c r="PX335" s="7"/>
      <c r="PY335" s="7"/>
      <c r="PZ335" s="7"/>
      <c r="QA335" s="7"/>
      <c r="QB335" s="7"/>
      <c r="QC335" s="7"/>
      <c r="QD335" s="7"/>
      <c r="QE335" s="7"/>
      <c r="QF335" s="7"/>
      <c r="QG335" s="7"/>
      <c r="QH335" s="7"/>
      <c r="QI335" s="7"/>
      <c r="QJ335" s="7"/>
      <c r="QK335" s="7"/>
      <c r="QL335" s="7"/>
      <c r="QM335" s="7"/>
      <c r="QN335" s="7"/>
      <c r="QO335" s="7"/>
      <c r="QP335" s="7"/>
      <c r="QQ335" s="7"/>
      <c r="QR335" s="7"/>
      <c r="QS335" s="7"/>
      <c r="QT335" s="7"/>
      <c r="QU335" s="7"/>
      <c r="QV335" s="7"/>
      <c r="QW335" s="7"/>
      <c r="QX335" s="7"/>
      <c r="QY335" s="7"/>
      <c r="QZ335" s="7"/>
      <c r="RA335" s="7"/>
      <c r="RB335" s="7"/>
      <c r="RC335" s="7"/>
      <c r="RD335" s="7"/>
      <c r="RE335" s="7"/>
      <c r="RF335" s="7"/>
      <c r="RG335" s="7"/>
      <c r="RH335" s="7"/>
      <c r="RI335" s="7"/>
      <c r="RJ335" s="7"/>
      <c r="RK335" s="7"/>
      <c r="RL335" s="7"/>
      <c r="RM335" s="7"/>
      <c r="RN335" s="7"/>
      <c r="RO335" s="7"/>
      <c r="RP335" s="7"/>
      <c r="RQ335" s="7"/>
      <c r="RR335" s="7"/>
      <c r="RS335" s="7"/>
      <c r="RT335" s="7"/>
      <c r="RU335" s="7"/>
      <c r="RV335" s="7"/>
      <c r="RW335" s="7"/>
      <c r="RX335" s="7"/>
      <c r="RY335" s="7"/>
      <c r="RZ335" s="7"/>
      <c r="SA335" s="7"/>
      <c r="SB335" s="7"/>
      <c r="SC335" s="7"/>
      <c r="SD335" s="7"/>
      <c r="SE335" s="7"/>
      <c r="SF335" s="7"/>
      <c r="SG335" s="7"/>
      <c r="SH335" s="7"/>
      <c r="SI335" s="7"/>
      <c r="SJ335" s="7"/>
      <c r="SK335" s="7"/>
    </row>
    <row r="336" ht="14.2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  <c r="DV336" s="7"/>
      <c r="DW336" s="7"/>
      <c r="DX336" s="7"/>
      <c r="DY336" s="7"/>
      <c r="DZ336" s="7"/>
      <c r="EA336" s="7"/>
      <c r="EB336" s="7"/>
      <c r="EC336" s="7"/>
      <c r="ED336" s="7"/>
      <c r="EE336" s="7"/>
      <c r="EF336" s="7"/>
      <c r="EG336" s="7"/>
      <c r="EH336" s="7"/>
      <c r="EI336" s="7"/>
      <c r="EJ336" s="7"/>
      <c r="EK336" s="7"/>
      <c r="EL336" s="7"/>
      <c r="EM336" s="7"/>
      <c r="EN336" s="7"/>
      <c r="EO336" s="7"/>
      <c r="EP336" s="7"/>
      <c r="EQ336" s="7"/>
      <c r="ER336" s="7"/>
      <c r="ES336" s="7"/>
      <c r="ET336" s="7"/>
      <c r="EU336" s="7"/>
      <c r="EV336" s="7"/>
      <c r="EW336" s="7"/>
      <c r="EX336" s="7"/>
      <c r="EY336" s="7"/>
      <c r="EZ336" s="7"/>
      <c r="FA336" s="7"/>
      <c r="FB336" s="7"/>
      <c r="FC336" s="7"/>
      <c r="FD336" s="7"/>
      <c r="FE336" s="7"/>
      <c r="FF336" s="7"/>
      <c r="FG336" s="7"/>
      <c r="FH336" s="7"/>
      <c r="FI336" s="7"/>
      <c r="FJ336" s="7"/>
      <c r="FK336" s="7"/>
      <c r="FL336" s="7"/>
      <c r="FM336" s="7"/>
      <c r="FN336" s="7"/>
      <c r="FO336" s="7"/>
      <c r="FP336" s="7"/>
      <c r="FQ336" s="7"/>
      <c r="FR336" s="7"/>
      <c r="FS336" s="7"/>
      <c r="FT336" s="7"/>
      <c r="FU336" s="7"/>
      <c r="FV336" s="7"/>
      <c r="FW336" s="7"/>
      <c r="FX336" s="7"/>
      <c r="FY336" s="7"/>
      <c r="FZ336" s="7"/>
      <c r="GA336" s="7"/>
      <c r="GB336" s="7"/>
      <c r="GC336" s="7"/>
      <c r="GD336" s="7"/>
      <c r="GE336" s="7"/>
      <c r="GF336" s="7"/>
      <c r="GG336" s="7"/>
      <c r="GH336" s="7"/>
      <c r="GI336" s="7"/>
      <c r="GJ336" s="7"/>
      <c r="GK336" s="7"/>
      <c r="GL336" s="7"/>
      <c r="GM336" s="7"/>
      <c r="GN336" s="7"/>
      <c r="GO336" s="7"/>
      <c r="GP336" s="7"/>
      <c r="GQ336" s="7"/>
      <c r="GR336" s="7"/>
      <c r="GS336" s="7"/>
      <c r="GT336" s="7"/>
      <c r="GU336" s="7"/>
      <c r="GV336" s="7"/>
      <c r="GW336" s="7"/>
      <c r="GX336" s="7"/>
      <c r="GY336" s="7"/>
      <c r="GZ336" s="7"/>
      <c r="HA336" s="7"/>
      <c r="HB336" s="7"/>
      <c r="HC336" s="7"/>
      <c r="HD336" s="7"/>
      <c r="HE336" s="7"/>
      <c r="HF336" s="7"/>
      <c r="HG336" s="7"/>
      <c r="HH336" s="7"/>
      <c r="HI336" s="7"/>
      <c r="HJ336" s="7"/>
      <c r="HK336" s="7"/>
      <c r="HL336" s="7"/>
      <c r="HM336" s="7"/>
      <c r="HN336" s="7"/>
      <c r="HO336" s="7"/>
      <c r="HP336" s="7"/>
      <c r="HQ336" s="7"/>
      <c r="HR336" s="7"/>
      <c r="HS336" s="7"/>
      <c r="HT336" s="7"/>
      <c r="HU336" s="7"/>
      <c r="HV336" s="7"/>
      <c r="HW336" s="7"/>
      <c r="HX336" s="7"/>
      <c r="HY336" s="7"/>
      <c r="HZ336" s="7"/>
      <c r="IA336" s="7"/>
      <c r="IB336" s="7"/>
      <c r="IC336" s="7"/>
      <c r="ID336" s="7"/>
      <c r="IE336" s="7"/>
      <c r="IF336" s="7"/>
      <c r="IG336" s="7"/>
      <c r="IH336" s="7"/>
      <c r="II336" s="7"/>
      <c r="IJ336" s="7"/>
      <c r="IK336" s="7"/>
      <c r="IL336" s="7"/>
      <c r="IM336" s="7"/>
      <c r="IN336" s="7"/>
      <c r="IO336" s="7"/>
      <c r="IP336" s="7"/>
      <c r="IQ336" s="7"/>
      <c r="IR336" s="7"/>
      <c r="IS336" s="7"/>
      <c r="IT336" s="7"/>
      <c r="IU336" s="7"/>
      <c r="IV336" s="7"/>
      <c r="IW336" s="7"/>
      <c r="IX336" s="7"/>
      <c r="IY336" s="7"/>
      <c r="IZ336" s="7"/>
      <c r="JA336" s="7"/>
      <c r="JB336" s="7"/>
      <c r="JC336" s="7"/>
      <c r="JD336" s="7"/>
      <c r="JE336" s="7"/>
      <c r="JF336" s="7"/>
      <c r="JG336" s="7"/>
      <c r="JH336" s="7"/>
      <c r="JI336" s="7"/>
      <c r="JJ336" s="7"/>
      <c r="JK336" s="7"/>
      <c r="JL336" s="7"/>
      <c r="JM336" s="7"/>
      <c r="JN336" s="7"/>
      <c r="JO336" s="7"/>
      <c r="JP336" s="7"/>
      <c r="JQ336" s="7"/>
      <c r="JR336" s="7"/>
      <c r="JS336" s="7"/>
      <c r="JT336" s="7"/>
      <c r="JU336" s="7"/>
      <c r="JV336" s="7"/>
      <c r="JW336" s="7"/>
      <c r="JX336" s="7"/>
      <c r="JY336" s="7"/>
      <c r="JZ336" s="7"/>
      <c r="KA336" s="7"/>
      <c r="KB336" s="7"/>
      <c r="KC336" s="7"/>
      <c r="KD336" s="7"/>
      <c r="KE336" s="7"/>
      <c r="KF336" s="7"/>
      <c r="KG336" s="7"/>
      <c r="KH336" s="7"/>
      <c r="KI336" s="7"/>
      <c r="KJ336" s="7"/>
      <c r="KK336" s="7"/>
      <c r="KL336" s="7"/>
      <c r="KM336" s="7"/>
      <c r="KN336" s="7"/>
      <c r="KO336" s="7"/>
      <c r="KP336" s="7"/>
      <c r="KQ336" s="7"/>
      <c r="KR336" s="7"/>
      <c r="KS336" s="7"/>
      <c r="KT336" s="7"/>
      <c r="KU336" s="7"/>
      <c r="KV336" s="7"/>
      <c r="KW336" s="7"/>
      <c r="KX336" s="7"/>
      <c r="KY336" s="7"/>
      <c r="KZ336" s="7"/>
      <c r="LA336" s="7"/>
      <c r="LB336" s="7"/>
      <c r="LC336" s="7"/>
      <c r="LD336" s="7"/>
      <c r="LE336" s="7"/>
      <c r="LF336" s="7"/>
      <c r="LG336" s="7"/>
      <c r="LH336" s="7"/>
      <c r="LI336" s="7"/>
      <c r="LJ336" s="7"/>
      <c r="LK336" s="7"/>
      <c r="LL336" s="7"/>
      <c r="LM336" s="7"/>
      <c r="LN336" s="7"/>
      <c r="LO336" s="7"/>
      <c r="LP336" s="7"/>
      <c r="LQ336" s="7"/>
      <c r="LR336" s="7"/>
      <c r="LS336" s="7"/>
      <c r="LT336" s="7"/>
      <c r="LU336" s="7"/>
      <c r="LV336" s="7"/>
      <c r="LW336" s="7"/>
      <c r="LX336" s="7"/>
      <c r="LY336" s="7"/>
      <c r="LZ336" s="7"/>
      <c r="MA336" s="7"/>
      <c r="MB336" s="7"/>
      <c r="MC336" s="7"/>
      <c r="MD336" s="7"/>
      <c r="ME336" s="7"/>
      <c r="MF336" s="7"/>
      <c r="MG336" s="7"/>
      <c r="MH336" s="7"/>
      <c r="MI336" s="7"/>
      <c r="MJ336" s="7"/>
      <c r="MK336" s="7"/>
      <c r="ML336" s="7"/>
      <c r="MM336" s="7"/>
      <c r="MN336" s="7"/>
      <c r="MO336" s="7"/>
      <c r="MP336" s="7"/>
      <c r="MQ336" s="7"/>
      <c r="MR336" s="7"/>
      <c r="MS336" s="7"/>
      <c r="MT336" s="7"/>
      <c r="MU336" s="7"/>
      <c r="MV336" s="7"/>
      <c r="MW336" s="7"/>
      <c r="MX336" s="7"/>
      <c r="MY336" s="7"/>
      <c r="MZ336" s="7"/>
      <c r="NA336" s="7"/>
      <c r="NB336" s="7"/>
      <c r="NC336" s="7"/>
      <c r="ND336" s="7"/>
      <c r="NE336" s="7"/>
      <c r="NF336" s="7"/>
      <c r="NG336" s="7"/>
      <c r="NH336" s="7"/>
      <c r="NI336" s="7"/>
      <c r="NJ336" s="7"/>
      <c r="NK336" s="7"/>
      <c r="NL336" s="7"/>
      <c r="NM336" s="7"/>
      <c r="NN336" s="7"/>
      <c r="NO336" s="7"/>
      <c r="NP336" s="7"/>
      <c r="NQ336" s="7"/>
      <c r="NR336" s="7"/>
      <c r="NS336" s="7"/>
      <c r="NT336" s="7"/>
      <c r="NU336" s="7"/>
      <c r="NV336" s="7"/>
      <c r="NW336" s="7"/>
      <c r="NX336" s="7"/>
      <c r="NY336" s="7"/>
      <c r="NZ336" s="7"/>
      <c r="OA336" s="7"/>
      <c r="OB336" s="7"/>
      <c r="OC336" s="7"/>
      <c r="OD336" s="7"/>
      <c r="OE336" s="7"/>
      <c r="OF336" s="7"/>
      <c r="OG336" s="7"/>
      <c r="OH336" s="7"/>
      <c r="OI336" s="7"/>
      <c r="OJ336" s="7"/>
      <c r="OK336" s="7"/>
      <c r="OL336" s="7"/>
      <c r="OM336" s="7"/>
      <c r="ON336" s="7"/>
      <c r="OO336" s="7"/>
      <c r="OP336" s="7"/>
      <c r="OQ336" s="7"/>
      <c r="OR336" s="7"/>
      <c r="OS336" s="7"/>
      <c r="OT336" s="7"/>
      <c r="OU336" s="7"/>
      <c r="OV336" s="7"/>
      <c r="OW336" s="7"/>
      <c r="OX336" s="7"/>
      <c r="OY336" s="7"/>
      <c r="OZ336" s="7"/>
      <c r="PA336" s="7"/>
      <c r="PB336" s="7"/>
      <c r="PC336" s="7"/>
      <c r="PD336" s="7"/>
      <c r="PE336" s="7"/>
      <c r="PF336" s="7"/>
      <c r="PG336" s="7"/>
      <c r="PH336" s="7"/>
      <c r="PI336" s="7"/>
      <c r="PJ336" s="7"/>
      <c r="PK336" s="7"/>
      <c r="PL336" s="7"/>
      <c r="PM336" s="7"/>
      <c r="PN336" s="7"/>
      <c r="PO336" s="7"/>
      <c r="PP336" s="7"/>
      <c r="PQ336" s="7"/>
      <c r="PR336" s="7"/>
      <c r="PS336" s="7"/>
      <c r="PT336" s="7"/>
      <c r="PU336" s="7"/>
      <c r="PV336" s="7"/>
      <c r="PW336" s="7"/>
      <c r="PX336" s="7"/>
      <c r="PY336" s="7"/>
      <c r="PZ336" s="7"/>
      <c r="QA336" s="7"/>
      <c r="QB336" s="7"/>
      <c r="QC336" s="7"/>
      <c r="QD336" s="7"/>
      <c r="QE336" s="7"/>
      <c r="QF336" s="7"/>
      <c r="QG336" s="7"/>
      <c r="QH336" s="7"/>
      <c r="QI336" s="7"/>
      <c r="QJ336" s="7"/>
      <c r="QK336" s="7"/>
      <c r="QL336" s="7"/>
      <c r="QM336" s="7"/>
      <c r="QN336" s="7"/>
      <c r="QO336" s="7"/>
      <c r="QP336" s="7"/>
      <c r="QQ336" s="7"/>
      <c r="QR336" s="7"/>
      <c r="QS336" s="7"/>
      <c r="QT336" s="7"/>
      <c r="QU336" s="7"/>
      <c r="QV336" s="7"/>
      <c r="QW336" s="7"/>
      <c r="QX336" s="7"/>
      <c r="QY336" s="7"/>
      <c r="QZ336" s="7"/>
      <c r="RA336" s="7"/>
      <c r="RB336" s="7"/>
      <c r="RC336" s="7"/>
      <c r="RD336" s="7"/>
      <c r="RE336" s="7"/>
      <c r="RF336" s="7"/>
      <c r="RG336" s="7"/>
      <c r="RH336" s="7"/>
      <c r="RI336" s="7"/>
      <c r="RJ336" s="7"/>
      <c r="RK336" s="7"/>
      <c r="RL336" s="7"/>
      <c r="RM336" s="7"/>
      <c r="RN336" s="7"/>
      <c r="RO336" s="7"/>
      <c r="RP336" s="7"/>
      <c r="RQ336" s="7"/>
      <c r="RR336" s="7"/>
      <c r="RS336" s="7"/>
      <c r="RT336" s="7"/>
      <c r="RU336" s="7"/>
      <c r="RV336" s="7"/>
      <c r="RW336" s="7"/>
      <c r="RX336" s="7"/>
      <c r="RY336" s="7"/>
      <c r="RZ336" s="7"/>
      <c r="SA336" s="7"/>
      <c r="SB336" s="7"/>
      <c r="SC336" s="7"/>
      <c r="SD336" s="7"/>
      <c r="SE336" s="7"/>
      <c r="SF336" s="7"/>
      <c r="SG336" s="7"/>
      <c r="SH336" s="7"/>
      <c r="SI336" s="7"/>
      <c r="SJ336" s="7"/>
      <c r="SK336" s="7"/>
    </row>
    <row r="337" ht="14.2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  <c r="DV337" s="7"/>
      <c r="DW337" s="7"/>
      <c r="DX337" s="7"/>
      <c r="DY337" s="7"/>
      <c r="DZ337" s="7"/>
      <c r="EA337" s="7"/>
      <c r="EB337" s="7"/>
      <c r="EC337" s="7"/>
      <c r="ED337" s="7"/>
      <c r="EE337" s="7"/>
      <c r="EF337" s="7"/>
      <c r="EG337" s="7"/>
      <c r="EH337" s="7"/>
      <c r="EI337" s="7"/>
      <c r="EJ337" s="7"/>
      <c r="EK337" s="7"/>
      <c r="EL337" s="7"/>
      <c r="EM337" s="7"/>
      <c r="EN337" s="7"/>
      <c r="EO337" s="7"/>
      <c r="EP337" s="7"/>
      <c r="EQ337" s="7"/>
      <c r="ER337" s="7"/>
      <c r="ES337" s="7"/>
      <c r="ET337" s="7"/>
      <c r="EU337" s="7"/>
      <c r="EV337" s="7"/>
      <c r="EW337" s="7"/>
      <c r="EX337" s="7"/>
      <c r="EY337" s="7"/>
      <c r="EZ337" s="7"/>
      <c r="FA337" s="7"/>
      <c r="FB337" s="7"/>
      <c r="FC337" s="7"/>
      <c r="FD337" s="7"/>
      <c r="FE337" s="7"/>
      <c r="FF337" s="7"/>
      <c r="FG337" s="7"/>
      <c r="FH337" s="7"/>
      <c r="FI337" s="7"/>
      <c r="FJ337" s="7"/>
      <c r="FK337" s="7"/>
      <c r="FL337" s="7"/>
      <c r="FM337" s="7"/>
      <c r="FN337" s="7"/>
      <c r="FO337" s="7"/>
      <c r="FP337" s="7"/>
      <c r="FQ337" s="7"/>
      <c r="FR337" s="7"/>
      <c r="FS337" s="7"/>
      <c r="FT337" s="7"/>
      <c r="FU337" s="7"/>
      <c r="FV337" s="7"/>
      <c r="FW337" s="7"/>
      <c r="FX337" s="7"/>
      <c r="FY337" s="7"/>
      <c r="FZ337" s="7"/>
      <c r="GA337" s="7"/>
      <c r="GB337" s="7"/>
      <c r="GC337" s="7"/>
      <c r="GD337" s="7"/>
      <c r="GE337" s="7"/>
      <c r="GF337" s="7"/>
      <c r="GG337" s="7"/>
      <c r="GH337" s="7"/>
      <c r="GI337" s="7"/>
      <c r="GJ337" s="7"/>
      <c r="GK337" s="7"/>
      <c r="GL337" s="7"/>
      <c r="GM337" s="7"/>
      <c r="GN337" s="7"/>
      <c r="GO337" s="7"/>
      <c r="GP337" s="7"/>
      <c r="GQ337" s="7"/>
      <c r="GR337" s="7"/>
      <c r="GS337" s="7"/>
      <c r="GT337" s="7"/>
      <c r="GU337" s="7"/>
      <c r="GV337" s="7"/>
      <c r="GW337" s="7"/>
      <c r="GX337" s="7"/>
      <c r="GY337" s="7"/>
      <c r="GZ337" s="7"/>
      <c r="HA337" s="7"/>
      <c r="HB337" s="7"/>
      <c r="HC337" s="7"/>
      <c r="HD337" s="7"/>
      <c r="HE337" s="7"/>
      <c r="HF337" s="7"/>
      <c r="HG337" s="7"/>
      <c r="HH337" s="7"/>
      <c r="HI337" s="7"/>
      <c r="HJ337" s="7"/>
      <c r="HK337" s="7"/>
      <c r="HL337" s="7"/>
      <c r="HM337" s="7"/>
      <c r="HN337" s="7"/>
      <c r="HO337" s="7"/>
      <c r="HP337" s="7"/>
      <c r="HQ337" s="7"/>
      <c r="HR337" s="7"/>
      <c r="HS337" s="7"/>
      <c r="HT337" s="7"/>
      <c r="HU337" s="7"/>
      <c r="HV337" s="7"/>
      <c r="HW337" s="7"/>
      <c r="HX337" s="7"/>
      <c r="HY337" s="7"/>
      <c r="HZ337" s="7"/>
      <c r="IA337" s="7"/>
      <c r="IB337" s="7"/>
      <c r="IC337" s="7"/>
      <c r="ID337" s="7"/>
      <c r="IE337" s="7"/>
      <c r="IF337" s="7"/>
      <c r="IG337" s="7"/>
      <c r="IH337" s="7"/>
      <c r="II337" s="7"/>
      <c r="IJ337" s="7"/>
      <c r="IK337" s="7"/>
      <c r="IL337" s="7"/>
      <c r="IM337" s="7"/>
      <c r="IN337" s="7"/>
      <c r="IO337" s="7"/>
      <c r="IP337" s="7"/>
      <c r="IQ337" s="7"/>
      <c r="IR337" s="7"/>
      <c r="IS337" s="7"/>
      <c r="IT337" s="7"/>
      <c r="IU337" s="7"/>
      <c r="IV337" s="7"/>
      <c r="IW337" s="7"/>
      <c r="IX337" s="7"/>
      <c r="IY337" s="7"/>
      <c r="IZ337" s="7"/>
      <c r="JA337" s="7"/>
      <c r="JB337" s="7"/>
      <c r="JC337" s="7"/>
      <c r="JD337" s="7"/>
      <c r="JE337" s="7"/>
      <c r="JF337" s="7"/>
      <c r="JG337" s="7"/>
      <c r="JH337" s="7"/>
      <c r="JI337" s="7"/>
      <c r="JJ337" s="7"/>
      <c r="JK337" s="7"/>
      <c r="JL337" s="7"/>
      <c r="JM337" s="7"/>
      <c r="JN337" s="7"/>
      <c r="JO337" s="7"/>
      <c r="JP337" s="7"/>
      <c r="JQ337" s="7"/>
      <c r="JR337" s="7"/>
      <c r="JS337" s="7"/>
      <c r="JT337" s="7"/>
      <c r="JU337" s="7"/>
      <c r="JV337" s="7"/>
      <c r="JW337" s="7"/>
      <c r="JX337" s="7"/>
      <c r="JY337" s="7"/>
      <c r="JZ337" s="7"/>
      <c r="KA337" s="7"/>
      <c r="KB337" s="7"/>
      <c r="KC337" s="7"/>
      <c r="KD337" s="7"/>
      <c r="KE337" s="7"/>
      <c r="KF337" s="7"/>
      <c r="KG337" s="7"/>
      <c r="KH337" s="7"/>
      <c r="KI337" s="7"/>
      <c r="KJ337" s="7"/>
      <c r="KK337" s="7"/>
      <c r="KL337" s="7"/>
      <c r="KM337" s="7"/>
      <c r="KN337" s="7"/>
      <c r="KO337" s="7"/>
      <c r="KP337" s="7"/>
      <c r="KQ337" s="7"/>
      <c r="KR337" s="7"/>
      <c r="KS337" s="7"/>
      <c r="KT337" s="7"/>
      <c r="KU337" s="7"/>
      <c r="KV337" s="7"/>
      <c r="KW337" s="7"/>
      <c r="KX337" s="7"/>
      <c r="KY337" s="7"/>
      <c r="KZ337" s="7"/>
      <c r="LA337" s="7"/>
      <c r="LB337" s="7"/>
      <c r="LC337" s="7"/>
      <c r="LD337" s="7"/>
      <c r="LE337" s="7"/>
      <c r="LF337" s="7"/>
      <c r="LG337" s="7"/>
      <c r="LH337" s="7"/>
      <c r="LI337" s="7"/>
      <c r="LJ337" s="7"/>
      <c r="LK337" s="7"/>
      <c r="LL337" s="7"/>
      <c r="LM337" s="7"/>
      <c r="LN337" s="7"/>
      <c r="LO337" s="7"/>
      <c r="LP337" s="7"/>
      <c r="LQ337" s="7"/>
      <c r="LR337" s="7"/>
      <c r="LS337" s="7"/>
      <c r="LT337" s="7"/>
      <c r="LU337" s="7"/>
      <c r="LV337" s="7"/>
      <c r="LW337" s="7"/>
      <c r="LX337" s="7"/>
      <c r="LY337" s="7"/>
      <c r="LZ337" s="7"/>
      <c r="MA337" s="7"/>
      <c r="MB337" s="7"/>
      <c r="MC337" s="7"/>
      <c r="MD337" s="7"/>
      <c r="ME337" s="7"/>
      <c r="MF337" s="7"/>
      <c r="MG337" s="7"/>
      <c r="MH337" s="7"/>
      <c r="MI337" s="7"/>
      <c r="MJ337" s="7"/>
      <c r="MK337" s="7"/>
      <c r="ML337" s="7"/>
      <c r="MM337" s="7"/>
      <c r="MN337" s="7"/>
      <c r="MO337" s="7"/>
      <c r="MP337" s="7"/>
      <c r="MQ337" s="7"/>
      <c r="MR337" s="7"/>
      <c r="MS337" s="7"/>
      <c r="MT337" s="7"/>
      <c r="MU337" s="7"/>
      <c r="MV337" s="7"/>
      <c r="MW337" s="7"/>
      <c r="MX337" s="7"/>
      <c r="MY337" s="7"/>
      <c r="MZ337" s="7"/>
      <c r="NA337" s="7"/>
      <c r="NB337" s="7"/>
      <c r="NC337" s="7"/>
      <c r="ND337" s="7"/>
      <c r="NE337" s="7"/>
      <c r="NF337" s="7"/>
      <c r="NG337" s="7"/>
      <c r="NH337" s="7"/>
      <c r="NI337" s="7"/>
      <c r="NJ337" s="7"/>
      <c r="NK337" s="7"/>
      <c r="NL337" s="7"/>
      <c r="NM337" s="7"/>
      <c r="NN337" s="7"/>
      <c r="NO337" s="7"/>
      <c r="NP337" s="7"/>
      <c r="NQ337" s="7"/>
      <c r="NR337" s="7"/>
      <c r="NS337" s="7"/>
      <c r="NT337" s="7"/>
      <c r="NU337" s="7"/>
      <c r="NV337" s="7"/>
      <c r="NW337" s="7"/>
      <c r="NX337" s="7"/>
      <c r="NY337" s="7"/>
      <c r="NZ337" s="7"/>
      <c r="OA337" s="7"/>
      <c r="OB337" s="7"/>
      <c r="OC337" s="7"/>
      <c r="OD337" s="7"/>
      <c r="OE337" s="7"/>
      <c r="OF337" s="7"/>
      <c r="OG337" s="7"/>
      <c r="OH337" s="7"/>
      <c r="OI337" s="7"/>
      <c r="OJ337" s="7"/>
      <c r="OK337" s="7"/>
      <c r="OL337" s="7"/>
      <c r="OM337" s="7"/>
      <c r="ON337" s="7"/>
      <c r="OO337" s="7"/>
      <c r="OP337" s="7"/>
      <c r="OQ337" s="7"/>
      <c r="OR337" s="7"/>
      <c r="OS337" s="7"/>
      <c r="OT337" s="7"/>
      <c r="OU337" s="7"/>
      <c r="OV337" s="7"/>
      <c r="OW337" s="7"/>
      <c r="OX337" s="7"/>
      <c r="OY337" s="7"/>
      <c r="OZ337" s="7"/>
      <c r="PA337" s="7"/>
      <c r="PB337" s="7"/>
      <c r="PC337" s="7"/>
      <c r="PD337" s="7"/>
      <c r="PE337" s="7"/>
      <c r="PF337" s="7"/>
      <c r="PG337" s="7"/>
      <c r="PH337" s="7"/>
      <c r="PI337" s="7"/>
      <c r="PJ337" s="7"/>
      <c r="PK337" s="7"/>
      <c r="PL337" s="7"/>
      <c r="PM337" s="7"/>
      <c r="PN337" s="7"/>
      <c r="PO337" s="7"/>
      <c r="PP337" s="7"/>
      <c r="PQ337" s="7"/>
      <c r="PR337" s="7"/>
      <c r="PS337" s="7"/>
      <c r="PT337" s="7"/>
      <c r="PU337" s="7"/>
      <c r="PV337" s="7"/>
      <c r="PW337" s="7"/>
      <c r="PX337" s="7"/>
      <c r="PY337" s="7"/>
      <c r="PZ337" s="7"/>
      <c r="QA337" s="7"/>
      <c r="QB337" s="7"/>
      <c r="QC337" s="7"/>
      <c r="QD337" s="7"/>
      <c r="QE337" s="7"/>
      <c r="QF337" s="7"/>
      <c r="QG337" s="7"/>
      <c r="QH337" s="7"/>
      <c r="QI337" s="7"/>
      <c r="QJ337" s="7"/>
      <c r="QK337" s="7"/>
      <c r="QL337" s="7"/>
      <c r="QM337" s="7"/>
      <c r="QN337" s="7"/>
      <c r="QO337" s="7"/>
      <c r="QP337" s="7"/>
      <c r="QQ337" s="7"/>
      <c r="QR337" s="7"/>
      <c r="QS337" s="7"/>
      <c r="QT337" s="7"/>
      <c r="QU337" s="7"/>
      <c r="QV337" s="7"/>
      <c r="QW337" s="7"/>
      <c r="QX337" s="7"/>
      <c r="QY337" s="7"/>
      <c r="QZ337" s="7"/>
      <c r="RA337" s="7"/>
      <c r="RB337" s="7"/>
      <c r="RC337" s="7"/>
      <c r="RD337" s="7"/>
      <c r="RE337" s="7"/>
      <c r="RF337" s="7"/>
      <c r="RG337" s="7"/>
      <c r="RH337" s="7"/>
      <c r="RI337" s="7"/>
      <c r="RJ337" s="7"/>
      <c r="RK337" s="7"/>
      <c r="RL337" s="7"/>
      <c r="RM337" s="7"/>
      <c r="RN337" s="7"/>
      <c r="RO337" s="7"/>
      <c r="RP337" s="7"/>
      <c r="RQ337" s="7"/>
      <c r="RR337" s="7"/>
      <c r="RS337" s="7"/>
      <c r="RT337" s="7"/>
      <c r="RU337" s="7"/>
      <c r="RV337" s="7"/>
      <c r="RW337" s="7"/>
      <c r="RX337" s="7"/>
      <c r="RY337" s="7"/>
      <c r="RZ337" s="7"/>
      <c r="SA337" s="7"/>
      <c r="SB337" s="7"/>
      <c r="SC337" s="7"/>
      <c r="SD337" s="7"/>
      <c r="SE337" s="7"/>
      <c r="SF337" s="7"/>
      <c r="SG337" s="7"/>
      <c r="SH337" s="7"/>
      <c r="SI337" s="7"/>
      <c r="SJ337" s="7"/>
      <c r="SK337" s="7"/>
    </row>
    <row r="338" ht="14.2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  <c r="DV338" s="7"/>
      <c r="DW338" s="7"/>
      <c r="DX338" s="7"/>
      <c r="DY338" s="7"/>
      <c r="DZ338" s="7"/>
      <c r="EA338" s="7"/>
      <c r="EB338" s="7"/>
      <c r="EC338" s="7"/>
      <c r="ED338" s="7"/>
      <c r="EE338" s="7"/>
      <c r="EF338" s="7"/>
      <c r="EG338" s="7"/>
      <c r="EH338" s="7"/>
      <c r="EI338" s="7"/>
      <c r="EJ338" s="7"/>
      <c r="EK338" s="7"/>
      <c r="EL338" s="7"/>
      <c r="EM338" s="7"/>
      <c r="EN338" s="7"/>
      <c r="EO338" s="7"/>
      <c r="EP338" s="7"/>
      <c r="EQ338" s="7"/>
      <c r="ER338" s="7"/>
      <c r="ES338" s="7"/>
      <c r="ET338" s="7"/>
      <c r="EU338" s="7"/>
      <c r="EV338" s="7"/>
      <c r="EW338" s="7"/>
      <c r="EX338" s="7"/>
      <c r="EY338" s="7"/>
      <c r="EZ338" s="7"/>
      <c r="FA338" s="7"/>
      <c r="FB338" s="7"/>
      <c r="FC338" s="7"/>
      <c r="FD338" s="7"/>
      <c r="FE338" s="7"/>
      <c r="FF338" s="7"/>
      <c r="FG338" s="7"/>
      <c r="FH338" s="7"/>
      <c r="FI338" s="7"/>
      <c r="FJ338" s="7"/>
      <c r="FK338" s="7"/>
      <c r="FL338" s="7"/>
      <c r="FM338" s="7"/>
      <c r="FN338" s="7"/>
      <c r="FO338" s="7"/>
      <c r="FP338" s="7"/>
      <c r="FQ338" s="7"/>
      <c r="FR338" s="7"/>
      <c r="FS338" s="7"/>
      <c r="FT338" s="7"/>
      <c r="FU338" s="7"/>
      <c r="FV338" s="7"/>
      <c r="FW338" s="7"/>
      <c r="FX338" s="7"/>
      <c r="FY338" s="7"/>
      <c r="FZ338" s="7"/>
      <c r="GA338" s="7"/>
      <c r="GB338" s="7"/>
      <c r="GC338" s="7"/>
      <c r="GD338" s="7"/>
      <c r="GE338" s="7"/>
      <c r="GF338" s="7"/>
      <c r="GG338" s="7"/>
      <c r="GH338" s="7"/>
      <c r="GI338" s="7"/>
      <c r="GJ338" s="7"/>
      <c r="GK338" s="7"/>
      <c r="GL338" s="7"/>
      <c r="GM338" s="7"/>
      <c r="GN338" s="7"/>
      <c r="GO338" s="7"/>
      <c r="GP338" s="7"/>
      <c r="GQ338" s="7"/>
      <c r="GR338" s="7"/>
      <c r="GS338" s="7"/>
      <c r="GT338" s="7"/>
      <c r="GU338" s="7"/>
      <c r="GV338" s="7"/>
      <c r="GW338" s="7"/>
      <c r="GX338" s="7"/>
      <c r="GY338" s="7"/>
      <c r="GZ338" s="7"/>
      <c r="HA338" s="7"/>
      <c r="HB338" s="7"/>
      <c r="HC338" s="7"/>
      <c r="HD338" s="7"/>
      <c r="HE338" s="7"/>
      <c r="HF338" s="7"/>
      <c r="HG338" s="7"/>
      <c r="HH338" s="7"/>
      <c r="HI338" s="7"/>
      <c r="HJ338" s="7"/>
      <c r="HK338" s="7"/>
      <c r="HL338" s="7"/>
      <c r="HM338" s="7"/>
      <c r="HN338" s="7"/>
      <c r="HO338" s="7"/>
      <c r="HP338" s="7"/>
      <c r="HQ338" s="7"/>
      <c r="HR338" s="7"/>
      <c r="HS338" s="7"/>
      <c r="HT338" s="7"/>
      <c r="HU338" s="7"/>
      <c r="HV338" s="7"/>
      <c r="HW338" s="7"/>
      <c r="HX338" s="7"/>
      <c r="HY338" s="7"/>
      <c r="HZ338" s="7"/>
      <c r="IA338" s="7"/>
      <c r="IB338" s="7"/>
      <c r="IC338" s="7"/>
      <c r="ID338" s="7"/>
      <c r="IE338" s="7"/>
      <c r="IF338" s="7"/>
      <c r="IG338" s="7"/>
      <c r="IH338" s="7"/>
      <c r="II338" s="7"/>
      <c r="IJ338" s="7"/>
      <c r="IK338" s="7"/>
      <c r="IL338" s="7"/>
      <c r="IM338" s="7"/>
      <c r="IN338" s="7"/>
      <c r="IO338" s="7"/>
      <c r="IP338" s="7"/>
      <c r="IQ338" s="7"/>
      <c r="IR338" s="7"/>
      <c r="IS338" s="7"/>
      <c r="IT338" s="7"/>
      <c r="IU338" s="7"/>
      <c r="IV338" s="7"/>
      <c r="IW338" s="7"/>
      <c r="IX338" s="7"/>
      <c r="IY338" s="7"/>
      <c r="IZ338" s="7"/>
      <c r="JA338" s="7"/>
      <c r="JB338" s="7"/>
      <c r="JC338" s="7"/>
      <c r="JD338" s="7"/>
      <c r="JE338" s="7"/>
      <c r="JF338" s="7"/>
      <c r="JG338" s="7"/>
      <c r="JH338" s="7"/>
      <c r="JI338" s="7"/>
      <c r="JJ338" s="7"/>
      <c r="JK338" s="7"/>
      <c r="JL338" s="7"/>
      <c r="JM338" s="7"/>
      <c r="JN338" s="7"/>
      <c r="JO338" s="7"/>
      <c r="JP338" s="7"/>
      <c r="JQ338" s="7"/>
      <c r="JR338" s="7"/>
      <c r="JS338" s="7"/>
      <c r="JT338" s="7"/>
      <c r="JU338" s="7"/>
      <c r="JV338" s="7"/>
      <c r="JW338" s="7"/>
      <c r="JX338" s="7"/>
      <c r="JY338" s="7"/>
      <c r="JZ338" s="7"/>
      <c r="KA338" s="7"/>
      <c r="KB338" s="7"/>
      <c r="KC338" s="7"/>
      <c r="KD338" s="7"/>
      <c r="KE338" s="7"/>
      <c r="KF338" s="7"/>
      <c r="KG338" s="7"/>
      <c r="KH338" s="7"/>
      <c r="KI338" s="7"/>
      <c r="KJ338" s="7"/>
      <c r="KK338" s="7"/>
      <c r="KL338" s="7"/>
      <c r="KM338" s="7"/>
      <c r="KN338" s="7"/>
      <c r="KO338" s="7"/>
      <c r="KP338" s="7"/>
      <c r="KQ338" s="7"/>
      <c r="KR338" s="7"/>
      <c r="KS338" s="7"/>
      <c r="KT338" s="7"/>
      <c r="KU338" s="7"/>
      <c r="KV338" s="7"/>
      <c r="KW338" s="7"/>
      <c r="KX338" s="7"/>
      <c r="KY338" s="7"/>
      <c r="KZ338" s="7"/>
      <c r="LA338" s="7"/>
      <c r="LB338" s="7"/>
      <c r="LC338" s="7"/>
      <c r="LD338" s="7"/>
      <c r="LE338" s="7"/>
      <c r="LF338" s="7"/>
      <c r="LG338" s="7"/>
      <c r="LH338" s="7"/>
      <c r="LI338" s="7"/>
      <c r="LJ338" s="7"/>
      <c r="LK338" s="7"/>
      <c r="LL338" s="7"/>
      <c r="LM338" s="7"/>
      <c r="LN338" s="7"/>
      <c r="LO338" s="7"/>
      <c r="LP338" s="7"/>
      <c r="LQ338" s="7"/>
      <c r="LR338" s="7"/>
      <c r="LS338" s="7"/>
      <c r="LT338" s="7"/>
      <c r="LU338" s="7"/>
      <c r="LV338" s="7"/>
      <c r="LW338" s="7"/>
      <c r="LX338" s="7"/>
      <c r="LY338" s="7"/>
      <c r="LZ338" s="7"/>
      <c r="MA338" s="7"/>
      <c r="MB338" s="7"/>
      <c r="MC338" s="7"/>
      <c r="MD338" s="7"/>
      <c r="ME338" s="7"/>
      <c r="MF338" s="7"/>
      <c r="MG338" s="7"/>
      <c r="MH338" s="7"/>
      <c r="MI338" s="7"/>
      <c r="MJ338" s="7"/>
      <c r="MK338" s="7"/>
      <c r="ML338" s="7"/>
      <c r="MM338" s="7"/>
      <c r="MN338" s="7"/>
      <c r="MO338" s="7"/>
      <c r="MP338" s="7"/>
      <c r="MQ338" s="7"/>
      <c r="MR338" s="7"/>
      <c r="MS338" s="7"/>
      <c r="MT338" s="7"/>
      <c r="MU338" s="7"/>
      <c r="MV338" s="7"/>
      <c r="MW338" s="7"/>
      <c r="MX338" s="7"/>
      <c r="MY338" s="7"/>
      <c r="MZ338" s="7"/>
      <c r="NA338" s="7"/>
      <c r="NB338" s="7"/>
      <c r="NC338" s="7"/>
      <c r="ND338" s="7"/>
      <c r="NE338" s="7"/>
      <c r="NF338" s="7"/>
      <c r="NG338" s="7"/>
      <c r="NH338" s="7"/>
      <c r="NI338" s="7"/>
      <c r="NJ338" s="7"/>
      <c r="NK338" s="7"/>
      <c r="NL338" s="7"/>
      <c r="NM338" s="7"/>
      <c r="NN338" s="7"/>
      <c r="NO338" s="7"/>
      <c r="NP338" s="7"/>
      <c r="NQ338" s="7"/>
      <c r="NR338" s="7"/>
      <c r="NS338" s="7"/>
      <c r="NT338" s="7"/>
      <c r="NU338" s="7"/>
      <c r="NV338" s="7"/>
      <c r="NW338" s="7"/>
      <c r="NX338" s="7"/>
      <c r="NY338" s="7"/>
      <c r="NZ338" s="7"/>
      <c r="OA338" s="7"/>
      <c r="OB338" s="7"/>
      <c r="OC338" s="7"/>
      <c r="OD338" s="7"/>
      <c r="OE338" s="7"/>
      <c r="OF338" s="7"/>
      <c r="OG338" s="7"/>
      <c r="OH338" s="7"/>
      <c r="OI338" s="7"/>
      <c r="OJ338" s="7"/>
      <c r="OK338" s="7"/>
      <c r="OL338" s="7"/>
      <c r="OM338" s="7"/>
      <c r="ON338" s="7"/>
      <c r="OO338" s="7"/>
      <c r="OP338" s="7"/>
      <c r="OQ338" s="7"/>
      <c r="OR338" s="7"/>
      <c r="OS338" s="7"/>
      <c r="OT338" s="7"/>
      <c r="OU338" s="7"/>
      <c r="OV338" s="7"/>
      <c r="OW338" s="7"/>
      <c r="OX338" s="7"/>
      <c r="OY338" s="7"/>
      <c r="OZ338" s="7"/>
      <c r="PA338" s="7"/>
      <c r="PB338" s="7"/>
      <c r="PC338" s="7"/>
      <c r="PD338" s="7"/>
      <c r="PE338" s="7"/>
      <c r="PF338" s="7"/>
      <c r="PG338" s="7"/>
      <c r="PH338" s="7"/>
      <c r="PI338" s="7"/>
      <c r="PJ338" s="7"/>
      <c r="PK338" s="7"/>
      <c r="PL338" s="7"/>
      <c r="PM338" s="7"/>
      <c r="PN338" s="7"/>
      <c r="PO338" s="7"/>
      <c r="PP338" s="7"/>
      <c r="PQ338" s="7"/>
      <c r="PR338" s="7"/>
      <c r="PS338" s="7"/>
      <c r="PT338" s="7"/>
      <c r="PU338" s="7"/>
      <c r="PV338" s="7"/>
      <c r="PW338" s="7"/>
      <c r="PX338" s="7"/>
      <c r="PY338" s="7"/>
      <c r="PZ338" s="7"/>
      <c r="QA338" s="7"/>
      <c r="QB338" s="7"/>
      <c r="QC338" s="7"/>
      <c r="QD338" s="7"/>
      <c r="QE338" s="7"/>
      <c r="QF338" s="7"/>
      <c r="QG338" s="7"/>
      <c r="QH338" s="7"/>
      <c r="QI338" s="7"/>
      <c r="QJ338" s="7"/>
      <c r="QK338" s="7"/>
      <c r="QL338" s="7"/>
      <c r="QM338" s="7"/>
      <c r="QN338" s="7"/>
      <c r="QO338" s="7"/>
      <c r="QP338" s="7"/>
      <c r="QQ338" s="7"/>
      <c r="QR338" s="7"/>
      <c r="QS338" s="7"/>
      <c r="QT338" s="7"/>
      <c r="QU338" s="7"/>
      <c r="QV338" s="7"/>
      <c r="QW338" s="7"/>
      <c r="QX338" s="7"/>
      <c r="QY338" s="7"/>
      <c r="QZ338" s="7"/>
      <c r="RA338" s="7"/>
      <c r="RB338" s="7"/>
      <c r="RC338" s="7"/>
      <c r="RD338" s="7"/>
      <c r="RE338" s="7"/>
      <c r="RF338" s="7"/>
      <c r="RG338" s="7"/>
      <c r="RH338" s="7"/>
      <c r="RI338" s="7"/>
      <c r="RJ338" s="7"/>
      <c r="RK338" s="7"/>
      <c r="RL338" s="7"/>
      <c r="RM338" s="7"/>
      <c r="RN338" s="7"/>
      <c r="RO338" s="7"/>
      <c r="RP338" s="7"/>
      <c r="RQ338" s="7"/>
      <c r="RR338" s="7"/>
      <c r="RS338" s="7"/>
      <c r="RT338" s="7"/>
      <c r="RU338" s="7"/>
      <c r="RV338" s="7"/>
      <c r="RW338" s="7"/>
      <c r="RX338" s="7"/>
      <c r="RY338" s="7"/>
      <c r="RZ338" s="7"/>
      <c r="SA338" s="7"/>
      <c r="SB338" s="7"/>
      <c r="SC338" s="7"/>
      <c r="SD338" s="7"/>
      <c r="SE338" s="7"/>
      <c r="SF338" s="7"/>
      <c r="SG338" s="7"/>
      <c r="SH338" s="7"/>
      <c r="SI338" s="7"/>
      <c r="SJ338" s="7"/>
      <c r="SK338" s="7"/>
    </row>
    <row r="339" ht="14.2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  <c r="DT339" s="7"/>
      <c r="DU339" s="7"/>
      <c r="DV339" s="7"/>
      <c r="DW339" s="7"/>
      <c r="DX339" s="7"/>
      <c r="DY339" s="7"/>
      <c r="DZ339" s="7"/>
      <c r="EA339" s="7"/>
      <c r="EB339" s="7"/>
      <c r="EC339" s="7"/>
      <c r="ED339" s="7"/>
      <c r="EE339" s="7"/>
      <c r="EF339" s="7"/>
      <c r="EG339" s="7"/>
      <c r="EH339" s="7"/>
      <c r="EI339" s="7"/>
      <c r="EJ339" s="7"/>
      <c r="EK339" s="7"/>
      <c r="EL339" s="7"/>
      <c r="EM339" s="7"/>
      <c r="EN339" s="7"/>
      <c r="EO339" s="7"/>
      <c r="EP339" s="7"/>
      <c r="EQ339" s="7"/>
      <c r="ER339" s="7"/>
      <c r="ES339" s="7"/>
      <c r="ET339" s="7"/>
      <c r="EU339" s="7"/>
      <c r="EV339" s="7"/>
      <c r="EW339" s="7"/>
      <c r="EX339" s="7"/>
      <c r="EY339" s="7"/>
      <c r="EZ339" s="7"/>
      <c r="FA339" s="7"/>
      <c r="FB339" s="7"/>
      <c r="FC339" s="7"/>
      <c r="FD339" s="7"/>
      <c r="FE339" s="7"/>
      <c r="FF339" s="7"/>
      <c r="FG339" s="7"/>
      <c r="FH339" s="7"/>
      <c r="FI339" s="7"/>
      <c r="FJ339" s="7"/>
      <c r="FK339" s="7"/>
      <c r="FL339" s="7"/>
      <c r="FM339" s="7"/>
      <c r="FN339" s="7"/>
      <c r="FO339" s="7"/>
      <c r="FP339" s="7"/>
      <c r="FQ339" s="7"/>
      <c r="FR339" s="7"/>
      <c r="FS339" s="7"/>
      <c r="FT339" s="7"/>
      <c r="FU339" s="7"/>
      <c r="FV339" s="7"/>
      <c r="FW339" s="7"/>
      <c r="FX339" s="7"/>
      <c r="FY339" s="7"/>
      <c r="FZ339" s="7"/>
      <c r="GA339" s="7"/>
      <c r="GB339" s="7"/>
      <c r="GC339" s="7"/>
      <c r="GD339" s="7"/>
      <c r="GE339" s="7"/>
      <c r="GF339" s="7"/>
      <c r="GG339" s="7"/>
      <c r="GH339" s="7"/>
      <c r="GI339" s="7"/>
      <c r="GJ339" s="7"/>
      <c r="GK339" s="7"/>
      <c r="GL339" s="7"/>
      <c r="GM339" s="7"/>
      <c r="GN339" s="7"/>
      <c r="GO339" s="7"/>
      <c r="GP339" s="7"/>
      <c r="GQ339" s="7"/>
      <c r="GR339" s="7"/>
      <c r="GS339" s="7"/>
      <c r="GT339" s="7"/>
      <c r="GU339" s="7"/>
      <c r="GV339" s="7"/>
      <c r="GW339" s="7"/>
      <c r="GX339" s="7"/>
      <c r="GY339" s="7"/>
      <c r="GZ339" s="7"/>
      <c r="HA339" s="7"/>
      <c r="HB339" s="7"/>
      <c r="HC339" s="7"/>
      <c r="HD339" s="7"/>
      <c r="HE339" s="7"/>
      <c r="HF339" s="7"/>
      <c r="HG339" s="7"/>
      <c r="HH339" s="7"/>
      <c r="HI339" s="7"/>
      <c r="HJ339" s="7"/>
      <c r="HK339" s="7"/>
      <c r="HL339" s="7"/>
      <c r="HM339" s="7"/>
      <c r="HN339" s="7"/>
      <c r="HO339" s="7"/>
      <c r="HP339" s="7"/>
      <c r="HQ339" s="7"/>
      <c r="HR339" s="7"/>
      <c r="HS339" s="7"/>
      <c r="HT339" s="7"/>
      <c r="HU339" s="7"/>
      <c r="HV339" s="7"/>
      <c r="HW339" s="7"/>
      <c r="HX339" s="7"/>
      <c r="HY339" s="7"/>
      <c r="HZ339" s="7"/>
      <c r="IA339" s="7"/>
      <c r="IB339" s="7"/>
      <c r="IC339" s="7"/>
      <c r="ID339" s="7"/>
      <c r="IE339" s="7"/>
      <c r="IF339" s="7"/>
      <c r="IG339" s="7"/>
      <c r="IH339" s="7"/>
      <c r="II339" s="7"/>
      <c r="IJ339" s="7"/>
      <c r="IK339" s="7"/>
      <c r="IL339" s="7"/>
      <c r="IM339" s="7"/>
      <c r="IN339" s="7"/>
      <c r="IO339" s="7"/>
      <c r="IP339" s="7"/>
      <c r="IQ339" s="7"/>
      <c r="IR339" s="7"/>
      <c r="IS339" s="7"/>
      <c r="IT339" s="7"/>
      <c r="IU339" s="7"/>
      <c r="IV339" s="7"/>
      <c r="IW339" s="7"/>
      <c r="IX339" s="7"/>
      <c r="IY339" s="7"/>
      <c r="IZ339" s="7"/>
      <c r="JA339" s="7"/>
      <c r="JB339" s="7"/>
      <c r="JC339" s="7"/>
      <c r="JD339" s="7"/>
      <c r="JE339" s="7"/>
      <c r="JF339" s="7"/>
      <c r="JG339" s="7"/>
      <c r="JH339" s="7"/>
      <c r="JI339" s="7"/>
      <c r="JJ339" s="7"/>
      <c r="JK339" s="7"/>
      <c r="JL339" s="7"/>
      <c r="JM339" s="7"/>
      <c r="JN339" s="7"/>
      <c r="JO339" s="7"/>
      <c r="JP339" s="7"/>
      <c r="JQ339" s="7"/>
      <c r="JR339" s="7"/>
      <c r="JS339" s="7"/>
      <c r="JT339" s="7"/>
      <c r="JU339" s="7"/>
      <c r="JV339" s="7"/>
      <c r="JW339" s="7"/>
      <c r="JX339" s="7"/>
      <c r="JY339" s="7"/>
      <c r="JZ339" s="7"/>
      <c r="KA339" s="7"/>
      <c r="KB339" s="7"/>
      <c r="KC339" s="7"/>
      <c r="KD339" s="7"/>
      <c r="KE339" s="7"/>
      <c r="KF339" s="7"/>
      <c r="KG339" s="7"/>
      <c r="KH339" s="7"/>
      <c r="KI339" s="7"/>
      <c r="KJ339" s="7"/>
      <c r="KK339" s="7"/>
      <c r="KL339" s="7"/>
      <c r="KM339" s="7"/>
      <c r="KN339" s="7"/>
      <c r="KO339" s="7"/>
      <c r="KP339" s="7"/>
      <c r="KQ339" s="7"/>
      <c r="KR339" s="7"/>
      <c r="KS339" s="7"/>
      <c r="KT339" s="7"/>
      <c r="KU339" s="7"/>
      <c r="KV339" s="7"/>
      <c r="KW339" s="7"/>
      <c r="KX339" s="7"/>
      <c r="KY339" s="7"/>
      <c r="KZ339" s="7"/>
      <c r="LA339" s="7"/>
      <c r="LB339" s="7"/>
      <c r="LC339" s="7"/>
      <c r="LD339" s="7"/>
      <c r="LE339" s="7"/>
      <c r="LF339" s="7"/>
      <c r="LG339" s="7"/>
      <c r="LH339" s="7"/>
      <c r="LI339" s="7"/>
      <c r="LJ339" s="7"/>
      <c r="LK339" s="7"/>
      <c r="LL339" s="7"/>
      <c r="LM339" s="7"/>
      <c r="LN339" s="7"/>
      <c r="LO339" s="7"/>
      <c r="LP339" s="7"/>
      <c r="LQ339" s="7"/>
      <c r="LR339" s="7"/>
      <c r="LS339" s="7"/>
      <c r="LT339" s="7"/>
      <c r="LU339" s="7"/>
      <c r="LV339" s="7"/>
      <c r="LW339" s="7"/>
      <c r="LX339" s="7"/>
      <c r="LY339" s="7"/>
      <c r="LZ339" s="7"/>
      <c r="MA339" s="7"/>
      <c r="MB339" s="7"/>
      <c r="MC339" s="7"/>
      <c r="MD339" s="7"/>
      <c r="ME339" s="7"/>
      <c r="MF339" s="7"/>
      <c r="MG339" s="7"/>
      <c r="MH339" s="7"/>
      <c r="MI339" s="7"/>
      <c r="MJ339" s="7"/>
      <c r="MK339" s="7"/>
      <c r="ML339" s="7"/>
      <c r="MM339" s="7"/>
      <c r="MN339" s="7"/>
      <c r="MO339" s="7"/>
      <c r="MP339" s="7"/>
      <c r="MQ339" s="7"/>
      <c r="MR339" s="7"/>
      <c r="MS339" s="7"/>
      <c r="MT339" s="7"/>
      <c r="MU339" s="7"/>
      <c r="MV339" s="7"/>
      <c r="MW339" s="7"/>
      <c r="MX339" s="7"/>
      <c r="MY339" s="7"/>
      <c r="MZ339" s="7"/>
      <c r="NA339" s="7"/>
      <c r="NB339" s="7"/>
      <c r="NC339" s="7"/>
      <c r="ND339" s="7"/>
      <c r="NE339" s="7"/>
      <c r="NF339" s="7"/>
      <c r="NG339" s="7"/>
      <c r="NH339" s="7"/>
      <c r="NI339" s="7"/>
      <c r="NJ339" s="7"/>
      <c r="NK339" s="7"/>
      <c r="NL339" s="7"/>
      <c r="NM339" s="7"/>
      <c r="NN339" s="7"/>
      <c r="NO339" s="7"/>
      <c r="NP339" s="7"/>
      <c r="NQ339" s="7"/>
      <c r="NR339" s="7"/>
      <c r="NS339" s="7"/>
      <c r="NT339" s="7"/>
      <c r="NU339" s="7"/>
      <c r="NV339" s="7"/>
      <c r="NW339" s="7"/>
      <c r="NX339" s="7"/>
      <c r="NY339" s="7"/>
      <c r="NZ339" s="7"/>
      <c r="OA339" s="7"/>
      <c r="OB339" s="7"/>
      <c r="OC339" s="7"/>
      <c r="OD339" s="7"/>
      <c r="OE339" s="7"/>
      <c r="OF339" s="7"/>
      <c r="OG339" s="7"/>
      <c r="OH339" s="7"/>
      <c r="OI339" s="7"/>
      <c r="OJ339" s="7"/>
      <c r="OK339" s="7"/>
      <c r="OL339" s="7"/>
      <c r="OM339" s="7"/>
      <c r="ON339" s="7"/>
      <c r="OO339" s="7"/>
      <c r="OP339" s="7"/>
      <c r="OQ339" s="7"/>
      <c r="OR339" s="7"/>
      <c r="OS339" s="7"/>
      <c r="OT339" s="7"/>
      <c r="OU339" s="7"/>
      <c r="OV339" s="7"/>
      <c r="OW339" s="7"/>
      <c r="OX339" s="7"/>
      <c r="OY339" s="7"/>
      <c r="OZ339" s="7"/>
      <c r="PA339" s="7"/>
      <c r="PB339" s="7"/>
      <c r="PC339" s="7"/>
      <c r="PD339" s="7"/>
      <c r="PE339" s="7"/>
      <c r="PF339" s="7"/>
      <c r="PG339" s="7"/>
      <c r="PH339" s="7"/>
      <c r="PI339" s="7"/>
      <c r="PJ339" s="7"/>
      <c r="PK339" s="7"/>
      <c r="PL339" s="7"/>
      <c r="PM339" s="7"/>
      <c r="PN339" s="7"/>
      <c r="PO339" s="7"/>
      <c r="PP339" s="7"/>
      <c r="PQ339" s="7"/>
      <c r="PR339" s="7"/>
      <c r="PS339" s="7"/>
      <c r="PT339" s="7"/>
      <c r="PU339" s="7"/>
      <c r="PV339" s="7"/>
      <c r="PW339" s="7"/>
      <c r="PX339" s="7"/>
      <c r="PY339" s="7"/>
      <c r="PZ339" s="7"/>
      <c r="QA339" s="7"/>
      <c r="QB339" s="7"/>
      <c r="QC339" s="7"/>
      <c r="QD339" s="7"/>
      <c r="QE339" s="7"/>
      <c r="QF339" s="7"/>
      <c r="QG339" s="7"/>
      <c r="QH339" s="7"/>
      <c r="QI339" s="7"/>
      <c r="QJ339" s="7"/>
      <c r="QK339" s="7"/>
      <c r="QL339" s="7"/>
      <c r="QM339" s="7"/>
      <c r="QN339" s="7"/>
      <c r="QO339" s="7"/>
      <c r="QP339" s="7"/>
      <c r="QQ339" s="7"/>
      <c r="QR339" s="7"/>
      <c r="QS339" s="7"/>
      <c r="QT339" s="7"/>
      <c r="QU339" s="7"/>
      <c r="QV339" s="7"/>
      <c r="QW339" s="7"/>
      <c r="QX339" s="7"/>
      <c r="QY339" s="7"/>
      <c r="QZ339" s="7"/>
      <c r="RA339" s="7"/>
      <c r="RB339" s="7"/>
      <c r="RC339" s="7"/>
      <c r="RD339" s="7"/>
      <c r="RE339" s="7"/>
      <c r="RF339" s="7"/>
      <c r="RG339" s="7"/>
      <c r="RH339" s="7"/>
      <c r="RI339" s="7"/>
      <c r="RJ339" s="7"/>
      <c r="RK339" s="7"/>
      <c r="RL339" s="7"/>
      <c r="RM339" s="7"/>
      <c r="RN339" s="7"/>
      <c r="RO339" s="7"/>
      <c r="RP339" s="7"/>
      <c r="RQ339" s="7"/>
      <c r="RR339" s="7"/>
      <c r="RS339" s="7"/>
      <c r="RT339" s="7"/>
      <c r="RU339" s="7"/>
      <c r="RV339" s="7"/>
      <c r="RW339" s="7"/>
      <c r="RX339" s="7"/>
      <c r="RY339" s="7"/>
      <c r="RZ339" s="7"/>
      <c r="SA339" s="7"/>
      <c r="SB339" s="7"/>
      <c r="SC339" s="7"/>
      <c r="SD339" s="7"/>
      <c r="SE339" s="7"/>
      <c r="SF339" s="7"/>
      <c r="SG339" s="7"/>
      <c r="SH339" s="7"/>
      <c r="SI339" s="7"/>
      <c r="SJ339" s="7"/>
      <c r="SK339" s="7"/>
    </row>
    <row r="340" ht="14.2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  <c r="DT340" s="7"/>
      <c r="DU340" s="7"/>
      <c r="DV340" s="7"/>
      <c r="DW340" s="7"/>
      <c r="DX340" s="7"/>
      <c r="DY340" s="7"/>
      <c r="DZ340" s="7"/>
      <c r="EA340" s="7"/>
      <c r="EB340" s="7"/>
      <c r="EC340" s="7"/>
      <c r="ED340" s="7"/>
      <c r="EE340" s="7"/>
      <c r="EF340" s="7"/>
      <c r="EG340" s="7"/>
      <c r="EH340" s="7"/>
      <c r="EI340" s="7"/>
      <c r="EJ340" s="7"/>
      <c r="EK340" s="7"/>
      <c r="EL340" s="7"/>
      <c r="EM340" s="7"/>
      <c r="EN340" s="7"/>
      <c r="EO340" s="7"/>
      <c r="EP340" s="7"/>
      <c r="EQ340" s="7"/>
      <c r="ER340" s="7"/>
      <c r="ES340" s="7"/>
      <c r="ET340" s="7"/>
      <c r="EU340" s="7"/>
      <c r="EV340" s="7"/>
      <c r="EW340" s="7"/>
      <c r="EX340" s="7"/>
      <c r="EY340" s="7"/>
      <c r="EZ340" s="7"/>
      <c r="FA340" s="7"/>
      <c r="FB340" s="7"/>
      <c r="FC340" s="7"/>
      <c r="FD340" s="7"/>
      <c r="FE340" s="7"/>
      <c r="FF340" s="7"/>
      <c r="FG340" s="7"/>
      <c r="FH340" s="7"/>
      <c r="FI340" s="7"/>
      <c r="FJ340" s="7"/>
      <c r="FK340" s="7"/>
      <c r="FL340" s="7"/>
      <c r="FM340" s="7"/>
      <c r="FN340" s="7"/>
      <c r="FO340" s="7"/>
      <c r="FP340" s="7"/>
      <c r="FQ340" s="7"/>
      <c r="FR340" s="7"/>
      <c r="FS340" s="7"/>
      <c r="FT340" s="7"/>
      <c r="FU340" s="7"/>
      <c r="FV340" s="7"/>
      <c r="FW340" s="7"/>
      <c r="FX340" s="7"/>
      <c r="FY340" s="7"/>
      <c r="FZ340" s="7"/>
      <c r="GA340" s="7"/>
      <c r="GB340" s="7"/>
      <c r="GC340" s="7"/>
      <c r="GD340" s="7"/>
      <c r="GE340" s="7"/>
      <c r="GF340" s="7"/>
      <c r="GG340" s="7"/>
      <c r="GH340" s="7"/>
      <c r="GI340" s="7"/>
      <c r="GJ340" s="7"/>
      <c r="GK340" s="7"/>
      <c r="GL340" s="7"/>
      <c r="GM340" s="7"/>
      <c r="GN340" s="7"/>
      <c r="GO340" s="7"/>
      <c r="GP340" s="7"/>
      <c r="GQ340" s="7"/>
      <c r="GR340" s="7"/>
      <c r="GS340" s="7"/>
      <c r="GT340" s="7"/>
      <c r="GU340" s="7"/>
      <c r="GV340" s="7"/>
      <c r="GW340" s="7"/>
      <c r="GX340" s="7"/>
      <c r="GY340" s="7"/>
      <c r="GZ340" s="7"/>
      <c r="HA340" s="7"/>
      <c r="HB340" s="7"/>
      <c r="HC340" s="7"/>
      <c r="HD340" s="7"/>
      <c r="HE340" s="7"/>
      <c r="HF340" s="7"/>
      <c r="HG340" s="7"/>
      <c r="HH340" s="7"/>
      <c r="HI340" s="7"/>
      <c r="HJ340" s="7"/>
      <c r="HK340" s="7"/>
      <c r="HL340" s="7"/>
      <c r="HM340" s="7"/>
      <c r="HN340" s="7"/>
      <c r="HO340" s="7"/>
      <c r="HP340" s="7"/>
      <c r="HQ340" s="7"/>
      <c r="HR340" s="7"/>
      <c r="HS340" s="7"/>
      <c r="HT340" s="7"/>
      <c r="HU340" s="7"/>
      <c r="HV340" s="7"/>
      <c r="HW340" s="7"/>
      <c r="HX340" s="7"/>
      <c r="HY340" s="7"/>
      <c r="HZ340" s="7"/>
      <c r="IA340" s="7"/>
      <c r="IB340" s="7"/>
      <c r="IC340" s="7"/>
      <c r="ID340" s="7"/>
      <c r="IE340" s="7"/>
      <c r="IF340" s="7"/>
      <c r="IG340" s="7"/>
      <c r="IH340" s="7"/>
      <c r="II340" s="7"/>
      <c r="IJ340" s="7"/>
      <c r="IK340" s="7"/>
      <c r="IL340" s="7"/>
      <c r="IM340" s="7"/>
      <c r="IN340" s="7"/>
      <c r="IO340" s="7"/>
      <c r="IP340" s="7"/>
      <c r="IQ340" s="7"/>
      <c r="IR340" s="7"/>
      <c r="IS340" s="7"/>
      <c r="IT340" s="7"/>
      <c r="IU340" s="7"/>
      <c r="IV340" s="7"/>
      <c r="IW340" s="7"/>
      <c r="IX340" s="7"/>
      <c r="IY340" s="7"/>
      <c r="IZ340" s="7"/>
      <c r="JA340" s="7"/>
      <c r="JB340" s="7"/>
      <c r="JC340" s="7"/>
      <c r="JD340" s="7"/>
      <c r="JE340" s="7"/>
      <c r="JF340" s="7"/>
      <c r="JG340" s="7"/>
      <c r="JH340" s="7"/>
      <c r="JI340" s="7"/>
      <c r="JJ340" s="7"/>
      <c r="JK340" s="7"/>
      <c r="JL340" s="7"/>
      <c r="JM340" s="7"/>
      <c r="JN340" s="7"/>
      <c r="JO340" s="7"/>
      <c r="JP340" s="7"/>
      <c r="JQ340" s="7"/>
      <c r="JR340" s="7"/>
      <c r="JS340" s="7"/>
      <c r="JT340" s="7"/>
      <c r="JU340" s="7"/>
      <c r="JV340" s="7"/>
      <c r="JW340" s="7"/>
      <c r="JX340" s="7"/>
      <c r="JY340" s="7"/>
      <c r="JZ340" s="7"/>
      <c r="KA340" s="7"/>
      <c r="KB340" s="7"/>
      <c r="KC340" s="7"/>
      <c r="KD340" s="7"/>
      <c r="KE340" s="7"/>
      <c r="KF340" s="7"/>
      <c r="KG340" s="7"/>
      <c r="KH340" s="7"/>
      <c r="KI340" s="7"/>
      <c r="KJ340" s="7"/>
      <c r="KK340" s="7"/>
      <c r="KL340" s="7"/>
      <c r="KM340" s="7"/>
      <c r="KN340" s="7"/>
      <c r="KO340" s="7"/>
      <c r="KP340" s="7"/>
      <c r="KQ340" s="7"/>
      <c r="KR340" s="7"/>
      <c r="KS340" s="7"/>
      <c r="KT340" s="7"/>
      <c r="KU340" s="7"/>
      <c r="KV340" s="7"/>
      <c r="KW340" s="7"/>
      <c r="KX340" s="7"/>
      <c r="KY340" s="7"/>
      <c r="KZ340" s="7"/>
      <c r="LA340" s="7"/>
      <c r="LB340" s="7"/>
      <c r="LC340" s="7"/>
      <c r="LD340" s="7"/>
      <c r="LE340" s="7"/>
      <c r="LF340" s="7"/>
      <c r="LG340" s="7"/>
      <c r="LH340" s="7"/>
      <c r="LI340" s="7"/>
      <c r="LJ340" s="7"/>
      <c r="LK340" s="7"/>
      <c r="LL340" s="7"/>
      <c r="LM340" s="7"/>
      <c r="LN340" s="7"/>
      <c r="LO340" s="7"/>
      <c r="LP340" s="7"/>
      <c r="LQ340" s="7"/>
      <c r="LR340" s="7"/>
      <c r="LS340" s="7"/>
      <c r="LT340" s="7"/>
      <c r="LU340" s="7"/>
      <c r="LV340" s="7"/>
      <c r="LW340" s="7"/>
      <c r="LX340" s="7"/>
      <c r="LY340" s="7"/>
      <c r="LZ340" s="7"/>
      <c r="MA340" s="7"/>
      <c r="MB340" s="7"/>
      <c r="MC340" s="7"/>
      <c r="MD340" s="7"/>
      <c r="ME340" s="7"/>
      <c r="MF340" s="7"/>
      <c r="MG340" s="7"/>
      <c r="MH340" s="7"/>
      <c r="MI340" s="7"/>
      <c r="MJ340" s="7"/>
      <c r="MK340" s="7"/>
      <c r="ML340" s="7"/>
      <c r="MM340" s="7"/>
      <c r="MN340" s="7"/>
      <c r="MO340" s="7"/>
      <c r="MP340" s="7"/>
      <c r="MQ340" s="7"/>
      <c r="MR340" s="7"/>
      <c r="MS340" s="7"/>
      <c r="MT340" s="7"/>
      <c r="MU340" s="7"/>
      <c r="MV340" s="7"/>
      <c r="MW340" s="7"/>
      <c r="MX340" s="7"/>
      <c r="MY340" s="7"/>
      <c r="MZ340" s="7"/>
      <c r="NA340" s="7"/>
      <c r="NB340" s="7"/>
      <c r="NC340" s="7"/>
      <c r="ND340" s="7"/>
      <c r="NE340" s="7"/>
      <c r="NF340" s="7"/>
      <c r="NG340" s="7"/>
      <c r="NH340" s="7"/>
      <c r="NI340" s="7"/>
      <c r="NJ340" s="7"/>
      <c r="NK340" s="7"/>
      <c r="NL340" s="7"/>
      <c r="NM340" s="7"/>
      <c r="NN340" s="7"/>
      <c r="NO340" s="7"/>
      <c r="NP340" s="7"/>
      <c r="NQ340" s="7"/>
      <c r="NR340" s="7"/>
      <c r="NS340" s="7"/>
      <c r="NT340" s="7"/>
      <c r="NU340" s="7"/>
      <c r="NV340" s="7"/>
      <c r="NW340" s="7"/>
      <c r="NX340" s="7"/>
      <c r="NY340" s="7"/>
      <c r="NZ340" s="7"/>
      <c r="OA340" s="7"/>
      <c r="OB340" s="7"/>
      <c r="OC340" s="7"/>
      <c r="OD340" s="7"/>
      <c r="OE340" s="7"/>
      <c r="OF340" s="7"/>
      <c r="OG340" s="7"/>
      <c r="OH340" s="7"/>
      <c r="OI340" s="7"/>
      <c r="OJ340" s="7"/>
      <c r="OK340" s="7"/>
      <c r="OL340" s="7"/>
      <c r="OM340" s="7"/>
      <c r="ON340" s="7"/>
      <c r="OO340" s="7"/>
      <c r="OP340" s="7"/>
      <c r="OQ340" s="7"/>
      <c r="OR340" s="7"/>
      <c r="OS340" s="7"/>
      <c r="OT340" s="7"/>
      <c r="OU340" s="7"/>
      <c r="OV340" s="7"/>
      <c r="OW340" s="7"/>
      <c r="OX340" s="7"/>
      <c r="OY340" s="7"/>
      <c r="OZ340" s="7"/>
      <c r="PA340" s="7"/>
      <c r="PB340" s="7"/>
      <c r="PC340" s="7"/>
      <c r="PD340" s="7"/>
      <c r="PE340" s="7"/>
      <c r="PF340" s="7"/>
      <c r="PG340" s="7"/>
      <c r="PH340" s="7"/>
      <c r="PI340" s="7"/>
      <c r="PJ340" s="7"/>
      <c r="PK340" s="7"/>
      <c r="PL340" s="7"/>
      <c r="PM340" s="7"/>
      <c r="PN340" s="7"/>
      <c r="PO340" s="7"/>
      <c r="PP340" s="7"/>
      <c r="PQ340" s="7"/>
      <c r="PR340" s="7"/>
      <c r="PS340" s="7"/>
      <c r="PT340" s="7"/>
      <c r="PU340" s="7"/>
      <c r="PV340" s="7"/>
      <c r="PW340" s="7"/>
      <c r="PX340" s="7"/>
      <c r="PY340" s="7"/>
      <c r="PZ340" s="7"/>
      <c r="QA340" s="7"/>
      <c r="QB340" s="7"/>
      <c r="QC340" s="7"/>
      <c r="QD340" s="7"/>
      <c r="QE340" s="7"/>
      <c r="QF340" s="7"/>
      <c r="QG340" s="7"/>
      <c r="QH340" s="7"/>
      <c r="QI340" s="7"/>
      <c r="QJ340" s="7"/>
      <c r="QK340" s="7"/>
      <c r="QL340" s="7"/>
      <c r="QM340" s="7"/>
      <c r="QN340" s="7"/>
      <c r="QO340" s="7"/>
      <c r="QP340" s="7"/>
      <c r="QQ340" s="7"/>
      <c r="QR340" s="7"/>
      <c r="QS340" s="7"/>
      <c r="QT340" s="7"/>
      <c r="QU340" s="7"/>
      <c r="QV340" s="7"/>
      <c r="QW340" s="7"/>
      <c r="QX340" s="7"/>
      <c r="QY340" s="7"/>
      <c r="QZ340" s="7"/>
      <c r="RA340" s="7"/>
      <c r="RB340" s="7"/>
      <c r="RC340" s="7"/>
      <c r="RD340" s="7"/>
      <c r="RE340" s="7"/>
      <c r="RF340" s="7"/>
      <c r="RG340" s="7"/>
      <c r="RH340" s="7"/>
      <c r="RI340" s="7"/>
      <c r="RJ340" s="7"/>
      <c r="RK340" s="7"/>
      <c r="RL340" s="7"/>
      <c r="RM340" s="7"/>
      <c r="RN340" s="7"/>
      <c r="RO340" s="7"/>
      <c r="RP340" s="7"/>
      <c r="RQ340" s="7"/>
      <c r="RR340" s="7"/>
      <c r="RS340" s="7"/>
      <c r="RT340" s="7"/>
      <c r="RU340" s="7"/>
      <c r="RV340" s="7"/>
      <c r="RW340" s="7"/>
      <c r="RX340" s="7"/>
      <c r="RY340" s="7"/>
      <c r="RZ340" s="7"/>
      <c r="SA340" s="7"/>
      <c r="SB340" s="7"/>
      <c r="SC340" s="7"/>
      <c r="SD340" s="7"/>
      <c r="SE340" s="7"/>
      <c r="SF340" s="7"/>
      <c r="SG340" s="7"/>
      <c r="SH340" s="7"/>
      <c r="SI340" s="7"/>
      <c r="SJ340" s="7"/>
      <c r="SK340" s="7"/>
    </row>
    <row r="341" ht="14.2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  <c r="DT341" s="7"/>
      <c r="DU341" s="7"/>
      <c r="DV341" s="7"/>
      <c r="DW341" s="7"/>
      <c r="DX341" s="7"/>
      <c r="DY341" s="7"/>
      <c r="DZ341" s="7"/>
      <c r="EA341" s="7"/>
      <c r="EB341" s="7"/>
      <c r="EC341" s="7"/>
      <c r="ED341" s="7"/>
      <c r="EE341" s="7"/>
      <c r="EF341" s="7"/>
      <c r="EG341" s="7"/>
      <c r="EH341" s="7"/>
      <c r="EI341" s="7"/>
      <c r="EJ341" s="7"/>
      <c r="EK341" s="7"/>
      <c r="EL341" s="7"/>
      <c r="EM341" s="7"/>
      <c r="EN341" s="7"/>
      <c r="EO341" s="7"/>
      <c r="EP341" s="7"/>
      <c r="EQ341" s="7"/>
      <c r="ER341" s="7"/>
      <c r="ES341" s="7"/>
      <c r="ET341" s="7"/>
      <c r="EU341" s="7"/>
      <c r="EV341" s="7"/>
      <c r="EW341" s="7"/>
      <c r="EX341" s="7"/>
      <c r="EY341" s="7"/>
      <c r="EZ341" s="7"/>
      <c r="FA341" s="7"/>
      <c r="FB341" s="7"/>
      <c r="FC341" s="7"/>
      <c r="FD341" s="7"/>
      <c r="FE341" s="7"/>
      <c r="FF341" s="7"/>
      <c r="FG341" s="7"/>
      <c r="FH341" s="7"/>
      <c r="FI341" s="7"/>
      <c r="FJ341" s="7"/>
      <c r="FK341" s="7"/>
      <c r="FL341" s="7"/>
      <c r="FM341" s="7"/>
      <c r="FN341" s="7"/>
      <c r="FO341" s="7"/>
      <c r="FP341" s="7"/>
      <c r="FQ341" s="7"/>
      <c r="FR341" s="7"/>
      <c r="FS341" s="7"/>
      <c r="FT341" s="7"/>
      <c r="FU341" s="7"/>
      <c r="FV341" s="7"/>
      <c r="FW341" s="7"/>
      <c r="FX341" s="7"/>
      <c r="FY341" s="7"/>
      <c r="FZ341" s="7"/>
      <c r="GA341" s="7"/>
      <c r="GB341" s="7"/>
      <c r="GC341" s="7"/>
      <c r="GD341" s="7"/>
      <c r="GE341" s="7"/>
      <c r="GF341" s="7"/>
      <c r="GG341" s="7"/>
      <c r="GH341" s="7"/>
      <c r="GI341" s="7"/>
      <c r="GJ341" s="7"/>
      <c r="GK341" s="7"/>
      <c r="GL341" s="7"/>
      <c r="GM341" s="7"/>
      <c r="GN341" s="7"/>
      <c r="GO341" s="7"/>
      <c r="GP341" s="7"/>
      <c r="GQ341" s="7"/>
      <c r="GR341" s="7"/>
      <c r="GS341" s="7"/>
      <c r="GT341" s="7"/>
      <c r="GU341" s="7"/>
      <c r="GV341" s="7"/>
      <c r="GW341" s="7"/>
      <c r="GX341" s="7"/>
      <c r="GY341" s="7"/>
      <c r="GZ341" s="7"/>
      <c r="HA341" s="7"/>
      <c r="HB341" s="7"/>
      <c r="HC341" s="7"/>
      <c r="HD341" s="7"/>
      <c r="HE341" s="7"/>
      <c r="HF341" s="7"/>
      <c r="HG341" s="7"/>
      <c r="HH341" s="7"/>
      <c r="HI341" s="7"/>
      <c r="HJ341" s="7"/>
      <c r="HK341" s="7"/>
      <c r="HL341" s="7"/>
      <c r="HM341" s="7"/>
      <c r="HN341" s="7"/>
      <c r="HO341" s="7"/>
      <c r="HP341" s="7"/>
      <c r="HQ341" s="7"/>
      <c r="HR341" s="7"/>
      <c r="HS341" s="7"/>
      <c r="HT341" s="7"/>
      <c r="HU341" s="7"/>
      <c r="HV341" s="7"/>
      <c r="HW341" s="7"/>
      <c r="HX341" s="7"/>
      <c r="HY341" s="7"/>
      <c r="HZ341" s="7"/>
      <c r="IA341" s="7"/>
      <c r="IB341" s="7"/>
      <c r="IC341" s="7"/>
      <c r="ID341" s="7"/>
      <c r="IE341" s="7"/>
      <c r="IF341" s="7"/>
      <c r="IG341" s="7"/>
      <c r="IH341" s="7"/>
      <c r="II341" s="7"/>
      <c r="IJ341" s="7"/>
      <c r="IK341" s="7"/>
      <c r="IL341" s="7"/>
      <c r="IM341" s="7"/>
      <c r="IN341" s="7"/>
      <c r="IO341" s="7"/>
      <c r="IP341" s="7"/>
      <c r="IQ341" s="7"/>
      <c r="IR341" s="7"/>
      <c r="IS341" s="7"/>
      <c r="IT341" s="7"/>
      <c r="IU341" s="7"/>
      <c r="IV341" s="7"/>
      <c r="IW341" s="7"/>
      <c r="IX341" s="7"/>
      <c r="IY341" s="7"/>
      <c r="IZ341" s="7"/>
      <c r="JA341" s="7"/>
      <c r="JB341" s="7"/>
      <c r="JC341" s="7"/>
      <c r="JD341" s="7"/>
      <c r="JE341" s="7"/>
      <c r="JF341" s="7"/>
      <c r="JG341" s="7"/>
      <c r="JH341" s="7"/>
      <c r="JI341" s="7"/>
      <c r="JJ341" s="7"/>
      <c r="JK341" s="7"/>
      <c r="JL341" s="7"/>
      <c r="JM341" s="7"/>
      <c r="JN341" s="7"/>
      <c r="JO341" s="7"/>
      <c r="JP341" s="7"/>
      <c r="JQ341" s="7"/>
      <c r="JR341" s="7"/>
      <c r="JS341" s="7"/>
      <c r="JT341" s="7"/>
      <c r="JU341" s="7"/>
      <c r="JV341" s="7"/>
      <c r="JW341" s="7"/>
      <c r="JX341" s="7"/>
      <c r="JY341" s="7"/>
      <c r="JZ341" s="7"/>
      <c r="KA341" s="7"/>
      <c r="KB341" s="7"/>
      <c r="KC341" s="7"/>
      <c r="KD341" s="7"/>
      <c r="KE341" s="7"/>
      <c r="KF341" s="7"/>
      <c r="KG341" s="7"/>
      <c r="KH341" s="7"/>
      <c r="KI341" s="7"/>
      <c r="KJ341" s="7"/>
      <c r="KK341" s="7"/>
      <c r="KL341" s="7"/>
      <c r="KM341" s="7"/>
      <c r="KN341" s="7"/>
      <c r="KO341" s="7"/>
      <c r="KP341" s="7"/>
      <c r="KQ341" s="7"/>
      <c r="KR341" s="7"/>
      <c r="KS341" s="7"/>
      <c r="KT341" s="7"/>
      <c r="KU341" s="7"/>
      <c r="KV341" s="7"/>
      <c r="KW341" s="7"/>
      <c r="KX341" s="7"/>
      <c r="KY341" s="7"/>
      <c r="KZ341" s="7"/>
      <c r="LA341" s="7"/>
      <c r="LB341" s="7"/>
      <c r="LC341" s="7"/>
      <c r="LD341" s="7"/>
      <c r="LE341" s="7"/>
      <c r="LF341" s="7"/>
      <c r="LG341" s="7"/>
      <c r="LH341" s="7"/>
      <c r="LI341" s="7"/>
      <c r="LJ341" s="7"/>
      <c r="LK341" s="7"/>
      <c r="LL341" s="7"/>
      <c r="LM341" s="7"/>
      <c r="LN341" s="7"/>
      <c r="LO341" s="7"/>
      <c r="LP341" s="7"/>
      <c r="LQ341" s="7"/>
      <c r="LR341" s="7"/>
      <c r="LS341" s="7"/>
      <c r="LT341" s="7"/>
      <c r="LU341" s="7"/>
      <c r="LV341" s="7"/>
      <c r="LW341" s="7"/>
      <c r="LX341" s="7"/>
      <c r="LY341" s="7"/>
      <c r="LZ341" s="7"/>
      <c r="MA341" s="7"/>
      <c r="MB341" s="7"/>
      <c r="MC341" s="7"/>
      <c r="MD341" s="7"/>
      <c r="ME341" s="7"/>
      <c r="MF341" s="7"/>
      <c r="MG341" s="7"/>
      <c r="MH341" s="7"/>
      <c r="MI341" s="7"/>
      <c r="MJ341" s="7"/>
      <c r="MK341" s="7"/>
      <c r="ML341" s="7"/>
      <c r="MM341" s="7"/>
      <c r="MN341" s="7"/>
      <c r="MO341" s="7"/>
      <c r="MP341" s="7"/>
      <c r="MQ341" s="7"/>
      <c r="MR341" s="7"/>
      <c r="MS341" s="7"/>
      <c r="MT341" s="7"/>
      <c r="MU341" s="7"/>
      <c r="MV341" s="7"/>
      <c r="MW341" s="7"/>
      <c r="MX341" s="7"/>
      <c r="MY341" s="7"/>
      <c r="MZ341" s="7"/>
      <c r="NA341" s="7"/>
      <c r="NB341" s="7"/>
      <c r="NC341" s="7"/>
      <c r="ND341" s="7"/>
      <c r="NE341" s="7"/>
      <c r="NF341" s="7"/>
      <c r="NG341" s="7"/>
      <c r="NH341" s="7"/>
      <c r="NI341" s="7"/>
      <c r="NJ341" s="7"/>
      <c r="NK341" s="7"/>
      <c r="NL341" s="7"/>
      <c r="NM341" s="7"/>
      <c r="NN341" s="7"/>
      <c r="NO341" s="7"/>
      <c r="NP341" s="7"/>
      <c r="NQ341" s="7"/>
      <c r="NR341" s="7"/>
      <c r="NS341" s="7"/>
      <c r="NT341" s="7"/>
      <c r="NU341" s="7"/>
      <c r="NV341" s="7"/>
      <c r="NW341" s="7"/>
      <c r="NX341" s="7"/>
      <c r="NY341" s="7"/>
      <c r="NZ341" s="7"/>
      <c r="OA341" s="7"/>
      <c r="OB341" s="7"/>
      <c r="OC341" s="7"/>
      <c r="OD341" s="7"/>
      <c r="OE341" s="7"/>
      <c r="OF341" s="7"/>
      <c r="OG341" s="7"/>
      <c r="OH341" s="7"/>
      <c r="OI341" s="7"/>
      <c r="OJ341" s="7"/>
      <c r="OK341" s="7"/>
      <c r="OL341" s="7"/>
      <c r="OM341" s="7"/>
      <c r="ON341" s="7"/>
      <c r="OO341" s="7"/>
      <c r="OP341" s="7"/>
      <c r="OQ341" s="7"/>
      <c r="OR341" s="7"/>
      <c r="OS341" s="7"/>
      <c r="OT341" s="7"/>
      <c r="OU341" s="7"/>
      <c r="OV341" s="7"/>
      <c r="OW341" s="7"/>
      <c r="OX341" s="7"/>
      <c r="OY341" s="7"/>
      <c r="OZ341" s="7"/>
      <c r="PA341" s="7"/>
      <c r="PB341" s="7"/>
      <c r="PC341" s="7"/>
      <c r="PD341" s="7"/>
      <c r="PE341" s="7"/>
      <c r="PF341" s="7"/>
      <c r="PG341" s="7"/>
      <c r="PH341" s="7"/>
      <c r="PI341" s="7"/>
      <c r="PJ341" s="7"/>
      <c r="PK341" s="7"/>
      <c r="PL341" s="7"/>
      <c r="PM341" s="7"/>
      <c r="PN341" s="7"/>
      <c r="PO341" s="7"/>
      <c r="PP341" s="7"/>
      <c r="PQ341" s="7"/>
      <c r="PR341" s="7"/>
      <c r="PS341" s="7"/>
      <c r="PT341" s="7"/>
      <c r="PU341" s="7"/>
      <c r="PV341" s="7"/>
      <c r="PW341" s="7"/>
      <c r="PX341" s="7"/>
      <c r="PY341" s="7"/>
      <c r="PZ341" s="7"/>
      <c r="QA341" s="7"/>
      <c r="QB341" s="7"/>
      <c r="QC341" s="7"/>
      <c r="QD341" s="7"/>
      <c r="QE341" s="7"/>
      <c r="QF341" s="7"/>
      <c r="QG341" s="7"/>
      <c r="QH341" s="7"/>
      <c r="QI341" s="7"/>
      <c r="QJ341" s="7"/>
      <c r="QK341" s="7"/>
      <c r="QL341" s="7"/>
      <c r="QM341" s="7"/>
      <c r="QN341" s="7"/>
      <c r="QO341" s="7"/>
      <c r="QP341" s="7"/>
      <c r="QQ341" s="7"/>
      <c r="QR341" s="7"/>
      <c r="QS341" s="7"/>
      <c r="QT341" s="7"/>
      <c r="QU341" s="7"/>
      <c r="QV341" s="7"/>
      <c r="QW341" s="7"/>
      <c r="QX341" s="7"/>
      <c r="QY341" s="7"/>
      <c r="QZ341" s="7"/>
      <c r="RA341" s="7"/>
      <c r="RB341" s="7"/>
      <c r="RC341" s="7"/>
      <c r="RD341" s="7"/>
      <c r="RE341" s="7"/>
      <c r="RF341" s="7"/>
      <c r="RG341" s="7"/>
      <c r="RH341" s="7"/>
      <c r="RI341" s="7"/>
      <c r="RJ341" s="7"/>
      <c r="RK341" s="7"/>
      <c r="RL341" s="7"/>
      <c r="RM341" s="7"/>
      <c r="RN341" s="7"/>
      <c r="RO341" s="7"/>
      <c r="RP341" s="7"/>
      <c r="RQ341" s="7"/>
      <c r="RR341" s="7"/>
      <c r="RS341" s="7"/>
      <c r="RT341" s="7"/>
      <c r="RU341" s="7"/>
      <c r="RV341" s="7"/>
      <c r="RW341" s="7"/>
      <c r="RX341" s="7"/>
      <c r="RY341" s="7"/>
      <c r="RZ341" s="7"/>
      <c r="SA341" s="7"/>
      <c r="SB341" s="7"/>
      <c r="SC341" s="7"/>
      <c r="SD341" s="7"/>
      <c r="SE341" s="7"/>
      <c r="SF341" s="7"/>
      <c r="SG341" s="7"/>
      <c r="SH341" s="7"/>
      <c r="SI341" s="7"/>
      <c r="SJ341" s="7"/>
      <c r="SK341" s="7"/>
    </row>
    <row r="342" ht="14.2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  <c r="DT342" s="7"/>
      <c r="DU342" s="7"/>
      <c r="DV342" s="7"/>
      <c r="DW342" s="7"/>
      <c r="DX342" s="7"/>
      <c r="DY342" s="7"/>
      <c r="DZ342" s="7"/>
      <c r="EA342" s="7"/>
      <c r="EB342" s="7"/>
      <c r="EC342" s="7"/>
      <c r="ED342" s="7"/>
      <c r="EE342" s="7"/>
      <c r="EF342" s="7"/>
      <c r="EG342" s="7"/>
      <c r="EH342" s="7"/>
      <c r="EI342" s="7"/>
      <c r="EJ342" s="7"/>
      <c r="EK342" s="7"/>
      <c r="EL342" s="7"/>
      <c r="EM342" s="7"/>
      <c r="EN342" s="7"/>
      <c r="EO342" s="7"/>
      <c r="EP342" s="7"/>
      <c r="EQ342" s="7"/>
      <c r="ER342" s="7"/>
      <c r="ES342" s="7"/>
      <c r="ET342" s="7"/>
      <c r="EU342" s="7"/>
      <c r="EV342" s="7"/>
      <c r="EW342" s="7"/>
      <c r="EX342" s="7"/>
      <c r="EY342" s="7"/>
      <c r="EZ342" s="7"/>
      <c r="FA342" s="7"/>
      <c r="FB342" s="7"/>
      <c r="FC342" s="7"/>
      <c r="FD342" s="7"/>
      <c r="FE342" s="7"/>
      <c r="FF342" s="7"/>
      <c r="FG342" s="7"/>
      <c r="FH342" s="7"/>
      <c r="FI342" s="7"/>
      <c r="FJ342" s="7"/>
      <c r="FK342" s="7"/>
      <c r="FL342" s="7"/>
      <c r="FM342" s="7"/>
      <c r="FN342" s="7"/>
      <c r="FO342" s="7"/>
      <c r="FP342" s="7"/>
      <c r="FQ342" s="7"/>
      <c r="FR342" s="7"/>
      <c r="FS342" s="7"/>
      <c r="FT342" s="7"/>
      <c r="FU342" s="7"/>
      <c r="FV342" s="7"/>
      <c r="FW342" s="7"/>
      <c r="FX342" s="7"/>
      <c r="FY342" s="7"/>
      <c r="FZ342" s="7"/>
      <c r="GA342" s="7"/>
      <c r="GB342" s="7"/>
      <c r="GC342" s="7"/>
      <c r="GD342" s="7"/>
      <c r="GE342" s="7"/>
      <c r="GF342" s="7"/>
      <c r="GG342" s="7"/>
      <c r="GH342" s="7"/>
      <c r="GI342" s="7"/>
      <c r="GJ342" s="7"/>
      <c r="GK342" s="7"/>
      <c r="GL342" s="7"/>
      <c r="GM342" s="7"/>
      <c r="GN342" s="7"/>
      <c r="GO342" s="7"/>
      <c r="GP342" s="7"/>
      <c r="GQ342" s="7"/>
      <c r="GR342" s="7"/>
      <c r="GS342" s="7"/>
      <c r="GT342" s="7"/>
      <c r="GU342" s="7"/>
      <c r="GV342" s="7"/>
      <c r="GW342" s="7"/>
      <c r="GX342" s="7"/>
      <c r="GY342" s="7"/>
      <c r="GZ342" s="7"/>
      <c r="HA342" s="7"/>
      <c r="HB342" s="7"/>
      <c r="HC342" s="7"/>
      <c r="HD342" s="7"/>
      <c r="HE342" s="7"/>
      <c r="HF342" s="7"/>
      <c r="HG342" s="7"/>
      <c r="HH342" s="7"/>
      <c r="HI342" s="7"/>
      <c r="HJ342" s="7"/>
      <c r="HK342" s="7"/>
      <c r="HL342" s="7"/>
      <c r="HM342" s="7"/>
      <c r="HN342" s="7"/>
      <c r="HO342" s="7"/>
      <c r="HP342" s="7"/>
      <c r="HQ342" s="7"/>
      <c r="HR342" s="7"/>
      <c r="HS342" s="7"/>
      <c r="HT342" s="7"/>
      <c r="HU342" s="7"/>
      <c r="HV342" s="7"/>
      <c r="HW342" s="7"/>
      <c r="HX342" s="7"/>
      <c r="HY342" s="7"/>
      <c r="HZ342" s="7"/>
      <c r="IA342" s="7"/>
      <c r="IB342" s="7"/>
      <c r="IC342" s="7"/>
      <c r="ID342" s="7"/>
      <c r="IE342" s="7"/>
      <c r="IF342" s="7"/>
      <c r="IG342" s="7"/>
      <c r="IH342" s="7"/>
      <c r="II342" s="7"/>
      <c r="IJ342" s="7"/>
      <c r="IK342" s="7"/>
      <c r="IL342" s="7"/>
      <c r="IM342" s="7"/>
      <c r="IN342" s="7"/>
      <c r="IO342" s="7"/>
      <c r="IP342" s="7"/>
      <c r="IQ342" s="7"/>
      <c r="IR342" s="7"/>
      <c r="IS342" s="7"/>
      <c r="IT342" s="7"/>
      <c r="IU342" s="7"/>
      <c r="IV342" s="7"/>
      <c r="IW342" s="7"/>
      <c r="IX342" s="7"/>
      <c r="IY342" s="7"/>
      <c r="IZ342" s="7"/>
      <c r="JA342" s="7"/>
      <c r="JB342" s="7"/>
      <c r="JC342" s="7"/>
      <c r="JD342" s="7"/>
      <c r="JE342" s="7"/>
      <c r="JF342" s="7"/>
      <c r="JG342" s="7"/>
      <c r="JH342" s="7"/>
      <c r="JI342" s="7"/>
      <c r="JJ342" s="7"/>
      <c r="JK342" s="7"/>
      <c r="JL342" s="7"/>
      <c r="JM342" s="7"/>
      <c r="JN342" s="7"/>
      <c r="JO342" s="7"/>
      <c r="JP342" s="7"/>
      <c r="JQ342" s="7"/>
      <c r="JR342" s="7"/>
      <c r="JS342" s="7"/>
      <c r="JT342" s="7"/>
      <c r="JU342" s="7"/>
      <c r="JV342" s="7"/>
      <c r="JW342" s="7"/>
      <c r="JX342" s="7"/>
      <c r="JY342" s="7"/>
      <c r="JZ342" s="7"/>
      <c r="KA342" s="7"/>
      <c r="KB342" s="7"/>
      <c r="KC342" s="7"/>
      <c r="KD342" s="7"/>
      <c r="KE342" s="7"/>
      <c r="KF342" s="7"/>
      <c r="KG342" s="7"/>
      <c r="KH342" s="7"/>
      <c r="KI342" s="7"/>
      <c r="KJ342" s="7"/>
      <c r="KK342" s="7"/>
      <c r="KL342" s="7"/>
      <c r="KM342" s="7"/>
      <c r="KN342" s="7"/>
      <c r="KO342" s="7"/>
      <c r="KP342" s="7"/>
      <c r="KQ342" s="7"/>
      <c r="KR342" s="7"/>
      <c r="KS342" s="7"/>
      <c r="KT342" s="7"/>
      <c r="KU342" s="7"/>
      <c r="KV342" s="7"/>
      <c r="KW342" s="7"/>
      <c r="KX342" s="7"/>
      <c r="KY342" s="7"/>
      <c r="KZ342" s="7"/>
      <c r="LA342" s="7"/>
      <c r="LB342" s="7"/>
      <c r="LC342" s="7"/>
      <c r="LD342" s="7"/>
      <c r="LE342" s="7"/>
      <c r="LF342" s="7"/>
      <c r="LG342" s="7"/>
      <c r="LH342" s="7"/>
      <c r="LI342" s="7"/>
      <c r="LJ342" s="7"/>
      <c r="LK342" s="7"/>
      <c r="LL342" s="7"/>
      <c r="LM342" s="7"/>
      <c r="LN342" s="7"/>
      <c r="LO342" s="7"/>
      <c r="LP342" s="7"/>
      <c r="LQ342" s="7"/>
      <c r="LR342" s="7"/>
      <c r="LS342" s="7"/>
      <c r="LT342" s="7"/>
      <c r="LU342" s="7"/>
      <c r="LV342" s="7"/>
      <c r="LW342" s="7"/>
      <c r="LX342" s="7"/>
      <c r="LY342" s="7"/>
      <c r="LZ342" s="7"/>
      <c r="MA342" s="7"/>
      <c r="MB342" s="7"/>
      <c r="MC342" s="7"/>
      <c r="MD342" s="7"/>
      <c r="ME342" s="7"/>
      <c r="MF342" s="7"/>
      <c r="MG342" s="7"/>
      <c r="MH342" s="7"/>
      <c r="MI342" s="7"/>
      <c r="MJ342" s="7"/>
      <c r="MK342" s="7"/>
      <c r="ML342" s="7"/>
      <c r="MM342" s="7"/>
      <c r="MN342" s="7"/>
      <c r="MO342" s="7"/>
      <c r="MP342" s="7"/>
      <c r="MQ342" s="7"/>
      <c r="MR342" s="7"/>
      <c r="MS342" s="7"/>
      <c r="MT342" s="7"/>
      <c r="MU342" s="7"/>
      <c r="MV342" s="7"/>
      <c r="MW342" s="7"/>
      <c r="MX342" s="7"/>
      <c r="MY342" s="7"/>
      <c r="MZ342" s="7"/>
      <c r="NA342" s="7"/>
      <c r="NB342" s="7"/>
      <c r="NC342" s="7"/>
      <c r="ND342" s="7"/>
      <c r="NE342" s="7"/>
      <c r="NF342" s="7"/>
      <c r="NG342" s="7"/>
      <c r="NH342" s="7"/>
      <c r="NI342" s="7"/>
      <c r="NJ342" s="7"/>
      <c r="NK342" s="7"/>
      <c r="NL342" s="7"/>
      <c r="NM342" s="7"/>
      <c r="NN342" s="7"/>
      <c r="NO342" s="7"/>
      <c r="NP342" s="7"/>
      <c r="NQ342" s="7"/>
      <c r="NR342" s="7"/>
      <c r="NS342" s="7"/>
      <c r="NT342" s="7"/>
      <c r="NU342" s="7"/>
      <c r="NV342" s="7"/>
      <c r="NW342" s="7"/>
      <c r="NX342" s="7"/>
      <c r="NY342" s="7"/>
      <c r="NZ342" s="7"/>
      <c r="OA342" s="7"/>
      <c r="OB342" s="7"/>
      <c r="OC342" s="7"/>
      <c r="OD342" s="7"/>
      <c r="OE342" s="7"/>
      <c r="OF342" s="7"/>
      <c r="OG342" s="7"/>
      <c r="OH342" s="7"/>
      <c r="OI342" s="7"/>
      <c r="OJ342" s="7"/>
      <c r="OK342" s="7"/>
      <c r="OL342" s="7"/>
      <c r="OM342" s="7"/>
      <c r="ON342" s="7"/>
      <c r="OO342" s="7"/>
      <c r="OP342" s="7"/>
      <c r="OQ342" s="7"/>
      <c r="OR342" s="7"/>
      <c r="OS342" s="7"/>
      <c r="OT342" s="7"/>
      <c r="OU342" s="7"/>
      <c r="OV342" s="7"/>
      <c r="OW342" s="7"/>
      <c r="OX342" s="7"/>
      <c r="OY342" s="7"/>
      <c r="OZ342" s="7"/>
      <c r="PA342" s="7"/>
      <c r="PB342" s="7"/>
      <c r="PC342" s="7"/>
      <c r="PD342" s="7"/>
      <c r="PE342" s="7"/>
      <c r="PF342" s="7"/>
      <c r="PG342" s="7"/>
      <c r="PH342" s="7"/>
      <c r="PI342" s="7"/>
      <c r="PJ342" s="7"/>
      <c r="PK342" s="7"/>
      <c r="PL342" s="7"/>
      <c r="PM342" s="7"/>
      <c r="PN342" s="7"/>
      <c r="PO342" s="7"/>
      <c r="PP342" s="7"/>
      <c r="PQ342" s="7"/>
      <c r="PR342" s="7"/>
      <c r="PS342" s="7"/>
      <c r="PT342" s="7"/>
      <c r="PU342" s="7"/>
      <c r="PV342" s="7"/>
      <c r="PW342" s="7"/>
      <c r="PX342" s="7"/>
      <c r="PY342" s="7"/>
      <c r="PZ342" s="7"/>
      <c r="QA342" s="7"/>
      <c r="QB342" s="7"/>
      <c r="QC342" s="7"/>
      <c r="QD342" s="7"/>
      <c r="QE342" s="7"/>
      <c r="QF342" s="7"/>
      <c r="QG342" s="7"/>
      <c r="QH342" s="7"/>
      <c r="QI342" s="7"/>
      <c r="QJ342" s="7"/>
      <c r="QK342" s="7"/>
      <c r="QL342" s="7"/>
      <c r="QM342" s="7"/>
      <c r="QN342" s="7"/>
      <c r="QO342" s="7"/>
      <c r="QP342" s="7"/>
      <c r="QQ342" s="7"/>
      <c r="QR342" s="7"/>
      <c r="QS342" s="7"/>
      <c r="QT342" s="7"/>
      <c r="QU342" s="7"/>
      <c r="QV342" s="7"/>
      <c r="QW342" s="7"/>
      <c r="QX342" s="7"/>
      <c r="QY342" s="7"/>
      <c r="QZ342" s="7"/>
      <c r="RA342" s="7"/>
      <c r="RB342" s="7"/>
      <c r="RC342" s="7"/>
      <c r="RD342" s="7"/>
      <c r="RE342" s="7"/>
      <c r="RF342" s="7"/>
      <c r="RG342" s="7"/>
      <c r="RH342" s="7"/>
      <c r="RI342" s="7"/>
      <c r="RJ342" s="7"/>
      <c r="RK342" s="7"/>
      <c r="RL342" s="7"/>
      <c r="RM342" s="7"/>
      <c r="RN342" s="7"/>
      <c r="RO342" s="7"/>
      <c r="RP342" s="7"/>
      <c r="RQ342" s="7"/>
      <c r="RR342" s="7"/>
      <c r="RS342" s="7"/>
      <c r="RT342" s="7"/>
      <c r="RU342" s="7"/>
      <c r="RV342" s="7"/>
      <c r="RW342" s="7"/>
      <c r="RX342" s="7"/>
      <c r="RY342" s="7"/>
      <c r="RZ342" s="7"/>
      <c r="SA342" s="7"/>
      <c r="SB342" s="7"/>
      <c r="SC342" s="7"/>
      <c r="SD342" s="7"/>
      <c r="SE342" s="7"/>
      <c r="SF342" s="7"/>
      <c r="SG342" s="7"/>
      <c r="SH342" s="7"/>
      <c r="SI342" s="7"/>
      <c r="SJ342" s="7"/>
      <c r="SK342" s="7"/>
    </row>
    <row r="343" ht="14.2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  <c r="DT343" s="7"/>
      <c r="DU343" s="7"/>
      <c r="DV343" s="7"/>
      <c r="DW343" s="7"/>
      <c r="DX343" s="7"/>
      <c r="DY343" s="7"/>
      <c r="DZ343" s="7"/>
      <c r="EA343" s="7"/>
      <c r="EB343" s="7"/>
      <c r="EC343" s="7"/>
      <c r="ED343" s="7"/>
      <c r="EE343" s="7"/>
      <c r="EF343" s="7"/>
      <c r="EG343" s="7"/>
      <c r="EH343" s="7"/>
      <c r="EI343" s="7"/>
      <c r="EJ343" s="7"/>
      <c r="EK343" s="7"/>
      <c r="EL343" s="7"/>
      <c r="EM343" s="7"/>
      <c r="EN343" s="7"/>
      <c r="EO343" s="7"/>
      <c r="EP343" s="7"/>
      <c r="EQ343" s="7"/>
      <c r="ER343" s="7"/>
      <c r="ES343" s="7"/>
      <c r="ET343" s="7"/>
      <c r="EU343" s="7"/>
      <c r="EV343" s="7"/>
      <c r="EW343" s="7"/>
      <c r="EX343" s="7"/>
      <c r="EY343" s="7"/>
      <c r="EZ343" s="7"/>
      <c r="FA343" s="7"/>
      <c r="FB343" s="7"/>
      <c r="FC343" s="7"/>
      <c r="FD343" s="7"/>
      <c r="FE343" s="7"/>
      <c r="FF343" s="7"/>
      <c r="FG343" s="7"/>
      <c r="FH343" s="7"/>
      <c r="FI343" s="7"/>
      <c r="FJ343" s="7"/>
      <c r="FK343" s="7"/>
      <c r="FL343" s="7"/>
      <c r="FM343" s="7"/>
      <c r="FN343" s="7"/>
      <c r="FO343" s="7"/>
      <c r="FP343" s="7"/>
      <c r="FQ343" s="7"/>
      <c r="FR343" s="7"/>
      <c r="FS343" s="7"/>
      <c r="FT343" s="7"/>
      <c r="FU343" s="7"/>
      <c r="FV343" s="7"/>
      <c r="FW343" s="7"/>
      <c r="FX343" s="7"/>
      <c r="FY343" s="7"/>
      <c r="FZ343" s="7"/>
      <c r="GA343" s="7"/>
      <c r="GB343" s="7"/>
      <c r="GC343" s="7"/>
      <c r="GD343" s="7"/>
      <c r="GE343" s="7"/>
      <c r="GF343" s="7"/>
      <c r="GG343" s="7"/>
      <c r="GH343" s="7"/>
      <c r="GI343" s="7"/>
      <c r="GJ343" s="7"/>
      <c r="GK343" s="7"/>
      <c r="GL343" s="7"/>
      <c r="GM343" s="7"/>
      <c r="GN343" s="7"/>
      <c r="GO343" s="7"/>
      <c r="GP343" s="7"/>
      <c r="GQ343" s="7"/>
      <c r="GR343" s="7"/>
      <c r="GS343" s="7"/>
      <c r="GT343" s="7"/>
      <c r="GU343" s="7"/>
      <c r="GV343" s="7"/>
      <c r="GW343" s="7"/>
      <c r="GX343" s="7"/>
      <c r="GY343" s="7"/>
      <c r="GZ343" s="7"/>
      <c r="HA343" s="7"/>
      <c r="HB343" s="7"/>
      <c r="HC343" s="7"/>
      <c r="HD343" s="7"/>
      <c r="HE343" s="7"/>
      <c r="HF343" s="7"/>
      <c r="HG343" s="7"/>
      <c r="HH343" s="7"/>
      <c r="HI343" s="7"/>
      <c r="HJ343" s="7"/>
      <c r="HK343" s="7"/>
      <c r="HL343" s="7"/>
      <c r="HM343" s="7"/>
      <c r="HN343" s="7"/>
      <c r="HO343" s="7"/>
      <c r="HP343" s="7"/>
      <c r="HQ343" s="7"/>
      <c r="HR343" s="7"/>
      <c r="HS343" s="7"/>
      <c r="HT343" s="7"/>
      <c r="HU343" s="7"/>
      <c r="HV343" s="7"/>
      <c r="HW343" s="7"/>
      <c r="HX343" s="7"/>
      <c r="HY343" s="7"/>
      <c r="HZ343" s="7"/>
      <c r="IA343" s="7"/>
      <c r="IB343" s="7"/>
      <c r="IC343" s="7"/>
      <c r="ID343" s="7"/>
      <c r="IE343" s="7"/>
      <c r="IF343" s="7"/>
      <c r="IG343" s="7"/>
      <c r="IH343" s="7"/>
      <c r="II343" s="7"/>
      <c r="IJ343" s="7"/>
      <c r="IK343" s="7"/>
      <c r="IL343" s="7"/>
      <c r="IM343" s="7"/>
      <c r="IN343" s="7"/>
      <c r="IO343" s="7"/>
      <c r="IP343" s="7"/>
      <c r="IQ343" s="7"/>
      <c r="IR343" s="7"/>
      <c r="IS343" s="7"/>
      <c r="IT343" s="7"/>
      <c r="IU343" s="7"/>
      <c r="IV343" s="7"/>
      <c r="IW343" s="7"/>
      <c r="IX343" s="7"/>
      <c r="IY343" s="7"/>
      <c r="IZ343" s="7"/>
      <c r="JA343" s="7"/>
      <c r="JB343" s="7"/>
      <c r="JC343" s="7"/>
      <c r="JD343" s="7"/>
      <c r="JE343" s="7"/>
      <c r="JF343" s="7"/>
      <c r="JG343" s="7"/>
      <c r="JH343" s="7"/>
      <c r="JI343" s="7"/>
      <c r="JJ343" s="7"/>
      <c r="JK343" s="7"/>
      <c r="JL343" s="7"/>
      <c r="JM343" s="7"/>
      <c r="JN343" s="7"/>
      <c r="JO343" s="7"/>
      <c r="JP343" s="7"/>
      <c r="JQ343" s="7"/>
      <c r="JR343" s="7"/>
      <c r="JS343" s="7"/>
      <c r="JT343" s="7"/>
      <c r="JU343" s="7"/>
      <c r="JV343" s="7"/>
      <c r="JW343" s="7"/>
      <c r="JX343" s="7"/>
      <c r="JY343" s="7"/>
      <c r="JZ343" s="7"/>
      <c r="KA343" s="7"/>
      <c r="KB343" s="7"/>
      <c r="KC343" s="7"/>
      <c r="KD343" s="7"/>
      <c r="KE343" s="7"/>
      <c r="KF343" s="7"/>
      <c r="KG343" s="7"/>
      <c r="KH343" s="7"/>
      <c r="KI343" s="7"/>
      <c r="KJ343" s="7"/>
      <c r="KK343" s="7"/>
      <c r="KL343" s="7"/>
      <c r="KM343" s="7"/>
      <c r="KN343" s="7"/>
      <c r="KO343" s="7"/>
      <c r="KP343" s="7"/>
      <c r="KQ343" s="7"/>
      <c r="KR343" s="7"/>
      <c r="KS343" s="7"/>
      <c r="KT343" s="7"/>
      <c r="KU343" s="7"/>
      <c r="KV343" s="7"/>
      <c r="KW343" s="7"/>
      <c r="KX343" s="7"/>
      <c r="KY343" s="7"/>
      <c r="KZ343" s="7"/>
      <c r="LA343" s="7"/>
      <c r="LB343" s="7"/>
      <c r="LC343" s="7"/>
      <c r="LD343" s="7"/>
      <c r="LE343" s="7"/>
      <c r="LF343" s="7"/>
      <c r="LG343" s="7"/>
      <c r="LH343" s="7"/>
      <c r="LI343" s="7"/>
      <c r="LJ343" s="7"/>
      <c r="LK343" s="7"/>
      <c r="LL343" s="7"/>
      <c r="LM343" s="7"/>
      <c r="LN343" s="7"/>
      <c r="LO343" s="7"/>
      <c r="LP343" s="7"/>
      <c r="LQ343" s="7"/>
      <c r="LR343" s="7"/>
      <c r="LS343" s="7"/>
      <c r="LT343" s="7"/>
      <c r="LU343" s="7"/>
      <c r="LV343" s="7"/>
      <c r="LW343" s="7"/>
      <c r="LX343" s="7"/>
      <c r="LY343" s="7"/>
      <c r="LZ343" s="7"/>
      <c r="MA343" s="7"/>
      <c r="MB343" s="7"/>
      <c r="MC343" s="7"/>
      <c r="MD343" s="7"/>
      <c r="ME343" s="7"/>
      <c r="MF343" s="7"/>
      <c r="MG343" s="7"/>
      <c r="MH343" s="7"/>
      <c r="MI343" s="7"/>
      <c r="MJ343" s="7"/>
      <c r="MK343" s="7"/>
      <c r="ML343" s="7"/>
      <c r="MM343" s="7"/>
      <c r="MN343" s="7"/>
      <c r="MO343" s="7"/>
      <c r="MP343" s="7"/>
      <c r="MQ343" s="7"/>
      <c r="MR343" s="7"/>
      <c r="MS343" s="7"/>
      <c r="MT343" s="7"/>
      <c r="MU343" s="7"/>
      <c r="MV343" s="7"/>
      <c r="MW343" s="7"/>
      <c r="MX343" s="7"/>
      <c r="MY343" s="7"/>
      <c r="MZ343" s="7"/>
      <c r="NA343" s="7"/>
      <c r="NB343" s="7"/>
      <c r="NC343" s="7"/>
      <c r="ND343" s="7"/>
      <c r="NE343" s="7"/>
      <c r="NF343" s="7"/>
      <c r="NG343" s="7"/>
      <c r="NH343" s="7"/>
      <c r="NI343" s="7"/>
      <c r="NJ343" s="7"/>
      <c r="NK343" s="7"/>
      <c r="NL343" s="7"/>
      <c r="NM343" s="7"/>
      <c r="NN343" s="7"/>
      <c r="NO343" s="7"/>
      <c r="NP343" s="7"/>
      <c r="NQ343" s="7"/>
      <c r="NR343" s="7"/>
      <c r="NS343" s="7"/>
      <c r="NT343" s="7"/>
      <c r="NU343" s="7"/>
      <c r="NV343" s="7"/>
      <c r="NW343" s="7"/>
      <c r="NX343" s="7"/>
      <c r="NY343" s="7"/>
      <c r="NZ343" s="7"/>
      <c r="OA343" s="7"/>
      <c r="OB343" s="7"/>
      <c r="OC343" s="7"/>
      <c r="OD343" s="7"/>
      <c r="OE343" s="7"/>
      <c r="OF343" s="7"/>
      <c r="OG343" s="7"/>
      <c r="OH343" s="7"/>
      <c r="OI343" s="7"/>
      <c r="OJ343" s="7"/>
      <c r="OK343" s="7"/>
      <c r="OL343" s="7"/>
      <c r="OM343" s="7"/>
      <c r="ON343" s="7"/>
      <c r="OO343" s="7"/>
      <c r="OP343" s="7"/>
      <c r="OQ343" s="7"/>
      <c r="OR343" s="7"/>
      <c r="OS343" s="7"/>
      <c r="OT343" s="7"/>
      <c r="OU343" s="7"/>
      <c r="OV343" s="7"/>
      <c r="OW343" s="7"/>
      <c r="OX343" s="7"/>
      <c r="OY343" s="7"/>
      <c r="OZ343" s="7"/>
      <c r="PA343" s="7"/>
      <c r="PB343" s="7"/>
      <c r="PC343" s="7"/>
      <c r="PD343" s="7"/>
      <c r="PE343" s="7"/>
      <c r="PF343" s="7"/>
      <c r="PG343" s="7"/>
      <c r="PH343" s="7"/>
      <c r="PI343" s="7"/>
      <c r="PJ343" s="7"/>
      <c r="PK343" s="7"/>
      <c r="PL343" s="7"/>
      <c r="PM343" s="7"/>
      <c r="PN343" s="7"/>
      <c r="PO343" s="7"/>
      <c r="PP343" s="7"/>
      <c r="PQ343" s="7"/>
      <c r="PR343" s="7"/>
      <c r="PS343" s="7"/>
      <c r="PT343" s="7"/>
      <c r="PU343" s="7"/>
      <c r="PV343" s="7"/>
      <c r="PW343" s="7"/>
      <c r="PX343" s="7"/>
      <c r="PY343" s="7"/>
      <c r="PZ343" s="7"/>
      <c r="QA343" s="7"/>
      <c r="QB343" s="7"/>
      <c r="QC343" s="7"/>
      <c r="QD343" s="7"/>
      <c r="QE343" s="7"/>
      <c r="QF343" s="7"/>
      <c r="QG343" s="7"/>
      <c r="QH343" s="7"/>
      <c r="QI343" s="7"/>
      <c r="QJ343" s="7"/>
      <c r="QK343" s="7"/>
      <c r="QL343" s="7"/>
      <c r="QM343" s="7"/>
      <c r="QN343" s="7"/>
      <c r="QO343" s="7"/>
      <c r="QP343" s="7"/>
      <c r="QQ343" s="7"/>
      <c r="QR343" s="7"/>
      <c r="QS343" s="7"/>
      <c r="QT343" s="7"/>
      <c r="QU343" s="7"/>
      <c r="QV343" s="7"/>
      <c r="QW343" s="7"/>
      <c r="QX343" s="7"/>
      <c r="QY343" s="7"/>
      <c r="QZ343" s="7"/>
      <c r="RA343" s="7"/>
      <c r="RB343" s="7"/>
      <c r="RC343" s="7"/>
      <c r="RD343" s="7"/>
      <c r="RE343" s="7"/>
      <c r="RF343" s="7"/>
      <c r="RG343" s="7"/>
      <c r="RH343" s="7"/>
      <c r="RI343" s="7"/>
      <c r="RJ343" s="7"/>
      <c r="RK343" s="7"/>
      <c r="RL343" s="7"/>
      <c r="RM343" s="7"/>
      <c r="RN343" s="7"/>
      <c r="RO343" s="7"/>
      <c r="RP343" s="7"/>
      <c r="RQ343" s="7"/>
      <c r="RR343" s="7"/>
      <c r="RS343" s="7"/>
      <c r="RT343" s="7"/>
      <c r="RU343" s="7"/>
      <c r="RV343" s="7"/>
      <c r="RW343" s="7"/>
      <c r="RX343" s="7"/>
      <c r="RY343" s="7"/>
      <c r="RZ343" s="7"/>
      <c r="SA343" s="7"/>
      <c r="SB343" s="7"/>
      <c r="SC343" s="7"/>
      <c r="SD343" s="7"/>
      <c r="SE343" s="7"/>
      <c r="SF343" s="7"/>
      <c r="SG343" s="7"/>
      <c r="SH343" s="7"/>
      <c r="SI343" s="7"/>
      <c r="SJ343" s="7"/>
      <c r="SK343" s="7"/>
    </row>
    <row r="344" ht="14.2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  <c r="DT344" s="7"/>
      <c r="DU344" s="7"/>
      <c r="DV344" s="7"/>
      <c r="DW344" s="7"/>
      <c r="DX344" s="7"/>
      <c r="DY344" s="7"/>
      <c r="DZ344" s="7"/>
      <c r="EA344" s="7"/>
      <c r="EB344" s="7"/>
      <c r="EC344" s="7"/>
      <c r="ED344" s="7"/>
      <c r="EE344" s="7"/>
      <c r="EF344" s="7"/>
      <c r="EG344" s="7"/>
      <c r="EH344" s="7"/>
      <c r="EI344" s="7"/>
      <c r="EJ344" s="7"/>
      <c r="EK344" s="7"/>
      <c r="EL344" s="7"/>
      <c r="EM344" s="7"/>
      <c r="EN344" s="7"/>
      <c r="EO344" s="7"/>
      <c r="EP344" s="7"/>
      <c r="EQ344" s="7"/>
      <c r="ER344" s="7"/>
      <c r="ES344" s="7"/>
      <c r="ET344" s="7"/>
      <c r="EU344" s="7"/>
      <c r="EV344" s="7"/>
      <c r="EW344" s="7"/>
      <c r="EX344" s="7"/>
      <c r="EY344" s="7"/>
      <c r="EZ344" s="7"/>
      <c r="FA344" s="7"/>
      <c r="FB344" s="7"/>
      <c r="FC344" s="7"/>
      <c r="FD344" s="7"/>
      <c r="FE344" s="7"/>
      <c r="FF344" s="7"/>
      <c r="FG344" s="7"/>
      <c r="FH344" s="7"/>
      <c r="FI344" s="7"/>
      <c r="FJ344" s="7"/>
      <c r="FK344" s="7"/>
      <c r="FL344" s="7"/>
      <c r="FM344" s="7"/>
      <c r="FN344" s="7"/>
      <c r="FO344" s="7"/>
      <c r="FP344" s="7"/>
      <c r="FQ344" s="7"/>
      <c r="FR344" s="7"/>
      <c r="FS344" s="7"/>
      <c r="FT344" s="7"/>
      <c r="FU344" s="7"/>
      <c r="FV344" s="7"/>
      <c r="FW344" s="7"/>
      <c r="FX344" s="7"/>
      <c r="FY344" s="7"/>
      <c r="FZ344" s="7"/>
      <c r="GA344" s="7"/>
      <c r="GB344" s="7"/>
      <c r="GC344" s="7"/>
      <c r="GD344" s="7"/>
      <c r="GE344" s="7"/>
      <c r="GF344" s="7"/>
      <c r="GG344" s="7"/>
      <c r="GH344" s="7"/>
      <c r="GI344" s="7"/>
      <c r="GJ344" s="7"/>
      <c r="GK344" s="7"/>
      <c r="GL344" s="7"/>
      <c r="GM344" s="7"/>
      <c r="GN344" s="7"/>
      <c r="GO344" s="7"/>
      <c r="GP344" s="7"/>
      <c r="GQ344" s="7"/>
      <c r="GR344" s="7"/>
      <c r="GS344" s="7"/>
      <c r="GT344" s="7"/>
      <c r="GU344" s="7"/>
      <c r="GV344" s="7"/>
      <c r="GW344" s="7"/>
      <c r="GX344" s="7"/>
      <c r="GY344" s="7"/>
      <c r="GZ344" s="7"/>
      <c r="HA344" s="7"/>
      <c r="HB344" s="7"/>
      <c r="HC344" s="7"/>
      <c r="HD344" s="7"/>
      <c r="HE344" s="7"/>
      <c r="HF344" s="7"/>
      <c r="HG344" s="7"/>
      <c r="HH344" s="7"/>
      <c r="HI344" s="7"/>
      <c r="HJ344" s="7"/>
      <c r="HK344" s="7"/>
      <c r="HL344" s="7"/>
      <c r="HM344" s="7"/>
      <c r="HN344" s="7"/>
      <c r="HO344" s="7"/>
      <c r="HP344" s="7"/>
      <c r="HQ344" s="7"/>
      <c r="HR344" s="7"/>
      <c r="HS344" s="7"/>
      <c r="HT344" s="7"/>
      <c r="HU344" s="7"/>
      <c r="HV344" s="7"/>
      <c r="HW344" s="7"/>
      <c r="HX344" s="7"/>
      <c r="HY344" s="7"/>
      <c r="HZ344" s="7"/>
      <c r="IA344" s="7"/>
      <c r="IB344" s="7"/>
      <c r="IC344" s="7"/>
      <c r="ID344" s="7"/>
      <c r="IE344" s="7"/>
      <c r="IF344" s="7"/>
      <c r="IG344" s="7"/>
      <c r="IH344" s="7"/>
      <c r="II344" s="7"/>
      <c r="IJ344" s="7"/>
      <c r="IK344" s="7"/>
      <c r="IL344" s="7"/>
      <c r="IM344" s="7"/>
      <c r="IN344" s="7"/>
      <c r="IO344" s="7"/>
      <c r="IP344" s="7"/>
      <c r="IQ344" s="7"/>
      <c r="IR344" s="7"/>
      <c r="IS344" s="7"/>
      <c r="IT344" s="7"/>
      <c r="IU344" s="7"/>
      <c r="IV344" s="7"/>
      <c r="IW344" s="7"/>
      <c r="IX344" s="7"/>
      <c r="IY344" s="7"/>
      <c r="IZ344" s="7"/>
      <c r="JA344" s="7"/>
      <c r="JB344" s="7"/>
      <c r="JC344" s="7"/>
      <c r="JD344" s="7"/>
      <c r="JE344" s="7"/>
      <c r="JF344" s="7"/>
      <c r="JG344" s="7"/>
      <c r="JH344" s="7"/>
      <c r="JI344" s="7"/>
      <c r="JJ344" s="7"/>
      <c r="JK344" s="7"/>
      <c r="JL344" s="7"/>
      <c r="JM344" s="7"/>
      <c r="JN344" s="7"/>
      <c r="JO344" s="7"/>
      <c r="JP344" s="7"/>
      <c r="JQ344" s="7"/>
      <c r="JR344" s="7"/>
      <c r="JS344" s="7"/>
      <c r="JT344" s="7"/>
      <c r="JU344" s="7"/>
      <c r="JV344" s="7"/>
      <c r="JW344" s="7"/>
      <c r="JX344" s="7"/>
      <c r="JY344" s="7"/>
      <c r="JZ344" s="7"/>
      <c r="KA344" s="7"/>
      <c r="KB344" s="7"/>
      <c r="KC344" s="7"/>
      <c r="KD344" s="7"/>
      <c r="KE344" s="7"/>
      <c r="KF344" s="7"/>
      <c r="KG344" s="7"/>
      <c r="KH344" s="7"/>
      <c r="KI344" s="7"/>
      <c r="KJ344" s="7"/>
      <c r="KK344" s="7"/>
      <c r="KL344" s="7"/>
      <c r="KM344" s="7"/>
      <c r="KN344" s="7"/>
      <c r="KO344" s="7"/>
      <c r="KP344" s="7"/>
      <c r="KQ344" s="7"/>
      <c r="KR344" s="7"/>
      <c r="KS344" s="7"/>
      <c r="KT344" s="7"/>
      <c r="KU344" s="7"/>
      <c r="KV344" s="7"/>
      <c r="KW344" s="7"/>
      <c r="KX344" s="7"/>
      <c r="KY344" s="7"/>
      <c r="KZ344" s="7"/>
      <c r="LA344" s="7"/>
      <c r="LB344" s="7"/>
      <c r="LC344" s="7"/>
      <c r="LD344" s="7"/>
      <c r="LE344" s="7"/>
      <c r="LF344" s="7"/>
      <c r="LG344" s="7"/>
      <c r="LH344" s="7"/>
      <c r="LI344" s="7"/>
      <c r="LJ344" s="7"/>
      <c r="LK344" s="7"/>
      <c r="LL344" s="7"/>
      <c r="LM344" s="7"/>
      <c r="LN344" s="7"/>
      <c r="LO344" s="7"/>
      <c r="LP344" s="7"/>
      <c r="LQ344" s="7"/>
      <c r="LR344" s="7"/>
      <c r="LS344" s="7"/>
      <c r="LT344" s="7"/>
      <c r="LU344" s="7"/>
      <c r="LV344" s="7"/>
      <c r="LW344" s="7"/>
      <c r="LX344" s="7"/>
      <c r="LY344" s="7"/>
      <c r="LZ344" s="7"/>
      <c r="MA344" s="7"/>
      <c r="MB344" s="7"/>
      <c r="MC344" s="7"/>
      <c r="MD344" s="7"/>
      <c r="ME344" s="7"/>
      <c r="MF344" s="7"/>
      <c r="MG344" s="7"/>
      <c r="MH344" s="7"/>
      <c r="MI344" s="7"/>
      <c r="MJ344" s="7"/>
      <c r="MK344" s="7"/>
      <c r="ML344" s="7"/>
      <c r="MM344" s="7"/>
      <c r="MN344" s="7"/>
      <c r="MO344" s="7"/>
      <c r="MP344" s="7"/>
      <c r="MQ344" s="7"/>
      <c r="MR344" s="7"/>
      <c r="MS344" s="7"/>
      <c r="MT344" s="7"/>
      <c r="MU344" s="7"/>
      <c r="MV344" s="7"/>
      <c r="MW344" s="7"/>
      <c r="MX344" s="7"/>
      <c r="MY344" s="7"/>
      <c r="MZ344" s="7"/>
      <c r="NA344" s="7"/>
      <c r="NB344" s="7"/>
      <c r="NC344" s="7"/>
      <c r="ND344" s="7"/>
      <c r="NE344" s="7"/>
      <c r="NF344" s="7"/>
      <c r="NG344" s="7"/>
      <c r="NH344" s="7"/>
      <c r="NI344" s="7"/>
      <c r="NJ344" s="7"/>
      <c r="NK344" s="7"/>
      <c r="NL344" s="7"/>
      <c r="NM344" s="7"/>
      <c r="NN344" s="7"/>
      <c r="NO344" s="7"/>
      <c r="NP344" s="7"/>
      <c r="NQ344" s="7"/>
      <c r="NR344" s="7"/>
      <c r="NS344" s="7"/>
      <c r="NT344" s="7"/>
      <c r="NU344" s="7"/>
      <c r="NV344" s="7"/>
      <c r="NW344" s="7"/>
      <c r="NX344" s="7"/>
      <c r="NY344" s="7"/>
      <c r="NZ344" s="7"/>
      <c r="OA344" s="7"/>
      <c r="OB344" s="7"/>
      <c r="OC344" s="7"/>
      <c r="OD344" s="7"/>
      <c r="OE344" s="7"/>
      <c r="OF344" s="7"/>
      <c r="OG344" s="7"/>
      <c r="OH344" s="7"/>
      <c r="OI344" s="7"/>
      <c r="OJ344" s="7"/>
      <c r="OK344" s="7"/>
      <c r="OL344" s="7"/>
      <c r="OM344" s="7"/>
      <c r="ON344" s="7"/>
      <c r="OO344" s="7"/>
      <c r="OP344" s="7"/>
      <c r="OQ344" s="7"/>
      <c r="OR344" s="7"/>
      <c r="OS344" s="7"/>
      <c r="OT344" s="7"/>
      <c r="OU344" s="7"/>
      <c r="OV344" s="7"/>
      <c r="OW344" s="7"/>
      <c r="OX344" s="7"/>
      <c r="OY344" s="7"/>
      <c r="OZ344" s="7"/>
      <c r="PA344" s="7"/>
      <c r="PB344" s="7"/>
      <c r="PC344" s="7"/>
      <c r="PD344" s="7"/>
      <c r="PE344" s="7"/>
      <c r="PF344" s="7"/>
      <c r="PG344" s="7"/>
      <c r="PH344" s="7"/>
      <c r="PI344" s="7"/>
      <c r="PJ344" s="7"/>
      <c r="PK344" s="7"/>
      <c r="PL344" s="7"/>
      <c r="PM344" s="7"/>
      <c r="PN344" s="7"/>
      <c r="PO344" s="7"/>
      <c r="PP344" s="7"/>
      <c r="PQ344" s="7"/>
      <c r="PR344" s="7"/>
      <c r="PS344" s="7"/>
      <c r="PT344" s="7"/>
      <c r="PU344" s="7"/>
      <c r="PV344" s="7"/>
      <c r="PW344" s="7"/>
      <c r="PX344" s="7"/>
      <c r="PY344" s="7"/>
      <c r="PZ344" s="7"/>
      <c r="QA344" s="7"/>
      <c r="QB344" s="7"/>
      <c r="QC344" s="7"/>
      <c r="QD344" s="7"/>
      <c r="QE344" s="7"/>
      <c r="QF344" s="7"/>
      <c r="QG344" s="7"/>
      <c r="QH344" s="7"/>
      <c r="QI344" s="7"/>
      <c r="QJ344" s="7"/>
      <c r="QK344" s="7"/>
      <c r="QL344" s="7"/>
      <c r="QM344" s="7"/>
      <c r="QN344" s="7"/>
      <c r="QO344" s="7"/>
      <c r="QP344" s="7"/>
      <c r="QQ344" s="7"/>
      <c r="QR344" s="7"/>
      <c r="QS344" s="7"/>
      <c r="QT344" s="7"/>
      <c r="QU344" s="7"/>
      <c r="QV344" s="7"/>
      <c r="QW344" s="7"/>
      <c r="QX344" s="7"/>
      <c r="QY344" s="7"/>
      <c r="QZ344" s="7"/>
      <c r="RA344" s="7"/>
      <c r="RB344" s="7"/>
      <c r="RC344" s="7"/>
      <c r="RD344" s="7"/>
      <c r="RE344" s="7"/>
      <c r="RF344" s="7"/>
      <c r="RG344" s="7"/>
      <c r="RH344" s="7"/>
      <c r="RI344" s="7"/>
      <c r="RJ344" s="7"/>
      <c r="RK344" s="7"/>
      <c r="RL344" s="7"/>
      <c r="RM344" s="7"/>
      <c r="RN344" s="7"/>
      <c r="RO344" s="7"/>
      <c r="RP344" s="7"/>
      <c r="RQ344" s="7"/>
      <c r="RR344" s="7"/>
      <c r="RS344" s="7"/>
      <c r="RT344" s="7"/>
      <c r="RU344" s="7"/>
      <c r="RV344" s="7"/>
      <c r="RW344" s="7"/>
      <c r="RX344" s="7"/>
      <c r="RY344" s="7"/>
      <c r="RZ344" s="7"/>
      <c r="SA344" s="7"/>
      <c r="SB344" s="7"/>
      <c r="SC344" s="7"/>
      <c r="SD344" s="7"/>
      <c r="SE344" s="7"/>
      <c r="SF344" s="7"/>
      <c r="SG344" s="7"/>
      <c r="SH344" s="7"/>
      <c r="SI344" s="7"/>
      <c r="SJ344" s="7"/>
      <c r="SK344" s="7"/>
    </row>
    <row r="345" ht="14.2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  <c r="DT345" s="7"/>
      <c r="DU345" s="7"/>
      <c r="DV345" s="7"/>
      <c r="DW345" s="7"/>
      <c r="DX345" s="7"/>
      <c r="DY345" s="7"/>
      <c r="DZ345" s="7"/>
      <c r="EA345" s="7"/>
      <c r="EB345" s="7"/>
      <c r="EC345" s="7"/>
      <c r="ED345" s="7"/>
      <c r="EE345" s="7"/>
      <c r="EF345" s="7"/>
      <c r="EG345" s="7"/>
      <c r="EH345" s="7"/>
      <c r="EI345" s="7"/>
      <c r="EJ345" s="7"/>
      <c r="EK345" s="7"/>
      <c r="EL345" s="7"/>
      <c r="EM345" s="7"/>
      <c r="EN345" s="7"/>
      <c r="EO345" s="7"/>
      <c r="EP345" s="7"/>
      <c r="EQ345" s="7"/>
      <c r="ER345" s="7"/>
      <c r="ES345" s="7"/>
      <c r="ET345" s="7"/>
      <c r="EU345" s="7"/>
      <c r="EV345" s="7"/>
      <c r="EW345" s="7"/>
      <c r="EX345" s="7"/>
      <c r="EY345" s="7"/>
      <c r="EZ345" s="7"/>
      <c r="FA345" s="7"/>
      <c r="FB345" s="7"/>
      <c r="FC345" s="7"/>
      <c r="FD345" s="7"/>
      <c r="FE345" s="7"/>
      <c r="FF345" s="7"/>
      <c r="FG345" s="7"/>
      <c r="FH345" s="7"/>
      <c r="FI345" s="7"/>
      <c r="FJ345" s="7"/>
      <c r="FK345" s="7"/>
      <c r="FL345" s="7"/>
      <c r="FM345" s="7"/>
      <c r="FN345" s="7"/>
      <c r="FO345" s="7"/>
      <c r="FP345" s="7"/>
      <c r="FQ345" s="7"/>
      <c r="FR345" s="7"/>
      <c r="FS345" s="7"/>
      <c r="FT345" s="7"/>
      <c r="FU345" s="7"/>
      <c r="FV345" s="7"/>
      <c r="FW345" s="7"/>
      <c r="FX345" s="7"/>
      <c r="FY345" s="7"/>
      <c r="FZ345" s="7"/>
      <c r="GA345" s="7"/>
      <c r="GB345" s="7"/>
      <c r="GC345" s="7"/>
      <c r="GD345" s="7"/>
      <c r="GE345" s="7"/>
      <c r="GF345" s="7"/>
      <c r="GG345" s="7"/>
      <c r="GH345" s="7"/>
      <c r="GI345" s="7"/>
      <c r="GJ345" s="7"/>
      <c r="GK345" s="7"/>
      <c r="GL345" s="7"/>
      <c r="GM345" s="7"/>
      <c r="GN345" s="7"/>
      <c r="GO345" s="7"/>
      <c r="GP345" s="7"/>
      <c r="GQ345" s="7"/>
      <c r="GR345" s="7"/>
      <c r="GS345" s="7"/>
      <c r="GT345" s="7"/>
      <c r="GU345" s="7"/>
      <c r="GV345" s="7"/>
      <c r="GW345" s="7"/>
      <c r="GX345" s="7"/>
      <c r="GY345" s="7"/>
      <c r="GZ345" s="7"/>
      <c r="HA345" s="7"/>
      <c r="HB345" s="7"/>
      <c r="HC345" s="7"/>
      <c r="HD345" s="7"/>
      <c r="HE345" s="7"/>
      <c r="HF345" s="7"/>
      <c r="HG345" s="7"/>
      <c r="HH345" s="7"/>
      <c r="HI345" s="7"/>
      <c r="HJ345" s="7"/>
      <c r="HK345" s="7"/>
      <c r="HL345" s="7"/>
      <c r="HM345" s="7"/>
      <c r="HN345" s="7"/>
      <c r="HO345" s="7"/>
      <c r="HP345" s="7"/>
      <c r="HQ345" s="7"/>
      <c r="HR345" s="7"/>
      <c r="HS345" s="7"/>
      <c r="HT345" s="7"/>
      <c r="HU345" s="7"/>
      <c r="HV345" s="7"/>
      <c r="HW345" s="7"/>
      <c r="HX345" s="7"/>
      <c r="HY345" s="7"/>
      <c r="HZ345" s="7"/>
      <c r="IA345" s="7"/>
      <c r="IB345" s="7"/>
      <c r="IC345" s="7"/>
      <c r="ID345" s="7"/>
      <c r="IE345" s="7"/>
      <c r="IF345" s="7"/>
      <c r="IG345" s="7"/>
      <c r="IH345" s="7"/>
      <c r="II345" s="7"/>
      <c r="IJ345" s="7"/>
      <c r="IK345" s="7"/>
      <c r="IL345" s="7"/>
      <c r="IM345" s="7"/>
      <c r="IN345" s="7"/>
      <c r="IO345" s="7"/>
      <c r="IP345" s="7"/>
      <c r="IQ345" s="7"/>
      <c r="IR345" s="7"/>
      <c r="IS345" s="7"/>
      <c r="IT345" s="7"/>
      <c r="IU345" s="7"/>
      <c r="IV345" s="7"/>
      <c r="IW345" s="7"/>
      <c r="IX345" s="7"/>
      <c r="IY345" s="7"/>
      <c r="IZ345" s="7"/>
      <c r="JA345" s="7"/>
      <c r="JB345" s="7"/>
      <c r="JC345" s="7"/>
      <c r="JD345" s="7"/>
      <c r="JE345" s="7"/>
      <c r="JF345" s="7"/>
      <c r="JG345" s="7"/>
      <c r="JH345" s="7"/>
      <c r="JI345" s="7"/>
      <c r="JJ345" s="7"/>
      <c r="JK345" s="7"/>
      <c r="JL345" s="7"/>
      <c r="JM345" s="7"/>
      <c r="JN345" s="7"/>
      <c r="JO345" s="7"/>
      <c r="JP345" s="7"/>
      <c r="JQ345" s="7"/>
      <c r="JR345" s="7"/>
      <c r="JS345" s="7"/>
      <c r="JT345" s="7"/>
      <c r="JU345" s="7"/>
      <c r="JV345" s="7"/>
      <c r="JW345" s="7"/>
      <c r="JX345" s="7"/>
      <c r="JY345" s="7"/>
      <c r="JZ345" s="7"/>
      <c r="KA345" s="7"/>
      <c r="KB345" s="7"/>
      <c r="KC345" s="7"/>
      <c r="KD345" s="7"/>
      <c r="KE345" s="7"/>
      <c r="KF345" s="7"/>
      <c r="KG345" s="7"/>
      <c r="KH345" s="7"/>
      <c r="KI345" s="7"/>
      <c r="KJ345" s="7"/>
      <c r="KK345" s="7"/>
      <c r="KL345" s="7"/>
      <c r="KM345" s="7"/>
      <c r="KN345" s="7"/>
      <c r="KO345" s="7"/>
      <c r="KP345" s="7"/>
      <c r="KQ345" s="7"/>
      <c r="KR345" s="7"/>
      <c r="KS345" s="7"/>
      <c r="KT345" s="7"/>
      <c r="KU345" s="7"/>
      <c r="KV345" s="7"/>
      <c r="KW345" s="7"/>
      <c r="KX345" s="7"/>
      <c r="KY345" s="7"/>
      <c r="KZ345" s="7"/>
      <c r="LA345" s="7"/>
      <c r="LB345" s="7"/>
      <c r="LC345" s="7"/>
      <c r="LD345" s="7"/>
      <c r="LE345" s="7"/>
      <c r="LF345" s="7"/>
      <c r="LG345" s="7"/>
      <c r="LH345" s="7"/>
      <c r="LI345" s="7"/>
      <c r="LJ345" s="7"/>
      <c r="LK345" s="7"/>
      <c r="LL345" s="7"/>
      <c r="LM345" s="7"/>
      <c r="LN345" s="7"/>
      <c r="LO345" s="7"/>
      <c r="LP345" s="7"/>
      <c r="LQ345" s="7"/>
      <c r="LR345" s="7"/>
      <c r="LS345" s="7"/>
      <c r="LT345" s="7"/>
      <c r="LU345" s="7"/>
      <c r="LV345" s="7"/>
      <c r="LW345" s="7"/>
      <c r="LX345" s="7"/>
      <c r="LY345" s="7"/>
      <c r="LZ345" s="7"/>
      <c r="MA345" s="7"/>
      <c r="MB345" s="7"/>
      <c r="MC345" s="7"/>
      <c r="MD345" s="7"/>
      <c r="ME345" s="7"/>
      <c r="MF345" s="7"/>
      <c r="MG345" s="7"/>
      <c r="MH345" s="7"/>
      <c r="MI345" s="7"/>
      <c r="MJ345" s="7"/>
      <c r="MK345" s="7"/>
      <c r="ML345" s="7"/>
      <c r="MM345" s="7"/>
      <c r="MN345" s="7"/>
      <c r="MO345" s="7"/>
      <c r="MP345" s="7"/>
      <c r="MQ345" s="7"/>
      <c r="MR345" s="7"/>
      <c r="MS345" s="7"/>
      <c r="MT345" s="7"/>
      <c r="MU345" s="7"/>
      <c r="MV345" s="7"/>
      <c r="MW345" s="7"/>
      <c r="MX345" s="7"/>
      <c r="MY345" s="7"/>
      <c r="MZ345" s="7"/>
      <c r="NA345" s="7"/>
      <c r="NB345" s="7"/>
      <c r="NC345" s="7"/>
      <c r="ND345" s="7"/>
      <c r="NE345" s="7"/>
      <c r="NF345" s="7"/>
      <c r="NG345" s="7"/>
      <c r="NH345" s="7"/>
      <c r="NI345" s="7"/>
      <c r="NJ345" s="7"/>
      <c r="NK345" s="7"/>
      <c r="NL345" s="7"/>
      <c r="NM345" s="7"/>
      <c r="NN345" s="7"/>
      <c r="NO345" s="7"/>
      <c r="NP345" s="7"/>
      <c r="NQ345" s="7"/>
      <c r="NR345" s="7"/>
      <c r="NS345" s="7"/>
      <c r="NT345" s="7"/>
      <c r="NU345" s="7"/>
      <c r="NV345" s="7"/>
      <c r="NW345" s="7"/>
      <c r="NX345" s="7"/>
      <c r="NY345" s="7"/>
      <c r="NZ345" s="7"/>
      <c r="OA345" s="7"/>
      <c r="OB345" s="7"/>
      <c r="OC345" s="7"/>
      <c r="OD345" s="7"/>
      <c r="OE345" s="7"/>
      <c r="OF345" s="7"/>
      <c r="OG345" s="7"/>
      <c r="OH345" s="7"/>
      <c r="OI345" s="7"/>
      <c r="OJ345" s="7"/>
      <c r="OK345" s="7"/>
      <c r="OL345" s="7"/>
      <c r="OM345" s="7"/>
      <c r="ON345" s="7"/>
      <c r="OO345" s="7"/>
      <c r="OP345" s="7"/>
      <c r="OQ345" s="7"/>
      <c r="OR345" s="7"/>
      <c r="OS345" s="7"/>
      <c r="OT345" s="7"/>
      <c r="OU345" s="7"/>
      <c r="OV345" s="7"/>
      <c r="OW345" s="7"/>
      <c r="OX345" s="7"/>
      <c r="OY345" s="7"/>
      <c r="OZ345" s="7"/>
      <c r="PA345" s="7"/>
      <c r="PB345" s="7"/>
      <c r="PC345" s="7"/>
      <c r="PD345" s="7"/>
      <c r="PE345" s="7"/>
      <c r="PF345" s="7"/>
      <c r="PG345" s="7"/>
      <c r="PH345" s="7"/>
      <c r="PI345" s="7"/>
      <c r="PJ345" s="7"/>
      <c r="PK345" s="7"/>
      <c r="PL345" s="7"/>
      <c r="PM345" s="7"/>
      <c r="PN345" s="7"/>
      <c r="PO345" s="7"/>
      <c r="PP345" s="7"/>
      <c r="PQ345" s="7"/>
      <c r="PR345" s="7"/>
      <c r="PS345" s="7"/>
      <c r="PT345" s="7"/>
      <c r="PU345" s="7"/>
      <c r="PV345" s="7"/>
      <c r="PW345" s="7"/>
      <c r="PX345" s="7"/>
      <c r="PY345" s="7"/>
      <c r="PZ345" s="7"/>
      <c r="QA345" s="7"/>
      <c r="QB345" s="7"/>
      <c r="QC345" s="7"/>
      <c r="QD345" s="7"/>
      <c r="QE345" s="7"/>
      <c r="QF345" s="7"/>
      <c r="QG345" s="7"/>
      <c r="QH345" s="7"/>
      <c r="QI345" s="7"/>
      <c r="QJ345" s="7"/>
      <c r="QK345" s="7"/>
      <c r="QL345" s="7"/>
      <c r="QM345" s="7"/>
      <c r="QN345" s="7"/>
      <c r="QO345" s="7"/>
      <c r="QP345" s="7"/>
      <c r="QQ345" s="7"/>
      <c r="QR345" s="7"/>
      <c r="QS345" s="7"/>
      <c r="QT345" s="7"/>
      <c r="QU345" s="7"/>
      <c r="QV345" s="7"/>
      <c r="QW345" s="7"/>
      <c r="QX345" s="7"/>
      <c r="QY345" s="7"/>
      <c r="QZ345" s="7"/>
      <c r="RA345" s="7"/>
      <c r="RB345" s="7"/>
      <c r="RC345" s="7"/>
      <c r="RD345" s="7"/>
      <c r="RE345" s="7"/>
      <c r="RF345" s="7"/>
      <c r="RG345" s="7"/>
      <c r="RH345" s="7"/>
      <c r="RI345" s="7"/>
      <c r="RJ345" s="7"/>
      <c r="RK345" s="7"/>
      <c r="RL345" s="7"/>
      <c r="RM345" s="7"/>
      <c r="RN345" s="7"/>
      <c r="RO345" s="7"/>
      <c r="RP345" s="7"/>
      <c r="RQ345" s="7"/>
      <c r="RR345" s="7"/>
      <c r="RS345" s="7"/>
      <c r="RT345" s="7"/>
      <c r="RU345" s="7"/>
      <c r="RV345" s="7"/>
      <c r="RW345" s="7"/>
      <c r="RX345" s="7"/>
      <c r="RY345" s="7"/>
      <c r="RZ345" s="7"/>
      <c r="SA345" s="7"/>
      <c r="SB345" s="7"/>
      <c r="SC345" s="7"/>
      <c r="SD345" s="7"/>
      <c r="SE345" s="7"/>
      <c r="SF345" s="7"/>
      <c r="SG345" s="7"/>
      <c r="SH345" s="7"/>
      <c r="SI345" s="7"/>
      <c r="SJ345" s="7"/>
      <c r="SK345" s="7"/>
    </row>
    <row r="346" ht="14.2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  <c r="DT346" s="7"/>
      <c r="DU346" s="7"/>
      <c r="DV346" s="7"/>
      <c r="DW346" s="7"/>
      <c r="DX346" s="7"/>
      <c r="DY346" s="7"/>
      <c r="DZ346" s="7"/>
      <c r="EA346" s="7"/>
      <c r="EB346" s="7"/>
      <c r="EC346" s="7"/>
      <c r="ED346" s="7"/>
      <c r="EE346" s="7"/>
      <c r="EF346" s="7"/>
      <c r="EG346" s="7"/>
      <c r="EH346" s="7"/>
      <c r="EI346" s="7"/>
      <c r="EJ346" s="7"/>
      <c r="EK346" s="7"/>
      <c r="EL346" s="7"/>
      <c r="EM346" s="7"/>
      <c r="EN346" s="7"/>
      <c r="EO346" s="7"/>
      <c r="EP346" s="7"/>
      <c r="EQ346" s="7"/>
      <c r="ER346" s="7"/>
      <c r="ES346" s="7"/>
      <c r="ET346" s="7"/>
      <c r="EU346" s="7"/>
      <c r="EV346" s="7"/>
      <c r="EW346" s="7"/>
      <c r="EX346" s="7"/>
      <c r="EY346" s="7"/>
      <c r="EZ346" s="7"/>
      <c r="FA346" s="7"/>
      <c r="FB346" s="7"/>
      <c r="FC346" s="7"/>
      <c r="FD346" s="7"/>
      <c r="FE346" s="7"/>
      <c r="FF346" s="7"/>
      <c r="FG346" s="7"/>
      <c r="FH346" s="7"/>
      <c r="FI346" s="7"/>
      <c r="FJ346" s="7"/>
      <c r="FK346" s="7"/>
      <c r="FL346" s="7"/>
      <c r="FM346" s="7"/>
      <c r="FN346" s="7"/>
      <c r="FO346" s="7"/>
      <c r="FP346" s="7"/>
      <c r="FQ346" s="7"/>
      <c r="FR346" s="7"/>
      <c r="FS346" s="7"/>
      <c r="FT346" s="7"/>
      <c r="FU346" s="7"/>
      <c r="FV346" s="7"/>
      <c r="FW346" s="7"/>
      <c r="FX346" s="7"/>
      <c r="FY346" s="7"/>
      <c r="FZ346" s="7"/>
      <c r="GA346" s="7"/>
      <c r="GB346" s="7"/>
      <c r="GC346" s="7"/>
      <c r="GD346" s="7"/>
      <c r="GE346" s="7"/>
      <c r="GF346" s="7"/>
      <c r="GG346" s="7"/>
      <c r="GH346" s="7"/>
      <c r="GI346" s="7"/>
      <c r="GJ346" s="7"/>
      <c r="GK346" s="7"/>
      <c r="GL346" s="7"/>
      <c r="GM346" s="7"/>
      <c r="GN346" s="7"/>
      <c r="GO346" s="7"/>
      <c r="GP346" s="7"/>
      <c r="GQ346" s="7"/>
      <c r="GR346" s="7"/>
      <c r="GS346" s="7"/>
      <c r="GT346" s="7"/>
      <c r="GU346" s="7"/>
      <c r="GV346" s="7"/>
      <c r="GW346" s="7"/>
      <c r="GX346" s="7"/>
      <c r="GY346" s="7"/>
      <c r="GZ346" s="7"/>
      <c r="HA346" s="7"/>
      <c r="HB346" s="7"/>
      <c r="HC346" s="7"/>
      <c r="HD346" s="7"/>
      <c r="HE346" s="7"/>
      <c r="HF346" s="7"/>
      <c r="HG346" s="7"/>
      <c r="HH346" s="7"/>
      <c r="HI346" s="7"/>
      <c r="HJ346" s="7"/>
      <c r="HK346" s="7"/>
      <c r="HL346" s="7"/>
      <c r="HM346" s="7"/>
      <c r="HN346" s="7"/>
      <c r="HO346" s="7"/>
      <c r="HP346" s="7"/>
      <c r="HQ346" s="7"/>
      <c r="HR346" s="7"/>
      <c r="HS346" s="7"/>
      <c r="HT346" s="7"/>
      <c r="HU346" s="7"/>
      <c r="HV346" s="7"/>
      <c r="HW346" s="7"/>
      <c r="HX346" s="7"/>
      <c r="HY346" s="7"/>
      <c r="HZ346" s="7"/>
      <c r="IA346" s="7"/>
      <c r="IB346" s="7"/>
      <c r="IC346" s="7"/>
      <c r="ID346" s="7"/>
      <c r="IE346" s="7"/>
      <c r="IF346" s="7"/>
      <c r="IG346" s="7"/>
      <c r="IH346" s="7"/>
      <c r="II346" s="7"/>
      <c r="IJ346" s="7"/>
      <c r="IK346" s="7"/>
      <c r="IL346" s="7"/>
      <c r="IM346" s="7"/>
      <c r="IN346" s="7"/>
      <c r="IO346" s="7"/>
      <c r="IP346" s="7"/>
      <c r="IQ346" s="7"/>
      <c r="IR346" s="7"/>
      <c r="IS346" s="7"/>
      <c r="IT346" s="7"/>
      <c r="IU346" s="7"/>
      <c r="IV346" s="7"/>
      <c r="IW346" s="7"/>
      <c r="IX346" s="7"/>
      <c r="IY346" s="7"/>
      <c r="IZ346" s="7"/>
      <c r="JA346" s="7"/>
      <c r="JB346" s="7"/>
      <c r="JC346" s="7"/>
      <c r="JD346" s="7"/>
      <c r="JE346" s="7"/>
      <c r="JF346" s="7"/>
      <c r="JG346" s="7"/>
      <c r="JH346" s="7"/>
      <c r="JI346" s="7"/>
      <c r="JJ346" s="7"/>
      <c r="JK346" s="7"/>
      <c r="JL346" s="7"/>
      <c r="JM346" s="7"/>
      <c r="JN346" s="7"/>
      <c r="JO346" s="7"/>
      <c r="JP346" s="7"/>
      <c r="JQ346" s="7"/>
      <c r="JR346" s="7"/>
      <c r="JS346" s="7"/>
      <c r="JT346" s="7"/>
      <c r="JU346" s="7"/>
      <c r="JV346" s="7"/>
      <c r="JW346" s="7"/>
      <c r="JX346" s="7"/>
      <c r="JY346" s="7"/>
      <c r="JZ346" s="7"/>
      <c r="KA346" s="7"/>
      <c r="KB346" s="7"/>
      <c r="KC346" s="7"/>
      <c r="KD346" s="7"/>
      <c r="KE346" s="7"/>
      <c r="KF346" s="7"/>
      <c r="KG346" s="7"/>
      <c r="KH346" s="7"/>
      <c r="KI346" s="7"/>
      <c r="KJ346" s="7"/>
      <c r="KK346" s="7"/>
      <c r="KL346" s="7"/>
      <c r="KM346" s="7"/>
      <c r="KN346" s="7"/>
      <c r="KO346" s="7"/>
      <c r="KP346" s="7"/>
      <c r="KQ346" s="7"/>
      <c r="KR346" s="7"/>
      <c r="KS346" s="7"/>
      <c r="KT346" s="7"/>
      <c r="KU346" s="7"/>
      <c r="KV346" s="7"/>
      <c r="KW346" s="7"/>
      <c r="KX346" s="7"/>
      <c r="KY346" s="7"/>
      <c r="KZ346" s="7"/>
      <c r="LA346" s="7"/>
      <c r="LB346" s="7"/>
      <c r="LC346" s="7"/>
      <c r="LD346" s="7"/>
      <c r="LE346" s="7"/>
      <c r="LF346" s="7"/>
      <c r="LG346" s="7"/>
      <c r="LH346" s="7"/>
      <c r="LI346" s="7"/>
      <c r="LJ346" s="7"/>
      <c r="LK346" s="7"/>
      <c r="LL346" s="7"/>
      <c r="LM346" s="7"/>
      <c r="LN346" s="7"/>
      <c r="LO346" s="7"/>
      <c r="LP346" s="7"/>
      <c r="LQ346" s="7"/>
      <c r="LR346" s="7"/>
      <c r="LS346" s="7"/>
      <c r="LT346" s="7"/>
      <c r="LU346" s="7"/>
      <c r="LV346" s="7"/>
      <c r="LW346" s="7"/>
      <c r="LX346" s="7"/>
      <c r="LY346" s="7"/>
      <c r="LZ346" s="7"/>
      <c r="MA346" s="7"/>
      <c r="MB346" s="7"/>
      <c r="MC346" s="7"/>
      <c r="MD346" s="7"/>
      <c r="ME346" s="7"/>
      <c r="MF346" s="7"/>
      <c r="MG346" s="7"/>
      <c r="MH346" s="7"/>
      <c r="MI346" s="7"/>
      <c r="MJ346" s="7"/>
      <c r="MK346" s="7"/>
      <c r="ML346" s="7"/>
      <c r="MM346" s="7"/>
      <c r="MN346" s="7"/>
      <c r="MO346" s="7"/>
      <c r="MP346" s="7"/>
      <c r="MQ346" s="7"/>
      <c r="MR346" s="7"/>
      <c r="MS346" s="7"/>
      <c r="MT346" s="7"/>
      <c r="MU346" s="7"/>
      <c r="MV346" s="7"/>
      <c r="MW346" s="7"/>
      <c r="MX346" s="7"/>
      <c r="MY346" s="7"/>
      <c r="MZ346" s="7"/>
      <c r="NA346" s="7"/>
      <c r="NB346" s="7"/>
      <c r="NC346" s="7"/>
      <c r="ND346" s="7"/>
      <c r="NE346" s="7"/>
      <c r="NF346" s="7"/>
      <c r="NG346" s="7"/>
      <c r="NH346" s="7"/>
      <c r="NI346" s="7"/>
      <c r="NJ346" s="7"/>
      <c r="NK346" s="7"/>
      <c r="NL346" s="7"/>
      <c r="NM346" s="7"/>
      <c r="NN346" s="7"/>
      <c r="NO346" s="7"/>
      <c r="NP346" s="7"/>
      <c r="NQ346" s="7"/>
      <c r="NR346" s="7"/>
      <c r="NS346" s="7"/>
      <c r="NT346" s="7"/>
      <c r="NU346" s="7"/>
      <c r="NV346" s="7"/>
      <c r="NW346" s="7"/>
      <c r="NX346" s="7"/>
      <c r="NY346" s="7"/>
      <c r="NZ346" s="7"/>
      <c r="OA346" s="7"/>
      <c r="OB346" s="7"/>
      <c r="OC346" s="7"/>
      <c r="OD346" s="7"/>
      <c r="OE346" s="7"/>
      <c r="OF346" s="7"/>
      <c r="OG346" s="7"/>
      <c r="OH346" s="7"/>
      <c r="OI346" s="7"/>
      <c r="OJ346" s="7"/>
      <c r="OK346" s="7"/>
      <c r="OL346" s="7"/>
      <c r="OM346" s="7"/>
      <c r="ON346" s="7"/>
      <c r="OO346" s="7"/>
      <c r="OP346" s="7"/>
      <c r="OQ346" s="7"/>
      <c r="OR346" s="7"/>
      <c r="OS346" s="7"/>
      <c r="OT346" s="7"/>
      <c r="OU346" s="7"/>
      <c r="OV346" s="7"/>
      <c r="OW346" s="7"/>
      <c r="OX346" s="7"/>
      <c r="OY346" s="7"/>
      <c r="OZ346" s="7"/>
      <c r="PA346" s="7"/>
      <c r="PB346" s="7"/>
      <c r="PC346" s="7"/>
      <c r="PD346" s="7"/>
      <c r="PE346" s="7"/>
      <c r="PF346" s="7"/>
      <c r="PG346" s="7"/>
      <c r="PH346" s="7"/>
      <c r="PI346" s="7"/>
      <c r="PJ346" s="7"/>
      <c r="PK346" s="7"/>
      <c r="PL346" s="7"/>
      <c r="PM346" s="7"/>
      <c r="PN346" s="7"/>
      <c r="PO346" s="7"/>
      <c r="PP346" s="7"/>
      <c r="PQ346" s="7"/>
      <c r="PR346" s="7"/>
      <c r="PS346" s="7"/>
      <c r="PT346" s="7"/>
      <c r="PU346" s="7"/>
      <c r="PV346" s="7"/>
      <c r="PW346" s="7"/>
      <c r="PX346" s="7"/>
      <c r="PY346" s="7"/>
      <c r="PZ346" s="7"/>
      <c r="QA346" s="7"/>
      <c r="QB346" s="7"/>
      <c r="QC346" s="7"/>
      <c r="QD346" s="7"/>
      <c r="QE346" s="7"/>
      <c r="QF346" s="7"/>
      <c r="QG346" s="7"/>
      <c r="QH346" s="7"/>
      <c r="QI346" s="7"/>
      <c r="QJ346" s="7"/>
      <c r="QK346" s="7"/>
      <c r="QL346" s="7"/>
      <c r="QM346" s="7"/>
      <c r="QN346" s="7"/>
      <c r="QO346" s="7"/>
      <c r="QP346" s="7"/>
      <c r="QQ346" s="7"/>
      <c r="QR346" s="7"/>
      <c r="QS346" s="7"/>
      <c r="QT346" s="7"/>
      <c r="QU346" s="7"/>
      <c r="QV346" s="7"/>
      <c r="QW346" s="7"/>
      <c r="QX346" s="7"/>
      <c r="QY346" s="7"/>
      <c r="QZ346" s="7"/>
      <c r="RA346" s="7"/>
      <c r="RB346" s="7"/>
      <c r="RC346" s="7"/>
      <c r="RD346" s="7"/>
      <c r="RE346" s="7"/>
      <c r="RF346" s="7"/>
      <c r="RG346" s="7"/>
      <c r="RH346" s="7"/>
      <c r="RI346" s="7"/>
      <c r="RJ346" s="7"/>
      <c r="RK346" s="7"/>
      <c r="RL346" s="7"/>
      <c r="RM346" s="7"/>
      <c r="RN346" s="7"/>
      <c r="RO346" s="7"/>
      <c r="RP346" s="7"/>
      <c r="RQ346" s="7"/>
      <c r="RR346" s="7"/>
      <c r="RS346" s="7"/>
      <c r="RT346" s="7"/>
      <c r="RU346" s="7"/>
      <c r="RV346" s="7"/>
      <c r="RW346" s="7"/>
      <c r="RX346" s="7"/>
      <c r="RY346" s="7"/>
      <c r="RZ346" s="7"/>
      <c r="SA346" s="7"/>
      <c r="SB346" s="7"/>
      <c r="SC346" s="7"/>
      <c r="SD346" s="7"/>
      <c r="SE346" s="7"/>
      <c r="SF346" s="7"/>
      <c r="SG346" s="7"/>
      <c r="SH346" s="7"/>
      <c r="SI346" s="7"/>
      <c r="SJ346" s="7"/>
      <c r="SK346" s="7"/>
    </row>
    <row r="347" ht="14.2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  <c r="DT347" s="7"/>
      <c r="DU347" s="7"/>
      <c r="DV347" s="7"/>
      <c r="DW347" s="7"/>
      <c r="DX347" s="7"/>
      <c r="DY347" s="7"/>
      <c r="DZ347" s="7"/>
      <c r="EA347" s="7"/>
      <c r="EB347" s="7"/>
      <c r="EC347" s="7"/>
      <c r="ED347" s="7"/>
      <c r="EE347" s="7"/>
      <c r="EF347" s="7"/>
      <c r="EG347" s="7"/>
      <c r="EH347" s="7"/>
      <c r="EI347" s="7"/>
      <c r="EJ347" s="7"/>
      <c r="EK347" s="7"/>
      <c r="EL347" s="7"/>
      <c r="EM347" s="7"/>
      <c r="EN347" s="7"/>
      <c r="EO347" s="7"/>
      <c r="EP347" s="7"/>
      <c r="EQ347" s="7"/>
      <c r="ER347" s="7"/>
      <c r="ES347" s="7"/>
      <c r="ET347" s="7"/>
      <c r="EU347" s="7"/>
      <c r="EV347" s="7"/>
      <c r="EW347" s="7"/>
      <c r="EX347" s="7"/>
      <c r="EY347" s="7"/>
      <c r="EZ347" s="7"/>
      <c r="FA347" s="7"/>
      <c r="FB347" s="7"/>
      <c r="FC347" s="7"/>
      <c r="FD347" s="7"/>
      <c r="FE347" s="7"/>
      <c r="FF347" s="7"/>
      <c r="FG347" s="7"/>
      <c r="FH347" s="7"/>
      <c r="FI347" s="7"/>
      <c r="FJ347" s="7"/>
      <c r="FK347" s="7"/>
      <c r="FL347" s="7"/>
      <c r="FM347" s="7"/>
      <c r="FN347" s="7"/>
      <c r="FO347" s="7"/>
      <c r="FP347" s="7"/>
      <c r="FQ347" s="7"/>
      <c r="FR347" s="7"/>
      <c r="FS347" s="7"/>
      <c r="FT347" s="7"/>
      <c r="FU347" s="7"/>
      <c r="FV347" s="7"/>
      <c r="FW347" s="7"/>
      <c r="FX347" s="7"/>
      <c r="FY347" s="7"/>
      <c r="FZ347" s="7"/>
      <c r="GA347" s="7"/>
      <c r="GB347" s="7"/>
      <c r="GC347" s="7"/>
      <c r="GD347" s="7"/>
      <c r="GE347" s="7"/>
      <c r="GF347" s="7"/>
      <c r="GG347" s="7"/>
      <c r="GH347" s="7"/>
      <c r="GI347" s="7"/>
      <c r="GJ347" s="7"/>
      <c r="GK347" s="7"/>
      <c r="GL347" s="7"/>
      <c r="GM347" s="7"/>
      <c r="GN347" s="7"/>
      <c r="GO347" s="7"/>
      <c r="GP347" s="7"/>
      <c r="GQ347" s="7"/>
      <c r="GR347" s="7"/>
      <c r="GS347" s="7"/>
      <c r="GT347" s="7"/>
      <c r="GU347" s="7"/>
      <c r="GV347" s="7"/>
      <c r="GW347" s="7"/>
      <c r="GX347" s="7"/>
      <c r="GY347" s="7"/>
      <c r="GZ347" s="7"/>
      <c r="HA347" s="7"/>
      <c r="HB347" s="7"/>
      <c r="HC347" s="7"/>
      <c r="HD347" s="7"/>
      <c r="HE347" s="7"/>
      <c r="HF347" s="7"/>
      <c r="HG347" s="7"/>
      <c r="HH347" s="7"/>
      <c r="HI347" s="7"/>
      <c r="HJ347" s="7"/>
      <c r="HK347" s="7"/>
      <c r="HL347" s="7"/>
      <c r="HM347" s="7"/>
      <c r="HN347" s="7"/>
      <c r="HO347" s="7"/>
      <c r="HP347" s="7"/>
      <c r="HQ347" s="7"/>
      <c r="HR347" s="7"/>
      <c r="HS347" s="7"/>
      <c r="HT347" s="7"/>
      <c r="HU347" s="7"/>
      <c r="HV347" s="7"/>
      <c r="HW347" s="7"/>
      <c r="HX347" s="7"/>
      <c r="HY347" s="7"/>
      <c r="HZ347" s="7"/>
      <c r="IA347" s="7"/>
      <c r="IB347" s="7"/>
      <c r="IC347" s="7"/>
      <c r="ID347" s="7"/>
      <c r="IE347" s="7"/>
      <c r="IF347" s="7"/>
      <c r="IG347" s="7"/>
      <c r="IH347" s="7"/>
      <c r="II347" s="7"/>
      <c r="IJ347" s="7"/>
      <c r="IK347" s="7"/>
      <c r="IL347" s="7"/>
      <c r="IM347" s="7"/>
      <c r="IN347" s="7"/>
      <c r="IO347" s="7"/>
      <c r="IP347" s="7"/>
      <c r="IQ347" s="7"/>
      <c r="IR347" s="7"/>
      <c r="IS347" s="7"/>
      <c r="IT347" s="7"/>
      <c r="IU347" s="7"/>
      <c r="IV347" s="7"/>
      <c r="IW347" s="7"/>
      <c r="IX347" s="7"/>
      <c r="IY347" s="7"/>
      <c r="IZ347" s="7"/>
      <c r="JA347" s="7"/>
      <c r="JB347" s="7"/>
      <c r="JC347" s="7"/>
      <c r="JD347" s="7"/>
      <c r="JE347" s="7"/>
      <c r="JF347" s="7"/>
      <c r="JG347" s="7"/>
      <c r="JH347" s="7"/>
      <c r="JI347" s="7"/>
      <c r="JJ347" s="7"/>
      <c r="JK347" s="7"/>
      <c r="JL347" s="7"/>
      <c r="JM347" s="7"/>
      <c r="JN347" s="7"/>
      <c r="JO347" s="7"/>
      <c r="JP347" s="7"/>
      <c r="JQ347" s="7"/>
      <c r="JR347" s="7"/>
      <c r="JS347" s="7"/>
      <c r="JT347" s="7"/>
      <c r="JU347" s="7"/>
      <c r="JV347" s="7"/>
      <c r="JW347" s="7"/>
      <c r="JX347" s="7"/>
      <c r="JY347" s="7"/>
      <c r="JZ347" s="7"/>
      <c r="KA347" s="7"/>
      <c r="KB347" s="7"/>
      <c r="KC347" s="7"/>
      <c r="KD347" s="7"/>
      <c r="KE347" s="7"/>
      <c r="KF347" s="7"/>
      <c r="KG347" s="7"/>
      <c r="KH347" s="7"/>
      <c r="KI347" s="7"/>
      <c r="KJ347" s="7"/>
      <c r="KK347" s="7"/>
      <c r="KL347" s="7"/>
      <c r="KM347" s="7"/>
      <c r="KN347" s="7"/>
      <c r="KO347" s="7"/>
      <c r="KP347" s="7"/>
      <c r="KQ347" s="7"/>
      <c r="KR347" s="7"/>
      <c r="KS347" s="7"/>
      <c r="KT347" s="7"/>
      <c r="KU347" s="7"/>
      <c r="KV347" s="7"/>
      <c r="KW347" s="7"/>
      <c r="KX347" s="7"/>
      <c r="KY347" s="7"/>
      <c r="KZ347" s="7"/>
      <c r="LA347" s="7"/>
      <c r="LB347" s="7"/>
      <c r="LC347" s="7"/>
      <c r="LD347" s="7"/>
      <c r="LE347" s="7"/>
      <c r="LF347" s="7"/>
      <c r="LG347" s="7"/>
      <c r="LH347" s="7"/>
      <c r="LI347" s="7"/>
      <c r="LJ347" s="7"/>
      <c r="LK347" s="7"/>
      <c r="LL347" s="7"/>
      <c r="LM347" s="7"/>
      <c r="LN347" s="7"/>
      <c r="LO347" s="7"/>
      <c r="LP347" s="7"/>
      <c r="LQ347" s="7"/>
      <c r="LR347" s="7"/>
      <c r="LS347" s="7"/>
      <c r="LT347" s="7"/>
      <c r="LU347" s="7"/>
      <c r="LV347" s="7"/>
      <c r="LW347" s="7"/>
      <c r="LX347" s="7"/>
      <c r="LY347" s="7"/>
      <c r="LZ347" s="7"/>
      <c r="MA347" s="7"/>
      <c r="MB347" s="7"/>
      <c r="MC347" s="7"/>
      <c r="MD347" s="7"/>
      <c r="ME347" s="7"/>
      <c r="MF347" s="7"/>
      <c r="MG347" s="7"/>
      <c r="MH347" s="7"/>
      <c r="MI347" s="7"/>
      <c r="MJ347" s="7"/>
      <c r="MK347" s="7"/>
      <c r="ML347" s="7"/>
      <c r="MM347" s="7"/>
      <c r="MN347" s="7"/>
      <c r="MO347" s="7"/>
      <c r="MP347" s="7"/>
      <c r="MQ347" s="7"/>
      <c r="MR347" s="7"/>
      <c r="MS347" s="7"/>
      <c r="MT347" s="7"/>
      <c r="MU347" s="7"/>
      <c r="MV347" s="7"/>
      <c r="MW347" s="7"/>
      <c r="MX347" s="7"/>
      <c r="MY347" s="7"/>
      <c r="MZ347" s="7"/>
      <c r="NA347" s="7"/>
      <c r="NB347" s="7"/>
      <c r="NC347" s="7"/>
      <c r="ND347" s="7"/>
      <c r="NE347" s="7"/>
      <c r="NF347" s="7"/>
      <c r="NG347" s="7"/>
      <c r="NH347" s="7"/>
      <c r="NI347" s="7"/>
      <c r="NJ347" s="7"/>
      <c r="NK347" s="7"/>
      <c r="NL347" s="7"/>
      <c r="NM347" s="7"/>
      <c r="NN347" s="7"/>
      <c r="NO347" s="7"/>
      <c r="NP347" s="7"/>
      <c r="NQ347" s="7"/>
      <c r="NR347" s="7"/>
      <c r="NS347" s="7"/>
      <c r="NT347" s="7"/>
      <c r="NU347" s="7"/>
      <c r="NV347" s="7"/>
      <c r="NW347" s="7"/>
      <c r="NX347" s="7"/>
      <c r="NY347" s="7"/>
      <c r="NZ347" s="7"/>
      <c r="OA347" s="7"/>
      <c r="OB347" s="7"/>
      <c r="OC347" s="7"/>
      <c r="OD347" s="7"/>
      <c r="OE347" s="7"/>
      <c r="OF347" s="7"/>
      <c r="OG347" s="7"/>
      <c r="OH347" s="7"/>
      <c r="OI347" s="7"/>
      <c r="OJ347" s="7"/>
      <c r="OK347" s="7"/>
      <c r="OL347" s="7"/>
      <c r="OM347" s="7"/>
      <c r="ON347" s="7"/>
      <c r="OO347" s="7"/>
      <c r="OP347" s="7"/>
      <c r="OQ347" s="7"/>
      <c r="OR347" s="7"/>
      <c r="OS347" s="7"/>
      <c r="OT347" s="7"/>
      <c r="OU347" s="7"/>
      <c r="OV347" s="7"/>
      <c r="OW347" s="7"/>
      <c r="OX347" s="7"/>
      <c r="OY347" s="7"/>
      <c r="OZ347" s="7"/>
      <c r="PA347" s="7"/>
      <c r="PB347" s="7"/>
      <c r="PC347" s="7"/>
      <c r="PD347" s="7"/>
      <c r="PE347" s="7"/>
      <c r="PF347" s="7"/>
      <c r="PG347" s="7"/>
      <c r="PH347" s="7"/>
      <c r="PI347" s="7"/>
      <c r="PJ347" s="7"/>
      <c r="PK347" s="7"/>
      <c r="PL347" s="7"/>
      <c r="PM347" s="7"/>
      <c r="PN347" s="7"/>
      <c r="PO347" s="7"/>
      <c r="PP347" s="7"/>
      <c r="PQ347" s="7"/>
      <c r="PR347" s="7"/>
      <c r="PS347" s="7"/>
      <c r="PT347" s="7"/>
      <c r="PU347" s="7"/>
      <c r="PV347" s="7"/>
      <c r="PW347" s="7"/>
      <c r="PX347" s="7"/>
      <c r="PY347" s="7"/>
      <c r="PZ347" s="7"/>
      <c r="QA347" s="7"/>
      <c r="QB347" s="7"/>
      <c r="QC347" s="7"/>
      <c r="QD347" s="7"/>
      <c r="QE347" s="7"/>
      <c r="QF347" s="7"/>
      <c r="QG347" s="7"/>
      <c r="QH347" s="7"/>
      <c r="QI347" s="7"/>
      <c r="QJ347" s="7"/>
      <c r="QK347" s="7"/>
      <c r="QL347" s="7"/>
      <c r="QM347" s="7"/>
      <c r="QN347" s="7"/>
      <c r="QO347" s="7"/>
      <c r="QP347" s="7"/>
      <c r="QQ347" s="7"/>
      <c r="QR347" s="7"/>
      <c r="QS347" s="7"/>
      <c r="QT347" s="7"/>
      <c r="QU347" s="7"/>
      <c r="QV347" s="7"/>
      <c r="QW347" s="7"/>
      <c r="QX347" s="7"/>
      <c r="QY347" s="7"/>
      <c r="QZ347" s="7"/>
      <c r="RA347" s="7"/>
      <c r="RB347" s="7"/>
      <c r="RC347" s="7"/>
      <c r="RD347" s="7"/>
      <c r="RE347" s="7"/>
      <c r="RF347" s="7"/>
      <c r="RG347" s="7"/>
      <c r="RH347" s="7"/>
      <c r="RI347" s="7"/>
      <c r="RJ347" s="7"/>
      <c r="RK347" s="7"/>
      <c r="RL347" s="7"/>
      <c r="RM347" s="7"/>
      <c r="RN347" s="7"/>
      <c r="RO347" s="7"/>
      <c r="RP347" s="7"/>
      <c r="RQ347" s="7"/>
      <c r="RR347" s="7"/>
      <c r="RS347" s="7"/>
      <c r="RT347" s="7"/>
      <c r="RU347" s="7"/>
      <c r="RV347" s="7"/>
      <c r="RW347" s="7"/>
      <c r="RX347" s="7"/>
      <c r="RY347" s="7"/>
      <c r="RZ347" s="7"/>
      <c r="SA347" s="7"/>
      <c r="SB347" s="7"/>
      <c r="SC347" s="7"/>
      <c r="SD347" s="7"/>
      <c r="SE347" s="7"/>
      <c r="SF347" s="7"/>
      <c r="SG347" s="7"/>
      <c r="SH347" s="7"/>
      <c r="SI347" s="7"/>
      <c r="SJ347" s="7"/>
      <c r="SK347" s="7"/>
    </row>
    <row r="348" ht="14.2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  <c r="DT348" s="7"/>
      <c r="DU348" s="7"/>
      <c r="DV348" s="7"/>
      <c r="DW348" s="7"/>
      <c r="DX348" s="7"/>
      <c r="DY348" s="7"/>
      <c r="DZ348" s="7"/>
      <c r="EA348" s="7"/>
      <c r="EB348" s="7"/>
      <c r="EC348" s="7"/>
      <c r="ED348" s="7"/>
      <c r="EE348" s="7"/>
      <c r="EF348" s="7"/>
      <c r="EG348" s="7"/>
      <c r="EH348" s="7"/>
      <c r="EI348" s="7"/>
      <c r="EJ348" s="7"/>
      <c r="EK348" s="7"/>
      <c r="EL348" s="7"/>
      <c r="EM348" s="7"/>
      <c r="EN348" s="7"/>
      <c r="EO348" s="7"/>
      <c r="EP348" s="7"/>
      <c r="EQ348" s="7"/>
      <c r="ER348" s="7"/>
      <c r="ES348" s="7"/>
      <c r="ET348" s="7"/>
      <c r="EU348" s="7"/>
      <c r="EV348" s="7"/>
      <c r="EW348" s="7"/>
      <c r="EX348" s="7"/>
      <c r="EY348" s="7"/>
      <c r="EZ348" s="7"/>
      <c r="FA348" s="7"/>
      <c r="FB348" s="7"/>
      <c r="FC348" s="7"/>
      <c r="FD348" s="7"/>
      <c r="FE348" s="7"/>
      <c r="FF348" s="7"/>
      <c r="FG348" s="7"/>
      <c r="FH348" s="7"/>
      <c r="FI348" s="7"/>
      <c r="FJ348" s="7"/>
      <c r="FK348" s="7"/>
      <c r="FL348" s="7"/>
      <c r="FM348" s="7"/>
      <c r="FN348" s="7"/>
      <c r="FO348" s="7"/>
      <c r="FP348" s="7"/>
      <c r="FQ348" s="7"/>
      <c r="FR348" s="7"/>
      <c r="FS348" s="7"/>
      <c r="FT348" s="7"/>
      <c r="FU348" s="7"/>
      <c r="FV348" s="7"/>
      <c r="FW348" s="7"/>
      <c r="FX348" s="7"/>
      <c r="FY348" s="7"/>
      <c r="FZ348" s="7"/>
      <c r="GA348" s="7"/>
      <c r="GB348" s="7"/>
      <c r="GC348" s="7"/>
      <c r="GD348" s="7"/>
      <c r="GE348" s="7"/>
      <c r="GF348" s="7"/>
      <c r="GG348" s="7"/>
      <c r="GH348" s="7"/>
      <c r="GI348" s="7"/>
      <c r="GJ348" s="7"/>
      <c r="GK348" s="7"/>
      <c r="GL348" s="7"/>
      <c r="GM348" s="7"/>
      <c r="GN348" s="7"/>
      <c r="GO348" s="7"/>
      <c r="GP348" s="7"/>
      <c r="GQ348" s="7"/>
      <c r="GR348" s="7"/>
      <c r="GS348" s="7"/>
      <c r="GT348" s="7"/>
      <c r="GU348" s="7"/>
      <c r="GV348" s="7"/>
      <c r="GW348" s="7"/>
      <c r="GX348" s="7"/>
      <c r="GY348" s="7"/>
      <c r="GZ348" s="7"/>
      <c r="HA348" s="7"/>
      <c r="HB348" s="7"/>
      <c r="HC348" s="7"/>
      <c r="HD348" s="7"/>
      <c r="HE348" s="7"/>
      <c r="HF348" s="7"/>
      <c r="HG348" s="7"/>
      <c r="HH348" s="7"/>
      <c r="HI348" s="7"/>
      <c r="HJ348" s="7"/>
      <c r="HK348" s="7"/>
      <c r="HL348" s="7"/>
      <c r="HM348" s="7"/>
      <c r="HN348" s="7"/>
      <c r="HO348" s="7"/>
      <c r="HP348" s="7"/>
      <c r="HQ348" s="7"/>
      <c r="HR348" s="7"/>
      <c r="HS348" s="7"/>
      <c r="HT348" s="7"/>
      <c r="HU348" s="7"/>
      <c r="HV348" s="7"/>
      <c r="HW348" s="7"/>
      <c r="HX348" s="7"/>
      <c r="HY348" s="7"/>
      <c r="HZ348" s="7"/>
      <c r="IA348" s="7"/>
      <c r="IB348" s="7"/>
      <c r="IC348" s="7"/>
      <c r="ID348" s="7"/>
      <c r="IE348" s="7"/>
      <c r="IF348" s="7"/>
      <c r="IG348" s="7"/>
      <c r="IH348" s="7"/>
      <c r="II348" s="7"/>
      <c r="IJ348" s="7"/>
      <c r="IK348" s="7"/>
      <c r="IL348" s="7"/>
      <c r="IM348" s="7"/>
      <c r="IN348" s="7"/>
      <c r="IO348" s="7"/>
      <c r="IP348" s="7"/>
      <c r="IQ348" s="7"/>
      <c r="IR348" s="7"/>
      <c r="IS348" s="7"/>
      <c r="IT348" s="7"/>
      <c r="IU348" s="7"/>
      <c r="IV348" s="7"/>
      <c r="IW348" s="7"/>
      <c r="IX348" s="7"/>
      <c r="IY348" s="7"/>
      <c r="IZ348" s="7"/>
      <c r="JA348" s="7"/>
      <c r="JB348" s="7"/>
      <c r="JC348" s="7"/>
      <c r="JD348" s="7"/>
      <c r="JE348" s="7"/>
      <c r="JF348" s="7"/>
      <c r="JG348" s="7"/>
      <c r="JH348" s="7"/>
      <c r="JI348" s="7"/>
      <c r="JJ348" s="7"/>
      <c r="JK348" s="7"/>
      <c r="JL348" s="7"/>
      <c r="JM348" s="7"/>
      <c r="JN348" s="7"/>
      <c r="JO348" s="7"/>
      <c r="JP348" s="7"/>
      <c r="JQ348" s="7"/>
      <c r="JR348" s="7"/>
      <c r="JS348" s="7"/>
      <c r="JT348" s="7"/>
      <c r="JU348" s="7"/>
      <c r="JV348" s="7"/>
      <c r="JW348" s="7"/>
      <c r="JX348" s="7"/>
      <c r="JY348" s="7"/>
      <c r="JZ348" s="7"/>
      <c r="KA348" s="7"/>
      <c r="KB348" s="7"/>
      <c r="KC348" s="7"/>
      <c r="KD348" s="7"/>
      <c r="KE348" s="7"/>
      <c r="KF348" s="7"/>
      <c r="KG348" s="7"/>
      <c r="KH348" s="7"/>
      <c r="KI348" s="7"/>
      <c r="KJ348" s="7"/>
      <c r="KK348" s="7"/>
      <c r="KL348" s="7"/>
      <c r="KM348" s="7"/>
      <c r="KN348" s="7"/>
      <c r="KO348" s="7"/>
      <c r="KP348" s="7"/>
      <c r="KQ348" s="7"/>
      <c r="KR348" s="7"/>
      <c r="KS348" s="7"/>
      <c r="KT348" s="7"/>
      <c r="KU348" s="7"/>
      <c r="KV348" s="7"/>
      <c r="KW348" s="7"/>
      <c r="KX348" s="7"/>
      <c r="KY348" s="7"/>
      <c r="KZ348" s="7"/>
      <c r="LA348" s="7"/>
      <c r="LB348" s="7"/>
      <c r="LC348" s="7"/>
      <c r="LD348" s="7"/>
      <c r="LE348" s="7"/>
      <c r="LF348" s="7"/>
      <c r="LG348" s="7"/>
      <c r="LH348" s="7"/>
      <c r="LI348" s="7"/>
      <c r="LJ348" s="7"/>
      <c r="LK348" s="7"/>
      <c r="LL348" s="7"/>
      <c r="LM348" s="7"/>
      <c r="LN348" s="7"/>
      <c r="LO348" s="7"/>
      <c r="LP348" s="7"/>
      <c r="LQ348" s="7"/>
      <c r="LR348" s="7"/>
      <c r="LS348" s="7"/>
      <c r="LT348" s="7"/>
      <c r="LU348" s="7"/>
      <c r="LV348" s="7"/>
      <c r="LW348" s="7"/>
      <c r="LX348" s="7"/>
      <c r="LY348" s="7"/>
      <c r="LZ348" s="7"/>
      <c r="MA348" s="7"/>
      <c r="MB348" s="7"/>
      <c r="MC348" s="7"/>
      <c r="MD348" s="7"/>
      <c r="ME348" s="7"/>
      <c r="MF348" s="7"/>
      <c r="MG348" s="7"/>
      <c r="MH348" s="7"/>
      <c r="MI348" s="7"/>
      <c r="MJ348" s="7"/>
      <c r="MK348" s="7"/>
      <c r="ML348" s="7"/>
      <c r="MM348" s="7"/>
      <c r="MN348" s="7"/>
      <c r="MO348" s="7"/>
      <c r="MP348" s="7"/>
      <c r="MQ348" s="7"/>
      <c r="MR348" s="7"/>
      <c r="MS348" s="7"/>
      <c r="MT348" s="7"/>
      <c r="MU348" s="7"/>
      <c r="MV348" s="7"/>
      <c r="MW348" s="7"/>
      <c r="MX348" s="7"/>
      <c r="MY348" s="7"/>
      <c r="MZ348" s="7"/>
      <c r="NA348" s="7"/>
      <c r="NB348" s="7"/>
      <c r="NC348" s="7"/>
      <c r="ND348" s="7"/>
      <c r="NE348" s="7"/>
      <c r="NF348" s="7"/>
      <c r="NG348" s="7"/>
      <c r="NH348" s="7"/>
      <c r="NI348" s="7"/>
      <c r="NJ348" s="7"/>
      <c r="NK348" s="7"/>
      <c r="NL348" s="7"/>
      <c r="NM348" s="7"/>
      <c r="NN348" s="7"/>
      <c r="NO348" s="7"/>
      <c r="NP348" s="7"/>
      <c r="NQ348" s="7"/>
      <c r="NR348" s="7"/>
      <c r="NS348" s="7"/>
      <c r="NT348" s="7"/>
      <c r="NU348" s="7"/>
      <c r="NV348" s="7"/>
      <c r="NW348" s="7"/>
      <c r="NX348" s="7"/>
      <c r="NY348" s="7"/>
      <c r="NZ348" s="7"/>
      <c r="OA348" s="7"/>
      <c r="OB348" s="7"/>
      <c r="OC348" s="7"/>
      <c r="OD348" s="7"/>
      <c r="OE348" s="7"/>
      <c r="OF348" s="7"/>
      <c r="OG348" s="7"/>
      <c r="OH348" s="7"/>
      <c r="OI348" s="7"/>
      <c r="OJ348" s="7"/>
      <c r="OK348" s="7"/>
      <c r="OL348" s="7"/>
      <c r="OM348" s="7"/>
      <c r="ON348" s="7"/>
      <c r="OO348" s="7"/>
      <c r="OP348" s="7"/>
      <c r="OQ348" s="7"/>
      <c r="OR348" s="7"/>
      <c r="OS348" s="7"/>
      <c r="OT348" s="7"/>
      <c r="OU348" s="7"/>
      <c r="OV348" s="7"/>
      <c r="OW348" s="7"/>
      <c r="OX348" s="7"/>
      <c r="OY348" s="7"/>
      <c r="OZ348" s="7"/>
      <c r="PA348" s="7"/>
      <c r="PB348" s="7"/>
      <c r="PC348" s="7"/>
      <c r="PD348" s="7"/>
      <c r="PE348" s="7"/>
      <c r="PF348" s="7"/>
      <c r="PG348" s="7"/>
      <c r="PH348" s="7"/>
      <c r="PI348" s="7"/>
      <c r="PJ348" s="7"/>
      <c r="PK348" s="7"/>
      <c r="PL348" s="7"/>
      <c r="PM348" s="7"/>
      <c r="PN348" s="7"/>
      <c r="PO348" s="7"/>
      <c r="PP348" s="7"/>
      <c r="PQ348" s="7"/>
      <c r="PR348" s="7"/>
      <c r="PS348" s="7"/>
      <c r="PT348" s="7"/>
      <c r="PU348" s="7"/>
      <c r="PV348" s="7"/>
      <c r="PW348" s="7"/>
      <c r="PX348" s="7"/>
      <c r="PY348" s="7"/>
      <c r="PZ348" s="7"/>
      <c r="QA348" s="7"/>
      <c r="QB348" s="7"/>
      <c r="QC348" s="7"/>
      <c r="QD348" s="7"/>
      <c r="QE348" s="7"/>
      <c r="QF348" s="7"/>
      <c r="QG348" s="7"/>
      <c r="QH348" s="7"/>
      <c r="QI348" s="7"/>
      <c r="QJ348" s="7"/>
      <c r="QK348" s="7"/>
      <c r="QL348" s="7"/>
      <c r="QM348" s="7"/>
      <c r="QN348" s="7"/>
      <c r="QO348" s="7"/>
      <c r="QP348" s="7"/>
      <c r="QQ348" s="7"/>
      <c r="QR348" s="7"/>
      <c r="QS348" s="7"/>
      <c r="QT348" s="7"/>
      <c r="QU348" s="7"/>
      <c r="QV348" s="7"/>
      <c r="QW348" s="7"/>
      <c r="QX348" s="7"/>
      <c r="QY348" s="7"/>
      <c r="QZ348" s="7"/>
      <c r="RA348" s="7"/>
      <c r="RB348" s="7"/>
      <c r="RC348" s="7"/>
      <c r="RD348" s="7"/>
      <c r="RE348" s="7"/>
      <c r="RF348" s="7"/>
      <c r="RG348" s="7"/>
      <c r="RH348" s="7"/>
      <c r="RI348" s="7"/>
      <c r="RJ348" s="7"/>
      <c r="RK348" s="7"/>
      <c r="RL348" s="7"/>
      <c r="RM348" s="7"/>
      <c r="RN348" s="7"/>
      <c r="RO348" s="7"/>
      <c r="RP348" s="7"/>
      <c r="RQ348" s="7"/>
      <c r="RR348" s="7"/>
      <c r="RS348" s="7"/>
      <c r="RT348" s="7"/>
      <c r="RU348" s="7"/>
      <c r="RV348" s="7"/>
      <c r="RW348" s="7"/>
      <c r="RX348" s="7"/>
      <c r="RY348" s="7"/>
      <c r="RZ348" s="7"/>
      <c r="SA348" s="7"/>
      <c r="SB348" s="7"/>
      <c r="SC348" s="7"/>
      <c r="SD348" s="7"/>
      <c r="SE348" s="7"/>
      <c r="SF348" s="7"/>
      <c r="SG348" s="7"/>
      <c r="SH348" s="7"/>
      <c r="SI348" s="7"/>
      <c r="SJ348" s="7"/>
      <c r="SK348" s="7"/>
    </row>
    <row r="349" ht="14.2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  <c r="DT349" s="7"/>
      <c r="DU349" s="7"/>
      <c r="DV349" s="7"/>
      <c r="DW349" s="7"/>
      <c r="DX349" s="7"/>
      <c r="DY349" s="7"/>
      <c r="DZ349" s="7"/>
      <c r="EA349" s="7"/>
      <c r="EB349" s="7"/>
      <c r="EC349" s="7"/>
      <c r="ED349" s="7"/>
      <c r="EE349" s="7"/>
      <c r="EF349" s="7"/>
      <c r="EG349" s="7"/>
      <c r="EH349" s="7"/>
      <c r="EI349" s="7"/>
      <c r="EJ349" s="7"/>
      <c r="EK349" s="7"/>
      <c r="EL349" s="7"/>
      <c r="EM349" s="7"/>
      <c r="EN349" s="7"/>
      <c r="EO349" s="7"/>
      <c r="EP349" s="7"/>
      <c r="EQ349" s="7"/>
      <c r="ER349" s="7"/>
      <c r="ES349" s="7"/>
      <c r="ET349" s="7"/>
      <c r="EU349" s="7"/>
      <c r="EV349" s="7"/>
      <c r="EW349" s="7"/>
      <c r="EX349" s="7"/>
      <c r="EY349" s="7"/>
      <c r="EZ349" s="7"/>
      <c r="FA349" s="7"/>
      <c r="FB349" s="7"/>
      <c r="FC349" s="7"/>
      <c r="FD349" s="7"/>
      <c r="FE349" s="7"/>
      <c r="FF349" s="7"/>
      <c r="FG349" s="7"/>
      <c r="FH349" s="7"/>
      <c r="FI349" s="7"/>
      <c r="FJ349" s="7"/>
      <c r="FK349" s="7"/>
      <c r="FL349" s="7"/>
      <c r="FM349" s="7"/>
      <c r="FN349" s="7"/>
      <c r="FO349" s="7"/>
      <c r="FP349" s="7"/>
      <c r="FQ349" s="7"/>
      <c r="FR349" s="7"/>
      <c r="FS349" s="7"/>
      <c r="FT349" s="7"/>
      <c r="FU349" s="7"/>
      <c r="FV349" s="7"/>
      <c r="FW349" s="7"/>
      <c r="FX349" s="7"/>
      <c r="FY349" s="7"/>
      <c r="FZ349" s="7"/>
      <c r="GA349" s="7"/>
      <c r="GB349" s="7"/>
      <c r="GC349" s="7"/>
      <c r="GD349" s="7"/>
      <c r="GE349" s="7"/>
      <c r="GF349" s="7"/>
      <c r="GG349" s="7"/>
      <c r="GH349" s="7"/>
      <c r="GI349" s="7"/>
      <c r="GJ349" s="7"/>
      <c r="GK349" s="7"/>
      <c r="GL349" s="7"/>
      <c r="GM349" s="7"/>
      <c r="GN349" s="7"/>
      <c r="GO349" s="7"/>
      <c r="GP349" s="7"/>
      <c r="GQ349" s="7"/>
      <c r="GR349" s="7"/>
      <c r="GS349" s="7"/>
      <c r="GT349" s="7"/>
      <c r="GU349" s="7"/>
      <c r="GV349" s="7"/>
      <c r="GW349" s="7"/>
      <c r="GX349" s="7"/>
      <c r="GY349" s="7"/>
      <c r="GZ349" s="7"/>
      <c r="HA349" s="7"/>
      <c r="HB349" s="7"/>
      <c r="HC349" s="7"/>
      <c r="HD349" s="7"/>
      <c r="HE349" s="7"/>
      <c r="HF349" s="7"/>
      <c r="HG349" s="7"/>
      <c r="HH349" s="7"/>
      <c r="HI349" s="7"/>
      <c r="HJ349" s="7"/>
      <c r="HK349" s="7"/>
      <c r="HL349" s="7"/>
      <c r="HM349" s="7"/>
      <c r="HN349" s="7"/>
      <c r="HO349" s="7"/>
      <c r="HP349" s="7"/>
      <c r="HQ349" s="7"/>
      <c r="HR349" s="7"/>
      <c r="HS349" s="7"/>
      <c r="HT349" s="7"/>
      <c r="HU349" s="7"/>
      <c r="HV349" s="7"/>
      <c r="HW349" s="7"/>
      <c r="HX349" s="7"/>
      <c r="HY349" s="7"/>
      <c r="HZ349" s="7"/>
      <c r="IA349" s="7"/>
      <c r="IB349" s="7"/>
      <c r="IC349" s="7"/>
      <c r="ID349" s="7"/>
      <c r="IE349" s="7"/>
      <c r="IF349" s="7"/>
      <c r="IG349" s="7"/>
      <c r="IH349" s="7"/>
      <c r="II349" s="7"/>
      <c r="IJ349" s="7"/>
      <c r="IK349" s="7"/>
      <c r="IL349" s="7"/>
      <c r="IM349" s="7"/>
      <c r="IN349" s="7"/>
      <c r="IO349" s="7"/>
      <c r="IP349" s="7"/>
      <c r="IQ349" s="7"/>
      <c r="IR349" s="7"/>
      <c r="IS349" s="7"/>
      <c r="IT349" s="7"/>
      <c r="IU349" s="7"/>
      <c r="IV349" s="7"/>
      <c r="IW349" s="7"/>
      <c r="IX349" s="7"/>
      <c r="IY349" s="7"/>
      <c r="IZ349" s="7"/>
      <c r="JA349" s="7"/>
      <c r="JB349" s="7"/>
      <c r="JC349" s="7"/>
      <c r="JD349" s="7"/>
      <c r="JE349" s="7"/>
      <c r="JF349" s="7"/>
      <c r="JG349" s="7"/>
      <c r="JH349" s="7"/>
      <c r="JI349" s="7"/>
      <c r="JJ349" s="7"/>
      <c r="JK349" s="7"/>
      <c r="JL349" s="7"/>
      <c r="JM349" s="7"/>
      <c r="JN349" s="7"/>
      <c r="JO349" s="7"/>
      <c r="JP349" s="7"/>
      <c r="JQ349" s="7"/>
      <c r="JR349" s="7"/>
      <c r="JS349" s="7"/>
      <c r="JT349" s="7"/>
      <c r="JU349" s="7"/>
      <c r="JV349" s="7"/>
      <c r="JW349" s="7"/>
      <c r="JX349" s="7"/>
      <c r="JY349" s="7"/>
      <c r="JZ349" s="7"/>
      <c r="KA349" s="7"/>
      <c r="KB349" s="7"/>
      <c r="KC349" s="7"/>
      <c r="KD349" s="7"/>
      <c r="KE349" s="7"/>
      <c r="KF349" s="7"/>
      <c r="KG349" s="7"/>
      <c r="KH349" s="7"/>
      <c r="KI349" s="7"/>
      <c r="KJ349" s="7"/>
      <c r="KK349" s="7"/>
      <c r="KL349" s="7"/>
      <c r="KM349" s="7"/>
      <c r="KN349" s="7"/>
      <c r="KO349" s="7"/>
      <c r="KP349" s="7"/>
      <c r="KQ349" s="7"/>
      <c r="KR349" s="7"/>
      <c r="KS349" s="7"/>
      <c r="KT349" s="7"/>
      <c r="KU349" s="7"/>
      <c r="KV349" s="7"/>
      <c r="KW349" s="7"/>
      <c r="KX349" s="7"/>
      <c r="KY349" s="7"/>
      <c r="KZ349" s="7"/>
      <c r="LA349" s="7"/>
      <c r="LB349" s="7"/>
      <c r="LC349" s="7"/>
      <c r="LD349" s="7"/>
      <c r="LE349" s="7"/>
      <c r="LF349" s="7"/>
      <c r="LG349" s="7"/>
      <c r="LH349" s="7"/>
      <c r="LI349" s="7"/>
      <c r="LJ349" s="7"/>
      <c r="LK349" s="7"/>
      <c r="LL349" s="7"/>
      <c r="LM349" s="7"/>
      <c r="LN349" s="7"/>
      <c r="LO349" s="7"/>
      <c r="LP349" s="7"/>
      <c r="LQ349" s="7"/>
      <c r="LR349" s="7"/>
      <c r="LS349" s="7"/>
      <c r="LT349" s="7"/>
      <c r="LU349" s="7"/>
      <c r="LV349" s="7"/>
      <c r="LW349" s="7"/>
      <c r="LX349" s="7"/>
      <c r="LY349" s="7"/>
      <c r="LZ349" s="7"/>
      <c r="MA349" s="7"/>
      <c r="MB349" s="7"/>
      <c r="MC349" s="7"/>
      <c r="MD349" s="7"/>
      <c r="ME349" s="7"/>
      <c r="MF349" s="7"/>
      <c r="MG349" s="7"/>
      <c r="MH349" s="7"/>
      <c r="MI349" s="7"/>
      <c r="MJ349" s="7"/>
      <c r="MK349" s="7"/>
      <c r="ML349" s="7"/>
      <c r="MM349" s="7"/>
      <c r="MN349" s="7"/>
      <c r="MO349" s="7"/>
      <c r="MP349" s="7"/>
      <c r="MQ349" s="7"/>
      <c r="MR349" s="7"/>
      <c r="MS349" s="7"/>
      <c r="MT349" s="7"/>
      <c r="MU349" s="7"/>
      <c r="MV349" s="7"/>
      <c r="MW349" s="7"/>
      <c r="MX349" s="7"/>
      <c r="MY349" s="7"/>
      <c r="MZ349" s="7"/>
      <c r="NA349" s="7"/>
      <c r="NB349" s="7"/>
      <c r="NC349" s="7"/>
      <c r="ND349" s="7"/>
      <c r="NE349" s="7"/>
      <c r="NF349" s="7"/>
      <c r="NG349" s="7"/>
      <c r="NH349" s="7"/>
      <c r="NI349" s="7"/>
      <c r="NJ349" s="7"/>
      <c r="NK349" s="7"/>
      <c r="NL349" s="7"/>
      <c r="NM349" s="7"/>
      <c r="NN349" s="7"/>
      <c r="NO349" s="7"/>
      <c r="NP349" s="7"/>
      <c r="NQ349" s="7"/>
      <c r="NR349" s="7"/>
      <c r="NS349" s="7"/>
      <c r="NT349" s="7"/>
      <c r="NU349" s="7"/>
      <c r="NV349" s="7"/>
      <c r="NW349" s="7"/>
      <c r="NX349" s="7"/>
      <c r="NY349" s="7"/>
      <c r="NZ349" s="7"/>
      <c r="OA349" s="7"/>
      <c r="OB349" s="7"/>
      <c r="OC349" s="7"/>
      <c r="OD349" s="7"/>
      <c r="OE349" s="7"/>
      <c r="OF349" s="7"/>
      <c r="OG349" s="7"/>
      <c r="OH349" s="7"/>
      <c r="OI349" s="7"/>
      <c r="OJ349" s="7"/>
      <c r="OK349" s="7"/>
      <c r="OL349" s="7"/>
      <c r="OM349" s="7"/>
      <c r="ON349" s="7"/>
      <c r="OO349" s="7"/>
      <c r="OP349" s="7"/>
      <c r="OQ349" s="7"/>
      <c r="OR349" s="7"/>
      <c r="OS349" s="7"/>
      <c r="OT349" s="7"/>
      <c r="OU349" s="7"/>
      <c r="OV349" s="7"/>
      <c r="OW349" s="7"/>
      <c r="OX349" s="7"/>
      <c r="OY349" s="7"/>
      <c r="OZ349" s="7"/>
      <c r="PA349" s="7"/>
      <c r="PB349" s="7"/>
      <c r="PC349" s="7"/>
      <c r="PD349" s="7"/>
      <c r="PE349" s="7"/>
      <c r="PF349" s="7"/>
      <c r="PG349" s="7"/>
      <c r="PH349" s="7"/>
      <c r="PI349" s="7"/>
      <c r="PJ349" s="7"/>
      <c r="PK349" s="7"/>
      <c r="PL349" s="7"/>
      <c r="PM349" s="7"/>
      <c r="PN349" s="7"/>
      <c r="PO349" s="7"/>
      <c r="PP349" s="7"/>
      <c r="PQ349" s="7"/>
      <c r="PR349" s="7"/>
      <c r="PS349" s="7"/>
      <c r="PT349" s="7"/>
      <c r="PU349" s="7"/>
      <c r="PV349" s="7"/>
      <c r="PW349" s="7"/>
      <c r="PX349" s="7"/>
      <c r="PY349" s="7"/>
      <c r="PZ349" s="7"/>
      <c r="QA349" s="7"/>
      <c r="QB349" s="7"/>
      <c r="QC349" s="7"/>
      <c r="QD349" s="7"/>
      <c r="QE349" s="7"/>
      <c r="QF349" s="7"/>
      <c r="QG349" s="7"/>
      <c r="QH349" s="7"/>
      <c r="QI349" s="7"/>
      <c r="QJ349" s="7"/>
      <c r="QK349" s="7"/>
      <c r="QL349" s="7"/>
      <c r="QM349" s="7"/>
      <c r="QN349" s="7"/>
      <c r="QO349" s="7"/>
      <c r="QP349" s="7"/>
      <c r="QQ349" s="7"/>
      <c r="QR349" s="7"/>
      <c r="QS349" s="7"/>
      <c r="QT349" s="7"/>
      <c r="QU349" s="7"/>
      <c r="QV349" s="7"/>
      <c r="QW349" s="7"/>
      <c r="QX349" s="7"/>
      <c r="QY349" s="7"/>
      <c r="QZ349" s="7"/>
      <c r="RA349" s="7"/>
      <c r="RB349" s="7"/>
      <c r="RC349" s="7"/>
      <c r="RD349" s="7"/>
      <c r="RE349" s="7"/>
      <c r="RF349" s="7"/>
      <c r="RG349" s="7"/>
      <c r="RH349" s="7"/>
      <c r="RI349" s="7"/>
      <c r="RJ349" s="7"/>
      <c r="RK349" s="7"/>
      <c r="RL349" s="7"/>
      <c r="RM349" s="7"/>
      <c r="RN349" s="7"/>
      <c r="RO349" s="7"/>
      <c r="RP349" s="7"/>
      <c r="RQ349" s="7"/>
      <c r="RR349" s="7"/>
      <c r="RS349" s="7"/>
      <c r="RT349" s="7"/>
      <c r="RU349" s="7"/>
      <c r="RV349" s="7"/>
      <c r="RW349" s="7"/>
      <c r="RX349" s="7"/>
      <c r="RY349" s="7"/>
      <c r="RZ349" s="7"/>
      <c r="SA349" s="7"/>
      <c r="SB349" s="7"/>
      <c r="SC349" s="7"/>
      <c r="SD349" s="7"/>
      <c r="SE349" s="7"/>
      <c r="SF349" s="7"/>
      <c r="SG349" s="7"/>
      <c r="SH349" s="7"/>
      <c r="SI349" s="7"/>
      <c r="SJ349" s="7"/>
      <c r="SK349" s="7"/>
    </row>
    <row r="350" ht="14.2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  <c r="DT350" s="7"/>
      <c r="DU350" s="7"/>
      <c r="DV350" s="7"/>
      <c r="DW350" s="7"/>
      <c r="DX350" s="7"/>
      <c r="DY350" s="7"/>
      <c r="DZ350" s="7"/>
      <c r="EA350" s="7"/>
      <c r="EB350" s="7"/>
      <c r="EC350" s="7"/>
      <c r="ED350" s="7"/>
      <c r="EE350" s="7"/>
      <c r="EF350" s="7"/>
      <c r="EG350" s="7"/>
      <c r="EH350" s="7"/>
      <c r="EI350" s="7"/>
      <c r="EJ350" s="7"/>
      <c r="EK350" s="7"/>
      <c r="EL350" s="7"/>
      <c r="EM350" s="7"/>
      <c r="EN350" s="7"/>
      <c r="EO350" s="7"/>
      <c r="EP350" s="7"/>
      <c r="EQ350" s="7"/>
      <c r="ER350" s="7"/>
      <c r="ES350" s="7"/>
      <c r="ET350" s="7"/>
      <c r="EU350" s="7"/>
      <c r="EV350" s="7"/>
      <c r="EW350" s="7"/>
      <c r="EX350" s="7"/>
      <c r="EY350" s="7"/>
      <c r="EZ350" s="7"/>
      <c r="FA350" s="7"/>
      <c r="FB350" s="7"/>
      <c r="FC350" s="7"/>
      <c r="FD350" s="7"/>
      <c r="FE350" s="7"/>
      <c r="FF350" s="7"/>
      <c r="FG350" s="7"/>
      <c r="FH350" s="7"/>
      <c r="FI350" s="7"/>
      <c r="FJ350" s="7"/>
      <c r="FK350" s="7"/>
      <c r="FL350" s="7"/>
      <c r="FM350" s="7"/>
      <c r="FN350" s="7"/>
      <c r="FO350" s="7"/>
      <c r="FP350" s="7"/>
      <c r="FQ350" s="7"/>
      <c r="FR350" s="7"/>
      <c r="FS350" s="7"/>
      <c r="FT350" s="7"/>
      <c r="FU350" s="7"/>
      <c r="FV350" s="7"/>
      <c r="FW350" s="7"/>
      <c r="FX350" s="7"/>
      <c r="FY350" s="7"/>
      <c r="FZ350" s="7"/>
      <c r="GA350" s="7"/>
      <c r="GB350" s="7"/>
      <c r="GC350" s="7"/>
      <c r="GD350" s="7"/>
      <c r="GE350" s="7"/>
      <c r="GF350" s="7"/>
      <c r="GG350" s="7"/>
      <c r="GH350" s="7"/>
      <c r="GI350" s="7"/>
      <c r="GJ350" s="7"/>
      <c r="GK350" s="7"/>
      <c r="GL350" s="7"/>
      <c r="GM350" s="7"/>
      <c r="GN350" s="7"/>
      <c r="GO350" s="7"/>
      <c r="GP350" s="7"/>
      <c r="GQ350" s="7"/>
      <c r="GR350" s="7"/>
      <c r="GS350" s="7"/>
      <c r="GT350" s="7"/>
      <c r="GU350" s="7"/>
      <c r="GV350" s="7"/>
      <c r="GW350" s="7"/>
      <c r="GX350" s="7"/>
      <c r="GY350" s="7"/>
      <c r="GZ350" s="7"/>
      <c r="HA350" s="7"/>
      <c r="HB350" s="7"/>
      <c r="HC350" s="7"/>
      <c r="HD350" s="7"/>
      <c r="HE350" s="7"/>
      <c r="HF350" s="7"/>
      <c r="HG350" s="7"/>
      <c r="HH350" s="7"/>
      <c r="HI350" s="7"/>
      <c r="HJ350" s="7"/>
      <c r="HK350" s="7"/>
      <c r="HL350" s="7"/>
      <c r="HM350" s="7"/>
      <c r="HN350" s="7"/>
      <c r="HO350" s="7"/>
      <c r="HP350" s="7"/>
      <c r="HQ350" s="7"/>
      <c r="HR350" s="7"/>
      <c r="HS350" s="7"/>
      <c r="HT350" s="7"/>
      <c r="HU350" s="7"/>
      <c r="HV350" s="7"/>
      <c r="HW350" s="7"/>
      <c r="HX350" s="7"/>
      <c r="HY350" s="7"/>
      <c r="HZ350" s="7"/>
      <c r="IA350" s="7"/>
      <c r="IB350" s="7"/>
      <c r="IC350" s="7"/>
      <c r="ID350" s="7"/>
      <c r="IE350" s="7"/>
      <c r="IF350" s="7"/>
      <c r="IG350" s="7"/>
      <c r="IH350" s="7"/>
      <c r="II350" s="7"/>
      <c r="IJ350" s="7"/>
      <c r="IK350" s="7"/>
      <c r="IL350" s="7"/>
      <c r="IM350" s="7"/>
      <c r="IN350" s="7"/>
      <c r="IO350" s="7"/>
      <c r="IP350" s="7"/>
      <c r="IQ350" s="7"/>
      <c r="IR350" s="7"/>
      <c r="IS350" s="7"/>
      <c r="IT350" s="7"/>
      <c r="IU350" s="7"/>
      <c r="IV350" s="7"/>
      <c r="IW350" s="7"/>
      <c r="IX350" s="7"/>
      <c r="IY350" s="7"/>
      <c r="IZ350" s="7"/>
      <c r="JA350" s="7"/>
      <c r="JB350" s="7"/>
      <c r="JC350" s="7"/>
      <c r="JD350" s="7"/>
      <c r="JE350" s="7"/>
      <c r="JF350" s="7"/>
      <c r="JG350" s="7"/>
      <c r="JH350" s="7"/>
      <c r="JI350" s="7"/>
      <c r="JJ350" s="7"/>
      <c r="JK350" s="7"/>
      <c r="JL350" s="7"/>
      <c r="JM350" s="7"/>
      <c r="JN350" s="7"/>
      <c r="JO350" s="7"/>
      <c r="JP350" s="7"/>
      <c r="JQ350" s="7"/>
      <c r="JR350" s="7"/>
      <c r="JS350" s="7"/>
      <c r="JT350" s="7"/>
      <c r="JU350" s="7"/>
      <c r="JV350" s="7"/>
      <c r="JW350" s="7"/>
      <c r="JX350" s="7"/>
      <c r="JY350" s="7"/>
      <c r="JZ350" s="7"/>
      <c r="KA350" s="7"/>
      <c r="KB350" s="7"/>
      <c r="KC350" s="7"/>
      <c r="KD350" s="7"/>
      <c r="KE350" s="7"/>
      <c r="KF350" s="7"/>
      <c r="KG350" s="7"/>
      <c r="KH350" s="7"/>
      <c r="KI350" s="7"/>
      <c r="KJ350" s="7"/>
      <c r="KK350" s="7"/>
      <c r="KL350" s="7"/>
      <c r="KM350" s="7"/>
      <c r="KN350" s="7"/>
      <c r="KO350" s="7"/>
      <c r="KP350" s="7"/>
      <c r="KQ350" s="7"/>
      <c r="KR350" s="7"/>
      <c r="KS350" s="7"/>
      <c r="KT350" s="7"/>
      <c r="KU350" s="7"/>
      <c r="KV350" s="7"/>
      <c r="KW350" s="7"/>
      <c r="KX350" s="7"/>
      <c r="KY350" s="7"/>
      <c r="KZ350" s="7"/>
      <c r="LA350" s="7"/>
      <c r="LB350" s="7"/>
      <c r="LC350" s="7"/>
      <c r="LD350" s="7"/>
      <c r="LE350" s="7"/>
      <c r="LF350" s="7"/>
      <c r="LG350" s="7"/>
      <c r="LH350" s="7"/>
      <c r="LI350" s="7"/>
      <c r="LJ350" s="7"/>
      <c r="LK350" s="7"/>
      <c r="LL350" s="7"/>
      <c r="LM350" s="7"/>
      <c r="LN350" s="7"/>
      <c r="LO350" s="7"/>
      <c r="LP350" s="7"/>
      <c r="LQ350" s="7"/>
      <c r="LR350" s="7"/>
      <c r="LS350" s="7"/>
      <c r="LT350" s="7"/>
      <c r="LU350" s="7"/>
      <c r="LV350" s="7"/>
      <c r="LW350" s="7"/>
      <c r="LX350" s="7"/>
      <c r="LY350" s="7"/>
      <c r="LZ350" s="7"/>
      <c r="MA350" s="7"/>
      <c r="MB350" s="7"/>
      <c r="MC350" s="7"/>
      <c r="MD350" s="7"/>
      <c r="ME350" s="7"/>
      <c r="MF350" s="7"/>
      <c r="MG350" s="7"/>
      <c r="MH350" s="7"/>
      <c r="MI350" s="7"/>
      <c r="MJ350" s="7"/>
      <c r="MK350" s="7"/>
      <c r="ML350" s="7"/>
      <c r="MM350" s="7"/>
      <c r="MN350" s="7"/>
      <c r="MO350" s="7"/>
      <c r="MP350" s="7"/>
      <c r="MQ350" s="7"/>
      <c r="MR350" s="7"/>
      <c r="MS350" s="7"/>
      <c r="MT350" s="7"/>
      <c r="MU350" s="7"/>
      <c r="MV350" s="7"/>
      <c r="MW350" s="7"/>
      <c r="MX350" s="7"/>
      <c r="MY350" s="7"/>
      <c r="MZ350" s="7"/>
      <c r="NA350" s="7"/>
      <c r="NB350" s="7"/>
      <c r="NC350" s="7"/>
      <c r="ND350" s="7"/>
      <c r="NE350" s="7"/>
      <c r="NF350" s="7"/>
      <c r="NG350" s="7"/>
      <c r="NH350" s="7"/>
      <c r="NI350" s="7"/>
      <c r="NJ350" s="7"/>
      <c r="NK350" s="7"/>
      <c r="NL350" s="7"/>
      <c r="NM350" s="7"/>
      <c r="NN350" s="7"/>
      <c r="NO350" s="7"/>
      <c r="NP350" s="7"/>
      <c r="NQ350" s="7"/>
      <c r="NR350" s="7"/>
      <c r="NS350" s="7"/>
      <c r="NT350" s="7"/>
      <c r="NU350" s="7"/>
      <c r="NV350" s="7"/>
      <c r="NW350" s="7"/>
      <c r="NX350" s="7"/>
      <c r="NY350" s="7"/>
      <c r="NZ350" s="7"/>
      <c r="OA350" s="7"/>
      <c r="OB350" s="7"/>
      <c r="OC350" s="7"/>
      <c r="OD350" s="7"/>
      <c r="OE350" s="7"/>
      <c r="OF350" s="7"/>
      <c r="OG350" s="7"/>
      <c r="OH350" s="7"/>
      <c r="OI350" s="7"/>
      <c r="OJ350" s="7"/>
      <c r="OK350" s="7"/>
      <c r="OL350" s="7"/>
      <c r="OM350" s="7"/>
      <c r="ON350" s="7"/>
      <c r="OO350" s="7"/>
      <c r="OP350" s="7"/>
      <c r="OQ350" s="7"/>
      <c r="OR350" s="7"/>
      <c r="OS350" s="7"/>
      <c r="OT350" s="7"/>
      <c r="OU350" s="7"/>
      <c r="OV350" s="7"/>
      <c r="OW350" s="7"/>
      <c r="OX350" s="7"/>
      <c r="OY350" s="7"/>
      <c r="OZ350" s="7"/>
      <c r="PA350" s="7"/>
      <c r="PB350" s="7"/>
      <c r="PC350" s="7"/>
      <c r="PD350" s="7"/>
      <c r="PE350" s="7"/>
      <c r="PF350" s="7"/>
      <c r="PG350" s="7"/>
      <c r="PH350" s="7"/>
      <c r="PI350" s="7"/>
      <c r="PJ350" s="7"/>
      <c r="PK350" s="7"/>
      <c r="PL350" s="7"/>
      <c r="PM350" s="7"/>
      <c r="PN350" s="7"/>
      <c r="PO350" s="7"/>
      <c r="PP350" s="7"/>
      <c r="PQ350" s="7"/>
      <c r="PR350" s="7"/>
      <c r="PS350" s="7"/>
      <c r="PT350" s="7"/>
      <c r="PU350" s="7"/>
      <c r="PV350" s="7"/>
      <c r="PW350" s="7"/>
      <c r="PX350" s="7"/>
      <c r="PY350" s="7"/>
      <c r="PZ350" s="7"/>
      <c r="QA350" s="7"/>
      <c r="QB350" s="7"/>
      <c r="QC350" s="7"/>
      <c r="QD350" s="7"/>
      <c r="QE350" s="7"/>
      <c r="QF350" s="7"/>
      <c r="QG350" s="7"/>
      <c r="QH350" s="7"/>
      <c r="QI350" s="7"/>
      <c r="QJ350" s="7"/>
      <c r="QK350" s="7"/>
      <c r="QL350" s="7"/>
      <c r="QM350" s="7"/>
      <c r="QN350" s="7"/>
      <c r="QO350" s="7"/>
      <c r="QP350" s="7"/>
      <c r="QQ350" s="7"/>
      <c r="QR350" s="7"/>
      <c r="QS350" s="7"/>
      <c r="QT350" s="7"/>
      <c r="QU350" s="7"/>
      <c r="QV350" s="7"/>
      <c r="QW350" s="7"/>
      <c r="QX350" s="7"/>
      <c r="QY350" s="7"/>
      <c r="QZ350" s="7"/>
      <c r="RA350" s="7"/>
      <c r="RB350" s="7"/>
      <c r="RC350" s="7"/>
      <c r="RD350" s="7"/>
      <c r="RE350" s="7"/>
      <c r="RF350" s="7"/>
      <c r="RG350" s="7"/>
      <c r="RH350" s="7"/>
      <c r="RI350" s="7"/>
      <c r="RJ350" s="7"/>
      <c r="RK350" s="7"/>
      <c r="RL350" s="7"/>
      <c r="RM350" s="7"/>
      <c r="RN350" s="7"/>
      <c r="RO350" s="7"/>
      <c r="RP350" s="7"/>
      <c r="RQ350" s="7"/>
      <c r="RR350" s="7"/>
      <c r="RS350" s="7"/>
      <c r="RT350" s="7"/>
      <c r="RU350" s="7"/>
      <c r="RV350" s="7"/>
      <c r="RW350" s="7"/>
      <c r="RX350" s="7"/>
      <c r="RY350" s="7"/>
      <c r="RZ350" s="7"/>
      <c r="SA350" s="7"/>
      <c r="SB350" s="7"/>
      <c r="SC350" s="7"/>
      <c r="SD350" s="7"/>
      <c r="SE350" s="7"/>
      <c r="SF350" s="7"/>
      <c r="SG350" s="7"/>
      <c r="SH350" s="7"/>
      <c r="SI350" s="7"/>
      <c r="SJ350" s="7"/>
      <c r="SK350" s="7"/>
    </row>
    <row r="351" ht="14.2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  <c r="DT351" s="7"/>
      <c r="DU351" s="7"/>
      <c r="DV351" s="7"/>
      <c r="DW351" s="7"/>
      <c r="DX351" s="7"/>
      <c r="DY351" s="7"/>
      <c r="DZ351" s="7"/>
      <c r="EA351" s="7"/>
      <c r="EB351" s="7"/>
      <c r="EC351" s="7"/>
      <c r="ED351" s="7"/>
      <c r="EE351" s="7"/>
      <c r="EF351" s="7"/>
      <c r="EG351" s="7"/>
      <c r="EH351" s="7"/>
      <c r="EI351" s="7"/>
      <c r="EJ351" s="7"/>
      <c r="EK351" s="7"/>
      <c r="EL351" s="7"/>
      <c r="EM351" s="7"/>
      <c r="EN351" s="7"/>
      <c r="EO351" s="7"/>
      <c r="EP351" s="7"/>
      <c r="EQ351" s="7"/>
      <c r="ER351" s="7"/>
      <c r="ES351" s="7"/>
      <c r="ET351" s="7"/>
      <c r="EU351" s="7"/>
      <c r="EV351" s="7"/>
      <c r="EW351" s="7"/>
      <c r="EX351" s="7"/>
      <c r="EY351" s="7"/>
      <c r="EZ351" s="7"/>
      <c r="FA351" s="7"/>
      <c r="FB351" s="7"/>
      <c r="FC351" s="7"/>
      <c r="FD351" s="7"/>
      <c r="FE351" s="7"/>
      <c r="FF351" s="7"/>
      <c r="FG351" s="7"/>
      <c r="FH351" s="7"/>
      <c r="FI351" s="7"/>
      <c r="FJ351" s="7"/>
      <c r="FK351" s="7"/>
      <c r="FL351" s="7"/>
      <c r="FM351" s="7"/>
      <c r="FN351" s="7"/>
      <c r="FO351" s="7"/>
      <c r="FP351" s="7"/>
      <c r="FQ351" s="7"/>
      <c r="FR351" s="7"/>
      <c r="FS351" s="7"/>
      <c r="FT351" s="7"/>
      <c r="FU351" s="7"/>
      <c r="FV351" s="7"/>
      <c r="FW351" s="7"/>
      <c r="FX351" s="7"/>
      <c r="FY351" s="7"/>
      <c r="FZ351" s="7"/>
      <c r="GA351" s="7"/>
      <c r="GB351" s="7"/>
      <c r="GC351" s="7"/>
      <c r="GD351" s="7"/>
      <c r="GE351" s="7"/>
      <c r="GF351" s="7"/>
      <c r="GG351" s="7"/>
      <c r="GH351" s="7"/>
      <c r="GI351" s="7"/>
      <c r="GJ351" s="7"/>
      <c r="GK351" s="7"/>
      <c r="GL351" s="7"/>
      <c r="GM351" s="7"/>
      <c r="GN351" s="7"/>
      <c r="GO351" s="7"/>
      <c r="GP351" s="7"/>
      <c r="GQ351" s="7"/>
      <c r="GR351" s="7"/>
      <c r="GS351" s="7"/>
      <c r="GT351" s="7"/>
      <c r="GU351" s="7"/>
      <c r="GV351" s="7"/>
      <c r="GW351" s="7"/>
      <c r="GX351" s="7"/>
      <c r="GY351" s="7"/>
      <c r="GZ351" s="7"/>
      <c r="HA351" s="7"/>
      <c r="HB351" s="7"/>
      <c r="HC351" s="7"/>
      <c r="HD351" s="7"/>
      <c r="HE351" s="7"/>
      <c r="HF351" s="7"/>
      <c r="HG351" s="7"/>
      <c r="HH351" s="7"/>
      <c r="HI351" s="7"/>
      <c r="HJ351" s="7"/>
      <c r="HK351" s="7"/>
      <c r="HL351" s="7"/>
      <c r="HM351" s="7"/>
      <c r="HN351" s="7"/>
      <c r="HO351" s="7"/>
      <c r="HP351" s="7"/>
      <c r="HQ351" s="7"/>
      <c r="HR351" s="7"/>
      <c r="HS351" s="7"/>
      <c r="HT351" s="7"/>
      <c r="HU351" s="7"/>
      <c r="HV351" s="7"/>
      <c r="HW351" s="7"/>
      <c r="HX351" s="7"/>
      <c r="HY351" s="7"/>
      <c r="HZ351" s="7"/>
      <c r="IA351" s="7"/>
      <c r="IB351" s="7"/>
      <c r="IC351" s="7"/>
      <c r="ID351" s="7"/>
      <c r="IE351" s="7"/>
      <c r="IF351" s="7"/>
      <c r="IG351" s="7"/>
      <c r="IH351" s="7"/>
      <c r="II351" s="7"/>
      <c r="IJ351" s="7"/>
      <c r="IK351" s="7"/>
      <c r="IL351" s="7"/>
      <c r="IM351" s="7"/>
      <c r="IN351" s="7"/>
      <c r="IO351" s="7"/>
      <c r="IP351" s="7"/>
      <c r="IQ351" s="7"/>
      <c r="IR351" s="7"/>
      <c r="IS351" s="7"/>
      <c r="IT351" s="7"/>
      <c r="IU351" s="7"/>
      <c r="IV351" s="7"/>
      <c r="IW351" s="7"/>
      <c r="IX351" s="7"/>
      <c r="IY351" s="7"/>
      <c r="IZ351" s="7"/>
      <c r="JA351" s="7"/>
      <c r="JB351" s="7"/>
      <c r="JC351" s="7"/>
      <c r="JD351" s="7"/>
      <c r="JE351" s="7"/>
      <c r="JF351" s="7"/>
      <c r="JG351" s="7"/>
      <c r="JH351" s="7"/>
      <c r="JI351" s="7"/>
      <c r="JJ351" s="7"/>
      <c r="JK351" s="7"/>
      <c r="JL351" s="7"/>
      <c r="JM351" s="7"/>
      <c r="JN351" s="7"/>
      <c r="JO351" s="7"/>
      <c r="JP351" s="7"/>
      <c r="JQ351" s="7"/>
      <c r="JR351" s="7"/>
      <c r="JS351" s="7"/>
      <c r="JT351" s="7"/>
      <c r="JU351" s="7"/>
      <c r="JV351" s="7"/>
      <c r="JW351" s="7"/>
      <c r="JX351" s="7"/>
      <c r="JY351" s="7"/>
      <c r="JZ351" s="7"/>
      <c r="KA351" s="7"/>
      <c r="KB351" s="7"/>
      <c r="KC351" s="7"/>
      <c r="KD351" s="7"/>
      <c r="KE351" s="7"/>
      <c r="KF351" s="7"/>
      <c r="KG351" s="7"/>
      <c r="KH351" s="7"/>
      <c r="KI351" s="7"/>
      <c r="KJ351" s="7"/>
      <c r="KK351" s="7"/>
      <c r="KL351" s="7"/>
      <c r="KM351" s="7"/>
      <c r="KN351" s="7"/>
      <c r="KO351" s="7"/>
      <c r="KP351" s="7"/>
      <c r="KQ351" s="7"/>
      <c r="KR351" s="7"/>
      <c r="KS351" s="7"/>
      <c r="KT351" s="7"/>
      <c r="KU351" s="7"/>
      <c r="KV351" s="7"/>
      <c r="KW351" s="7"/>
      <c r="KX351" s="7"/>
      <c r="KY351" s="7"/>
      <c r="KZ351" s="7"/>
      <c r="LA351" s="7"/>
      <c r="LB351" s="7"/>
      <c r="LC351" s="7"/>
      <c r="LD351" s="7"/>
      <c r="LE351" s="7"/>
      <c r="LF351" s="7"/>
      <c r="LG351" s="7"/>
      <c r="LH351" s="7"/>
      <c r="LI351" s="7"/>
      <c r="LJ351" s="7"/>
      <c r="LK351" s="7"/>
      <c r="LL351" s="7"/>
      <c r="LM351" s="7"/>
      <c r="LN351" s="7"/>
      <c r="LO351" s="7"/>
      <c r="LP351" s="7"/>
      <c r="LQ351" s="7"/>
      <c r="LR351" s="7"/>
      <c r="LS351" s="7"/>
      <c r="LT351" s="7"/>
      <c r="LU351" s="7"/>
      <c r="LV351" s="7"/>
      <c r="LW351" s="7"/>
      <c r="LX351" s="7"/>
      <c r="LY351" s="7"/>
      <c r="LZ351" s="7"/>
      <c r="MA351" s="7"/>
      <c r="MB351" s="7"/>
      <c r="MC351" s="7"/>
      <c r="MD351" s="7"/>
      <c r="ME351" s="7"/>
      <c r="MF351" s="7"/>
      <c r="MG351" s="7"/>
      <c r="MH351" s="7"/>
      <c r="MI351" s="7"/>
      <c r="MJ351" s="7"/>
      <c r="MK351" s="7"/>
      <c r="ML351" s="7"/>
      <c r="MM351" s="7"/>
      <c r="MN351" s="7"/>
      <c r="MO351" s="7"/>
      <c r="MP351" s="7"/>
      <c r="MQ351" s="7"/>
      <c r="MR351" s="7"/>
      <c r="MS351" s="7"/>
      <c r="MT351" s="7"/>
      <c r="MU351" s="7"/>
      <c r="MV351" s="7"/>
      <c r="MW351" s="7"/>
      <c r="MX351" s="7"/>
      <c r="MY351" s="7"/>
      <c r="MZ351" s="7"/>
      <c r="NA351" s="7"/>
      <c r="NB351" s="7"/>
      <c r="NC351" s="7"/>
      <c r="ND351" s="7"/>
      <c r="NE351" s="7"/>
      <c r="NF351" s="7"/>
      <c r="NG351" s="7"/>
      <c r="NH351" s="7"/>
      <c r="NI351" s="7"/>
      <c r="NJ351" s="7"/>
      <c r="NK351" s="7"/>
      <c r="NL351" s="7"/>
      <c r="NM351" s="7"/>
      <c r="NN351" s="7"/>
      <c r="NO351" s="7"/>
      <c r="NP351" s="7"/>
      <c r="NQ351" s="7"/>
      <c r="NR351" s="7"/>
      <c r="NS351" s="7"/>
      <c r="NT351" s="7"/>
      <c r="NU351" s="7"/>
      <c r="NV351" s="7"/>
      <c r="NW351" s="7"/>
      <c r="NX351" s="7"/>
      <c r="NY351" s="7"/>
      <c r="NZ351" s="7"/>
      <c r="OA351" s="7"/>
      <c r="OB351" s="7"/>
      <c r="OC351" s="7"/>
      <c r="OD351" s="7"/>
      <c r="OE351" s="7"/>
      <c r="OF351" s="7"/>
      <c r="OG351" s="7"/>
      <c r="OH351" s="7"/>
      <c r="OI351" s="7"/>
      <c r="OJ351" s="7"/>
      <c r="OK351" s="7"/>
      <c r="OL351" s="7"/>
      <c r="OM351" s="7"/>
      <c r="ON351" s="7"/>
      <c r="OO351" s="7"/>
      <c r="OP351" s="7"/>
      <c r="OQ351" s="7"/>
      <c r="OR351" s="7"/>
      <c r="OS351" s="7"/>
      <c r="OT351" s="7"/>
      <c r="OU351" s="7"/>
      <c r="OV351" s="7"/>
      <c r="OW351" s="7"/>
      <c r="OX351" s="7"/>
      <c r="OY351" s="7"/>
      <c r="OZ351" s="7"/>
      <c r="PA351" s="7"/>
      <c r="PB351" s="7"/>
      <c r="PC351" s="7"/>
      <c r="PD351" s="7"/>
      <c r="PE351" s="7"/>
      <c r="PF351" s="7"/>
      <c r="PG351" s="7"/>
      <c r="PH351" s="7"/>
      <c r="PI351" s="7"/>
      <c r="PJ351" s="7"/>
      <c r="PK351" s="7"/>
      <c r="PL351" s="7"/>
      <c r="PM351" s="7"/>
      <c r="PN351" s="7"/>
      <c r="PO351" s="7"/>
      <c r="PP351" s="7"/>
      <c r="PQ351" s="7"/>
      <c r="PR351" s="7"/>
      <c r="PS351" s="7"/>
      <c r="PT351" s="7"/>
      <c r="PU351" s="7"/>
      <c r="PV351" s="7"/>
      <c r="PW351" s="7"/>
      <c r="PX351" s="7"/>
      <c r="PY351" s="7"/>
      <c r="PZ351" s="7"/>
      <c r="QA351" s="7"/>
      <c r="QB351" s="7"/>
      <c r="QC351" s="7"/>
      <c r="QD351" s="7"/>
      <c r="QE351" s="7"/>
      <c r="QF351" s="7"/>
      <c r="QG351" s="7"/>
      <c r="QH351" s="7"/>
      <c r="QI351" s="7"/>
      <c r="QJ351" s="7"/>
      <c r="QK351" s="7"/>
      <c r="QL351" s="7"/>
      <c r="QM351" s="7"/>
      <c r="QN351" s="7"/>
      <c r="QO351" s="7"/>
      <c r="QP351" s="7"/>
      <c r="QQ351" s="7"/>
      <c r="QR351" s="7"/>
      <c r="QS351" s="7"/>
      <c r="QT351" s="7"/>
      <c r="QU351" s="7"/>
      <c r="QV351" s="7"/>
      <c r="QW351" s="7"/>
      <c r="QX351" s="7"/>
      <c r="QY351" s="7"/>
      <c r="QZ351" s="7"/>
      <c r="RA351" s="7"/>
      <c r="RB351" s="7"/>
      <c r="RC351" s="7"/>
      <c r="RD351" s="7"/>
      <c r="RE351" s="7"/>
      <c r="RF351" s="7"/>
      <c r="RG351" s="7"/>
      <c r="RH351" s="7"/>
      <c r="RI351" s="7"/>
      <c r="RJ351" s="7"/>
      <c r="RK351" s="7"/>
      <c r="RL351" s="7"/>
      <c r="RM351" s="7"/>
      <c r="RN351" s="7"/>
      <c r="RO351" s="7"/>
      <c r="RP351" s="7"/>
      <c r="RQ351" s="7"/>
      <c r="RR351" s="7"/>
      <c r="RS351" s="7"/>
      <c r="RT351" s="7"/>
      <c r="RU351" s="7"/>
      <c r="RV351" s="7"/>
      <c r="RW351" s="7"/>
      <c r="RX351" s="7"/>
      <c r="RY351" s="7"/>
      <c r="RZ351" s="7"/>
      <c r="SA351" s="7"/>
      <c r="SB351" s="7"/>
      <c r="SC351" s="7"/>
      <c r="SD351" s="7"/>
      <c r="SE351" s="7"/>
      <c r="SF351" s="7"/>
      <c r="SG351" s="7"/>
      <c r="SH351" s="7"/>
      <c r="SI351" s="7"/>
      <c r="SJ351" s="7"/>
      <c r="SK351" s="7"/>
    </row>
    <row r="352" ht="14.2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  <c r="DT352" s="7"/>
      <c r="DU352" s="7"/>
      <c r="DV352" s="7"/>
      <c r="DW352" s="7"/>
      <c r="DX352" s="7"/>
      <c r="DY352" s="7"/>
      <c r="DZ352" s="7"/>
      <c r="EA352" s="7"/>
      <c r="EB352" s="7"/>
      <c r="EC352" s="7"/>
      <c r="ED352" s="7"/>
      <c r="EE352" s="7"/>
      <c r="EF352" s="7"/>
      <c r="EG352" s="7"/>
      <c r="EH352" s="7"/>
      <c r="EI352" s="7"/>
      <c r="EJ352" s="7"/>
      <c r="EK352" s="7"/>
      <c r="EL352" s="7"/>
      <c r="EM352" s="7"/>
      <c r="EN352" s="7"/>
      <c r="EO352" s="7"/>
      <c r="EP352" s="7"/>
      <c r="EQ352" s="7"/>
      <c r="ER352" s="7"/>
      <c r="ES352" s="7"/>
      <c r="ET352" s="7"/>
      <c r="EU352" s="7"/>
      <c r="EV352" s="7"/>
      <c r="EW352" s="7"/>
      <c r="EX352" s="7"/>
      <c r="EY352" s="7"/>
      <c r="EZ352" s="7"/>
      <c r="FA352" s="7"/>
      <c r="FB352" s="7"/>
      <c r="FC352" s="7"/>
      <c r="FD352" s="7"/>
      <c r="FE352" s="7"/>
      <c r="FF352" s="7"/>
      <c r="FG352" s="7"/>
      <c r="FH352" s="7"/>
      <c r="FI352" s="7"/>
      <c r="FJ352" s="7"/>
      <c r="FK352" s="7"/>
      <c r="FL352" s="7"/>
      <c r="FM352" s="7"/>
      <c r="FN352" s="7"/>
      <c r="FO352" s="7"/>
      <c r="FP352" s="7"/>
      <c r="FQ352" s="7"/>
      <c r="FR352" s="7"/>
      <c r="FS352" s="7"/>
      <c r="FT352" s="7"/>
      <c r="FU352" s="7"/>
      <c r="FV352" s="7"/>
      <c r="FW352" s="7"/>
      <c r="FX352" s="7"/>
      <c r="FY352" s="7"/>
      <c r="FZ352" s="7"/>
      <c r="GA352" s="7"/>
      <c r="GB352" s="7"/>
      <c r="GC352" s="7"/>
      <c r="GD352" s="7"/>
      <c r="GE352" s="7"/>
      <c r="GF352" s="7"/>
      <c r="GG352" s="7"/>
      <c r="GH352" s="7"/>
      <c r="GI352" s="7"/>
      <c r="GJ352" s="7"/>
      <c r="GK352" s="7"/>
      <c r="GL352" s="7"/>
      <c r="GM352" s="7"/>
      <c r="GN352" s="7"/>
      <c r="GO352" s="7"/>
      <c r="GP352" s="7"/>
      <c r="GQ352" s="7"/>
      <c r="GR352" s="7"/>
      <c r="GS352" s="7"/>
      <c r="GT352" s="7"/>
      <c r="GU352" s="7"/>
      <c r="GV352" s="7"/>
      <c r="GW352" s="7"/>
      <c r="GX352" s="7"/>
      <c r="GY352" s="7"/>
      <c r="GZ352" s="7"/>
      <c r="HA352" s="7"/>
      <c r="HB352" s="7"/>
      <c r="HC352" s="7"/>
      <c r="HD352" s="7"/>
      <c r="HE352" s="7"/>
      <c r="HF352" s="7"/>
      <c r="HG352" s="7"/>
      <c r="HH352" s="7"/>
      <c r="HI352" s="7"/>
      <c r="HJ352" s="7"/>
      <c r="HK352" s="7"/>
      <c r="HL352" s="7"/>
      <c r="HM352" s="7"/>
      <c r="HN352" s="7"/>
      <c r="HO352" s="7"/>
      <c r="HP352" s="7"/>
      <c r="HQ352" s="7"/>
      <c r="HR352" s="7"/>
      <c r="HS352" s="7"/>
      <c r="HT352" s="7"/>
      <c r="HU352" s="7"/>
      <c r="HV352" s="7"/>
      <c r="HW352" s="7"/>
      <c r="HX352" s="7"/>
      <c r="HY352" s="7"/>
      <c r="HZ352" s="7"/>
      <c r="IA352" s="7"/>
      <c r="IB352" s="7"/>
      <c r="IC352" s="7"/>
      <c r="ID352" s="7"/>
      <c r="IE352" s="7"/>
      <c r="IF352" s="7"/>
      <c r="IG352" s="7"/>
      <c r="IH352" s="7"/>
      <c r="II352" s="7"/>
      <c r="IJ352" s="7"/>
      <c r="IK352" s="7"/>
      <c r="IL352" s="7"/>
      <c r="IM352" s="7"/>
      <c r="IN352" s="7"/>
      <c r="IO352" s="7"/>
      <c r="IP352" s="7"/>
      <c r="IQ352" s="7"/>
      <c r="IR352" s="7"/>
      <c r="IS352" s="7"/>
      <c r="IT352" s="7"/>
      <c r="IU352" s="7"/>
      <c r="IV352" s="7"/>
      <c r="IW352" s="7"/>
      <c r="IX352" s="7"/>
      <c r="IY352" s="7"/>
      <c r="IZ352" s="7"/>
      <c r="JA352" s="7"/>
      <c r="JB352" s="7"/>
      <c r="JC352" s="7"/>
      <c r="JD352" s="7"/>
      <c r="JE352" s="7"/>
      <c r="JF352" s="7"/>
      <c r="JG352" s="7"/>
      <c r="JH352" s="7"/>
      <c r="JI352" s="7"/>
      <c r="JJ352" s="7"/>
      <c r="JK352" s="7"/>
      <c r="JL352" s="7"/>
      <c r="JM352" s="7"/>
      <c r="JN352" s="7"/>
      <c r="JO352" s="7"/>
      <c r="JP352" s="7"/>
      <c r="JQ352" s="7"/>
      <c r="JR352" s="7"/>
      <c r="JS352" s="7"/>
      <c r="JT352" s="7"/>
      <c r="JU352" s="7"/>
      <c r="JV352" s="7"/>
      <c r="JW352" s="7"/>
      <c r="JX352" s="7"/>
      <c r="JY352" s="7"/>
      <c r="JZ352" s="7"/>
      <c r="KA352" s="7"/>
      <c r="KB352" s="7"/>
      <c r="KC352" s="7"/>
      <c r="KD352" s="7"/>
      <c r="KE352" s="7"/>
      <c r="KF352" s="7"/>
      <c r="KG352" s="7"/>
      <c r="KH352" s="7"/>
      <c r="KI352" s="7"/>
      <c r="KJ352" s="7"/>
      <c r="KK352" s="7"/>
      <c r="KL352" s="7"/>
      <c r="KM352" s="7"/>
      <c r="KN352" s="7"/>
      <c r="KO352" s="7"/>
      <c r="KP352" s="7"/>
      <c r="KQ352" s="7"/>
      <c r="KR352" s="7"/>
      <c r="KS352" s="7"/>
      <c r="KT352" s="7"/>
      <c r="KU352" s="7"/>
      <c r="KV352" s="7"/>
      <c r="KW352" s="7"/>
      <c r="KX352" s="7"/>
      <c r="KY352" s="7"/>
      <c r="KZ352" s="7"/>
      <c r="LA352" s="7"/>
      <c r="LB352" s="7"/>
      <c r="LC352" s="7"/>
      <c r="LD352" s="7"/>
      <c r="LE352" s="7"/>
      <c r="LF352" s="7"/>
      <c r="LG352" s="7"/>
      <c r="LH352" s="7"/>
      <c r="LI352" s="7"/>
      <c r="LJ352" s="7"/>
      <c r="LK352" s="7"/>
      <c r="LL352" s="7"/>
      <c r="LM352" s="7"/>
      <c r="LN352" s="7"/>
      <c r="LO352" s="7"/>
      <c r="LP352" s="7"/>
      <c r="LQ352" s="7"/>
      <c r="LR352" s="7"/>
      <c r="LS352" s="7"/>
      <c r="LT352" s="7"/>
      <c r="LU352" s="7"/>
      <c r="LV352" s="7"/>
      <c r="LW352" s="7"/>
      <c r="LX352" s="7"/>
      <c r="LY352" s="7"/>
      <c r="LZ352" s="7"/>
      <c r="MA352" s="7"/>
      <c r="MB352" s="7"/>
      <c r="MC352" s="7"/>
      <c r="MD352" s="7"/>
      <c r="ME352" s="7"/>
      <c r="MF352" s="7"/>
      <c r="MG352" s="7"/>
      <c r="MH352" s="7"/>
      <c r="MI352" s="7"/>
      <c r="MJ352" s="7"/>
      <c r="MK352" s="7"/>
      <c r="ML352" s="7"/>
      <c r="MM352" s="7"/>
      <c r="MN352" s="7"/>
      <c r="MO352" s="7"/>
      <c r="MP352" s="7"/>
      <c r="MQ352" s="7"/>
      <c r="MR352" s="7"/>
      <c r="MS352" s="7"/>
      <c r="MT352" s="7"/>
      <c r="MU352" s="7"/>
      <c r="MV352" s="7"/>
      <c r="MW352" s="7"/>
      <c r="MX352" s="7"/>
      <c r="MY352" s="7"/>
      <c r="MZ352" s="7"/>
      <c r="NA352" s="7"/>
      <c r="NB352" s="7"/>
      <c r="NC352" s="7"/>
      <c r="ND352" s="7"/>
      <c r="NE352" s="7"/>
      <c r="NF352" s="7"/>
      <c r="NG352" s="7"/>
      <c r="NH352" s="7"/>
      <c r="NI352" s="7"/>
      <c r="NJ352" s="7"/>
      <c r="NK352" s="7"/>
      <c r="NL352" s="7"/>
      <c r="NM352" s="7"/>
      <c r="NN352" s="7"/>
      <c r="NO352" s="7"/>
      <c r="NP352" s="7"/>
      <c r="NQ352" s="7"/>
      <c r="NR352" s="7"/>
      <c r="NS352" s="7"/>
      <c r="NT352" s="7"/>
      <c r="NU352" s="7"/>
      <c r="NV352" s="7"/>
      <c r="NW352" s="7"/>
      <c r="NX352" s="7"/>
      <c r="NY352" s="7"/>
      <c r="NZ352" s="7"/>
      <c r="OA352" s="7"/>
      <c r="OB352" s="7"/>
      <c r="OC352" s="7"/>
      <c r="OD352" s="7"/>
      <c r="OE352" s="7"/>
      <c r="OF352" s="7"/>
      <c r="OG352" s="7"/>
      <c r="OH352" s="7"/>
      <c r="OI352" s="7"/>
      <c r="OJ352" s="7"/>
      <c r="OK352" s="7"/>
      <c r="OL352" s="7"/>
      <c r="OM352" s="7"/>
      <c r="ON352" s="7"/>
      <c r="OO352" s="7"/>
      <c r="OP352" s="7"/>
      <c r="OQ352" s="7"/>
      <c r="OR352" s="7"/>
      <c r="OS352" s="7"/>
      <c r="OT352" s="7"/>
      <c r="OU352" s="7"/>
      <c r="OV352" s="7"/>
      <c r="OW352" s="7"/>
      <c r="OX352" s="7"/>
      <c r="OY352" s="7"/>
      <c r="OZ352" s="7"/>
      <c r="PA352" s="7"/>
      <c r="PB352" s="7"/>
      <c r="PC352" s="7"/>
      <c r="PD352" s="7"/>
      <c r="PE352" s="7"/>
      <c r="PF352" s="7"/>
      <c r="PG352" s="7"/>
      <c r="PH352" s="7"/>
      <c r="PI352" s="7"/>
      <c r="PJ352" s="7"/>
      <c r="PK352" s="7"/>
      <c r="PL352" s="7"/>
      <c r="PM352" s="7"/>
      <c r="PN352" s="7"/>
      <c r="PO352" s="7"/>
      <c r="PP352" s="7"/>
      <c r="PQ352" s="7"/>
      <c r="PR352" s="7"/>
      <c r="PS352" s="7"/>
      <c r="PT352" s="7"/>
      <c r="PU352" s="7"/>
      <c r="PV352" s="7"/>
      <c r="PW352" s="7"/>
      <c r="PX352" s="7"/>
      <c r="PY352" s="7"/>
      <c r="PZ352" s="7"/>
      <c r="QA352" s="7"/>
      <c r="QB352" s="7"/>
      <c r="QC352" s="7"/>
      <c r="QD352" s="7"/>
      <c r="QE352" s="7"/>
      <c r="QF352" s="7"/>
      <c r="QG352" s="7"/>
      <c r="QH352" s="7"/>
      <c r="QI352" s="7"/>
      <c r="QJ352" s="7"/>
      <c r="QK352" s="7"/>
      <c r="QL352" s="7"/>
      <c r="QM352" s="7"/>
      <c r="QN352" s="7"/>
      <c r="QO352" s="7"/>
      <c r="QP352" s="7"/>
      <c r="QQ352" s="7"/>
      <c r="QR352" s="7"/>
      <c r="QS352" s="7"/>
      <c r="QT352" s="7"/>
      <c r="QU352" s="7"/>
      <c r="QV352" s="7"/>
      <c r="QW352" s="7"/>
      <c r="QX352" s="7"/>
      <c r="QY352" s="7"/>
      <c r="QZ352" s="7"/>
      <c r="RA352" s="7"/>
      <c r="RB352" s="7"/>
      <c r="RC352" s="7"/>
      <c r="RD352" s="7"/>
      <c r="RE352" s="7"/>
      <c r="RF352" s="7"/>
      <c r="RG352" s="7"/>
      <c r="RH352" s="7"/>
      <c r="RI352" s="7"/>
      <c r="RJ352" s="7"/>
      <c r="RK352" s="7"/>
      <c r="RL352" s="7"/>
      <c r="RM352" s="7"/>
      <c r="RN352" s="7"/>
      <c r="RO352" s="7"/>
      <c r="RP352" s="7"/>
      <c r="RQ352" s="7"/>
      <c r="RR352" s="7"/>
      <c r="RS352" s="7"/>
      <c r="RT352" s="7"/>
      <c r="RU352" s="7"/>
      <c r="RV352" s="7"/>
      <c r="RW352" s="7"/>
      <c r="RX352" s="7"/>
      <c r="RY352" s="7"/>
      <c r="RZ352" s="7"/>
      <c r="SA352" s="7"/>
      <c r="SB352" s="7"/>
      <c r="SC352" s="7"/>
      <c r="SD352" s="7"/>
      <c r="SE352" s="7"/>
      <c r="SF352" s="7"/>
      <c r="SG352" s="7"/>
      <c r="SH352" s="7"/>
      <c r="SI352" s="7"/>
      <c r="SJ352" s="7"/>
      <c r="SK352" s="7"/>
    </row>
    <row r="353" ht="14.2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  <c r="DT353" s="7"/>
      <c r="DU353" s="7"/>
      <c r="DV353" s="7"/>
      <c r="DW353" s="7"/>
      <c r="DX353" s="7"/>
      <c r="DY353" s="7"/>
      <c r="DZ353" s="7"/>
      <c r="EA353" s="7"/>
      <c r="EB353" s="7"/>
      <c r="EC353" s="7"/>
      <c r="ED353" s="7"/>
      <c r="EE353" s="7"/>
      <c r="EF353" s="7"/>
      <c r="EG353" s="7"/>
      <c r="EH353" s="7"/>
      <c r="EI353" s="7"/>
      <c r="EJ353" s="7"/>
      <c r="EK353" s="7"/>
      <c r="EL353" s="7"/>
      <c r="EM353" s="7"/>
      <c r="EN353" s="7"/>
      <c r="EO353" s="7"/>
      <c r="EP353" s="7"/>
      <c r="EQ353" s="7"/>
      <c r="ER353" s="7"/>
      <c r="ES353" s="7"/>
      <c r="ET353" s="7"/>
      <c r="EU353" s="7"/>
      <c r="EV353" s="7"/>
      <c r="EW353" s="7"/>
      <c r="EX353" s="7"/>
      <c r="EY353" s="7"/>
      <c r="EZ353" s="7"/>
      <c r="FA353" s="7"/>
      <c r="FB353" s="7"/>
      <c r="FC353" s="7"/>
      <c r="FD353" s="7"/>
      <c r="FE353" s="7"/>
      <c r="FF353" s="7"/>
      <c r="FG353" s="7"/>
      <c r="FH353" s="7"/>
      <c r="FI353" s="7"/>
      <c r="FJ353" s="7"/>
      <c r="FK353" s="7"/>
      <c r="FL353" s="7"/>
      <c r="FM353" s="7"/>
      <c r="FN353" s="7"/>
      <c r="FO353" s="7"/>
      <c r="FP353" s="7"/>
      <c r="FQ353" s="7"/>
      <c r="FR353" s="7"/>
      <c r="FS353" s="7"/>
      <c r="FT353" s="7"/>
      <c r="FU353" s="7"/>
      <c r="FV353" s="7"/>
      <c r="FW353" s="7"/>
      <c r="FX353" s="7"/>
      <c r="FY353" s="7"/>
      <c r="FZ353" s="7"/>
      <c r="GA353" s="7"/>
      <c r="GB353" s="7"/>
      <c r="GC353" s="7"/>
      <c r="GD353" s="7"/>
      <c r="GE353" s="7"/>
      <c r="GF353" s="7"/>
      <c r="GG353" s="7"/>
      <c r="GH353" s="7"/>
      <c r="GI353" s="7"/>
      <c r="GJ353" s="7"/>
      <c r="GK353" s="7"/>
      <c r="GL353" s="7"/>
      <c r="GM353" s="7"/>
      <c r="GN353" s="7"/>
      <c r="GO353" s="7"/>
      <c r="GP353" s="7"/>
      <c r="GQ353" s="7"/>
      <c r="GR353" s="7"/>
      <c r="GS353" s="7"/>
      <c r="GT353" s="7"/>
      <c r="GU353" s="7"/>
      <c r="GV353" s="7"/>
      <c r="GW353" s="7"/>
      <c r="GX353" s="7"/>
      <c r="GY353" s="7"/>
      <c r="GZ353" s="7"/>
      <c r="HA353" s="7"/>
      <c r="HB353" s="7"/>
      <c r="HC353" s="7"/>
      <c r="HD353" s="7"/>
      <c r="HE353" s="7"/>
      <c r="HF353" s="7"/>
      <c r="HG353" s="7"/>
      <c r="HH353" s="7"/>
      <c r="HI353" s="7"/>
      <c r="HJ353" s="7"/>
      <c r="HK353" s="7"/>
      <c r="HL353" s="7"/>
      <c r="HM353" s="7"/>
      <c r="HN353" s="7"/>
      <c r="HO353" s="7"/>
      <c r="HP353" s="7"/>
      <c r="HQ353" s="7"/>
      <c r="HR353" s="7"/>
      <c r="HS353" s="7"/>
      <c r="HT353" s="7"/>
      <c r="HU353" s="7"/>
      <c r="HV353" s="7"/>
      <c r="HW353" s="7"/>
      <c r="HX353" s="7"/>
      <c r="HY353" s="7"/>
      <c r="HZ353" s="7"/>
      <c r="IA353" s="7"/>
      <c r="IB353" s="7"/>
      <c r="IC353" s="7"/>
      <c r="ID353" s="7"/>
      <c r="IE353" s="7"/>
      <c r="IF353" s="7"/>
      <c r="IG353" s="7"/>
      <c r="IH353" s="7"/>
      <c r="II353" s="7"/>
      <c r="IJ353" s="7"/>
      <c r="IK353" s="7"/>
      <c r="IL353" s="7"/>
      <c r="IM353" s="7"/>
      <c r="IN353" s="7"/>
      <c r="IO353" s="7"/>
      <c r="IP353" s="7"/>
      <c r="IQ353" s="7"/>
      <c r="IR353" s="7"/>
      <c r="IS353" s="7"/>
      <c r="IT353" s="7"/>
      <c r="IU353" s="7"/>
      <c r="IV353" s="7"/>
      <c r="IW353" s="7"/>
      <c r="IX353" s="7"/>
      <c r="IY353" s="7"/>
      <c r="IZ353" s="7"/>
      <c r="JA353" s="7"/>
      <c r="JB353" s="7"/>
      <c r="JC353" s="7"/>
      <c r="JD353" s="7"/>
      <c r="JE353" s="7"/>
      <c r="JF353" s="7"/>
      <c r="JG353" s="7"/>
      <c r="JH353" s="7"/>
      <c r="JI353" s="7"/>
      <c r="JJ353" s="7"/>
      <c r="JK353" s="7"/>
      <c r="JL353" s="7"/>
      <c r="JM353" s="7"/>
      <c r="JN353" s="7"/>
      <c r="JO353" s="7"/>
      <c r="JP353" s="7"/>
      <c r="JQ353" s="7"/>
      <c r="JR353" s="7"/>
      <c r="JS353" s="7"/>
      <c r="JT353" s="7"/>
      <c r="JU353" s="7"/>
      <c r="JV353" s="7"/>
      <c r="JW353" s="7"/>
      <c r="JX353" s="7"/>
      <c r="JY353" s="7"/>
      <c r="JZ353" s="7"/>
      <c r="KA353" s="7"/>
      <c r="KB353" s="7"/>
      <c r="KC353" s="7"/>
      <c r="KD353" s="7"/>
      <c r="KE353" s="7"/>
      <c r="KF353" s="7"/>
      <c r="KG353" s="7"/>
      <c r="KH353" s="7"/>
      <c r="KI353" s="7"/>
      <c r="KJ353" s="7"/>
      <c r="KK353" s="7"/>
      <c r="KL353" s="7"/>
      <c r="KM353" s="7"/>
      <c r="KN353" s="7"/>
      <c r="KO353" s="7"/>
      <c r="KP353" s="7"/>
      <c r="KQ353" s="7"/>
      <c r="KR353" s="7"/>
      <c r="KS353" s="7"/>
      <c r="KT353" s="7"/>
      <c r="KU353" s="7"/>
      <c r="KV353" s="7"/>
      <c r="KW353" s="7"/>
      <c r="KX353" s="7"/>
      <c r="KY353" s="7"/>
      <c r="KZ353" s="7"/>
      <c r="LA353" s="7"/>
      <c r="LB353" s="7"/>
      <c r="LC353" s="7"/>
      <c r="LD353" s="7"/>
      <c r="LE353" s="7"/>
      <c r="LF353" s="7"/>
      <c r="LG353" s="7"/>
      <c r="LH353" s="7"/>
      <c r="LI353" s="7"/>
      <c r="LJ353" s="7"/>
      <c r="LK353" s="7"/>
      <c r="LL353" s="7"/>
      <c r="LM353" s="7"/>
      <c r="LN353" s="7"/>
      <c r="LO353" s="7"/>
      <c r="LP353" s="7"/>
      <c r="LQ353" s="7"/>
      <c r="LR353" s="7"/>
      <c r="LS353" s="7"/>
      <c r="LT353" s="7"/>
      <c r="LU353" s="7"/>
      <c r="LV353" s="7"/>
      <c r="LW353" s="7"/>
      <c r="LX353" s="7"/>
      <c r="LY353" s="7"/>
      <c r="LZ353" s="7"/>
      <c r="MA353" s="7"/>
      <c r="MB353" s="7"/>
      <c r="MC353" s="7"/>
      <c r="MD353" s="7"/>
      <c r="ME353" s="7"/>
      <c r="MF353" s="7"/>
      <c r="MG353" s="7"/>
      <c r="MH353" s="7"/>
      <c r="MI353" s="7"/>
      <c r="MJ353" s="7"/>
      <c r="MK353" s="7"/>
      <c r="ML353" s="7"/>
      <c r="MM353" s="7"/>
      <c r="MN353" s="7"/>
      <c r="MO353" s="7"/>
      <c r="MP353" s="7"/>
      <c r="MQ353" s="7"/>
      <c r="MR353" s="7"/>
      <c r="MS353" s="7"/>
      <c r="MT353" s="7"/>
      <c r="MU353" s="7"/>
      <c r="MV353" s="7"/>
      <c r="MW353" s="7"/>
      <c r="MX353" s="7"/>
      <c r="MY353" s="7"/>
      <c r="MZ353" s="7"/>
      <c r="NA353" s="7"/>
      <c r="NB353" s="7"/>
      <c r="NC353" s="7"/>
      <c r="ND353" s="7"/>
      <c r="NE353" s="7"/>
      <c r="NF353" s="7"/>
      <c r="NG353" s="7"/>
      <c r="NH353" s="7"/>
      <c r="NI353" s="7"/>
      <c r="NJ353" s="7"/>
      <c r="NK353" s="7"/>
      <c r="NL353" s="7"/>
      <c r="NM353" s="7"/>
      <c r="NN353" s="7"/>
      <c r="NO353" s="7"/>
      <c r="NP353" s="7"/>
      <c r="NQ353" s="7"/>
      <c r="NR353" s="7"/>
      <c r="NS353" s="7"/>
      <c r="NT353" s="7"/>
      <c r="NU353" s="7"/>
      <c r="NV353" s="7"/>
      <c r="NW353" s="7"/>
      <c r="NX353" s="7"/>
      <c r="NY353" s="7"/>
      <c r="NZ353" s="7"/>
      <c r="OA353" s="7"/>
      <c r="OB353" s="7"/>
      <c r="OC353" s="7"/>
      <c r="OD353" s="7"/>
      <c r="OE353" s="7"/>
      <c r="OF353" s="7"/>
      <c r="OG353" s="7"/>
      <c r="OH353" s="7"/>
      <c r="OI353" s="7"/>
      <c r="OJ353" s="7"/>
      <c r="OK353" s="7"/>
      <c r="OL353" s="7"/>
      <c r="OM353" s="7"/>
      <c r="ON353" s="7"/>
      <c r="OO353" s="7"/>
      <c r="OP353" s="7"/>
      <c r="OQ353" s="7"/>
      <c r="OR353" s="7"/>
      <c r="OS353" s="7"/>
      <c r="OT353" s="7"/>
      <c r="OU353" s="7"/>
      <c r="OV353" s="7"/>
      <c r="OW353" s="7"/>
      <c r="OX353" s="7"/>
      <c r="OY353" s="7"/>
      <c r="OZ353" s="7"/>
      <c r="PA353" s="7"/>
      <c r="PB353" s="7"/>
      <c r="PC353" s="7"/>
      <c r="PD353" s="7"/>
      <c r="PE353" s="7"/>
      <c r="PF353" s="7"/>
      <c r="PG353" s="7"/>
      <c r="PH353" s="7"/>
      <c r="PI353" s="7"/>
      <c r="PJ353" s="7"/>
      <c r="PK353" s="7"/>
      <c r="PL353" s="7"/>
      <c r="PM353" s="7"/>
      <c r="PN353" s="7"/>
      <c r="PO353" s="7"/>
      <c r="PP353" s="7"/>
      <c r="PQ353" s="7"/>
      <c r="PR353" s="7"/>
      <c r="PS353" s="7"/>
      <c r="PT353" s="7"/>
      <c r="PU353" s="7"/>
      <c r="PV353" s="7"/>
      <c r="PW353" s="7"/>
      <c r="PX353" s="7"/>
      <c r="PY353" s="7"/>
      <c r="PZ353" s="7"/>
      <c r="QA353" s="7"/>
      <c r="QB353" s="7"/>
      <c r="QC353" s="7"/>
      <c r="QD353" s="7"/>
      <c r="QE353" s="7"/>
      <c r="QF353" s="7"/>
      <c r="QG353" s="7"/>
      <c r="QH353" s="7"/>
      <c r="QI353" s="7"/>
      <c r="QJ353" s="7"/>
      <c r="QK353" s="7"/>
      <c r="QL353" s="7"/>
      <c r="QM353" s="7"/>
      <c r="QN353" s="7"/>
      <c r="QO353" s="7"/>
      <c r="QP353" s="7"/>
      <c r="QQ353" s="7"/>
      <c r="QR353" s="7"/>
      <c r="QS353" s="7"/>
      <c r="QT353" s="7"/>
      <c r="QU353" s="7"/>
      <c r="QV353" s="7"/>
      <c r="QW353" s="7"/>
      <c r="QX353" s="7"/>
      <c r="QY353" s="7"/>
      <c r="QZ353" s="7"/>
      <c r="RA353" s="7"/>
      <c r="RB353" s="7"/>
      <c r="RC353" s="7"/>
      <c r="RD353" s="7"/>
      <c r="RE353" s="7"/>
      <c r="RF353" s="7"/>
      <c r="RG353" s="7"/>
      <c r="RH353" s="7"/>
      <c r="RI353" s="7"/>
      <c r="RJ353" s="7"/>
      <c r="RK353" s="7"/>
      <c r="RL353" s="7"/>
      <c r="RM353" s="7"/>
      <c r="RN353" s="7"/>
      <c r="RO353" s="7"/>
      <c r="RP353" s="7"/>
      <c r="RQ353" s="7"/>
      <c r="RR353" s="7"/>
      <c r="RS353" s="7"/>
      <c r="RT353" s="7"/>
      <c r="RU353" s="7"/>
      <c r="RV353" s="7"/>
      <c r="RW353" s="7"/>
      <c r="RX353" s="7"/>
      <c r="RY353" s="7"/>
      <c r="RZ353" s="7"/>
      <c r="SA353" s="7"/>
      <c r="SB353" s="7"/>
      <c r="SC353" s="7"/>
      <c r="SD353" s="7"/>
      <c r="SE353" s="7"/>
      <c r="SF353" s="7"/>
      <c r="SG353" s="7"/>
      <c r="SH353" s="7"/>
      <c r="SI353" s="7"/>
      <c r="SJ353" s="7"/>
      <c r="SK353" s="7"/>
    </row>
    <row r="354" ht="14.2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  <c r="DT354" s="7"/>
      <c r="DU354" s="7"/>
      <c r="DV354" s="7"/>
      <c r="DW354" s="7"/>
      <c r="DX354" s="7"/>
      <c r="DY354" s="7"/>
      <c r="DZ354" s="7"/>
      <c r="EA354" s="7"/>
      <c r="EB354" s="7"/>
      <c r="EC354" s="7"/>
      <c r="ED354" s="7"/>
      <c r="EE354" s="7"/>
      <c r="EF354" s="7"/>
      <c r="EG354" s="7"/>
      <c r="EH354" s="7"/>
      <c r="EI354" s="7"/>
      <c r="EJ354" s="7"/>
      <c r="EK354" s="7"/>
      <c r="EL354" s="7"/>
      <c r="EM354" s="7"/>
      <c r="EN354" s="7"/>
      <c r="EO354" s="7"/>
      <c r="EP354" s="7"/>
      <c r="EQ354" s="7"/>
      <c r="ER354" s="7"/>
      <c r="ES354" s="7"/>
      <c r="ET354" s="7"/>
      <c r="EU354" s="7"/>
      <c r="EV354" s="7"/>
      <c r="EW354" s="7"/>
      <c r="EX354" s="7"/>
      <c r="EY354" s="7"/>
      <c r="EZ354" s="7"/>
      <c r="FA354" s="7"/>
      <c r="FB354" s="7"/>
      <c r="FC354" s="7"/>
      <c r="FD354" s="7"/>
      <c r="FE354" s="7"/>
      <c r="FF354" s="7"/>
      <c r="FG354" s="7"/>
      <c r="FH354" s="7"/>
      <c r="FI354" s="7"/>
      <c r="FJ354" s="7"/>
      <c r="FK354" s="7"/>
      <c r="FL354" s="7"/>
      <c r="FM354" s="7"/>
      <c r="FN354" s="7"/>
      <c r="FO354" s="7"/>
      <c r="FP354" s="7"/>
      <c r="FQ354" s="7"/>
      <c r="FR354" s="7"/>
      <c r="FS354" s="7"/>
      <c r="FT354" s="7"/>
      <c r="FU354" s="7"/>
      <c r="FV354" s="7"/>
      <c r="FW354" s="7"/>
      <c r="FX354" s="7"/>
      <c r="FY354" s="7"/>
      <c r="FZ354" s="7"/>
      <c r="GA354" s="7"/>
      <c r="GB354" s="7"/>
      <c r="GC354" s="7"/>
      <c r="GD354" s="7"/>
      <c r="GE354" s="7"/>
      <c r="GF354" s="7"/>
      <c r="GG354" s="7"/>
      <c r="GH354" s="7"/>
      <c r="GI354" s="7"/>
      <c r="GJ354" s="7"/>
      <c r="GK354" s="7"/>
      <c r="GL354" s="7"/>
      <c r="GM354" s="7"/>
      <c r="GN354" s="7"/>
      <c r="GO354" s="7"/>
      <c r="GP354" s="7"/>
      <c r="GQ354" s="7"/>
      <c r="GR354" s="7"/>
      <c r="GS354" s="7"/>
      <c r="GT354" s="7"/>
      <c r="GU354" s="7"/>
      <c r="GV354" s="7"/>
      <c r="GW354" s="7"/>
      <c r="GX354" s="7"/>
      <c r="GY354" s="7"/>
      <c r="GZ354" s="7"/>
      <c r="HA354" s="7"/>
      <c r="HB354" s="7"/>
      <c r="HC354" s="7"/>
      <c r="HD354" s="7"/>
      <c r="HE354" s="7"/>
      <c r="HF354" s="7"/>
      <c r="HG354" s="7"/>
      <c r="HH354" s="7"/>
      <c r="HI354" s="7"/>
      <c r="HJ354" s="7"/>
      <c r="HK354" s="7"/>
      <c r="HL354" s="7"/>
      <c r="HM354" s="7"/>
      <c r="HN354" s="7"/>
      <c r="HO354" s="7"/>
      <c r="HP354" s="7"/>
      <c r="HQ354" s="7"/>
      <c r="HR354" s="7"/>
      <c r="HS354" s="7"/>
      <c r="HT354" s="7"/>
      <c r="HU354" s="7"/>
      <c r="HV354" s="7"/>
      <c r="HW354" s="7"/>
      <c r="HX354" s="7"/>
      <c r="HY354" s="7"/>
      <c r="HZ354" s="7"/>
      <c r="IA354" s="7"/>
      <c r="IB354" s="7"/>
      <c r="IC354" s="7"/>
      <c r="ID354" s="7"/>
      <c r="IE354" s="7"/>
      <c r="IF354" s="7"/>
      <c r="IG354" s="7"/>
      <c r="IH354" s="7"/>
      <c r="II354" s="7"/>
      <c r="IJ354" s="7"/>
      <c r="IK354" s="7"/>
      <c r="IL354" s="7"/>
      <c r="IM354" s="7"/>
      <c r="IN354" s="7"/>
      <c r="IO354" s="7"/>
      <c r="IP354" s="7"/>
      <c r="IQ354" s="7"/>
      <c r="IR354" s="7"/>
      <c r="IS354" s="7"/>
      <c r="IT354" s="7"/>
      <c r="IU354" s="7"/>
      <c r="IV354" s="7"/>
      <c r="IW354" s="7"/>
      <c r="IX354" s="7"/>
      <c r="IY354" s="7"/>
      <c r="IZ354" s="7"/>
      <c r="JA354" s="7"/>
      <c r="JB354" s="7"/>
      <c r="JC354" s="7"/>
      <c r="JD354" s="7"/>
      <c r="JE354" s="7"/>
      <c r="JF354" s="7"/>
      <c r="JG354" s="7"/>
      <c r="JH354" s="7"/>
      <c r="JI354" s="7"/>
      <c r="JJ354" s="7"/>
      <c r="JK354" s="7"/>
      <c r="JL354" s="7"/>
      <c r="JM354" s="7"/>
      <c r="JN354" s="7"/>
      <c r="JO354" s="7"/>
      <c r="JP354" s="7"/>
      <c r="JQ354" s="7"/>
      <c r="JR354" s="7"/>
      <c r="JS354" s="7"/>
      <c r="JT354" s="7"/>
      <c r="JU354" s="7"/>
      <c r="JV354" s="7"/>
      <c r="JW354" s="7"/>
      <c r="JX354" s="7"/>
      <c r="JY354" s="7"/>
      <c r="JZ354" s="7"/>
      <c r="KA354" s="7"/>
      <c r="KB354" s="7"/>
      <c r="KC354" s="7"/>
      <c r="KD354" s="7"/>
      <c r="KE354" s="7"/>
      <c r="KF354" s="7"/>
      <c r="KG354" s="7"/>
      <c r="KH354" s="7"/>
      <c r="KI354" s="7"/>
      <c r="KJ354" s="7"/>
      <c r="KK354" s="7"/>
      <c r="KL354" s="7"/>
      <c r="KM354" s="7"/>
      <c r="KN354" s="7"/>
      <c r="KO354" s="7"/>
      <c r="KP354" s="7"/>
      <c r="KQ354" s="7"/>
      <c r="KR354" s="7"/>
      <c r="KS354" s="7"/>
      <c r="KT354" s="7"/>
      <c r="KU354" s="7"/>
      <c r="KV354" s="7"/>
      <c r="KW354" s="7"/>
      <c r="KX354" s="7"/>
      <c r="KY354" s="7"/>
      <c r="KZ354" s="7"/>
      <c r="LA354" s="7"/>
      <c r="LB354" s="7"/>
      <c r="LC354" s="7"/>
      <c r="LD354" s="7"/>
      <c r="LE354" s="7"/>
      <c r="LF354" s="7"/>
      <c r="LG354" s="7"/>
      <c r="LH354" s="7"/>
      <c r="LI354" s="7"/>
      <c r="LJ354" s="7"/>
      <c r="LK354" s="7"/>
      <c r="LL354" s="7"/>
      <c r="LM354" s="7"/>
      <c r="LN354" s="7"/>
      <c r="LO354" s="7"/>
      <c r="LP354" s="7"/>
      <c r="LQ354" s="7"/>
      <c r="LR354" s="7"/>
      <c r="LS354" s="7"/>
      <c r="LT354" s="7"/>
      <c r="LU354" s="7"/>
      <c r="LV354" s="7"/>
      <c r="LW354" s="7"/>
      <c r="LX354" s="7"/>
      <c r="LY354" s="7"/>
      <c r="LZ354" s="7"/>
      <c r="MA354" s="7"/>
      <c r="MB354" s="7"/>
      <c r="MC354" s="7"/>
      <c r="MD354" s="7"/>
      <c r="ME354" s="7"/>
      <c r="MF354" s="7"/>
      <c r="MG354" s="7"/>
      <c r="MH354" s="7"/>
      <c r="MI354" s="7"/>
      <c r="MJ354" s="7"/>
      <c r="MK354" s="7"/>
      <c r="ML354" s="7"/>
      <c r="MM354" s="7"/>
      <c r="MN354" s="7"/>
      <c r="MO354" s="7"/>
      <c r="MP354" s="7"/>
      <c r="MQ354" s="7"/>
      <c r="MR354" s="7"/>
      <c r="MS354" s="7"/>
      <c r="MT354" s="7"/>
      <c r="MU354" s="7"/>
      <c r="MV354" s="7"/>
      <c r="MW354" s="7"/>
      <c r="MX354" s="7"/>
      <c r="MY354" s="7"/>
      <c r="MZ354" s="7"/>
      <c r="NA354" s="7"/>
      <c r="NB354" s="7"/>
      <c r="NC354" s="7"/>
      <c r="ND354" s="7"/>
      <c r="NE354" s="7"/>
      <c r="NF354" s="7"/>
      <c r="NG354" s="7"/>
      <c r="NH354" s="7"/>
      <c r="NI354" s="7"/>
      <c r="NJ354" s="7"/>
      <c r="NK354" s="7"/>
      <c r="NL354" s="7"/>
      <c r="NM354" s="7"/>
      <c r="NN354" s="7"/>
      <c r="NO354" s="7"/>
      <c r="NP354" s="7"/>
      <c r="NQ354" s="7"/>
      <c r="NR354" s="7"/>
      <c r="NS354" s="7"/>
      <c r="NT354" s="7"/>
      <c r="NU354" s="7"/>
      <c r="NV354" s="7"/>
      <c r="NW354" s="7"/>
      <c r="NX354" s="7"/>
      <c r="NY354" s="7"/>
      <c r="NZ354" s="7"/>
      <c r="OA354" s="7"/>
      <c r="OB354" s="7"/>
      <c r="OC354" s="7"/>
      <c r="OD354" s="7"/>
      <c r="OE354" s="7"/>
      <c r="OF354" s="7"/>
      <c r="OG354" s="7"/>
      <c r="OH354" s="7"/>
      <c r="OI354" s="7"/>
      <c r="OJ354" s="7"/>
      <c r="OK354" s="7"/>
      <c r="OL354" s="7"/>
      <c r="OM354" s="7"/>
      <c r="ON354" s="7"/>
      <c r="OO354" s="7"/>
      <c r="OP354" s="7"/>
      <c r="OQ354" s="7"/>
      <c r="OR354" s="7"/>
      <c r="OS354" s="7"/>
      <c r="OT354" s="7"/>
      <c r="OU354" s="7"/>
      <c r="OV354" s="7"/>
      <c r="OW354" s="7"/>
      <c r="OX354" s="7"/>
      <c r="OY354" s="7"/>
      <c r="OZ354" s="7"/>
      <c r="PA354" s="7"/>
      <c r="PB354" s="7"/>
      <c r="PC354" s="7"/>
      <c r="PD354" s="7"/>
      <c r="PE354" s="7"/>
      <c r="PF354" s="7"/>
      <c r="PG354" s="7"/>
      <c r="PH354" s="7"/>
      <c r="PI354" s="7"/>
      <c r="PJ354" s="7"/>
      <c r="PK354" s="7"/>
      <c r="PL354" s="7"/>
      <c r="PM354" s="7"/>
      <c r="PN354" s="7"/>
      <c r="PO354" s="7"/>
      <c r="PP354" s="7"/>
      <c r="PQ354" s="7"/>
      <c r="PR354" s="7"/>
      <c r="PS354" s="7"/>
      <c r="PT354" s="7"/>
      <c r="PU354" s="7"/>
      <c r="PV354" s="7"/>
      <c r="PW354" s="7"/>
      <c r="PX354" s="7"/>
      <c r="PY354" s="7"/>
      <c r="PZ354" s="7"/>
      <c r="QA354" s="7"/>
      <c r="QB354" s="7"/>
      <c r="QC354" s="7"/>
      <c r="QD354" s="7"/>
      <c r="QE354" s="7"/>
      <c r="QF354" s="7"/>
      <c r="QG354" s="7"/>
      <c r="QH354" s="7"/>
      <c r="QI354" s="7"/>
      <c r="QJ354" s="7"/>
      <c r="QK354" s="7"/>
      <c r="QL354" s="7"/>
      <c r="QM354" s="7"/>
      <c r="QN354" s="7"/>
      <c r="QO354" s="7"/>
      <c r="QP354" s="7"/>
      <c r="QQ354" s="7"/>
      <c r="QR354" s="7"/>
      <c r="QS354" s="7"/>
      <c r="QT354" s="7"/>
      <c r="QU354" s="7"/>
      <c r="QV354" s="7"/>
      <c r="QW354" s="7"/>
      <c r="QX354" s="7"/>
      <c r="QY354" s="7"/>
      <c r="QZ354" s="7"/>
      <c r="RA354" s="7"/>
      <c r="RB354" s="7"/>
      <c r="RC354" s="7"/>
      <c r="RD354" s="7"/>
      <c r="RE354" s="7"/>
      <c r="RF354" s="7"/>
      <c r="RG354" s="7"/>
      <c r="RH354" s="7"/>
      <c r="RI354" s="7"/>
      <c r="RJ354" s="7"/>
      <c r="RK354" s="7"/>
      <c r="RL354" s="7"/>
      <c r="RM354" s="7"/>
      <c r="RN354" s="7"/>
      <c r="RO354" s="7"/>
      <c r="RP354" s="7"/>
      <c r="RQ354" s="7"/>
      <c r="RR354" s="7"/>
      <c r="RS354" s="7"/>
      <c r="RT354" s="7"/>
      <c r="RU354" s="7"/>
      <c r="RV354" s="7"/>
      <c r="RW354" s="7"/>
      <c r="RX354" s="7"/>
      <c r="RY354" s="7"/>
      <c r="RZ354" s="7"/>
      <c r="SA354" s="7"/>
      <c r="SB354" s="7"/>
      <c r="SC354" s="7"/>
      <c r="SD354" s="7"/>
      <c r="SE354" s="7"/>
      <c r="SF354" s="7"/>
      <c r="SG354" s="7"/>
      <c r="SH354" s="7"/>
      <c r="SI354" s="7"/>
      <c r="SJ354" s="7"/>
      <c r="SK354" s="7"/>
    </row>
    <row r="355" ht="14.2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  <c r="DT355" s="7"/>
      <c r="DU355" s="7"/>
      <c r="DV355" s="7"/>
      <c r="DW355" s="7"/>
      <c r="DX355" s="7"/>
      <c r="DY355" s="7"/>
      <c r="DZ355" s="7"/>
      <c r="EA355" s="7"/>
      <c r="EB355" s="7"/>
      <c r="EC355" s="7"/>
      <c r="ED355" s="7"/>
      <c r="EE355" s="7"/>
      <c r="EF355" s="7"/>
      <c r="EG355" s="7"/>
      <c r="EH355" s="7"/>
      <c r="EI355" s="7"/>
      <c r="EJ355" s="7"/>
      <c r="EK355" s="7"/>
      <c r="EL355" s="7"/>
      <c r="EM355" s="7"/>
      <c r="EN355" s="7"/>
      <c r="EO355" s="7"/>
      <c r="EP355" s="7"/>
      <c r="EQ355" s="7"/>
      <c r="ER355" s="7"/>
      <c r="ES355" s="7"/>
      <c r="ET355" s="7"/>
      <c r="EU355" s="7"/>
      <c r="EV355" s="7"/>
      <c r="EW355" s="7"/>
      <c r="EX355" s="7"/>
      <c r="EY355" s="7"/>
      <c r="EZ355" s="7"/>
      <c r="FA355" s="7"/>
      <c r="FB355" s="7"/>
      <c r="FC355" s="7"/>
      <c r="FD355" s="7"/>
      <c r="FE355" s="7"/>
      <c r="FF355" s="7"/>
      <c r="FG355" s="7"/>
      <c r="FH355" s="7"/>
      <c r="FI355" s="7"/>
      <c r="FJ355" s="7"/>
      <c r="FK355" s="7"/>
      <c r="FL355" s="7"/>
      <c r="FM355" s="7"/>
      <c r="FN355" s="7"/>
      <c r="FO355" s="7"/>
      <c r="FP355" s="7"/>
      <c r="FQ355" s="7"/>
      <c r="FR355" s="7"/>
      <c r="FS355" s="7"/>
      <c r="FT355" s="7"/>
      <c r="FU355" s="7"/>
      <c r="FV355" s="7"/>
      <c r="FW355" s="7"/>
      <c r="FX355" s="7"/>
      <c r="FY355" s="7"/>
      <c r="FZ355" s="7"/>
      <c r="GA355" s="7"/>
      <c r="GB355" s="7"/>
      <c r="GC355" s="7"/>
      <c r="GD355" s="7"/>
      <c r="GE355" s="7"/>
      <c r="GF355" s="7"/>
      <c r="GG355" s="7"/>
      <c r="GH355" s="7"/>
      <c r="GI355" s="7"/>
      <c r="GJ355" s="7"/>
      <c r="GK355" s="7"/>
      <c r="GL355" s="7"/>
      <c r="GM355" s="7"/>
      <c r="GN355" s="7"/>
      <c r="GO355" s="7"/>
      <c r="GP355" s="7"/>
      <c r="GQ355" s="7"/>
      <c r="GR355" s="7"/>
      <c r="GS355" s="7"/>
      <c r="GT355" s="7"/>
      <c r="GU355" s="7"/>
      <c r="GV355" s="7"/>
      <c r="GW355" s="7"/>
      <c r="GX355" s="7"/>
      <c r="GY355" s="7"/>
      <c r="GZ355" s="7"/>
      <c r="HA355" s="7"/>
      <c r="HB355" s="7"/>
      <c r="HC355" s="7"/>
      <c r="HD355" s="7"/>
      <c r="HE355" s="7"/>
      <c r="HF355" s="7"/>
      <c r="HG355" s="7"/>
      <c r="HH355" s="7"/>
      <c r="HI355" s="7"/>
      <c r="HJ355" s="7"/>
      <c r="HK355" s="7"/>
      <c r="HL355" s="7"/>
      <c r="HM355" s="7"/>
      <c r="HN355" s="7"/>
      <c r="HO355" s="7"/>
      <c r="HP355" s="7"/>
      <c r="HQ355" s="7"/>
      <c r="HR355" s="7"/>
      <c r="HS355" s="7"/>
      <c r="HT355" s="7"/>
      <c r="HU355" s="7"/>
      <c r="HV355" s="7"/>
      <c r="HW355" s="7"/>
      <c r="HX355" s="7"/>
      <c r="HY355" s="7"/>
      <c r="HZ355" s="7"/>
      <c r="IA355" s="7"/>
      <c r="IB355" s="7"/>
      <c r="IC355" s="7"/>
      <c r="ID355" s="7"/>
      <c r="IE355" s="7"/>
      <c r="IF355" s="7"/>
      <c r="IG355" s="7"/>
      <c r="IH355" s="7"/>
      <c r="II355" s="7"/>
      <c r="IJ355" s="7"/>
      <c r="IK355" s="7"/>
      <c r="IL355" s="7"/>
      <c r="IM355" s="7"/>
      <c r="IN355" s="7"/>
      <c r="IO355" s="7"/>
      <c r="IP355" s="7"/>
      <c r="IQ355" s="7"/>
      <c r="IR355" s="7"/>
      <c r="IS355" s="7"/>
      <c r="IT355" s="7"/>
      <c r="IU355" s="7"/>
      <c r="IV355" s="7"/>
      <c r="IW355" s="7"/>
      <c r="IX355" s="7"/>
      <c r="IY355" s="7"/>
      <c r="IZ355" s="7"/>
      <c r="JA355" s="7"/>
      <c r="JB355" s="7"/>
      <c r="JC355" s="7"/>
      <c r="JD355" s="7"/>
      <c r="JE355" s="7"/>
      <c r="JF355" s="7"/>
      <c r="JG355" s="7"/>
      <c r="JH355" s="7"/>
      <c r="JI355" s="7"/>
      <c r="JJ355" s="7"/>
      <c r="JK355" s="7"/>
      <c r="JL355" s="7"/>
      <c r="JM355" s="7"/>
      <c r="JN355" s="7"/>
      <c r="JO355" s="7"/>
      <c r="JP355" s="7"/>
      <c r="JQ355" s="7"/>
      <c r="JR355" s="7"/>
      <c r="JS355" s="7"/>
      <c r="JT355" s="7"/>
      <c r="JU355" s="7"/>
      <c r="JV355" s="7"/>
      <c r="JW355" s="7"/>
      <c r="JX355" s="7"/>
      <c r="JY355" s="7"/>
      <c r="JZ355" s="7"/>
      <c r="KA355" s="7"/>
      <c r="KB355" s="7"/>
      <c r="KC355" s="7"/>
      <c r="KD355" s="7"/>
      <c r="KE355" s="7"/>
      <c r="KF355" s="7"/>
      <c r="KG355" s="7"/>
      <c r="KH355" s="7"/>
      <c r="KI355" s="7"/>
      <c r="KJ355" s="7"/>
      <c r="KK355" s="7"/>
      <c r="KL355" s="7"/>
      <c r="KM355" s="7"/>
      <c r="KN355" s="7"/>
      <c r="KO355" s="7"/>
      <c r="KP355" s="7"/>
      <c r="KQ355" s="7"/>
      <c r="KR355" s="7"/>
      <c r="KS355" s="7"/>
      <c r="KT355" s="7"/>
      <c r="KU355" s="7"/>
      <c r="KV355" s="7"/>
      <c r="KW355" s="7"/>
      <c r="KX355" s="7"/>
      <c r="KY355" s="7"/>
      <c r="KZ355" s="7"/>
      <c r="LA355" s="7"/>
      <c r="LB355" s="7"/>
      <c r="LC355" s="7"/>
      <c r="LD355" s="7"/>
      <c r="LE355" s="7"/>
      <c r="LF355" s="7"/>
      <c r="LG355" s="7"/>
      <c r="LH355" s="7"/>
      <c r="LI355" s="7"/>
      <c r="LJ355" s="7"/>
      <c r="LK355" s="7"/>
      <c r="LL355" s="7"/>
      <c r="LM355" s="7"/>
      <c r="LN355" s="7"/>
      <c r="LO355" s="7"/>
      <c r="LP355" s="7"/>
      <c r="LQ355" s="7"/>
      <c r="LR355" s="7"/>
      <c r="LS355" s="7"/>
      <c r="LT355" s="7"/>
      <c r="LU355" s="7"/>
      <c r="LV355" s="7"/>
      <c r="LW355" s="7"/>
      <c r="LX355" s="7"/>
      <c r="LY355" s="7"/>
      <c r="LZ355" s="7"/>
      <c r="MA355" s="7"/>
      <c r="MB355" s="7"/>
      <c r="MC355" s="7"/>
      <c r="MD355" s="7"/>
      <c r="ME355" s="7"/>
      <c r="MF355" s="7"/>
      <c r="MG355" s="7"/>
      <c r="MH355" s="7"/>
      <c r="MI355" s="7"/>
      <c r="MJ355" s="7"/>
      <c r="MK355" s="7"/>
      <c r="ML355" s="7"/>
      <c r="MM355" s="7"/>
      <c r="MN355" s="7"/>
      <c r="MO355" s="7"/>
      <c r="MP355" s="7"/>
      <c r="MQ355" s="7"/>
      <c r="MR355" s="7"/>
      <c r="MS355" s="7"/>
      <c r="MT355" s="7"/>
      <c r="MU355" s="7"/>
      <c r="MV355" s="7"/>
      <c r="MW355" s="7"/>
      <c r="MX355" s="7"/>
      <c r="MY355" s="7"/>
      <c r="MZ355" s="7"/>
      <c r="NA355" s="7"/>
      <c r="NB355" s="7"/>
      <c r="NC355" s="7"/>
      <c r="ND355" s="7"/>
      <c r="NE355" s="7"/>
      <c r="NF355" s="7"/>
      <c r="NG355" s="7"/>
      <c r="NH355" s="7"/>
      <c r="NI355" s="7"/>
      <c r="NJ355" s="7"/>
      <c r="NK355" s="7"/>
      <c r="NL355" s="7"/>
      <c r="NM355" s="7"/>
      <c r="NN355" s="7"/>
      <c r="NO355" s="7"/>
      <c r="NP355" s="7"/>
      <c r="NQ355" s="7"/>
      <c r="NR355" s="7"/>
      <c r="NS355" s="7"/>
      <c r="NT355" s="7"/>
      <c r="NU355" s="7"/>
      <c r="NV355" s="7"/>
      <c r="NW355" s="7"/>
      <c r="NX355" s="7"/>
      <c r="NY355" s="7"/>
      <c r="NZ355" s="7"/>
      <c r="OA355" s="7"/>
      <c r="OB355" s="7"/>
      <c r="OC355" s="7"/>
      <c r="OD355" s="7"/>
      <c r="OE355" s="7"/>
      <c r="OF355" s="7"/>
      <c r="OG355" s="7"/>
      <c r="OH355" s="7"/>
      <c r="OI355" s="7"/>
      <c r="OJ355" s="7"/>
      <c r="OK355" s="7"/>
      <c r="OL355" s="7"/>
      <c r="OM355" s="7"/>
      <c r="ON355" s="7"/>
      <c r="OO355" s="7"/>
      <c r="OP355" s="7"/>
      <c r="OQ355" s="7"/>
      <c r="OR355" s="7"/>
      <c r="OS355" s="7"/>
      <c r="OT355" s="7"/>
      <c r="OU355" s="7"/>
      <c r="OV355" s="7"/>
      <c r="OW355" s="7"/>
      <c r="OX355" s="7"/>
      <c r="OY355" s="7"/>
      <c r="OZ355" s="7"/>
      <c r="PA355" s="7"/>
      <c r="PB355" s="7"/>
      <c r="PC355" s="7"/>
      <c r="PD355" s="7"/>
      <c r="PE355" s="7"/>
      <c r="PF355" s="7"/>
      <c r="PG355" s="7"/>
      <c r="PH355" s="7"/>
      <c r="PI355" s="7"/>
      <c r="PJ355" s="7"/>
      <c r="PK355" s="7"/>
      <c r="PL355" s="7"/>
      <c r="PM355" s="7"/>
      <c r="PN355" s="7"/>
      <c r="PO355" s="7"/>
      <c r="PP355" s="7"/>
      <c r="PQ355" s="7"/>
      <c r="PR355" s="7"/>
      <c r="PS355" s="7"/>
      <c r="PT355" s="7"/>
      <c r="PU355" s="7"/>
      <c r="PV355" s="7"/>
      <c r="PW355" s="7"/>
      <c r="PX355" s="7"/>
      <c r="PY355" s="7"/>
      <c r="PZ355" s="7"/>
      <c r="QA355" s="7"/>
      <c r="QB355" s="7"/>
      <c r="QC355" s="7"/>
      <c r="QD355" s="7"/>
      <c r="QE355" s="7"/>
      <c r="QF355" s="7"/>
      <c r="QG355" s="7"/>
      <c r="QH355" s="7"/>
      <c r="QI355" s="7"/>
      <c r="QJ355" s="7"/>
      <c r="QK355" s="7"/>
      <c r="QL355" s="7"/>
      <c r="QM355" s="7"/>
      <c r="QN355" s="7"/>
      <c r="QO355" s="7"/>
      <c r="QP355" s="7"/>
      <c r="QQ355" s="7"/>
      <c r="QR355" s="7"/>
      <c r="QS355" s="7"/>
      <c r="QT355" s="7"/>
      <c r="QU355" s="7"/>
      <c r="QV355" s="7"/>
      <c r="QW355" s="7"/>
      <c r="QX355" s="7"/>
      <c r="QY355" s="7"/>
      <c r="QZ355" s="7"/>
      <c r="RA355" s="7"/>
      <c r="RB355" s="7"/>
      <c r="RC355" s="7"/>
      <c r="RD355" s="7"/>
      <c r="RE355" s="7"/>
      <c r="RF355" s="7"/>
      <c r="RG355" s="7"/>
      <c r="RH355" s="7"/>
      <c r="RI355" s="7"/>
      <c r="RJ355" s="7"/>
      <c r="RK355" s="7"/>
      <c r="RL355" s="7"/>
      <c r="RM355" s="7"/>
      <c r="RN355" s="7"/>
      <c r="RO355" s="7"/>
      <c r="RP355" s="7"/>
      <c r="RQ355" s="7"/>
      <c r="RR355" s="7"/>
      <c r="RS355" s="7"/>
      <c r="RT355" s="7"/>
      <c r="RU355" s="7"/>
      <c r="RV355" s="7"/>
      <c r="RW355" s="7"/>
      <c r="RX355" s="7"/>
      <c r="RY355" s="7"/>
      <c r="RZ355" s="7"/>
      <c r="SA355" s="7"/>
      <c r="SB355" s="7"/>
      <c r="SC355" s="7"/>
      <c r="SD355" s="7"/>
      <c r="SE355" s="7"/>
      <c r="SF355" s="7"/>
      <c r="SG355" s="7"/>
      <c r="SH355" s="7"/>
      <c r="SI355" s="7"/>
      <c r="SJ355" s="7"/>
      <c r="SK355" s="7"/>
    </row>
    <row r="356" ht="14.2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  <c r="DT356" s="7"/>
      <c r="DU356" s="7"/>
      <c r="DV356" s="7"/>
      <c r="DW356" s="7"/>
      <c r="DX356" s="7"/>
      <c r="DY356" s="7"/>
      <c r="DZ356" s="7"/>
      <c r="EA356" s="7"/>
      <c r="EB356" s="7"/>
      <c r="EC356" s="7"/>
      <c r="ED356" s="7"/>
      <c r="EE356" s="7"/>
      <c r="EF356" s="7"/>
      <c r="EG356" s="7"/>
      <c r="EH356" s="7"/>
      <c r="EI356" s="7"/>
      <c r="EJ356" s="7"/>
      <c r="EK356" s="7"/>
      <c r="EL356" s="7"/>
      <c r="EM356" s="7"/>
      <c r="EN356" s="7"/>
      <c r="EO356" s="7"/>
      <c r="EP356" s="7"/>
      <c r="EQ356" s="7"/>
      <c r="ER356" s="7"/>
      <c r="ES356" s="7"/>
      <c r="ET356" s="7"/>
      <c r="EU356" s="7"/>
      <c r="EV356" s="7"/>
      <c r="EW356" s="7"/>
      <c r="EX356" s="7"/>
      <c r="EY356" s="7"/>
      <c r="EZ356" s="7"/>
      <c r="FA356" s="7"/>
      <c r="FB356" s="7"/>
      <c r="FC356" s="7"/>
      <c r="FD356" s="7"/>
      <c r="FE356" s="7"/>
      <c r="FF356" s="7"/>
      <c r="FG356" s="7"/>
      <c r="FH356" s="7"/>
      <c r="FI356" s="7"/>
      <c r="FJ356" s="7"/>
      <c r="FK356" s="7"/>
      <c r="FL356" s="7"/>
      <c r="FM356" s="7"/>
      <c r="FN356" s="7"/>
      <c r="FO356" s="7"/>
      <c r="FP356" s="7"/>
      <c r="FQ356" s="7"/>
      <c r="FR356" s="7"/>
      <c r="FS356" s="7"/>
      <c r="FT356" s="7"/>
      <c r="FU356" s="7"/>
      <c r="FV356" s="7"/>
      <c r="FW356" s="7"/>
      <c r="FX356" s="7"/>
      <c r="FY356" s="7"/>
      <c r="FZ356" s="7"/>
      <c r="GA356" s="7"/>
      <c r="GB356" s="7"/>
      <c r="GC356" s="7"/>
      <c r="GD356" s="7"/>
      <c r="GE356" s="7"/>
      <c r="GF356" s="7"/>
      <c r="GG356" s="7"/>
      <c r="GH356" s="7"/>
      <c r="GI356" s="7"/>
      <c r="GJ356" s="7"/>
      <c r="GK356" s="7"/>
      <c r="GL356" s="7"/>
      <c r="GM356" s="7"/>
      <c r="GN356" s="7"/>
      <c r="GO356" s="7"/>
      <c r="GP356" s="7"/>
      <c r="GQ356" s="7"/>
      <c r="GR356" s="7"/>
      <c r="GS356" s="7"/>
      <c r="GT356" s="7"/>
      <c r="GU356" s="7"/>
      <c r="GV356" s="7"/>
      <c r="GW356" s="7"/>
      <c r="GX356" s="7"/>
      <c r="GY356" s="7"/>
      <c r="GZ356" s="7"/>
      <c r="HA356" s="7"/>
      <c r="HB356" s="7"/>
      <c r="HC356" s="7"/>
      <c r="HD356" s="7"/>
      <c r="HE356" s="7"/>
      <c r="HF356" s="7"/>
      <c r="HG356" s="7"/>
      <c r="HH356" s="7"/>
      <c r="HI356" s="7"/>
      <c r="HJ356" s="7"/>
      <c r="HK356" s="7"/>
      <c r="HL356" s="7"/>
      <c r="HM356" s="7"/>
      <c r="HN356" s="7"/>
      <c r="HO356" s="7"/>
      <c r="HP356" s="7"/>
      <c r="HQ356" s="7"/>
      <c r="HR356" s="7"/>
      <c r="HS356" s="7"/>
      <c r="HT356" s="7"/>
      <c r="HU356" s="7"/>
      <c r="HV356" s="7"/>
      <c r="HW356" s="7"/>
      <c r="HX356" s="7"/>
      <c r="HY356" s="7"/>
      <c r="HZ356" s="7"/>
      <c r="IA356" s="7"/>
      <c r="IB356" s="7"/>
      <c r="IC356" s="7"/>
      <c r="ID356" s="7"/>
      <c r="IE356" s="7"/>
      <c r="IF356" s="7"/>
      <c r="IG356" s="7"/>
      <c r="IH356" s="7"/>
      <c r="II356" s="7"/>
      <c r="IJ356" s="7"/>
      <c r="IK356" s="7"/>
      <c r="IL356" s="7"/>
      <c r="IM356" s="7"/>
      <c r="IN356" s="7"/>
      <c r="IO356" s="7"/>
      <c r="IP356" s="7"/>
      <c r="IQ356" s="7"/>
      <c r="IR356" s="7"/>
      <c r="IS356" s="7"/>
      <c r="IT356" s="7"/>
      <c r="IU356" s="7"/>
      <c r="IV356" s="7"/>
      <c r="IW356" s="7"/>
      <c r="IX356" s="7"/>
      <c r="IY356" s="7"/>
      <c r="IZ356" s="7"/>
      <c r="JA356" s="7"/>
      <c r="JB356" s="7"/>
      <c r="JC356" s="7"/>
      <c r="JD356" s="7"/>
      <c r="JE356" s="7"/>
      <c r="JF356" s="7"/>
      <c r="JG356" s="7"/>
      <c r="JH356" s="7"/>
      <c r="JI356" s="7"/>
      <c r="JJ356" s="7"/>
      <c r="JK356" s="7"/>
      <c r="JL356" s="7"/>
      <c r="JM356" s="7"/>
      <c r="JN356" s="7"/>
      <c r="JO356" s="7"/>
      <c r="JP356" s="7"/>
      <c r="JQ356" s="7"/>
      <c r="JR356" s="7"/>
      <c r="JS356" s="7"/>
      <c r="JT356" s="7"/>
      <c r="JU356" s="7"/>
      <c r="JV356" s="7"/>
      <c r="JW356" s="7"/>
      <c r="JX356" s="7"/>
      <c r="JY356" s="7"/>
      <c r="JZ356" s="7"/>
      <c r="KA356" s="7"/>
      <c r="KB356" s="7"/>
      <c r="KC356" s="7"/>
      <c r="KD356" s="7"/>
      <c r="KE356" s="7"/>
      <c r="KF356" s="7"/>
      <c r="KG356" s="7"/>
      <c r="KH356" s="7"/>
      <c r="KI356" s="7"/>
      <c r="KJ356" s="7"/>
      <c r="KK356" s="7"/>
      <c r="KL356" s="7"/>
      <c r="KM356" s="7"/>
      <c r="KN356" s="7"/>
      <c r="KO356" s="7"/>
      <c r="KP356" s="7"/>
      <c r="KQ356" s="7"/>
      <c r="KR356" s="7"/>
      <c r="KS356" s="7"/>
      <c r="KT356" s="7"/>
      <c r="KU356" s="7"/>
      <c r="KV356" s="7"/>
      <c r="KW356" s="7"/>
      <c r="KX356" s="7"/>
      <c r="KY356" s="7"/>
      <c r="KZ356" s="7"/>
      <c r="LA356" s="7"/>
      <c r="LB356" s="7"/>
      <c r="LC356" s="7"/>
      <c r="LD356" s="7"/>
      <c r="LE356" s="7"/>
      <c r="LF356" s="7"/>
      <c r="LG356" s="7"/>
      <c r="LH356" s="7"/>
      <c r="LI356" s="7"/>
      <c r="LJ356" s="7"/>
      <c r="LK356" s="7"/>
      <c r="LL356" s="7"/>
      <c r="LM356" s="7"/>
      <c r="LN356" s="7"/>
      <c r="LO356" s="7"/>
      <c r="LP356" s="7"/>
      <c r="LQ356" s="7"/>
      <c r="LR356" s="7"/>
      <c r="LS356" s="7"/>
      <c r="LT356" s="7"/>
      <c r="LU356" s="7"/>
      <c r="LV356" s="7"/>
      <c r="LW356" s="7"/>
      <c r="LX356" s="7"/>
      <c r="LY356" s="7"/>
      <c r="LZ356" s="7"/>
      <c r="MA356" s="7"/>
      <c r="MB356" s="7"/>
      <c r="MC356" s="7"/>
      <c r="MD356" s="7"/>
      <c r="ME356" s="7"/>
      <c r="MF356" s="7"/>
      <c r="MG356" s="7"/>
      <c r="MH356" s="7"/>
      <c r="MI356" s="7"/>
      <c r="MJ356" s="7"/>
      <c r="MK356" s="7"/>
      <c r="ML356" s="7"/>
      <c r="MM356" s="7"/>
      <c r="MN356" s="7"/>
      <c r="MO356" s="7"/>
      <c r="MP356" s="7"/>
      <c r="MQ356" s="7"/>
      <c r="MR356" s="7"/>
      <c r="MS356" s="7"/>
      <c r="MT356" s="7"/>
      <c r="MU356" s="7"/>
      <c r="MV356" s="7"/>
      <c r="MW356" s="7"/>
      <c r="MX356" s="7"/>
      <c r="MY356" s="7"/>
      <c r="MZ356" s="7"/>
      <c r="NA356" s="7"/>
      <c r="NB356" s="7"/>
      <c r="NC356" s="7"/>
      <c r="ND356" s="7"/>
      <c r="NE356" s="7"/>
      <c r="NF356" s="7"/>
      <c r="NG356" s="7"/>
      <c r="NH356" s="7"/>
      <c r="NI356" s="7"/>
      <c r="NJ356" s="7"/>
      <c r="NK356" s="7"/>
      <c r="NL356" s="7"/>
      <c r="NM356" s="7"/>
      <c r="NN356" s="7"/>
      <c r="NO356" s="7"/>
      <c r="NP356" s="7"/>
      <c r="NQ356" s="7"/>
      <c r="NR356" s="7"/>
      <c r="NS356" s="7"/>
      <c r="NT356" s="7"/>
      <c r="NU356" s="7"/>
      <c r="NV356" s="7"/>
      <c r="NW356" s="7"/>
      <c r="NX356" s="7"/>
      <c r="NY356" s="7"/>
      <c r="NZ356" s="7"/>
      <c r="OA356" s="7"/>
      <c r="OB356" s="7"/>
      <c r="OC356" s="7"/>
      <c r="OD356" s="7"/>
      <c r="OE356" s="7"/>
      <c r="OF356" s="7"/>
      <c r="OG356" s="7"/>
      <c r="OH356" s="7"/>
      <c r="OI356" s="7"/>
      <c r="OJ356" s="7"/>
      <c r="OK356" s="7"/>
      <c r="OL356" s="7"/>
      <c r="OM356" s="7"/>
      <c r="ON356" s="7"/>
      <c r="OO356" s="7"/>
      <c r="OP356" s="7"/>
      <c r="OQ356" s="7"/>
      <c r="OR356" s="7"/>
      <c r="OS356" s="7"/>
      <c r="OT356" s="7"/>
      <c r="OU356" s="7"/>
      <c r="OV356" s="7"/>
      <c r="OW356" s="7"/>
      <c r="OX356" s="7"/>
      <c r="OY356" s="7"/>
      <c r="OZ356" s="7"/>
      <c r="PA356" s="7"/>
      <c r="PB356" s="7"/>
      <c r="PC356" s="7"/>
      <c r="PD356" s="7"/>
      <c r="PE356" s="7"/>
      <c r="PF356" s="7"/>
      <c r="PG356" s="7"/>
      <c r="PH356" s="7"/>
      <c r="PI356" s="7"/>
      <c r="PJ356" s="7"/>
      <c r="PK356" s="7"/>
      <c r="PL356" s="7"/>
      <c r="PM356" s="7"/>
      <c r="PN356" s="7"/>
      <c r="PO356" s="7"/>
      <c r="PP356" s="7"/>
      <c r="PQ356" s="7"/>
      <c r="PR356" s="7"/>
      <c r="PS356" s="7"/>
      <c r="PT356" s="7"/>
      <c r="PU356" s="7"/>
      <c r="PV356" s="7"/>
      <c r="PW356" s="7"/>
      <c r="PX356" s="7"/>
      <c r="PY356" s="7"/>
      <c r="PZ356" s="7"/>
      <c r="QA356" s="7"/>
      <c r="QB356" s="7"/>
      <c r="QC356" s="7"/>
      <c r="QD356" s="7"/>
      <c r="QE356" s="7"/>
      <c r="QF356" s="7"/>
      <c r="QG356" s="7"/>
      <c r="QH356" s="7"/>
      <c r="QI356" s="7"/>
      <c r="QJ356" s="7"/>
      <c r="QK356" s="7"/>
      <c r="QL356" s="7"/>
      <c r="QM356" s="7"/>
      <c r="QN356" s="7"/>
      <c r="QO356" s="7"/>
      <c r="QP356" s="7"/>
      <c r="QQ356" s="7"/>
      <c r="QR356" s="7"/>
      <c r="QS356" s="7"/>
      <c r="QT356" s="7"/>
      <c r="QU356" s="7"/>
      <c r="QV356" s="7"/>
      <c r="QW356" s="7"/>
      <c r="QX356" s="7"/>
      <c r="QY356" s="7"/>
      <c r="QZ356" s="7"/>
      <c r="RA356" s="7"/>
      <c r="RB356" s="7"/>
      <c r="RC356" s="7"/>
      <c r="RD356" s="7"/>
      <c r="RE356" s="7"/>
      <c r="RF356" s="7"/>
      <c r="RG356" s="7"/>
      <c r="RH356" s="7"/>
      <c r="RI356" s="7"/>
      <c r="RJ356" s="7"/>
      <c r="RK356" s="7"/>
      <c r="RL356" s="7"/>
      <c r="RM356" s="7"/>
      <c r="RN356" s="7"/>
      <c r="RO356" s="7"/>
      <c r="RP356" s="7"/>
      <c r="RQ356" s="7"/>
      <c r="RR356" s="7"/>
      <c r="RS356" s="7"/>
      <c r="RT356" s="7"/>
      <c r="RU356" s="7"/>
      <c r="RV356" s="7"/>
      <c r="RW356" s="7"/>
      <c r="RX356" s="7"/>
      <c r="RY356" s="7"/>
      <c r="RZ356" s="7"/>
      <c r="SA356" s="7"/>
      <c r="SB356" s="7"/>
      <c r="SC356" s="7"/>
      <c r="SD356" s="7"/>
      <c r="SE356" s="7"/>
      <c r="SF356" s="7"/>
      <c r="SG356" s="7"/>
      <c r="SH356" s="7"/>
      <c r="SI356" s="7"/>
      <c r="SJ356" s="7"/>
      <c r="SK356" s="7"/>
    </row>
    <row r="357" ht="14.2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  <c r="DT357" s="7"/>
      <c r="DU357" s="7"/>
      <c r="DV357" s="7"/>
      <c r="DW357" s="7"/>
      <c r="DX357" s="7"/>
      <c r="DY357" s="7"/>
      <c r="DZ357" s="7"/>
      <c r="EA357" s="7"/>
      <c r="EB357" s="7"/>
      <c r="EC357" s="7"/>
      <c r="ED357" s="7"/>
      <c r="EE357" s="7"/>
      <c r="EF357" s="7"/>
      <c r="EG357" s="7"/>
      <c r="EH357" s="7"/>
      <c r="EI357" s="7"/>
      <c r="EJ357" s="7"/>
      <c r="EK357" s="7"/>
      <c r="EL357" s="7"/>
      <c r="EM357" s="7"/>
      <c r="EN357" s="7"/>
      <c r="EO357" s="7"/>
      <c r="EP357" s="7"/>
      <c r="EQ357" s="7"/>
      <c r="ER357" s="7"/>
      <c r="ES357" s="7"/>
      <c r="ET357" s="7"/>
      <c r="EU357" s="7"/>
      <c r="EV357" s="7"/>
      <c r="EW357" s="7"/>
      <c r="EX357" s="7"/>
      <c r="EY357" s="7"/>
      <c r="EZ357" s="7"/>
      <c r="FA357" s="7"/>
      <c r="FB357" s="7"/>
      <c r="FC357" s="7"/>
      <c r="FD357" s="7"/>
      <c r="FE357" s="7"/>
      <c r="FF357" s="7"/>
      <c r="FG357" s="7"/>
      <c r="FH357" s="7"/>
      <c r="FI357" s="7"/>
      <c r="FJ357" s="7"/>
      <c r="FK357" s="7"/>
      <c r="FL357" s="7"/>
      <c r="FM357" s="7"/>
      <c r="FN357" s="7"/>
      <c r="FO357" s="7"/>
      <c r="FP357" s="7"/>
      <c r="FQ357" s="7"/>
      <c r="FR357" s="7"/>
      <c r="FS357" s="7"/>
      <c r="FT357" s="7"/>
      <c r="FU357" s="7"/>
      <c r="FV357" s="7"/>
      <c r="FW357" s="7"/>
      <c r="FX357" s="7"/>
      <c r="FY357" s="7"/>
      <c r="FZ357" s="7"/>
      <c r="GA357" s="7"/>
      <c r="GB357" s="7"/>
      <c r="GC357" s="7"/>
      <c r="GD357" s="7"/>
      <c r="GE357" s="7"/>
      <c r="GF357" s="7"/>
      <c r="GG357" s="7"/>
      <c r="GH357" s="7"/>
      <c r="GI357" s="7"/>
      <c r="GJ357" s="7"/>
      <c r="GK357" s="7"/>
      <c r="GL357" s="7"/>
      <c r="GM357" s="7"/>
      <c r="GN357" s="7"/>
      <c r="GO357" s="7"/>
      <c r="GP357" s="7"/>
      <c r="GQ357" s="7"/>
      <c r="GR357" s="7"/>
      <c r="GS357" s="7"/>
      <c r="GT357" s="7"/>
      <c r="GU357" s="7"/>
      <c r="GV357" s="7"/>
      <c r="GW357" s="7"/>
      <c r="GX357" s="7"/>
      <c r="GY357" s="7"/>
      <c r="GZ357" s="7"/>
      <c r="HA357" s="7"/>
      <c r="HB357" s="7"/>
      <c r="HC357" s="7"/>
      <c r="HD357" s="7"/>
      <c r="HE357" s="7"/>
      <c r="HF357" s="7"/>
      <c r="HG357" s="7"/>
      <c r="HH357" s="7"/>
      <c r="HI357" s="7"/>
      <c r="HJ357" s="7"/>
      <c r="HK357" s="7"/>
      <c r="HL357" s="7"/>
      <c r="HM357" s="7"/>
      <c r="HN357" s="7"/>
      <c r="HO357" s="7"/>
      <c r="HP357" s="7"/>
      <c r="HQ357" s="7"/>
      <c r="HR357" s="7"/>
      <c r="HS357" s="7"/>
      <c r="HT357" s="7"/>
      <c r="HU357" s="7"/>
      <c r="HV357" s="7"/>
      <c r="HW357" s="7"/>
      <c r="HX357" s="7"/>
      <c r="HY357" s="7"/>
      <c r="HZ357" s="7"/>
      <c r="IA357" s="7"/>
      <c r="IB357" s="7"/>
      <c r="IC357" s="7"/>
      <c r="ID357" s="7"/>
      <c r="IE357" s="7"/>
      <c r="IF357" s="7"/>
      <c r="IG357" s="7"/>
      <c r="IH357" s="7"/>
      <c r="II357" s="7"/>
      <c r="IJ357" s="7"/>
      <c r="IK357" s="7"/>
      <c r="IL357" s="7"/>
      <c r="IM357" s="7"/>
      <c r="IN357" s="7"/>
      <c r="IO357" s="7"/>
      <c r="IP357" s="7"/>
      <c r="IQ357" s="7"/>
      <c r="IR357" s="7"/>
      <c r="IS357" s="7"/>
      <c r="IT357" s="7"/>
      <c r="IU357" s="7"/>
      <c r="IV357" s="7"/>
      <c r="IW357" s="7"/>
      <c r="IX357" s="7"/>
      <c r="IY357" s="7"/>
      <c r="IZ357" s="7"/>
      <c r="JA357" s="7"/>
      <c r="JB357" s="7"/>
      <c r="JC357" s="7"/>
      <c r="JD357" s="7"/>
      <c r="JE357" s="7"/>
      <c r="JF357" s="7"/>
      <c r="JG357" s="7"/>
      <c r="JH357" s="7"/>
      <c r="JI357" s="7"/>
      <c r="JJ357" s="7"/>
      <c r="JK357" s="7"/>
      <c r="JL357" s="7"/>
      <c r="JM357" s="7"/>
      <c r="JN357" s="7"/>
      <c r="JO357" s="7"/>
      <c r="JP357" s="7"/>
      <c r="JQ357" s="7"/>
      <c r="JR357" s="7"/>
      <c r="JS357" s="7"/>
      <c r="JT357" s="7"/>
      <c r="JU357" s="7"/>
      <c r="JV357" s="7"/>
      <c r="JW357" s="7"/>
      <c r="JX357" s="7"/>
      <c r="JY357" s="7"/>
      <c r="JZ357" s="7"/>
      <c r="KA357" s="7"/>
      <c r="KB357" s="7"/>
      <c r="KC357" s="7"/>
      <c r="KD357" s="7"/>
      <c r="KE357" s="7"/>
      <c r="KF357" s="7"/>
      <c r="KG357" s="7"/>
      <c r="KH357" s="7"/>
      <c r="KI357" s="7"/>
      <c r="KJ357" s="7"/>
      <c r="KK357" s="7"/>
      <c r="KL357" s="7"/>
      <c r="KM357" s="7"/>
      <c r="KN357" s="7"/>
      <c r="KO357" s="7"/>
      <c r="KP357" s="7"/>
      <c r="KQ357" s="7"/>
      <c r="KR357" s="7"/>
      <c r="KS357" s="7"/>
      <c r="KT357" s="7"/>
      <c r="KU357" s="7"/>
      <c r="KV357" s="7"/>
      <c r="KW357" s="7"/>
      <c r="KX357" s="7"/>
      <c r="KY357" s="7"/>
      <c r="KZ357" s="7"/>
      <c r="LA357" s="7"/>
      <c r="LB357" s="7"/>
      <c r="LC357" s="7"/>
      <c r="LD357" s="7"/>
      <c r="LE357" s="7"/>
      <c r="LF357" s="7"/>
      <c r="LG357" s="7"/>
      <c r="LH357" s="7"/>
      <c r="LI357" s="7"/>
      <c r="LJ357" s="7"/>
      <c r="LK357" s="7"/>
      <c r="LL357" s="7"/>
      <c r="LM357" s="7"/>
      <c r="LN357" s="7"/>
      <c r="LO357" s="7"/>
      <c r="LP357" s="7"/>
      <c r="LQ357" s="7"/>
      <c r="LR357" s="7"/>
      <c r="LS357" s="7"/>
      <c r="LT357" s="7"/>
      <c r="LU357" s="7"/>
      <c r="LV357" s="7"/>
      <c r="LW357" s="7"/>
      <c r="LX357" s="7"/>
      <c r="LY357" s="7"/>
      <c r="LZ357" s="7"/>
      <c r="MA357" s="7"/>
      <c r="MB357" s="7"/>
      <c r="MC357" s="7"/>
      <c r="MD357" s="7"/>
      <c r="ME357" s="7"/>
      <c r="MF357" s="7"/>
      <c r="MG357" s="7"/>
      <c r="MH357" s="7"/>
      <c r="MI357" s="7"/>
      <c r="MJ357" s="7"/>
      <c r="MK357" s="7"/>
      <c r="ML357" s="7"/>
      <c r="MM357" s="7"/>
      <c r="MN357" s="7"/>
      <c r="MO357" s="7"/>
      <c r="MP357" s="7"/>
      <c r="MQ357" s="7"/>
      <c r="MR357" s="7"/>
      <c r="MS357" s="7"/>
      <c r="MT357" s="7"/>
      <c r="MU357" s="7"/>
      <c r="MV357" s="7"/>
      <c r="MW357" s="7"/>
      <c r="MX357" s="7"/>
      <c r="MY357" s="7"/>
      <c r="MZ357" s="7"/>
      <c r="NA357" s="7"/>
      <c r="NB357" s="7"/>
      <c r="NC357" s="7"/>
      <c r="ND357" s="7"/>
      <c r="NE357" s="7"/>
      <c r="NF357" s="7"/>
      <c r="NG357" s="7"/>
      <c r="NH357" s="7"/>
      <c r="NI357" s="7"/>
      <c r="NJ357" s="7"/>
      <c r="NK357" s="7"/>
      <c r="NL357" s="7"/>
      <c r="NM357" s="7"/>
      <c r="NN357" s="7"/>
      <c r="NO357" s="7"/>
      <c r="NP357" s="7"/>
      <c r="NQ357" s="7"/>
      <c r="NR357" s="7"/>
      <c r="NS357" s="7"/>
      <c r="NT357" s="7"/>
      <c r="NU357" s="7"/>
      <c r="NV357" s="7"/>
      <c r="NW357" s="7"/>
      <c r="NX357" s="7"/>
      <c r="NY357" s="7"/>
      <c r="NZ357" s="7"/>
      <c r="OA357" s="7"/>
      <c r="OB357" s="7"/>
      <c r="OC357" s="7"/>
      <c r="OD357" s="7"/>
      <c r="OE357" s="7"/>
      <c r="OF357" s="7"/>
      <c r="OG357" s="7"/>
      <c r="OH357" s="7"/>
      <c r="OI357" s="7"/>
      <c r="OJ357" s="7"/>
      <c r="OK357" s="7"/>
      <c r="OL357" s="7"/>
      <c r="OM357" s="7"/>
      <c r="ON357" s="7"/>
      <c r="OO357" s="7"/>
      <c r="OP357" s="7"/>
      <c r="OQ357" s="7"/>
      <c r="OR357" s="7"/>
      <c r="OS357" s="7"/>
      <c r="OT357" s="7"/>
      <c r="OU357" s="7"/>
      <c r="OV357" s="7"/>
      <c r="OW357" s="7"/>
      <c r="OX357" s="7"/>
      <c r="OY357" s="7"/>
      <c r="OZ357" s="7"/>
      <c r="PA357" s="7"/>
      <c r="PB357" s="7"/>
      <c r="PC357" s="7"/>
      <c r="PD357" s="7"/>
      <c r="PE357" s="7"/>
      <c r="PF357" s="7"/>
      <c r="PG357" s="7"/>
      <c r="PH357" s="7"/>
      <c r="PI357" s="7"/>
      <c r="PJ357" s="7"/>
      <c r="PK357" s="7"/>
      <c r="PL357" s="7"/>
      <c r="PM357" s="7"/>
      <c r="PN357" s="7"/>
      <c r="PO357" s="7"/>
      <c r="PP357" s="7"/>
      <c r="PQ357" s="7"/>
      <c r="PR357" s="7"/>
      <c r="PS357" s="7"/>
      <c r="PT357" s="7"/>
      <c r="PU357" s="7"/>
      <c r="PV357" s="7"/>
      <c r="PW357" s="7"/>
      <c r="PX357" s="7"/>
      <c r="PY357" s="7"/>
      <c r="PZ357" s="7"/>
      <c r="QA357" s="7"/>
      <c r="QB357" s="7"/>
      <c r="QC357" s="7"/>
      <c r="QD357" s="7"/>
      <c r="QE357" s="7"/>
      <c r="QF357" s="7"/>
      <c r="QG357" s="7"/>
      <c r="QH357" s="7"/>
      <c r="QI357" s="7"/>
      <c r="QJ357" s="7"/>
      <c r="QK357" s="7"/>
      <c r="QL357" s="7"/>
      <c r="QM357" s="7"/>
      <c r="QN357" s="7"/>
      <c r="QO357" s="7"/>
      <c r="QP357" s="7"/>
      <c r="QQ357" s="7"/>
      <c r="QR357" s="7"/>
      <c r="QS357" s="7"/>
      <c r="QT357" s="7"/>
      <c r="QU357" s="7"/>
      <c r="QV357" s="7"/>
      <c r="QW357" s="7"/>
      <c r="QX357" s="7"/>
      <c r="QY357" s="7"/>
      <c r="QZ357" s="7"/>
      <c r="RA357" s="7"/>
      <c r="RB357" s="7"/>
      <c r="RC357" s="7"/>
      <c r="RD357" s="7"/>
      <c r="RE357" s="7"/>
      <c r="RF357" s="7"/>
      <c r="RG357" s="7"/>
      <c r="RH357" s="7"/>
      <c r="RI357" s="7"/>
      <c r="RJ357" s="7"/>
      <c r="RK357" s="7"/>
      <c r="RL357" s="7"/>
      <c r="RM357" s="7"/>
      <c r="RN357" s="7"/>
      <c r="RO357" s="7"/>
      <c r="RP357" s="7"/>
      <c r="RQ357" s="7"/>
      <c r="RR357" s="7"/>
      <c r="RS357" s="7"/>
      <c r="RT357" s="7"/>
      <c r="RU357" s="7"/>
      <c r="RV357" s="7"/>
      <c r="RW357" s="7"/>
      <c r="RX357" s="7"/>
      <c r="RY357" s="7"/>
      <c r="RZ357" s="7"/>
      <c r="SA357" s="7"/>
      <c r="SB357" s="7"/>
      <c r="SC357" s="7"/>
      <c r="SD357" s="7"/>
      <c r="SE357" s="7"/>
      <c r="SF357" s="7"/>
      <c r="SG357" s="7"/>
      <c r="SH357" s="7"/>
      <c r="SI357" s="7"/>
      <c r="SJ357" s="7"/>
      <c r="SK357" s="7"/>
    </row>
    <row r="358" ht="14.2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  <c r="DT358" s="7"/>
      <c r="DU358" s="7"/>
      <c r="DV358" s="7"/>
      <c r="DW358" s="7"/>
      <c r="DX358" s="7"/>
      <c r="DY358" s="7"/>
      <c r="DZ358" s="7"/>
      <c r="EA358" s="7"/>
      <c r="EB358" s="7"/>
      <c r="EC358" s="7"/>
      <c r="ED358" s="7"/>
      <c r="EE358" s="7"/>
      <c r="EF358" s="7"/>
      <c r="EG358" s="7"/>
      <c r="EH358" s="7"/>
      <c r="EI358" s="7"/>
      <c r="EJ358" s="7"/>
      <c r="EK358" s="7"/>
      <c r="EL358" s="7"/>
      <c r="EM358" s="7"/>
      <c r="EN358" s="7"/>
      <c r="EO358" s="7"/>
      <c r="EP358" s="7"/>
      <c r="EQ358" s="7"/>
      <c r="ER358" s="7"/>
      <c r="ES358" s="7"/>
      <c r="ET358" s="7"/>
      <c r="EU358" s="7"/>
      <c r="EV358" s="7"/>
      <c r="EW358" s="7"/>
      <c r="EX358" s="7"/>
      <c r="EY358" s="7"/>
      <c r="EZ358" s="7"/>
      <c r="FA358" s="7"/>
      <c r="FB358" s="7"/>
      <c r="FC358" s="7"/>
      <c r="FD358" s="7"/>
      <c r="FE358" s="7"/>
      <c r="FF358" s="7"/>
      <c r="FG358" s="7"/>
      <c r="FH358" s="7"/>
      <c r="FI358" s="7"/>
      <c r="FJ358" s="7"/>
      <c r="FK358" s="7"/>
      <c r="FL358" s="7"/>
      <c r="FM358" s="7"/>
      <c r="FN358" s="7"/>
      <c r="FO358" s="7"/>
      <c r="FP358" s="7"/>
      <c r="FQ358" s="7"/>
      <c r="FR358" s="7"/>
      <c r="FS358" s="7"/>
      <c r="FT358" s="7"/>
      <c r="FU358" s="7"/>
      <c r="FV358" s="7"/>
      <c r="FW358" s="7"/>
      <c r="FX358" s="7"/>
      <c r="FY358" s="7"/>
      <c r="FZ358" s="7"/>
      <c r="GA358" s="7"/>
      <c r="GB358" s="7"/>
      <c r="GC358" s="7"/>
      <c r="GD358" s="7"/>
      <c r="GE358" s="7"/>
      <c r="GF358" s="7"/>
      <c r="GG358" s="7"/>
      <c r="GH358" s="7"/>
      <c r="GI358" s="7"/>
      <c r="GJ358" s="7"/>
      <c r="GK358" s="7"/>
      <c r="GL358" s="7"/>
      <c r="GM358" s="7"/>
      <c r="GN358" s="7"/>
      <c r="GO358" s="7"/>
      <c r="GP358" s="7"/>
      <c r="GQ358" s="7"/>
      <c r="GR358" s="7"/>
      <c r="GS358" s="7"/>
      <c r="GT358" s="7"/>
      <c r="GU358" s="7"/>
      <c r="GV358" s="7"/>
      <c r="GW358" s="7"/>
      <c r="GX358" s="7"/>
      <c r="GY358" s="7"/>
      <c r="GZ358" s="7"/>
      <c r="HA358" s="7"/>
      <c r="HB358" s="7"/>
      <c r="HC358" s="7"/>
      <c r="HD358" s="7"/>
      <c r="HE358" s="7"/>
      <c r="HF358" s="7"/>
      <c r="HG358" s="7"/>
      <c r="HH358" s="7"/>
      <c r="HI358" s="7"/>
      <c r="HJ358" s="7"/>
      <c r="HK358" s="7"/>
      <c r="HL358" s="7"/>
      <c r="HM358" s="7"/>
      <c r="HN358" s="7"/>
      <c r="HO358" s="7"/>
      <c r="HP358" s="7"/>
      <c r="HQ358" s="7"/>
      <c r="HR358" s="7"/>
      <c r="HS358" s="7"/>
      <c r="HT358" s="7"/>
      <c r="HU358" s="7"/>
      <c r="HV358" s="7"/>
      <c r="HW358" s="7"/>
      <c r="HX358" s="7"/>
      <c r="HY358" s="7"/>
      <c r="HZ358" s="7"/>
      <c r="IA358" s="7"/>
      <c r="IB358" s="7"/>
      <c r="IC358" s="7"/>
      <c r="ID358" s="7"/>
      <c r="IE358" s="7"/>
      <c r="IF358" s="7"/>
      <c r="IG358" s="7"/>
      <c r="IH358" s="7"/>
      <c r="II358" s="7"/>
      <c r="IJ358" s="7"/>
      <c r="IK358" s="7"/>
      <c r="IL358" s="7"/>
      <c r="IM358" s="7"/>
      <c r="IN358" s="7"/>
      <c r="IO358" s="7"/>
      <c r="IP358" s="7"/>
      <c r="IQ358" s="7"/>
      <c r="IR358" s="7"/>
      <c r="IS358" s="7"/>
      <c r="IT358" s="7"/>
      <c r="IU358" s="7"/>
      <c r="IV358" s="7"/>
      <c r="IW358" s="7"/>
      <c r="IX358" s="7"/>
      <c r="IY358" s="7"/>
      <c r="IZ358" s="7"/>
      <c r="JA358" s="7"/>
      <c r="JB358" s="7"/>
      <c r="JC358" s="7"/>
      <c r="JD358" s="7"/>
      <c r="JE358" s="7"/>
      <c r="JF358" s="7"/>
      <c r="JG358" s="7"/>
      <c r="JH358" s="7"/>
      <c r="JI358" s="7"/>
      <c r="JJ358" s="7"/>
      <c r="JK358" s="7"/>
      <c r="JL358" s="7"/>
      <c r="JM358" s="7"/>
      <c r="JN358" s="7"/>
      <c r="JO358" s="7"/>
      <c r="JP358" s="7"/>
      <c r="JQ358" s="7"/>
      <c r="JR358" s="7"/>
      <c r="JS358" s="7"/>
      <c r="JT358" s="7"/>
      <c r="JU358" s="7"/>
      <c r="JV358" s="7"/>
      <c r="JW358" s="7"/>
      <c r="JX358" s="7"/>
      <c r="JY358" s="7"/>
      <c r="JZ358" s="7"/>
      <c r="KA358" s="7"/>
      <c r="KB358" s="7"/>
      <c r="KC358" s="7"/>
      <c r="KD358" s="7"/>
      <c r="KE358" s="7"/>
      <c r="KF358" s="7"/>
      <c r="KG358" s="7"/>
      <c r="KH358" s="7"/>
      <c r="KI358" s="7"/>
      <c r="KJ358" s="7"/>
      <c r="KK358" s="7"/>
      <c r="KL358" s="7"/>
      <c r="KM358" s="7"/>
      <c r="KN358" s="7"/>
      <c r="KO358" s="7"/>
      <c r="KP358" s="7"/>
      <c r="KQ358" s="7"/>
      <c r="KR358" s="7"/>
      <c r="KS358" s="7"/>
      <c r="KT358" s="7"/>
      <c r="KU358" s="7"/>
      <c r="KV358" s="7"/>
      <c r="KW358" s="7"/>
      <c r="KX358" s="7"/>
      <c r="KY358" s="7"/>
      <c r="KZ358" s="7"/>
      <c r="LA358" s="7"/>
      <c r="LB358" s="7"/>
      <c r="LC358" s="7"/>
      <c r="LD358" s="7"/>
      <c r="LE358" s="7"/>
      <c r="LF358" s="7"/>
      <c r="LG358" s="7"/>
      <c r="LH358" s="7"/>
      <c r="LI358" s="7"/>
      <c r="LJ358" s="7"/>
      <c r="LK358" s="7"/>
      <c r="LL358" s="7"/>
      <c r="LM358" s="7"/>
      <c r="LN358" s="7"/>
      <c r="LO358" s="7"/>
      <c r="LP358" s="7"/>
      <c r="LQ358" s="7"/>
      <c r="LR358" s="7"/>
      <c r="LS358" s="7"/>
      <c r="LT358" s="7"/>
      <c r="LU358" s="7"/>
      <c r="LV358" s="7"/>
      <c r="LW358" s="7"/>
      <c r="LX358" s="7"/>
      <c r="LY358" s="7"/>
      <c r="LZ358" s="7"/>
      <c r="MA358" s="7"/>
      <c r="MB358" s="7"/>
      <c r="MC358" s="7"/>
      <c r="MD358" s="7"/>
      <c r="ME358" s="7"/>
      <c r="MF358" s="7"/>
      <c r="MG358" s="7"/>
      <c r="MH358" s="7"/>
      <c r="MI358" s="7"/>
      <c r="MJ358" s="7"/>
      <c r="MK358" s="7"/>
      <c r="ML358" s="7"/>
      <c r="MM358" s="7"/>
      <c r="MN358" s="7"/>
      <c r="MO358" s="7"/>
      <c r="MP358" s="7"/>
      <c r="MQ358" s="7"/>
      <c r="MR358" s="7"/>
      <c r="MS358" s="7"/>
      <c r="MT358" s="7"/>
      <c r="MU358" s="7"/>
      <c r="MV358" s="7"/>
      <c r="MW358" s="7"/>
      <c r="MX358" s="7"/>
      <c r="MY358" s="7"/>
      <c r="MZ358" s="7"/>
      <c r="NA358" s="7"/>
      <c r="NB358" s="7"/>
      <c r="NC358" s="7"/>
      <c r="ND358" s="7"/>
      <c r="NE358" s="7"/>
      <c r="NF358" s="7"/>
      <c r="NG358" s="7"/>
      <c r="NH358" s="7"/>
      <c r="NI358" s="7"/>
      <c r="NJ358" s="7"/>
      <c r="NK358" s="7"/>
      <c r="NL358" s="7"/>
      <c r="NM358" s="7"/>
      <c r="NN358" s="7"/>
      <c r="NO358" s="7"/>
      <c r="NP358" s="7"/>
      <c r="NQ358" s="7"/>
      <c r="NR358" s="7"/>
      <c r="NS358" s="7"/>
      <c r="NT358" s="7"/>
      <c r="NU358" s="7"/>
      <c r="NV358" s="7"/>
      <c r="NW358" s="7"/>
      <c r="NX358" s="7"/>
      <c r="NY358" s="7"/>
      <c r="NZ358" s="7"/>
      <c r="OA358" s="7"/>
      <c r="OB358" s="7"/>
      <c r="OC358" s="7"/>
      <c r="OD358" s="7"/>
      <c r="OE358" s="7"/>
      <c r="OF358" s="7"/>
      <c r="OG358" s="7"/>
      <c r="OH358" s="7"/>
      <c r="OI358" s="7"/>
      <c r="OJ358" s="7"/>
      <c r="OK358" s="7"/>
      <c r="OL358" s="7"/>
      <c r="OM358" s="7"/>
      <c r="ON358" s="7"/>
      <c r="OO358" s="7"/>
      <c r="OP358" s="7"/>
      <c r="OQ358" s="7"/>
      <c r="OR358" s="7"/>
      <c r="OS358" s="7"/>
      <c r="OT358" s="7"/>
      <c r="OU358" s="7"/>
      <c r="OV358" s="7"/>
      <c r="OW358" s="7"/>
      <c r="OX358" s="7"/>
      <c r="OY358" s="7"/>
      <c r="OZ358" s="7"/>
      <c r="PA358" s="7"/>
      <c r="PB358" s="7"/>
      <c r="PC358" s="7"/>
      <c r="PD358" s="7"/>
      <c r="PE358" s="7"/>
      <c r="PF358" s="7"/>
      <c r="PG358" s="7"/>
      <c r="PH358" s="7"/>
      <c r="PI358" s="7"/>
      <c r="PJ358" s="7"/>
      <c r="PK358" s="7"/>
      <c r="PL358" s="7"/>
      <c r="PM358" s="7"/>
      <c r="PN358" s="7"/>
      <c r="PO358" s="7"/>
      <c r="PP358" s="7"/>
      <c r="PQ358" s="7"/>
      <c r="PR358" s="7"/>
      <c r="PS358" s="7"/>
      <c r="PT358" s="7"/>
      <c r="PU358" s="7"/>
      <c r="PV358" s="7"/>
      <c r="PW358" s="7"/>
      <c r="PX358" s="7"/>
      <c r="PY358" s="7"/>
      <c r="PZ358" s="7"/>
      <c r="QA358" s="7"/>
      <c r="QB358" s="7"/>
      <c r="QC358" s="7"/>
      <c r="QD358" s="7"/>
      <c r="QE358" s="7"/>
      <c r="QF358" s="7"/>
      <c r="QG358" s="7"/>
      <c r="QH358" s="7"/>
      <c r="QI358" s="7"/>
      <c r="QJ358" s="7"/>
      <c r="QK358" s="7"/>
      <c r="QL358" s="7"/>
      <c r="QM358" s="7"/>
      <c r="QN358" s="7"/>
      <c r="QO358" s="7"/>
      <c r="QP358" s="7"/>
      <c r="QQ358" s="7"/>
      <c r="QR358" s="7"/>
      <c r="QS358" s="7"/>
      <c r="QT358" s="7"/>
      <c r="QU358" s="7"/>
      <c r="QV358" s="7"/>
      <c r="QW358" s="7"/>
      <c r="QX358" s="7"/>
      <c r="QY358" s="7"/>
      <c r="QZ358" s="7"/>
      <c r="RA358" s="7"/>
      <c r="RB358" s="7"/>
      <c r="RC358" s="7"/>
      <c r="RD358" s="7"/>
      <c r="RE358" s="7"/>
      <c r="RF358" s="7"/>
      <c r="RG358" s="7"/>
      <c r="RH358" s="7"/>
      <c r="RI358" s="7"/>
      <c r="RJ358" s="7"/>
      <c r="RK358" s="7"/>
      <c r="RL358" s="7"/>
      <c r="RM358" s="7"/>
      <c r="RN358" s="7"/>
      <c r="RO358" s="7"/>
      <c r="RP358" s="7"/>
      <c r="RQ358" s="7"/>
      <c r="RR358" s="7"/>
      <c r="RS358" s="7"/>
      <c r="RT358" s="7"/>
      <c r="RU358" s="7"/>
      <c r="RV358" s="7"/>
      <c r="RW358" s="7"/>
      <c r="RX358" s="7"/>
      <c r="RY358" s="7"/>
      <c r="RZ358" s="7"/>
      <c r="SA358" s="7"/>
      <c r="SB358" s="7"/>
      <c r="SC358" s="7"/>
      <c r="SD358" s="7"/>
      <c r="SE358" s="7"/>
      <c r="SF358" s="7"/>
      <c r="SG358" s="7"/>
      <c r="SH358" s="7"/>
      <c r="SI358" s="7"/>
      <c r="SJ358" s="7"/>
      <c r="SK358" s="7"/>
    </row>
    <row r="359" ht="14.2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  <c r="DT359" s="7"/>
      <c r="DU359" s="7"/>
      <c r="DV359" s="7"/>
      <c r="DW359" s="7"/>
      <c r="DX359" s="7"/>
      <c r="DY359" s="7"/>
      <c r="DZ359" s="7"/>
      <c r="EA359" s="7"/>
      <c r="EB359" s="7"/>
      <c r="EC359" s="7"/>
      <c r="ED359" s="7"/>
      <c r="EE359" s="7"/>
      <c r="EF359" s="7"/>
      <c r="EG359" s="7"/>
      <c r="EH359" s="7"/>
      <c r="EI359" s="7"/>
      <c r="EJ359" s="7"/>
      <c r="EK359" s="7"/>
      <c r="EL359" s="7"/>
      <c r="EM359" s="7"/>
      <c r="EN359" s="7"/>
      <c r="EO359" s="7"/>
      <c r="EP359" s="7"/>
      <c r="EQ359" s="7"/>
      <c r="ER359" s="7"/>
      <c r="ES359" s="7"/>
      <c r="ET359" s="7"/>
      <c r="EU359" s="7"/>
      <c r="EV359" s="7"/>
      <c r="EW359" s="7"/>
      <c r="EX359" s="7"/>
      <c r="EY359" s="7"/>
      <c r="EZ359" s="7"/>
      <c r="FA359" s="7"/>
      <c r="FB359" s="7"/>
      <c r="FC359" s="7"/>
      <c r="FD359" s="7"/>
      <c r="FE359" s="7"/>
      <c r="FF359" s="7"/>
      <c r="FG359" s="7"/>
      <c r="FH359" s="7"/>
      <c r="FI359" s="7"/>
      <c r="FJ359" s="7"/>
      <c r="FK359" s="7"/>
      <c r="FL359" s="7"/>
      <c r="FM359" s="7"/>
      <c r="FN359" s="7"/>
      <c r="FO359" s="7"/>
      <c r="FP359" s="7"/>
      <c r="FQ359" s="7"/>
      <c r="FR359" s="7"/>
      <c r="FS359" s="7"/>
      <c r="FT359" s="7"/>
      <c r="FU359" s="7"/>
      <c r="FV359" s="7"/>
      <c r="FW359" s="7"/>
      <c r="FX359" s="7"/>
      <c r="FY359" s="7"/>
      <c r="FZ359" s="7"/>
      <c r="GA359" s="7"/>
      <c r="GB359" s="7"/>
      <c r="GC359" s="7"/>
      <c r="GD359" s="7"/>
      <c r="GE359" s="7"/>
      <c r="GF359" s="7"/>
      <c r="GG359" s="7"/>
      <c r="GH359" s="7"/>
      <c r="GI359" s="7"/>
      <c r="GJ359" s="7"/>
      <c r="GK359" s="7"/>
      <c r="GL359" s="7"/>
      <c r="GM359" s="7"/>
      <c r="GN359" s="7"/>
      <c r="GO359" s="7"/>
      <c r="GP359" s="7"/>
      <c r="GQ359" s="7"/>
      <c r="GR359" s="7"/>
      <c r="GS359" s="7"/>
      <c r="GT359" s="7"/>
      <c r="GU359" s="7"/>
      <c r="GV359" s="7"/>
      <c r="GW359" s="7"/>
      <c r="GX359" s="7"/>
      <c r="GY359" s="7"/>
      <c r="GZ359" s="7"/>
      <c r="HA359" s="7"/>
      <c r="HB359" s="7"/>
      <c r="HC359" s="7"/>
      <c r="HD359" s="7"/>
      <c r="HE359" s="7"/>
      <c r="HF359" s="7"/>
      <c r="HG359" s="7"/>
      <c r="HH359" s="7"/>
      <c r="HI359" s="7"/>
      <c r="HJ359" s="7"/>
      <c r="HK359" s="7"/>
      <c r="HL359" s="7"/>
      <c r="HM359" s="7"/>
      <c r="HN359" s="7"/>
      <c r="HO359" s="7"/>
      <c r="HP359" s="7"/>
      <c r="HQ359" s="7"/>
      <c r="HR359" s="7"/>
      <c r="HS359" s="7"/>
      <c r="HT359" s="7"/>
      <c r="HU359" s="7"/>
      <c r="HV359" s="7"/>
      <c r="HW359" s="7"/>
      <c r="HX359" s="7"/>
      <c r="HY359" s="7"/>
      <c r="HZ359" s="7"/>
      <c r="IA359" s="7"/>
      <c r="IB359" s="7"/>
      <c r="IC359" s="7"/>
      <c r="ID359" s="7"/>
      <c r="IE359" s="7"/>
      <c r="IF359" s="7"/>
      <c r="IG359" s="7"/>
      <c r="IH359" s="7"/>
      <c r="II359" s="7"/>
      <c r="IJ359" s="7"/>
      <c r="IK359" s="7"/>
      <c r="IL359" s="7"/>
      <c r="IM359" s="7"/>
      <c r="IN359" s="7"/>
      <c r="IO359" s="7"/>
      <c r="IP359" s="7"/>
      <c r="IQ359" s="7"/>
      <c r="IR359" s="7"/>
      <c r="IS359" s="7"/>
      <c r="IT359" s="7"/>
      <c r="IU359" s="7"/>
      <c r="IV359" s="7"/>
      <c r="IW359" s="7"/>
      <c r="IX359" s="7"/>
      <c r="IY359" s="7"/>
      <c r="IZ359" s="7"/>
      <c r="JA359" s="7"/>
      <c r="JB359" s="7"/>
      <c r="JC359" s="7"/>
      <c r="JD359" s="7"/>
      <c r="JE359" s="7"/>
      <c r="JF359" s="7"/>
      <c r="JG359" s="7"/>
      <c r="JH359" s="7"/>
      <c r="JI359" s="7"/>
      <c r="JJ359" s="7"/>
      <c r="JK359" s="7"/>
      <c r="JL359" s="7"/>
      <c r="JM359" s="7"/>
      <c r="JN359" s="7"/>
      <c r="JO359" s="7"/>
      <c r="JP359" s="7"/>
      <c r="JQ359" s="7"/>
      <c r="JR359" s="7"/>
      <c r="JS359" s="7"/>
      <c r="JT359" s="7"/>
      <c r="JU359" s="7"/>
      <c r="JV359" s="7"/>
      <c r="JW359" s="7"/>
      <c r="JX359" s="7"/>
      <c r="JY359" s="7"/>
      <c r="JZ359" s="7"/>
      <c r="KA359" s="7"/>
      <c r="KB359" s="7"/>
      <c r="KC359" s="7"/>
      <c r="KD359" s="7"/>
      <c r="KE359" s="7"/>
      <c r="KF359" s="7"/>
      <c r="KG359" s="7"/>
      <c r="KH359" s="7"/>
      <c r="KI359" s="7"/>
      <c r="KJ359" s="7"/>
      <c r="KK359" s="7"/>
      <c r="KL359" s="7"/>
      <c r="KM359" s="7"/>
      <c r="KN359" s="7"/>
      <c r="KO359" s="7"/>
      <c r="KP359" s="7"/>
      <c r="KQ359" s="7"/>
      <c r="KR359" s="7"/>
      <c r="KS359" s="7"/>
      <c r="KT359" s="7"/>
      <c r="KU359" s="7"/>
      <c r="KV359" s="7"/>
      <c r="KW359" s="7"/>
      <c r="KX359" s="7"/>
      <c r="KY359" s="7"/>
      <c r="KZ359" s="7"/>
      <c r="LA359" s="7"/>
      <c r="LB359" s="7"/>
      <c r="LC359" s="7"/>
      <c r="LD359" s="7"/>
      <c r="LE359" s="7"/>
      <c r="LF359" s="7"/>
      <c r="LG359" s="7"/>
      <c r="LH359" s="7"/>
      <c r="LI359" s="7"/>
      <c r="LJ359" s="7"/>
      <c r="LK359" s="7"/>
      <c r="LL359" s="7"/>
      <c r="LM359" s="7"/>
      <c r="LN359" s="7"/>
      <c r="LO359" s="7"/>
      <c r="LP359" s="7"/>
      <c r="LQ359" s="7"/>
      <c r="LR359" s="7"/>
      <c r="LS359" s="7"/>
      <c r="LT359" s="7"/>
      <c r="LU359" s="7"/>
      <c r="LV359" s="7"/>
      <c r="LW359" s="7"/>
      <c r="LX359" s="7"/>
      <c r="LY359" s="7"/>
      <c r="LZ359" s="7"/>
      <c r="MA359" s="7"/>
      <c r="MB359" s="7"/>
      <c r="MC359" s="7"/>
      <c r="MD359" s="7"/>
      <c r="ME359" s="7"/>
      <c r="MF359" s="7"/>
      <c r="MG359" s="7"/>
      <c r="MH359" s="7"/>
      <c r="MI359" s="7"/>
      <c r="MJ359" s="7"/>
      <c r="MK359" s="7"/>
      <c r="ML359" s="7"/>
      <c r="MM359" s="7"/>
      <c r="MN359" s="7"/>
      <c r="MO359" s="7"/>
      <c r="MP359" s="7"/>
      <c r="MQ359" s="7"/>
      <c r="MR359" s="7"/>
      <c r="MS359" s="7"/>
      <c r="MT359" s="7"/>
      <c r="MU359" s="7"/>
      <c r="MV359" s="7"/>
      <c r="MW359" s="7"/>
      <c r="MX359" s="7"/>
      <c r="MY359" s="7"/>
      <c r="MZ359" s="7"/>
      <c r="NA359" s="7"/>
      <c r="NB359" s="7"/>
      <c r="NC359" s="7"/>
      <c r="ND359" s="7"/>
      <c r="NE359" s="7"/>
      <c r="NF359" s="7"/>
      <c r="NG359" s="7"/>
      <c r="NH359" s="7"/>
      <c r="NI359" s="7"/>
      <c r="NJ359" s="7"/>
      <c r="NK359" s="7"/>
      <c r="NL359" s="7"/>
      <c r="NM359" s="7"/>
      <c r="NN359" s="7"/>
      <c r="NO359" s="7"/>
      <c r="NP359" s="7"/>
      <c r="NQ359" s="7"/>
      <c r="NR359" s="7"/>
      <c r="NS359" s="7"/>
      <c r="NT359" s="7"/>
      <c r="NU359" s="7"/>
      <c r="NV359" s="7"/>
      <c r="NW359" s="7"/>
      <c r="NX359" s="7"/>
      <c r="NY359" s="7"/>
      <c r="NZ359" s="7"/>
      <c r="OA359" s="7"/>
      <c r="OB359" s="7"/>
      <c r="OC359" s="7"/>
      <c r="OD359" s="7"/>
      <c r="OE359" s="7"/>
      <c r="OF359" s="7"/>
      <c r="OG359" s="7"/>
      <c r="OH359" s="7"/>
      <c r="OI359" s="7"/>
      <c r="OJ359" s="7"/>
      <c r="OK359" s="7"/>
      <c r="OL359" s="7"/>
      <c r="OM359" s="7"/>
      <c r="ON359" s="7"/>
      <c r="OO359" s="7"/>
      <c r="OP359" s="7"/>
      <c r="OQ359" s="7"/>
      <c r="OR359" s="7"/>
      <c r="OS359" s="7"/>
      <c r="OT359" s="7"/>
      <c r="OU359" s="7"/>
      <c r="OV359" s="7"/>
      <c r="OW359" s="7"/>
      <c r="OX359" s="7"/>
      <c r="OY359" s="7"/>
      <c r="OZ359" s="7"/>
      <c r="PA359" s="7"/>
      <c r="PB359" s="7"/>
      <c r="PC359" s="7"/>
      <c r="PD359" s="7"/>
      <c r="PE359" s="7"/>
      <c r="PF359" s="7"/>
      <c r="PG359" s="7"/>
      <c r="PH359" s="7"/>
      <c r="PI359" s="7"/>
      <c r="PJ359" s="7"/>
      <c r="PK359" s="7"/>
      <c r="PL359" s="7"/>
      <c r="PM359" s="7"/>
      <c r="PN359" s="7"/>
      <c r="PO359" s="7"/>
      <c r="PP359" s="7"/>
      <c r="PQ359" s="7"/>
      <c r="PR359" s="7"/>
      <c r="PS359" s="7"/>
      <c r="PT359" s="7"/>
      <c r="PU359" s="7"/>
      <c r="PV359" s="7"/>
      <c r="PW359" s="7"/>
      <c r="PX359" s="7"/>
      <c r="PY359" s="7"/>
      <c r="PZ359" s="7"/>
      <c r="QA359" s="7"/>
      <c r="QB359" s="7"/>
      <c r="QC359" s="7"/>
      <c r="QD359" s="7"/>
      <c r="QE359" s="7"/>
      <c r="QF359" s="7"/>
      <c r="QG359" s="7"/>
      <c r="QH359" s="7"/>
      <c r="QI359" s="7"/>
      <c r="QJ359" s="7"/>
      <c r="QK359" s="7"/>
      <c r="QL359" s="7"/>
      <c r="QM359" s="7"/>
      <c r="QN359" s="7"/>
      <c r="QO359" s="7"/>
      <c r="QP359" s="7"/>
      <c r="QQ359" s="7"/>
      <c r="QR359" s="7"/>
      <c r="QS359" s="7"/>
      <c r="QT359" s="7"/>
      <c r="QU359" s="7"/>
      <c r="QV359" s="7"/>
      <c r="QW359" s="7"/>
      <c r="QX359" s="7"/>
      <c r="QY359" s="7"/>
      <c r="QZ359" s="7"/>
      <c r="RA359" s="7"/>
      <c r="RB359" s="7"/>
      <c r="RC359" s="7"/>
      <c r="RD359" s="7"/>
      <c r="RE359" s="7"/>
      <c r="RF359" s="7"/>
      <c r="RG359" s="7"/>
      <c r="RH359" s="7"/>
      <c r="RI359" s="7"/>
      <c r="RJ359" s="7"/>
      <c r="RK359" s="7"/>
      <c r="RL359" s="7"/>
      <c r="RM359" s="7"/>
      <c r="RN359" s="7"/>
      <c r="RO359" s="7"/>
      <c r="RP359" s="7"/>
      <c r="RQ359" s="7"/>
      <c r="RR359" s="7"/>
      <c r="RS359" s="7"/>
      <c r="RT359" s="7"/>
      <c r="RU359" s="7"/>
      <c r="RV359" s="7"/>
      <c r="RW359" s="7"/>
      <c r="RX359" s="7"/>
      <c r="RY359" s="7"/>
      <c r="RZ359" s="7"/>
      <c r="SA359" s="7"/>
      <c r="SB359" s="7"/>
      <c r="SC359" s="7"/>
      <c r="SD359" s="7"/>
      <c r="SE359" s="7"/>
      <c r="SF359" s="7"/>
      <c r="SG359" s="7"/>
      <c r="SH359" s="7"/>
      <c r="SI359" s="7"/>
      <c r="SJ359" s="7"/>
      <c r="SK359" s="7"/>
    </row>
    <row r="360" ht="14.2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  <c r="DT360" s="7"/>
      <c r="DU360" s="7"/>
      <c r="DV360" s="7"/>
      <c r="DW360" s="7"/>
      <c r="DX360" s="7"/>
      <c r="DY360" s="7"/>
      <c r="DZ360" s="7"/>
      <c r="EA360" s="7"/>
      <c r="EB360" s="7"/>
      <c r="EC360" s="7"/>
      <c r="ED360" s="7"/>
      <c r="EE360" s="7"/>
      <c r="EF360" s="7"/>
      <c r="EG360" s="7"/>
      <c r="EH360" s="7"/>
      <c r="EI360" s="7"/>
      <c r="EJ360" s="7"/>
      <c r="EK360" s="7"/>
      <c r="EL360" s="7"/>
      <c r="EM360" s="7"/>
      <c r="EN360" s="7"/>
      <c r="EO360" s="7"/>
      <c r="EP360" s="7"/>
      <c r="EQ360" s="7"/>
      <c r="ER360" s="7"/>
      <c r="ES360" s="7"/>
      <c r="ET360" s="7"/>
      <c r="EU360" s="7"/>
      <c r="EV360" s="7"/>
      <c r="EW360" s="7"/>
      <c r="EX360" s="7"/>
      <c r="EY360" s="7"/>
      <c r="EZ360" s="7"/>
      <c r="FA360" s="7"/>
      <c r="FB360" s="7"/>
      <c r="FC360" s="7"/>
      <c r="FD360" s="7"/>
      <c r="FE360" s="7"/>
      <c r="FF360" s="7"/>
      <c r="FG360" s="7"/>
      <c r="FH360" s="7"/>
      <c r="FI360" s="7"/>
      <c r="FJ360" s="7"/>
      <c r="FK360" s="7"/>
      <c r="FL360" s="7"/>
      <c r="FM360" s="7"/>
      <c r="FN360" s="7"/>
      <c r="FO360" s="7"/>
      <c r="FP360" s="7"/>
      <c r="FQ360" s="7"/>
      <c r="FR360" s="7"/>
      <c r="FS360" s="7"/>
      <c r="FT360" s="7"/>
      <c r="FU360" s="7"/>
      <c r="FV360" s="7"/>
      <c r="FW360" s="7"/>
      <c r="FX360" s="7"/>
      <c r="FY360" s="7"/>
      <c r="FZ360" s="7"/>
      <c r="GA360" s="7"/>
      <c r="GB360" s="7"/>
      <c r="GC360" s="7"/>
      <c r="GD360" s="7"/>
      <c r="GE360" s="7"/>
      <c r="GF360" s="7"/>
      <c r="GG360" s="7"/>
      <c r="GH360" s="7"/>
      <c r="GI360" s="7"/>
      <c r="GJ360" s="7"/>
      <c r="GK360" s="7"/>
      <c r="GL360" s="7"/>
      <c r="GM360" s="7"/>
      <c r="GN360" s="7"/>
      <c r="GO360" s="7"/>
      <c r="GP360" s="7"/>
      <c r="GQ360" s="7"/>
      <c r="GR360" s="7"/>
      <c r="GS360" s="7"/>
      <c r="GT360" s="7"/>
      <c r="GU360" s="7"/>
      <c r="GV360" s="7"/>
      <c r="GW360" s="7"/>
      <c r="GX360" s="7"/>
      <c r="GY360" s="7"/>
      <c r="GZ360" s="7"/>
      <c r="HA360" s="7"/>
      <c r="HB360" s="7"/>
      <c r="HC360" s="7"/>
      <c r="HD360" s="7"/>
      <c r="HE360" s="7"/>
      <c r="HF360" s="7"/>
      <c r="HG360" s="7"/>
      <c r="HH360" s="7"/>
      <c r="HI360" s="7"/>
      <c r="HJ360" s="7"/>
      <c r="HK360" s="7"/>
      <c r="HL360" s="7"/>
      <c r="HM360" s="7"/>
      <c r="HN360" s="7"/>
      <c r="HO360" s="7"/>
      <c r="HP360" s="7"/>
      <c r="HQ360" s="7"/>
      <c r="HR360" s="7"/>
      <c r="HS360" s="7"/>
      <c r="HT360" s="7"/>
      <c r="HU360" s="7"/>
      <c r="HV360" s="7"/>
      <c r="HW360" s="7"/>
      <c r="HX360" s="7"/>
      <c r="HY360" s="7"/>
      <c r="HZ360" s="7"/>
      <c r="IA360" s="7"/>
      <c r="IB360" s="7"/>
      <c r="IC360" s="7"/>
      <c r="ID360" s="7"/>
      <c r="IE360" s="7"/>
      <c r="IF360" s="7"/>
      <c r="IG360" s="7"/>
      <c r="IH360" s="7"/>
      <c r="II360" s="7"/>
      <c r="IJ360" s="7"/>
      <c r="IK360" s="7"/>
      <c r="IL360" s="7"/>
      <c r="IM360" s="7"/>
      <c r="IN360" s="7"/>
      <c r="IO360" s="7"/>
      <c r="IP360" s="7"/>
      <c r="IQ360" s="7"/>
      <c r="IR360" s="7"/>
      <c r="IS360" s="7"/>
      <c r="IT360" s="7"/>
      <c r="IU360" s="7"/>
      <c r="IV360" s="7"/>
      <c r="IW360" s="7"/>
      <c r="IX360" s="7"/>
      <c r="IY360" s="7"/>
      <c r="IZ360" s="7"/>
      <c r="JA360" s="7"/>
      <c r="JB360" s="7"/>
      <c r="JC360" s="7"/>
      <c r="JD360" s="7"/>
      <c r="JE360" s="7"/>
      <c r="JF360" s="7"/>
      <c r="JG360" s="7"/>
      <c r="JH360" s="7"/>
      <c r="JI360" s="7"/>
      <c r="JJ360" s="7"/>
      <c r="JK360" s="7"/>
      <c r="JL360" s="7"/>
      <c r="JM360" s="7"/>
      <c r="JN360" s="7"/>
      <c r="JO360" s="7"/>
      <c r="JP360" s="7"/>
      <c r="JQ360" s="7"/>
      <c r="JR360" s="7"/>
      <c r="JS360" s="7"/>
      <c r="JT360" s="7"/>
      <c r="JU360" s="7"/>
      <c r="JV360" s="7"/>
      <c r="JW360" s="7"/>
      <c r="JX360" s="7"/>
      <c r="JY360" s="7"/>
      <c r="JZ360" s="7"/>
      <c r="KA360" s="7"/>
      <c r="KB360" s="7"/>
      <c r="KC360" s="7"/>
      <c r="KD360" s="7"/>
      <c r="KE360" s="7"/>
      <c r="KF360" s="7"/>
      <c r="KG360" s="7"/>
      <c r="KH360" s="7"/>
      <c r="KI360" s="7"/>
      <c r="KJ360" s="7"/>
      <c r="KK360" s="7"/>
      <c r="KL360" s="7"/>
      <c r="KM360" s="7"/>
      <c r="KN360" s="7"/>
      <c r="KO360" s="7"/>
      <c r="KP360" s="7"/>
      <c r="KQ360" s="7"/>
      <c r="KR360" s="7"/>
      <c r="KS360" s="7"/>
      <c r="KT360" s="7"/>
      <c r="KU360" s="7"/>
      <c r="KV360" s="7"/>
      <c r="KW360" s="7"/>
      <c r="KX360" s="7"/>
      <c r="KY360" s="7"/>
      <c r="KZ360" s="7"/>
      <c r="LA360" s="7"/>
      <c r="LB360" s="7"/>
      <c r="LC360" s="7"/>
      <c r="LD360" s="7"/>
      <c r="LE360" s="7"/>
      <c r="LF360" s="7"/>
      <c r="LG360" s="7"/>
      <c r="LH360" s="7"/>
      <c r="LI360" s="7"/>
      <c r="LJ360" s="7"/>
      <c r="LK360" s="7"/>
      <c r="LL360" s="7"/>
      <c r="LM360" s="7"/>
      <c r="LN360" s="7"/>
      <c r="LO360" s="7"/>
      <c r="LP360" s="7"/>
      <c r="LQ360" s="7"/>
      <c r="LR360" s="7"/>
      <c r="LS360" s="7"/>
      <c r="LT360" s="7"/>
      <c r="LU360" s="7"/>
      <c r="LV360" s="7"/>
      <c r="LW360" s="7"/>
      <c r="LX360" s="7"/>
      <c r="LY360" s="7"/>
      <c r="LZ360" s="7"/>
      <c r="MA360" s="7"/>
      <c r="MB360" s="7"/>
      <c r="MC360" s="7"/>
      <c r="MD360" s="7"/>
      <c r="ME360" s="7"/>
      <c r="MF360" s="7"/>
      <c r="MG360" s="7"/>
      <c r="MH360" s="7"/>
      <c r="MI360" s="7"/>
      <c r="MJ360" s="7"/>
      <c r="MK360" s="7"/>
      <c r="ML360" s="7"/>
      <c r="MM360" s="7"/>
      <c r="MN360" s="7"/>
      <c r="MO360" s="7"/>
      <c r="MP360" s="7"/>
      <c r="MQ360" s="7"/>
      <c r="MR360" s="7"/>
      <c r="MS360" s="7"/>
      <c r="MT360" s="7"/>
      <c r="MU360" s="7"/>
      <c r="MV360" s="7"/>
      <c r="MW360" s="7"/>
      <c r="MX360" s="7"/>
      <c r="MY360" s="7"/>
      <c r="MZ360" s="7"/>
      <c r="NA360" s="7"/>
      <c r="NB360" s="7"/>
      <c r="NC360" s="7"/>
      <c r="ND360" s="7"/>
      <c r="NE360" s="7"/>
      <c r="NF360" s="7"/>
      <c r="NG360" s="7"/>
      <c r="NH360" s="7"/>
      <c r="NI360" s="7"/>
      <c r="NJ360" s="7"/>
      <c r="NK360" s="7"/>
      <c r="NL360" s="7"/>
      <c r="NM360" s="7"/>
      <c r="NN360" s="7"/>
      <c r="NO360" s="7"/>
      <c r="NP360" s="7"/>
      <c r="NQ360" s="7"/>
      <c r="NR360" s="7"/>
      <c r="NS360" s="7"/>
      <c r="NT360" s="7"/>
      <c r="NU360" s="7"/>
      <c r="NV360" s="7"/>
      <c r="NW360" s="7"/>
      <c r="NX360" s="7"/>
      <c r="NY360" s="7"/>
      <c r="NZ360" s="7"/>
      <c r="OA360" s="7"/>
      <c r="OB360" s="7"/>
      <c r="OC360" s="7"/>
      <c r="OD360" s="7"/>
      <c r="OE360" s="7"/>
      <c r="OF360" s="7"/>
      <c r="OG360" s="7"/>
      <c r="OH360" s="7"/>
      <c r="OI360" s="7"/>
      <c r="OJ360" s="7"/>
      <c r="OK360" s="7"/>
      <c r="OL360" s="7"/>
      <c r="OM360" s="7"/>
      <c r="ON360" s="7"/>
      <c r="OO360" s="7"/>
      <c r="OP360" s="7"/>
      <c r="OQ360" s="7"/>
      <c r="OR360" s="7"/>
      <c r="OS360" s="7"/>
      <c r="OT360" s="7"/>
      <c r="OU360" s="7"/>
      <c r="OV360" s="7"/>
      <c r="OW360" s="7"/>
      <c r="OX360" s="7"/>
      <c r="OY360" s="7"/>
      <c r="OZ360" s="7"/>
      <c r="PA360" s="7"/>
      <c r="PB360" s="7"/>
      <c r="PC360" s="7"/>
      <c r="PD360" s="7"/>
      <c r="PE360" s="7"/>
      <c r="PF360" s="7"/>
      <c r="PG360" s="7"/>
      <c r="PH360" s="7"/>
      <c r="PI360" s="7"/>
      <c r="PJ360" s="7"/>
      <c r="PK360" s="7"/>
      <c r="PL360" s="7"/>
      <c r="PM360" s="7"/>
      <c r="PN360" s="7"/>
      <c r="PO360" s="7"/>
      <c r="PP360" s="7"/>
      <c r="PQ360" s="7"/>
      <c r="PR360" s="7"/>
      <c r="PS360" s="7"/>
      <c r="PT360" s="7"/>
      <c r="PU360" s="7"/>
      <c r="PV360" s="7"/>
      <c r="PW360" s="7"/>
      <c r="PX360" s="7"/>
      <c r="PY360" s="7"/>
      <c r="PZ360" s="7"/>
      <c r="QA360" s="7"/>
      <c r="QB360" s="7"/>
      <c r="QC360" s="7"/>
      <c r="QD360" s="7"/>
      <c r="QE360" s="7"/>
      <c r="QF360" s="7"/>
      <c r="QG360" s="7"/>
      <c r="QH360" s="7"/>
      <c r="QI360" s="7"/>
      <c r="QJ360" s="7"/>
      <c r="QK360" s="7"/>
      <c r="QL360" s="7"/>
      <c r="QM360" s="7"/>
      <c r="QN360" s="7"/>
      <c r="QO360" s="7"/>
      <c r="QP360" s="7"/>
      <c r="QQ360" s="7"/>
      <c r="QR360" s="7"/>
      <c r="QS360" s="7"/>
      <c r="QT360" s="7"/>
      <c r="QU360" s="7"/>
      <c r="QV360" s="7"/>
      <c r="QW360" s="7"/>
      <c r="QX360" s="7"/>
      <c r="QY360" s="7"/>
      <c r="QZ360" s="7"/>
      <c r="RA360" s="7"/>
      <c r="RB360" s="7"/>
      <c r="RC360" s="7"/>
      <c r="RD360" s="7"/>
      <c r="RE360" s="7"/>
      <c r="RF360" s="7"/>
      <c r="RG360" s="7"/>
      <c r="RH360" s="7"/>
      <c r="RI360" s="7"/>
      <c r="RJ360" s="7"/>
      <c r="RK360" s="7"/>
      <c r="RL360" s="7"/>
      <c r="RM360" s="7"/>
      <c r="RN360" s="7"/>
      <c r="RO360" s="7"/>
      <c r="RP360" s="7"/>
      <c r="RQ360" s="7"/>
      <c r="RR360" s="7"/>
      <c r="RS360" s="7"/>
      <c r="RT360" s="7"/>
      <c r="RU360" s="7"/>
      <c r="RV360" s="7"/>
      <c r="RW360" s="7"/>
      <c r="RX360" s="7"/>
      <c r="RY360" s="7"/>
      <c r="RZ360" s="7"/>
      <c r="SA360" s="7"/>
      <c r="SB360" s="7"/>
      <c r="SC360" s="7"/>
      <c r="SD360" s="7"/>
      <c r="SE360" s="7"/>
      <c r="SF360" s="7"/>
      <c r="SG360" s="7"/>
      <c r="SH360" s="7"/>
      <c r="SI360" s="7"/>
      <c r="SJ360" s="7"/>
      <c r="SK360" s="7"/>
    </row>
    <row r="361" ht="14.2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  <c r="DT361" s="7"/>
      <c r="DU361" s="7"/>
      <c r="DV361" s="7"/>
      <c r="DW361" s="7"/>
      <c r="DX361" s="7"/>
      <c r="DY361" s="7"/>
      <c r="DZ361" s="7"/>
      <c r="EA361" s="7"/>
      <c r="EB361" s="7"/>
      <c r="EC361" s="7"/>
      <c r="ED361" s="7"/>
      <c r="EE361" s="7"/>
      <c r="EF361" s="7"/>
      <c r="EG361" s="7"/>
      <c r="EH361" s="7"/>
      <c r="EI361" s="7"/>
      <c r="EJ361" s="7"/>
      <c r="EK361" s="7"/>
      <c r="EL361" s="7"/>
      <c r="EM361" s="7"/>
      <c r="EN361" s="7"/>
      <c r="EO361" s="7"/>
      <c r="EP361" s="7"/>
      <c r="EQ361" s="7"/>
      <c r="ER361" s="7"/>
      <c r="ES361" s="7"/>
      <c r="ET361" s="7"/>
      <c r="EU361" s="7"/>
      <c r="EV361" s="7"/>
      <c r="EW361" s="7"/>
      <c r="EX361" s="7"/>
      <c r="EY361" s="7"/>
      <c r="EZ361" s="7"/>
      <c r="FA361" s="7"/>
      <c r="FB361" s="7"/>
      <c r="FC361" s="7"/>
      <c r="FD361" s="7"/>
      <c r="FE361" s="7"/>
      <c r="FF361" s="7"/>
      <c r="FG361" s="7"/>
      <c r="FH361" s="7"/>
      <c r="FI361" s="7"/>
      <c r="FJ361" s="7"/>
      <c r="FK361" s="7"/>
      <c r="FL361" s="7"/>
      <c r="FM361" s="7"/>
      <c r="FN361" s="7"/>
      <c r="FO361" s="7"/>
      <c r="FP361" s="7"/>
      <c r="FQ361" s="7"/>
      <c r="FR361" s="7"/>
      <c r="FS361" s="7"/>
      <c r="FT361" s="7"/>
      <c r="FU361" s="7"/>
      <c r="FV361" s="7"/>
      <c r="FW361" s="7"/>
      <c r="FX361" s="7"/>
      <c r="FY361" s="7"/>
      <c r="FZ361" s="7"/>
      <c r="GA361" s="7"/>
      <c r="GB361" s="7"/>
      <c r="GC361" s="7"/>
      <c r="GD361" s="7"/>
      <c r="GE361" s="7"/>
      <c r="GF361" s="7"/>
      <c r="GG361" s="7"/>
      <c r="GH361" s="7"/>
      <c r="GI361" s="7"/>
      <c r="GJ361" s="7"/>
      <c r="GK361" s="7"/>
      <c r="GL361" s="7"/>
      <c r="GM361" s="7"/>
      <c r="GN361" s="7"/>
      <c r="GO361" s="7"/>
      <c r="GP361" s="7"/>
      <c r="GQ361" s="7"/>
      <c r="GR361" s="7"/>
      <c r="GS361" s="7"/>
      <c r="GT361" s="7"/>
      <c r="GU361" s="7"/>
      <c r="GV361" s="7"/>
      <c r="GW361" s="7"/>
      <c r="GX361" s="7"/>
      <c r="GY361" s="7"/>
      <c r="GZ361" s="7"/>
      <c r="HA361" s="7"/>
      <c r="HB361" s="7"/>
      <c r="HC361" s="7"/>
      <c r="HD361" s="7"/>
      <c r="HE361" s="7"/>
      <c r="HF361" s="7"/>
      <c r="HG361" s="7"/>
      <c r="HH361" s="7"/>
      <c r="HI361" s="7"/>
      <c r="HJ361" s="7"/>
      <c r="HK361" s="7"/>
      <c r="HL361" s="7"/>
      <c r="HM361" s="7"/>
      <c r="HN361" s="7"/>
      <c r="HO361" s="7"/>
      <c r="HP361" s="7"/>
      <c r="HQ361" s="7"/>
      <c r="HR361" s="7"/>
      <c r="HS361" s="7"/>
      <c r="HT361" s="7"/>
      <c r="HU361" s="7"/>
      <c r="HV361" s="7"/>
      <c r="HW361" s="7"/>
      <c r="HX361" s="7"/>
      <c r="HY361" s="7"/>
      <c r="HZ361" s="7"/>
      <c r="IA361" s="7"/>
      <c r="IB361" s="7"/>
      <c r="IC361" s="7"/>
      <c r="ID361" s="7"/>
      <c r="IE361" s="7"/>
      <c r="IF361" s="7"/>
      <c r="IG361" s="7"/>
      <c r="IH361" s="7"/>
      <c r="II361" s="7"/>
      <c r="IJ361" s="7"/>
      <c r="IK361" s="7"/>
      <c r="IL361" s="7"/>
      <c r="IM361" s="7"/>
      <c r="IN361" s="7"/>
      <c r="IO361" s="7"/>
      <c r="IP361" s="7"/>
      <c r="IQ361" s="7"/>
      <c r="IR361" s="7"/>
      <c r="IS361" s="7"/>
      <c r="IT361" s="7"/>
      <c r="IU361" s="7"/>
      <c r="IV361" s="7"/>
      <c r="IW361" s="7"/>
      <c r="IX361" s="7"/>
      <c r="IY361" s="7"/>
      <c r="IZ361" s="7"/>
      <c r="JA361" s="7"/>
      <c r="JB361" s="7"/>
      <c r="JC361" s="7"/>
      <c r="JD361" s="7"/>
      <c r="JE361" s="7"/>
      <c r="JF361" s="7"/>
      <c r="JG361" s="7"/>
      <c r="JH361" s="7"/>
      <c r="JI361" s="7"/>
      <c r="JJ361" s="7"/>
      <c r="JK361" s="7"/>
      <c r="JL361" s="7"/>
      <c r="JM361" s="7"/>
      <c r="JN361" s="7"/>
      <c r="JO361" s="7"/>
      <c r="JP361" s="7"/>
      <c r="JQ361" s="7"/>
      <c r="JR361" s="7"/>
      <c r="JS361" s="7"/>
      <c r="JT361" s="7"/>
      <c r="JU361" s="7"/>
      <c r="JV361" s="7"/>
      <c r="JW361" s="7"/>
      <c r="JX361" s="7"/>
      <c r="JY361" s="7"/>
      <c r="JZ361" s="7"/>
      <c r="KA361" s="7"/>
      <c r="KB361" s="7"/>
      <c r="KC361" s="7"/>
      <c r="KD361" s="7"/>
      <c r="KE361" s="7"/>
      <c r="KF361" s="7"/>
      <c r="KG361" s="7"/>
      <c r="KH361" s="7"/>
      <c r="KI361" s="7"/>
      <c r="KJ361" s="7"/>
      <c r="KK361" s="7"/>
      <c r="KL361" s="7"/>
      <c r="KM361" s="7"/>
      <c r="KN361" s="7"/>
      <c r="KO361" s="7"/>
      <c r="KP361" s="7"/>
      <c r="KQ361" s="7"/>
      <c r="KR361" s="7"/>
      <c r="KS361" s="7"/>
      <c r="KT361" s="7"/>
      <c r="KU361" s="7"/>
      <c r="KV361" s="7"/>
      <c r="KW361" s="7"/>
      <c r="KX361" s="7"/>
      <c r="KY361" s="7"/>
      <c r="KZ361" s="7"/>
      <c r="LA361" s="7"/>
      <c r="LB361" s="7"/>
      <c r="LC361" s="7"/>
      <c r="LD361" s="7"/>
      <c r="LE361" s="7"/>
      <c r="LF361" s="7"/>
      <c r="LG361" s="7"/>
      <c r="LH361" s="7"/>
      <c r="LI361" s="7"/>
      <c r="LJ361" s="7"/>
      <c r="LK361" s="7"/>
      <c r="LL361" s="7"/>
      <c r="LM361" s="7"/>
      <c r="LN361" s="7"/>
      <c r="LO361" s="7"/>
      <c r="LP361" s="7"/>
      <c r="LQ361" s="7"/>
      <c r="LR361" s="7"/>
      <c r="LS361" s="7"/>
      <c r="LT361" s="7"/>
      <c r="LU361" s="7"/>
      <c r="LV361" s="7"/>
      <c r="LW361" s="7"/>
      <c r="LX361" s="7"/>
      <c r="LY361" s="7"/>
      <c r="LZ361" s="7"/>
      <c r="MA361" s="7"/>
      <c r="MB361" s="7"/>
      <c r="MC361" s="7"/>
      <c r="MD361" s="7"/>
      <c r="ME361" s="7"/>
      <c r="MF361" s="7"/>
      <c r="MG361" s="7"/>
      <c r="MH361" s="7"/>
      <c r="MI361" s="7"/>
      <c r="MJ361" s="7"/>
      <c r="MK361" s="7"/>
      <c r="ML361" s="7"/>
      <c r="MM361" s="7"/>
      <c r="MN361" s="7"/>
      <c r="MO361" s="7"/>
      <c r="MP361" s="7"/>
      <c r="MQ361" s="7"/>
      <c r="MR361" s="7"/>
      <c r="MS361" s="7"/>
      <c r="MT361" s="7"/>
      <c r="MU361" s="7"/>
      <c r="MV361" s="7"/>
      <c r="MW361" s="7"/>
      <c r="MX361" s="7"/>
      <c r="MY361" s="7"/>
      <c r="MZ361" s="7"/>
      <c r="NA361" s="7"/>
      <c r="NB361" s="7"/>
      <c r="NC361" s="7"/>
      <c r="ND361" s="7"/>
      <c r="NE361" s="7"/>
      <c r="NF361" s="7"/>
      <c r="NG361" s="7"/>
      <c r="NH361" s="7"/>
      <c r="NI361" s="7"/>
      <c r="NJ361" s="7"/>
      <c r="NK361" s="7"/>
      <c r="NL361" s="7"/>
      <c r="NM361" s="7"/>
      <c r="NN361" s="7"/>
      <c r="NO361" s="7"/>
      <c r="NP361" s="7"/>
      <c r="NQ361" s="7"/>
      <c r="NR361" s="7"/>
      <c r="NS361" s="7"/>
      <c r="NT361" s="7"/>
      <c r="NU361" s="7"/>
      <c r="NV361" s="7"/>
      <c r="NW361" s="7"/>
      <c r="NX361" s="7"/>
      <c r="NY361" s="7"/>
      <c r="NZ361" s="7"/>
      <c r="OA361" s="7"/>
      <c r="OB361" s="7"/>
      <c r="OC361" s="7"/>
      <c r="OD361" s="7"/>
      <c r="OE361" s="7"/>
      <c r="OF361" s="7"/>
      <c r="OG361" s="7"/>
      <c r="OH361" s="7"/>
      <c r="OI361" s="7"/>
      <c r="OJ361" s="7"/>
      <c r="OK361" s="7"/>
      <c r="OL361" s="7"/>
      <c r="OM361" s="7"/>
      <c r="ON361" s="7"/>
      <c r="OO361" s="7"/>
      <c r="OP361" s="7"/>
      <c r="OQ361" s="7"/>
      <c r="OR361" s="7"/>
      <c r="OS361" s="7"/>
      <c r="OT361" s="7"/>
      <c r="OU361" s="7"/>
      <c r="OV361" s="7"/>
      <c r="OW361" s="7"/>
      <c r="OX361" s="7"/>
      <c r="OY361" s="7"/>
      <c r="OZ361" s="7"/>
      <c r="PA361" s="7"/>
      <c r="PB361" s="7"/>
      <c r="PC361" s="7"/>
      <c r="PD361" s="7"/>
      <c r="PE361" s="7"/>
      <c r="PF361" s="7"/>
      <c r="PG361" s="7"/>
      <c r="PH361" s="7"/>
      <c r="PI361" s="7"/>
      <c r="PJ361" s="7"/>
      <c r="PK361" s="7"/>
      <c r="PL361" s="7"/>
      <c r="PM361" s="7"/>
      <c r="PN361" s="7"/>
      <c r="PO361" s="7"/>
      <c r="PP361" s="7"/>
      <c r="PQ361" s="7"/>
      <c r="PR361" s="7"/>
      <c r="PS361" s="7"/>
      <c r="PT361" s="7"/>
      <c r="PU361" s="7"/>
      <c r="PV361" s="7"/>
      <c r="PW361" s="7"/>
      <c r="PX361" s="7"/>
      <c r="PY361" s="7"/>
      <c r="PZ361" s="7"/>
      <c r="QA361" s="7"/>
      <c r="QB361" s="7"/>
      <c r="QC361" s="7"/>
      <c r="QD361" s="7"/>
      <c r="QE361" s="7"/>
      <c r="QF361" s="7"/>
      <c r="QG361" s="7"/>
      <c r="QH361" s="7"/>
      <c r="QI361" s="7"/>
      <c r="QJ361" s="7"/>
      <c r="QK361" s="7"/>
      <c r="QL361" s="7"/>
      <c r="QM361" s="7"/>
      <c r="QN361" s="7"/>
      <c r="QO361" s="7"/>
      <c r="QP361" s="7"/>
      <c r="QQ361" s="7"/>
      <c r="QR361" s="7"/>
      <c r="QS361" s="7"/>
      <c r="QT361" s="7"/>
      <c r="QU361" s="7"/>
      <c r="QV361" s="7"/>
      <c r="QW361" s="7"/>
      <c r="QX361" s="7"/>
      <c r="QY361" s="7"/>
      <c r="QZ361" s="7"/>
      <c r="RA361" s="7"/>
      <c r="RB361" s="7"/>
      <c r="RC361" s="7"/>
      <c r="RD361" s="7"/>
      <c r="RE361" s="7"/>
      <c r="RF361" s="7"/>
      <c r="RG361" s="7"/>
      <c r="RH361" s="7"/>
      <c r="RI361" s="7"/>
      <c r="RJ361" s="7"/>
      <c r="RK361" s="7"/>
      <c r="RL361" s="7"/>
      <c r="RM361" s="7"/>
      <c r="RN361" s="7"/>
      <c r="RO361" s="7"/>
      <c r="RP361" s="7"/>
      <c r="RQ361" s="7"/>
      <c r="RR361" s="7"/>
      <c r="RS361" s="7"/>
      <c r="RT361" s="7"/>
      <c r="RU361" s="7"/>
      <c r="RV361" s="7"/>
      <c r="RW361" s="7"/>
      <c r="RX361" s="7"/>
      <c r="RY361" s="7"/>
      <c r="RZ361" s="7"/>
      <c r="SA361" s="7"/>
      <c r="SB361" s="7"/>
      <c r="SC361" s="7"/>
      <c r="SD361" s="7"/>
      <c r="SE361" s="7"/>
      <c r="SF361" s="7"/>
      <c r="SG361" s="7"/>
      <c r="SH361" s="7"/>
      <c r="SI361" s="7"/>
      <c r="SJ361" s="7"/>
      <c r="SK361" s="7"/>
    </row>
    <row r="362" ht="14.2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  <c r="DT362" s="7"/>
      <c r="DU362" s="7"/>
      <c r="DV362" s="7"/>
      <c r="DW362" s="7"/>
      <c r="DX362" s="7"/>
      <c r="DY362" s="7"/>
      <c r="DZ362" s="7"/>
      <c r="EA362" s="7"/>
      <c r="EB362" s="7"/>
      <c r="EC362" s="7"/>
      <c r="ED362" s="7"/>
      <c r="EE362" s="7"/>
      <c r="EF362" s="7"/>
      <c r="EG362" s="7"/>
      <c r="EH362" s="7"/>
      <c r="EI362" s="7"/>
      <c r="EJ362" s="7"/>
      <c r="EK362" s="7"/>
      <c r="EL362" s="7"/>
      <c r="EM362" s="7"/>
      <c r="EN362" s="7"/>
      <c r="EO362" s="7"/>
      <c r="EP362" s="7"/>
      <c r="EQ362" s="7"/>
      <c r="ER362" s="7"/>
      <c r="ES362" s="7"/>
      <c r="ET362" s="7"/>
      <c r="EU362" s="7"/>
      <c r="EV362" s="7"/>
      <c r="EW362" s="7"/>
      <c r="EX362" s="7"/>
      <c r="EY362" s="7"/>
      <c r="EZ362" s="7"/>
      <c r="FA362" s="7"/>
      <c r="FB362" s="7"/>
      <c r="FC362" s="7"/>
      <c r="FD362" s="7"/>
      <c r="FE362" s="7"/>
      <c r="FF362" s="7"/>
      <c r="FG362" s="7"/>
      <c r="FH362" s="7"/>
      <c r="FI362" s="7"/>
      <c r="FJ362" s="7"/>
      <c r="FK362" s="7"/>
      <c r="FL362" s="7"/>
      <c r="FM362" s="7"/>
      <c r="FN362" s="7"/>
      <c r="FO362" s="7"/>
      <c r="FP362" s="7"/>
      <c r="FQ362" s="7"/>
      <c r="FR362" s="7"/>
      <c r="FS362" s="7"/>
      <c r="FT362" s="7"/>
      <c r="FU362" s="7"/>
      <c r="FV362" s="7"/>
      <c r="FW362" s="7"/>
      <c r="FX362" s="7"/>
      <c r="FY362" s="7"/>
      <c r="FZ362" s="7"/>
      <c r="GA362" s="7"/>
      <c r="GB362" s="7"/>
      <c r="GC362" s="7"/>
      <c r="GD362" s="7"/>
      <c r="GE362" s="7"/>
      <c r="GF362" s="7"/>
      <c r="GG362" s="7"/>
      <c r="GH362" s="7"/>
      <c r="GI362" s="7"/>
      <c r="GJ362" s="7"/>
      <c r="GK362" s="7"/>
      <c r="GL362" s="7"/>
      <c r="GM362" s="7"/>
      <c r="GN362" s="7"/>
      <c r="GO362" s="7"/>
      <c r="GP362" s="7"/>
      <c r="GQ362" s="7"/>
      <c r="GR362" s="7"/>
      <c r="GS362" s="7"/>
      <c r="GT362" s="7"/>
      <c r="GU362" s="7"/>
      <c r="GV362" s="7"/>
      <c r="GW362" s="7"/>
      <c r="GX362" s="7"/>
      <c r="GY362" s="7"/>
      <c r="GZ362" s="7"/>
      <c r="HA362" s="7"/>
      <c r="HB362" s="7"/>
      <c r="HC362" s="7"/>
      <c r="HD362" s="7"/>
      <c r="HE362" s="7"/>
      <c r="HF362" s="7"/>
      <c r="HG362" s="7"/>
      <c r="HH362" s="7"/>
      <c r="HI362" s="7"/>
      <c r="HJ362" s="7"/>
      <c r="HK362" s="7"/>
      <c r="HL362" s="7"/>
      <c r="HM362" s="7"/>
      <c r="HN362" s="7"/>
      <c r="HO362" s="7"/>
      <c r="HP362" s="7"/>
      <c r="HQ362" s="7"/>
      <c r="HR362" s="7"/>
      <c r="HS362" s="7"/>
      <c r="HT362" s="7"/>
      <c r="HU362" s="7"/>
      <c r="HV362" s="7"/>
      <c r="HW362" s="7"/>
      <c r="HX362" s="7"/>
      <c r="HY362" s="7"/>
      <c r="HZ362" s="7"/>
      <c r="IA362" s="7"/>
      <c r="IB362" s="7"/>
      <c r="IC362" s="7"/>
      <c r="ID362" s="7"/>
      <c r="IE362" s="7"/>
      <c r="IF362" s="7"/>
      <c r="IG362" s="7"/>
      <c r="IH362" s="7"/>
      <c r="II362" s="7"/>
      <c r="IJ362" s="7"/>
      <c r="IK362" s="7"/>
      <c r="IL362" s="7"/>
      <c r="IM362" s="7"/>
      <c r="IN362" s="7"/>
      <c r="IO362" s="7"/>
      <c r="IP362" s="7"/>
      <c r="IQ362" s="7"/>
      <c r="IR362" s="7"/>
      <c r="IS362" s="7"/>
      <c r="IT362" s="7"/>
      <c r="IU362" s="7"/>
      <c r="IV362" s="7"/>
      <c r="IW362" s="7"/>
      <c r="IX362" s="7"/>
      <c r="IY362" s="7"/>
      <c r="IZ362" s="7"/>
      <c r="JA362" s="7"/>
      <c r="JB362" s="7"/>
      <c r="JC362" s="7"/>
      <c r="JD362" s="7"/>
      <c r="JE362" s="7"/>
      <c r="JF362" s="7"/>
      <c r="JG362" s="7"/>
      <c r="JH362" s="7"/>
      <c r="JI362" s="7"/>
      <c r="JJ362" s="7"/>
      <c r="JK362" s="7"/>
      <c r="JL362" s="7"/>
      <c r="JM362" s="7"/>
      <c r="JN362" s="7"/>
      <c r="JO362" s="7"/>
      <c r="JP362" s="7"/>
      <c r="JQ362" s="7"/>
      <c r="JR362" s="7"/>
      <c r="JS362" s="7"/>
      <c r="JT362" s="7"/>
      <c r="JU362" s="7"/>
      <c r="JV362" s="7"/>
      <c r="JW362" s="7"/>
      <c r="JX362" s="7"/>
      <c r="JY362" s="7"/>
      <c r="JZ362" s="7"/>
      <c r="KA362" s="7"/>
      <c r="KB362" s="7"/>
      <c r="KC362" s="7"/>
      <c r="KD362" s="7"/>
      <c r="KE362" s="7"/>
      <c r="KF362" s="7"/>
      <c r="KG362" s="7"/>
      <c r="KH362" s="7"/>
      <c r="KI362" s="7"/>
      <c r="KJ362" s="7"/>
      <c r="KK362" s="7"/>
      <c r="KL362" s="7"/>
      <c r="KM362" s="7"/>
      <c r="KN362" s="7"/>
      <c r="KO362" s="7"/>
      <c r="KP362" s="7"/>
      <c r="KQ362" s="7"/>
      <c r="KR362" s="7"/>
      <c r="KS362" s="7"/>
      <c r="KT362" s="7"/>
      <c r="KU362" s="7"/>
      <c r="KV362" s="7"/>
      <c r="KW362" s="7"/>
      <c r="KX362" s="7"/>
      <c r="KY362" s="7"/>
      <c r="KZ362" s="7"/>
      <c r="LA362" s="7"/>
      <c r="LB362" s="7"/>
      <c r="LC362" s="7"/>
      <c r="LD362" s="7"/>
      <c r="LE362" s="7"/>
      <c r="LF362" s="7"/>
      <c r="LG362" s="7"/>
      <c r="LH362" s="7"/>
      <c r="LI362" s="7"/>
      <c r="LJ362" s="7"/>
      <c r="LK362" s="7"/>
      <c r="LL362" s="7"/>
      <c r="LM362" s="7"/>
      <c r="LN362" s="7"/>
      <c r="LO362" s="7"/>
      <c r="LP362" s="7"/>
      <c r="LQ362" s="7"/>
      <c r="LR362" s="7"/>
      <c r="LS362" s="7"/>
      <c r="LT362" s="7"/>
      <c r="LU362" s="7"/>
      <c r="LV362" s="7"/>
      <c r="LW362" s="7"/>
      <c r="LX362" s="7"/>
      <c r="LY362" s="7"/>
      <c r="LZ362" s="7"/>
      <c r="MA362" s="7"/>
      <c r="MB362" s="7"/>
      <c r="MC362" s="7"/>
      <c r="MD362" s="7"/>
      <c r="ME362" s="7"/>
      <c r="MF362" s="7"/>
      <c r="MG362" s="7"/>
      <c r="MH362" s="7"/>
      <c r="MI362" s="7"/>
      <c r="MJ362" s="7"/>
      <c r="MK362" s="7"/>
      <c r="ML362" s="7"/>
      <c r="MM362" s="7"/>
      <c r="MN362" s="7"/>
      <c r="MO362" s="7"/>
      <c r="MP362" s="7"/>
      <c r="MQ362" s="7"/>
      <c r="MR362" s="7"/>
      <c r="MS362" s="7"/>
      <c r="MT362" s="7"/>
      <c r="MU362" s="7"/>
      <c r="MV362" s="7"/>
      <c r="MW362" s="7"/>
      <c r="MX362" s="7"/>
      <c r="MY362" s="7"/>
      <c r="MZ362" s="7"/>
      <c r="NA362" s="7"/>
      <c r="NB362" s="7"/>
      <c r="NC362" s="7"/>
      <c r="ND362" s="7"/>
      <c r="NE362" s="7"/>
      <c r="NF362" s="7"/>
      <c r="NG362" s="7"/>
      <c r="NH362" s="7"/>
      <c r="NI362" s="7"/>
      <c r="NJ362" s="7"/>
      <c r="NK362" s="7"/>
      <c r="NL362" s="7"/>
      <c r="NM362" s="7"/>
      <c r="NN362" s="7"/>
      <c r="NO362" s="7"/>
      <c r="NP362" s="7"/>
      <c r="NQ362" s="7"/>
      <c r="NR362" s="7"/>
      <c r="NS362" s="7"/>
      <c r="NT362" s="7"/>
      <c r="NU362" s="7"/>
      <c r="NV362" s="7"/>
      <c r="NW362" s="7"/>
      <c r="NX362" s="7"/>
      <c r="NY362" s="7"/>
      <c r="NZ362" s="7"/>
      <c r="OA362" s="7"/>
      <c r="OB362" s="7"/>
      <c r="OC362" s="7"/>
      <c r="OD362" s="7"/>
      <c r="OE362" s="7"/>
      <c r="OF362" s="7"/>
      <c r="OG362" s="7"/>
      <c r="OH362" s="7"/>
      <c r="OI362" s="7"/>
      <c r="OJ362" s="7"/>
      <c r="OK362" s="7"/>
      <c r="OL362" s="7"/>
      <c r="OM362" s="7"/>
      <c r="ON362" s="7"/>
      <c r="OO362" s="7"/>
      <c r="OP362" s="7"/>
      <c r="OQ362" s="7"/>
      <c r="OR362" s="7"/>
      <c r="OS362" s="7"/>
      <c r="OT362" s="7"/>
      <c r="OU362" s="7"/>
      <c r="OV362" s="7"/>
      <c r="OW362" s="7"/>
      <c r="OX362" s="7"/>
      <c r="OY362" s="7"/>
      <c r="OZ362" s="7"/>
      <c r="PA362" s="7"/>
      <c r="PB362" s="7"/>
      <c r="PC362" s="7"/>
      <c r="PD362" s="7"/>
      <c r="PE362" s="7"/>
      <c r="PF362" s="7"/>
      <c r="PG362" s="7"/>
      <c r="PH362" s="7"/>
      <c r="PI362" s="7"/>
      <c r="PJ362" s="7"/>
      <c r="PK362" s="7"/>
      <c r="PL362" s="7"/>
      <c r="PM362" s="7"/>
      <c r="PN362" s="7"/>
      <c r="PO362" s="7"/>
      <c r="PP362" s="7"/>
      <c r="PQ362" s="7"/>
      <c r="PR362" s="7"/>
      <c r="PS362" s="7"/>
      <c r="PT362" s="7"/>
      <c r="PU362" s="7"/>
      <c r="PV362" s="7"/>
      <c r="PW362" s="7"/>
      <c r="PX362" s="7"/>
      <c r="PY362" s="7"/>
      <c r="PZ362" s="7"/>
      <c r="QA362" s="7"/>
      <c r="QB362" s="7"/>
      <c r="QC362" s="7"/>
      <c r="QD362" s="7"/>
      <c r="QE362" s="7"/>
      <c r="QF362" s="7"/>
      <c r="QG362" s="7"/>
      <c r="QH362" s="7"/>
      <c r="QI362" s="7"/>
      <c r="QJ362" s="7"/>
      <c r="QK362" s="7"/>
      <c r="QL362" s="7"/>
      <c r="QM362" s="7"/>
      <c r="QN362" s="7"/>
      <c r="QO362" s="7"/>
      <c r="QP362" s="7"/>
      <c r="QQ362" s="7"/>
      <c r="QR362" s="7"/>
      <c r="QS362" s="7"/>
      <c r="QT362" s="7"/>
      <c r="QU362" s="7"/>
      <c r="QV362" s="7"/>
      <c r="QW362" s="7"/>
      <c r="QX362" s="7"/>
      <c r="QY362" s="7"/>
      <c r="QZ362" s="7"/>
      <c r="RA362" s="7"/>
      <c r="RB362" s="7"/>
      <c r="RC362" s="7"/>
      <c r="RD362" s="7"/>
      <c r="RE362" s="7"/>
      <c r="RF362" s="7"/>
      <c r="RG362" s="7"/>
      <c r="RH362" s="7"/>
      <c r="RI362" s="7"/>
      <c r="RJ362" s="7"/>
      <c r="RK362" s="7"/>
      <c r="RL362" s="7"/>
      <c r="RM362" s="7"/>
      <c r="RN362" s="7"/>
      <c r="RO362" s="7"/>
      <c r="RP362" s="7"/>
      <c r="RQ362" s="7"/>
      <c r="RR362" s="7"/>
      <c r="RS362" s="7"/>
      <c r="RT362" s="7"/>
      <c r="RU362" s="7"/>
      <c r="RV362" s="7"/>
      <c r="RW362" s="7"/>
      <c r="RX362" s="7"/>
      <c r="RY362" s="7"/>
      <c r="RZ362" s="7"/>
      <c r="SA362" s="7"/>
      <c r="SB362" s="7"/>
      <c r="SC362" s="7"/>
      <c r="SD362" s="7"/>
      <c r="SE362" s="7"/>
      <c r="SF362" s="7"/>
      <c r="SG362" s="7"/>
      <c r="SH362" s="7"/>
      <c r="SI362" s="7"/>
      <c r="SJ362" s="7"/>
      <c r="SK362" s="7"/>
    </row>
    <row r="363" ht="14.2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  <c r="DT363" s="7"/>
      <c r="DU363" s="7"/>
      <c r="DV363" s="7"/>
      <c r="DW363" s="7"/>
      <c r="DX363" s="7"/>
      <c r="DY363" s="7"/>
      <c r="DZ363" s="7"/>
      <c r="EA363" s="7"/>
      <c r="EB363" s="7"/>
      <c r="EC363" s="7"/>
      <c r="ED363" s="7"/>
      <c r="EE363" s="7"/>
      <c r="EF363" s="7"/>
      <c r="EG363" s="7"/>
      <c r="EH363" s="7"/>
      <c r="EI363" s="7"/>
      <c r="EJ363" s="7"/>
      <c r="EK363" s="7"/>
      <c r="EL363" s="7"/>
      <c r="EM363" s="7"/>
      <c r="EN363" s="7"/>
      <c r="EO363" s="7"/>
      <c r="EP363" s="7"/>
      <c r="EQ363" s="7"/>
      <c r="ER363" s="7"/>
      <c r="ES363" s="7"/>
      <c r="ET363" s="7"/>
      <c r="EU363" s="7"/>
      <c r="EV363" s="7"/>
      <c r="EW363" s="7"/>
      <c r="EX363" s="7"/>
      <c r="EY363" s="7"/>
      <c r="EZ363" s="7"/>
      <c r="FA363" s="7"/>
      <c r="FB363" s="7"/>
      <c r="FC363" s="7"/>
      <c r="FD363" s="7"/>
      <c r="FE363" s="7"/>
      <c r="FF363" s="7"/>
      <c r="FG363" s="7"/>
      <c r="FH363" s="7"/>
      <c r="FI363" s="7"/>
      <c r="FJ363" s="7"/>
      <c r="FK363" s="7"/>
      <c r="FL363" s="7"/>
      <c r="FM363" s="7"/>
      <c r="FN363" s="7"/>
      <c r="FO363" s="7"/>
      <c r="FP363" s="7"/>
      <c r="FQ363" s="7"/>
      <c r="FR363" s="7"/>
      <c r="FS363" s="7"/>
      <c r="FT363" s="7"/>
      <c r="FU363" s="7"/>
      <c r="FV363" s="7"/>
      <c r="FW363" s="7"/>
      <c r="FX363" s="7"/>
      <c r="FY363" s="7"/>
      <c r="FZ363" s="7"/>
      <c r="GA363" s="7"/>
      <c r="GB363" s="7"/>
      <c r="GC363" s="7"/>
      <c r="GD363" s="7"/>
      <c r="GE363" s="7"/>
      <c r="GF363" s="7"/>
      <c r="GG363" s="7"/>
      <c r="GH363" s="7"/>
      <c r="GI363" s="7"/>
      <c r="GJ363" s="7"/>
      <c r="GK363" s="7"/>
      <c r="GL363" s="7"/>
      <c r="GM363" s="7"/>
      <c r="GN363" s="7"/>
      <c r="GO363" s="7"/>
      <c r="GP363" s="7"/>
      <c r="GQ363" s="7"/>
      <c r="GR363" s="7"/>
      <c r="GS363" s="7"/>
      <c r="GT363" s="7"/>
      <c r="GU363" s="7"/>
      <c r="GV363" s="7"/>
      <c r="GW363" s="7"/>
      <c r="GX363" s="7"/>
      <c r="GY363" s="7"/>
      <c r="GZ363" s="7"/>
      <c r="HA363" s="7"/>
      <c r="HB363" s="7"/>
      <c r="HC363" s="7"/>
      <c r="HD363" s="7"/>
      <c r="HE363" s="7"/>
      <c r="HF363" s="7"/>
      <c r="HG363" s="7"/>
      <c r="HH363" s="7"/>
      <c r="HI363" s="7"/>
      <c r="HJ363" s="7"/>
      <c r="HK363" s="7"/>
      <c r="HL363" s="7"/>
      <c r="HM363" s="7"/>
      <c r="HN363" s="7"/>
      <c r="HO363" s="7"/>
      <c r="HP363" s="7"/>
      <c r="HQ363" s="7"/>
      <c r="HR363" s="7"/>
      <c r="HS363" s="7"/>
      <c r="HT363" s="7"/>
      <c r="HU363" s="7"/>
      <c r="HV363" s="7"/>
      <c r="HW363" s="7"/>
      <c r="HX363" s="7"/>
      <c r="HY363" s="7"/>
      <c r="HZ363" s="7"/>
      <c r="IA363" s="7"/>
      <c r="IB363" s="7"/>
      <c r="IC363" s="7"/>
      <c r="ID363" s="7"/>
      <c r="IE363" s="7"/>
      <c r="IF363" s="7"/>
      <c r="IG363" s="7"/>
      <c r="IH363" s="7"/>
      <c r="II363" s="7"/>
      <c r="IJ363" s="7"/>
      <c r="IK363" s="7"/>
      <c r="IL363" s="7"/>
      <c r="IM363" s="7"/>
      <c r="IN363" s="7"/>
      <c r="IO363" s="7"/>
      <c r="IP363" s="7"/>
      <c r="IQ363" s="7"/>
      <c r="IR363" s="7"/>
      <c r="IS363" s="7"/>
      <c r="IT363" s="7"/>
      <c r="IU363" s="7"/>
      <c r="IV363" s="7"/>
      <c r="IW363" s="7"/>
      <c r="IX363" s="7"/>
      <c r="IY363" s="7"/>
      <c r="IZ363" s="7"/>
      <c r="JA363" s="7"/>
      <c r="JB363" s="7"/>
      <c r="JC363" s="7"/>
      <c r="JD363" s="7"/>
      <c r="JE363" s="7"/>
      <c r="JF363" s="7"/>
      <c r="JG363" s="7"/>
      <c r="JH363" s="7"/>
      <c r="JI363" s="7"/>
      <c r="JJ363" s="7"/>
      <c r="JK363" s="7"/>
      <c r="JL363" s="7"/>
      <c r="JM363" s="7"/>
      <c r="JN363" s="7"/>
      <c r="JO363" s="7"/>
      <c r="JP363" s="7"/>
      <c r="JQ363" s="7"/>
      <c r="JR363" s="7"/>
      <c r="JS363" s="7"/>
      <c r="JT363" s="7"/>
      <c r="JU363" s="7"/>
      <c r="JV363" s="7"/>
      <c r="JW363" s="7"/>
      <c r="JX363" s="7"/>
      <c r="JY363" s="7"/>
      <c r="JZ363" s="7"/>
      <c r="KA363" s="7"/>
      <c r="KB363" s="7"/>
      <c r="KC363" s="7"/>
      <c r="KD363" s="7"/>
      <c r="KE363" s="7"/>
      <c r="KF363" s="7"/>
      <c r="KG363" s="7"/>
      <c r="KH363" s="7"/>
      <c r="KI363" s="7"/>
      <c r="KJ363" s="7"/>
      <c r="KK363" s="7"/>
      <c r="KL363" s="7"/>
      <c r="KM363" s="7"/>
      <c r="KN363" s="7"/>
      <c r="KO363" s="7"/>
      <c r="KP363" s="7"/>
      <c r="KQ363" s="7"/>
      <c r="KR363" s="7"/>
      <c r="KS363" s="7"/>
      <c r="KT363" s="7"/>
      <c r="KU363" s="7"/>
      <c r="KV363" s="7"/>
      <c r="KW363" s="7"/>
      <c r="KX363" s="7"/>
      <c r="KY363" s="7"/>
      <c r="KZ363" s="7"/>
      <c r="LA363" s="7"/>
      <c r="LB363" s="7"/>
      <c r="LC363" s="7"/>
      <c r="LD363" s="7"/>
      <c r="LE363" s="7"/>
      <c r="LF363" s="7"/>
      <c r="LG363" s="7"/>
      <c r="LH363" s="7"/>
      <c r="LI363" s="7"/>
      <c r="LJ363" s="7"/>
      <c r="LK363" s="7"/>
      <c r="LL363" s="7"/>
      <c r="LM363" s="7"/>
      <c r="LN363" s="7"/>
      <c r="LO363" s="7"/>
      <c r="LP363" s="7"/>
      <c r="LQ363" s="7"/>
      <c r="LR363" s="7"/>
      <c r="LS363" s="7"/>
      <c r="LT363" s="7"/>
      <c r="LU363" s="7"/>
      <c r="LV363" s="7"/>
      <c r="LW363" s="7"/>
      <c r="LX363" s="7"/>
      <c r="LY363" s="7"/>
      <c r="LZ363" s="7"/>
      <c r="MA363" s="7"/>
      <c r="MB363" s="7"/>
      <c r="MC363" s="7"/>
      <c r="MD363" s="7"/>
      <c r="ME363" s="7"/>
      <c r="MF363" s="7"/>
      <c r="MG363" s="7"/>
      <c r="MH363" s="7"/>
      <c r="MI363" s="7"/>
      <c r="MJ363" s="7"/>
      <c r="MK363" s="7"/>
      <c r="ML363" s="7"/>
      <c r="MM363" s="7"/>
      <c r="MN363" s="7"/>
      <c r="MO363" s="7"/>
      <c r="MP363" s="7"/>
      <c r="MQ363" s="7"/>
      <c r="MR363" s="7"/>
      <c r="MS363" s="7"/>
      <c r="MT363" s="7"/>
      <c r="MU363" s="7"/>
      <c r="MV363" s="7"/>
      <c r="MW363" s="7"/>
      <c r="MX363" s="7"/>
      <c r="MY363" s="7"/>
      <c r="MZ363" s="7"/>
      <c r="NA363" s="7"/>
      <c r="NB363" s="7"/>
      <c r="NC363" s="7"/>
      <c r="ND363" s="7"/>
      <c r="NE363" s="7"/>
      <c r="NF363" s="7"/>
      <c r="NG363" s="7"/>
      <c r="NH363" s="7"/>
      <c r="NI363" s="7"/>
      <c r="NJ363" s="7"/>
      <c r="NK363" s="7"/>
      <c r="NL363" s="7"/>
      <c r="NM363" s="7"/>
      <c r="NN363" s="7"/>
      <c r="NO363" s="7"/>
      <c r="NP363" s="7"/>
      <c r="NQ363" s="7"/>
      <c r="NR363" s="7"/>
      <c r="NS363" s="7"/>
      <c r="NT363" s="7"/>
      <c r="NU363" s="7"/>
      <c r="NV363" s="7"/>
      <c r="NW363" s="7"/>
      <c r="NX363" s="7"/>
      <c r="NY363" s="7"/>
      <c r="NZ363" s="7"/>
      <c r="OA363" s="7"/>
      <c r="OB363" s="7"/>
      <c r="OC363" s="7"/>
      <c r="OD363" s="7"/>
      <c r="OE363" s="7"/>
      <c r="OF363" s="7"/>
      <c r="OG363" s="7"/>
      <c r="OH363" s="7"/>
      <c r="OI363" s="7"/>
      <c r="OJ363" s="7"/>
      <c r="OK363" s="7"/>
      <c r="OL363" s="7"/>
      <c r="OM363" s="7"/>
      <c r="ON363" s="7"/>
      <c r="OO363" s="7"/>
      <c r="OP363" s="7"/>
      <c r="OQ363" s="7"/>
      <c r="OR363" s="7"/>
      <c r="OS363" s="7"/>
      <c r="OT363" s="7"/>
      <c r="OU363" s="7"/>
      <c r="OV363" s="7"/>
      <c r="OW363" s="7"/>
      <c r="OX363" s="7"/>
      <c r="OY363" s="7"/>
      <c r="OZ363" s="7"/>
      <c r="PA363" s="7"/>
      <c r="PB363" s="7"/>
      <c r="PC363" s="7"/>
      <c r="PD363" s="7"/>
      <c r="PE363" s="7"/>
      <c r="PF363" s="7"/>
      <c r="PG363" s="7"/>
      <c r="PH363" s="7"/>
      <c r="PI363" s="7"/>
      <c r="PJ363" s="7"/>
      <c r="PK363" s="7"/>
      <c r="PL363" s="7"/>
      <c r="PM363" s="7"/>
      <c r="PN363" s="7"/>
      <c r="PO363" s="7"/>
      <c r="PP363" s="7"/>
      <c r="PQ363" s="7"/>
      <c r="PR363" s="7"/>
      <c r="PS363" s="7"/>
      <c r="PT363" s="7"/>
      <c r="PU363" s="7"/>
      <c r="PV363" s="7"/>
      <c r="PW363" s="7"/>
      <c r="PX363" s="7"/>
      <c r="PY363" s="7"/>
      <c r="PZ363" s="7"/>
      <c r="QA363" s="7"/>
      <c r="QB363" s="7"/>
      <c r="QC363" s="7"/>
      <c r="QD363" s="7"/>
      <c r="QE363" s="7"/>
      <c r="QF363" s="7"/>
      <c r="QG363" s="7"/>
      <c r="QH363" s="7"/>
      <c r="QI363" s="7"/>
      <c r="QJ363" s="7"/>
      <c r="QK363" s="7"/>
      <c r="QL363" s="7"/>
      <c r="QM363" s="7"/>
      <c r="QN363" s="7"/>
      <c r="QO363" s="7"/>
      <c r="QP363" s="7"/>
      <c r="QQ363" s="7"/>
      <c r="QR363" s="7"/>
      <c r="QS363" s="7"/>
      <c r="QT363" s="7"/>
      <c r="QU363" s="7"/>
      <c r="QV363" s="7"/>
      <c r="QW363" s="7"/>
      <c r="QX363" s="7"/>
      <c r="QY363" s="7"/>
      <c r="QZ363" s="7"/>
      <c r="RA363" s="7"/>
      <c r="RB363" s="7"/>
      <c r="RC363" s="7"/>
      <c r="RD363" s="7"/>
      <c r="RE363" s="7"/>
      <c r="RF363" s="7"/>
      <c r="RG363" s="7"/>
      <c r="RH363" s="7"/>
      <c r="RI363" s="7"/>
      <c r="RJ363" s="7"/>
      <c r="RK363" s="7"/>
      <c r="RL363" s="7"/>
      <c r="RM363" s="7"/>
      <c r="RN363" s="7"/>
      <c r="RO363" s="7"/>
      <c r="RP363" s="7"/>
      <c r="RQ363" s="7"/>
      <c r="RR363" s="7"/>
      <c r="RS363" s="7"/>
      <c r="RT363" s="7"/>
      <c r="RU363" s="7"/>
      <c r="RV363" s="7"/>
      <c r="RW363" s="7"/>
      <c r="RX363" s="7"/>
      <c r="RY363" s="7"/>
      <c r="RZ363" s="7"/>
      <c r="SA363" s="7"/>
      <c r="SB363" s="7"/>
      <c r="SC363" s="7"/>
      <c r="SD363" s="7"/>
      <c r="SE363" s="7"/>
      <c r="SF363" s="7"/>
      <c r="SG363" s="7"/>
      <c r="SH363" s="7"/>
      <c r="SI363" s="7"/>
      <c r="SJ363" s="7"/>
      <c r="SK363" s="7"/>
    </row>
    <row r="364" ht="14.2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  <c r="DT364" s="7"/>
      <c r="DU364" s="7"/>
      <c r="DV364" s="7"/>
      <c r="DW364" s="7"/>
      <c r="DX364" s="7"/>
      <c r="DY364" s="7"/>
      <c r="DZ364" s="7"/>
      <c r="EA364" s="7"/>
      <c r="EB364" s="7"/>
      <c r="EC364" s="7"/>
      <c r="ED364" s="7"/>
      <c r="EE364" s="7"/>
      <c r="EF364" s="7"/>
      <c r="EG364" s="7"/>
      <c r="EH364" s="7"/>
      <c r="EI364" s="7"/>
      <c r="EJ364" s="7"/>
      <c r="EK364" s="7"/>
      <c r="EL364" s="7"/>
      <c r="EM364" s="7"/>
      <c r="EN364" s="7"/>
      <c r="EO364" s="7"/>
      <c r="EP364" s="7"/>
      <c r="EQ364" s="7"/>
      <c r="ER364" s="7"/>
      <c r="ES364" s="7"/>
      <c r="ET364" s="7"/>
      <c r="EU364" s="7"/>
      <c r="EV364" s="7"/>
      <c r="EW364" s="7"/>
      <c r="EX364" s="7"/>
      <c r="EY364" s="7"/>
      <c r="EZ364" s="7"/>
      <c r="FA364" s="7"/>
      <c r="FB364" s="7"/>
      <c r="FC364" s="7"/>
      <c r="FD364" s="7"/>
      <c r="FE364" s="7"/>
      <c r="FF364" s="7"/>
      <c r="FG364" s="7"/>
      <c r="FH364" s="7"/>
      <c r="FI364" s="7"/>
      <c r="FJ364" s="7"/>
      <c r="FK364" s="7"/>
      <c r="FL364" s="7"/>
      <c r="FM364" s="7"/>
      <c r="FN364" s="7"/>
      <c r="FO364" s="7"/>
      <c r="FP364" s="7"/>
      <c r="FQ364" s="7"/>
      <c r="FR364" s="7"/>
      <c r="FS364" s="7"/>
      <c r="FT364" s="7"/>
      <c r="FU364" s="7"/>
      <c r="FV364" s="7"/>
      <c r="FW364" s="7"/>
      <c r="FX364" s="7"/>
      <c r="FY364" s="7"/>
      <c r="FZ364" s="7"/>
      <c r="GA364" s="7"/>
      <c r="GB364" s="7"/>
      <c r="GC364" s="7"/>
      <c r="GD364" s="7"/>
      <c r="GE364" s="7"/>
      <c r="GF364" s="7"/>
      <c r="GG364" s="7"/>
      <c r="GH364" s="7"/>
      <c r="GI364" s="7"/>
      <c r="GJ364" s="7"/>
      <c r="GK364" s="7"/>
      <c r="GL364" s="7"/>
      <c r="GM364" s="7"/>
      <c r="GN364" s="7"/>
      <c r="GO364" s="7"/>
      <c r="GP364" s="7"/>
      <c r="GQ364" s="7"/>
      <c r="GR364" s="7"/>
      <c r="GS364" s="7"/>
      <c r="GT364" s="7"/>
      <c r="GU364" s="7"/>
      <c r="GV364" s="7"/>
      <c r="GW364" s="7"/>
      <c r="GX364" s="7"/>
      <c r="GY364" s="7"/>
      <c r="GZ364" s="7"/>
      <c r="HA364" s="7"/>
      <c r="HB364" s="7"/>
      <c r="HC364" s="7"/>
      <c r="HD364" s="7"/>
      <c r="HE364" s="7"/>
      <c r="HF364" s="7"/>
      <c r="HG364" s="7"/>
      <c r="HH364" s="7"/>
      <c r="HI364" s="7"/>
      <c r="HJ364" s="7"/>
      <c r="HK364" s="7"/>
      <c r="HL364" s="7"/>
      <c r="HM364" s="7"/>
      <c r="HN364" s="7"/>
      <c r="HO364" s="7"/>
      <c r="HP364" s="7"/>
      <c r="HQ364" s="7"/>
      <c r="HR364" s="7"/>
      <c r="HS364" s="7"/>
      <c r="HT364" s="7"/>
      <c r="HU364" s="7"/>
      <c r="HV364" s="7"/>
      <c r="HW364" s="7"/>
      <c r="HX364" s="7"/>
      <c r="HY364" s="7"/>
      <c r="HZ364" s="7"/>
      <c r="IA364" s="7"/>
      <c r="IB364" s="7"/>
      <c r="IC364" s="7"/>
      <c r="ID364" s="7"/>
      <c r="IE364" s="7"/>
      <c r="IF364" s="7"/>
      <c r="IG364" s="7"/>
      <c r="IH364" s="7"/>
      <c r="II364" s="7"/>
      <c r="IJ364" s="7"/>
      <c r="IK364" s="7"/>
      <c r="IL364" s="7"/>
      <c r="IM364" s="7"/>
      <c r="IN364" s="7"/>
      <c r="IO364" s="7"/>
      <c r="IP364" s="7"/>
      <c r="IQ364" s="7"/>
      <c r="IR364" s="7"/>
      <c r="IS364" s="7"/>
      <c r="IT364" s="7"/>
      <c r="IU364" s="7"/>
      <c r="IV364" s="7"/>
      <c r="IW364" s="7"/>
      <c r="IX364" s="7"/>
      <c r="IY364" s="7"/>
      <c r="IZ364" s="7"/>
      <c r="JA364" s="7"/>
      <c r="JB364" s="7"/>
      <c r="JC364" s="7"/>
      <c r="JD364" s="7"/>
      <c r="JE364" s="7"/>
      <c r="JF364" s="7"/>
      <c r="JG364" s="7"/>
      <c r="JH364" s="7"/>
      <c r="JI364" s="7"/>
      <c r="JJ364" s="7"/>
      <c r="JK364" s="7"/>
      <c r="JL364" s="7"/>
      <c r="JM364" s="7"/>
      <c r="JN364" s="7"/>
      <c r="JO364" s="7"/>
      <c r="JP364" s="7"/>
      <c r="JQ364" s="7"/>
      <c r="JR364" s="7"/>
      <c r="JS364" s="7"/>
      <c r="JT364" s="7"/>
      <c r="JU364" s="7"/>
      <c r="JV364" s="7"/>
      <c r="JW364" s="7"/>
      <c r="JX364" s="7"/>
      <c r="JY364" s="7"/>
      <c r="JZ364" s="7"/>
      <c r="KA364" s="7"/>
      <c r="KB364" s="7"/>
      <c r="KC364" s="7"/>
      <c r="KD364" s="7"/>
      <c r="KE364" s="7"/>
      <c r="KF364" s="7"/>
      <c r="KG364" s="7"/>
      <c r="KH364" s="7"/>
      <c r="KI364" s="7"/>
      <c r="KJ364" s="7"/>
      <c r="KK364" s="7"/>
      <c r="KL364" s="7"/>
      <c r="KM364" s="7"/>
      <c r="KN364" s="7"/>
      <c r="KO364" s="7"/>
      <c r="KP364" s="7"/>
      <c r="KQ364" s="7"/>
      <c r="KR364" s="7"/>
      <c r="KS364" s="7"/>
      <c r="KT364" s="7"/>
      <c r="KU364" s="7"/>
      <c r="KV364" s="7"/>
      <c r="KW364" s="7"/>
      <c r="KX364" s="7"/>
      <c r="KY364" s="7"/>
      <c r="KZ364" s="7"/>
      <c r="LA364" s="7"/>
      <c r="LB364" s="7"/>
      <c r="LC364" s="7"/>
      <c r="LD364" s="7"/>
      <c r="LE364" s="7"/>
      <c r="LF364" s="7"/>
      <c r="LG364" s="7"/>
      <c r="LH364" s="7"/>
      <c r="LI364" s="7"/>
      <c r="LJ364" s="7"/>
      <c r="LK364" s="7"/>
      <c r="LL364" s="7"/>
      <c r="LM364" s="7"/>
      <c r="LN364" s="7"/>
      <c r="LO364" s="7"/>
      <c r="LP364" s="7"/>
      <c r="LQ364" s="7"/>
      <c r="LR364" s="7"/>
      <c r="LS364" s="7"/>
      <c r="LT364" s="7"/>
      <c r="LU364" s="7"/>
      <c r="LV364" s="7"/>
      <c r="LW364" s="7"/>
      <c r="LX364" s="7"/>
      <c r="LY364" s="7"/>
      <c r="LZ364" s="7"/>
      <c r="MA364" s="7"/>
      <c r="MB364" s="7"/>
      <c r="MC364" s="7"/>
      <c r="MD364" s="7"/>
      <c r="ME364" s="7"/>
      <c r="MF364" s="7"/>
      <c r="MG364" s="7"/>
      <c r="MH364" s="7"/>
      <c r="MI364" s="7"/>
      <c r="MJ364" s="7"/>
      <c r="MK364" s="7"/>
      <c r="ML364" s="7"/>
      <c r="MM364" s="7"/>
      <c r="MN364" s="7"/>
      <c r="MO364" s="7"/>
      <c r="MP364" s="7"/>
      <c r="MQ364" s="7"/>
      <c r="MR364" s="7"/>
      <c r="MS364" s="7"/>
      <c r="MT364" s="7"/>
      <c r="MU364" s="7"/>
      <c r="MV364" s="7"/>
      <c r="MW364" s="7"/>
      <c r="MX364" s="7"/>
      <c r="MY364" s="7"/>
      <c r="MZ364" s="7"/>
      <c r="NA364" s="7"/>
      <c r="NB364" s="7"/>
      <c r="NC364" s="7"/>
      <c r="ND364" s="7"/>
      <c r="NE364" s="7"/>
      <c r="NF364" s="7"/>
      <c r="NG364" s="7"/>
      <c r="NH364" s="7"/>
      <c r="NI364" s="7"/>
      <c r="NJ364" s="7"/>
      <c r="NK364" s="7"/>
      <c r="NL364" s="7"/>
      <c r="NM364" s="7"/>
      <c r="NN364" s="7"/>
      <c r="NO364" s="7"/>
      <c r="NP364" s="7"/>
      <c r="NQ364" s="7"/>
      <c r="NR364" s="7"/>
      <c r="NS364" s="7"/>
      <c r="NT364" s="7"/>
      <c r="NU364" s="7"/>
      <c r="NV364" s="7"/>
      <c r="NW364" s="7"/>
      <c r="NX364" s="7"/>
      <c r="NY364" s="7"/>
      <c r="NZ364" s="7"/>
      <c r="OA364" s="7"/>
      <c r="OB364" s="7"/>
      <c r="OC364" s="7"/>
      <c r="OD364" s="7"/>
      <c r="OE364" s="7"/>
      <c r="OF364" s="7"/>
      <c r="OG364" s="7"/>
      <c r="OH364" s="7"/>
      <c r="OI364" s="7"/>
      <c r="OJ364" s="7"/>
      <c r="OK364" s="7"/>
      <c r="OL364" s="7"/>
      <c r="OM364" s="7"/>
      <c r="ON364" s="7"/>
      <c r="OO364" s="7"/>
      <c r="OP364" s="7"/>
      <c r="OQ364" s="7"/>
      <c r="OR364" s="7"/>
      <c r="OS364" s="7"/>
      <c r="OT364" s="7"/>
      <c r="OU364" s="7"/>
      <c r="OV364" s="7"/>
      <c r="OW364" s="7"/>
      <c r="OX364" s="7"/>
      <c r="OY364" s="7"/>
      <c r="OZ364" s="7"/>
      <c r="PA364" s="7"/>
      <c r="PB364" s="7"/>
      <c r="PC364" s="7"/>
      <c r="PD364" s="7"/>
      <c r="PE364" s="7"/>
      <c r="PF364" s="7"/>
      <c r="PG364" s="7"/>
      <c r="PH364" s="7"/>
      <c r="PI364" s="7"/>
      <c r="PJ364" s="7"/>
      <c r="PK364" s="7"/>
      <c r="PL364" s="7"/>
      <c r="PM364" s="7"/>
      <c r="PN364" s="7"/>
      <c r="PO364" s="7"/>
      <c r="PP364" s="7"/>
      <c r="PQ364" s="7"/>
      <c r="PR364" s="7"/>
      <c r="PS364" s="7"/>
      <c r="PT364" s="7"/>
      <c r="PU364" s="7"/>
      <c r="PV364" s="7"/>
      <c r="PW364" s="7"/>
      <c r="PX364" s="7"/>
      <c r="PY364" s="7"/>
      <c r="PZ364" s="7"/>
      <c r="QA364" s="7"/>
      <c r="QB364" s="7"/>
      <c r="QC364" s="7"/>
      <c r="QD364" s="7"/>
      <c r="QE364" s="7"/>
      <c r="QF364" s="7"/>
      <c r="QG364" s="7"/>
      <c r="QH364" s="7"/>
      <c r="QI364" s="7"/>
      <c r="QJ364" s="7"/>
      <c r="QK364" s="7"/>
      <c r="QL364" s="7"/>
      <c r="QM364" s="7"/>
      <c r="QN364" s="7"/>
      <c r="QO364" s="7"/>
      <c r="QP364" s="7"/>
      <c r="QQ364" s="7"/>
      <c r="QR364" s="7"/>
      <c r="QS364" s="7"/>
      <c r="QT364" s="7"/>
      <c r="QU364" s="7"/>
      <c r="QV364" s="7"/>
      <c r="QW364" s="7"/>
      <c r="QX364" s="7"/>
      <c r="QY364" s="7"/>
      <c r="QZ364" s="7"/>
      <c r="RA364" s="7"/>
      <c r="RB364" s="7"/>
      <c r="RC364" s="7"/>
      <c r="RD364" s="7"/>
      <c r="RE364" s="7"/>
      <c r="RF364" s="7"/>
      <c r="RG364" s="7"/>
      <c r="RH364" s="7"/>
      <c r="RI364" s="7"/>
      <c r="RJ364" s="7"/>
      <c r="RK364" s="7"/>
      <c r="RL364" s="7"/>
      <c r="RM364" s="7"/>
      <c r="RN364" s="7"/>
      <c r="RO364" s="7"/>
      <c r="RP364" s="7"/>
      <c r="RQ364" s="7"/>
      <c r="RR364" s="7"/>
      <c r="RS364" s="7"/>
      <c r="RT364" s="7"/>
      <c r="RU364" s="7"/>
      <c r="RV364" s="7"/>
      <c r="RW364" s="7"/>
      <c r="RX364" s="7"/>
      <c r="RY364" s="7"/>
      <c r="RZ364" s="7"/>
      <c r="SA364" s="7"/>
      <c r="SB364" s="7"/>
      <c r="SC364" s="7"/>
      <c r="SD364" s="7"/>
      <c r="SE364" s="7"/>
      <c r="SF364" s="7"/>
      <c r="SG364" s="7"/>
      <c r="SH364" s="7"/>
      <c r="SI364" s="7"/>
      <c r="SJ364" s="7"/>
      <c r="SK364" s="7"/>
    </row>
    <row r="365" ht="14.2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  <c r="DT365" s="7"/>
      <c r="DU365" s="7"/>
      <c r="DV365" s="7"/>
      <c r="DW365" s="7"/>
      <c r="DX365" s="7"/>
      <c r="DY365" s="7"/>
      <c r="DZ365" s="7"/>
      <c r="EA365" s="7"/>
      <c r="EB365" s="7"/>
      <c r="EC365" s="7"/>
      <c r="ED365" s="7"/>
      <c r="EE365" s="7"/>
      <c r="EF365" s="7"/>
      <c r="EG365" s="7"/>
      <c r="EH365" s="7"/>
      <c r="EI365" s="7"/>
      <c r="EJ365" s="7"/>
      <c r="EK365" s="7"/>
      <c r="EL365" s="7"/>
      <c r="EM365" s="7"/>
      <c r="EN365" s="7"/>
      <c r="EO365" s="7"/>
      <c r="EP365" s="7"/>
      <c r="EQ365" s="7"/>
      <c r="ER365" s="7"/>
      <c r="ES365" s="7"/>
      <c r="ET365" s="7"/>
      <c r="EU365" s="7"/>
      <c r="EV365" s="7"/>
      <c r="EW365" s="7"/>
      <c r="EX365" s="7"/>
      <c r="EY365" s="7"/>
      <c r="EZ365" s="7"/>
      <c r="FA365" s="7"/>
      <c r="FB365" s="7"/>
      <c r="FC365" s="7"/>
      <c r="FD365" s="7"/>
      <c r="FE365" s="7"/>
      <c r="FF365" s="7"/>
      <c r="FG365" s="7"/>
      <c r="FH365" s="7"/>
      <c r="FI365" s="7"/>
      <c r="FJ365" s="7"/>
      <c r="FK365" s="7"/>
      <c r="FL365" s="7"/>
      <c r="FM365" s="7"/>
      <c r="FN365" s="7"/>
      <c r="FO365" s="7"/>
      <c r="FP365" s="7"/>
      <c r="FQ365" s="7"/>
      <c r="FR365" s="7"/>
      <c r="FS365" s="7"/>
      <c r="FT365" s="7"/>
      <c r="FU365" s="7"/>
      <c r="FV365" s="7"/>
      <c r="FW365" s="7"/>
      <c r="FX365" s="7"/>
      <c r="FY365" s="7"/>
      <c r="FZ365" s="7"/>
      <c r="GA365" s="7"/>
      <c r="GB365" s="7"/>
      <c r="GC365" s="7"/>
      <c r="GD365" s="7"/>
      <c r="GE365" s="7"/>
      <c r="GF365" s="7"/>
      <c r="GG365" s="7"/>
      <c r="GH365" s="7"/>
      <c r="GI365" s="7"/>
      <c r="GJ365" s="7"/>
      <c r="GK365" s="7"/>
      <c r="GL365" s="7"/>
      <c r="GM365" s="7"/>
      <c r="GN365" s="7"/>
      <c r="GO365" s="7"/>
      <c r="GP365" s="7"/>
      <c r="GQ365" s="7"/>
      <c r="GR365" s="7"/>
      <c r="GS365" s="7"/>
      <c r="GT365" s="7"/>
      <c r="GU365" s="7"/>
      <c r="GV365" s="7"/>
      <c r="GW365" s="7"/>
      <c r="GX365" s="7"/>
      <c r="GY365" s="7"/>
      <c r="GZ365" s="7"/>
      <c r="HA365" s="7"/>
      <c r="HB365" s="7"/>
      <c r="HC365" s="7"/>
      <c r="HD365" s="7"/>
      <c r="HE365" s="7"/>
      <c r="HF365" s="7"/>
      <c r="HG365" s="7"/>
      <c r="HH365" s="7"/>
      <c r="HI365" s="7"/>
      <c r="HJ365" s="7"/>
      <c r="HK365" s="7"/>
      <c r="HL365" s="7"/>
      <c r="HM365" s="7"/>
      <c r="HN365" s="7"/>
      <c r="HO365" s="7"/>
      <c r="HP365" s="7"/>
      <c r="HQ365" s="7"/>
      <c r="HR365" s="7"/>
      <c r="HS365" s="7"/>
      <c r="HT365" s="7"/>
      <c r="HU365" s="7"/>
      <c r="HV365" s="7"/>
      <c r="HW365" s="7"/>
      <c r="HX365" s="7"/>
      <c r="HY365" s="7"/>
      <c r="HZ365" s="7"/>
      <c r="IA365" s="7"/>
      <c r="IB365" s="7"/>
      <c r="IC365" s="7"/>
      <c r="ID365" s="7"/>
      <c r="IE365" s="7"/>
      <c r="IF365" s="7"/>
      <c r="IG365" s="7"/>
      <c r="IH365" s="7"/>
      <c r="II365" s="7"/>
      <c r="IJ365" s="7"/>
      <c r="IK365" s="7"/>
      <c r="IL365" s="7"/>
      <c r="IM365" s="7"/>
      <c r="IN365" s="7"/>
      <c r="IO365" s="7"/>
      <c r="IP365" s="7"/>
      <c r="IQ365" s="7"/>
      <c r="IR365" s="7"/>
      <c r="IS365" s="7"/>
      <c r="IT365" s="7"/>
      <c r="IU365" s="7"/>
      <c r="IV365" s="7"/>
      <c r="IW365" s="7"/>
      <c r="IX365" s="7"/>
      <c r="IY365" s="7"/>
      <c r="IZ365" s="7"/>
      <c r="JA365" s="7"/>
      <c r="JB365" s="7"/>
      <c r="JC365" s="7"/>
      <c r="JD365" s="7"/>
      <c r="JE365" s="7"/>
      <c r="JF365" s="7"/>
      <c r="JG365" s="7"/>
      <c r="JH365" s="7"/>
      <c r="JI365" s="7"/>
      <c r="JJ365" s="7"/>
      <c r="JK365" s="7"/>
      <c r="JL365" s="7"/>
      <c r="JM365" s="7"/>
      <c r="JN365" s="7"/>
      <c r="JO365" s="7"/>
      <c r="JP365" s="7"/>
      <c r="JQ365" s="7"/>
      <c r="JR365" s="7"/>
      <c r="JS365" s="7"/>
      <c r="JT365" s="7"/>
      <c r="JU365" s="7"/>
      <c r="JV365" s="7"/>
      <c r="JW365" s="7"/>
      <c r="JX365" s="7"/>
      <c r="JY365" s="7"/>
      <c r="JZ365" s="7"/>
      <c r="KA365" s="7"/>
      <c r="KB365" s="7"/>
      <c r="KC365" s="7"/>
      <c r="KD365" s="7"/>
      <c r="KE365" s="7"/>
      <c r="KF365" s="7"/>
      <c r="KG365" s="7"/>
      <c r="KH365" s="7"/>
      <c r="KI365" s="7"/>
      <c r="KJ365" s="7"/>
      <c r="KK365" s="7"/>
      <c r="KL365" s="7"/>
      <c r="KM365" s="7"/>
      <c r="KN365" s="7"/>
      <c r="KO365" s="7"/>
      <c r="KP365" s="7"/>
      <c r="KQ365" s="7"/>
      <c r="KR365" s="7"/>
      <c r="KS365" s="7"/>
      <c r="KT365" s="7"/>
      <c r="KU365" s="7"/>
      <c r="KV365" s="7"/>
      <c r="KW365" s="7"/>
      <c r="KX365" s="7"/>
      <c r="KY365" s="7"/>
      <c r="KZ365" s="7"/>
      <c r="LA365" s="7"/>
      <c r="LB365" s="7"/>
      <c r="LC365" s="7"/>
      <c r="LD365" s="7"/>
      <c r="LE365" s="7"/>
      <c r="LF365" s="7"/>
      <c r="LG365" s="7"/>
      <c r="LH365" s="7"/>
      <c r="LI365" s="7"/>
      <c r="LJ365" s="7"/>
      <c r="LK365" s="7"/>
      <c r="LL365" s="7"/>
      <c r="LM365" s="7"/>
      <c r="LN365" s="7"/>
      <c r="LO365" s="7"/>
      <c r="LP365" s="7"/>
      <c r="LQ365" s="7"/>
      <c r="LR365" s="7"/>
      <c r="LS365" s="7"/>
      <c r="LT365" s="7"/>
      <c r="LU365" s="7"/>
      <c r="LV365" s="7"/>
      <c r="LW365" s="7"/>
      <c r="LX365" s="7"/>
      <c r="LY365" s="7"/>
      <c r="LZ365" s="7"/>
      <c r="MA365" s="7"/>
      <c r="MB365" s="7"/>
      <c r="MC365" s="7"/>
      <c r="MD365" s="7"/>
      <c r="ME365" s="7"/>
      <c r="MF365" s="7"/>
      <c r="MG365" s="7"/>
      <c r="MH365" s="7"/>
      <c r="MI365" s="7"/>
      <c r="MJ365" s="7"/>
      <c r="MK365" s="7"/>
      <c r="ML365" s="7"/>
      <c r="MM365" s="7"/>
      <c r="MN365" s="7"/>
      <c r="MO365" s="7"/>
      <c r="MP365" s="7"/>
      <c r="MQ365" s="7"/>
      <c r="MR365" s="7"/>
      <c r="MS365" s="7"/>
      <c r="MT365" s="7"/>
      <c r="MU365" s="7"/>
      <c r="MV365" s="7"/>
      <c r="MW365" s="7"/>
      <c r="MX365" s="7"/>
      <c r="MY365" s="7"/>
      <c r="MZ365" s="7"/>
      <c r="NA365" s="7"/>
      <c r="NB365" s="7"/>
      <c r="NC365" s="7"/>
      <c r="ND365" s="7"/>
      <c r="NE365" s="7"/>
      <c r="NF365" s="7"/>
      <c r="NG365" s="7"/>
      <c r="NH365" s="7"/>
      <c r="NI365" s="7"/>
      <c r="NJ365" s="7"/>
      <c r="NK365" s="7"/>
      <c r="NL365" s="7"/>
      <c r="NM365" s="7"/>
      <c r="NN365" s="7"/>
      <c r="NO365" s="7"/>
      <c r="NP365" s="7"/>
      <c r="NQ365" s="7"/>
      <c r="NR365" s="7"/>
      <c r="NS365" s="7"/>
      <c r="NT365" s="7"/>
      <c r="NU365" s="7"/>
      <c r="NV365" s="7"/>
      <c r="NW365" s="7"/>
      <c r="NX365" s="7"/>
      <c r="NY365" s="7"/>
      <c r="NZ365" s="7"/>
      <c r="OA365" s="7"/>
      <c r="OB365" s="7"/>
      <c r="OC365" s="7"/>
      <c r="OD365" s="7"/>
      <c r="OE365" s="7"/>
      <c r="OF365" s="7"/>
      <c r="OG365" s="7"/>
      <c r="OH365" s="7"/>
      <c r="OI365" s="7"/>
      <c r="OJ365" s="7"/>
      <c r="OK365" s="7"/>
      <c r="OL365" s="7"/>
      <c r="OM365" s="7"/>
      <c r="ON365" s="7"/>
      <c r="OO365" s="7"/>
      <c r="OP365" s="7"/>
      <c r="OQ365" s="7"/>
      <c r="OR365" s="7"/>
      <c r="OS365" s="7"/>
      <c r="OT365" s="7"/>
      <c r="OU365" s="7"/>
      <c r="OV365" s="7"/>
      <c r="OW365" s="7"/>
      <c r="OX365" s="7"/>
      <c r="OY365" s="7"/>
      <c r="OZ365" s="7"/>
      <c r="PA365" s="7"/>
      <c r="PB365" s="7"/>
      <c r="PC365" s="7"/>
      <c r="PD365" s="7"/>
      <c r="PE365" s="7"/>
      <c r="PF365" s="7"/>
      <c r="PG365" s="7"/>
      <c r="PH365" s="7"/>
      <c r="PI365" s="7"/>
      <c r="PJ365" s="7"/>
      <c r="PK365" s="7"/>
      <c r="PL365" s="7"/>
      <c r="PM365" s="7"/>
      <c r="PN365" s="7"/>
      <c r="PO365" s="7"/>
      <c r="PP365" s="7"/>
      <c r="PQ365" s="7"/>
      <c r="PR365" s="7"/>
      <c r="PS365" s="7"/>
      <c r="PT365" s="7"/>
      <c r="PU365" s="7"/>
      <c r="PV365" s="7"/>
      <c r="PW365" s="7"/>
      <c r="PX365" s="7"/>
      <c r="PY365" s="7"/>
      <c r="PZ365" s="7"/>
      <c r="QA365" s="7"/>
      <c r="QB365" s="7"/>
      <c r="QC365" s="7"/>
      <c r="QD365" s="7"/>
      <c r="QE365" s="7"/>
      <c r="QF365" s="7"/>
      <c r="QG365" s="7"/>
      <c r="QH365" s="7"/>
      <c r="QI365" s="7"/>
      <c r="QJ365" s="7"/>
      <c r="QK365" s="7"/>
      <c r="QL365" s="7"/>
      <c r="QM365" s="7"/>
      <c r="QN365" s="7"/>
      <c r="QO365" s="7"/>
      <c r="QP365" s="7"/>
      <c r="QQ365" s="7"/>
      <c r="QR365" s="7"/>
      <c r="QS365" s="7"/>
      <c r="QT365" s="7"/>
      <c r="QU365" s="7"/>
      <c r="QV365" s="7"/>
      <c r="QW365" s="7"/>
      <c r="QX365" s="7"/>
      <c r="QY365" s="7"/>
      <c r="QZ365" s="7"/>
      <c r="RA365" s="7"/>
      <c r="RB365" s="7"/>
      <c r="RC365" s="7"/>
      <c r="RD365" s="7"/>
      <c r="RE365" s="7"/>
      <c r="RF365" s="7"/>
      <c r="RG365" s="7"/>
      <c r="RH365" s="7"/>
      <c r="RI365" s="7"/>
      <c r="RJ365" s="7"/>
      <c r="RK365" s="7"/>
      <c r="RL365" s="7"/>
      <c r="RM365" s="7"/>
      <c r="RN365" s="7"/>
      <c r="RO365" s="7"/>
      <c r="RP365" s="7"/>
      <c r="RQ365" s="7"/>
      <c r="RR365" s="7"/>
      <c r="RS365" s="7"/>
      <c r="RT365" s="7"/>
      <c r="RU365" s="7"/>
      <c r="RV365" s="7"/>
      <c r="RW365" s="7"/>
      <c r="RX365" s="7"/>
      <c r="RY365" s="7"/>
      <c r="RZ365" s="7"/>
      <c r="SA365" s="7"/>
      <c r="SB365" s="7"/>
      <c r="SC365" s="7"/>
      <c r="SD365" s="7"/>
      <c r="SE365" s="7"/>
      <c r="SF365" s="7"/>
      <c r="SG365" s="7"/>
      <c r="SH365" s="7"/>
      <c r="SI365" s="7"/>
      <c r="SJ365" s="7"/>
      <c r="SK365" s="7"/>
    </row>
    <row r="366" ht="14.2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  <c r="DT366" s="7"/>
      <c r="DU366" s="7"/>
      <c r="DV366" s="7"/>
      <c r="DW366" s="7"/>
      <c r="DX366" s="7"/>
      <c r="DY366" s="7"/>
      <c r="DZ366" s="7"/>
      <c r="EA366" s="7"/>
      <c r="EB366" s="7"/>
      <c r="EC366" s="7"/>
      <c r="ED366" s="7"/>
      <c r="EE366" s="7"/>
      <c r="EF366" s="7"/>
      <c r="EG366" s="7"/>
      <c r="EH366" s="7"/>
      <c r="EI366" s="7"/>
      <c r="EJ366" s="7"/>
      <c r="EK366" s="7"/>
      <c r="EL366" s="7"/>
      <c r="EM366" s="7"/>
      <c r="EN366" s="7"/>
      <c r="EO366" s="7"/>
      <c r="EP366" s="7"/>
      <c r="EQ366" s="7"/>
      <c r="ER366" s="7"/>
      <c r="ES366" s="7"/>
      <c r="ET366" s="7"/>
      <c r="EU366" s="7"/>
      <c r="EV366" s="7"/>
      <c r="EW366" s="7"/>
      <c r="EX366" s="7"/>
      <c r="EY366" s="7"/>
      <c r="EZ366" s="7"/>
      <c r="FA366" s="7"/>
      <c r="FB366" s="7"/>
      <c r="FC366" s="7"/>
      <c r="FD366" s="7"/>
      <c r="FE366" s="7"/>
      <c r="FF366" s="7"/>
      <c r="FG366" s="7"/>
      <c r="FH366" s="7"/>
      <c r="FI366" s="7"/>
      <c r="FJ366" s="7"/>
      <c r="FK366" s="7"/>
      <c r="FL366" s="7"/>
      <c r="FM366" s="7"/>
      <c r="FN366" s="7"/>
      <c r="FO366" s="7"/>
      <c r="FP366" s="7"/>
      <c r="FQ366" s="7"/>
      <c r="FR366" s="7"/>
      <c r="FS366" s="7"/>
      <c r="FT366" s="7"/>
      <c r="FU366" s="7"/>
      <c r="FV366" s="7"/>
      <c r="FW366" s="7"/>
      <c r="FX366" s="7"/>
      <c r="FY366" s="7"/>
      <c r="FZ366" s="7"/>
      <c r="GA366" s="7"/>
      <c r="GB366" s="7"/>
      <c r="GC366" s="7"/>
      <c r="GD366" s="7"/>
      <c r="GE366" s="7"/>
      <c r="GF366" s="7"/>
      <c r="GG366" s="7"/>
      <c r="GH366" s="7"/>
      <c r="GI366" s="7"/>
      <c r="GJ366" s="7"/>
      <c r="GK366" s="7"/>
      <c r="GL366" s="7"/>
      <c r="GM366" s="7"/>
      <c r="GN366" s="7"/>
      <c r="GO366" s="7"/>
      <c r="GP366" s="7"/>
      <c r="GQ366" s="7"/>
      <c r="GR366" s="7"/>
      <c r="GS366" s="7"/>
      <c r="GT366" s="7"/>
      <c r="GU366" s="7"/>
      <c r="GV366" s="7"/>
      <c r="GW366" s="7"/>
      <c r="GX366" s="7"/>
      <c r="GY366" s="7"/>
      <c r="GZ366" s="7"/>
      <c r="HA366" s="7"/>
      <c r="HB366" s="7"/>
      <c r="HC366" s="7"/>
      <c r="HD366" s="7"/>
      <c r="HE366" s="7"/>
      <c r="HF366" s="7"/>
      <c r="HG366" s="7"/>
      <c r="HH366" s="7"/>
      <c r="HI366" s="7"/>
      <c r="HJ366" s="7"/>
      <c r="HK366" s="7"/>
      <c r="HL366" s="7"/>
      <c r="HM366" s="7"/>
      <c r="HN366" s="7"/>
      <c r="HO366" s="7"/>
      <c r="HP366" s="7"/>
      <c r="HQ366" s="7"/>
      <c r="HR366" s="7"/>
      <c r="HS366" s="7"/>
      <c r="HT366" s="7"/>
      <c r="HU366" s="7"/>
      <c r="HV366" s="7"/>
      <c r="HW366" s="7"/>
      <c r="HX366" s="7"/>
      <c r="HY366" s="7"/>
      <c r="HZ366" s="7"/>
      <c r="IA366" s="7"/>
      <c r="IB366" s="7"/>
      <c r="IC366" s="7"/>
      <c r="ID366" s="7"/>
      <c r="IE366" s="7"/>
      <c r="IF366" s="7"/>
      <c r="IG366" s="7"/>
      <c r="IH366" s="7"/>
      <c r="II366" s="7"/>
      <c r="IJ366" s="7"/>
      <c r="IK366" s="7"/>
      <c r="IL366" s="7"/>
      <c r="IM366" s="7"/>
      <c r="IN366" s="7"/>
      <c r="IO366" s="7"/>
      <c r="IP366" s="7"/>
      <c r="IQ366" s="7"/>
      <c r="IR366" s="7"/>
      <c r="IS366" s="7"/>
      <c r="IT366" s="7"/>
      <c r="IU366" s="7"/>
      <c r="IV366" s="7"/>
      <c r="IW366" s="7"/>
      <c r="IX366" s="7"/>
      <c r="IY366" s="7"/>
      <c r="IZ366" s="7"/>
      <c r="JA366" s="7"/>
      <c r="JB366" s="7"/>
      <c r="JC366" s="7"/>
      <c r="JD366" s="7"/>
      <c r="JE366" s="7"/>
      <c r="JF366" s="7"/>
      <c r="JG366" s="7"/>
      <c r="JH366" s="7"/>
      <c r="JI366" s="7"/>
      <c r="JJ366" s="7"/>
      <c r="JK366" s="7"/>
      <c r="JL366" s="7"/>
      <c r="JM366" s="7"/>
      <c r="JN366" s="7"/>
      <c r="JO366" s="7"/>
      <c r="JP366" s="7"/>
      <c r="JQ366" s="7"/>
      <c r="JR366" s="7"/>
      <c r="JS366" s="7"/>
      <c r="JT366" s="7"/>
      <c r="JU366" s="7"/>
      <c r="JV366" s="7"/>
      <c r="JW366" s="7"/>
      <c r="JX366" s="7"/>
      <c r="JY366" s="7"/>
      <c r="JZ366" s="7"/>
      <c r="KA366" s="7"/>
      <c r="KB366" s="7"/>
      <c r="KC366" s="7"/>
      <c r="KD366" s="7"/>
      <c r="KE366" s="7"/>
      <c r="KF366" s="7"/>
      <c r="KG366" s="7"/>
      <c r="KH366" s="7"/>
      <c r="KI366" s="7"/>
      <c r="KJ366" s="7"/>
      <c r="KK366" s="7"/>
      <c r="KL366" s="7"/>
      <c r="KM366" s="7"/>
      <c r="KN366" s="7"/>
      <c r="KO366" s="7"/>
      <c r="KP366" s="7"/>
      <c r="KQ366" s="7"/>
      <c r="KR366" s="7"/>
      <c r="KS366" s="7"/>
      <c r="KT366" s="7"/>
      <c r="KU366" s="7"/>
      <c r="KV366" s="7"/>
      <c r="KW366" s="7"/>
      <c r="KX366" s="7"/>
      <c r="KY366" s="7"/>
      <c r="KZ366" s="7"/>
      <c r="LA366" s="7"/>
      <c r="LB366" s="7"/>
      <c r="LC366" s="7"/>
      <c r="LD366" s="7"/>
      <c r="LE366" s="7"/>
      <c r="LF366" s="7"/>
      <c r="LG366" s="7"/>
      <c r="LH366" s="7"/>
      <c r="LI366" s="7"/>
      <c r="LJ366" s="7"/>
      <c r="LK366" s="7"/>
      <c r="LL366" s="7"/>
      <c r="LM366" s="7"/>
      <c r="LN366" s="7"/>
      <c r="LO366" s="7"/>
      <c r="LP366" s="7"/>
      <c r="LQ366" s="7"/>
      <c r="LR366" s="7"/>
      <c r="LS366" s="7"/>
      <c r="LT366" s="7"/>
      <c r="LU366" s="7"/>
      <c r="LV366" s="7"/>
      <c r="LW366" s="7"/>
      <c r="LX366" s="7"/>
      <c r="LY366" s="7"/>
      <c r="LZ366" s="7"/>
      <c r="MA366" s="7"/>
      <c r="MB366" s="7"/>
      <c r="MC366" s="7"/>
      <c r="MD366" s="7"/>
      <c r="ME366" s="7"/>
      <c r="MF366" s="7"/>
      <c r="MG366" s="7"/>
      <c r="MH366" s="7"/>
      <c r="MI366" s="7"/>
      <c r="MJ366" s="7"/>
      <c r="MK366" s="7"/>
      <c r="ML366" s="7"/>
      <c r="MM366" s="7"/>
      <c r="MN366" s="7"/>
      <c r="MO366" s="7"/>
      <c r="MP366" s="7"/>
      <c r="MQ366" s="7"/>
      <c r="MR366" s="7"/>
      <c r="MS366" s="7"/>
      <c r="MT366" s="7"/>
      <c r="MU366" s="7"/>
      <c r="MV366" s="7"/>
      <c r="MW366" s="7"/>
      <c r="MX366" s="7"/>
      <c r="MY366" s="7"/>
      <c r="MZ366" s="7"/>
      <c r="NA366" s="7"/>
      <c r="NB366" s="7"/>
      <c r="NC366" s="7"/>
      <c r="ND366" s="7"/>
      <c r="NE366" s="7"/>
      <c r="NF366" s="7"/>
      <c r="NG366" s="7"/>
      <c r="NH366" s="7"/>
      <c r="NI366" s="7"/>
      <c r="NJ366" s="7"/>
      <c r="NK366" s="7"/>
      <c r="NL366" s="7"/>
      <c r="NM366" s="7"/>
      <c r="NN366" s="7"/>
      <c r="NO366" s="7"/>
      <c r="NP366" s="7"/>
      <c r="NQ366" s="7"/>
      <c r="NR366" s="7"/>
      <c r="NS366" s="7"/>
      <c r="NT366" s="7"/>
      <c r="NU366" s="7"/>
      <c r="NV366" s="7"/>
      <c r="NW366" s="7"/>
      <c r="NX366" s="7"/>
      <c r="NY366" s="7"/>
      <c r="NZ366" s="7"/>
      <c r="OA366" s="7"/>
      <c r="OB366" s="7"/>
      <c r="OC366" s="7"/>
      <c r="OD366" s="7"/>
      <c r="OE366" s="7"/>
      <c r="OF366" s="7"/>
      <c r="OG366" s="7"/>
      <c r="OH366" s="7"/>
      <c r="OI366" s="7"/>
      <c r="OJ366" s="7"/>
      <c r="OK366" s="7"/>
      <c r="OL366" s="7"/>
      <c r="OM366" s="7"/>
      <c r="ON366" s="7"/>
      <c r="OO366" s="7"/>
      <c r="OP366" s="7"/>
      <c r="OQ366" s="7"/>
      <c r="OR366" s="7"/>
      <c r="OS366" s="7"/>
      <c r="OT366" s="7"/>
      <c r="OU366" s="7"/>
      <c r="OV366" s="7"/>
      <c r="OW366" s="7"/>
      <c r="OX366" s="7"/>
      <c r="OY366" s="7"/>
      <c r="OZ366" s="7"/>
      <c r="PA366" s="7"/>
      <c r="PB366" s="7"/>
      <c r="PC366" s="7"/>
      <c r="PD366" s="7"/>
      <c r="PE366" s="7"/>
      <c r="PF366" s="7"/>
      <c r="PG366" s="7"/>
      <c r="PH366" s="7"/>
      <c r="PI366" s="7"/>
      <c r="PJ366" s="7"/>
      <c r="PK366" s="7"/>
      <c r="PL366" s="7"/>
      <c r="PM366" s="7"/>
      <c r="PN366" s="7"/>
      <c r="PO366" s="7"/>
      <c r="PP366" s="7"/>
      <c r="PQ366" s="7"/>
      <c r="PR366" s="7"/>
      <c r="PS366" s="7"/>
      <c r="PT366" s="7"/>
      <c r="PU366" s="7"/>
      <c r="PV366" s="7"/>
      <c r="PW366" s="7"/>
      <c r="PX366" s="7"/>
      <c r="PY366" s="7"/>
      <c r="PZ366" s="7"/>
      <c r="QA366" s="7"/>
      <c r="QB366" s="7"/>
      <c r="QC366" s="7"/>
      <c r="QD366" s="7"/>
      <c r="QE366" s="7"/>
      <c r="QF366" s="7"/>
      <c r="QG366" s="7"/>
      <c r="QH366" s="7"/>
      <c r="QI366" s="7"/>
      <c r="QJ366" s="7"/>
      <c r="QK366" s="7"/>
      <c r="QL366" s="7"/>
      <c r="QM366" s="7"/>
      <c r="QN366" s="7"/>
      <c r="QO366" s="7"/>
      <c r="QP366" s="7"/>
      <c r="QQ366" s="7"/>
      <c r="QR366" s="7"/>
      <c r="QS366" s="7"/>
      <c r="QT366" s="7"/>
      <c r="QU366" s="7"/>
      <c r="QV366" s="7"/>
      <c r="QW366" s="7"/>
      <c r="QX366" s="7"/>
      <c r="QY366" s="7"/>
      <c r="QZ366" s="7"/>
      <c r="RA366" s="7"/>
      <c r="RB366" s="7"/>
      <c r="RC366" s="7"/>
      <c r="RD366" s="7"/>
      <c r="RE366" s="7"/>
      <c r="RF366" s="7"/>
      <c r="RG366" s="7"/>
      <c r="RH366" s="7"/>
      <c r="RI366" s="7"/>
      <c r="RJ366" s="7"/>
      <c r="RK366" s="7"/>
      <c r="RL366" s="7"/>
      <c r="RM366" s="7"/>
      <c r="RN366" s="7"/>
      <c r="RO366" s="7"/>
      <c r="RP366" s="7"/>
      <c r="RQ366" s="7"/>
      <c r="RR366" s="7"/>
      <c r="RS366" s="7"/>
      <c r="RT366" s="7"/>
      <c r="RU366" s="7"/>
      <c r="RV366" s="7"/>
      <c r="RW366" s="7"/>
      <c r="RX366" s="7"/>
      <c r="RY366" s="7"/>
      <c r="RZ366" s="7"/>
      <c r="SA366" s="7"/>
      <c r="SB366" s="7"/>
      <c r="SC366" s="7"/>
      <c r="SD366" s="7"/>
      <c r="SE366" s="7"/>
      <c r="SF366" s="7"/>
      <c r="SG366" s="7"/>
      <c r="SH366" s="7"/>
      <c r="SI366" s="7"/>
      <c r="SJ366" s="7"/>
      <c r="SK366" s="7"/>
    </row>
    <row r="367" ht="14.2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  <c r="DT367" s="7"/>
      <c r="DU367" s="7"/>
      <c r="DV367" s="7"/>
      <c r="DW367" s="7"/>
      <c r="DX367" s="7"/>
      <c r="DY367" s="7"/>
      <c r="DZ367" s="7"/>
      <c r="EA367" s="7"/>
      <c r="EB367" s="7"/>
      <c r="EC367" s="7"/>
      <c r="ED367" s="7"/>
      <c r="EE367" s="7"/>
      <c r="EF367" s="7"/>
      <c r="EG367" s="7"/>
      <c r="EH367" s="7"/>
      <c r="EI367" s="7"/>
      <c r="EJ367" s="7"/>
      <c r="EK367" s="7"/>
      <c r="EL367" s="7"/>
      <c r="EM367" s="7"/>
      <c r="EN367" s="7"/>
      <c r="EO367" s="7"/>
      <c r="EP367" s="7"/>
      <c r="EQ367" s="7"/>
      <c r="ER367" s="7"/>
      <c r="ES367" s="7"/>
      <c r="ET367" s="7"/>
      <c r="EU367" s="7"/>
      <c r="EV367" s="7"/>
      <c r="EW367" s="7"/>
      <c r="EX367" s="7"/>
      <c r="EY367" s="7"/>
      <c r="EZ367" s="7"/>
      <c r="FA367" s="7"/>
      <c r="FB367" s="7"/>
      <c r="FC367" s="7"/>
      <c r="FD367" s="7"/>
      <c r="FE367" s="7"/>
      <c r="FF367" s="7"/>
      <c r="FG367" s="7"/>
      <c r="FH367" s="7"/>
      <c r="FI367" s="7"/>
      <c r="FJ367" s="7"/>
      <c r="FK367" s="7"/>
      <c r="FL367" s="7"/>
      <c r="FM367" s="7"/>
      <c r="FN367" s="7"/>
      <c r="FO367" s="7"/>
      <c r="FP367" s="7"/>
      <c r="FQ367" s="7"/>
      <c r="FR367" s="7"/>
      <c r="FS367" s="7"/>
      <c r="FT367" s="7"/>
      <c r="FU367" s="7"/>
      <c r="FV367" s="7"/>
      <c r="FW367" s="7"/>
      <c r="FX367" s="7"/>
      <c r="FY367" s="7"/>
      <c r="FZ367" s="7"/>
      <c r="GA367" s="7"/>
      <c r="GB367" s="7"/>
      <c r="GC367" s="7"/>
      <c r="GD367" s="7"/>
      <c r="GE367" s="7"/>
      <c r="GF367" s="7"/>
      <c r="GG367" s="7"/>
      <c r="GH367" s="7"/>
      <c r="GI367" s="7"/>
      <c r="GJ367" s="7"/>
      <c r="GK367" s="7"/>
      <c r="GL367" s="7"/>
      <c r="GM367" s="7"/>
      <c r="GN367" s="7"/>
      <c r="GO367" s="7"/>
      <c r="GP367" s="7"/>
      <c r="GQ367" s="7"/>
      <c r="GR367" s="7"/>
      <c r="GS367" s="7"/>
      <c r="GT367" s="7"/>
      <c r="GU367" s="7"/>
      <c r="GV367" s="7"/>
      <c r="GW367" s="7"/>
      <c r="GX367" s="7"/>
      <c r="GY367" s="7"/>
      <c r="GZ367" s="7"/>
      <c r="HA367" s="7"/>
      <c r="HB367" s="7"/>
      <c r="HC367" s="7"/>
      <c r="HD367" s="7"/>
      <c r="HE367" s="7"/>
      <c r="HF367" s="7"/>
      <c r="HG367" s="7"/>
      <c r="HH367" s="7"/>
      <c r="HI367" s="7"/>
      <c r="HJ367" s="7"/>
      <c r="HK367" s="7"/>
      <c r="HL367" s="7"/>
      <c r="HM367" s="7"/>
      <c r="HN367" s="7"/>
      <c r="HO367" s="7"/>
      <c r="HP367" s="7"/>
      <c r="HQ367" s="7"/>
      <c r="HR367" s="7"/>
      <c r="HS367" s="7"/>
      <c r="HT367" s="7"/>
      <c r="HU367" s="7"/>
      <c r="HV367" s="7"/>
      <c r="HW367" s="7"/>
      <c r="HX367" s="7"/>
      <c r="HY367" s="7"/>
      <c r="HZ367" s="7"/>
      <c r="IA367" s="7"/>
      <c r="IB367" s="7"/>
      <c r="IC367" s="7"/>
      <c r="ID367" s="7"/>
      <c r="IE367" s="7"/>
      <c r="IF367" s="7"/>
      <c r="IG367" s="7"/>
      <c r="IH367" s="7"/>
      <c r="II367" s="7"/>
      <c r="IJ367" s="7"/>
      <c r="IK367" s="7"/>
      <c r="IL367" s="7"/>
      <c r="IM367" s="7"/>
      <c r="IN367" s="7"/>
      <c r="IO367" s="7"/>
      <c r="IP367" s="7"/>
      <c r="IQ367" s="7"/>
      <c r="IR367" s="7"/>
      <c r="IS367" s="7"/>
      <c r="IT367" s="7"/>
      <c r="IU367" s="7"/>
      <c r="IV367" s="7"/>
      <c r="IW367" s="7"/>
      <c r="IX367" s="7"/>
      <c r="IY367" s="7"/>
      <c r="IZ367" s="7"/>
      <c r="JA367" s="7"/>
      <c r="JB367" s="7"/>
      <c r="JC367" s="7"/>
      <c r="JD367" s="7"/>
      <c r="JE367" s="7"/>
      <c r="JF367" s="7"/>
      <c r="JG367" s="7"/>
      <c r="JH367" s="7"/>
      <c r="JI367" s="7"/>
      <c r="JJ367" s="7"/>
      <c r="JK367" s="7"/>
      <c r="JL367" s="7"/>
      <c r="JM367" s="7"/>
      <c r="JN367" s="7"/>
      <c r="JO367" s="7"/>
      <c r="JP367" s="7"/>
      <c r="JQ367" s="7"/>
      <c r="JR367" s="7"/>
      <c r="JS367" s="7"/>
      <c r="JT367" s="7"/>
      <c r="JU367" s="7"/>
      <c r="JV367" s="7"/>
      <c r="JW367" s="7"/>
      <c r="JX367" s="7"/>
      <c r="JY367" s="7"/>
      <c r="JZ367" s="7"/>
      <c r="KA367" s="7"/>
      <c r="KB367" s="7"/>
      <c r="KC367" s="7"/>
      <c r="KD367" s="7"/>
      <c r="KE367" s="7"/>
      <c r="KF367" s="7"/>
      <c r="KG367" s="7"/>
      <c r="KH367" s="7"/>
      <c r="KI367" s="7"/>
      <c r="KJ367" s="7"/>
      <c r="KK367" s="7"/>
      <c r="KL367" s="7"/>
      <c r="KM367" s="7"/>
      <c r="KN367" s="7"/>
      <c r="KO367" s="7"/>
      <c r="KP367" s="7"/>
      <c r="KQ367" s="7"/>
      <c r="KR367" s="7"/>
      <c r="KS367" s="7"/>
      <c r="KT367" s="7"/>
      <c r="KU367" s="7"/>
      <c r="KV367" s="7"/>
      <c r="KW367" s="7"/>
      <c r="KX367" s="7"/>
      <c r="KY367" s="7"/>
      <c r="KZ367" s="7"/>
      <c r="LA367" s="7"/>
      <c r="LB367" s="7"/>
      <c r="LC367" s="7"/>
      <c r="LD367" s="7"/>
      <c r="LE367" s="7"/>
      <c r="LF367" s="7"/>
      <c r="LG367" s="7"/>
      <c r="LH367" s="7"/>
      <c r="LI367" s="7"/>
      <c r="LJ367" s="7"/>
      <c r="LK367" s="7"/>
      <c r="LL367" s="7"/>
      <c r="LM367" s="7"/>
      <c r="LN367" s="7"/>
      <c r="LO367" s="7"/>
      <c r="LP367" s="7"/>
      <c r="LQ367" s="7"/>
      <c r="LR367" s="7"/>
      <c r="LS367" s="7"/>
      <c r="LT367" s="7"/>
      <c r="LU367" s="7"/>
      <c r="LV367" s="7"/>
      <c r="LW367" s="7"/>
      <c r="LX367" s="7"/>
      <c r="LY367" s="7"/>
      <c r="LZ367" s="7"/>
      <c r="MA367" s="7"/>
      <c r="MB367" s="7"/>
      <c r="MC367" s="7"/>
      <c r="MD367" s="7"/>
      <c r="ME367" s="7"/>
      <c r="MF367" s="7"/>
      <c r="MG367" s="7"/>
      <c r="MH367" s="7"/>
      <c r="MI367" s="7"/>
      <c r="MJ367" s="7"/>
      <c r="MK367" s="7"/>
      <c r="ML367" s="7"/>
      <c r="MM367" s="7"/>
      <c r="MN367" s="7"/>
      <c r="MO367" s="7"/>
      <c r="MP367" s="7"/>
      <c r="MQ367" s="7"/>
      <c r="MR367" s="7"/>
      <c r="MS367" s="7"/>
      <c r="MT367" s="7"/>
      <c r="MU367" s="7"/>
      <c r="MV367" s="7"/>
      <c r="MW367" s="7"/>
      <c r="MX367" s="7"/>
      <c r="MY367" s="7"/>
      <c r="MZ367" s="7"/>
      <c r="NA367" s="7"/>
      <c r="NB367" s="7"/>
      <c r="NC367" s="7"/>
      <c r="ND367" s="7"/>
      <c r="NE367" s="7"/>
      <c r="NF367" s="7"/>
      <c r="NG367" s="7"/>
      <c r="NH367" s="7"/>
      <c r="NI367" s="7"/>
      <c r="NJ367" s="7"/>
      <c r="NK367" s="7"/>
      <c r="NL367" s="7"/>
      <c r="NM367" s="7"/>
      <c r="NN367" s="7"/>
      <c r="NO367" s="7"/>
      <c r="NP367" s="7"/>
      <c r="NQ367" s="7"/>
      <c r="NR367" s="7"/>
      <c r="NS367" s="7"/>
      <c r="NT367" s="7"/>
      <c r="NU367" s="7"/>
      <c r="NV367" s="7"/>
      <c r="NW367" s="7"/>
      <c r="NX367" s="7"/>
      <c r="NY367" s="7"/>
      <c r="NZ367" s="7"/>
      <c r="OA367" s="7"/>
      <c r="OB367" s="7"/>
      <c r="OC367" s="7"/>
      <c r="OD367" s="7"/>
      <c r="OE367" s="7"/>
      <c r="OF367" s="7"/>
      <c r="OG367" s="7"/>
      <c r="OH367" s="7"/>
      <c r="OI367" s="7"/>
      <c r="OJ367" s="7"/>
      <c r="OK367" s="7"/>
      <c r="OL367" s="7"/>
      <c r="OM367" s="7"/>
      <c r="ON367" s="7"/>
      <c r="OO367" s="7"/>
      <c r="OP367" s="7"/>
      <c r="OQ367" s="7"/>
      <c r="OR367" s="7"/>
      <c r="OS367" s="7"/>
      <c r="OT367" s="7"/>
      <c r="OU367" s="7"/>
      <c r="OV367" s="7"/>
      <c r="OW367" s="7"/>
      <c r="OX367" s="7"/>
      <c r="OY367" s="7"/>
      <c r="OZ367" s="7"/>
      <c r="PA367" s="7"/>
      <c r="PB367" s="7"/>
      <c r="PC367" s="7"/>
      <c r="PD367" s="7"/>
      <c r="PE367" s="7"/>
      <c r="PF367" s="7"/>
      <c r="PG367" s="7"/>
      <c r="PH367" s="7"/>
      <c r="PI367" s="7"/>
      <c r="PJ367" s="7"/>
      <c r="PK367" s="7"/>
      <c r="PL367" s="7"/>
      <c r="PM367" s="7"/>
      <c r="PN367" s="7"/>
      <c r="PO367" s="7"/>
      <c r="PP367" s="7"/>
      <c r="PQ367" s="7"/>
      <c r="PR367" s="7"/>
      <c r="PS367" s="7"/>
      <c r="PT367" s="7"/>
      <c r="PU367" s="7"/>
      <c r="PV367" s="7"/>
      <c r="PW367" s="7"/>
      <c r="PX367" s="7"/>
      <c r="PY367" s="7"/>
      <c r="PZ367" s="7"/>
      <c r="QA367" s="7"/>
      <c r="QB367" s="7"/>
      <c r="QC367" s="7"/>
      <c r="QD367" s="7"/>
      <c r="QE367" s="7"/>
      <c r="QF367" s="7"/>
      <c r="QG367" s="7"/>
      <c r="QH367" s="7"/>
      <c r="QI367" s="7"/>
      <c r="QJ367" s="7"/>
      <c r="QK367" s="7"/>
      <c r="QL367" s="7"/>
      <c r="QM367" s="7"/>
      <c r="QN367" s="7"/>
      <c r="QO367" s="7"/>
      <c r="QP367" s="7"/>
      <c r="QQ367" s="7"/>
      <c r="QR367" s="7"/>
      <c r="QS367" s="7"/>
      <c r="QT367" s="7"/>
      <c r="QU367" s="7"/>
      <c r="QV367" s="7"/>
      <c r="QW367" s="7"/>
      <c r="QX367" s="7"/>
      <c r="QY367" s="7"/>
      <c r="QZ367" s="7"/>
      <c r="RA367" s="7"/>
      <c r="RB367" s="7"/>
      <c r="RC367" s="7"/>
      <c r="RD367" s="7"/>
      <c r="RE367" s="7"/>
      <c r="RF367" s="7"/>
      <c r="RG367" s="7"/>
      <c r="RH367" s="7"/>
      <c r="RI367" s="7"/>
      <c r="RJ367" s="7"/>
      <c r="RK367" s="7"/>
      <c r="RL367" s="7"/>
      <c r="RM367" s="7"/>
      <c r="RN367" s="7"/>
      <c r="RO367" s="7"/>
      <c r="RP367" s="7"/>
      <c r="RQ367" s="7"/>
      <c r="RR367" s="7"/>
      <c r="RS367" s="7"/>
      <c r="RT367" s="7"/>
      <c r="RU367" s="7"/>
      <c r="RV367" s="7"/>
      <c r="RW367" s="7"/>
      <c r="RX367" s="7"/>
      <c r="RY367" s="7"/>
      <c r="RZ367" s="7"/>
      <c r="SA367" s="7"/>
      <c r="SB367" s="7"/>
      <c r="SC367" s="7"/>
      <c r="SD367" s="7"/>
      <c r="SE367" s="7"/>
      <c r="SF367" s="7"/>
      <c r="SG367" s="7"/>
      <c r="SH367" s="7"/>
      <c r="SI367" s="7"/>
      <c r="SJ367" s="7"/>
      <c r="SK367" s="7"/>
    </row>
    <row r="368" ht="14.2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  <c r="DT368" s="7"/>
      <c r="DU368" s="7"/>
      <c r="DV368" s="7"/>
      <c r="DW368" s="7"/>
      <c r="DX368" s="7"/>
      <c r="DY368" s="7"/>
      <c r="DZ368" s="7"/>
      <c r="EA368" s="7"/>
      <c r="EB368" s="7"/>
      <c r="EC368" s="7"/>
      <c r="ED368" s="7"/>
      <c r="EE368" s="7"/>
      <c r="EF368" s="7"/>
      <c r="EG368" s="7"/>
      <c r="EH368" s="7"/>
      <c r="EI368" s="7"/>
      <c r="EJ368" s="7"/>
      <c r="EK368" s="7"/>
      <c r="EL368" s="7"/>
      <c r="EM368" s="7"/>
      <c r="EN368" s="7"/>
      <c r="EO368" s="7"/>
      <c r="EP368" s="7"/>
      <c r="EQ368" s="7"/>
      <c r="ER368" s="7"/>
      <c r="ES368" s="7"/>
      <c r="ET368" s="7"/>
      <c r="EU368" s="7"/>
      <c r="EV368" s="7"/>
      <c r="EW368" s="7"/>
      <c r="EX368" s="7"/>
      <c r="EY368" s="7"/>
      <c r="EZ368" s="7"/>
      <c r="FA368" s="7"/>
      <c r="FB368" s="7"/>
      <c r="FC368" s="7"/>
      <c r="FD368" s="7"/>
      <c r="FE368" s="7"/>
      <c r="FF368" s="7"/>
      <c r="FG368" s="7"/>
      <c r="FH368" s="7"/>
      <c r="FI368" s="7"/>
      <c r="FJ368" s="7"/>
      <c r="FK368" s="7"/>
      <c r="FL368" s="7"/>
      <c r="FM368" s="7"/>
      <c r="FN368" s="7"/>
      <c r="FO368" s="7"/>
      <c r="FP368" s="7"/>
      <c r="FQ368" s="7"/>
      <c r="FR368" s="7"/>
      <c r="FS368" s="7"/>
      <c r="FT368" s="7"/>
      <c r="FU368" s="7"/>
      <c r="FV368" s="7"/>
      <c r="FW368" s="7"/>
      <c r="FX368" s="7"/>
      <c r="FY368" s="7"/>
      <c r="FZ368" s="7"/>
      <c r="GA368" s="7"/>
      <c r="GB368" s="7"/>
      <c r="GC368" s="7"/>
      <c r="GD368" s="7"/>
      <c r="GE368" s="7"/>
      <c r="GF368" s="7"/>
      <c r="GG368" s="7"/>
      <c r="GH368" s="7"/>
      <c r="GI368" s="7"/>
      <c r="GJ368" s="7"/>
      <c r="GK368" s="7"/>
      <c r="GL368" s="7"/>
      <c r="GM368" s="7"/>
      <c r="GN368" s="7"/>
      <c r="GO368" s="7"/>
      <c r="GP368" s="7"/>
      <c r="GQ368" s="7"/>
      <c r="GR368" s="7"/>
      <c r="GS368" s="7"/>
      <c r="GT368" s="7"/>
      <c r="GU368" s="7"/>
      <c r="GV368" s="7"/>
      <c r="GW368" s="7"/>
      <c r="GX368" s="7"/>
      <c r="GY368" s="7"/>
      <c r="GZ368" s="7"/>
      <c r="HA368" s="7"/>
      <c r="HB368" s="7"/>
      <c r="HC368" s="7"/>
      <c r="HD368" s="7"/>
      <c r="HE368" s="7"/>
      <c r="HF368" s="7"/>
      <c r="HG368" s="7"/>
      <c r="HH368" s="7"/>
      <c r="HI368" s="7"/>
      <c r="HJ368" s="7"/>
      <c r="HK368" s="7"/>
      <c r="HL368" s="7"/>
      <c r="HM368" s="7"/>
      <c r="HN368" s="7"/>
      <c r="HO368" s="7"/>
      <c r="HP368" s="7"/>
      <c r="HQ368" s="7"/>
      <c r="HR368" s="7"/>
      <c r="HS368" s="7"/>
      <c r="HT368" s="7"/>
      <c r="HU368" s="7"/>
      <c r="HV368" s="7"/>
      <c r="HW368" s="7"/>
      <c r="HX368" s="7"/>
      <c r="HY368" s="7"/>
      <c r="HZ368" s="7"/>
      <c r="IA368" s="7"/>
      <c r="IB368" s="7"/>
      <c r="IC368" s="7"/>
      <c r="ID368" s="7"/>
      <c r="IE368" s="7"/>
      <c r="IF368" s="7"/>
      <c r="IG368" s="7"/>
      <c r="IH368" s="7"/>
      <c r="II368" s="7"/>
      <c r="IJ368" s="7"/>
      <c r="IK368" s="7"/>
      <c r="IL368" s="7"/>
      <c r="IM368" s="7"/>
      <c r="IN368" s="7"/>
      <c r="IO368" s="7"/>
      <c r="IP368" s="7"/>
      <c r="IQ368" s="7"/>
      <c r="IR368" s="7"/>
      <c r="IS368" s="7"/>
      <c r="IT368" s="7"/>
      <c r="IU368" s="7"/>
      <c r="IV368" s="7"/>
      <c r="IW368" s="7"/>
      <c r="IX368" s="7"/>
      <c r="IY368" s="7"/>
      <c r="IZ368" s="7"/>
      <c r="JA368" s="7"/>
      <c r="JB368" s="7"/>
      <c r="JC368" s="7"/>
      <c r="JD368" s="7"/>
      <c r="JE368" s="7"/>
      <c r="JF368" s="7"/>
      <c r="JG368" s="7"/>
      <c r="JH368" s="7"/>
      <c r="JI368" s="7"/>
      <c r="JJ368" s="7"/>
      <c r="JK368" s="7"/>
      <c r="JL368" s="7"/>
      <c r="JM368" s="7"/>
      <c r="JN368" s="7"/>
      <c r="JO368" s="7"/>
      <c r="JP368" s="7"/>
      <c r="JQ368" s="7"/>
      <c r="JR368" s="7"/>
      <c r="JS368" s="7"/>
      <c r="JT368" s="7"/>
      <c r="JU368" s="7"/>
      <c r="JV368" s="7"/>
      <c r="JW368" s="7"/>
      <c r="JX368" s="7"/>
      <c r="JY368" s="7"/>
      <c r="JZ368" s="7"/>
      <c r="KA368" s="7"/>
      <c r="KB368" s="7"/>
      <c r="KC368" s="7"/>
      <c r="KD368" s="7"/>
      <c r="KE368" s="7"/>
      <c r="KF368" s="7"/>
      <c r="KG368" s="7"/>
      <c r="KH368" s="7"/>
      <c r="KI368" s="7"/>
      <c r="KJ368" s="7"/>
      <c r="KK368" s="7"/>
      <c r="KL368" s="7"/>
      <c r="KM368" s="7"/>
      <c r="KN368" s="7"/>
      <c r="KO368" s="7"/>
      <c r="KP368" s="7"/>
      <c r="KQ368" s="7"/>
      <c r="KR368" s="7"/>
      <c r="KS368" s="7"/>
      <c r="KT368" s="7"/>
      <c r="KU368" s="7"/>
      <c r="KV368" s="7"/>
      <c r="KW368" s="7"/>
      <c r="KX368" s="7"/>
      <c r="KY368" s="7"/>
      <c r="KZ368" s="7"/>
      <c r="LA368" s="7"/>
      <c r="LB368" s="7"/>
      <c r="LC368" s="7"/>
      <c r="LD368" s="7"/>
      <c r="LE368" s="7"/>
      <c r="LF368" s="7"/>
      <c r="LG368" s="7"/>
      <c r="LH368" s="7"/>
      <c r="LI368" s="7"/>
      <c r="LJ368" s="7"/>
      <c r="LK368" s="7"/>
      <c r="LL368" s="7"/>
      <c r="LM368" s="7"/>
      <c r="LN368" s="7"/>
      <c r="LO368" s="7"/>
      <c r="LP368" s="7"/>
      <c r="LQ368" s="7"/>
      <c r="LR368" s="7"/>
      <c r="LS368" s="7"/>
      <c r="LT368" s="7"/>
      <c r="LU368" s="7"/>
      <c r="LV368" s="7"/>
      <c r="LW368" s="7"/>
      <c r="LX368" s="7"/>
      <c r="LY368" s="7"/>
      <c r="LZ368" s="7"/>
      <c r="MA368" s="7"/>
      <c r="MB368" s="7"/>
      <c r="MC368" s="7"/>
      <c r="MD368" s="7"/>
      <c r="ME368" s="7"/>
      <c r="MF368" s="7"/>
      <c r="MG368" s="7"/>
      <c r="MH368" s="7"/>
      <c r="MI368" s="7"/>
      <c r="MJ368" s="7"/>
      <c r="MK368" s="7"/>
      <c r="ML368" s="7"/>
      <c r="MM368" s="7"/>
      <c r="MN368" s="7"/>
      <c r="MO368" s="7"/>
      <c r="MP368" s="7"/>
      <c r="MQ368" s="7"/>
      <c r="MR368" s="7"/>
      <c r="MS368" s="7"/>
      <c r="MT368" s="7"/>
      <c r="MU368" s="7"/>
      <c r="MV368" s="7"/>
      <c r="MW368" s="7"/>
      <c r="MX368" s="7"/>
      <c r="MY368" s="7"/>
      <c r="MZ368" s="7"/>
      <c r="NA368" s="7"/>
      <c r="NB368" s="7"/>
      <c r="NC368" s="7"/>
      <c r="ND368" s="7"/>
      <c r="NE368" s="7"/>
      <c r="NF368" s="7"/>
      <c r="NG368" s="7"/>
      <c r="NH368" s="7"/>
      <c r="NI368" s="7"/>
      <c r="NJ368" s="7"/>
      <c r="NK368" s="7"/>
      <c r="NL368" s="7"/>
      <c r="NM368" s="7"/>
      <c r="NN368" s="7"/>
      <c r="NO368" s="7"/>
      <c r="NP368" s="7"/>
      <c r="NQ368" s="7"/>
      <c r="NR368" s="7"/>
      <c r="NS368" s="7"/>
      <c r="NT368" s="7"/>
      <c r="NU368" s="7"/>
      <c r="NV368" s="7"/>
      <c r="NW368" s="7"/>
      <c r="NX368" s="7"/>
      <c r="NY368" s="7"/>
      <c r="NZ368" s="7"/>
      <c r="OA368" s="7"/>
      <c r="OB368" s="7"/>
      <c r="OC368" s="7"/>
      <c r="OD368" s="7"/>
      <c r="OE368" s="7"/>
      <c r="OF368" s="7"/>
      <c r="OG368" s="7"/>
      <c r="OH368" s="7"/>
      <c r="OI368" s="7"/>
      <c r="OJ368" s="7"/>
      <c r="OK368" s="7"/>
      <c r="OL368" s="7"/>
      <c r="OM368" s="7"/>
      <c r="ON368" s="7"/>
      <c r="OO368" s="7"/>
      <c r="OP368" s="7"/>
      <c r="OQ368" s="7"/>
      <c r="OR368" s="7"/>
      <c r="OS368" s="7"/>
      <c r="OT368" s="7"/>
      <c r="OU368" s="7"/>
      <c r="OV368" s="7"/>
      <c r="OW368" s="7"/>
      <c r="OX368" s="7"/>
      <c r="OY368" s="7"/>
      <c r="OZ368" s="7"/>
      <c r="PA368" s="7"/>
      <c r="PB368" s="7"/>
      <c r="PC368" s="7"/>
      <c r="PD368" s="7"/>
      <c r="PE368" s="7"/>
      <c r="PF368" s="7"/>
      <c r="PG368" s="7"/>
      <c r="PH368" s="7"/>
      <c r="PI368" s="7"/>
      <c r="PJ368" s="7"/>
      <c r="PK368" s="7"/>
      <c r="PL368" s="7"/>
      <c r="PM368" s="7"/>
      <c r="PN368" s="7"/>
      <c r="PO368" s="7"/>
      <c r="PP368" s="7"/>
      <c r="PQ368" s="7"/>
      <c r="PR368" s="7"/>
      <c r="PS368" s="7"/>
      <c r="PT368" s="7"/>
      <c r="PU368" s="7"/>
      <c r="PV368" s="7"/>
      <c r="PW368" s="7"/>
      <c r="PX368" s="7"/>
      <c r="PY368" s="7"/>
      <c r="PZ368" s="7"/>
      <c r="QA368" s="7"/>
      <c r="QB368" s="7"/>
      <c r="QC368" s="7"/>
      <c r="QD368" s="7"/>
      <c r="QE368" s="7"/>
      <c r="QF368" s="7"/>
      <c r="QG368" s="7"/>
      <c r="QH368" s="7"/>
      <c r="QI368" s="7"/>
      <c r="QJ368" s="7"/>
      <c r="QK368" s="7"/>
      <c r="QL368" s="7"/>
      <c r="QM368" s="7"/>
      <c r="QN368" s="7"/>
      <c r="QO368" s="7"/>
      <c r="QP368" s="7"/>
      <c r="QQ368" s="7"/>
      <c r="QR368" s="7"/>
      <c r="QS368" s="7"/>
      <c r="QT368" s="7"/>
      <c r="QU368" s="7"/>
      <c r="QV368" s="7"/>
      <c r="QW368" s="7"/>
      <c r="QX368" s="7"/>
      <c r="QY368" s="7"/>
      <c r="QZ368" s="7"/>
      <c r="RA368" s="7"/>
      <c r="RB368" s="7"/>
      <c r="RC368" s="7"/>
      <c r="RD368" s="7"/>
      <c r="RE368" s="7"/>
      <c r="RF368" s="7"/>
      <c r="RG368" s="7"/>
      <c r="RH368" s="7"/>
      <c r="RI368" s="7"/>
      <c r="RJ368" s="7"/>
      <c r="RK368" s="7"/>
      <c r="RL368" s="7"/>
      <c r="RM368" s="7"/>
      <c r="RN368" s="7"/>
      <c r="RO368" s="7"/>
      <c r="RP368" s="7"/>
      <c r="RQ368" s="7"/>
      <c r="RR368" s="7"/>
      <c r="RS368" s="7"/>
      <c r="RT368" s="7"/>
      <c r="RU368" s="7"/>
      <c r="RV368" s="7"/>
      <c r="RW368" s="7"/>
      <c r="RX368" s="7"/>
      <c r="RY368" s="7"/>
      <c r="RZ368" s="7"/>
      <c r="SA368" s="7"/>
      <c r="SB368" s="7"/>
      <c r="SC368" s="7"/>
      <c r="SD368" s="7"/>
      <c r="SE368" s="7"/>
      <c r="SF368" s="7"/>
      <c r="SG368" s="7"/>
      <c r="SH368" s="7"/>
      <c r="SI368" s="7"/>
      <c r="SJ368" s="7"/>
      <c r="SK368" s="7"/>
    </row>
    <row r="369" ht="14.2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  <c r="DT369" s="7"/>
      <c r="DU369" s="7"/>
      <c r="DV369" s="7"/>
      <c r="DW369" s="7"/>
      <c r="DX369" s="7"/>
      <c r="DY369" s="7"/>
      <c r="DZ369" s="7"/>
      <c r="EA369" s="7"/>
      <c r="EB369" s="7"/>
      <c r="EC369" s="7"/>
      <c r="ED369" s="7"/>
      <c r="EE369" s="7"/>
      <c r="EF369" s="7"/>
      <c r="EG369" s="7"/>
      <c r="EH369" s="7"/>
      <c r="EI369" s="7"/>
      <c r="EJ369" s="7"/>
      <c r="EK369" s="7"/>
      <c r="EL369" s="7"/>
      <c r="EM369" s="7"/>
      <c r="EN369" s="7"/>
      <c r="EO369" s="7"/>
      <c r="EP369" s="7"/>
      <c r="EQ369" s="7"/>
      <c r="ER369" s="7"/>
      <c r="ES369" s="7"/>
      <c r="ET369" s="7"/>
      <c r="EU369" s="7"/>
      <c r="EV369" s="7"/>
      <c r="EW369" s="7"/>
      <c r="EX369" s="7"/>
      <c r="EY369" s="7"/>
      <c r="EZ369" s="7"/>
      <c r="FA369" s="7"/>
      <c r="FB369" s="7"/>
      <c r="FC369" s="7"/>
      <c r="FD369" s="7"/>
      <c r="FE369" s="7"/>
      <c r="FF369" s="7"/>
      <c r="FG369" s="7"/>
      <c r="FH369" s="7"/>
      <c r="FI369" s="7"/>
      <c r="FJ369" s="7"/>
      <c r="FK369" s="7"/>
      <c r="FL369" s="7"/>
      <c r="FM369" s="7"/>
      <c r="FN369" s="7"/>
      <c r="FO369" s="7"/>
      <c r="FP369" s="7"/>
      <c r="FQ369" s="7"/>
      <c r="FR369" s="7"/>
      <c r="FS369" s="7"/>
      <c r="FT369" s="7"/>
      <c r="FU369" s="7"/>
      <c r="FV369" s="7"/>
      <c r="FW369" s="7"/>
      <c r="FX369" s="7"/>
      <c r="FY369" s="7"/>
      <c r="FZ369" s="7"/>
      <c r="GA369" s="7"/>
      <c r="GB369" s="7"/>
      <c r="GC369" s="7"/>
      <c r="GD369" s="7"/>
      <c r="GE369" s="7"/>
      <c r="GF369" s="7"/>
      <c r="GG369" s="7"/>
      <c r="GH369" s="7"/>
      <c r="GI369" s="7"/>
      <c r="GJ369" s="7"/>
      <c r="GK369" s="7"/>
      <c r="GL369" s="7"/>
      <c r="GM369" s="7"/>
      <c r="GN369" s="7"/>
      <c r="GO369" s="7"/>
      <c r="GP369" s="7"/>
      <c r="GQ369" s="7"/>
      <c r="GR369" s="7"/>
      <c r="GS369" s="7"/>
      <c r="GT369" s="7"/>
      <c r="GU369" s="7"/>
      <c r="GV369" s="7"/>
      <c r="GW369" s="7"/>
      <c r="GX369" s="7"/>
      <c r="GY369" s="7"/>
      <c r="GZ369" s="7"/>
      <c r="HA369" s="7"/>
      <c r="HB369" s="7"/>
      <c r="HC369" s="7"/>
      <c r="HD369" s="7"/>
      <c r="HE369" s="7"/>
      <c r="HF369" s="7"/>
      <c r="HG369" s="7"/>
      <c r="HH369" s="7"/>
      <c r="HI369" s="7"/>
      <c r="HJ369" s="7"/>
      <c r="HK369" s="7"/>
      <c r="HL369" s="7"/>
      <c r="HM369" s="7"/>
      <c r="HN369" s="7"/>
      <c r="HO369" s="7"/>
      <c r="HP369" s="7"/>
      <c r="HQ369" s="7"/>
      <c r="HR369" s="7"/>
      <c r="HS369" s="7"/>
      <c r="HT369" s="7"/>
      <c r="HU369" s="7"/>
      <c r="HV369" s="7"/>
      <c r="HW369" s="7"/>
      <c r="HX369" s="7"/>
      <c r="HY369" s="7"/>
      <c r="HZ369" s="7"/>
      <c r="IA369" s="7"/>
      <c r="IB369" s="7"/>
      <c r="IC369" s="7"/>
      <c r="ID369" s="7"/>
      <c r="IE369" s="7"/>
      <c r="IF369" s="7"/>
      <c r="IG369" s="7"/>
      <c r="IH369" s="7"/>
      <c r="II369" s="7"/>
      <c r="IJ369" s="7"/>
      <c r="IK369" s="7"/>
      <c r="IL369" s="7"/>
      <c r="IM369" s="7"/>
      <c r="IN369" s="7"/>
      <c r="IO369" s="7"/>
      <c r="IP369" s="7"/>
      <c r="IQ369" s="7"/>
      <c r="IR369" s="7"/>
      <c r="IS369" s="7"/>
      <c r="IT369" s="7"/>
      <c r="IU369" s="7"/>
      <c r="IV369" s="7"/>
      <c r="IW369" s="7"/>
      <c r="IX369" s="7"/>
      <c r="IY369" s="7"/>
      <c r="IZ369" s="7"/>
      <c r="JA369" s="7"/>
      <c r="JB369" s="7"/>
      <c r="JC369" s="7"/>
      <c r="JD369" s="7"/>
      <c r="JE369" s="7"/>
      <c r="JF369" s="7"/>
      <c r="JG369" s="7"/>
      <c r="JH369" s="7"/>
      <c r="JI369" s="7"/>
      <c r="JJ369" s="7"/>
      <c r="JK369" s="7"/>
      <c r="JL369" s="7"/>
      <c r="JM369" s="7"/>
      <c r="JN369" s="7"/>
      <c r="JO369" s="7"/>
      <c r="JP369" s="7"/>
      <c r="JQ369" s="7"/>
      <c r="JR369" s="7"/>
      <c r="JS369" s="7"/>
      <c r="JT369" s="7"/>
      <c r="JU369" s="7"/>
      <c r="JV369" s="7"/>
      <c r="JW369" s="7"/>
      <c r="JX369" s="7"/>
      <c r="JY369" s="7"/>
      <c r="JZ369" s="7"/>
      <c r="KA369" s="7"/>
      <c r="KB369" s="7"/>
      <c r="KC369" s="7"/>
      <c r="KD369" s="7"/>
      <c r="KE369" s="7"/>
      <c r="KF369" s="7"/>
      <c r="KG369" s="7"/>
      <c r="KH369" s="7"/>
      <c r="KI369" s="7"/>
      <c r="KJ369" s="7"/>
      <c r="KK369" s="7"/>
      <c r="KL369" s="7"/>
      <c r="KM369" s="7"/>
      <c r="KN369" s="7"/>
      <c r="KO369" s="7"/>
      <c r="KP369" s="7"/>
      <c r="KQ369" s="7"/>
      <c r="KR369" s="7"/>
      <c r="KS369" s="7"/>
      <c r="KT369" s="7"/>
      <c r="KU369" s="7"/>
      <c r="KV369" s="7"/>
      <c r="KW369" s="7"/>
      <c r="KX369" s="7"/>
      <c r="KY369" s="7"/>
      <c r="KZ369" s="7"/>
      <c r="LA369" s="7"/>
      <c r="LB369" s="7"/>
      <c r="LC369" s="7"/>
      <c r="LD369" s="7"/>
      <c r="LE369" s="7"/>
      <c r="LF369" s="7"/>
      <c r="LG369" s="7"/>
      <c r="LH369" s="7"/>
      <c r="LI369" s="7"/>
      <c r="LJ369" s="7"/>
      <c r="LK369" s="7"/>
      <c r="LL369" s="7"/>
      <c r="LM369" s="7"/>
      <c r="LN369" s="7"/>
      <c r="LO369" s="7"/>
      <c r="LP369" s="7"/>
      <c r="LQ369" s="7"/>
      <c r="LR369" s="7"/>
      <c r="LS369" s="7"/>
      <c r="LT369" s="7"/>
      <c r="LU369" s="7"/>
      <c r="LV369" s="7"/>
      <c r="LW369" s="7"/>
      <c r="LX369" s="7"/>
      <c r="LY369" s="7"/>
      <c r="LZ369" s="7"/>
      <c r="MA369" s="7"/>
      <c r="MB369" s="7"/>
      <c r="MC369" s="7"/>
      <c r="MD369" s="7"/>
      <c r="ME369" s="7"/>
      <c r="MF369" s="7"/>
      <c r="MG369" s="7"/>
      <c r="MH369" s="7"/>
      <c r="MI369" s="7"/>
      <c r="MJ369" s="7"/>
      <c r="MK369" s="7"/>
      <c r="ML369" s="7"/>
      <c r="MM369" s="7"/>
      <c r="MN369" s="7"/>
      <c r="MO369" s="7"/>
      <c r="MP369" s="7"/>
      <c r="MQ369" s="7"/>
      <c r="MR369" s="7"/>
      <c r="MS369" s="7"/>
      <c r="MT369" s="7"/>
      <c r="MU369" s="7"/>
      <c r="MV369" s="7"/>
      <c r="MW369" s="7"/>
      <c r="MX369" s="7"/>
      <c r="MY369" s="7"/>
      <c r="MZ369" s="7"/>
      <c r="NA369" s="7"/>
      <c r="NB369" s="7"/>
      <c r="NC369" s="7"/>
      <c r="ND369" s="7"/>
      <c r="NE369" s="7"/>
      <c r="NF369" s="7"/>
      <c r="NG369" s="7"/>
      <c r="NH369" s="7"/>
      <c r="NI369" s="7"/>
      <c r="NJ369" s="7"/>
      <c r="NK369" s="7"/>
      <c r="NL369" s="7"/>
      <c r="NM369" s="7"/>
      <c r="NN369" s="7"/>
      <c r="NO369" s="7"/>
      <c r="NP369" s="7"/>
      <c r="NQ369" s="7"/>
      <c r="NR369" s="7"/>
      <c r="NS369" s="7"/>
      <c r="NT369" s="7"/>
      <c r="NU369" s="7"/>
      <c r="NV369" s="7"/>
      <c r="NW369" s="7"/>
      <c r="NX369" s="7"/>
      <c r="NY369" s="7"/>
      <c r="NZ369" s="7"/>
      <c r="OA369" s="7"/>
      <c r="OB369" s="7"/>
      <c r="OC369" s="7"/>
      <c r="OD369" s="7"/>
      <c r="OE369" s="7"/>
      <c r="OF369" s="7"/>
      <c r="OG369" s="7"/>
      <c r="OH369" s="7"/>
      <c r="OI369" s="7"/>
      <c r="OJ369" s="7"/>
      <c r="OK369" s="7"/>
      <c r="OL369" s="7"/>
      <c r="OM369" s="7"/>
      <c r="ON369" s="7"/>
      <c r="OO369" s="7"/>
      <c r="OP369" s="7"/>
      <c r="OQ369" s="7"/>
      <c r="OR369" s="7"/>
      <c r="OS369" s="7"/>
      <c r="OT369" s="7"/>
      <c r="OU369" s="7"/>
      <c r="OV369" s="7"/>
      <c r="OW369" s="7"/>
      <c r="OX369" s="7"/>
      <c r="OY369" s="7"/>
      <c r="OZ369" s="7"/>
      <c r="PA369" s="7"/>
      <c r="PB369" s="7"/>
      <c r="PC369" s="7"/>
      <c r="PD369" s="7"/>
      <c r="PE369" s="7"/>
      <c r="PF369" s="7"/>
      <c r="PG369" s="7"/>
      <c r="PH369" s="7"/>
      <c r="PI369" s="7"/>
      <c r="PJ369" s="7"/>
      <c r="PK369" s="7"/>
      <c r="PL369" s="7"/>
      <c r="PM369" s="7"/>
      <c r="PN369" s="7"/>
      <c r="PO369" s="7"/>
      <c r="PP369" s="7"/>
      <c r="PQ369" s="7"/>
      <c r="PR369" s="7"/>
      <c r="PS369" s="7"/>
      <c r="PT369" s="7"/>
      <c r="PU369" s="7"/>
      <c r="PV369" s="7"/>
      <c r="PW369" s="7"/>
      <c r="PX369" s="7"/>
      <c r="PY369" s="7"/>
      <c r="PZ369" s="7"/>
      <c r="QA369" s="7"/>
      <c r="QB369" s="7"/>
      <c r="QC369" s="7"/>
      <c r="QD369" s="7"/>
      <c r="QE369" s="7"/>
      <c r="QF369" s="7"/>
      <c r="QG369" s="7"/>
      <c r="QH369" s="7"/>
      <c r="QI369" s="7"/>
      <c r="QJ369" s="7"/>
      <c r="QK369" s="7"/>
      <c r="QL369" s="7"/>
      <c r="QM369" s="7"/>
      <c r="QN369" s="7"/>
      <c r="QO369" s="7"/>
      <c r="QP369" s="7"/>
      <c r="QQ369" s="7"/>
      <c r="QR369" s="7"/>
      <c r="QS369" s="7"/>
      <c r="QT369" s="7"/>
      <c r="QU369" s="7"/>
      <c r="QV369" s="7"/>
      <c r="QW369" s="7"/>
      <c r="QX369" s="7"/>
      <c r="QY369" s="7"/>
      <c r="QZ369" s="7"/>
      <c r="RA369" s="7"/>
      <c r="RB369" s="7"/>
      <c r="RC369" s="7"/>
      <c r="RD369" s="7"/>
      <c r="RE369" s="7"/>
      <c r="RF369" s="7"/>
      <c r="RG369" s="7"/>
      <c r="RH369" s="7"/>
      <c r="RI369" s="7"/>
      <c r="RJ369" s="7"/>
      <c r="RK369" s="7"/>
      <c r="RL369" s="7"/>
      <c r="RM369" s="7"/>
      <c r="RN369" s="7"/>
      <c r="RO369" s="7"/>
      <c r="RP369" s="7"/>
      <c r="RQ369" s="7"/>
      <c r="RR369" s="7"/>
      <c r="RS369" s="7"/>
      <c r="RT369" s="7"/>
      <c r="RU369" s="7"/>
      <c r="RV369" s="7"/>
      <c r="RW369" s="7"/>
      <c r="RX369" s="7"/>
      <c r="RY369" s="7"/>
      <c r="RZ369" s="7"/>
      <c r="SA369" s="7"/>
      <c r="SB369" s="7"/>
      <c r="SC369" s="7"/>
      <c r="SD369" s="7"/>
      <c r="SE369" s="7"/>
      <c r="SF369" s="7"/>
      <c r="SG369" s="7"/>
      <c r="SH369" s="7"/>
      <c r="SI369" s="7"/>
      <c r="SJ369" s="7"/>
      <c r="SK369" s="7"/>
    </row>
    <row r="370" ht="14.2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  <c r="DT370" s="7"/>
      <c r="DU370" s="7"/>
      <c r="DV370" s="7"/>
      <c r="DW370" s="7"/>
      <c r="DX370" s="7"/>
      <c r="DY370" s="7"/>
      <c r="DZ370" s="7"/>
      <c r="EA370" s="7"/>
      <c r="EB370" s="7"/>
      <c r="EC370" s="7"/>
      <c r="ED370" s="7"/>
      <c r="EE370" s="7"/>
      <c r="EF370" s="7"/>
      <c r="EG370" s="7"/>
      <c r="EH370" s="7"/>
      <c r="EI370" s="7"/>
      <c r="EJ370" s="7"/>
      <c r="EK370" s="7"/>
      <c r="EL370" s="7"/>
      <c r="EM370" s="7"/>
      <c r="EN370" s="7"/>
      <c r="EO370" s="7"/>
      <c r="EP370" s="7"/>
      <c r="EQ370" s="7"/>
      <c r="ER370" s="7"/>
      <c r="ES370" s="7"/>
      <c r="ET370" s="7"/>
      <c r="EU370" s="7"/>
      <c r="EV370" s="7"/>
      <c r="EW370" s="7"/>
      <c r="EX370" s="7"/>
      <c r="EY370" s="7"/>
      <c r="EZ370" s="7"/>
      <c r="FA370" s="7"/>
      <c r="FB370" s="7"/>
      <c r="FC370" s="7"/>
      <c r="FD370" s="7"/>
      <c r="FE370" s="7"/>
      <c r="FF370" s="7"/>
      <c r="FG370" s="7"/>
      <c r="FH370" s="7"/>
      <c r="FI370" s="7"/>
      <c r="FJ370" s="7"/>
      <c r="FK370" s="7"/>
      <c r="FL370" s="7"/>
      <c r="FM370" s="7"/>
      <c r="FN370" s="7"/>
      <c r="FO370" s="7"/>
      <c r="FP370" s="7"/>
      <c r="FQ370" s="7"/>
      <c r="FR370" s="7"/>
      <c r="FS370" s="7"/>
      <c r="FT370" s="7"/>
      <c r="FU370" s="7"/>
      <c r="FV370" s="7"/>
      <c r="FW370" s="7"/>
      <c r="FX370" s="7"/>
      <c r="FY370" s="7"/>
      <c r="FZ370" s="7"/>
      <c r="GA370" s="7"/>
      <c r="GB370" s="7"/>
      <c r="GC370" s="7"/>
      <c r="GD370" s="7"/>
      <c r="GE370" s="7"/>
      <c r="GF370" s="7"/>
      <c r="GG370" s="7"/>
      <c r="GH370" s="7"/>
      <c r="GI370" s="7"/>
      <c r="GJ370" s="7"/>
      <c r="GK370" s="7"/>
      <c r="GL370" s="7"/>
      <c r="GM370" s="7"/>
      <c r="GN370" s="7"/>
      <c r="GO370" s="7"/>
      <c r="GP370" s="7"/>
      <c r="GQ370" s="7"/>
      <c r="GR370" s="7"/>
      <c r="GS370" s="7"/>
      <c r="GT370" s="7"/>
      <c r="GU370" s="7"/>
      <c r="GV370" s="7"/>
      <c r="GW370" s="7"/>
      <c r="GX370" s="7"/>
      <c r="GY370" s="7"/>
      <c r="GZ370" s="7"/>
      <c r="HA370" s="7"/>
      <c r="HB370" s="7"/>
      <c r="HC370" s="7"/>
      <c r="HD370" s="7"/>
      <c r="HE370" s="7"/>
      <c r="HF370" s="7"/>
      <c r="HG370" s="7"/>
      <c r="HH370" s="7"/>
      <c r="HI370" s="7"/>
      <c r="HJ370" s="7"/>
      <c r="HK370" s="7"/>
      <c r="HL370" s="7"/>
      <c r="HM370" s="7"/>
      <c r="HN370" s="7"/>
      <c r="HO370" s="7"/>
      <c r="HP370" s="7"/>
      <c r="HQ370" s="7"/>
      <c r="HR370" s="7"/>
      <c r="HS370" s="7"/>
      <c r="HT370" s="7"/>
      <c r="HU370" s="7"/>
      <c r="HV370" s="7"/>
      <c r="HW370" s="7"/>
      <c r="HX370" s="7"/>
      <c r="HY370" s="7"/>
      <c r="HZ370" s="7"/>
      <c r="IA370" s="7"/>
      <c r="IB370" s="7"/>
      <c r="IC370" s="7"/>
      <c r="ID370" s="7"/>
      <c r="IE370" s="7"/>
      <c r="IF370" s="7"/>
      <c r="IG370" s="7"/>
      <c r="IH370" s="7"/>
      <c r="II370" s="7"/>
      <c r="IJ370" s="7"/>
      <c r="IK370" s="7"/>
      <c r="IL370" s="7"/>
      <c r="IM370" s="7"/>
      <c r="IN370" s="7"/>
      <c r="IO370" s="7"/>
      <c r="IP370" s="7"/>
      <c r="IQ370" s="7"/>
      <c r="IR370" s="7"/>
      <c r="IS370" s="7"/>
      <c r="IT370" s="7"/>
      <c r="IU370" s="7"/>
      <c r="IV370" s="7"/>
      <c r="IW370" s="7"/>
      <c r="IX370" s="7"/>
      <c r="IY370" s="7"/>
      <c r="IZ370" s="7"/>
      <c r="JA370" s="7"/>
      <c r="JB370" s="7"/>
      <c r="JC370" s="7"/>
      <c r="JD370" s="7"/>
      <c r="JE370" s="7"/>
      <c r="JF370" s="7"/>
      <c r="JG370" s="7"/>
      <c r="JH370" s="7"/>
      <c r="JI370" s="7"/>
      <c r="JJ370" s="7"/>
      <c r="JK370" s="7"/>
      <c r="JL370" s="7"/>
      <c r="JM370" s="7"/>
      <c r="JN370" s="7"/>
      <c r="JO370" s="7"/>
      <c r="JP370" s="7"/>
      <c r="JQ370" s="7"/>
      <c r="JR370" s="7"/>
      <c r="JS370" s="7"/>
      <c r="JT370" s="7"/>
      <c r="JU370" s="7"/>
      <c r="JV370" s="7"/>
      <c r="JW370" s="7"/>
      <c r="JX370" s="7"/>
      <c r="JY370" s="7"/>
      <c r="JZ370" s="7"/>
      <c r="KA370" s="7"/>
      <c r="KB370" s="7"/>
      <c r="KC370" s="7"/>
      <c r="KD370" s="7"/>
      <c r="KE370" s="7"/>
      <c r="KF370" s="7"/>
      <c r="KG370" s="7"/>
      <c r="KH370" s="7"/>
      <c r="KI370" s="7"/>
      <c r="KJ370" s="7"/>
      <c r="KK370" s="7"/>
      <c r="KL370" s="7"/>
      <c r="KM370" s="7"/>
      <c r="KN370" s="7"/>
      <c r="KO370" s="7"/>
      <c r="KP370" s="7"/>
      <c r="KQ370" s="7"/>
      <c r="KR370" s="7"/>
      <c r="KS370" s="7"/>
      <c r="KT370" s="7"/>
      <c r="KU370" s="7"/>
      <c r="KV370" s="7"/>
      <c r="KW370" s="7"/>
      <c r="KX370" s="7"/>
      <c r="KY370" s="7"/>
      <c r="KZ370" s="7"/>
      <c r="LA370" s="7"/>
      <c r="LB370" s="7"/>
      <c r="LC370" s="7"/>
      <c r="LD370" s="7"/>
      <c r="LE370" s="7"/>
      <c r="LF370" s="7"/>
      <c r="LG370" s="7"/>
      <c r="LH370" s="7"/>
      <c r="LI370" s="7"/>
      <c r="LJ370" s="7"/>
      <c r="LK370" s="7"/>
      <c r="LL370" s="7"/>
      <c r="LM370" s="7"/>
      <c r="LN370" s="7"/>
      <c r="LO370" s="7"/>
      <c r="LP370" s="7"/>
      <c r="LQ370" s="7"/>
      <c r="LR370" s="7"/>
      <c r="LS370" s="7"/>
      <c r="LT370" s="7"/>
      <c r="LU370" s="7"/>
      <c r="LV370" s="7"/>
      <c r="LW370" s="7"/>
      <c r="LX370" s="7"/>
      <c r="LY370" s="7"/>
      <c r="LZ370" s="7"/>
      <c r="MA370" s="7"/>
      <c r="MB370" s="7"/>
      <c r="MC370" s="7"/>
      <c r="MD370" s="7"/>
      <c r="ME370" s="7"/>
      <c r="MF370" s="7"/>
      <c r="MG370" s="7"/>
      <c r="MH370" s="7"/>
      <c r="MI370" s="7"/>
      <c r="MJ370" s="7"/>
      <c r="MK370" s="7"/>
      <c r="ML370" s="7"/>
      <c r="MM370" s="7"/>
      <c r="MN370" s="7"/>
      <c r="MO370" s="7"/>
      <c r="MP370" s="7"/>
      <c r="MQ370" s="7"/>
      <c r="MR370" s="7"/>
      <c r="MS370" s="7"/>
      <c r="MT370" s="7"/>
      <c r="MU370" s="7"/>
      <c r="MV370" s="7"/>
      <c r="MW370" s="7"/>
      <c r="MX370" s="7"/>
      <c r="MY370" s="7"/>
      <c r="MZ370" s="7"/>
      <c r="NA370" s="7"/>
      <c r="NB370" s="7"/>
      <c r="NC370" s="7"/>
      <c r="ND370" s="7"/>
      <c r="NE370" s="7"/>
      <c r="NF370" s="7"/>
      <c r="NG370" s="7"/>
      <c r="NH370" s="7"/>
      <c r="NI370" s="7"/>
      <c r="NJ370" s="7"/>
      <c r="NK370" s="7"/>
      <c r="NL370" s="7"/>
      <c r="NM370" s="7"/>
      <c r="NN370" s="7"/>
      <c r="NO370" s="7"/>
      <c r="NP370" s="7"/>
      <c r="NQ370" s="7"/>
      <c r="NR370" s="7"/>
      <c r="NS370" s="7"/>
      <c r="NT370" s="7"/>
      <c r="NU370" s="7"/>
      <c r="NV370" s="7"/>
      <c r="NW370" s="7"/>
      <c r="NX370" s="7"/>
      <c r="NY370" s="7"/>
      <c r="NZ370" s="7"/>
      <c r="OA370" s="7"/>
      <c r="OB370" s="7"/>
      <c r="OC370" s="7"/>
      <c r="OD370" s="7"/>
      <c r="OE370" s="7"/>
      <c r="OF370" s="7"/>
      <c r="OG370" s="7"/>
      <c r="OH370" s="7"/>
      <c r="OI370" s="7"/>
      <c r="OJ370" s="7"/>
      <c r="OK370" s="7"/>
      <c r="OL370" s="7"/>
      <c r="OM370" s="7"/>
      <c r="ON370" s="7"/>
      <c r="OO370" s="7"/>
      <c r="OP370" s="7"/>
      <c r="OQ370" s="7"/>
      <c r="OR370" s="7"/>
      <c r="OS370" s="7"/>
      <c r="OT370" s="7"/>
      <c r="OU370" s="7"/>
      <c r="OV370" s="7"/>
      <c r="OW370" s="7"/>
      <c r="OX370" s="7"/>
      <c r="OY370" s="7"/>
      <c r="OZ370" s="7"/>
      <c r="PA370" s="7"/>
      <c r="PB370" s="7"/>
      <c r="PC370" s="7"/>
      <c r="PD370" s="7"/>
      <c r="PE370" s="7"/>
      <c r="PF370" s="7"/>
      <c r="PG370" s="7"/>
      <c r="PH370" s="7"/>
      <c r="PI370" s="7"/>
      <c r="PJ370" s="7"/>
      <c r="PK370" s="7"/>
      <c r="PL370" s="7"/>
      <c r="PM370" s="7"/>
      <c r="PN370" s="7"/>
      <c r="PO370" s="7"/>
      <c r="PP370" s="7"/>
      <c r="PQ370" s="7"/>
      <c r="PR370" s="7"/>
      <c r="PS370" s="7"/>
      <c r="PT370" s="7"/>
      <c r="PU370" s="7"/>
      <c r="PV370" s="7"/>
      <c r="PW370" s="7"/>
      <c r="PX370" s="7"/>
      <c r="PY370" s="7"/>
      <c r="PZ370" s="7"/>
      <c r="QA370" s="7"/>
      <c r="QB370" s="7"/>
      <c r="QC370" s="7"/>
      <c r="QD370" s="7"/>
      <c r="QE370" s="7"/>
      <c r="QF370" s="7"/>
      <c r="QG370" s="7"/>
      <c r="QH370" s="7"/>
      <c r="QI370" s="7"/>
      <c r="QJ370" s="7"/>
      <c r="QK370" s="7"/>
      <c r="QL370" s="7"/>
      <c r="QM370" s="7"/>
      <c r="QN370" s="7"/>
      <c r="QO370" s="7"/>
      <c r="QP370" s="7"/>
      <c r="QQ370" s="7"/>
      <c r="QR370" s="7"/>
      <c r="QS370" s="7"/>
      <c r="QT370" s="7"/>
      <c r="QU370" s="7"/>
      <c r="QV370" s="7"/>
      <c r="QW370" s="7"/>
      <c r="QX370" s="7"/>
      <c r="QY370" s="7"/>
      <c r="QZ370" s="7"/>
      <c r="RA370" s="7"/>
      <c r="RB370" s="7"/>
      <c r="RC370" s="7"/>
      <c r="RD370" s="7"/>
      <c r="RE370" s="7"/>
      <c r="RF370" s="7"/>
      <c r="RG370" s="7"/>
      <c r="RH370" s="7"/>
      <c r="RI370" s="7"/>
      <c r="RJ370" s="7"/>
      <c r="RK370" s="7"/>
      <c r="RL370" s="7"/>
      <c r="RM370" s="7"/>
      <c r="RN370" s="7"/>
      <c r="RO370" s="7"/>
      <c r="RP370" s="7"/>
      <c r="RQ370" s="7"/>
      <c r="RR370" s="7"/>
      <c r="RS370" s="7"/>
      <c r="RT370" s="7"/>
      <c r="RU370" s="7"/>
      <c r="RV370" s="7"/>
      <c r="RW370" s="7"/>
      <c r="RX370" s="7"/>
      <c r="RY370" s="7"/>
      <c r="RZ370" s="7"/>
      <c r="SA370" s="7"/>
      <c r="SB370" s="7"/>
      <c r="SC370" s="7"/>
      <c r="SD370" s="7"/>
      <c r="SE370" s="7"/>
      <c r="SF370" s="7"/>
      <c r="SG370" s="7"/>
      <c r="SH370" s="7"/>
      <c r="SI370" s="7"/>
      <c r="SJ370" s="7"/>
      <c r="SK370" s="7"/>
    </row>
    <row r="371" ht="14.2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  <c r="DT371" s="7"/>
      <c r="DU371" s="7"/>
      <c r="DV371" s="7"/>
      <c r="DW371" s="7"/>
      <c r="DX371" s="7"/>
      <c r="DY371" s="7"/>
      <c r="DZ371" s="7"/>
      <c r="EA371" s="7"/>
      <c r="EB371" s="7"/>
      <c r="EC371" s="7"/>
      <c r="ED371" s="7"/>
      <c r="EE371" s="7"/>
      <c r="EF371" s="7"/>
      <c r="EG371" s="7"/>
      <c r="EH371" s="7"/>
      <c r="EI371" s="7"/>
      <c r="EJ371" s="7"/>
      <c r="EK371" s="7"/>
      <c r="EL371" s="7"/>
      <c r="EM371" s="7"/>
      <c r="EN371" s="7"/>
      <c r="EO371" s="7"/>
      <c r="EP371" s="7"/>
      <c r="EQ371" s="7"/>
      <c r="ER371" s="7"/>
      <c r="ES371" s="7"/>
      <c r="ET371" s="7"/>
      <c r="EU371" s="7"/>
      <c r="EV371" s="7"/>
      <c r="EW371" s="7"/>
      <c r="EX371" s="7"/>
      <c r="EY371" s="7"/>
      <c r="EZ371" s="7"/>
      <c r="FA371" s="7"/>
      <c r="FB371" s="7"/>
      <c r="FC371" s="7"/>
      <c r="FD371" s="7"/>
      <c r="FE371" s="7"/>
      <c r="FF371" s="7"/>
      <c r="FG371" s="7"/>
      <c r="FH371" s="7"/>
      <c r="FI371" s="7"/>
      <c r="FJ371" s="7"/>
      <c r="FK371" s="7"/>
      <c r="FL371" s="7"/>
      <c r="FM371" s="7"/>
      <c r="FN371" s="7"/>
      <c r="FO371" s="7"/>
      <c r="FP371" s="7"/>
      <c r="FQ371" s="7"/>
      <c r="FR371" s="7"/>
      <c r="FS371" s="7"/>
      <c r="FT371" s="7"/>
      <c r="FU371" s="7"/>
      <c r="FV371" s="7"/>
      <c r="FW371" s="7"/>
      <c r="FX371" s="7"/>
      <c r="FY371" s="7"/>
      <c r="FZ371" s="7"/>
      <c r="GA371" s="7"/>
      <c r="GB371" s="7"/>
      <c r="GC371" s="7"/>
      <c r="GD371" s="7"/>
      <c r="GE371" s="7"/>
      <c r="GF371" s="7"/>
      <c r="GG371" s="7"/>
      <c r="GH371" s="7"/>
      <c r="GI371" s="7"/>
      <c r="GJ371" s="7"/>
      <c r="GK371" s="7"/>
      <c r="GL371" s="7"/>
      <c r="GM371" s="7"/>
      <c r="GN371" s="7"/>
      <c r="GO371" s="7"/>
      <c r="GP371" s="7"/>
      <c r="GQ371" s="7"/>
      <c r="GR371" s="7"/>
      <c r="GS371" s="7"/>
      <c r="GT371" s="7"/>
      <c r="GU371" s="7"/>
      <c r="GV371" s="7"/>
      <c r="GW371" s="7"/>
      <c r="GX371" s="7"/>
      <c r="GY371" s="7"/>
      <c r="GZ371" s="7"/>
      <c r="HA371" s="7"/>
      <c r="HB371" s="7"/>
      <c r="HC371" s="7"/>
      <c r="HD371" s="7"/>
      <c r="HE371" s="7"/>
      <c r="HF371" s="7"/>
      <c r="HG371" s="7"/>
      <c r="HH371" s="7"/>
      <c r="HI371" s="7"/>
      <c r="HJ371" s="7"/>
      <c r="HK371" s="7"/>
      <c r="HL371" s="7"/>
      <c r="HM371" s="7"/>
      <c r="HN371" s="7"/>
      <c r="HO371" s="7"/>
      <c r="HP371" s="7"/>
      <c r="HQ371" s="7"/>
      <c r="HR371" s="7"/>
      <c r="HS371" s="7"/>
      <c r="HT371" s="7"/>
      <c r="HU371" s="7"/>
      <c r="HV371" s="7"/>
      <c r="HW371" s="7"/>
      <c r="HX371" s="7"/>
      <c r="HY371" s="7"/>
      <c r="HZ371" s="7"/>
      <c r="IA371" s="7"/>
      <c r="IB371" s="7"/>
      <c r="IC371" s="7"/>
      <c r="ID371" s="7"/>
      <c r="IE371" s="7"/>
      <c r="IF371" s="7"/>
      <c r="IG371" s="7"/>
      <c r="IH371" s="7"/>
      <c r="II371" s="7"/>
      <c r="IJ371" s="7"/>
      <c r="IK371" s="7"/>
      <c r="IL371" s="7"/>
      <c r="IM371" s="7"/>
      <c r="IN371" s="7"/>
      <c r="IO371" s="7"/>
      <c r="IP371" s="7"/>
      <c r="IQ371" s="7"/>
      <c r="IR371" s="7"/>
      <c r="IS371" s="7"/>
      <c r="IT371" s="7"/>
      <c r="IU371" s="7"/>
      <c r="IV371" s="7"/>
      <c r="IW371" s="7"/>
      <c r="IX371" s="7"/>
      <c r="IY371" s="7"/>
      <c r="IZ371" s="7"/>
      <c r="JA371" s="7"/>
      <c r="JB371" s="7"/>
      <c r="JC371" s="7"/>
      <c r="JD371" s="7"/>
      <c r="JE371" s="7"/>
      <c r="JF371" s="7"/>
      <c r="JG371" s="7"/>
      <c r="JH371" s="7"/>
      <c r="JI371" s="7"/>
      <c r="JJ371" s="7"/>
      <c r="JK371" s="7"/>
      <c r="JL371" s="7"/>
      <c r="JM371" s="7"/>
      <c r="JN371" s="7"/>
      <c r="JO371" s="7"/>
      <c r="JP371" s="7"/>
      <c r="JQ371" s="7"/>
      <c r="JR371" s="7"/>
      <c r="JS371" s="7"/>
      <c r="JT371" s="7"/>
      <c r="JU371" s="7"/>
      <c r="JV371" s="7"/>
      <c r="JW371" s="7"/>
      <c r="JX371" s="7"/>
      <c r="JY371" s="7"/>
      <c r="JZ371" s="7"/>
      <c r="KA371" s="7"/>
      <c r="KB371" s="7"/>
      <c r="KC371" s="7"/>
      <c r="KD371" s="7"/>
      <c r="KE371" s="7"/>
      <c r="KF371" s="7"/>
      <c r="KG371" s="7"/>
      <c r="KH371" s="7"/>
      <c r="KI371" s="7"/>
      <c r="KJ371" s="7"/>
      <c r="KK371" s="7"/>
      <c r="KL371" s="7"/>
      <c r="KM371" s="7"/>
      <c r="KN371" s="7"/>
      <c r="KO371" s="7"/>
      <c r="KP371" s="7"/>
      <c r="KQ371" s="7"/>
      <c r="KR371" s="7"/>
      <c r="KS371" s="7"/>
      <c r="KT371" s="7"/>
      <c r="KU371" s="7"/>
      <c r="KV371" s="7"/>
      <c r="KW371" s="7"/>
      <c r="KX371" s="7"/>
      <c r="KY371" s="7"/>
      <c r="KZ371" s="7"/>
      <c r="LA371" s="7"/>
      <c r="LB371" s="7"/>
      <c r="LC371" s="7"/>
      <c r="LD371" s="7"/>
      <c r="LE371" s="7"/>
      <c r="LF371" s="7"/>
      <c r="LG371" s="7"/>
      <c r="LH371" s="7"/>
      <c r="LI371" s="7"/>
      <c r="LJ371" s="7"/>
      <c r="LK371" s="7"/>
      <c r="LL371" s="7"/>
      <c r="LM371" s="7"/>
      <c r="LN371" s="7"/>
      <c r="LO371" s="7"/>
      <c r="LP371" s="7"/>
      <c r="LQ371" s="7"/>
      <c r="LR371" s="7"/>
      <c r="LS371" s="7"/>
      <c r="LT371" s="7"/>
      <c r="LU371" s="7"/>
      <c r="LV371" s="7"/>
      <c r="LW371" s="7"/>
      <c r="LX371" s="7"/>
      <c r="LY371" s="7"/>
      <c r="LZ371" s="7"/>
      <c r="MA371" s="7"/>
      <c r="MB371" s="7"/>
      <c r="MC371" s="7"/>
      <c r="MD371" s="7"/>
      <c r="ME371" s="7"/>
      <c r="MF371" s="7"/>
      <c r="MG371" s="7"/>
      <c r="MH371" s="7"/>
      <c r="MI371" s="7"/>
      <c r="MJ371" s="7"/>
      <c r="MK371" s="7"/>
      <c r="ML371" s="7"/>
      <c r="MM371" s="7"/>
      <c r="MN371" s="7"/>
      <c r="MO371" s="7"/>
      <c r="MP371" s="7"/>
      <c r="MQ371" s="7"/>
      <c r="MR371" s="7"/>
      <c r="MS371" s="7"/>
      <c r="MT371" s="7"/>
      <c r="MU371" s="7"/>
      <c r="MV371" s="7"/>
      <c r="MW371" s="7"/>
      <c r="MX371" s="7"/>
      <c r="MY371" s="7"/>
      <c r="MZ371" s="7"/>
      <c r="NA371" s="7"/>
      <c r="NB371" s="7"/>
      <c r="NC371" s="7"/>
      <c r="ND371" s="7"/>
      <c r="NE371" s="7"/>
      <c r="NF371" s="7"/>
      <c r="NG371" s="7"/>
      <c r="NH371" s="7"/>
      <c r="NI371" s="7"/>
      <c r="NJ371" s="7"/>
      <c r="NK371" s="7"/>
      <c r="NL371" s="7"/>
      <c r="NM371" s="7"/>
      <c r="NN371" s="7"/>
      <c r="NO371" s="7"/>
      <c r="NP371" s="7"/>
      <c r="NQ371" s="7"/>
      <c r="NR371" s="7"/>
      <c r="NS371" s="7"/>
      <c r="NT371" s="7"/>
      <c r="NU371" s="7"/>
      <c r="NV371" s="7"/>
      <c r="NW371" s="7"/>
      <c r="NX371" s="7"/>
      <c r="NY371" s="7"/>
      <c r="NZ371" s="7"/>
      <c r="OA371" s="7"/>
      <c r="OB371" s="7"/>
      <c r="OC371" s="7"/>
      <c r="OD371" s="7"/>
      <c r="OE371" s="7"/>
      <c r="OF371" s="7"/>
      <c r="OG371" s="7"/>
      <c r="OH371" s="7"/>
      <c r="OI371" s="7"/>
      <c r="OJ371" s="7"/>
      <c r="OK371" s="7"/>
      <c r="OL371" s="7"/>
      <c r="OM371" s="7"/>
      <c r="ON371" s="7"/>
      <c r="OO371" s="7"/>
      <c r="OP371" s="7"/>
      <c r="OQ371" s="7"/>
      <c r="OR371" s="7"/>
      <c r="OS371" s="7"/>
      <c r="OT371" s="7"/>
      <c r="OU371" s="7"/>
      <c r="OV371" s="7"/>
      <c r="OW371" s="7"/>
      <c r="OX371" s="7"/>
      <c r="OY371" s="7"/>
      <c r="OZ371" s="7"/>
      <c r="PA371" s="7"/>
      <c r="PB371" s="7"/>
      <c r="PC371" s="7"/>
      <c r="PD371" s="7"/>
      <c r="PE371" s="7"/>
      <c r="PF371" s="7"/>
      <c r="PG371" s="7"/>
      <c r="PH371" s="7"/>
      <c r="PI371" s="7"/>
      <c r="PJ371" s="7"/>
      <c r="PK371" s="7"/>
      <c r="PL371" s="7"/>
      <c r="PM371" s="7"/>
      <c r="PN371" s="7"/>
      <c r="PO371" s="7"/>
      <c r="PP371" s="7"/>
      <c r="PQ371" s="7"/>
      <c r="PR371" s="7"/>
      <c r="PS371" s="7"/>
      <c r="PT371" s="7"/>
      <c r="PU371" s="7"/>
      <c r="PV371" s="7"/>
      <c r="PW371" s="7"/>
      <c r="PX371" s="7"/>
      <c r="PY371" s="7"/>
      <c r="PZ371" s="7"/>
      <c r="QA371" s="7"/>
      <c r="QB371" s="7"/>
      <c r="QC371" s="7"/>
      <c r="QD371" s="7"/>
      <c r="QE371" s="7"/>
      <c r="QF371" s="7"/>
      <c r="QG371" s="7"/>
      <c r="QH371" s="7"/>
      <c r="QI371" s="7"/>
      <c r="QJ371" s="7"/>
      <c r="QK371" s="7"/>
      <c r="QL371" s="7"/>
      <c r="QM371" s="7"/>
      <c r="QN371" s="7"/>
      <c r="QO371" s="7"/>
      <c r="QP371" s="7"/>
      <c r="QQ371" s="7"/>
      <c r="QR371" s="7"/>
      <c r="QS371" s="7"/>
      <c r="QT371" s="7"/>
      <c r="QU371" s="7"/>
      <c r="QV371" s="7"/>
      <c r="QW371" s="7"/>
      <c r="QX371" s="7"/>
      <c r="QY371" s="7"/>
      <c r="QZ371" s="7"/>
      <c r="RA371" s="7"/>
      <c r="RB371" s="7"/>
      <c r="RC371" s="7"/>
      <c r="RD371" s="7"/>
      <c r="RE371" s="7"/>
      <c r="RF371" s="7"/>
      <c r="RG371" s="7"/>
      <c r="RH371" s="7"/>
      <c r="RI371" s="7"/>
      <c r="RJ371" s="7"/>
      <c r="RK371" s="7"/>
      <c r="RL371" s="7"/>
      <c r="RM371" s="7"/>
      <c r="RN371" s="7"/>
      <c r="RO371" s="7"/>
      <c r="RP371" s="7"/>
      <c r="RQ371" s="7"/>
      <c r="RR371" s="7"/>
      <c r="RS371" s="7"/>
      <c r="RT371" s="7"/>
      <c r="RU371" s="7"/>
      <c r="RV371" s="7"/>
      <c r="RW371" s="7"/>
      <c r="RX371" s="7"/>
      <c r="RY371" s="7"/>
      <c r="RZ371" s="7"/>
      <c r="SA371" s="7"/>
      <c r="SB371" s="7"/>
      <c r="SC371" s="7"/>
      <c r="SD371" s="7"/>
      <c r="SE371" s="7"/>
      <c r="SF371" s="7"/>
      <c r="SG371" s="7"/>
      <c r="SH371" s="7"/>
      <c r="SI371" s="7"/>
      <c r="SJ371" s="7"/>
      <c r="SK371" s="7"/>
    </row>
    <row r="372" ht="14.2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  <c r="DT372" s="7"/>
      <c r="DU372" s="7"/>
      <c r="DV372" s="7"/>
      <c r="DW372" s="7"/>
      <c r="DX372" s="7"/>
      <c r="DY372" s="7"/>
      <c r="DZ372" s="7"/>
      <c r="EA372" s="7"/>
      <c r="EB372" s="7"/>
      <c r="EC372" s="7"/>
      <c r="ED372" s="7"/>
      <c r="EE372" s="7"/>
      <c r="EF372" s="7"/>
      <c r="EG372" s="7"/>
      <c r="EH372" s="7"/>
      <c r="EI372" s="7"/>
      <c r="EJ372" s="7"/>
      <c r="EK372" s="7"/>
      <c r="EL372" s="7"/>
      <c r="EM372" s="7"/>
      <c r="EN372" s="7"/>
      <c r="EO372" s="7"/>
      <c r="EP372" s="7"/>
      <c r="EQ372" s="7"/>
      <c r="ER372" s="7"/>
      <c r="ES372" s="7"/>
      <c r="ET372" s="7"/>
      <c r="EU372" s="7"/>
      <c r="EV372" s="7"/>
      <c r="EW372" s="7"/>
      <c r="EX372" s="7"/>
      <c r="EY372" s="7"/>
      <c r="EZ372" s="7"/>
      <c r="FA372" s="7"/>
      <c r="FB372" s="7"/>
      <c r="FC372" s="7"/>
      <c r="FD372" s="7"/>
      <c r="FE372" s="7"/>
      <c r="FF372" s="7"/>
      <c r="FG372" s="7"/>
      <c r="FH372" s="7"/>
      <c r="FI372" s="7"/>
      <c r="FJ372" s="7"/>
      <c r="FK372" s="7"/>
      <c r="FL372" s="7"/>
      <c r="FM372" s="7"/>
      <c r="FN372" s="7"/>
      <c r="FO372" s="7"/>
      <c r="FP372" s="7"/>
      <c r="FQ372" s="7"/>
      <c r="FR372" s="7"/>
      <c r="FS372" s="7"/>
      <c r="FT372" s="7"/>
      <c r="FU372" s="7"/>
      <c r="FV372" s="7"/>
      <c r="FW372" s="7"/>
      <c r="FX372" s="7"/>
      <c r="FY372" s="7"/>
      <c r="FZ372" s="7"/>
      <c r="GA372" s="7"/>
      <c r="GB372" s="7"/>
      <c r="GC372" s="7"/>
      <c r="GD372" s="7"/>
      <c r="GE372" s="7"/>
      <c r="GF372" s="7"/>
      <c r="GG372" s="7"/>
      <c r="GH372" s="7"/>
      <c r="GI372" s="7"/>
      <c r="GJ372" s="7"/>
      <c r="GK372" s="7"/>
      <c r="GL372" s="7"/>
      <c r="GM372" s="7"/>
      <c r="GN372" s="7"/>
      <c r="GO372" s="7"/>
      <c r="GP372" s="7"/>
      <c r="GQ372" s="7"/>
      <c r="GR372" s="7"/>
      <c r="GS372" s="7"/>
      <c r="GT372" s="7"/>
      <c r="GU372" s="7"/>
      <c r="GV372" s="7"/>
      <c r="GW372" s="7"/>
      <c r="GX372" s="7"/>
      <c r="GY372" s="7"/>
      <c r="GZ372" s="7"/>
      <c r="HA372" s="7"/>
      <c r="HB372" s="7"/>
      <c r="HC372" s="7"/>
      <c r="HD372" s="7"/>
      <c r="HE372" s="7"/>
      <c r="HF372" s="7"/>
      <c r="HG372" s="7"/>
      <c r="HH372" s="7"/>
      <c r="HI372" s="7"/>
      <c r="HJ372" s="7"/>
      <c r="HK372" s="7"/>
      <c r="HL372" s="7"/>
      <c r="HM372" s="7"/>
      <c r="HN372" s="7"/>
      <c r="HO372" s="7"/>
      <c r="HP372" s="7"/>
      <c r="HQ372" s="7"/>
      <c r="HR372" s="7"/>
      <c r="HS372" s="7"/>
      <c r="HT372" s="7"/>
      <c r="HU372" s="7"/>
      <c r="HV372" s="7"/>
      <c r="HW372" s="7"/>
      <c r="HX372" s="7"/>
      <c r="HY372" s="7"/>
      <c r="HZ372" s="7"/>
      <c r="IA372" s="7"/>
      <c r="IB372" s="7"/>
      <c r="IC372" s="7"/>
      <c r="ID372" s="7"/>
      <c r="IE372" s="7"/>
      <c r="IF372" s="7"/>
      <c r="IG372" s="7"/>
      <c r="IH372" s="7"/>
      <c r="II372" s="7"/>
      <c r="IJ372" s="7"/>
      <c r="IK372" s="7"/>
      <c r="IL372" s="7"/>
      <c r="IM372" s="7"/>
      <c r="IN372" s="7"/>
      <c r="IO372" s="7"/>
      <c r="IP372" s="7"/>
      <c r="IQ372" s="7"/>
      <c r="IR372" s="7"/>
      <c r="IS372" s="7"/>
      <c r="IT372" s="7"/>
      <c r="IU372" s="7"/>
      <c r="IV372" s="7"/>
      <c r="IW372" s="7"/>
      <c r="IX372" s="7"/>
      <c r="IY372" s="7"/>
      <c r="IZ372" s="7"/>
      <c r="JA372" s="7"/>
      <c r="JB372" s="7"/>
      <c r="JC372" s="7"/>
      <c r="JD372" s="7"/>
      <c r="JE372" s="7"/>
      <c r="JF372" s="7"/>
      <c r="JG372" s="7"/>
      <c r="JH372" s="7"/>
      <c r="JI372" s="7"/>
      <c r="JJ372" s="7"/>
      <c r="JK372" s="7"/>
      <c r="JL372" s="7"/>
      <c r="JM372" s="7"/>
      <c r="JN372" s="7"/>
      <c r="JO372" s="7"/>
      <c r="JP372" s="7"/>
      <c r="JQ372" s="7"/>
      <c r="JR372" s="7"/>
      <c r="JS372" s="7"/>
      <c r="JT372" s="7"/>
      <c r="JU372" s="7"/>
      <c r="JV372" s="7"/>
      <c r="JW372" s="7"/>
      <c r="JX372" s="7"/>
      <c r="JY372" s="7"/>
      <c r="JZ372" s="7"/>
      <c r="KA372" s="7"/>
      <c r="KB372" s="7"/>
      <c r="KC372" s="7"/>
      <c r="KD372" s="7"/>
      <c r="KE372" s="7"/>
      <c r="KF372" s="7"/>
      <c r="KG372" s="7"/>
      <c r="KH372" s="7"/>
      <c r="KI372" s="7"/>
      <c r="KJ372" s="7"/>
      <c r="KK372" s="7"/>
      <c r="KL372" s="7"/>
      <c r="KM372" s="7"/>
      <c r="KN372" s="7"/>
      <c r="KO372" s="7"/>
      <c r="KP372" s="7"/>
      <c r="KQ372" s="7"/>
      <c r="KR372" s="7"/>
      <c r="KS372" s="7"/>
      <c r="KT372" s="7"/>
      <c r="KU372" s="7"/>
      <c r="KV372" s="7"/>
      <c r="KW372" s="7"/>
      <c r="KX372" s="7"/>
      <c r="KY372" s="7"/>
      <c r="KZ372" s="7"/>
      <c r="LA372" s="7"/>
      <c r="LB372" s="7"/>
      <c r="LC372" s="7"/>
      <c r="LD372" s="7"/>
      <c r="LE372" s="7"/>
      <c r="LF372" s="7"/>
      <c r="LG372" s="7"/>
      <c r="LH372" s="7"/>
      <c r="LI372" s="7"/>
      <c r="LJ372" s="7"/>
      <c r="LK372" s="7"/>
      <c r="LL372" s="7"/>
      <c r="LM372" s="7"/>
      <c r="LN372" s="7"/>
      <c r="LO372" s="7"/>
      <c r="LP372" s="7"/>
      <c r="LQ372" s="7"/>
      <c r="LR372" s="7"/>
      <c r="LS372" s="7"/>
      <c r="LT372" s="7"/>
      <c r="LU372" s="7"/>
      <c r="LV372" s="7"/>
      <c r="LW372" s="7"/>
      <c r="LX372" s="7"/>
      <c r="LY372" s="7"/>
      <c r="LZ372" s="7"/>
      <c r="MA372" s="7"/>
      <c r="MB372" s="7"/>
      <c r="MC372" s="7"/>
      <c r="MD372" s="7"/>
      <c r="ME372" s="7"/>
      <c r="MF372" s="7"/>
      <c r="MG372" s="7"/>
      <c r="MH372" s="7"/>
      <c r="MI372" s="7"/>
      <c r="MJ372" s="7"/>
      <c r="MK372" s="7"/>
      <c r="ML372" s="7"/>
      <c r="MM372" s="7"/>
      <c r="MN372" s="7"/>
      <c r="MO372" s="7"/>
      <c r="MP372" s="7"/>
      <c r="MQ372" s="7"/>
      <c r="MR372" s="7"/>
      <c r="MS372" s="7"/>
      <c r="MT372" s="7"/>
      <c r="MU372" s="7"/>
      <c r="MV372" s="7"/>
      <c r="MW372" s="7"/>
      <c r="MX372" s="7"/>
      <c r="MY372" s="7"/>
      <c r="MZ372" s="7"/>
      <c r="NA372" s="7"/>
      <c r="NB372" s="7"/>
      <c r="NC372" s="7"/>
      <c r="ND372" s="7"/>
      <c r="NE372" s="7"/>
      <c r="NF372" s="7"/>
      <c r="NG372" s="7"/>
      <c r="NH372" s="7"/>
      <c r="NI372" s="7"/>
      <c r="NJ372" s="7"/>
      <c r="NK372" s="7"/>
      <c r="NL372" s="7"/>
      <c r="NM372" s="7"/>
      <c r="NN372" s="7"/>
      <c r="NO372" s="7"/>
      <c r="NP372" s="7"/>
      <c r="NQ372" s="7"/>
      <c r="NR372" s="7"/>
      <c r="NS372" s="7"/>
      <c r="NT372" s="7"/>
      <c r="NU372" s="7"/>
      <c r="NV372" s="7"/>
      <c r="NW372" s="7"/>
      <c r="NX372" s="7"/>
      <c r="NY372" s="7"/>
      <c r="NZ372" s="7"/>
      <c r="OA372" s="7"/>
      <c r="OB372" s="7"/>
      <c r="OC372" s="7"/>
      <c r="OD372" s="7"/>
      <c r="OE372" s="7"/>
      <c r="OF372" s="7"/>
      <c r="OG372" s="7"/>
      <c r="OH372" s="7"/>
      <c r="OI372" s="7"/>
      <c r="OJ372" s="7"/>
      <c r="OK372" s="7"/>
      <c r="OL372" s="7"/>
      <c r="OM372" s="7"/>
      <c r="ON372" s="7"/>
      <c r="OO372" s="7"/>
      <c r="OP372" s="7"/>
      <c r="OQ372" s="7"/>
      <c r="OR372" s="7"/>
      <c r="OS372" s="7"/>
      <c r="OT372" s="7"/>
      <c r="OU372" s="7"/>
      <c r="OV372" s="7"/>
      <c r="OW372" s="7"/>
      <c r="OX372" s="7"/>
      <c r="OY372" s="7"/>
      <c r="OZ372" s="7"/>
      <c r="PA372" s="7"/>
      <c r="PB372" s="7"/>
      <c r="PC372" s="7"/>
      <c r="PD372" s="7"/>
      <c r="PE372" s="7"/>
      <c r="PF372" s="7"/>
      <c r="PG372" s="7"/>
      <c r="PH372" s="7"/>
      <c r="PI372" s="7"/>
      <c r="PJ372" s="7"/>
      <c r="PK372" s="7"/>
      <c r="PL372" s="7"/>
      <c r="PM372" s="7"/>
      <c r="PN372" s="7"/>
      <c r="PO372" s="7"/>
      <c r="PP372" s="7"/>
      <c r="PQ372" s="7"/>
      <c r="PR372" s="7"/>
      <c r="PS372" s="7"/>
      <c r="PT372" s="7"/>
      <c r="PU372" s="7"/>
      <c r="PV372" s="7"/>
      <c r="PW372" s="7"/>
      <c r="PX372" s="7"/>
      <c r="PY372" s="7"/>
      <c r="PZ372" s="7"/>
      <c r="QA372" s="7"/>
      <c r="QB372" s="7"/>
      <c r="QC372" s="7"/>
      <c r="QD372" s="7"/>
      <c r="QE372" s="7"/>
      <c r="QF372" s="7"/>
      <c r="QG372" s="7"/>
      <c r="QH372" s="7"/>
      <c r="QI372" s="7"/>
      <c r="QJ372" s="7"/>
      <c r="QK372" s="7"/>
      <c r="QL372" s="7"/>
      <c r="QM372" s="7"/>
      <c r="QN372" s="7"/>
      <c r="QO372" s="7"/>
      <c r="QP372" s="7"/>
      <c r="QQ372" s="7"/>
      <c r="QR372" s="7"/>
      <c r="QS372" s="7"/>
      <c r="QT372" s="7"/>
      <c r="QU372" s="7"/>
      <c r="QV372" s="7"/>
      <c r="QW372" s="7"/>
      <c r="QX372" s="7"/>
      <c r="QY372" s="7"/>
      <c r="QZ372" s="7"/>
      <c r="RA372" s="7"/>
      <c r="RB372" s="7"/>
      <c r="RC372" s="7"/>
      <c r="RD372" s="7"/>
      <c r="RE372" s="7"/>
      <c r="RF372" s="7"/>
      <c r="RG372" s="7"/>
      <c r="RH372" s="7"/>
      <c r="RI372" s="7"/>
      <c r="RJ372" s="7"/>
      <c r="RK372" s="7"/>
      <c r="RL372" s="7"/>
      <c r="RM372" s="7"/>
      <c r="RN372" s="7"/>
      <c r="RO372" s="7"/>
      <c r="RP372" s="7"/>
      <c r="RQ372" s="7"/>
      <c r="RR372" s="7"/>
      <c r="RS372" s="7"/>
      <c r="RT372" s="7"/>
      <c r="RU372" s="7"/>
      <c r="RV372" s="7"/>
      <c r="RW372" s="7"/>
      <c r="RX372" s="7"/>
      <c r="RY372" s="7"/>
      <c r="RZ372" s="7"/>
      <c r="SA372" s="7"/>
      <c r="SB372" s="7"/>
      <c r="SC372" s="7"/>
      <c r="SD372" s="7"/>
      <c r="SE372" s="7"/>
      <c r="SF372" s="7"/>
      <c r="SG372" s="7"/>
      <c r="SH372" s="7"/>
      <c r="SI372" s="7"/>
      <c r="SJ372" s="7"/>
      <c r="SK372" s="7"/>
    </row>
    <row r="373" ht="14.2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  <c r="DT373" s="7"/>
      <c r="DU373" s="7"/>
      <c r="DV373" s="7"/>
      <c r="DW373" s="7"/>
      <c r="DX373" s="7"/>
      <c r="DY373" s="7"/>
      <c r="DZ373" s="7"/>
      <c r="EA373" s="7"/>
      <c r="EB373" s="7"/>
      <c r="EC373" s="7"/>
      <c r="ED373" s="7"/>
      <c r="EE373" s="7"/>
      <c r="EF373" s="7"/>
      <c r="EG373" s="7"/>
      <c r="EH373" s="7"/>
      <c r="EI373" s="7"/>
      <c r="EJ373" s="7"/>
      <c r="EK373" s="7"/>
      <c r="EL373" s="7"/>
      <c r="EM373" s="7"/>
      <c r="EN373" s="7"/>
      <c r="EO373" s="7"/>
      <c r="EP373" s="7"/>
      <c r="EQ373" s="7"/>
      <c r="ER373" s="7"/>
      <c r="ES373" s="7"/>
      <c r="ET373" s="7"/>
      <c r="EU373" s="7"/>
      <c r="EV373" s="7"/>
      <c r="EW373" s="7"/>
      <c r="EX373" s="7"/>
      <c r="EY373" s="7"/>
      <c r="EZ373" s="7"/>
      <c r="FA373" s="7"/>
      <c r="FB373" s="7"/>
      <c r="FC373" s="7"/>
      <c r="FD373" s="7"/>
      <c r="FE373" s="7"/>
      <c r="FF373" s="7"/>
      <c r="FG373" s="7"/>
      <c r="FH373" s="7"/>
      <c r="FI373" s="7"/>
      <c r="FJ373" s="7"/>
      <c r="FK373" s="7"/>
      <c r="FL373" s="7"/>
      <c r="FM373" s="7"/>
      <c r="FN373" s="7"/>
      <c r="FO373" s="7"/>
      <c r="FP373" s="7"/>
      <c r="FQ373" s="7"/>
      <c r="FR373" s="7"/>
      <c r="FS373" s="7"/>
      <c r="FT373" s="7"/>
      <c r="FU373" s="7"/>
      <c r="FV373" s="7"/>
      <c r="FW373" s="7"/>
      <c r="FX373" s="7"/>
      <c r="FY373" s="7"/>
      <c r="FZ373" s="7"/>
      <c r="GA373" s="7"/>
      <c r="GB373" s="7"/>
      <c r="GC373" s="7"/>
      <c r="GD373" s="7"/>
      <c r="GE373" s="7"/>
      <c r="GF373" s="7"/>
      <c r="GG373" s="7"/>
      <c r="GH373" s="7"/>
      <c r="GI373" s="7"/>
      <c r="GJ373" s="7"/>
      <c r="GK373" s="7"/>
      <c r="GL373" s="7"/>
      <c r="GM373" s="7"/>
      <c r="GN373" s="7"/>
      <c r="GO373" s="7"/>
      <c r="GP373" s="7"/>
      <c r="GQ373" s="7"/>
      <c r="GR373" s="7"/>
      <c r="GS373" s="7"/>
      <c r="GT373" s="7"/>
      <c r="GU373" s="7"/>
      <c r="GV373" s="7"/>
      <c r="GW373" s="7"/>
      <c r="GX373" s="7"/>
      <c r="GY373" s="7"/>
      <c r="GZ373" s="7"/>
      <c r="HA373" s="7"/>
      <c r="HB373" s="7"/>
      <c r="HC373" s="7"/>
      <c r="HD373" s="7"/>
      <c r="HE373" s="7"/>
      <c r="HF373" s="7"/>
      <c r="HG373" s="7"/>
      <c r="HH373" s="7"/>
      <c r="HI373" s="7"/>
      <c r="HJ373" s="7"/>
      <c r="HK373" s="7"/>
      <c r="HL373" s="7"/>
      <c r="HM373" s="7"/>
      <c r="HN373" s="7"/>
      <c r="HO373" s="7"/>
      <c r="HP373" s="7"/>
      <c r="HQ373" s="7"/>
      <c r="HR373" s="7"/>
      <c r="HS373" s="7"/>
      <c r="HT373" s="7"/>
      <c r="HU373" s="7"/>
      <c r="HV373" s="7"/>
      <c r="HW373" s="7"/>
      <c r="HX373" s="7"/>
      <c r="HY373" s="7"/>
      <c r="HZ373" s="7"/>
      <c r="IA373" s="7"/>
      <c r="IB373" s="7"/>
      <c r="IC373" s="7"/>
      <c r="ID373" s="7"/>
      <c r="IE373" s="7"/>
      <c r="IF373" s="7"/>
      <c r="IG373" s="7"/>
      <c r="IH373" s="7"/>
      <c r="II373" s="7"/>
      <c r="IJ373" s="7"/>
      <c r="IK373" s="7"/>
      <c r="IL373" s="7"/>
      <c r="IM373" s="7"/>
      <c r="IN373" s="7"/>
      <c r="IO373" s="7"/>
      <c r="IP373" s="7"/>
      <c r="IQ373" s="7"/>
      <c r="IR373" s="7"/>
      <c r="IS373" s="7"/>
      <c r="IT373" s="7"/>
      <c r="IU373" s="7"/>
      <c r="IV373" s="7"/>
      <c r="IW373" s="7"/>
      <c r="IX373" s="7"/>
      <c r="IY373" s="7"/>
      <c r="IZ373" s="7"/>
      <c r="JA373" s="7"/>
      <c r="JB373" s="7"/>
      <c r="JC373" s="7"/>
      <c r="JD373" s="7"/>
      <c r="JE373" s="7"/>
      <c r="JF373" s="7"/>
      <c r="JG373" s="7"/>
      <c r="JH373" s="7"/>
      <c r="JI373" s="7"/>
      <c r="JJ373" s="7"/>
      <c r="JK373" s="7"/>
      <c r="JL373" s="7"/>
      <c r="JM373" s="7"/>
      <c r="JN373" s="7"/>
      <c r="JO373" s="7"/>
      <c r="JP373" s="7"/>
      <c r="JQ373" s="7"/>
      <c r="JR373" s="7"/>
      <c r="JS373" s="7"/>
      <c r="JT373" s="7"/>
      <c r="JU373" s="7"/>
      <c r="JV373" s="7"/>
      <c r="JW373" s="7"/>
      <c r="JX373" s="7"/>
      <c r="JY373" s="7"/>
      <c r="JZ373" s="7"/>
      <c r="KA373" s="7"/>
      <c r="KB373" s="7"/>
      <c r="KC373" s="7"/>
      <c r="KD373" s="7"/>
      <c r="KE373" s="7"/>
      <c r="KF373" s="7"/>
      <c r="KG373" s="7"/>
      <c r="KH373" s="7"/>
      <c r="KI373" s="7"/>
      <c r="KJ373" s="7"/>
      <c r="KK373" s="7"/>
      <c r="KL373" s="7"/>
      <c r="KM373" s="7"/>
      <c r="KN373" s="7"/>
      <c r="KO373" s="7"/>
      <c r="KP373" s="7"/>
      <c r="KQ373" s="7"/>
      <c r="KR373" s="7"/>
      <c r="KS373" s="7"/>
      <c r="KT373" s="7"/>
      <c r="KU373" s="7"/>
      <c r="KV373" s="7"/>
      <c r="KW373" s="7"/>
      <c r="KX373" s="7"/>
      <c r="KY373" s="7"/>
      <c r="KZ373" s="7"/>
      <c r="LA373" s="7"/>
      <c r="LB373" s="7"/>
      <c r="LC373" s="7"/>
      <c r="LD373" s="7"/>
      <c r="LE373" s="7"/>
      <c r="LF373" s="7"/>
      <c r="LG373" s="7"/>
      <c r="LH373" s="7"/>
      <c r="LI373" s="7"/>
      <c r="LJ373" s="7"/>
      <c r="LK373" s="7"/>
      <c r="LL373" s="7"/>
      <c r="LM373" s="7"/>
      <c r="LN373" s="7"/>
      <c r="LO373" s="7"/>
      <c r="LP373" s="7"/>
      <c r="LQ373" s="7"/>
      <c r="LR373" s="7"/>
      <c r="LS373" s="7"/>
      <c r="LT373" s="7"/>
      <c r="LU373" s="7"/>
      <c r="LV373" s="7"/>
      <c r="LW373" s="7"/>
      <c r="LX373" s="7"/>
      <c r="LY373" s="7"/>
      <c r="LZ373" s="7"/>
      <c r="MA373" s="7"/>
      <c r="MB373" s="7"/>
      <c r="MC373" s="7"/>
      <c r="MD373" s="7"/>
      <c r="ME373" s="7"/>
      <c r="MF373" s="7"/>
      <c r="MG373" s="7"/>
      <c r="MH373" s="7"/>
      <c r="MI373" s="7"/>
      <c r="MJ373" s="7"/>
      <c r="MK373" s="7"/>
      <c r="ML373" s="7"/>
      <c r="MM373" s="7"/>
      <c r="MN373" s="7"/>
      <c r="MO373" s="7"/>
      <c r="MP373" s="7"/>
      <c r="MQ373" s="7"/>
      <c r="MR373" s="7"/>
      <c r="MS373" s="7"/>
      <c r="MT373" s="7"/>
      <c r="MU373" s="7"/>
      <c r="MV373" s="7"/>
      <c r="MW373" s="7"/>
      <c r="MX373" s="7"/>
      <c r="MY373" s="7"/>
      <c r="MZ373" s="7"/>
      <c r="NA373" s="7"/>
      <c r="NB373" s="7"/>
      <c r="NC373" s="7"/>
      <c r="ND373" s="7"/>
      <c r="NE373" s="7"/>
      <c r="NF373" s="7"/>
      <c r="NG373" s="7"/>
      <c r="NH373" s="7"/>
      <c r="NI373" s="7"/>
      <c r="NJ373" s="7"/>
      <c r="NK373" s="7"/>
      <c r="NL373" s="7"/>
      <c r="NM373" s="7"/>
      <c r="NN373" s="7"/>
      <c r="NO373" s="7"/>
      <c r="NP373" s="7"/>
      <c r="NQ373" s="7"/>
      <c r="NR373" s="7"/>
      <c r="NS373" s="7"/>
      <c r="NT373" s="7"/>
      <c r="NU373" s="7"/>
      <c r="NV373" s="7"/>
      <c r="NW373" s="7"/>
      <c r="NX373" s="7"/>
      <c r="NY373" s="7"/>
      <c r="NZ373" s="7"/>
      <c r="OA373" s="7"/>
      <c r="OB373" s="7"/>
      <c r="OC373" s="7"/>
      <c r="OD373" s="7"/>
      <c r="OE373" s="7"/>
      <c r="OF373" s="7"/>
      <c r="OG373" s="7"/>
      <c r="OH373" s="7"/>
      <c r="OI373" s="7"/>
      <c r="OJ373" s="7"/>
      <c r="OK373" s="7"/>
      <c r="OL373" s="7"/>
      <c r="OM373" s="7"/>
      <c r="ON373" s="7"/>
      <c r="OO373" s="7"/>
      <c r="OP373" s="7"/>
      <c r="OQ373" s="7"/>
      <c r="OR373" s="7"/>
      <c r="OS373" s="7"/>
      <c r="OT373" s="7"/>
      <c r="OU373" s="7"/>
      <c r="OV373" s="7"/>
      <c r="OW373" s="7"/>
      <c r="OX373" s="7"/>
      <c r="OY373" s="7"/>
      <c r="OZ373" s="7"/>
      <c r="PA373" s="7"/>
      <c r="PB373" s="7"/>
      <c r="PC373" s="7"/>
      <c r="PD373" s="7"/>
      <c r="PE373" s="7"/>
      <c r="PF373" s="7"/>
      <c r="PG373" s="7"/>
      <c r="PH373" s="7"/>
      <c r="PI373" s="7"/>
      <c r="PJ373" s="7"/>
      <c r="PK373" s="7"/>
      <c r="PL373" s="7"/>
      <c r="PM373" s="7"/>
      <c r="PN373" s="7"/>
      <c r="PO373" s="7"/>
      <c r="PP373" s="7"/>
      <c r="PQ373" s="7"/>
      <c r="PR373" s="7"/>
      <c r="PS373" s="7"/>
      <c r="PT373" s="7"/>
      <c r="PU373" s="7"/>
      <c r="PV373" s="7"/>
      <c r="PW373" s="7"/>
      <c r="PX373" s="7"/>
      <c r="PY373" s="7"/>
      <c r="PZ373" s="7"/>
      <c r="QA373" s="7"/>
      <c r="QB373" s="7"/>
      <c r="QC373" s="7"/>
      <c r="QD373" s="7"/>
      <c r="QE373" s="7"/>
      <c r="QF373" s="7"/>
      <c r="QG373" s="7"/>
      <c r="QH373" s="7"/>
      <c r="QI373" s="7"/>
      <c r="QJ373" s="7"/>
      <c r="QK373" s="7"/>
      <c r="QL373" s="7"/>
      <c r="QM373" s="7"/>
      <c r="QN373" s="7"/>
      <c r="QO373" s="7"/>
      <c r="QP373" s="7"/>
      <c r="QQ373" s="7"/>
      <c r="QR373" s="7"/>
      <c r="QS373" s="7"/>
      <c r="QT373" s="7"/>
      <c r="QU373" s="7"/>
      <c r="QV373" s="7"/>
      <c r="QW373" s="7"/>
      <c r="QX373" s="7"/>
      <c r="QY373" s="7"/>
      <c r="QZ373" s="7"/>
      <c r="RA373" s="7"/>
      <c r="RB373" s="7"/>
      <c r="RC373" s="7"/>
      <c r="RD373" s="7"/>
      <c r="RE373" s="7"/>
      <c r="RF373" s="7"/>
      <c r="RG373" s="7"/>
      <c r="RH373" s="7"/>
      <c r="RI373" s="7"/>
      <c r="RJ373" s="7"/>
      <c r="RK373" s="7"/>
      <c r="RL373" s="7"/>
      <c r="RM373" s="7"/>
      <c r="RN373" s="7"/>
      <c r="RO373" s="7"/>
      <c r="RP373" s="7"/>
      <c r="RQ373" s="7"/>
      <c r="RR373" s="7"/>
      <c r="RS373" s="7"/>
      <c r="RT373" s="7"/>
      <c r="RU373" s="7"/>
      <c r="RV373" s="7"/>
      <c r="RW373" s="7"/>
      <c r="RX373" s="7"/>
      <c r="RY373" s="7"/>
      <c r="RZ373" s="7"/>
      <c r="SA373" s="7"/>
      <c r="SB373" s="7"/>
      <c r="SC373" s="7"/>
      <c r="SD373" s="7"/>
      <c r="SE373" s="7"/>
      <c r="SF373" s="7"/>
      <c r="SG373" s="7"/>
      <c r="SH373" s="7"/>
      <c r="SI373" s="7"/>
      <c r="SJ373" s="7"/>
      <c r="SK373" s="7"/>
    </row>
    <row r="374" ht="14.2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  <c r="DT374" s="7"/>
      <c r="DU374" s="7"/>
      <c r="DV374" s="7"/>
      <c r="DW374" s="7"/>
      <c r="DX374" s="7"/>
      <c r="DY374" s="7"/>
      <c r="DZ374" s="7"/>
      <c r="EA374" s="7"/>
      <c r="EB374" s="7"/>
      <c r="EC374" s="7"/>
      <c r="ED374" s="7"/>
      <c r="EE374" s="7"/>
      <c r="EF374" s="7"/>
      <c r="EG374" s="7"/>
      <c r="EH374" s="7"/>
      <c r="EI374" s="7"/>
      <c r="EJ374" s="7"/>
      <c r="EK374" s="7"/>
      <c r="EL374" s="7"/>
      <c r="EM374" s="7"/>
      <c r="EN374" s="7"/>
      <c r="EO374" s="7"/>
      <c r="EP374" s="7"/>
      <c r="EQ374" s="7"/>
      <c r="ER374" s="7"/>
      <c r="ES374" s="7"/>
      <c r="ET374" s="7"/>
      <c r="EU374" s="7"/>
      <c r="EV374" s="7"/>
      <c r="EW374" s="7"/>
      <c r="EX374" s="7"/>
      <c r="EY374" s="7"/>
      <c r="EZ374" s="7"/>
      <c r="FA374" s="7"/>
      <c r="FB374" s="7"/>
      <c r="FC374" s="7"/>
      <c r="FD374" s="7"/>
      <c r="FE374" s="7"/>
      <c r="FF374" s="7"/>
      <c r="FG374" s="7"/>
      <c r="FH374" s="7"/>
      <c r="FI374" s="7"/>
      <c r="FJ374" s="7"/>
      <c r="FK374" s="7"/>
      <c r="FL374" s="7"/>
      <c r="FM374" s="7"/>
      <c r="FN374" s="7"/>
      <c r="FO374" s="7"/>
      <c r="FP374" s="7"/>
      <c r="FQ374" s="7"/>
      <c r="FR374" s="7"/>
      <c r="FS374" s="7"/>
      <c r="FT374" s="7"/>
      <c r="FU374" s="7"/>
      <c r="FV374" s="7"/>
      <c r="FW374" s="7"/>
      <c r="FX374" s="7"/>
      <c r="FY374" s="7"/>
      <c r="FZ374" s="7"/>
      <c r="GA374" s="7"/>
      <c r="GB374" s="7"/>
      <c r="GC374" s="7"/>
      <c r="GD374" s="7"/>
      <c r="GE374" s="7"/>
      <c r="GF374" s="7"/>
      <c r="GG374" s="7"/>
      <c r="GH374" s="7"/>
      <c r="GI374" s="7"/>
      <c r="GJ374" s="7"/>
      <c r="GK374" s="7"/>
      <c r="GL374" s="7"/>
      <c r="GM374" s="7"/>
      <c r="GN374" s="7"/>
      <c r="GO374" s="7"/>
      <c r="GP374" s="7"/>
      <c r="GQ374" s="7"/>
      <c r="GR374" s="7"/>
      <c r="GS374" s="7"/>
      <c r="GT374" s="7"/>
      <c r="GU374" s="7"/>
      <c r="GV374" s="7"/>
      <c r="GW374" s="7"/>
      <c r="GX374" s="7"/>
      <c r="GY374" s="7"/>
      <c r="GZ374" s="7"/>
      <c r="HA374" s="7"/>
      <c r="HB374" s="7"/>
      <c r="HC374" s="7"/>
      <c r="HD374" s="7"/>
      <c r="HE374" s="7"/>
      <c r="HF374" s="7"/>
      <c r="HG374" s="7"/>
      <c r="HH374" s="7"/>
      <c r="HI374" s="7"/>
      <c r="HJ374" s="7"/>
      <c r="HK374" s="7"/>
      <c r="HL374" s="7"/>
      <c r="HM374" s="7"/>
      <c r="HN374" s="7"/>
      <c r="HO374" s="7"/>
      <c r="HP374" s="7"/>
      <c r="HQ374" s="7"/>
      <c r="HR374" s="7"/>
      <c r="HS374" s="7"/>
      <c r="HT374" s="7"/>
      <c r="HU374" s="7"/>
      <c r="HV374" s="7"/>
      <c r="HW374" s="7"/>
      <c r="HX374" s="7"/>
      <c r="HY374" s="7"/>
      <c r="HZ374" s="7"/>
      <c r="IA374" s="7"/>
      <c r="IB374" s="7"/>
      <c r="IC374" s="7"/>
      <c r="ID374" s="7"/>
      <c r="IE374" s="7"/>
      <c r="IF374" s="7"/>
      <c r="IG374" s="7"/>
      <c r="IH374" s="7"/>
      <c r="II374" s="7"/>
      <c r="IJ374" s="7"/>
      <c r="IK374" s="7"/>
      <c r="IL374" s="7"/>
      <c r="IM374" s="7"/>
      <c r="IN374" s="7"/>
      <c r="IO374" s="7"/>
      <c r="IP374" s="7"/>
      <c r="IQ374" s="7"/>
      <c r="IR374" s="7"/>
      <c r="IS374" s="7"/>
      <c r="IT374" s="7"/>
      <c r="IU374" s="7"/>
      <c r="IV374" s="7"/>
      <c r="IW374" s="7"/>
      <c r="IX374" s="7"/>
      <c r="IY374" s="7"/>
      <c r="IZ374" s="7"/>
      <c r="JA374" s="7"/>
      <c r="JB374" s="7"/>
      <c r="JC374" s="7"/>
      <c r="JD374" s="7"/>
      <c r="JE374" s="7"/>
      <c r="JF374" s="7"/>
      <c r="JG374" s="7"/>
      <c r="JH374" s="7"/>
      <c r="JI374" s="7"/>
      <c r="JJ374" s="7"/>
      <c r="JK374" s="7"/>
      <c r="JL374" s="7"/>
      <c r="JM374" s="7"/>
      <c r="JN374" s="7"/>
      <c r="JO374" s="7"/>
      <c r="JP374" s="7"/>
      <c r="JQ374" s="7"/>
      <c r="JR374" s="7"/>
      <c r="JS374" s="7"/>
      <c r="JT374" s="7"/>
      <c r="JU374" s="7"/>
      <c r="JV374" s="7"/>
      <c r="JW374" s="7"/>
      <c r="JX374" s="7"/>
      <c r="JY374" s="7"/>
      <c r="JZ374" s="7"/>
      <c r="KA374" s="7"/>
      <c r="KB374" s="7"/>
      <c r="KC374" s="7"/>
      <c r="KD374" s="7"/>
      <c r="KE374" s="7"/>
      <c r="KF374" s="7"/>
      <c r="KG374" s="7"/>
      <c r="KH374" s="7"/>
      <c r="KI374" s="7"/>
      <c r="KJ374" s="7"/>
      <c r="KK374" s="7"/>
      <c r="KL374" s="7"/>
      <c r="KM374" s="7"/>
      <c r="KN374" s="7"/>
      <c r="KO374" s="7"/>
      <c r="KP374" s="7"/>
      <c r="KQ374" s="7"/>
      <c r="KR374" s="7"/>
      <c r="KS374" s="7"/>
      <c r="KT374" s="7"/>
      <c r="KU374" s="7"/>
      <c r="KV374" s="7"/>
      <c r="KW374" s="7"/>
      <c r="KX374" s="7"/>
      <c r="KY374" s="7"/>
      <c r="KZ374" s="7"/>
      <c r="LA374" s="7"/>
      <c r="LB374" s="7"/>
      <c r="LC374" s="7"/>
      <c r="LD374" s="7"/>
      <c r="LE374" s="7"/>
      <c r="LF374" s="7"/>
      <c r="LG374" s="7"/>
      <c r="LH374" s="7"/>
      <c r="LI374" s="7"/>
      <c r="LJ374" s="7"/>
      <c r="LK374" s="7"/>
      <c r="LL374" s="7"/>
      <c r="LM374" s="7"/>
      <c r="LN374" s="7"/>
      <c r="LO374" s="7"/>
      <c r="LP374" s="7"/>
      <c r="LQ374" s="7"/>
      <c r="LR374" s="7"/>
      <c r="LS374" s="7"/>
      <c r="LT374" s="7"/>
      <c r="LU374" s="7"/>
      <c r="LV374" s="7"/>
      <c r="LW374" s="7"/>
      <c r="LX374" s="7"/>
      <c r="LY374" s="7"/>
      <c r="LZ374" s="7"/>
      <c r="MA374" s="7"/>
      <c r="MB374" s="7"/>
      <c r="MC374" s="7"/>
      <c r="MD374" s="7"/>
      <c r="ME374" s="7"/>
      <c r="MF374" s="7"/>
      <c r="MG374" s="7"/>
      <c r="MH374" s="7"/>
      <c r="MI374" s="7"/>
      <c r="MJ374" s="7"/>
      <c r="MK374" s="7"/>
      <c r="ML374" s="7"/>
      <c r="MM374" s="7"/>
      <c r="MN374" s="7"/>
      <c r="MO374" s="7"/>
      <c r="MP374" s="7"/>
      <c r="MQ374" s="7"/>
      <c r="MR374" s="7"/>
      <c r="MS374" s="7"/>
      <c r="MT374" s="7"/>
      <c r="MU374" s="7"/>
      <c r="MV374" s="7"/>
      <c r="MW374" s="7"/>
      <c r="MX374" s="7"/>
      <c r="MY374" s="7"/>
      <c r="MZ374" s="7"/>
      <c r="NA374" s="7"/>
      <c r="NB374" s="7"/>
      <c r="NC374" s="7"/>
      <c r="ND374" s="7"/>
      <c r="NE374" s="7"/>
      <c r="NF374" s="7"/>
      <c r="NG374" s="7"/>
      <c r="NH374" s="7"/>
      <c r="NI374" s="7"/>
      <c r="NJ374" s="7"/>
      <c r="NK374" s="7"/>
      <c r="NL374" s="7"/>
      <c r="NM374" s="7"/>
      <c r="NN374" s="7"/>
      <c r="NO374" s="7"/>
      <c r="NP374" s="7"/>
      <c r="NQ374" s="7"/>
      <c r="NR374" s="7"/>
      <c r="NS374" s="7"/>
      <c r="NT374" s="7"/>
      <c r="NU374" s="7"/>
      <c r="NV374" s="7"/>
      <c r="NW374" s="7"/>
      <c r="NX374" s="7"/>
      <c r="NY374" s="7"/>
      <c r="NZ374" s="7"/>
      <c r="OA374" s="7"/>
      <c r="OB374" s="7"/>
      <c r="OC374" s="7"/>
      <c r="OD374" s="7"/>
      <c r="OE374" s="7"/>
      <c r="OF374" s="7"/>
      <c r="OG374" s="7"/>
      <c r="OH374" s="7"/>
      <c r="OI374" s="7"/>
      <c r="OJ374" s="7"/>
      <c r="OK374" s="7"/>
      <c r="OL374" s="7"/>
      <c r="OM374" s="7"/>
      <c r="ON374" s="7"/>
      <c r="OO374" s="7"/>
      <c r="OP374" s="7"/>
      <c r="OQ374" s="7"/>
      <c r="OR374" s="7"/>
      <c r="OS374" s="7"/>
      <c r="OT374" s="7"/>
      <c r="OU374" s="7"/>
      <c r="OV374" s="7"/>
      <c r="OW374" s="7"/>
      <c r="OX374" s="7"/>
      <c r="OY374" s="7"/>
      <c r="OZ374" s="7"/>
      <c r="PA374" s="7"/>
      <c r="PB374" s="7"/>
      <c r="PC374" s="7"/>
      <c r="PD374" s="7"/>
      <c r="PE374" s="7"/>
      <c r="PF374" s="7"/>
      <c r="PG374" s="7"/>
      <c r="PH374" s="7"/>
      <c r="PI374" s="7"/>
      <c r="PJ374" s="7"/>
      <c r="PK374" s="7"/>
      <c r="PL374" s="7"/>
      <c r="PM374" s="7"/>
      <c r="PN374" s="7"/>
      <c r="PO374" s="7"/>
      <c r="PP374" s="7"/>
      <c r="PQ374" s="7"/>
      <c r="PR374" s="7"/>
      <c r="PS374" s="7"/>
      <c r="PT374" s="7"/>
      <c r="PU374" s="7"/>
      <c r="PV374" s="7"/>
      <c r="PW374" s="7"/>
      <c r="PX374" s="7"/>
      <c r="PY374" s="7"/>
      <c r="PZ374" s="7"/>
      <c r="QA374" s="7"/>
      <c r="QB374" s="7"/>
      <c r="QC374" s="7"/>
      <c r="QD374" s="7"/>
      <c r="QE374" s="7"/>
      <c r="QF374" s="7"/>
      <c r="QG374" s="7"/>
      <c r="QH374" s="7"/>
      <c r="QI374" s="7"/>
      <c r="QJ374" s="7"/>
      <c r="QK374" s="7"/>
      <c r="QL374" s="7"/>
      <c r="QM374" s="7"/>
      <c r="QN374" s="7"/>
      <c r="QO374" s="7"/>
      <c r="QP374" s="7"/>
      <c r="QQ374" s="7"/>
      <c r="QR374" s="7"/>
      <c r="QS374" s="7"/>
      <c r="QT374" s="7"/>
      <c r="QU374" s="7"/>
      <c r="QV374" s="7"/>
      <c r="QW374" s="7"/>
      <c r="QX374" s="7"/>
      <c r="QY374" s="7"/>
      <c r="QZ374" s="7"/>
      <c r="RA374" s="7"/>
      <c r="RB374" s="7"/>
      <c r="RC374" s="7"/>
      <c r="RD374" s="7"/>
      <c r="RE374" s="7"/>
      <c r="RF374" s="7"/>
      <c r="RG374" s="7"/>
      <c r="RH374" s="7"/>
      <c r="RI374" s="7"/>
      <c r="RJ374" s="7"/>
      <c r="RK374" s="7"/>
      <c r="RL374" s="7"/>
      <c r="RM374" s="7"/>
      <c r="RN374" s="7"/>
      <c r="RO374" s="7"/>
      <c r="RP374" s="7"/>
      <c r="RQ374" s="7"/>
      <c r="RR374" s="7"/>
      <c r="RS374" s="7"/>
      <c r="RT374" s="7"/>
      <c r="RU374" s="7"/>
      <c r="RV374" s="7"/>
      <c r="RW374" s="7"/>
      <c r="RX374" s="7"/>
      <c r="RY374" s="7"/>
      <c r="RZ374" s="7"/>
      <c r="SA374" s="7"/>
      <c r="SB374" s="7"/>
      <c r="SC374" s="7"/>
      <c r="SD374" s="7"/>
      <c r="SE374" s="7"/>
      <c r="SF374" s="7"/>
      <c r="SG374" s="7"/>
      <c r="SH374" s="7"/>
      <c r="SI374" s="7"/>
      <c r="SJ374" s="7"/>
      <c r="SK374" s="7"/>
    </row>
    <row r="375" ht="14.2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  <c r="DT375" s="7"/>
      <c r="DU375" s="7"/>
      <c r="DV375" s="7"/>
      <c r="DW375" s="7"/>
      <c r="DX375" s="7"/>
      <c r="DY375" s="7"/>
      <c r="DZ375" s="7"/>
      <c r="EA375" s="7"/>
      <c r="EB375" s="7"/>
      <c r="EC375" s="7"/>
      <c r="ED375" s="7"/>
      <c r="EE375" s="7"/>
      <c r="EF375" s="7"/>
      <c r="EG375" s="7"/>
      <c r="EH375" s="7"/>
      <c r="EI375" s="7"/>
      <c r="EJ375" s="7"/>
      <c r="EK375" s="7"/>
      <c r="EL375" s="7"/>
      <c r="EM375" s="7"/>
      <c r="EN375" s="7"/>
      <c r="EO375" s="7"/>
      <c r="EP375" s="7"/>
      <c r="EQ375" s="7"/>
      <c r="ER375" s="7"/>
      <c r="ES375" s="7"/>
      <c r="ET375" s="7"/>
      <c r="EU375" s="7"/>
      <c r="EV375" s="7"/>
      <c r="EW375" s="7"/>
      <c r="EX375" s="7"/>
      <c r="EY375" s="7"/>
      <c r="EZ375" s="7"/>
      <c r="FA375" s="7"/>
      <c r="FB375" s="7"/>
      <c r="FC375" s="7"/>
      <c r="FD375" s="7"/>
      <c r="FE375" s="7"/>
      <c r="FF375" s="7"/>
      <c r="FG375" s="7"/>
      <c r="FH375" s="7"/>
      <c r="FI375" s="7"/>
      <c r="FJ375" s="7"/>
      <c r="FK375" s="7"/>
      <c r="FL375" s="7"/>
      <c r="FM375" s="7"/>
      <c r="FN375" s="7"/>
      <c r="FO375" s="7"/>
      <c r="FP375" s="7"/>
      <c r="FQ375" s="7"/>
      <c r="FR375" s="7"/>
      <c r="FS375" s="7"/>
      <c r="FT375" s="7"/>
      <c r="FU375" s="7"/>
      <c r="FV375" s="7"/>
      <c r="FW375" s="7"/>
      <c r="FX375" s="7"/>
      <c r="FY375" s="7"/>
      <c r="FZ375" s="7"/>
      <c r="GA375" s="7"/>
      <c r="GB375" s="7"/>
      <c r="GC375" s="7"/>
      <c r="GD375" s="7"/>
      <c r="GE375" s="7"/>
      <c r="GF375" s="7"/>
      <c r="GG375" s="7"/>
      <c r="GH375" s="7"/>
      <c r="GI375" s="7"/>
      <c r="GJ375" s="7"/>
      <c r="GK375" s="7"/>
      <c r="GL375" s="7"/>
      <c r="GM375" s="7"/>
      <c r="GN375" s="7"/>
      <c r="GO375" s="7"/>
      <c r="GP375" s="7"/>
      <c r="GQ375" s="7"/>
      <c r="GR375" s="7"/>
      <c r="GS375" s="7"/>
      <c r="GT375" s="7"/>
      <c r="GU375" s="7"/>
      <c r="GV375" s="7"/>
      <c r="GW375" s="7"/>
      <c r="GX375" s="7"/>
      <c r="GY375" s="7"/>
      <c r="GZ375" s="7"/>
      <c r="HA375" s="7"/>
      <c r="HB375" s="7"/>
      <c r="HC375" s="7"/>
      <c r="HD375" s="7"/>
      <c r="HE375" s="7"/>
      <c r="HF375" s="7"/>
      <c r="HG375" s="7"/>
      <c r="HH375" s="7"/>
      <c r="HI375" s="7"/>
      <c r="HJ375" s="7"/>
      <c r="HK375" s="7"/>
      <c r="HL375" s="7"/>
      <c r="HM375" s="7"/>
      <c r="HN375" s="7"/>
      <c r="HO375" s="7"/>
      <c r="HP375" s="7"/>
      <c r="HQ375" s="7"/>
      <c r="HR375" s="7"/>
      <c r="HS375" s="7"/>
      <c r="HT375" s="7"/>
      <c r="HU375" s="7"/>
      <c r="HV375" s="7"/>
      <c r="HW375" s="7"/>
      <c r="HX375" s="7"/>
      <c r="HY375" s="7"/>
      <c r="HZ375" s="7"/>
      <c r="IA375" s="7"/>
      <c r="IB375" s="7"/>
      <c r="IC375" s="7"/>
      <c r="ID375" s="7"/>
      <c r="IE375" s="7"/>
      <c r="IF375" s="7"/>
      <c r="IG375" s="7"/>
      <c r="IH375" s="7"/>
      <c r="II375" s="7"/>
      <c r="IJ375" s="7"/>
      <c r="IK375" s="7"/>
      <c r="IL375" s="7"/>
      <c r="IM375" s="7"/>
      <c r="IN375" s="7"/>
      <c r="IO375" s="7"/>
      <c r="IP375" s="7"/>
      <c r="IQ375" s="7"/>
      <c r="IR375" s="7"/>
      <c r="IS375" s="7"/>
      <c r="IT375" s="7"/>
      <c r="IU375" s="7"/>
      <c r="IV375" s="7"/>
      <c r="IW375" s="7"/>
      <c r="IX375" s="7"/>
      <c r="IY375" s="7"/>
      <c r="IZ375" s="7"/>
      <c r="JA375" s="7"/>
      <c r="JB375" s="7"/>
      <c r="JC375" s="7"/>
      <c r="JD375" s="7"/>
      <c r="JE375" s="7"/>
      <c r="JF375" s="7"/>
      <c r="JG375" s="7"/>
      <c r="JH375" s="7"/>
      <c r="JI375" s="7"/>
      <c r="JJ375" s="7"/>
      <c r="JK375" s="7"/>
      <c r="JL375" s="7"/>
      <c r="JM375" s="7"/>
      <c r="JN375" s="7"/>
      <c r="JO375" s="7"/>
      <c r="JP375" s="7"/>
      <c r="JQ375" s="7"/>
      <c r="JR375" s="7"/>
      <c r="JS375" s="7"/>
      <c r="JT375" s="7"/>
      <c r="JU375" s="7"/>
      <c r="JV375" s="7"/>
      <c r="JW375" s="7"/>
      <c r="JX375" s="7"/>
      <c r="JY375" s="7"/>
      <c r="JZ375" s="7"/>
      <c r="KA375" s="7"/>
      <c r="KB375" s="7"/>
      <c r="KC375" s="7"/>
      <c r="KD375" s="7"/>
      <c r="KE375" s="7"/>
      <c r="KF375" s="7"/>
      <c r="KG375" s="7"/>
      <c r="KH375" s="7"/>
      <c r="KI375" s="7"/>
      <c r="KJ375" s="7"/>
      <c r="KK375" s="7"/>
      <c r="KL375" s="7"/>
      <c r="KM375" s="7"/>
      <c r="KN375" s="7"/>
      <c r="KO375" s="7"/>
      <c r="KP375" s="7"/>
      <c r="KQ375" s="7"/>
      <c r="KR375" s="7"/>
      <c r="KS375" s="7"/>
      <c r="KT375" s="7"/>
      <c r="KU375" s="7"/>
      <c r="KV375" s="7"/>
      <c r="KW375" s="7"/>
      <c r="KX375" s="7"/>
      <c r="KY375" s="7"/>
      <c r="KZ375" s="7"/>
      <c r="LA375" s="7"/>
      <c r="LB375" s="7"/>
      <c r="LC375" s="7"/>
      <c r="LD375" s="7"/>
      <c r="LE375" s="7"/>
      <c r="LF375" s="7"/>
      <c r="LG375" s="7"/>
      <c r="LH375" s="7"/>
      <c r="LI375" s="7"/>
      <c r="LJ375" s="7"/>
      <c r="LK375" s="7"/>
      <c r="LL375" s="7"/>
      <c r="LM375" s="7"/>
      <c r="LN375" s="7"/>
      <c r="LO375" s="7"/>
      <c r="LP375" s="7"/>
      <c r="LQ375" s="7"/>
      <c r="LR375" s="7"/>
      <c r="LS375" s="7"/>
      <c r="LT375" s="7"/>
      <c r="LU375" s="7"/>
      <c r="LV375" s="7"/>
      <c r="LW375" s="7"/>
      <c r="LX375" s="7"/>
      <c r="LY375" s="7"/>
      <c r="LZ375" s="7"/>
      <c r="MA375" s="7"/>
      <c r="MB375" s="7"/>
      <c r="MC375" s="7"/>
      <c r="MD375" s="7"/>
      <c r="ME375" s="7"/>
      <c r="MF375" s="7"/>
      <c r="MG375" s="7"/>
      <c r="MH375" s="7"/>
      <c r="MI375" s="7"/>
      <c r="MJ375" s="7"/>
      <c r="MK375" s="7"/>
      <c r="ML375" s="7"/>
      <c r="MM375" s="7"/>
      <c r="MN375" s="7"/>
      <c r="MO375" s="7"/>
      <c r="MP375" s="7"/>
      <c r="MQ375" s="7"/>
      <c r="MR375" s="7"/>
      <c r="MS375" s="7"/>
      <c r="MT375" s="7"/>
      <c r="MU375" s="7"/>
      <c r="MV375" s="7"/>
      <c r="MW375" s="7"/>
      <c r="MX375" s="7"/>
      <c r="MY375" s="7"/>
      <c r="MZ375" s="7"/>
      <c r="NA375" s="7"/>
      <c r="NB375" s="7"/>
      <c r="NC375" s="7"/>
      <c r="ND375" s="7"/>
      <c r="NE375" s="7"/>
      <c r="NF375" s="7"/>
      <c r="NG375" s="7"/>
      <c r="NH375" s="7"/>
      <c r="NI375" s="7"/>
      <c r="NJ375" s="7"/>
      <c r="NK375" s="7"/>
      <c r="NL375" s="7"/>
      <c r="NM375" s="7"/>
      <c r="NN375" s="7"/>
      <c r="NO375" s="7"/>
      <c r="NP375" s="7"/>
      <c r="NQ375" s="7"/>
      <c r="NR375" s="7"/>
      <c r="NS375" s="7"/>
      <c r="NT375" s="7"/>
      <c r="NU375" s="7"/>
      <c r="NV375" s="7"/>
      <c r="NW375" s="7"/>
      <c r="NX375" s="7"/>
      <c r="NY375" s="7"/>
      <c r="NZ375" s="7"/>
      <c r="OA375" s="7"/>
      <c r="OB375" s="7"/>
      <c r="OC375" s="7"/>
      <c r="OD375" s="7"/>
      <c r="OE375" s="7"/>
      <c r="OF375" s="7"/>
      <c r="OG375" s="7"/>
      <c r="OH375" s="7"/>
      <c r="OI375" s="7"/>
      <c r="OJ375" s="7"/>
      <c r="OK375" s="7"/>
      <c r="OL375" s="7"/>
      <c r="OM375" s="7"/>
      <c r="ON375" s="7"/>
      <c r="OO375" s="7"/>
      <c r="OP375" s="7"/>
      <c r="OQ375" s="7"/>
      <c r="OR375" s="7"/>
      <c r="OS375" s="7"/>
      <c r="OT375" s="7"/>
      <c r="OU375" s="7"/>
      <c r="OV375" s="7"/>
      <c r="OW375" s="7"/>
      <c r="OX375" s="7"/>
      <c r="OY375" s="7"/>
      <c r="OZ375" s="7"/>
      <c r="PA375" s="7"/>
      <c r="PB375" s="7"/>
      <c r="PC375" s="7"/>
      <c r="PD375" s="7"/>
      <c r="PE375" s="7"/>
      <c r="PF375" s="7"/>
      <c r="PG375" s="7"/>
      <c r="PH375" s="7"/>
      <c r="PI375" s="7"/>
      <c r="PJ375" s="7"/>
      <c r="PK375" s="7"/>
      <c r="PL375" s="7"/>
      <c r="PM375" s="7"/>
      <c r="PN375" s="7"/>
      <c r="PO375" s="7"/>
      <c r="PP375" s="7"/>
      <c r="PQ375" s="7"/>
      <c r="PR375" s="7"/>
      <c r="PS375" s="7"/>
      <c r="PT375" s="7"/>
      <c r="PU375" s="7"/>
      <c r="PV375" s="7"/>
      <c r="PW375" s="7"/>
      <c r="PX375" s="7"/>
      <c r="PY375" s="7"/>
      <c r="PZ375" s="7"/>
      <c r="QA375" s="7"/>
      <c r="QB375" s="7"/>
      <c r="QC375" s="7"/>
      <c r="QD375" s="7"/>
      <c r="QE375" s="7"/>
      <c r="QF375" s="7"/>
      <c r="QG375" s="7"/>
      <c r="QH375" s="7"/>
      <c r="QI375" s="7"/>
      <c r="QJ375" s="7"/>
      <c r="QK375" s="7"/>
      <c r="QL375" s="7"/>
      <c r="QM375" s="7"/>
      <c r="QN375" s="7"/>
      <c r="QO375" s="7"/>
      <c r="QP375" s="7"/>
      <c r="QQ375" s="7"/>
      <c r="QR375" s="7"/>
      <c r="QS375" s="7"/>
      <c r="QT375" s="7"/>
      <c r="QU375" s="7"/>
      <c r="QV375" s="7"/>
      <c r="QW375" s="7"/>
      <c r="QX375" s="7"/>
      <c r="QY375" s="7"/>
      <c r="QZ375" s="7"/>
      <c r="RA375" s="7"/>
      <c r="RB375" s="7"/>
      <c r="RC375" s="7"/>
      <c r="RD375" s="7"/>
      <c r="RE375" s="7"/>
      <c r="RF375" s="7"/>
      <c r="RG375" s="7"/>
      <c r="RH375" s="7"/>
      <c r="RI375" s="7"/>
      <c r="RJ375" s="7"/>
      <c r="RK375" s="7"/>
      <c r="RL375" s="7"/>
      <c r="RM375" s="7"/>
      <c r="RN375" s="7"/>
      <c r="RO375" s="7"/>
      <c r="RP375" s="7"/>
      <c r="RQ375" s="7"/>
      <c r="RR375" s="7"/>
      <c r="RS375" s="7"/>
      <c r="RT375" s="7"/>
      <c r="RU375" s="7"/>
      <c r="RV375" s="7"/>
      <c r="RW375" s="7"/>
      <c r="RX375" s="7"/>
      <c r="RY375" s="7"/>
      <c r="RZ375" s="7"/>
      <c r="SA375" s="7"/>
      <c r="SB375" s="7"/>
      <c r="SC375" s="7"/>
      <c r="SD375" s="7"/>
      <c r="SE375" s="7"/>
      <c r="SF375" s="7"/>
      <c r="SG375" s="7"/>
      <c r="SH375" s="7"/>
      <c r="SI375" s="7"/>
      <c r="SJ375" s="7"/>
      <c r="SK375" s="7"/>
    </row>
    <row r="376" ht="14.2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  <c r="DT376" s="7"/>
      <c r="DU376" s="7"/>
      <c r="DV376" s="7"/>
      <c r="DW376" s="7"/>
      <c r="DX376" s="7"/>
      <c r="DY376" s="7"/>
      <c r="DZ376" s="7"/>
      <c r="EA376" s="7"/>
      <c r="EB376" s="7"/>
      <c r="EC376" s="7"/>
      <c r="ED376" s="7"/>
      <c r="EE376" s="7"/>
      <c r="EF376" s="7"/>
      <c r="EG376" s="7"/>
      <c r="EH376" s="7"/>
      <c r="EI376" s="7"/>
      <c r="EJ376" s="7"/>
      <c r="EK376" s="7"/>
      <c r="EL376" s="7"/>
      <c r="EM376" s="7"/>
      <c r="EN376" s="7"/>
      <c r="EO376" s="7"/>
      <c r="EP376" s="7"/>
      <c r="EQ376" s="7"/>
      <c r="ER376" s="7"/>
      <c r="ES376" s="7"/>
      <c r="ET376" s="7"/>
      <c r="EU376" s="7"/>
      <c r="EV376" s="7"/>
      <c r="EW376" s="7"/>
      <c r="EX376" s="7"/>
      <c r="EY376" s="7"/>
      <c r="EZ376" s="7"/>
      <c r="FA376" s="7"/>
      <c r="FB376" s="7"/>
      <c r="FC376" s="7"/>
      <c r="FD376" s="7"/>
      <c r="FE376" s="7"/>
      <c r="FF376" s="7"/>
      <c r="FG376" s="7"/>
      <c r="FH376" s="7"/>
      <c r="FI376" s="7"/>
      <c r="FJ376" s="7"/>
      <c r="FK376" s="7"/>
      <c r="FL376" s="7"/>
      <c r="FM376" s="7"/>
      <c r="FN376" s="7"/>
      <c r="FO376" s="7"/>
      <c r="FP376" s="7"/>
      <c r="FQ376" s="7"/>
      <c r="FR376" s="7"/>
      <c r="FS376" s="7"/>
      <c r="FT376" s="7"/>
      <c r="FU376" s="7"/>
      <c r="FV376" s="7"/>
      <c r="FW376" s="7"/>
      <c r="FX376" s="7"/>
      <c r="FY376" s="7"/>
      <c r="FZ376" s="7"/>
      <c r="GA376" s="7"/>
      <c r="GB376" s="7"/>
      <c r="GC376" s="7"/>
      <c r="GD376" s="7"/>
      <c r="GE376" s="7"/>
      <c r="GF376" s="7"/>
      <c r="GG376" s="7"/>
      <c r="GH376" s="7"/>
      <c r="GI376" s="7"/>
      <c r="GJ376" s="7"/>
      <c r="GK376" s="7"/>
      <c r="GL376" s="7"/>
      <c r="GM376" s="7"/>
      <c r="GN376" s="7"/>
      <c r="GO376" s="7"/>
      <c r="GP376" s="7"/>
      <c r="GQ376" s="7"/>
      <c r="GR376" s="7"/>
      <c r="GS376" s="7"/>
      <c r="GT376" s="7"/>
      <c r="GU376" s="7"/>
      <c r="GV376" s="7"/>
      <c r="GW376" s="7"/>
      <c r="GX376" s="7"/>
      <c r="GY376" s="7"/>
      <c r="GZ376" s="7"/>
      <c r="HA376" s="7"/>
      <c r="HB376" s="7"/>
      <c r="HC376" s="7"/>
      <c r="HD376" s="7"/>
      <c r="HE376" s="7"/>
      <c r="HF376" s="7"/>
      <c r="HG376" s="7"/>
      <c r="HH376" s="7"/>
      <c r="HI376" s="7"/>
      <c r="HJ376" s="7"/>
      <c r="HK376" s="7"/>
      <c r="HL376" s="7"/>
      <c r="HM376" s="7"/>
      <c r="HN376" s="7"/>
      <c r="HO376" s="7"/>
      <c r="HP376" s="7"/>
      <c r="HQ376" s="7"/>
      <c r="HR376" s="7"/>
      <c r="HS376" s="7"/>
      <c r="HT376" s="7"/>
      <c r="HU376" s="7"/>
      <c r="HV376" s="7"/>
      <c r="HW376" s="7"/>
      <c r="HX376" s="7"/>
      <c r="HY376" s="7"/>
      <c r="HZ376" s="7"/>
      <c r="IA376" s="7"/>
      <c r="IB376" s="7"/>
      <c r="IC376" s="7"/>
      <c r="ID376" s="7"/>
      <c r="IE376" s="7"/>
      <c r="IF376" s="7"/>
      <c r="IG376" s="7"/>
      <c r="IH376" s="7"/>
      <c r="II376" s="7"/>
      <c r="IJ376" s="7"/>
      <c r="IK376" s="7"/>
      <c r="IL376" s="7"/>
      <c r="IM376" s="7"/>
      <c r="IN376" s="7"/>
      <c r="IO376" s="7"/>
      <c r="IP376" s="7"/>
      <c r="IQ376" s="7"/>
      <c r="IR376" s="7"/>
      <c r="IS376" s="7"/>
      <c r="IT376" s="7"/>
      <c r="IU376" s="7"/>
      <c r="IV376" s="7"/>
      <c r="IW376" s="7"/>
      <c r="IX376" s="7"/>
      <c r="IY376" s="7"/>
      <c r="IZ376" s="7"/>
      <c r="JA376" s="7"/>
      <c r="JB376" s="7"/>
      <c r="JC376" s="7"/>
      <c r="JD376" s="7"/>
      <c r="JE376" s="7"/>
      <c r="JF376" s="7"/>
      <c r="JG376" s="7"/>
      <c r="JH376" s="7"/>
      <c r="JI376" s="7"/>
      <c r="JJ376" s="7"/>
      <c r="JK376" s="7"/>
      <c r="JL376" s="7"/>
      <c r="JM376" s="7"/>
      <c r="JN376" s="7"/>
      <c r="JO376" s="7"/>
      <c r="JP376" s="7"/>
      <c r="JQ376" s="7"/>
      <c r="JR376" s="7"/>
      <c r="JS376" s="7"/>
      <c r="JT376" s="7"/>
      <c r="JU376" s="7"/>
      <c r="JV376" s="7"/>
      <c r="JW376" s="7"/>
      <c r="JX376" s="7"/>
      <c r="JY376" s="7"/>
      <c r="JZ376" s="7"/>
      <c r="KA376" s="7"/>
      <c r="KB376" s="7"/>
      <c r="KC376" s="7"/>
      <c r="KD376" s="7"/>
      <c r="KE376" s="7"/>
      <c r="KF376" s="7"/>
      <c r="KG376" s="7"/>
      <c r="KH376" s="7"/>
      <c r="KI376" s="7"/>
      <c r="KJ376" s="7"/>
      <c r="KK376" s="7"/>
      <c r="KL376" s="7"/>
      <c r="KM376" s="7"/>
      <c r="KN376" s="7"/>
      <c r="KO376" s="7"/>
      <c r="KP376" s="7"/>
      <c r="KQ376" s="7"/>
      <c r="KR376" s="7"/>
      <c r="KS376" s="7"/>
      <c r="KT376" s="7"/>
      <c r="KU376" s="7"/>
      <c r="KV376" s="7"/>
      <c r="KW376" s="7"/>
      <c r="KX376" s="7"/>
      <c r="KY376" s="7"/>
      <c r="KZ376" s="7"/>
      <c r="LA376" s="7"/>
      <c r="LB376" s="7"/>
      <c r="LC376" s="7"/>
      <c r="LD376" s="7"/>
      <c r="LE376" s="7"/>
      <c r="LF376" s="7"/>
      <c r="LG376" s="7"/>
      <c r="LH376" s="7"/>
      <c r="LI376" s="7"/>
      <c r="LJ376" s="7"/>
      <c r="LK376" s="7"/>
      <c r="LL376" s="7"/>
      <c r="LM376" s="7"/>
      <c r="LN376" s="7"/>
      <c r="LO376" s="7"/>
      <c r="LP376" s="7"/>
      <c r="LQ376" s="7"/>
      <c r="LR376" s="7"/>
      <c r="LS376" s="7"/>
      <c r="LT376" s="7"/>
      <c r="LU376" s="7"/>
      <c r="LV376" s="7"/>
      <c r="LW376" s="7"/>
      <c r="LX376" s="7"/>
      <c r="LY376" s="7"/>
      <c r="LZ376" s="7"/>
      <c r="MA376" s="7"/>
      <c r="MB376" s="7"/>
      <c r="MC376" s="7"/>
      <c r="MD376" s="7"/>
      <c r="ME376" s="7"/>
      <c r="MF376" s="7"/>
      <c r="MG376" s="7"/>
      <c r="MH376" s="7"/>
      <c r="MI376" s="7"/>
      <c r="MJ376" s="7"/>
      <c r="MK376" s="7"/>
      <c r="ML376" s="7"/>
      <c r="MM376" s="7"/>
      <c r="MN376" s="7"/>
      <c r="MO376" s="7"/>
      <c r="MP376" s="7"/>
      <c r="MQ376" s="7"/>
      <c r="MR376" s="7"/>
      <c r="MS376" s="7"/>
      <c r="MT376" s="7"/>
      <c r="MU376" s="7"/>
      <c r="MV376" s="7"/>
      <c r="MW376" s="7"/>
      <c r="MX376" s="7"/>
      <c r="MY376" s="7"/>
      <c r="MZ376" s="7"/>
      <c r="NA376" s="7"/>
      <c r="NB376" s="7"/>
      <c r="NC376" s="7"/>
      <c r="ND376" s="7"/>
      <c r="NE376" s="7"/>
      <c r="NF376" s="7"/>
      <c r="NG376" s="7"/>
      <c r="NH376" s="7"/>
      <c r="NI376" s="7"/>
      <c r="NJ376" s="7"/>
      <c r="NK376" s="7"/>
      <c r="NL376" s="7"/>
      <c r="NM376" s="7"/>
      <c r="NN376" s="7"/>
      <c r="NO376" s="7"/>
      <c r="NP376" s="7"/>
      <c r="NQ376" s="7"/>
      <c r="NR376" s="7"/>
      <c r="NS376" s="7"/>
      <c r="NT376" s="7"/>
      <c r="NU376" s="7"/>
      <c r="NV376" s="7"/>
      <c r="NW376" s="7"/>
      <c r="NX376" s="7"/>
      <c r="NY376" s="7"/>
      <c r="NZ376" s="7"/>
      <c r="OA376" s="7"/>
      <c r="OB376" s="7"/>
      <c r="OC376" s="7"/>
      <c r="OD376" s="7"/>
      <c r="OE376" s="7"/>
      <c r="OF376" s="7"/>
      <c r="OG376" s="7"/>
      <c r="OH376" s="7"/>
      <c r="OI376" s="7"/>
      <c r="OJ376" s="7"/>
      <c r="OK376" s="7"/>
      <c r="OL376" s="7"/>
      <c r="OM376" s="7"/>
      <c r="ON376" s="7"/>
      <c r="OO376" s="7"/>
      <c r="OP376" s="7"/>
      <c r="OQ376" s="7"/>
      <c r="OR376" s="7"/>
      <c r="OS376" s="7"/>
      <c r="OT376" s="7"/>
      <c r="OU376" s="7"/>
      <c r="OV376" s="7"/>
      <c r="OW376" s="7"/>
      <c r="OX376" s="7"/>
      <c r="OY376" s="7"/>
      <c r="OZ376" s="7"/>
      <c r="PA376" s="7"/>
      <c r="PB376" s="7"/>
      <c r="PC376" s="7"/>
      <c r="PD376" s="7"/>
      <c r="PE376" s="7"/>
      <c r="PF376" s="7"/>
      <c r="PG376" s="7"/>
      <c r="PH376" s="7"/>
      <c r="PI376" s="7"/>
      <c r="PJ376" s="7"/>
      <c r="PK376" s="7"/>
      <c r="PL376" s="7"/>
      <c r="PM376" s="7"/>
      <c r="PN376" s="7"/>
      <c r="PO376" s="7"/>
      <c r="PP376" s="7"/>
      <c r="PQ376" s="7"/>
      <c r="PR376" s="7"/>
      <c r="PS376" s="7"/>
      <c r="PT376" s="7"/>
      <c r="PU376" s="7"/>
      <c r="PV376" s="7"/>
      <c r="PW376" s="7"/>
      <c r="PX376" s="7"/>
      <c r="PY376" s="7"/>
      <c r="PZ376" s="7"/>
      <c r="QA376" s="7"/>
      <c r="QB376" s="7"/>
      <c r="QC376" s="7"/>
      <c r="QD376" s="7"/>
      <c r="QE376" s="7"/>
      <c r="QF376" s="7"/>
      <c r="QG376" s="7"/>
      <c r="QH376" s="7"/>
      <c r="QI376" s="7"/>
      <c r="QJ376" s="7"/>
      <c r="QK376" s="7"/>
      <c r="QL376" s="7"/>
      <c r="QM376" s="7"/>
      <c r="QN376" s="7"/>
      <c r="QO376" s="7"/>
      <c r="QP376" s="7"/>
      <c r="QQ376" s="7"/>
      <c r="QR376" s="7"/>
      <c r="QS376" s="7"/>
      <c r="QT376" s="7"/>
      <c r="QU376" s="7"/>
      <c r="QV376" s="7"/>
      <c r="QW376" s="7"/>
      <c r="QX376" s="7"/>
      <c r="QY376" s="7"/>
      <c r="QZ376" s="7"/>
      <c r="RA376" s="7"/>
      <c r="RB376" s="7"/>
      <c r="RC376" s="7"/>
      <c r="RD376" s="7"/>
      <c r="RE376" s="7"/>
      <c r="RF376" s="7"/>
      <c r="RG376" s="7"/>
      <c r="RH376" s="7"/>
      <c r="RI376" s="7"/>
      <c r="RJ376" s="7"/>
      <c r="RK376" s="7"/>
      <c r="RL376" s="7"/>
      <c r="RM376" s="7"/>
      <c r="RN376" s="7"/>
      <c r="RO376" s="7"/>
      <c r="RP376" s="7"/>
      <c r="RQ376" s="7"/>
      <c r="RR376" s="7"/>
      <c r="RS376" s="7"/>
      <c r="RT376" s="7"/>
      <c r="RU376" s="7"/>
      <c r="RV376" s="7"/>
      <c r="RW376" s="7"/>
      <c r="RX376" s="7"/>
      <c r="RY376" s="7"/>
      <c r="RZ376" s="7"/>
      <c r="SA376" s="7"/>
      <c r="SB376" s="7"/>
      <c r="SC376" s="7"/>
      <c r="SD376" s="7"/>
      <c r="SE376" s="7"/>
      <c r="SF376" s="7"/>
      <c r="SG376" s="7"/>
      <c r="SH376" s="7"/>
      <c r="SI376" s="7"/>
      <c r="SJ376" s="7"/>
      <c r="SK376" s="7"/>
    </row>
    <row r="377" ht="14.2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  <c r="DT377" s="7"/>
      <c r="DU377" s="7"/>
      <c r="DV377" s="7"/>
      <c r="DW377" s="7"/>
      <c r="DX377" s="7"/>
      <c r="DY377" s="7"/>
      <c r="DZ377" s="7"/>
      <c r="EA377" s="7"/>
      <c r="EB377" s="7"/>
      <c r="EC377" s="7"/>
      <c r="ED377" s="7"/>
      <c r="EE377" s="7"/>
      <c r="EF377" s="7"/>
      <c r="EG377" s="7"/>
      <c r="EH377" s="7"/>
      <c r="EI377" s="7"/>
      <c r="EJ377" s="7"/>
      <c r="EK377" s="7"/>
      <c r="EL377" s="7"/>
      <c r="EM377" s="7"/>
      <c r="EN377" s="7"/>
      <c r="EO377" s="7"/>
      <c r="EP377" s="7"/>
      <c r="EQ377" s="7"/>
      <c r="ER377" s="7"/>
      <c r="ES377" s="7"/>
      <c r="ET377" s="7"/>
      <c r="EU377" s="7"/>
      <c r="EV377" s="7"/>
      <c r="EW377" s="7"/>
      <c r="EX377" s="7"/>
      <c r="EY377" s="7"/>
      <c r="EZ377" s="7"/>
      <c r="FA377" s="7"/>
      <c r="FB377" s="7"/>
      <c r="FC377" s="7"/>
      <c r="FD377" s="7"/>
      <c r="FE377" s="7"/>
      <c r="FF377" s="7"/>
      <c r="FG377" s="7"/>
      <c r="FH377" s="7"/>
      <c r="FI377" s="7"/>
      <c r="FJ377" s="7"/>
      <c r="FK377" s="7"/>
      <c r="FL377" s="7"/>
      <c r="FM377" s="7"/>
      <c r="FN377" s="7"/>
      <c r="FO377" s="7"/>
      <c r="FP377" s="7"/>
      <c r="FQ377" s="7"/>
      <c r="FR377" s="7"/>
      <c r="FS377" s="7"/>
      <c r="FT377" s="7"/>
      <c r="FU377" s="7"/>
      <c r="FV377" s="7"/>
      <c r="FW377" s="7"/>
      <c r="FX377" s="7"/>
      <c r="FY377" s="7"/>
      <c r="FZ377" s="7"/>
      <c r="GA377" s="7"/>
      <c r="GB377" s="7"/>
      <c r="GC377" s="7"/>
      <c r="GD377" s="7"/>
      <c r="GE377" s="7"/>
      <c r="GF377" s="7"/>
      <c r="GG377" s="7"/>
      <c r="GH377" s="7"/>
      <c r="GI377" s="7"/>
      <c r="GJ377" s="7"/>
      <c r="GK377" s="7"/>
      <c r="GL377" s="7"/>
      <c r="GM377" s="7"/>
      <c r="GN377" s="7"/>
      <c r="GO377" s="7"/>
      <c r="GP377" s="7"/>
      <c r="GQ377" s="7"/>
      <c r="GR377" s="7"/>
      <c r="GS377" s="7"/>
      <c r="GT377" s="7"/>
      <c r="GU377" s="7"/>
      <c r="GV377" s="7"/>
      <c r="GW377" s="7"/>
      <c r="GX377" s="7"/>
      <c r="GY377" s="7"/>
      <c r="GZ377" s="7"/>
      <c r="HA377" s="7"/>
      <c r="HB377" s="7"/>
      <c r="HC377" s="7"/>
      <c r="HD377" s="7"/>
      <c r="HE377" s="7"/>
      <c r="HF377" s="7"/>
      <c r="HG377" s="7"/>
      <c r="HH377" s="7"/>
      <c r="HI377" s="7"/>
      <c r="HJ377" s="7"/>
      <c r="HK377" s="7"/>
      <c r="HL377" s="7"/>
      <c r="HM377" s="7"/>
      <c r="HN377" s="7"/>
      <c r="HO377" s="7"/>
      <c r="HP377" s="7"/>
      <c r="HQ377" s="7"/>
      <c r="HR377" s="7"/>
      <c r="HS377" s="7"/>
      <c r="HT377" s="7"/>
      <c r="HU377" s="7"/>
      <c r="HV377" s="7"/>
      <c r="HW377" s="7"/>
      <c r="HX377" s="7"/>
      <c r="HY377" s="7"/>
      <c r="HZ377" s="7"/>
      <c r="IA377" s="7"/>
      <c r="IB377" s="7"/>
      <c r="IC377" s="7"/>
      <c r="ID377" s="7"/>
      <c r="IE377" s="7"/>
      <c r="IF377" s="7"/>
      <c r="IG377" s="7"/>
      <c r="IH377" s="7"/>
      <c r="II377" s="7"/>
      <c r="IJ377" s="7"/>
      <c r="IK377" s="7"/>
      <c r="IL377" s="7"/>
      <c r="IM377" s="7"/>
      <c r="IN377" s="7"/>
      <c r="IO377" s="7"/>
      <c r="IP377" s="7"/>
      <c r="IQ377" s="7"/>
      <c r="IR377" s="7"/>
      <c r="IS377" s="7"/>
      <c r="IT377" s="7"/>
      <c r="IU377" s="7"/>
      <c r="IV377" s="7"/>
      <c r="IW377" s="7"/>
      <c r="IX377" s="7"/>
      <c r="IY377" s="7"/>
      <c r="IZ377" s="7"/>
      <c r="JA377" s="7"/>
      <c r="JB377" s="7"/>
      <c r="JC377" s="7"/>
      <c r="JD377" s="7"/>
      <c r="JE377" s="7"/>
      <c r="JF377" s="7"/>
      <c r="JG377" s="7"/>
      <c r="JH377" s="7"/>
      <c r="JI377" s="7"/>
      <c r="JJ377" s="7"/>
      <c r="JK377" s="7"/>
      <c r="JL377" s="7"/>
      <c r="JM377" s="7"/>
      <c r="JN377" s="7"/>
      <c r="JO377" s="7"/>
      <c r="JP377" s="7"/>
      <c r="JQ377" s="7"/>
      <c r="JR377" s="7"/>
      <c r="JS377" s="7"/>
      <c r="JT377" s="7"/>
      <c r="JU377" s="7"/>
      <c r="JV377" s="7"/>
      <c r="JW377" s="7"/>
      <c r="JX377" s="7"/>
      <c r="JY377" s="7"/>
      <c r="JZ377" s="7"/>
      <c r="KA377" s="7"/>
      <c r="KB377" s="7"/>
      <c r="KC377" s="7"/>
      <c r="KD377" s="7"/>
      <c r="KE377" s="7"/>
      <c r="KF377" s="7"/>
      <c r="KG377" s="7"/>
      <c r="KH377" s="7"/>
      <c r="KI377" s="7"/>
      <c r="KJ377" s="7"/>
      <c r="KK377" s="7"/>
      <c r="KL377" s="7"/>
      <c r="KM377" s="7"/>
      <c r="KN377" s="7"/>
      <c r="KO377" s="7"/>
      <c r="KP377" s="7"/>
      <c r="KQ377" s="7"/>
      <c r="KR377" s="7"/>
      <c r="KS377" s="7"/>
      <c r="KT377" s="7"/>
      <c r="KU377" s="7"/>
      <c r="KV377" s="7"/>
      <c r="KW377" s="7"/>
      <c r="KX377" s="7"/>
      <c r="KY377" s="7"/>
      <c r="KZ377" s="7"/>
      <c r="LA377" s="7"/>
      <c r="LB377" s="7"/>
      <c r="LC377" s="7"/>
      <c r="LD377" s="7"/>
      <c r="LE377" s="7"/>
      <c r="LF377" s="7"/>
      <c r="LG377" s="7"/>
      <c r="LH377" s="7"/>
      <c r="LI377" s="7"/>
      <c r="LJ377" s="7"/>
      <c r="LK377" s="7"/>
      <c r="LL377" s="7"/>
      <c r="LM377" s="7"/>
      <c r="LN377" s="7"/>
      <c r="LO377" s="7"/>
      <c r="LP377" s="7"/>
      <c r="LQ377" s="7"/>
      <c r="LR377" s="7"/>
      <c r="LS377" s="7"/>
      <c r="LT377" s="7"/>
      <c r="LU377" s="7"/>
      <c r="LV377" s="7"/>
      <c r="LW377" s="7"/>
      <c r="LX377" s="7"/>
      <c r="LY377" s="7"/>
      <c r="LZ377" s="7"/>
      <c r="MA377" s="7"/>
      <c r="MB377" s="7"/>
      <c r="MC377" s="7"/>
      <c r="MD377" s="7"/>
      <c r="ME377" s="7"/>
      <c r="MF377" s="7"/>
      <c r="MG377" s="7"/>
      <c r="MH377" s="7"/>
      <c r="MI377" s="7"/>
      <c r="MJ377" s="7"/>
      <c r="MK377" s="7"/>
      <c r="ML377" s="7"/>
      <c r="MM377" s="7"/>
      <c r="MN377" s="7"/>
      <c r="MO377" s="7"/>
      <c r="MP377" s="7"/>
      <c r="MQ377" s="7"/>
      <c r="MR377" s="7"/>
      <c r="MS377" s="7"/>
      <c r="MT377" s="7"/>
      <c r="MU377" s="7"/>
      <c r="MV377" s="7"/>
      <c r="MW377" s="7"/>
      <c r="MX377" s="7"/>
      <c r="MY377" s="7"/>
      <c r="MZ377" s="7"/>
      <c r="NA377" s="7"/>
      <c r="NB377" s="7"/>
      <c r="NC377" s="7"/>
      <c r="ND377" s="7"/>
      <c r="NE377" s="7"/>
      <c r="NF377" s="7"/>
      <c r="NG377" s="7"/>
      <c r="NH377" s="7"/>
      <c r="NI377" s="7"/>
      <c r="NJ377" s="7"/>
      <c r="NK377" s="7"/>
      <c r="NL377" s="7"/>
      <c r="NM377" s="7"/>
      <c r="NN377" s="7"/>
      <c r="NO377" s="7"/>
      <c r="NP377" s="7"/>
      <c r="NQ377" s="7"/>
      <c r="NR377" s="7"/>
      <c r="NS377" s="7"/>
      <c r="NT377" s="7"/>
      <c r="NU377" s="7"/>
      <c r="NV377" s="7"/>
      <c r="NW377" s="7"/>
      <c r="NX377" s="7"/>
      <c r="NY377" s="7"/>
      <c r="NZ377" s="7"/>
      <c r="OA377" s="7"/>
      <c r="OB377" s="7"/>
      <c r="OC377" s="7"/>
      <c r="OD377" s="7"/>
      <c r="OE377" s="7"/>
      <c r="OF377" s="7"/>
      <c r="OG377" s="7"/>
      <c r="OH377" s="7"/>
      <c r="OI377" s="7"/>
      <c r="OJ377" s="7"/>
      <c r="OK377" s="7"/>
      <c r="OL377" s="7"/>
      <c r="OM377" s="7"/>
      <c r="ON377" s="7"/>
      <c r="OO377" s="7"/>
      <c r="OP377" s="7"/>
      <c r="OQ377" s="7"/>
      <c r="OR377" s="7"/>
      <c r="OS377" s="7"/>
      <c r="OT377" s="7"/>
      <c r="OU377" s="7"/>
      <c r="OV377" s="7"/>
      <c r="OW377" s="7"/>
      <c r="OX377" s="7"/>
      <c r="OY377" s="7"/>
      <c r="OZ377" s="7"/>
      <c r="PA377" s="7"/>
      <c r="PB377" s="7"/>
      <c r="PC377" s="7"/>
      <c r="PD377" s="7"/>
      <c r="PE377" s="7"/>
      <c r="PF377" s="7"/>
      <c r="PG377" s="7"/>
      <c r="PH377" s="7"/>
      <c r="PI377" s="7"/>
      <c r="PJ377" s="7"/>
      <c r="PK377" s="7"/>
      <c r="PL377" s="7"/>
      <c r="PM377" s="7"/>
      <c r="PN377" s="7"/>
      <c r="PO377" s="7"/>
      <c r="PP377" s="7"/>
      <c r="PQ377" s="7"/>
      <c r="PR377" s="7"/>
      <c r="PS377" s="7"/>
      <c r="PT377" s="7"/>
      <c r="PU377" s="7"/>
      <c r="PV377" s="7"/>
      <c r="PW377" s="7"/>
      <c r="PX377" s="7"/>
      <c r="PY377" s="7"/>
      <c r="PZ377" s="7"/>
      <c r="QA377" s="7"/>
      <c r="QB377" s="7"/>
      <c r="QC377" s="7"/>
      <c r="QD377" s="7"/>
      <c r="QE377" s="7"/>
      <c r="QF377" s="7"/>
      <c r="QG377" s="7"/>
      <c r="QH377" s="7"/>
      <c r="QI377" s="7"/>
      <c r="QJ377" s="7"/>
      <c r="QK377" s="7"/>
      <c r="QL377" s="7"/>
      <c r="QM377" s="7"/>
      <c r="QN377" s="7"/>
      <c r="QO377" s="7"/>
      <c r="QP377" s="7"/>
      <c r="QQ377" s="7"/>
      <c r="QR377" s="7"/>
      <c r="QS377" s="7"/>
      <c r="QT377" s="7"/>
      <c r="QU377" s="7"/>
      <c r="QV377" s="7"/>
      <c r="QW377" s="7"/>
      <c r="QX377" s="7"/>
      <c r="QY377" s="7"/>
      <c r="QZ377" s="7"/>
      <c r="RA377" s="7"/>
      <c r="RB377" s="7"/>
      <c r="RC377" s="7"/>
      <c r="RD377" s="7"/>
      <c r="RE377" s="7"/>
      <c r="RF377" s="7"/>
      <c r="RG377" s="7"/>
      <c r="RH377" s="7"/>
      <c r="RI377" s="7"/>
      <c r="RJ377" s="7"/>
      <c r="RK377" s="7"/>
      <c r="RL377" s="7"/>
      <c r="RM377" s="7"/>
      <c r="RN377" s="7"/>
      <c r="RO377" s="7"/>
      <c r="RP377" s="7"/>
      <c r="RQ377" s="7"/>
      <c r="RR377" s="7"/>
      <c r="RS377" s="7"/>
      <c r="RT377" s="7"/>
      <c r="RU377" s="7"/>
      <c r="RV377" s="7"/>
      <c r="RW377" s="7"/>
      <c r="RX377" s="7"/>
      <c r="RY377" s="7"/>
      <c r="RZ377" s="7"/>
      <c r="SA377" s="7"/>
      <c r="SB377" s="7"/>
      <c r="SC377" s="7"/>
      <c r="SD377" s="7"/>
      <c r="SE377" s="7"/>
      <c r="SF377" s="7"/>
      <c r="SG377" s="7"/>
      <c r="SH377" s="7"/>
      <c r="SI377" s="7"/>
      <c r="SJ377" s="7"/>
      <c r="SK377" s="7"/>
    </row>
    <row r="378" ht="14.2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  <c r="DT378" s="7"/>
      <c r="DU378" s="7"/>
      <c r="DV378" s="7"/>
      <c r="DW378" s="7"/>
      <c r="DX378" s="7"/>
      <c r="DY378" s="7"/>
      <c r="DZ378" s="7"/>
      <c r="EA378" s="7"/>
      <c r="EB378" s="7"/>
      <c r="EC378" s="7"/>
      <c r="ED378" s="7"/>
      <c r="EE378" s="7"/>
      <c r="EF378" s="7"/>
      <c r="EG378" s="7"/>
      <c r="EH378" s="7"/>
      <c r="EI378" s="7"/>
      <c r="EJ378" s="7"/>
      <c r="EK378" s="7"/>
      <c r="EL378" s="7"/>
      <c r="EM378" s="7"/>
      <c r="EN378" s="7"/>
      <c r="EO378" s="7"/>
      <c r="EP378" s="7"/>
      <c r="EQ378" s="7"/>
      <c r="ER378" s="7"/>
      <c r="ES378" s="7"/>
      <c r="ET378" s="7"/>
      <c r="EU378" s="7"/>
      <c r="EV378" s="7"/>
      <c r="EW378" s="7"/>
      <c r="EX378" s="7"/>
      <c r="EY378" s="7"/>
      <c r="EZ378" s="7"/>
      <c r="FA378" s="7"/>
      <c r="FB378" s="7"/>
      <c r="FC378" s="7"/>
      <c r="FD378" s="7"/>
      <c r="FE378" s="7"/>
      <c r="FF378" s="7"/>
      <c r="FG378" s="7"/>
      <c r="FH378" s="7"/>
      <c r="FI378" s="7"/>
      <c r="FJ378" s="7"/>
      <c r="FK378" s="7"/>
      <c r="FL378" s="7"/>
      <c r="FM378" s="7"/>
      <c r="FN378" s="7"/>
      <c r="FO378" s="7"/>
      <c r="FP378" s="7"/>
      <c r="FQ378" s="7"/>
      <c r="FR378" s="7"/>
      <c r="FS378" s="7"/>
      <c r="FT378" s="7"/>
      <c r="FU378" s="7"/>
      <c r="FV378" s="7"/>
      <c r="FW378" s="7"/>
      <c r="FX378" s="7"/>
      <c r="FY378" s="7"/>
      <c r="FZ378" s="7"/>
      <c r="GA378" s="7"/>
      <c r="GB378" s="7"/>
      <c r="GC378" s="7"/>
      <c r="GD378" s="7"/>
      <c r="GE378" s="7"/>
      <c r="GF378" s="7"/>
      <c r="GG378" s="7"/>
      <c r="GH378" s="7"/>
      <c r="GI378" s="7"/>
      <c r="GJ378" s="7"/>
      <c r="GK378" s="7"/>
      <c r="GL378" s="7"/>
      <c r="GM378" s="7"/>
      <c r="GN378" s="7"/>
      <c r="GO378" s="7"/>
      <c r="GP378" s="7"/>
      <c r="GQ378" s="7"/>
      <c r="GR378" s="7"/>
      <c r="GS378" s="7"/>
      <c r="GT378" s="7"/>
      <c r="GU378" s="7"/>
      <c r="GV378" s="7"/>
      <c r="GW378" s="7"/>
      <c r="GX378" s="7"/>
      <c r="GY378" s="7"/>
      <c r="GZ378" s="7"/>
      <c r="HA378" s="7"/>
      <c r="HB378" s="7"/>
      <c r="HC378" s="7"/>
      <c r="HD378" s="7"/>
      <c r="HE378" s="7"/>
      <c r="HF378" s="7"/>
      <c r="HG378" s="7"/>
      <c r="HH378" s="7"/>
      <c r="HI378" s="7"/>
      <c r="HJ378" s="7"/>
      <c r="HK378" s="7"/>
      <c r="HL378" s="7"/>
      <c r="HM378" s="7"/>
      <c r="HN378" s="7"/>
      <c r="HO378" s="7"/>
      <c r="HP378" s="7"/>
      <c r="HQ378" s="7"/>
      <c r="HR378" s="7"/>
      <c r="HS378" s="7"/>
      <c r="HT378" s="7"/>
      <c r="HU378" s="7"/>
      <c r="HV378" s="7"/>
      <c r="HW378" s="7"/>
      <c r="HX378" s="7"/>
      <c r="HY378" s="7"/>
      <c r="HZ378" s="7"/>
      <c r="IA378" s="7"/>
      <c r="IB378" s="7"/>
      <c r="IC378" s="7"/>
      <c r="ID378" s="7"/>
      <c r="IE378" s="7"/>
      <c r="IF378" s="7"/>
      <c r="IG378" s="7"/>
      <c r="IH378" s="7"/>
      <c r="II378" s="7"/>
      <c r="IJ378" s="7"/>
      <c r="IK378" s="7"/>
      <c r="IL378" s="7"/>
      <c r="IM378" s="7"/>
      <c r="IN378" s="7"/>
      <c r="IO378" s="7"/>
      <c r="IP378" s="7"/>
      <c r="IQ378" s="7"/>
      <c r="IR378" s="7"/>
      <c r="IS378" s="7"/>
      <c r="IT378" s="7"/>
      <c r="IU378" s="7"/>
      <c r="IV378" s="7"/>
      <c r="IW378" s="7"/>
      <c r="IX378" s="7"/>
      <c r="IY378" s="7"/>
      <c r="IZ378" s="7"/>
      <c r="JA378" s="7"/>
      <c r="JB378" s="7"/>
      <c r="JC378" s="7"/>
      <c r="JD378" s="7"/>
      <c r="JE378" s="7"/>
      <c r="JF378" s="7"/>
      <c r="JG378" s="7"/>
      <c r="JH378" s="7"/>
      <c r="JI378" s="7"/>
      <c r="JJ378" s="7"/>
      <c r="JK378" s="7"/>
      <c r="JL378" s="7"/>
      <c r="JM378" s="7"/>
      <c r="JN378" s="7"/>
      <c r="JO378" s="7"/>
      <c r="JP378" s="7"/>
      <c r="JQ378" s="7"/>
      <c r="JR378" s="7"/>
      <c r="JS378" s="7"/>
      <c r="JT378" s="7"/>
      <c r="JU378" s="7"/>
      <c r="JV378" s="7"/>
      <c r="JW378" s="7"/>
      <c r="JX378" s="7"/>
      <c r="JY378" s="7"/>
      <c r="JZ378" s="7"/>
      <c r="KA378" s="7"/>
      <c r="KB378" s="7"/>
      <c r="KC378" s="7"/>
      <c r="KD378" s="7"/>
      <c r="KE378" s="7"/>
      <c r="KF378" s="7"/>
      <c r="KG378" s="7"/>
      <c r="KH378" s="7"/>
      <c r="KI378" s="7"/>
      <c r="KJ378" s="7"/>
      <c r="KK378" s="7"/>
      <c r="KL378" s="7"/>
      <c r="KM378" s="7"/>
      <c r="KN378" s="7"/>
      <c r="KO378" s="7"/>
      <c r="KP378" s="7"/>
      <c r="KQ378" s="7"/>
      <c r="KR378" s="7"/>
      <c r="KS378" s="7"/>
      <c r="KT378" s="7"/>
      <c r="KU378" s="7"/>
      <c r="KV378" s="7"/>
      <c r="KW378" s="7"/>
      <c r="KX378" s="7"/>
      <c r="KY378" s="7"/>
      <c r="KZ378" s="7"/>
      <c r="LA378" s="7"/>
      <c r="LB378" s="7"/>
      <c r="LC378" s="7"/>
      <c r="LD378" s="7"/>
      <c r="LE378" s="7"/>
      <c r="LF378" s="7"/>
      <c r="LG378" s="7"/>
      <c r="LH378" s="7"/>
      <c r="LI378" s="7"/>
      <c r="LJ378" s="7"/>
      <c r="LK378" s="7"/>
      <c r="LL378" s="7"/>
      <c r="LM378" s="7"/>
      <c r="LN378" s="7"/>
      <c r="LO378" s="7"/>
      <c r="LP378" s="7"/>
      <c r="LQ378" s="7"/>
      <c r="LR378" s="7"/>
      <c r="LS378" s="7"/>
      <c r="LT378" s="7"/>
      <c r="LU378" s="7"/>
      <c r="LV378" s="7"/>
      <c r="LW378" s="7"/>
      <c r="LX378" s="7"/>
      <c r="LY378" s="7"/>
      <c r="LZ378" s="7"/>
      <c r="MA378" s="7"/>
      <c r="MB378" s="7"/>
      <c r="MC378" s="7"/>
      <c r="MD378" s="7"/>
      <c r="ME378" s="7"/>
      <c r="MF378" s="7"/>
      <c r="MG378" s="7"/>
      <c r="MH378" s="7"/>
      <c r="MI378" s="7"/>
      <c r="MJ378" s="7"/>
      <c r="MK378" s="7"/>
      <c r="ML378" s="7"/>
      <c r="MM378" s="7"/>
      <c r="MN378" s="7"/>
      <c r="MO378" s="7"/>
      <c r="MP378" s="7"/>
      <c r="MQ378" s="7"/>
      <c r="MR378" s="7"/>
      <c r="MS378" s="7"/>
      <c r="MT378" s="7"/>
      <c r="MU378" s="7"/>
      <c r="MV378" s="7"/>
      <c r="MW378" s="7"/>
      <c r="MX378" s="7"/>
      <c r="MY378" s="7"/>
      <c r="MZ378" s="7"/>
      <c r="NA378" s="7"/>
      <c r="NB378" s="7"/>
      <c r="NC378" s="7"/>
      <c r="ND378" s="7"/>
      <c r="NE378" s="7"/>
      <c r="NF378" s="7"/>
      <c r="NG378" s="7"/>
      <c r="NH378" s="7"/>
      <c r="NI378" s="7"/>
      <c r="NJ378" s="7"/>
      <c r="NK378" s="7"/>
      <c r="NL378" s="7"/>
      <c r="NM378" s="7"/>
      <c r="NN378" s="7"/>
      <c r="NO378" s="7"/>
      <c r="NP378" s="7"/>
      <c r="NQ378" s="7"/>
      <c r="NR378" s="7"/>
      <c r="NS378" s="7"/>
      <c r="NT378" s="7"/>
      <c r="NU378" s="7"/>
      <c r="NV378" s="7"/>
      <c r="NW378" s="7"/>
      <c r="NX378" s="7"/>
      <c r="NY378" s="7"/>
      <c r="NZ378" s="7"/>
      <c r="OA378" s="7"/>
      <c r="OB378" s="7"/>
      <c r="OC378" s="7"/>
      <c r="OD378" s="7"/>
      <c r="OE378" s="7"/>
      <c r="OF378" s="7"/>
      <c r="OG378" s="7"/>
      <c r="OH378" s="7"/>
      <c r="OI378" s="7"/>
      <c r="OJ378" s="7"/>
      <c r="OK378" s="7"/>
      <c r="OL378" s="7"/>
      <c r="OM378" s="7"/>
      <c r="ON378" s="7"/>
      <c r="OO378" s="7"/>
      <c r="OP378" s="7"/>
      <c r="OQ378" s="7"/>
      <c r="OR378" s="7"/>
      <c r="OS378" s="7"/>
      <c r="OT378" s="7"/>
      <c r="OU378" s="7"/>
      <c r="OV378" s="7"/>
      <c r="OW378" s="7"/>
      <c r="OX378" s="7"/>
      <c r="OY378" s="7"/>
      <c r="OZ378" s="7"/>
      <c r="PA378" s="7"/>
      <c r="PB378" s="7"/>
      <c r="PC378" s="7"/>
      <c r="PD378" s="7"/>
      <c r="PE378" s="7"/>
      <c r="PF378" s="7"/>
      <c r="PG378" s="7"/>
      <c r="PH378" s="7"/>
      <c r="PI378" s="7"/>
      <c r="PJ378" s="7"/>
      <c r="PK378" s="7"/>
      <c r="PL378" s="7"/>
      <c r="PM378" s="7"/>
      <c r="PN378" s="7"/>
      <c r="PO378" s="7"/>
      <c r="PP378" s="7"/>
      <c r="PQ378" s="7"/>
      <c r="PR378" s="7"/>
      <c r="PS378" s="7"/>
      <c r="PT378" s="7"/>
      <c r="PU378" s="7"/>
      <c r="PV378" s="7"/>
      <c r="PW378" s="7"/>
      <c r="PX378" s="7"/>
      <c r="PY378" s="7"/>
      <c r="PZ378" s="7"/>
      <c r="QA378" s="7"/>
      <c r="QB378" s="7"/>
      <c r="QC378" s="7"/>
      <c r="QD378" s="7"/>
      <c r="QE378" s="7"/>
      <c r="QF378" s="7"/>
      <c r="QG378" s="7"/>
      <c r="QH378" s="7"/>
      <c r="QI378" s="7"/>
      <c r="QJ378" s="7"/>
      <c r="QK378" s="7"/>
      <c r="QL378" s="7"/>
      <c r="QM378" s="7"/>
      <c r="QN378" s="7"/>
      <c r="QO378" s="7"/>
      <c r="QP378" s="7"/>
      <c r="QQ378" s="7"/>
      <c r="QR378" s="7"/>
      <c r="QS378" s="7"/>
      <c r="QT378" s="7"/>
      <c r="QU378" s="7"/>
      <c r="QV378" s="7"/>
      <c r="QW378" s="7"/>
      <c r="QX378" s="7"/>
      <c r="QY378" s="7"/>
      <c r="QZ378" s="7"/>
      <c r="RA378" s="7"/>
      <c r="RB378" s="7"/>
      <c r="RC378" s="7"/>
      <c r="RD378" s="7"/>
      <c r="RE378" s="7"/>
      <c r="RF378" s="7"/>
      <c r="RG378" s="7"/>
      <c r="RH378" s="7"/>
      <c r="RI378" s="7"/>
      <c r="RJ378" s="7"/>
      <c r="RK378" s="7"/>
      <c r="RL378" s="7"/>
      <c r="RM378" s="7"/>
      <c r="RN378" s="7"/>
      <c r="RO378" s="7"/>
      <c r="RP378" s="7"/>
      <c r="RQ378" s="7"/>
      <c r="RR378" s="7"/>
      <c r="RS378" s="7"/>
      <c r="RT378" s="7"/>
      <c r="RU378" s="7"/>
      <c r="RV378" s="7"/>
      <c r="RW378" s="7"/>
      <c r="RX378" s="7"/>
      <c r="RY378" s="7"/>
      <c r="RZ378" s="7"/>
      <c r="SA378" s="7"/>
      <c r="SB378" s="7"/>
      <c r="SC378" s="7"/>
      <c r="SD378" s="7"/>
      <c r="SE378" s="7"/>
      <c r="SF378" s="7"/>
      <c r="SG378" s="7"/>
      <c r="SH378" s="7"/>
      <c r="SI378" s="7"/>
      <c r="SJ378" s="7"/>
      <c r="SK378" s="7"/>
    </row>
    <row r="379" ht="14.2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  <c r="DT379" s="7"/>
      <c r="DU379" s="7"/>
      <c r="DV379" s="7"/>
      <c r="DW379" s="7"/>
      <c r="DX379" s="7"/>
      <c r="DY379" s="7"/>
      <c r="DZ379" s="7"/>
      <c r="EA379" s="7"/>
      <c r="EB379" s="7"/>
      <c r="EC379" s="7"/>
      <c r="ED379" s="7"/>
      <c r="EE379" s="7"/>
      <c r="EF379" s="7"/>
      <c r="EG379" s="7"/>
      <c r="EH379" s="7"/>
      <c r="EI379" s="7"/>
      <c r="EJ379" s="7"/>
      <c r="EK379" s="7"/>
      <c r="EL379" s="7"/>
      <c r="EM379" s="7"/>
      <c r="EN379" s="7"/>
      <c r="EO379" s="7"/>
      <c r="EP379" s="7"/>
      <c r="EQ379" s="7"/>
      <c r="ER379" s="7"/>
      <c r="ES379" s="7"/>
      <c r="ET379" s="7"/>
      <c r="EU379" s="7"/>
      <c r="EV379" s="7"/>
      <c r="EW379" s="7"/>
      <c r="EX379" s="7"/>
      <c r="EY379" s="7"/>
      <c r="EZ379" s="7"/>
      <c r="FA379" s="7"/>
      <c r="FB379" s="7"/>
      <c r="FC379" s="7"/>
      <c r="FD379" s="7"/>
      <c r="FE379" s="7"/>
      <c r="FF379" s="7"/>
      <c r="FG379" s="7"/>
      <c r="FH379" s="7"/>
      <c r="FI379" s="7"/>
      <c r="FJ379" s="7"/>
      <c r="FK379" s="7"/>
      <c r="FL379" s="7"/>
      <c r="FM379" s="7"/>
      <c r="FN379" s="7"/>
      <c r="FO379" s="7"/>
      <c r="FP379" s="7"/>
      <c r="FQ379" s="7"/>
      <c r="FR379" s="7"/>
      <c r="FS379" s="7"/>
      <c r="FT379" s="7"/>
      <c r="FU379" s="7"/>
      <c r="FV379" s="7"/>
      <c r="FW379" s="7"/>
      <c r="FX379" s="7"/>
      <c r="FY379" s="7"/>
      <c r="FZ379" s="7"/>
      <c r="GA379" s="7"/>
      <c r="GB379" s="7"/>
      <c r="GC379" s="7"/>
      <c r="GD379" s="7"/>
      <c r="GE379" s="7"/>
      <c r="GF379" s="7"/>
      <c r="GG379" s="7"/>
      <c r="GH379" s="7"/>
      <c r="GI379" s="7"/>
      <c r="GJ379" s="7"/>
      <c r="GK379" s="7"/>
      <c r="GL379" s="7"/>
      <c r="GM379" s="7"/>
      <c r="GN379" s="7"/>
      <c r="GO379" s="7"/>
      <c r="GP379" s="7"/>
      <c r="GQ379" s="7"/>
      <c r="GR379" s="7"/>
      <c r="GS379" s="7"/>
      <c r="GT379" s="7"/>
      <c r="GU379" s="7"/>
      <c r="GV379" s="7"/>
      <c r="GW379" s="7"/>
      <c r="GX379" s="7"/>
      <c r="GY379" s="7"/>
      <c r="GZ379" s="7"/>
      <c r="HA379" s="7"/>
      <c r="HB379" s="7"/>
      <c r="HC379" s="7"/>
      <c r="HD379" s="7"/>
      <c r="HE379" s="7"/>
      <c r="HF379" s="7"/>
      <c r="HG379" s="7"/>
      <c r="HH379" s="7"/>
      <c r="HI379" s="7"/>
      <c r="HJ379" s="7"/>
      <c r="HK379" s="7"/>
      <c r="HL379" s="7"/>
      <c r="HM379" s="7"/>
      <c r="HN379" s="7"/>
      <c r="HO379" s="7"/>
      <c r="HP379" s="7"/>
      <c r="HQ379" s="7"/>
      <c r="HR379" s="7"/>
      <c r="HS379" s="7"/>
      <c r="HT379" s="7"/>
      <c r="HU379" s="7"/>
      <c r="HV379" s="7"/>
      <c r="HW379" s="7"/>
      <c r="HX379" s="7"/>
      <c r="HY379" s="7"/>
      <c r="HZ379" s="7"/>
      <c r="IA379" s="7"/>
      <c r="IB379" s="7"/>
      <c r="IC379" s="7"/>
      <c r="ID379" s="7"/>
      <c r="IE379" s="7"/>
      <c r="IF379" s="7"/>
      <c r="IG379" s="7"/>
      <c r="IH379" s="7"/>
      <c r="II379" s="7"/>
      <c r="IJ379" s="7"/>
      <c r="IK379" s="7"/>
      <c r="IL379" s="7"/>
      <c r="IM379" s="7"/>
      <c r="IN379" s="7"/>
      <c r="IO379" s="7"/>
      <c r="IP379" s="7"/>
      <c r="IQ379" s="7"/>
      <c r="IR379" s="7"/>
      <c r="IS379" s="7"/>
      <c r="IT379" s="7"/>
      <c r="IU379" s="7"/>
      <c r="IV379" s="7"/>
      <c r="IW379" s="7"/>
      <c r="IX379" s="7"/>
      <c r="IY379" s="7"/>
      <c r="IZ379" s="7"/>
      <c r="JA379" s="7"/>
      <c r="JB379" s="7"/>
      <c r="JC379" s="7"/>
      <c r="JD379" s="7"/>
      <c r="JE379" s="7"/>
      <c r="JF379" s="7"/>
      <c r="JG379" s="7"/>
      <c r="JH379" s="7"/>
      <c r="JI379" s="7"/>
      <c r="JJ379" s="7"/>
      <c r="JK379" s="7"/>
      <c r="JL379" s="7"/>
      <c r="JM379" s="7"/>
      <c r="JN379" s="7"/>
      <c r="JO379" s="7"/>
      <c r="JP379" s="7"/>
      <c r="JQ379" s="7"/>
      <c r="JR379" s="7"/>
      <c r="JS379" s="7"/>
      <c r="JT379" s="7"/>
      <c r="JU379" s="7"/>
      <c r="JV379" s="7"/>
      <c r="JW379" s="7"/>
      <c r="JX379" s="7"/>
      <c r="JY379" s="7"/>
      <c r="JZ379" s="7"/>
      <c r="KA379" s="7"/>
      <c r="KB379" s="7"/>
      <c r="KC379" s="7"/>
      <c r="KD379" s="7"/>
      <c r="KE379" s="7"/>
      <c r="KF379" s="7"/>
      <c r="KG379" s="7"/>
      <c r="KH379" s="7"/>
      <c r="KI379" s="7"/>
      <c r="KJ379" s="7"/>
      <c r="KK379" s="7"/>
      <c r="KL379" s="7"/>
      <c r="KM379" s="7"/>
      <c r="KN379" s="7"/>
      <c r="KO379" s="7"/>
      <c r="KP379" s="7"/>
      <c r="KQ379" s="7"/>
      <c r="KR379" s="7"/>
      <c r="KS379" s="7"/>
      <c r="KT379" s="7"/>
      <c r="KU379" s="7"/>
      <c r="KV379" s="7"/>
      <c r="KW379" s="7"/>
      <c r="KX379" s="7"/>
      <c r="KY379" s="7"/>
      <c r="KZ379" s="7"/>
      <c r="LA379" s="7"/>
      <c r="LB379" s="7"/>
      <c r="LC379" s="7"/>
      <c r="LD379" s="7"/>
      <c r="LE379" s="7"/>
      <c r="LF379" s="7"/>
      <c r="LG379" s="7"/>
      <c r="LH379" s="7"/>
      <c r="LI379" s="7"/>
      <c r="LJ379" s="7"/>
      <c r="LK379" s="7"/>
      <c r="LL379" s="7"/>
      <c r="LM379" s="7"/>
      <c r="LN379" s="7"/>
      <c r="LO379" s="7"/>
      <c r="LP379" s="7"/>
      <c r="LQ379" s="7"/>
      <c r="LR379" s="7"/>
      <c r="LS379" s="7"/>
      <c r="LT379" s="7"/>
      <c r="LU379" s="7"/>
      <c r="LV379" s="7"/>
      <c r="LW379" s="7"/>
      <c r="LX379" s="7"/>
      <c r="LY379" s="7"/>
      <c r="LZ379" s="7"/>
      <c r="MA379" s="7"/>
      <c r="MB379" s="7"/>
      <c r="MC379" s="7"/>
      <c r="MD379" s="7"/>
      <c r="ME379" s="7"/>
      <c r="MF379" s="7"/>
      <c r="MG379" s="7"/>
      <c r="MH379" s="7"/>
      <c r="MI379" s="7"/>
      <c r="MJ379" s="7"/>
      <c r="MK379" s="7"/>
      <c r="ML379" s="7"/>
      <c r="MM379" s="7"/>
      <c r="MN379" s="7"/>
      <c r="MO379" s="7"/>
      <c r="MP379" s="7"/>
      <c r="MQ379" s="7"/>
      <c r="MR379" s="7"/>
      <c r="MS379" s="7"/>
      <c r="MT379" s="7"/>
      <c r="MU379" s="7"/>
      <c r="MV379" s="7"/>
      <c r="MW379" s="7"/>
      <c r="MX379" s="7"/>
      <c r="MY379" s="7"/>
      <c r="MZ379" s="7"/>
      <c r="NA379" s="7"/>
      <c r="NB379" s="7"/>
      <c r="NC379" s="7"/>
      <c r="ND379" s="7"/>
      <c r="NE379" s="7"/>
      <c r="NF379" s="7"/>
      <c r="NG379" s="7"/>
      <c r="NH379" s="7"/>
      <c r="NI379" s="7"/>
      <c r="NJ379" s="7"/>
      <c r="NK379" s="7"/>
      <c r="NL379" s="7"/>
      <c r="NM379" s="7"/>
      <c r="NN379" s="7"/>
      <c r="NO379" s="7"/>
      <c r="NP379" s="7"/>
      <c r="NQ379" s="7"/>
      <c r="NR379" s="7"/>
      <c r="NS379" s="7"/>
      <c r="NT379" s="7"/>
      <c r="NU379" s="7"/>
      <c r="NV379" s="7"/>
      <c r="NW379" s="7"/>
      <c r="NX379" s="7"/>
      <c r="NY379" s="7"/>
      <c r="NZ379" s="7"/>
      <c r="OA379" s="7"/>
      <c r="OB379" s="7"/>
      <c r="OC379" s="7"/>
      <c r="OD379" s="7"/>
      <c r="OE379" s="7"/>
      <c r="OF379" s="7"/>
      <c r="OG379" s="7"/>
      <c r="OH379" s="7"/>
      <c r="OI379" s="7"/>
      <c r="OJ379" s="7"/>
      <c r="OK379" s="7"/>
      <c r="OL379" s="7"/>
      <c r="OM379" s="7"/>
      <c r="ON379" s="7"/>
      <c r="OO379" s="7"/>
      <c r="OP379" s="7"/>
      <c r="OQ379" s="7"/>
      <c r="OR379" s="7"/>
      <c r="OS379" s="7"/>
      <c r="OT379" s="7"/>
      <c r="OU379" s="7"/>
      <c r="OV379" s="7"/>
      <c r="OW379" s="7"/>
      <c r="OX379" s="7"/>
      <c r="OY379" s="7"/>
      <c r="OZ379" s="7"/>
      <c r="PA379" s="7"/>
      <c r="PB379" s="7"/>
      <c r="PC379" s="7"/>
      <c r="PD379" s="7"/>
      <c r="PE379" s="7"/>
      <c r="PF379" s="7"/>
      <c r="PG379" s="7"/>
      <c r="PH379" s="7"/>
      <c r="PI379" s="7"/>
      <c r="PJ379" s="7"/>
      <c r="PK379" s="7"/>
      <c r="PL379" s="7"/>
      <c r="PM379" s="7"/>
      <c r="PN379" s="7"/>
      <c r="PO379" s="7"/>
      <c r="PP379" s="7"/>
      <c r="PQ379" s="7"/>
      <c r="PR379" s="7"/>
      <c r="PS379" s="7"/>
      <c r="PT379" s="7"/>
      <c r="PU379" s="7"/>
      <c r="PV379" s="7"/>
      <c r="PW379" s="7"/>
      <c r="PX379" s="7"/>
      <c r="PY379" s="7"/>
      <c r="PZ379" s="7"/>
      <c r="QA379" s="7"/>
      <c r="QB379" s="7"/>
      <c r="QC379" s="7"/>
      <c r="QD379" s="7"/>
      <c r="QE379" s="7"/>
      <c r="QF379" s="7"/>
      <c r="QG379" s="7"/>
      <c r="QH379" s="7"/>
      <c r="QI379" s="7"/>
      <c r="QJ379" s="7"/>
      <c r="QK379" s="7"/>
      <c r="QL379" s="7"/>
      <c r="QM379" s="7"/>
      <c r="QN379" s="7"/>
      <c r="QO379" s="7"/>
      <c r="QP379" s="7"/>
      <c r="QQ379" s="7"/>
      <c r="QR379" s="7"/>
      <c r="QS379" s="7"/>
      <c r="QT379" s="7"/>
      <c r="QU379" s="7"/>
      <c r="QV379" s="7"/>
      <c r="QW379" s="7"/>
      <c r="QX379" s="7"/>
      <c r="QY379" s="7"/>
      <c r="QZ379" s="7"/>
      <c r="RA379" s="7"/>
      <c r="RB379" s="7"/>
      <c r="RC379" s="7"/>
      <c r="RD379" s="7"/>
      <c r="RE379" s="7"/>
      <c r="RF379" s="7"/>
      <c r="RG379" s="7"/>
      <c r="RH379" s="7"/>
      <c r="RI379" s="7"/>
      <c r="RJ379" s="7"/>
      <c r="RK379" s="7"/>
      <c r="RL379" s="7"/>
      <c r="RM379" s="7"/>
      <c r="RN379" s="7"/>
      <c r="RO379" s="7"/>
      <c r="RP379" s="7"/>
      <c r="RQ379" s="7"/>
      <c r="RR379" s="7"/>
      <c r="RS379" s="7"/>
      <c r="RT379" s="7"/>
      <c r="RU379" s="7"/>
      <c r="RV379" s="7"/>
      <c r="RW379" s="7"/>
      <c r="RX379" s="7"/>
      <c r="RY379" s="7"/>
      <c r="RZ379" s="7"/>
      <c r="SA379" s="7"/>
      <c r="SB379" s="7"/>
      <c r="SC379" s="7"/>
      <c r="SD379" s="7"/>
      <c r="SE379" s="7"/>
      <c r="SF379" s="7"/>
      <c r="SG379" s="7"/>
      <c r="SH379" s="7"/>
      <c r="SI379" s="7"/>
      <c r="SJ379" s="7"/>
      <c r="SK379" s="7"/>
    </row>
    <row r="380" ht="14.2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  <c r="DT380" s="7"/>
      <c r="DU380" s="7"/>
      <c r="DV380" s="7"/>
      <c r="DW380" s="7"/>
      <c r="DX380" s="7"/>
      <c r="DY380" s="7"/>
      <c r="DZ380" s="7"/>
      <c r="EA380" s="7"/>
      <c r="EB380" s="7"/>
      <c r="EC380" s="7"/>
      <c r="ED380" s="7"/>
      <c r="EE380" s="7"/>
      <c r="EF380" s="7"/>
      <c r="EG380" s="7"/>
      <c r="EH380" s="7"/>
      <c r="EI380" s="7"/>
      <c r="EJ380" s="7"/>
      <c r="EK380" s="7"/>
      <c r="EL380" s="7"/>
      <c r="EM380" s="7"/>
      <c r="EN380" s="7"/>
      <c r="EO380" s="7"/>
      <c r="EP380" s="7"/>
      <c r="EQ380" s="7"/>
      <c r="ER380" s="7"/>
      <c r="ES380" s="7"/>
      <c r="ET380" s="7"/>
      <c r="EU380" s="7"/>
      <c r="EV380" s="7"/>
      <c r="EW380" s="7"/>
      <c r="EX380" s="7"/>
      <c r="EY380" s="7"/>
      <c r="EZ380" s="7"/>
      <c r="FA380" s="7"/>
      <c r="FB380" s="7"/>
      <c r="FC380" s="7"/>
      <c r="FD380" s="7"/>
      <c r="FE380" s="7"/>
      <c r="FF380" s="7"/>
      <c r="FG380" s="7"/>
      <c r="FH380" s="7"/>
      <c r="FI380" s="7"/>
      <c r="FJ380" s="7"/>
      <c r="FK380" s="7"/>
      <c r="FL380" s="7"/>
      <c r="FM380" s="7"/>
      <c r="FN380" s="7"/>
      <c r="FO380" s="7"/>
      <c r="FP380" s="7"/>
      <c r="FQ380" s="7"/>
      <c r="FR380" s="7"/>
      <c r="FS380" s="7"/>
      <c r="FT380" s="7"/>
      <c r="FU380" s="7"/>
      <c r="FV380" s="7"/>
      <c r="FW380" s="7"/>
      <c r="FX380" s="7"/>
      <c r="FY380" s="7"/>
      <c r="FZ380" s="7"/>
      <c r="GA380" s="7"/>
      <c r="GB380" s="7"/>
      <c r="GC380" s="7"/>
      <c r="GD380" s="7"/>
      <c r="GE380" s="7"/>
      <c r="GF380" s="7"/>
      <c r="GG380" s="7"/>
      <c r="GH380" s="7"/>
      <c r="GI380" s="7"/>
      <c r="GJ380" s="7"/>
      <c r="GK380" s="7"/>
      <c r="GL380" s="7"/>
      <c r="GM380" s="7"/>
      <c r="GN380" s="7"/>
      <c r="GO380" s="7"/>
      <c r="GP380" s="7"/>
      <c r="GQ380" s="7"/>
      <c r="GR380" s="7"/>
      <c r="GS380" s="7"/>
      <c r="GT380" s="7"/>
      <c r="GU380" s="7"/>
      <c r="GV380" s="7"/>
      <c r="GW380" s="7"/>
      <c r="GX380" s="7"/>
      <c r="GY380" s="7"/>
      <c r="GZ380" s="7"/>
      <c r="HA380" s="7"/>
      <c r="HB380" s="7"/>
      <c r="HC380" s="7"/>
      <c r="HD380" s="7"/>
      <c r="HE380" s="7"/>
      <c r="HF380" s="7"/>
      <c r="HG380" s="7"/>
      <c r="HH380" s="7"/>
      <c r="HI380" s="7"/>
      <c r="HJ380" s="7"/>
      <c r="HK380" s="7"/>
      <c r="HL380" s="7"/>
      <c r="HM380" s="7"/>
      <c r="HN380" s="7"/>
      <c r="HO380" s="7"/>
      <c r="HP380" s="7"/>
      <c r="HQ380" s="7"/>
      <c r="HR380" s="7"/>
      <c r="HS380" s="7"/>
      <c r="HT380" s="7"/>
      <c r="HU380" s="7"/>
      <c r="HV380" s="7"/>
      <c r="HW380" s="7"/>
      <c r="HX380" s="7"/>
      <c r="HY380" s="7"/>
      <c r="HZ380" s="7"/>
      <c r="IA380" s="7"/>
      <c r="IB380" s="7"/>
      <c r="IC380" s="7"/>
      <c r="ID380" s="7"/>
      <c r="IE380" s="7"/>
      <c r="IF380" s="7"/>
      <c r="IG380" s="7"/>
      <c r="IH380" s="7"/>
      <c r="II380" s="7"/>
      <c r="IJ380" s="7"/>
      <c r="IK380" s="7"/>
      <c r="IL380" s="7"/>
      <c r="IM380" s="7"/>
      <c r="IN380" s="7"/>
      <c r="IO380" s="7"/>
      <c r="IP380" s="7"/>
      <c r="IQ380" s="7"/>
      <c r="IR380" s="7"/>
      <c r="IS380" s="7"/>
      <c r="IT380" s="7"/>
      <c r="IU380" s="7"/>
      <c r="IV380" s="7"/>
      <c r="IW380" s="7"/>
      <c r="IX380" s="7"/>
      <c r="IY380" s="7"/>
      <c r="IZ380" s="7"/>
      <c r="JA380" s="7"/>
      <c r="JB380" s="7"/>
      <c r="JC380" s="7"/>
      <c r="JD380" s="7"/>
      <c r="JE380" s="7"/>
      <c r="JF380" s="7"/>
      <c r="JG380" s="7"/>
      <c r="JH380" s="7"/>
      <c r="JI380" s="7"/>
      <c r="JJ380" s="7"/>
      <c r="JK380" s="7"/>
      <c r="JL380" s="7"/>
      <c r="JM380" s="7"/>
      <c r="JN380" s="7"/>
      <c r="JO380" s="7"/>
      <c r="JP380" s="7"/>
      <c r="JQ380" s="7"/>
      <c r="JR380" s="7"/>
      <c r="JS380" s="7"/>
      <c r="JT380" s="7"/>
      <c r="JU380" s="7"/>
      <c r="JV380" s="7"/>
      <c r="JW380" s="7"/>
      <c r="JX380" s="7"/>
      <c r="JY380" s="7"/>
      <c r="JZ380" s="7"/>
      <c r="KA380" s="7"/>
      <c r="KB380" s="7"/>
      <c r="KC380" s="7"/>
      <c r="KD380" s="7"/>
      <c r="KE380" s="7"/>
      <c r="KF380" s="7"/>
      <c r="KG380" s="7"/>
      <c r="KH380" s="7"/>
      <c r="KI380" s="7"/>
      <c r="KJ380" s="7"/>
      <c r="KK380" s="7"/>
      <c r="KL380" s="7"/>
      <c r="KM380" s="7"/>
      <c r="KN380" s="7"/>
      <c r="KO380" s="7"/>
      <c r="KP380" s="7"/>
      <c r="KQ380" s="7"/>
      <c r="KR380" s="7"/>
      <c r="KS380" s="7"/>
      <c r="KT380" s="7"/>
      <c r="KU380" s="7"/>
      <c r="KV380" s="7"/>
      <c r="KW380" s="7"/>
      <c r="KX380" s="7"/>
      <c r="KY380" s="7"/>
      <c r="KZ380" s="7"/>
      <c r="LA380" s="7"/>
      <c r="LB380" s="7"/>
      <c r="LC380" s="7"/>
      <c r="LD380" s="7"/>
      <c r="LE380" s="7"/>
      <c r="LF380" s="7"/>
      <c r="LG380" s="7"/>
      <c r="LH380" s="7"/>
      <c r="LI380" s="7"/>
      <c r="LJ380" s="7"/>
      <c r="LK380" s="7"/>
      <c r="LL380" s="7"/>
      <c r="LM380" s="7"/>
      <c r="LN380" s="7"/>
      <c r="LO380" s="7"/>
      <c r="LP380" s="7"/>
      <c r="LQ380" s="7"/>
      <c r="LR380" s="7"/>
      <c r="LS380" s="7"/>
      <c r="LT380" s="7"/>
      <c r="LU380" s="7"/>
      <c r="LV380" s="7"/>
      <c r="LW380" s="7"/>
      <c r="LX380" s="7"/>
      <c r="LY380" s="7"/>
      <c r="LZ380" s="7"/>
      <c r="MA380" s="7"/>
      <c r="MB380" s="7"/>
      <c r="MC380" s="7"/>
      <c r="MD380" s="7"/>
      <c r="ME380" s="7"/>
      <c r="MF380" s="7"/>
      <c r="MG380" s="7"/>
      <c r="MH380" s="7"/>
      <c r="MI380" s="7"/>
      <c r="MJ380" s="7"/>
      <c r="MK380" s="7"/>
      <c r="ML380" s="7"/>
      <c r="MM380" s="7"/>
      <c r="MN380" s="7"/>
      <c r="MO380" s="7"/>
      <c r="MP380" s="7"/>
      <c r="MQ380" s="7"/>
      <c r="MR380" s="7"/>
      <c r="MS380" s="7"/>
      <c r="MT380" s="7"/>
      <c r="MU380" s="7"/>
      <c r="MV380" s="7"/>
      <c r="MW380" s="7"/>
      <c r="MX380" s="7"/>
      <c r="MY380" s="7"/>
      <c r="MZ380" s="7"/>
      <c r="NA380" s="7"/>
      <c r="NB380" s="7"/>
      <c r="NC380" s="7"/>
      <c r="ND380" s="7"/>
      <c r="NE380" s="7"/>
      <c r="NF380" s="7"/>
      <c r="NG380" s="7"/>
      <c r="NH380" s="7"/>
      <c r="NI380" s="7"/>
      <c r="NJ380" s="7"/>
      <c r="NK380" s="7"/>
      <c r="NL380" s="7"/>
      <c r="NM380" s="7"/>
      <c r="NN380" s="7"/>
      <c r="NO380" s="7"/>
      <c r="NP380" s="7"/>
      <c r="NQ380" s="7"/>
      <c r="NR380" s="7"/>
      <c r="NS380" s="7"/>
      <c r="NT380" s="7"/>
      <c r="NU380" s="7"/>
      <c r="NV380" s="7"/>
      <c r="NW380" s="7"/>
      <c r="NX380" s="7"/>
      <c r="NY380" s="7"/>
      <c r="NZ380" s="7"/>
      <c r="OA380" s="7"/>
      <c r="OB380" s="7"/>
      <c r="OC380" s="7"/>
      <c r="OD380" s="7"/>
      <c r="OE380" s="7"/>
      <c r="OF380" s="7"/>
      <c r="OG380" s="7"/>
      <c r="OH380" s="7"/>
      <c r="OI380" s="7"/>
      <c r="OJ380" s="7"/>
      <c r="OK380" s="7"/>
      <c r="OL380" s="7"/>
      <c r="OM380" s="7"/>
      <c r="ON380" s="7"/>
      <c r="OO380" s="7"/>
      <c r="OP380" s="7"/>
      <c r="OQ380" s="7"/>
      <c r="OR380" s="7"/>
      <c r="OS380" s="7"/>
      <c r="OT380" s="7"/>
      <c r="OU380" s="7"/>
      <c r="OV380" s="7"/>
      <c r="OW380" s="7"/>
      <c r="OX380" s="7"/>
      <c r="OY380" s="7"/>
      <c r="OZ380" s="7"/>
      <c r="PA380" s="7"/>
      <c r="PB380" s="7"/>
      <c r="PC380" s="7"/>
      <c r="PD380" s="7"/>
      <c r="PE380" s="7"/>
      <c r="PF380" s="7"/>
      <c r="PG380" s="7"/>
      <c r="PH380" s="7"/>
      <c r="PI380" s="7"/>
      <c r="PJ380" s="7"/>
      <c r="PK380" s="7"/>
      <c r="PL380" s="7"/>
      <c r="PM380" s="7"/>
      <c r="PN380" s="7"/>
      <c r="PO380" s="7"/>
      <c r="PP380" s="7"/>
      <c r="PQ380" s="7"/>
      <c r="PR380" s="7"/>
      <c r="PS380" s="7"/>
      <c r="PT380" s="7"/>
      <c r="PU380" s="7"/>
      <c r="PV380" s="7"/>
      <c r="PW380" s="7"/>
      <c r="PX380" s="7"/>
      <c r="PY380" s="7"/>
      <c r="PZ380" s="7"/>
      <c r="QA380" s="7"/>
      <c r="QB380" s="7"/>
      <c r="QC380" s="7"/>
      <c r="QD380" s="7"/>
      <c r="QE380" s="7"/>
      <c r="QF380" s="7"/>
      <c r="QG380" s="7"/>
      <c r="QH380" s="7"/>
      <c r="QI380" s="7"/>
      <c r="QJ380" s="7"/>
      <c r="QK380" s="7"/>
      <c r="QL380" s="7"/>
      <c r="QM380" s="7"/>
      <c r="QN380" s="7"/>
      <c r="QO380" s="7"/>
      <c r="QP380" s="7"/>
      <c r="QQ380" s="7"/>
      <c r="QR380" s="7"/>
      <c r="QS380" s="7"/>
      <c r="QT380" s="7"/>
      <c r="QU380" s="7"/>
      <c r="QV380" s="7"/>
      <c r="QW380" s="7"/>
      <c r="QX380" s="7"/>
      <c r="QY380" s="7"/>
      <c r="QZ380" s="7"/>
      <c r="RA380" s="7"/>
      <c r="RB380" s="7"/>
      <c r="RC380" s="7"/>
      <c r="RD380" s="7"/>
      <c r="RE380" s="7"/>
      <c r="RF380" s="7"/>
      <c r="RG380" s="7"/>
      <c r="RH380" s="7"/>
      <c r="RI380" s="7"/>
      <c r="RJ380" s="7"/>
      <c r="RK380" s="7"/>
      <c r="RL380" s="7"/>
      <c r="RM380" s="7"/>
      <c r="RN380" s="7"/>
      <c r="RO380" s="7"/>
      <c r="RP380" s="7"/>
      <c r="RQ380" s="7"/>
      <c r="RR380" s="7"/>
      <c r="RS380" s="7"/>
      <c r="RT380" s="7"/>
      <c r="RU380" s="7"/>
      <c r="RV380" s="7"/>
      <c r="RW380" s="7"/>
      <c r="RX380" s="7"/>
      <c r="RY380" s="7"/>
      <c r="RZ380" s="7"/>
      <c r="SA380" s="7"/>
      <c r="SB380" s="7"/>
      <c r="SC380" s="7"/>
      <c r="SD380" s="7"/>
      <c r="SE380" s="7"/>
      <c r="SF380" s="7"/>
      <c r="SG380" s="7"/>
      <c r="SH380" s="7"/>
      <c r="SI380" s="7"/>
      <c r="SJ380" s="7"/>
      <c r="SK380" s="7"/>
    </row>
    <row r="381" ht="14.2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  <c r="DT381" s="7"/>
      <c r="DU381" s="7"/>
      <c r="DV381" s="7"/>
      <c r="DW381" s="7"/>
      <c r="DX381" s="7"/>
      <c r="DY381" s="7"/>
      <c r="DZ381" s="7"/>
      <c r="EA381" s="7"/>
      <c r="EB381" s="7"/>
      <c r="EC381" s="7"/>
      <c r="ED381" s="7"/>
      <c r="EE381" s="7"/>
      <c r="EF381" s="7"/>
      <c r="EG381" s="7"/>
      <c r="EH381" s="7"/>
      <c r="EI381" s="7"/>
      <c r="EJ381" s="7"/>
      <c r="EK381" s="7"/>
      <c r="EL381" s="7"/>
      <c r="EM381" s="7"/>
      <c r="EN381" s="7"/>
      <c r="EO381" s="7"/>
      <c r="EP381" s="7"/>
      <c r="EQ381" s="7"/>
      <c r="ER381" s="7"/>
      <c r="ES381" s="7"/>
      <c r="ET381" s="7"/>
      <c r="EU381" s="7"/>
      <c r="EV381" s="7"/>
      <c r="EW381" s="7"/>
      <c r="EX381" s="7"/>
      <c r="EY381" s="7"/>
      <c r="EZ381" s="7"/>
      <c r="FA381" s="7"/>
      <c r="FB381" s="7"/>
      <c r="FC381" s="7"/>
      <c r="FD381" s="7"/>
      <c r="FE381" s="7"/>
      <c r="FF381" s="7"/>
      <c r="FG381" s="7"/>
      <c r="FH381" s="7"/>
      <c r="FI381" s="7"/>
      <c r="FJ381" s="7"/>
      <c r="FK381" s="7"/>
      <c r="FL381" s="7"/>
      <c r="FM381" s="7"/>
      <c r="FN381" s="7"/>
      <c r="FO381" s="7"/>
      <c r="FP381" s="7"/>
      <c r="FQ381" s="7"/>
      <c r="FR381" s="7"/>
      <c r="FS381" s="7"/>
      <c r="FT381" s="7"/>
      <c r="FU381" s="7"/>
      <c r="FV381" s="7"/>
      <c r="FW381" s="7"/>
      <c r="FX381" s="7"/>
      <c r="FY381" s="7"/>
      <c r="FZ381" s="7"/>
      <c r="GA381" s="7"/>
      <c r="GB381" s="7"/>
      <c r="GC381" s="7"/>
      <c r="GD381" s="7"/>
      <c r="GE381" s="7"/>
      <c r="GF381" s="7"/>
      <c r="GG381" s="7"/>
      <c r="GH381" s="7"/>
      <c r="GI381" s="7"/>
      <c r="GJ381" s="7"/>
      <c r="GK381" s="7"/>
      <c r="GL381" s="7"/>
      <c r="GM381" s="7"/>
      <c r="GN381" s="7"/>
      <c r="GO381" s="7"/>
      <c r="GP381" s="7"/>
      <c r="GQ381" s="7"/>
      <c r="GR381" s="7"/>
      <c r="GS381" s="7"/>
      <c r="GT381" s="7"/>
      <c r="GU381" s="7"/>
      <c r="GV381" s="7"/>
      <c r="GW381" s="7"/>
      <c r="GX381" s="7"/>
      <c r="GY381" s="7"/>
      <c r="GZ381" s="7"/>
      <c r="HA381" s="7"/>
      <c r="HB381" s="7"/>
      <c r="HC381" s="7"/>
      <c r="HD381" s="7"/>
      <c r="HE381" s="7"/>
      <c r="HF381" s="7"/>
      <c r="HG381" s="7"/>
      <c r="HH381" s="7"/>
      <c r="HI381" s="7"/>
      <c r="HJ381" s="7"/>
      <c r="HK381" s="7"/>
      <c r="HL381" s="7"/>
      <c r="HM381" s="7"/>
      <c r="HN381" s="7"/>
      <c r="HO381" s="7"/>
      <c r="HP381" s="7"/>
      <c r="HQ381" s="7"/>
      <c r="HR381" s="7"/>
      <c r="HS381" s="7"/>
      <c r="HT381" s="7"/>
      <c r="HU381" s="7"/>
      <c r="HV381" s="7"/>
      <c r="HW381" s="7"/>
      <c r="HX381" s="7"/>
      <c r="HY381" s="7"/>
      <c r="HZ381" s="7"/>
      <c r="IA381" s="7"/>
      <c r="IB381" s="7"/>
      <c r="IC381" s="7"/>
      <c r="ID381" s="7"/>
      <c r="IE381" s="7"/>
      <c r="IF381" s="7"/>
      <c r="IG381" s="7"/>
      <c r="IH381" s="7"/>
      <c r="II381" s="7"/>
      <c r="IJ381" s="7"/>
      <c r="IK381" s="7"/>
      <c r="IL381" s="7"/>
      <c r="IM381" s="7"/>
      <c r="IN381" s="7"/>
      <c r="IO381" s="7"/>
      <c r="IP381" s="7"/>
      <c r="IQ381" s="7"/>
      <c r="IR381" s="7"/>
      <c r="IS381" s="7"/>
      <c r="IT381" s="7"/>
      <c r="IU381" s="7"/>
      <c r="IV381" s="7"/>
      <c r="IW381" s="7"/>
      <c r="IX381" s="7"/>
      <c r="IY381" s="7"/>
      <c r="IZ381" s="7"/>
      <c r="JA381" s="7"/>
      <c r="JB381" s="7"/>
      <c r="JC381" s="7"/>
      <c r="JD381" s="7"/>
      <c r="JE381" s="7"/>
      <c r="JF381" s="7"/>
      <c r="JG381" s="7"/>
      <c r="JH381" s="7"/>
      <c r="JI381" s="7"/>
      <c r="JJ381" s="7"/>
      <c r="JK381" s="7"/>
      <c r="JL381" s="7"/>
      <c r="JM381" s="7"/>
      <c r="JN381" s="7"/>
      <c r="JO381" s="7"/>
      <c r="JP381" s="7"/>
      <c r="JQ381" s="7"/>
      <c r="JR381" s="7"/>
      <c r="JS381" s="7"/>
      <c r="JT381" s="7"/>
      <c r="JU381" s="7"/>
      <c r="JV381" s="7"/>
      <c r="JW381" s="7"/>
      <c r="JX381" s="7"/>
      <c r="JY381" s="7"/>
      <c r="JZ381" s="7"/>
      <c r="KA381" s="7"/>
      <c r="KB381" s="7"/>
      <c r="KC381" s="7"/>
      <c r="KD381" s="7"/>
      <c r="KE381" s="7"/>
      <c r="KF381" s="7"/>
      <c r="KG381" s="7"/>
      <c r="KH381" s="7"/>
      <c r="KI381" s="7"/>
      <c r="KJ381" s="7"/>
      <c r="KK381" s="7"/>
      <c r="KL381" s="7"/>
      <c r="KM381" s="7"/>
      <c r="KN381" s="7"/>
      <c r="KO381" s="7"/>
      <c r="KP381" s="7"/>
      <c r="KQ381" s="7"/>
      <c r="KR381" s="7"/>
      <c r="KS381" s="7"/>
      <c r="KT381" s="7"/>
      <c r="KU381" s="7"/>
      <c r="KV381" s="7"/>
      <c r="KW381" s="7"/>
      <c r="KX381" s="7"/>
      <c r="KY381" s="7"/>
      <c r="KZ381" s="7"/>
      <c r="LA381" s="7"/>
      <c r="LB381" s="7"/>
      <c r="LC381" s="7"/>
      <c r="LD381" s="7"/>
      <c r="LE381" s="7"/>
      <c r="LF381" s="7"/>
      <c r="LG381" s="7"/>
      <c r="LH381" s="7"/>
      <c r="LI381" s="7"/>
      <c r="LJ381" s="7"/>
      <c r="LK381" s="7"/>
      <c r="LL381" s="7"/>
      <c r="LM381" s="7"/>
      <c r="LN381" s="7"/>
      <c r="LO381" s="7"/>
      <c r="LP381" s="7"/>
      <c r="LQ381" s="7"/>
      <c r="LR381" s="7"/>
      <c r="LS381" s="7"/>
      <c r="LT381" s="7"/>
      <c r="LU381" s="7"/>
      <c r="LV381" s="7"/>
      <c r="LW381" s="7"/>
      <c r="LX381" s="7"/>
      <c r="LY381" s="7"/>
      <c r="LZ381" s="7"/>
      <c r="MA381" s="7"/>
      <c r="MB381" s="7"/>
      <c r="MC381" s="7"/>
      <c r="MD381" s="7"/>
      <c r="ME381" s="7"/>
      <c r="MF381" s="7"/>
      <c r="MG381" s="7"/>
      <c r="MH381" s="7"/>
      <c r="MI381" s="7"/>
      <c r="MJ381" s="7"/>
      <c r="MK381" s="7"/>
      <c r="ML381" s="7"/>
      <c r="MM381" s="7"/>
      <c r="MN381" s="7"/>
      <c r="MO381" s="7"/>
      <c r="MP381" s="7"/>
      <c r="MQ381" s="7"/>
      <c r="MR381" s="7"/>
      <c r="MS381" s="7"/>
      <c r="MT381" s="7"/>
      <c r="MU381" s="7"/>
      <c r="MV381" s="7"/>
      <c r="MW381" s="7"/>
      <c r="MX381" s="7"/>
      <c r="MY381" s="7"/>
      <c r="MZ381" s="7"/>
      <c r="NA381" s="7"/>
      <c r="NB381" s="7"/>
      <c r="NC381" s="7"/>
      <c r="ND381" s="7"/>
      <c r="NE381" s="7"/>
      <c r="NF381" s="7"/>
      <c r="NG381" s="7"/>
      <c r="NH381" s="7"/>
      <c r="NI381" s="7"/>
      <c r="NJ381" s="7"/>
      <c r="NK381" s="7"/>
      <c r="NL381" s="7"/>
      <c r="NM381" s="7"/>
      <c r="NN381" s="7"/>
      <c r="NO381" s="7"/>
      <c r="NP381" s="7"/>
      <c r="NQ381" s="7"/>
      <c r="NR381" s="7"/>
      <c r="NS381" s="7"/>
      <c r="NT381" s="7"/>
      <c r="NU381" s="7"/>
      <c r="NV381" s="7"/>
      <c r="NW381" s="7"/>
      <c r="NX381" s="7"/>
      <c r="NY381" s="7"/>
      <c r="NZ381" s="7"/>
      <c r="OA381" s="7"/>
      <c r="OB381" s="7"/>
      <c r="OC381" s="7"/>
      <c r="OD381" s="7"/>
      <c r="OE381" s="7"/>
      <c r="OF381" s="7"/>
      <c r="OG381" s="7"/>
      <c r="OH381" s="7"/>
      <c r="OI381" s="7"/>
      <c r="OJ381" s="7"/>
      <c r="OK381" s="7"/>
      <c r="OL381" s="7"/>
      <c r="OM381" s="7"/>
      <c r="ON381" s="7"/>
      <c r="OO381" s="7"/>
      <c r="OP381" s="7"/>
      <c r="OQ381" s="7"/>
      <c r="OR381" s="7"/>
      <c r="OS381" s="7"/>
      <c r="OT381" s="7"/>
      <c r="OU381" s="7"/>
      <c r="OV381" s="7"/>
      <c r="OW381" s="7"/>
      <c r="OX381" s="7"/>
      <c r="OY381" s="7"/>
      <c r="OZ381" s="7"/>
      <c r="PA381" s="7"/>
      <c r="PB381" s="7"/>
      <c r="PC381" s="7"/>
      <c r="PD381" s="7"/>
      <c r="PE381" s="7"/>
      <c r="PF381" s="7"/>
      <c r="PG381" s="7"/>
      <c r="PH381" s="7"/>
      <c r="PI381" s="7"/>
      <c r="PJ381" s="7"/>
      <c r="PK381" s="7"/>
      <c r="PL381" s="7"/>
      <c r="PM381" s="7"/>
      <c r="PN381" s="7"/>
      <c r="PO381" s="7"/>
      <c r="PP381" s="7"/>
      <c r="PQ381" s="7"/>
      <c r="PR381" s="7"/>
      <c r="PS381" s="7"/>
      <c r="PT381" s="7"/>
      <c r="PU381" s="7"/>
      <c r="PV381" s="7"/>
      <c r="PW381" s="7"/>
      <c r="PX381" s="7"/>
      <c r="PY381" s="7"/>
      <c r="PZ381" s="7"/>
      <c r="QA381" s="7"/>
      <c r="QB381" s="7"/>
      <c r="QC381" s="7"/>
      <c r="QD381" s="7"/>
      <c r="QE381" s="7"/>
      <c r="QF381" s="7"/>
      <c r="QG381" s="7"/>
      <c r="QH381" s="7"/>
      <c r="QI381" s="7"/>
      <c r="QJ381" s="7"/>
      <c r="QK381" s="7"/>
      <c r="QL381" s="7"/>
      <c r="QM381" s="7"/>
      <c r="QN381" s="7"/>
      <c r="QO381" s="7"/>
      <c r="QP381" s="7"/>
      <c r="QQ381" s="7"/>
      <c r="QR381" s="7"/>
      <c r="QS381" s="7"/>
      <c r="QT381" s="7"/>
      <c r="QU381" s="7"/>
      <c r="QV381" s="7"/>
      <c r="QW381" s="7"/>
      <c r="QX381" s="7"/>
      <c r="QY381" s="7"/>
      <c r="QZ381" s="7"/>
      <c r="RA381" s="7"/>
      <c r="RB381" s="7"/>
      <c r="RC381" s="7"/>
      <c r="RD381" s="7"/>
      <c r="RE381" s="7"/>
      <c r="RF381" s="7"/>
      <c r="RG381" s="7"/>
      <c r="RH381" s="7"/>
      <c r="RI381" s="7"/>
      <c r="RJ381" s="7"/>
      <c r="RK381" s="7"/>
      <c r="RL381" s="7"/>
      <c r="RM381" s="7"/>
      <c r="RN381" s="7"/>
      <c r="RO381" s="7"/>
      <c r="RP381" s="7"/>
      <c r="RQ381" s="7"/>
      <c r="RR381" s="7"/>
      <c r="RS381" s="7"/>
      <c r="RT381" s="7"/>
      <c r="RU381" s="7"/>
      <c r="RV381" s="7"/>
      <c r="RW381" s="7"/>
      <c r="RX381" s="7"/>
      <c r="RY381" s="7"/>
      <c r="RZ381" s="7"/>
      <c r="SA381" s="7"/>
      <c r="SB381" s="7"/>
      <c r="SC381" s="7"/>
      <c r="SD381" s="7"/>
      <c r="SE381" s="7"/>
      <c r="SF381" s="7"/>
      <c r="SG381" s="7"/>
      <c r="SH381" s="7"/>
      <c r="SI381" s="7"/>
      <c r="SJ381" s="7"/>
      <c r="SK381" s="7"/>
    </row>
    <row r="382" ht="14.2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  <c r="DT382" s="7"/>
      <c r="DU382" s="7"/>
      <c r="DV382" s="7"/>
      <c r="DW382" s="7"/>
      <c r="DX382" s="7"/>
      <c r="DY382" s="7"/>
      <c r="DZ382" s="7"/>
      <c r="EA382" s="7"/>
      <c r="EB382" s="7"/>
      <c r="EC382" s="7"/>
      <c r="ED382" s="7"/>
      <c r="EE382" s="7"/>
      <c r="EF382" s="7"/>
      <c r="EG382" s="7"/>
      <c r="EH382" s="7"/>
      <c r="EI382" s="7"/>
      <c r="EJ382" s="7"/>
      <c r="EK382" s="7"/>
      <c r="EL382" s="7"/>
      <c r="EM382" s="7"/>
      <c r="EN382" s="7"/>
      <c r="EO382" s="7"/>
      <c r="EP382" s="7"/>
      <c r="EQ382" s="7"/>
      <c r="ER382" s="7"/>
      <c r="ES382" s="7"/>
      <c r="ET382" s="7"/>
      <c r="EU382" s="7"/>
      <c r="EV382" s="7"/>
      <c r="EW382" s="7"/>
      <c r="EX382" s="7"/>
      <c r="EY382" s="7"/>
      <c r="EZ382" s="7"/>
      <c r="FA382" s="7"/>
      <c r="FB382" s="7"/>
      <c r="FC382" s="7"/>
      <c r="FD382" s="7"/>
      <c r="FE382" s="7"/>
      <c r="FF382" s="7"/>
      <c r="FG382" s="7"/>
      <c r="FH382" s="7"/>
      <c r="FI382" s="7"/>
      <c r="FJ382" s="7"/>
      <c r="FK382" s="7"/>
      <c r="FL382" s="7"/>
      <c r="FM382" s="7"/>
      <c r="FN382" s="7"/>
      <c r="FO382" s="7"/>
      <c r="FP382" s="7"/>
      <c r="FQ382" s="7"/>
      <c r="FR382" s="7"/>
      <c r="FS382" s="7"/>
      <c r="FT382" s="7"/>
      <c r="FU382" s="7"/>
      <c r="FV382" s="7"/>
      <c r="FW382" s="7"/>
      <c r="FX382" s="7"/>
      <c r="FY382" s="7"/>
      <c r="FZ382" s="7"/>
      <c r="GA382" s="7"/>
      <c r="GB382" s="7"/>
      <c r="GC382" s="7"/>
      <c r="GD382" s="7"/>
      <c r="GE382" s="7"/>
      <c r="GF382" s="7"/>
      <c r="GG382" s="7"/>
      <c r="GH382" s="7"/>
      <c r="GI382" s="7"/>
      <c r="GJ382" s="7"/>
      <c r="GK382" s="7"/>
      <c r="GL382" s="7"/>
      <c r="GM382" s="7"/>
      <c r="GN382" s="7"/>
      <c r="GO382" s="7"/>
      <c r="GP382" s="7"/>
      <c r="GQ382" s="7"/>
      <c r="GR382" s="7"/>
      <c r="GS382" s="7"/>
      <c r="GT382" s="7"/>
      <c r="GU382" s="7"/>
      <c r="GV382" s="7"/>
      <c r="GW382" s="7"/>
      <c r="GX382" s="7"/>
      <c r="GY382" s="7"/>
      <c r="GZ382" s="7"/>
      <c r="HA382" s="7"/>
      <c r="HB382" s="7"/>
      <c r="HC382" s="7"/>
      <c r="HD382" s="7"/>
      <c r="HE382" s="7"/>
      <c r="HF382" s="7"/>
      <c r="HG382" s="7"/>
      <c r="HH382" s="7"/>
      <c r="HI382" s="7"/>
      <c r="HJ382" s="7"/>
      <c r="HK382" s="7"/>
      <c r="HL382" s="7"/>
      <c r="HM382" s="7"/>
      <c r="HN382" s="7"/>
      <c r="HO382" s="7"/>
      <c r="HP382" s="7"/>
      <c r="HQ382" s="7"/>
      <c r="HR382" s="7"/>
      <c r="HS382" s="7"/>
      <c r="HT382" s="7"/>
      <c r="HU382" s="7"/>
      <c r="HV382" s="7"/>
      <c r="HW382" s="7"/>
      <c r="HX382" s="7"/>
      <c r="HY382" s="7"/>
      <c r="HZ382" s="7"/>
      <c r="IA382" s="7"/>
      <c r="IB382" s="7"/>
      <c r="IC382" s="7"/>
      <c r="ID382" s="7"/>
      <c r="IE382" s="7"/>
      <c r="IF382" s="7"/>
      <c r="IG382" s="7"/>
      <c r="IH382" s="7"/>
      <c r="II382" s="7"/>
      <c r="IJ382" s="7"/>
      <c r="IK382" s="7"/>
      <c r="IL382" s="7"/>
      <c r="IM382" s="7"/>
      <c r="IN382" s="7"/>
      <c r="IO382" s="7"/>
      <c r="IP382" s="7"/>
      <c r="IQ382" s="7"/>
      <c r="IR382" s="7"/>
      <c r="IS382" s="7"/>
      <c r="IT382" s="7"/>
      <c r="IU382" s="7"/>
      <c r="IV382" s="7"/>
      <c r="IW382" s="7"/>
      <c r="IX382" s="7"/>
      <c r="IY382" s="7"/>
      <c r="IZ382" s="7"/>
      <c r="JA382" s="7"/>
      <c r="JB382" s="7"/>
      <c r="JC382" s="7"/>
      <c r="JD382" s="7"/>
      <c r="JE382" s="7"/>
      <c r="JF382" s="7"/>
      <c r="JG382" s="7"/>
      <c r="JH382" s="7"/>
      <c r="JI382" s="7"/>
      <c r="JJ382" s="7"/>
      <c r="JK382" s="7"/>
      <c r="JL382" s="7"/>
      <c r="JM382" s="7"/>
      <c r="JN382" s="7"/>
      <c r="JO382" s="7"/>
      <c r="JP382" s="7"/>
      <c r="JQ382" s="7"/>
      <c r="JR382" s="7"/>
      <c r="JS382" s="7"/>
      <c r="JT382" s="7"/>
      <c r="JU382" s="7"/>
      <c r="JV382" s="7"/>
      <c r="JW382" s="7"/>
      <c r="JX382" s="7"/>
      <c r="JY382" s="7"/>
      <c r="JZ382" s="7"/>
      <c r="KA382" s="7"/>
      <c r="KB382" s="7"/>
      <c r="KC382" s="7"/>
      <c r="KD382" s="7"/>
      <c r="KE382" s="7"/>
      <c r="KF382" s="7"/>
      <c r="KG382" s="7"/>
      <c r="KH382" s="7"/>
      <c r="KI382" s="7"/>
      <c r="KJ382" s="7"/>
      <c r="KK382" s="7"/>
      <c r="KL382" s="7"/>
      <c r="KM382" s="7"/>
      <c r="KN382" s="7"/>
      <c r="KO382" s="7"/>
      <c r="KP382" s="7"/>
      <c r="KQ382" s="7"/>
      <c r="KR382" s="7"/>
      <c r="KS382" s="7"/>
      <c r="KT382" s="7"/>
      <c r="KU382" s="7"/>
      <c r="KV382" s="7"/>
      <c r="KW382" s="7"/>
      <c r="KX382" s="7"/>
      <c r="KY382" s="7"/>
      <c r="KZ382" s="7"/>
      <c r="LA382" s="7"/>
      <c r="LB382" s="7"/>
      <c r="LC382" s="7"/>
      <c r="LD382" s="7"/>
      <c r="LE382" s="7"/>
      <c r="LF382" s="7"/>
      <c r="LG382" s="7"/>
      <c r="LH382" s="7"/>
      <c r="LI382" s="7"/>
      <c r="LJ382" s="7"/>
      <c r="LK382" s="7"/>
      <c r="LL382" s="7"/>
      <c r="LM382" s="7"/>
      <c r="LN382" s="7"/>
      <c r="LO382" s="7"/>
      <c r="LP382" s="7"/>
      <c r="LQ382" s="7"/>
      <c r="LR382" s="7"/>
      <c r="LS382" s="7"/>
      <c r="LT382" s="7"/>
      <c r="LU382" s="7"/>
      <c r="LV382" s="7"/>
      <c r="LW382" s="7"/>
      <c r="LX382" s="7"/>
      <c r="LY382" s="7"/>
      <c r="LZ382" s="7"/>
      <c r="MA382" s="7"/>
      <c r="MB382" s="7"/>
      <c r="MC382" s="7"/>
      <c r="MD382" s="7"/>
      <c r="ME382" s="7"/>
      <c r="MF382" s="7"/>
      <c r="MG382" s="7"/>
      <c r="MH382" s="7"/>
      <c r="MI382" s="7"/>
      <c r="MJ382" s="7"/>
      <c r="MK382" s="7"/>
      <c r="ML382" s="7"/>
      <c r="MM382" s="7"/>
      <c r="MN382" s="7"/>
      <c r="MO382" s="7"/>
      <c r="MP382" s="7"/>
      <c r="MQ382" s="7"/>
      <c r="MR382" s="7"/>
      <c r="MS382" s="7"/>
      <c r="MT382" s="7"/>
      <c r="MU382" s="7"/>
      <c r="MV382" s="7"/>
      <c r="MW382" s="7"/>
      <c r="MX382" s="7"/>
      <c r="MY382" s="7"/>
      <c r="MZ382" s="7"/>
      <c r="NA382" s="7"/>
      <c r="NB382" s="7"/>
      <c r="NC382" s="7"/>
      <c r="ND382" s="7"/>
      <c r="NE382" s="7"/>
      <c r="NF382" s="7"/>
      <c r="NG382" s="7"/>
      <c r="NH382" s="7"/>
      <c r="NI382" s="7"/>
      <c r="NJ382" s="7"/>
      <c r="NK382" s="7"/>
      <c r="NL382" s="7"/>
      <c r="NM382" s="7"/>
      <c r="NN382" s="7"/>
      <c r="NO382" s="7"/>
      <c r="NP382" s="7"/>
      <c r="NQ382" s="7"/>
      <c r="NR382" s="7"/>
      <c r="NS382" s="7"/>
      <c r="NT382" s="7"/>
      <c r="NU382" s="7"/>
      <c r="NV382" s="7"/>
      <c r="NW382" s="7"/>
      <c r="NX382" s="7"/>
      <c r="NY382" s="7"/>
      <c r="NZ382" s="7"/>
      <c r="OA382" s="7"/>
      <c r="OB382" s="7"/>
      <c r="OC382" s="7"/>
      <c r="OD382" s="7"/>
      <c r="OE382" s="7"/>
      <c r="OF382" s="7"/>
      <c r="OG382" s="7"/>
      <c r="OH382" s="7"/>
      <c r="OI382" s="7"/>
      <c r="OJ382" s="7"/>
      <c r="OK382" s="7"/>
      <c r="OL382" s="7"/>
      <c r="OM382" s="7"/>
      <c r="ON382" s="7"/>
      <c r="OO382" s="7"/>
      <c r="OP382" s="7"/>
      <c r="OQ382" s="7"/>
      <c r="OR382" s="7"/>
      <c r="OS382" s="7"/>
      <c r="OT382" s="7"/>
      <c r="OU382" s="7"/>
      <c r="OV382" s="7"/>
      <c r="OW382" s="7"/>
      <c r="OX382" s="7"/>
      <c r="OY382" s="7"/>
      <c r="OZ382" s="7"/>
      <c r="PA382" s="7"/>
      <c r="PB382" s="7"/>
      <c r="PC382" s="7"/>
      <c r="PD382" s="7"/>
      <c r="PE382" s="7"/>
      <c r="PF382" s="7"/>
      <c r="PG382" s="7"/>
      <c r="PH382" s="7"/>
      <c r="PI382" s="7"/>
      <c r="PJ382" s="7"/>
      <c r="PK382" s="7"/>
      <c r="PL382" s="7"/>
      <c r="PM382" s="7"/>
      <c r="PN382" s="7"/>
      <c r="PO382" s="7"/>
      <c r="PP382" s="7"/>
      <c r="PQ382" s="7"/>
      <c r="PR382" s="7"/>
      <c r="PS382" s="7"/>
      <c r="PT382" s="7"/>
      <c r="PU382" s="7"/>
      <c r="PV382" s="7"/>
      <c r="PW382" s="7"/>
      <c r="PX382" s="7"/>
      <c r="PY382" s="7"/>
      <c r="PZ382" s="7"/>
      <c r="QA382" s="7"/>
      <c r="QB382" s="7"/>
      <c r="QC382" s="7"/>
      <c r="QD382" s="7"/>
      <c r="QE382" s="7"/>
      <c r="QF382" s="7"/>
      <c r="QG382" s="7"/>
      <c r="QH382" s="7"/>
      <c r="QI382" s="7"/>
      <c r="QJ382" s="7"/>
      <c r="QK382" s="7"/>
      <c r="QL382" s="7"/>
      <c r="QM382" s="7"/>
      <c r="QN382" s="7"/>
      <c r="QO382" s="7"/>
      <c r="QP382" s="7"/>
      <c r="QQ382" s="7"/>
      <c r="QR382" s="7"/>
      <c r="QS382" s="7"/>
      <c r="QT382" s="7"/>
      <c r="QU382" s="7"/>
      <c r="QV382" s="7"/>
      <c r="QW382" s="7"/>
      <c r="QX382" s="7"/>
      <c r="QY382" s="7"/>
      <c r="QZ382" s="7"/>
      <c r="RA382" s="7"/>
      <c r="RB382" s="7"/>
      <c r="RC382" s="7"/>
      <c r="RD382" s="7"/>
      <c r="RE382" s="7"/>
      <c r="RF382" s="7"/>
      <c r="RG382" s="7"/>
      <c r="RH382" s="7"/>
      <c r="RI382" s="7"/>
      <c r="RJ382" s="7"/>
      <c r="RK382" s="7"/>
      <c r="RL382" s="7"/>
      <c r="RM382" s="7"/>
      <c r="RN382" s="7"/>
      <c r="RO382" s="7"/>
      <c r="RP382" s="7"/>
      <c r="RQ382" s="7"/>
      <c r="RR382" s="7"/>
      <c r="RS382" s="7"/>
      <c r="RT382" s="7"/>
      <c r="RU382" s="7"/>
      <c r="RV382" s="7"/>
      <c r="RW382" s="7"/>
      <c r="RX382" s="7"/>
      <c r="RY382" s="7"/>
      <c r="RZ382" s="7"/>
      <c r="SA382" s="7"/>
      <c r="SB382" s="7"/>
      <c r="SC382" s="7"/>
      <c r="SD382" s="7"/>
      <c r="SE382" s="7"/>
      <c r="SF382" s="7"/>
      <c r="SG382" s="7"/>
      <c r="SH382" s="7"/>
      <c r="SI382" s="7"/>
      <c r="SJ382" s="7"/>
      <c r="SK382" s="7"/>
    </row>
    <row r="383" ht="14.2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  <c r="DT383" s="7"/>
      <c r="DU383" s="7"/>
      <c r="DV383" s="7"/>
      <c r="DW383" s="7"/>
      <c r="DX383" s="7"/>
      <c r="DY383" s="7"/>
      <c r="DZ383" s="7"/>
      <c r="EA383" s="7"/>
      <c r="EB383" s="7"/>
      <c r="EC383" s="7"/>
      <c r="ED383" s="7"/>
      <c r="EE383" s="7"/>
      <c r="EF383" s="7"/>
      <c r="EG383" s="7"/>
      <c r="EH383" s="7"/>
      <c r="EI383" s="7"/>
      <c r="EJ383" s="7"/>
      <c r="EK383" s="7"/>
      <c r="EL383" s="7"/>
      <c r="EM383" s="7"/>
      <c r="EN383" s="7"/>
      <c r="EO383" s="7"/>
      <c r="EP383" s="7"/>
      <c r="EQ383" s="7"/>
      <c r="ER383" s="7"/>
      <c r="ES383" s="7"/>
      <c r="ET383" s="7"/>
      <c r="EU383" s="7"/>
      <c r="EV383" s="7"/>
      <c r="EW383" s="7"/>
      <c r="EX383" s="7"/>
      <c r="EY383" s="7"/>
      <c r="EZ383" s="7"/>
      <c r="FA383" s="7"/>
      <c r="FB383" s="7"/>
      <c r="FC383" s="7"/>
      <c r="FD383" s="7"/>
      <c r="FE383" s="7"/>
      <c r="FF383" s="7"/>
      <c r="FG383" s="7"/>
      <c r="FH383" s="7"/>
      <c r="FI383" s="7"/>
      <c r="FJ383" s="7"/>
      <c r="FK383" s="7"/>
      <c r="FL383" s="7"/>
      <c r="FM383" s="7"/>
      <c r="FN383" s="7"/>
      <c r="FO383" s="7"/>
      <c r="FP383" s="7"/>
      <c r="FQ383" s="7"/>
      <c r="FR383" s="7"/>
      <c r="FS383" s="7"/>
      <c r="FT383" s="7"/>
      <c r="FU383" s="7"/>
      <c r="FV383" s="7"/>
      <c r="FW383" s="7"/>
      <c r="FX383" s="7"/>
      <c r="FY383" s="7"/>
      <c r="FZ383" s="7"/>
      <c r="GA383" s="7"/>
      <c r="GB383" s="7"/>
      <c r="GC383" s="7"/>
      <c r="GD383" s="7"/>
      <c r="GE383" s="7"/>
      <c r="GF383" s="7"/>
      <c r="GG383" s="7"/>
      <c r="GH383" s="7"/>
      <c r="GI383" s="7"/>
      <c r="GJ383" s="7"/>
      <c r="GK383" s="7"/>
      <c r="GL383" s="7"/>
      <c r="GM383" s="7"/>
      <c r="GN383" s="7"/>
      <c r="GO383" s="7"/>
      <c r="GP383" s="7"/>
      <c r="GQ383" s="7"/>
      <c r="GR383" s="7"/>
      <c r="GS383" s="7"/>
      <c r="GT383" s="7"/>
      <c r="GU383" s="7"/>
      <c r="GV383" s="7"/>
      <c r="GW383" s="7"/>
      <c r="GX383" s="7"/>
      <c r="GY383" s="7"/>
      <c r="GZ383" s="7"/>
      <c r="HA383" s="7"/>
      <c r="HB383" s="7"/>
      <c r="HC383" s="7"/>
      <c r="HD383" s="7"/>
      <c r="HE383" s="7"/>
      <c r="HF383" s="7"/>
      <c r="HG383" s="7"/>
      <c r="HH383" s="7"/>
      <c r="HI383" s="7"/>
      <c r="HJ383" s="7"/>
      <c r="HK383" s="7"/>
      <c r="HL383" s="7"/>
      <c r="HM383" s="7"/>
      <c r="HN383" s="7"/>
      <c r="HO383" s="7"/>
      <c r="HP383" s="7"/>
      <c r="HQ383" s="7"/>
      <c r="HR383" s="7"/>
      <c r="HS383" s="7"/>
      <c r="HT383" s="7"/>
      <c r="HU383" s="7"/>
      <c r="HV383" s="7"/>
      <c r="HW383" s="7"/>
      <c r="HX383" s="7"/>
      <c r="HY383" s="7"/>
      <c r="HZ383" s="7"/>
      <c r="IA383" s="7"/>
      <c r="IB383" s="7"/>
      <c r="IC383" s="7"/>
      <c r="ID383" s="7"/>
      <c r="IE383" s="7"/>
      <c r="IF383" s="7"/>
      <c r="IG383" s="7"/>
      <c r="IH383" s="7"/>
      <c r="II383" s="7"/>
      <c r="IJ383" s="7"/>
      <c r="IK383" s="7"/>
      <c r="IL383" s="7"/>
      <c r="IM383" s="7"/>
      <c r="IN383" s="7"/>
      <c r="IO383" s="7"/>
      <c r="IP383" s="7"/>
      <c r="IQ383" s="7"/>
      <c r="IR383" s="7"/>
      <c r="IS383" s="7"/>
      <c r="IT383" s="7"/>
      <c r="IU383" s="7"/>
      <c r="IV383" s="7"/>
      <c r="IW383" s="7"/>
      <c r="IX383" s="7"/>
      <c r="IY383" s="7"/>
      <c r="IZ383" s="7"/>
      <c r="JA383" s="7"/>
      <c r="JB383" s="7"/>
      <c r="JC383" s="7"/>
      <c r="JD383" s="7"/>
      <c r="JE383" s="7"/>
      <c r="JF383" s="7"/>
      <c r="JG383" s="7"/>
      <c r="JH383" s="7"/>
      <c r="JI383" s="7"/>
      <c r="JJ383" s="7"/>
      <c r="JK383" s="7"/>
      <c r="JL383" s="7"/>
      <c r="JM383" s="7"/>
      <c r="JN383" s="7"/>
      <c r="JO383" s="7"/>
      <c r="JP383" s="7"/>
      <c r="JQ383" s="7"/>
      <c r="JR383" s="7"/>
      <c r="JS383" s="7"/>
      <c r="JT383" s="7"/>
      <c r="JU383" s="7"/>
      <c r="JV383" s="7"/>
      <c r="JW383" s="7"/>
      <c r="JX383" s="7"/>
      <c r="JY383" s="7"/>
      <c r="JZ383" s="7"/>
      <c r="KA383" s="7"/>
      <c r="KB383" s="7"/>
      <c r="KC383" s="7"/>
      <c r="KD383" s="7"/>
      <c r="KE383" s="7"/>
      <c r="KF383" s="7"/>
      <c r="KG383" s="7"/>
      <c r="KH383" s="7"/>
      <c r="KI383" s="7"/>
      <c r="KJ383" s="7"/>
      <c r="KK383" s="7"/>
      <c r="KL383" s="7"/>
      <c r="KM383" s="7"/>
      <c r="KN383" s="7"/>
      <c r="KO383" s="7"/>
      <c r="KP383" s="7"/>
      <c r="KQ383" s="7"/>
      <c r="KR383" s="7"/>
      <c r="KS383" s="7"/>
      <c r="KT383" s="7"/>
      <c r="KU383" s="7"/>
      <c r="KV383" s="7"/>
      <c r="KW383" s="7"/>
      <c r="KX383" s="7"/>
      <c r="KY383" s="7"/>
      <c r="KZ383" s="7"/>
      <c r="LA383" s="7"/>
      <c r="LB383" s="7"/>
      <c r="LC383" s="7"/>
      <c r="LD383" s="7"/>
      <c r="LE383" s="7"/>
      <c r="LF383" s="7"/>
      <c r="LG383" s="7"/>
      <c r="LH383" s="7"/>
      <c r="LI383" s="7"/>
      <c r="LJ383" s="7"/>
      <c r="LK383" s="7"/>
      <c r="LL383" s="7"/>
      <c r="LM383" s="7"/>
      <c r="LN383" s="7"/>
      <c r="LO383" s="7"/>
      <c r="LP383" s="7"/>
      <c r="LQ383" s="7"/>
      <c r="LR383" s="7"/>
      <c r="LS383" s="7"/>
      <c r="LT383" s="7"/>
      <c r="LU383" s="7"/>
      <c r="LV383" s="7"/>
      <c r="LW383" s="7"/>
      <c r="LX383" s="7"/>
      <c r="LY383" s="7"/>
      <c r="LZ383" s="7"/>
      <c r="MA383" s="7"/>
      <c r="MB383" s="7"/>
      <c r="MC383" s="7"/>
      <c r="MD383" s="7"/>
      <c r="ME383" s="7"/>
      <c r="MF383" s="7"/>
      <c r="MG383" s="7"/>
      <c r="MH383" s="7"/>
      <c r="MI383" s="7"/>
      <c r="MJ383" s="7"/>
      <c r="MK383" s="7"/>
      <c r="ML383" s="7"/>
      <c r="MM383" s="7"/>
      <c r="MN383" s="7"/>
      <c r="MO383" s="7"/>
      <c r="MP383" s="7"/>
      <c r="MQ383" s="7"/>
      <c r="MR383" s="7"/>
      <c r="MS383" s="7"/>
      <c r="MT383" s="7"/>
      <c r="MU383" s="7"/>
      <c r="MV383" s="7"/>
      <c r="MW383" s="7"/>
      <c r="MX383" s="7"/>
      <c r="MY383" s="7"/>
      <c r="MZ383" s="7"/>
      <c r="NA383" s="7"/>
      <c r="NB383" s="7"/>
      <c r="NC383" s="7"/>
      <c r="ND383" s="7"/>
      <c r="NE383" s="7"/>
      <c r="NF383" s="7"/>
      <c r="NG383" s="7"/>
      <c r="NH383" s="7"/>
      <c r="NI383" s="7"/>
      <c r="NJ383" s="7"/>
      <c r="NK383" s="7"/>
      <c r="NL383" s="7"/>
      <c r="NM383" s="7"/>
      <c r="NN383" s="7"/>
      <c r="NO383" s="7"/>
      <c r="NP383" s="7"/>
      <c r="NQ383" s="7"/>
      <c r="NR383" s="7"/>
      <c r="NS383" s="7"/>
      <c r="NT383" s="7"/>
      <c r="NU383" s="7"/>
      <c r="NV383" s="7"/>
      <c r="NW383" s="7"/>
      <c r="NX383" s="7"/>
      <c r="NY383" s="7"/>
      <c r="NZ383" s="7"/>
      <c r="OA383" s="7"/>
      <c r="OB383" s="7"/>
      <c r="OC383" s="7"/>
      <c r="OD383" s="7"/>
      <c r="OE383" s="7"/>
      <c r="OF383" s="7"/>
      <c r="OG383" s="7"/>
      <c r="OH383" s="7"/>
      <c r="OI383" s="7"/>
      <c r="OJ383" s="7"/>
      <c r="OK383" s="7"/>
      <c r="OL383" s="7"/>
      <c r="OM383" s="7"/>
      <c r="ON383" s="7"/>
      <c r="OO383" s="7"/>
      <c r="OP383" s="7"/>
      <c r="OQ383" s="7"/>
      <c r="OR383" s="7"/>
      <c r="OS383" s="7"/>
      <c r="OT383" s="7"/>
      <c r="OU383" s="7"/>
      <c r="OV383" s="7"/>
      <c r="OW383" s="7"/>
      <c r="OX383" s="7"/>
      <c r="OY383" s="7"/>
      <c r="OZ383" s="7"/>
      <c r="PA383" s="7"/>
      <c r="PB383" s="7"/>
      <c r="PC383" s="7"/>
      <c r="PD383" s="7"/>
      <c r="PE383" s="7"/>
      <c r="PF383" s="7"/>
      <c r="PG383" s="7"/>
      <c r="PH383" s="7"/>
      <c r="PI383" s="7"/>
      <c r="PJ383" s="7"/>
      <c r="PK383" s="7"/>
      <c r="PL383" s="7"/>
      <c r="PM383" s="7"/>
      <c r="PN383" s="7"/>
      <c r="PO383" s="7"/>
      <c r="PP383" s="7"/>
      <c r="PQ383" s="7"/>
      <c r="PR383" s="7"/>
      <c r="PS383" s="7"/>
      <c r="PT383" s="7"/>
      <c r="PU383" s="7"/>
      <c r="PV383" s="7"/>
      <c r="PW383" s="7"/>
      <c r="PX383" s="7"/>
      <c r="PY383" s="7"/>
      <c r="PZ383" s="7"/>
      <c r="QA383" s="7"/>
      <c r="QB383" s="7"/>
      <c r="QC383" s="7"/>
      <c r="QD383" s="7"/>
      <c r="QE383" s="7"/>
      <c r="QF383" s="7"/>
      <c r="QG383" s="7"/>
      <c r="QH383" s="7"/>
      <c r="QI383" s="7"/>
      <c r="QJ383" s="7"/>
      <c r="QK383" s="7"/>
      <c r="QL383" s="7"/>
      <c r="QM383" s="7"/>
      <c r="QN383" s="7"/>
      <c r="QO383" s="7"/>
      <c r="QP383" s="7"/>
      <c r="QQ383" s="7"/>
      <c r="QR383" s="7"/>
      <c r="QS383" s="7"/>
      <c r="QT383" s="7"/>
      <c r="QU383" s="7"/>
      <c r="QV383" s="7"/>
      <c r="QW383" s="7"/>
      <c r="QX383" s="7"/>
      <c r="QY383" s="7"/>
      <c r="QZ383" s="7"/>
      <c r="RA383" s="7"/>
      <c r="RB383" s="7"/>
      <c r="RC383" s="7"/>
      <c r="RD383" s="7"/>
      <c r="RE383" s="7"/>
      <c r="RF383" s="7"/>
      <c r="RG383" s="7"/>
      <c r="RH383" s="7"/>
      <c r="RI383" s="7"/>
      <c r="RJ383" s="7"/>
      <c r="RK383" s="7"/>
      <c r="RL383" s="7"/>
      <c r="RM383" s="7"/>
      <c r="RN383" s="7"/>
      <c r="RO383" s="7"/>
      <c r="RP383" s="7"/>
      <c r="RQ383" s="7"/>
      <c r="RR383" s="7"/>
      <c r="RS383" s="7"/>
      <c r="RT383" s="7"/>
      <c r="RU383" s="7"/>
      <c r="RV383" s="7"/>
      <c r="RW383" s="7"/>
      <c r="RX383" s="7"/>
      <c r="RY383" s="7"/>
      <c r="RZ383" s="7"/>
      <c r="SA383" s="7"/>
      <c r="SB383" s="7"/>
      <c r="SC383" s="7"/>
      <c r="SD383" s="7"/>
      <c r="SE383" s="7"/>
      <c r="SF383" s="7"/>
      <c r="SG383" s="7"/>
      <c r="SH383" s="7"/>
      <c r="SI383" s="7"/>
      <c r="SJ383" s="7"/>
      <c r="SK383" s="7"/>
    </row>
    <row r="384" ht="14.2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  <c r="DT384" s="7"/>
      <c r="DU384" s="7"/>
      <c r="DV384" s="7"/>
      <c r="DW384" s="7"/>
      <c r="DX384" s="7"/>
      <c r="DY384" s="7"/>
      <c r="DZ384" s="7"/>
      <c r="EA384" s="7"/>
      <c r="EB384" s="7"/>
      <c r="EC384" s="7"/>
      <c r="ED384" s="7"/>
      <c r="EE384" s="7"/>
      <c r="EF384" s="7"/>
      <c r="EG384" s="7"/>
      <c r="EH384" s="7"/>
      <c r="EI384" s="7"/>
      <c r="EJ384" s="7"/>
      <c r="EK384" s="7"/>
      <c r="EL384" s="7"/>
      <c r="EM384" s="7"/>
      <c r="EN384" s="7"/>
      <c r="EO384" s="7"/>
      <c r="EP384" s="7"/>
      <c r="EQ384" s="7"/>
      <c r="ER384" s="7"/>
      <c r="ES384" s="7"/>
      <c r="ET384" s="7"/>
      <c r="EU384" s="7"/>
      <c r="EV384" s="7"/>
      <c r="EW384" s="7"/>
      <c r="EX384" s="7"/>
      <c r="EY384" s="7"/>
      <c r="EZ384" s="7"/>
      <c r="FA384" s="7"/>
      <c r="FB384" s="7"/>
      <c r="FC384" s="7"/>
      <c r="FD384" s="7"/>
      <c r="FE384" s="7"/>
      <c r="FF384" s="7"/>
      <c r="FG384" s="7"/>
      <c r="FH384" s="7"/>
      <c r="FI384" s="7"/>
      <c r="FJ384" s="7"/>
      <c r="FK384" s="7"/>
      <c r="FL384" s="7"/>
      <c r="FM384" s="7"/>
      <c r="FN384" s="7"/>
      <c r="FO384" s="7"/>
      <c r="FP384" s="7"/>
      <c r="FQ384" s="7"/>
      <c r="FR384" s="7"/>
      <c r="FS384" s="7"/>
      <c r="FT384" s="7"/>
      <c r="FU384" s="7"/>
      <c r="FV384" s="7"/>
      <c r="FW384" s="7"/>
      <c r="FX384" s="7"/>
      <c r="FY384" s="7"/>
      <c r="FZ384" s="7"/>
      <c r="GA384" s="7"/>
      <c r="GB384" s="7"/>
      <c r="GC384" s="7"/>
      <c r="GD384" s="7"/>
      <c r="GE384" s="7"/>
      <c r="GF384" s="7"/>
      <c r="GG384" s="7"/>
      <c r="GH384" s="7"/>
      <c r="GI384" s="7"/>
      <c r="GJ384" s="7"/>
      <c r="GK384" s="7"/>
      <c r="GL384" s="7"/>
      <c r="GM384" s="7"/>
      <c r="GN384" s="7"/>
      <c r="GO384" s="7"/>
      <c r="GP384" s="7"/>
      <c r="GQ384" s="7"/>
      <c r="GR384" s="7"/>
      <c r="GS384" s="7"/>
      <c r="GT384" s="7"/>
      <c r="GU384" s="7"/>
      <c r="GV384" s="7"/>
      <c r="GW384" s="7"/>
      <c r="GX384" s="7"/>
      <c r="GY384" s="7"/>
      <c r="GZ384" s="7"/>
      <c r="HA384" s="7"/>
      <c r="HB384" s="7"/>
      <c r="HC384" s="7"/>
      <c r="HD384" s="7"/>
      <c r="HE384" s="7"/>
      <c r="HF384" s="7"/>
      <c r="HG384" s="7"/>
      <c r="HH384" s="7"/>
      <c r="HI384" s="7"/>
      <c r="HJ384" s="7"/>
      <c r="HK384" s="7"/>
      <c r="HL384" s="7"/>
      <c r="HM384" s="7"/>
      <c r="HN384" s="7"/>
      <c r="HO384" s="7"/>
      <c r="HP384" s="7"/>
      <c r="HQ384" s="7"/>
      <c r="HR384" s="7"/>
      <c r="HS384" s="7"/>
      <c r="HT384" s="7"/>
      <c r="HU384" s="7"/>
      <c r="HV384" s="7"/>
      <c r="HW384" s="7"/>
      <c r="HX384" s="7"/>
      <c r="HY384" s="7"/>
      <c r="HZ384" s="7"/>
      <c r="IA384" s="7"/>
      <c r="IB384" s="7"/>
      <c r="IC384" s="7"/>
      <c r="ID384" s="7"/>
      <c r="IE384" s="7"/>
      <c r="IF384" s="7"/>
      <c r="IG384" s="7"/>
      <c r="IH384" s="7"/>
      <c r="II384" s="7"/>
      <c r="IJ384" s="7"/>
      <c r="IK384" s="7"/>
      <c r="IL384" s="7"/>
      <c r="IM384" s="7"/>
      <c r="IN384" s="7"/>
      <c r="IO384" s="7"/>
      <c r="IP384" s="7"/>
      <c r="IQ384" s="7"/>
      <c r="IR384" s="7"/>
      <c r="IS384" s="7"/>
      <c r="IT384" s="7"/>
      <c r="IU384" s="7"/>
      <c r="IV384" s="7"/>
      <c r="IW384" s="7"/>
      <c r="IX384" s="7"/>
      <c r="IY384" s="7"/>
      <c r="IZ384" s="7"/>
      <c r="JA384" s="7"/>
      <c r="JB384" s="7"/>
      <c r="JC384" s="7"/>
      <c r="JD384" s="7"/>
      <c r="JE384" s="7"/>
      <c r="JF384" s="7"/>
      <c r="JG384" s="7"/>
      <c r="JH384" s="7"/>
      <c r="JI384" s="7"/>
      <c r="JJ384" s="7"/>
      <c r="JK384" s="7"/>
      <c r="JL384" s="7"/>
      <c r="JM384" s="7"/>
      <c r="JN384" s="7"/>
      <c r="JO384" s="7"/>
      <c r="JP384" s="7"/>
      <c r="JQ384" s="7"/>
      <c r="JR384" s="7"/>
      <c r="JS384" s="7"/>
      <c r="JT384" s="7"/>
      <c r="JU384" s="7"/>
      <c r="JV384" s="7"/>
      <c r="JW384" s="7"/>
      <c r="JX384" s="7"/>
      <c r="JY384" s="7"/>
      <c r="JZ384" s="7"/>
      <c r="KA384" s="7"/>
      <c r="KB384" s="7"/>
      <c r="KC384" s="7"/>
      <c r="KD384" s="7"/>
      <c r="KE384" s="7"/>
      <c r="KF384" s="7"/>
      <c r="KG384" s="7"/>
      <c r="KH384" s="7"/>
      <c r="KI384" s="7"/>
      <c r="KJ384" s="7"/>
      <c r="KK384" s="7"/>
      <c r="KL384" s="7"/>
      <c r="KM384" s="7"/>
      <c r="KN384" s="7"/>
      <c r="KO384" s="7"/>
      <c r="KP384" s="7"/>
      <c r="KQ384" s="7"/>
      <c r="KR384" s="7"/>
      <c r="KS384" s="7"/>
      <c r="KT384" s="7"/>
      <c r="KU384" s="7"/>
      <c r="KV384" s="7"/>
      <c r="KW384" s="7"/>
      <c r="KX384" s="7"/>
      <c r="KY384" s="7"/>
      <c r="KZ384" s="7"/>
      <c r="LA384" s="7"/>
      <c r="LB384" s="7"/>
      <c r="LC384" s="7"/>
      <c r="LD384" s="7"/>
      <c r="LE384" s="7"/>
      <c r="LF384" s="7"/>
      <c r="LG384" s="7"/>
      <c r="LH384" s="7"/>
      <c r="LI384" s="7"/>
      <c r="LJ384" s="7"/>
      <c r="LK384" s="7"/>
      <c r="LL384" s="7"/>
      <c r="LM384" s="7"/>
      <c r="LN384" s="7"/>
      <c r="LO384" s="7"/>
      <c r="LP384" s="7"/>
      <c r="LQ384" s="7"/>
      <c r="LR384" s="7"/>
      <c r="LS384" s="7"/>
      <c r="LT384" s="7"/>
      <c r="LU384" s="7"/>
      <c r="LV384" s="7"/>
      <c r="LW384" s="7"/>
      <c r="LX384" s="7"/>
      <c r="LY384" s="7"/>
      <c r="LZ384" s="7"/>
      <c r="MA384" s="7"/>
      <c r="MB384" s="7"/>
      <c r="MC384" s="7"/>
      <c r="MD384" s="7"/>
      <c r="ME384" s="7"/>
      <c r="MF384" s="7"/>
      <c r="MG384" s="7"/>
      <c r="MH384" s="7"/>
      <c r="MI384" s="7"/>
      <c r="MJ384" s="7"/>
      <c r="MK384" s="7"/>
      <c r="ML384" s="7"/>
      <c r="MM384" s="7"/>
      <c r="MN384" s="7"/>
      <c r="MO384" s="7"/>
      <c r="MP384" s="7"/>
      <c r="MQ384" s="7"/>
      <c r="MR384" s="7"/>
      <c r="MS384" s="7"/>
      <c r="MT384" s="7"/>
      <c r="MU384" s="7"/>
      <c r="MV384" s="7"/>
      <c r="MW384" s="7"/>
      <c r="MX384" s="7"/>
      <c r="MY384" s="7"/>
      <c r="MZ384" s="7"/>
      <c r="NA384" s="7"/>
      <c r="NB384" s="7"/>
      <c r="NC384" s="7"/>
      <c r="ND384" s="7"/>
      <c r="NE384" s="7"/>
      <c r="NF384" s="7"/>
      <c r="NG384" s="7"/>
      <c r="NH384" s="7"/>
      <c r="NI384" s="7"/>
      <c r="NJ384" s="7"/>
      <c r="NK384" s="7"/>
      <c r="NL384" s="7"/>
      <c r="NM384" s="7"/>
      <c r="NN384" s="7"/>
      <c r="NO384" s="7"/>
      <c r="NP384" s="7"/>
      <c r="NQ384" s="7"/>
      <c r="NR384" s="7"/>
      <c r="NS384" s="7"/>
      <c r="NT384" s="7"/>
      <c r="NU384" s="7"/>
      <c r="NV384" s="7"/>
      <c r="NW384" s="7"/>
      <c r="NX384" s="7"/>
      <c r="NY384" s="7"/>
      <c r="NZ384" s="7"/>
      <c r="OA384" s="7"/>
      <c r="OB384" s="7"/>
      <c r="OC384" s="7"/>
      <c r="OD384" s="7"/>
      <c r="OE384" s="7"/>
      <c r="OF384" s="7"/>
      <c r="OG384" s="7"/>
      <c r="OH384" s="7"/>
      <c r="OI384" s="7"/>
      <c r="OJ384" s="7"/>
      <c r="OK384" s="7"/>
      <c r="OL384" s="7"/>
      <c r="OM384" s="7"/>
      <c r="ON384" s="7"/>
      <c r="OO384" s="7"/>
      <c r="OP384" s="7"/>
      <c r="OQ384" s="7"/>
      <c r="OR384" s="7"/>
      <c r="OS384" s="7"/>
      <c r="OT384" s="7"/>
      <c r="OU384" s="7"/>
      <c r="OV384" s="7"/>
      <c r="OW384" s="7"/>
      <c r="OX384" s="7"/>
      <c r="OY384" s="7"/>
      <c r="OZ384" s="7"/>
      <c r="PA384" s="7"/>
      <c r="PB384" s="7"/>
      <c r="PC384" s="7"/>
      <c r="PD384" s="7"/>
      <c r="PE384" s="7"/>
      <c r="PF384" s="7"/>
      <c r="PG384" s="7"/>
      <c r="PH384" s="7"/>
      <c r="PI384" s="7"/>
      <c r="PJ384" s="7"/>
      <c r="PK384" s="7"/>
      <c r="PL384" s="7"/>
      <c r="PM384" s="7"/>
      <c r="PN384" s="7"/>
      <c r="PO384" s="7"/>
      <c r="PP384" s="7"/>
      <c r="PQ384" s="7"/>
      <c r="PR384" s="7"/>
      <c r="PS384" s="7"/>
      <c r="PT384" s="7"/>
      <c r="PU384" s="7"/>
      <c r="PV384" s="7"/>
      <c r="PW384" s="7"/>
      <c r="PX384" s="7"/>
      <c r="PY384" s="7"/>
      <c r="PZ384" s="7"/>
      <c r="QA384" s="7"/>
      <c r="QB384" s="7"/>
      <c r="QC384" s="7"/>
      <c r="QD384" s="7"/>
      <c r="QE384" s="7"/>
      <c r="QF384" s="7"/>
      <c r="QG384" s="7"/>
      <c r="QH384" s="7"/>
      <c r="QI384" s="7"/>
      <c r="QJ384" s="7"/>
      <c r="QK384" s="7"/>
      <c r="QL384" s="7"/>
      <c r="QM384" s="7"/>
      <c r="QN384" s="7"/>
      <c r="QO384" s="7"/>
      <c r="QP384" s="7"/>
      <c r="QQ384" s="7"/>
      <c r="QR384" s="7"/>
      <c r="QS384" s="7"/>
      <c r="QT384" s="7"/>
      <c r="QU384" s="7"/>
      <c r="QV384" s="7"/>
      <c r="QW384" s="7"/>
      <c r="QX384" s="7"/>
      <c r="QY384" s="7"/>
      <c r="QZ384" s="7"/>
      <c r="RA384" s="7"/>
      <c r="RB384" s="7"/>
      <c r="RC384" s="7"/>
      <c r="RD384" s="7"/>
      <c r="RE384" s="7"/>
      <c r="RF384" s="7"/>
      <c r="RG384" s="7"/>
      <c r="RH384" s="7"/>
      <c r="RI384" s="7"/>
      <c r="RJ384" s="7"/>
      <c r="RK384" s="7"/>
      <c r="RL384" s="7"/>
      <c r="RM384" s="7"/>
      <c r="RN384" s="7"/>
      <c r="RO384" s="7"/>
      <c r="RP384" s="7"/>
      <c r="RQ384" s="7"/>
      <c r="RR384" s="7"/>
      <c r="RS384" s="7"/>
      <c r="RT384" s="7"/>
      <c r="RU384" s="7"/>
      <c r="RV384" s="7"/>
      <c r="RW384" s="7"/>
      <c r="RX384" s="7"/>
      <c r="RY384" s="7"/>
      <c r="RZ384" s="7"/>
      <c r="SA384" s="7"/>
      <c r="SB384" s="7"/>
      <c r="SC384" s="7"/>
      <c r="SD384" s="7"/>
      <c r="SE384" s="7"/>
      <c r="SF384" s="7"/>
      <c r="SG384" s="7"/>
      <c r="SH384" s="7"/>
      <c r="SI384" s="7"/>
      <c r="SJ384" s="7"/>
      <c r="SK384" s="7"/>
    </row>
    <row r="385" ht="14.2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  <c r="DT385" s="7"/>
      <c r="DU385" s="7"/>
      <c r="DV385" s="7"/>
      <c r="DW385" s="7"/>
      <c r="DX385" s="7"/>
      <c r="DY385" s="7"/>
      <c r="DZ385" s="7"/>
      <c r="EA385" s="7"/>
      <c r="EB385" s="7"/>
      <c r="EC385" s="7"/>
      <c r="ED385" s="7"/>
      <c r="EE385" s="7"/>
      <c r="EF385" s="7"/>
      <c r="EG385" s="7"/>
      <c r="EH385" s="7"/>
      <c r="EI385" s="7"/>
      <c r="EJ385" s="7"/>
      <c r="EK385" s="7"/>
      <c r="EL385" s="7"/>
      <c r="EM385" s="7"/>
      <c r="EN385" s="7"/>
      <c r="EO385" s="7"/>
      <c r="EP385" s="7"/>
      <c r="EQ385" s="7"/>
      <c r="ER385" s="7"/>
      <c r="ES385" s="7"/>
      <c r="ET385" s="7"/>
      <c r="EU385" s="7"/>
      <c r="EV385" s="7"/>
      <c r="EW385" s="7"/>
      <c r="EX385" s="7"/>
      <c r="EY385" s="7"/>
      <c r="EZ385" s="7"/>
      <c r="FA385" s="7"/>
      <c r="FB385" s="7"/>
      <c r="FC385" s="7"/>
      <c r="FD385" s="7"/>
      <c r="FE385" s="7"/>
      <c r="FF385" s="7"/>
      <c r="FG385" s="7"/>
      <c r="FH385" s="7"/>
      <c r="FI385" s="7"/>
      <c r="FJ385" s="7"/>
      <c r="FK385" s="7"/>
      <c r="FL385" s="7"/>
      <c r="FM385" s="7"/>
      <c r="FN385" s="7"/>
      <c r="FO385" s="7"/>
      <c r="FP385" s="7"/>
      <c r="FQ385" s="7"/>
      <c r="FR385" s="7"/>
      <c r="FS385" s="7"/>
      <c r="FT385" s="7"/>
      <c r="FU385" s="7"/>
      <c r="FV385" s="7"/>
      <c r="FW385" s="7"/>
      <c r="FX385" s="7"/>
      <c r="FY385" s="7"/>
      <c r="FZ385" s="7"/>
      <c r="GA385" s="7"/>
      <c r="GB385" s="7"/>
      <c r="GC385" s="7"/>
      <c r="GD385" s="7"/>
      <c r="GE385" s="7"/>
      <c r="GF385" s="7"/>
      <c r="GG385" s="7"/>
      <c r="GH385" s="7"/>
      <c r="GI385" s="7"/>
      <c r="GJ385" s="7"/>
      <c r="GK385" s="7"/>
      <c r="GL385" s="7"/>
      <c r="GM385" s="7"/>
      <c r="GN385" s="7"/>
      <c r="GO385" s="7"/>
      <c r="GP385" s="7"/>
      <c r="GQ385" s="7"/>
      <c r="GR385" s="7"/>
      <c r="GS385" s="7"/>
      <c r="GT385" s="7"/>
      <c r="GU385" s="7"/>
      <c r="GV385" s="7"/>
      <c r="GW385" s="7"/>
      <c r="GX385" s="7"/>
      <c r="GY385" s="7"/>
      <c r="GZ385" s="7"/>
      <c r="HA385" s="7"/>
      <c r="HB385" s="7"/>
      <c r="HC385" s="7"/>
      <c r="HD385" s="7"/>
      <c r="HE385" s="7"/>
      <c r="HF385" s="7"/>
      <c r="HG385" s="7"/>
      <c r="HH385" s="7"/>
      <c r="HI385" s="7"/>
      <c r="HJ385" s="7"/>
      <c r="HK385" s="7"/>
      <c r="HL385" s="7"/>
      <c r="HM385" s="7"/>
      <c r="HN385" s="7"/>
      <c r="HO385" s="7"/>
      <c r="HP385" s="7"/>
      <c r="HQ385" s="7"/>
      <c r="HR385" s="7"/>
      <c r="HS385" s="7"/>
      <c r="HT385" s="7"/>
      <c r="HU385" s="7"/>
      <c r="HV385" s="7"/>
      <c r="HW385" s="7"/>
      <c r="HX385" s="7"/>
      <c r="HY385" s="7"/>
      <c r="HZ385" s="7"/>
      <c r="IA385" s="7"/>
      <c r="IB385" s="7"/>
      <c r="IC385" s="7"/>
      <c r="ID385" s="7"/>
      <c r="IE385" s="7"/>
      <c r="IF385" s="7"/>
      <c r="IG385" s="7"/>
      <c r="IH385" s="7"/>
      <c r="II385" s="7"/>
      <c r="IJ385" s="7"/>
      <c r="IK385" s="7"/>
      <c r="IL385" s="7"/>
      <c r="IM385" s="7"/>
      <c r="IN385" s="7"/>
      <c r="IO385" s="7"/>
      <c r="IP385" s="7"/>
      <c r="IQ385" s="7"/>
      <c r="IR385" s="7"/>
      <c r="IS385" s="7"/>
      <c r="IT385" s="7"/>
      <c r="IU385" s="7"/>
      <c r="IV385" s="7"/>
      <c r="IW385" s="7"/>
      <c r="IX385" s="7"/>
      <c r="IY385" s="7"/>
      <c r="IZ385" s="7"/>
      <c r="JA385" s="7"/>
      <c r="JB385" s="7"/>
      <c r="JC385" s="7"/>
      <c r="JD385" s="7"/>
      <c r="JE385" s="7"/>
      <c r="JF385" s="7"/>
      <c r="JG385" s="7"/>
      <c r="JH385" s="7"/>
      <c r="JI385" s="7"/>
      <c r="JJ385" s="7"/>
      <c r="JK385" s="7"/>
      <c r="JL385" s="7"/>
      <c r="JM385" s="7"/>
      <c r="JN385" s="7"/>
      <c r="JO385" s="7"/>
      <c r="JP385" s="7"/>
      <c r="JQ385" s="7"/>
      <c r="JR385" s="7"/>
      <c r="JS385" s="7"/>
      <c r="JT385" s="7"/>
      <c r="JU385" s="7"/>
      <c r="JV385" s="7"/>
      <c r="JW385" s="7"/>
      <c r="JX385" s="7"/>
      <c r="JY385" s="7"/>
      <c r="JZ385" s="7"/>
      <c r="KA385" s="7"/>
      <c r="KB385" s="7"/>
      <c r="KC385" s="7"/>
      <c r="KD385" s="7"/>
      <c r="KE385" s="7"/>
      <c r="KF385" s="7"/>
      <c r="KG385" s="7"/>
      <c r="KH385" s="7"/>
      <c r="KI385" s="7"/>
      <c r="KJ385" s="7"/>
      <c r="KK385" s="7"/>
      <c r="KL385" s="7"/>
      <c r="KM385" s="7"/>
      <c r="KN385" s="7"/>
      <c r="KO385" s="7"/>
      <c r="KP385" s="7"/>
      <c r="KQ385" s="7"/>
      <c r="KR385" s="7"/>
      <c r="KS385" s="7"/>
      <c r="KT385" s="7"/>
      <c r="KU385" s="7"/>
      <c r="KV385" s="7"/>
      <c r="KW385" s="7"/>
      <c r="KX385" s="7"/>
      <c r="KY385" s="7"/>
      <c r="KZ385" s="7"/>
      <c r="LA385" s="7"/>
      <c r="LB385" s="7"/>
      <c r="LC385" s="7"/>
      <c r="LD385" s="7"/>
      <c r="LE385" s="7"/>
      <c r="LF385" s="7"/>
      <c r="LG385" s="7"/>
      <c r="LH385" s="7"/>
      <c r="LI385" s="7"/>
      <c r="LJ385" s="7"/>
      <c r="LK385" s="7"/>
      <c r="LL385" s="7"/>
      <c r="LM385" s="7"/>
      <c r="LN385" s="7"/>
      <c r="LO385" s="7"/>
      <c r="LP385" s="7"/>
      <c r="LQ385" s="7"/>
      <c r="LR385" s="7"/>
      <c r="LS385" s="7"/>
      <c r="LT385" s="7"/>
      <c r="LU385" s="7"/>
      <c r="LV385" s="7"/>
      <c r="LW385" s="7"/>
      <c r="LX385" s="7"/>
      <c r="LY385" s="7"/>
      <c r="LZ385" s="7"/>
      <c r="MA385" s="7"/>
      <c r="MB385" s="7"/>
      <c r="MC385" s="7"/>
      <c r="MD385" s="7"/>
      <c r="ME385" s="7"/>
      <c r="MF385" s="7"/>
      <c r="MG385" s="7"/>
      <c r="MH385" s="7"/>
      <c r="MI385" s="7"/>
      <c r="MJ385" s="7"/>
      <c r="MK385" s="7"/>
      <c r="ML385" s="7"/>
      <c r="MM385" s="7"/>
      <c r="MN385" s="7"/>
      <c r="MO385" s="7"/>
      <c r="MP385" s="7"/>
      <c r="MQ385" s="7"/>
      <c r="MR385" s="7"/>
      <c r="MS385" s="7"/>
      <c r="MT385" s="7"/>
      <c r="MU385" s="7"/>
      <c r="MV385" s="7"/>
      <c r="MW385" s="7"/>
      <c r="MX385" s="7"/>
      <c r="MY385" s="7"/>
      <c r="MZ385" s="7"/>
      <c r="NA385" s="7"/>
      <c r="NB385" s="7"/>
      <c r="NC385" s="7"/>
      <c r="ND385" s="7"/>
      <c r="NE385" s="7"/>
      <c r="NF385" s="7"/>
      <c r="NG385" s="7"/>
      <c r="NH385" s="7"/>
      <c r="NI385" s="7"/>
      <c r="NJ385" s="7"/>
      <c r="NK385" s="7"/>
      <c r="NL385" s="7"/>
      <c r="NM385" s="7"/>
      <c r="NN385" s="7"/>
      <c r="NO385" s="7"/>
      <c r="NP385" s="7"/>
      <c r="NQ385" s="7"/>
      <c r="NR385" s="7"/>
      <c r="NS385" s="7"/>
      <c r="NT385" s="7"/>
      <c r="NU385" s="7"/>
      <c r="NV385" s="7"/>
      <c r="NW385" s="7"/>
      <c r="NX385" s="7"/>
      <c r="NY385" s="7"/>
      <c r="NZ385" s="7"/>
      <c r="OA385" s="7"/>
      <c r="OB385" s="7"/>
      <c r="OC385" s="7"/>
      <c r="OD385" s="7"/>
      <c r="OE385" s="7"/>
      <c r="OF385" s="7"/>
      <c r="OG385" s="7"/>
      <c r="OH385" s="7"/>
      <c r="OI385" s="7"/>
      <c r="OJ385" s="7"/>
      <c r="OK385" s="7"/>
      <c r="OL385" s="7"/>
      <c r="OM385" s="7"/>
      <c r="ON385" s="7"/>
      <c r="OO385" s="7"/>
      <c r="OP385" s="7"/>
      <c r="OQ385" s="7"/>
      <c r="OR385" s="7"/>
      <c r="OS385" s="7"/>
      <c r="OT385" s="7"/>
      <c r="OU385" s="7"/>
      <c r="OV385" s="7"/>
      <c r="OW385" s="7"/>
      <c r="OX385" s="7"/>
      <c r="OY385" s="7"/>
      <c r="OZ385" s="7"/>
      <c r="PA385" s="7"/>
      <c r="PB385" s="7"/>
      <c r="PC385" s="7"/>
      <c r="PD385" s="7"/>
      <c r="PE385" s="7"/>
      <c r="PF385" s="7"/>
      <c r="PG385" s="7"/>
      <c r="PH385" s="7"/>
      <c r="PI385" s="7"/>
      <c r="PJ385" s="7"/>
      <c r="PK385" s="7"/>
      <c r="PL385" s="7"/>
      <c r="PM385" s="7"/>
      <c r="PN385" s="7"/>
      <c r="PO385" s="7"/>
      <c r="PP385" s="7"/>
      <c r="PQ385" s="7"/>
      <c r="PR385" s="7"/>
      <c r="PS385" s="7"/>
      <c r="PT385" s="7"/>
      <c r="PU385" s="7"/>
      <c r="PV385" s="7"/>
      <c r="PW385" s="7"/>
      <c r="PX385" s="7"/>
      <c r="PY385" s="7"/>
      <c r="PZ385" s="7"/>
      <c r="QA385" s="7"/>
      <c r="QB385" s="7"/>
      <c r="QC385" s="7"/>
      <c r="QD385" s="7"/>
      <c r="QE385" s="7"/>
      <c r="QF385" s="7"/>
      <c r="QG385" s="7"/>
      <c r="QH385" s="7"/>
      <c r="QI385" s="7"/>
      <c r="QJ385" s="7"/>
      <c r="QK385" s="7"/>
      <c r="QL385" s="7"/>
      <c r="QM385" s="7"/>
      <c r="QN385" s="7"/>
      <c r="QO385" s="7"/>
      <c r="QP385" s="7"/>
      <c r="QQ385" s="7"/>
      <c r="QR385" s="7"/>
      <c r="QS385" s="7"/>
      <c r="QT385" s="7"/>
      <c r="QU385" s="7"/>
      <c r="QV385" s="7"/>
      <c r="QW385" s="7"/>
      <c r="QX385" s="7"/>
      <c r="QY385" s="7"/>
      <c r="QZ385" s="7"/>
      <c r="RA385" s="7"/>
      <c r="RB385" s="7"/>
      <c r="RC385" s="7"/>
      <c r="RD385" s="7"/>
      <c r="RE385" s="7"/>
      <c r="RF385" s="7"/>
      <c r="RG385" s="7"/>
      <c r="RH385" s="7"/>
      <c r="RI385" s="7"/>
      <c r="RJ385" s="7"/>
      <c r="RK385" s="7"/>
      <c r="RL385" s="7"/>
      <c r="RM385" s="7"/>
      <c r="RN385" s="7"/>
      <c r="RO385" s="7"/>
      <c r="RP385" s="7"/>
      <c r="RQ385" s="7"/>
      <c r="RR385" s="7"/>
      <c r="RS385" s="7"/>
      <c r="RT385" s="7"/>
      <c r="RU385" s="7"/>
      <c r="RV385" s="7"/>
      <c r="RW385" s="7"/>
      <c r="RX385" s="7"/>
      <c r="RY385" s="7"/>
      <c r="RZ385" s="7"/>
      <c r="SA385" s="7"/>
      <c r="SB385" s="7"/>
      <c r="SC385" s="7"/>
      <c r="SD385" s="7"/>
      <c r="SE385" s="7"/>
      <c r="SF385" s="7"/>
      <c r="SG385" s="7"/>
      <c r="SH385" s="7"/>
      <c r="SI385" s="7"/>
      <c r="SJ385" s="7"/>
      <c r="SK385" s="7"/>
    </row>
    <row r="386" ht="14.2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  <c r="DT386" s="7"/>
      <c r="DU386" s="7"/>
      <c r="DV386" s="7"/>
      <c r="DW386" s="7"/>
      <c r="DX386" s="7"/>
      <c r="DY386" s="7"/>
      <c r="DZ386" s="7"/>
      <c r="EA386" s="7"/>
      <c r="EB386" s="7"/>
      <c r="EC386" s="7"/>
      <c r="ED386" s="7"/>
      <c r="EE386" s="7"/>
      <c r="EF386" s="7"/>
      <c r="EG386" s="7"/>
      <c r="EH386" s="7"/>
      <c r="EI386" s="7"/>
      <c r="EJ386" s="7"/>
      <c r="EK386" s="7"/>
      <c r="EL386" s="7"/>
      <c r="EM386" s="7"/>
      <c r="EN386" s="7"/>
      <c r="EO386" s="7"/>
      <c r="EP386" s="7"/>
      <c r="EQ386" s="7"/>
      <c r="ER386" s="7"/>
      <c r="ES386" s="7"/>
      <c r="ET386" s="7"/>
      <c r="EU386" s="7"/>
      <c r="EV386" s="7"/>
      <c r="EW386" s="7"/>
      <c r="EX386" s="7"/>
      <c r="EY386" s="7"/>
      <c r="EZ386" s="7"/>
      <c r="FA386" s="7"/>
      <c r="FB386" s="7"/>
      <c r="FC386" s="7"/>
      <c r="FD386" s="7"/>
      <c r="FE386" s="7"/>
      <c r="FF386" s="7"/>
      <c r="FG386" s="7"/>
      <c r="FH386" s="7"/>
      <c r="FI386" s="7"/>
      <c r="FJ386" s="7"/>
      <c r="FK386" s="7"/>
      <c r="FL386" s="7"/>
      <c r="FM386" s="7"/>
      <c r="FN386" s="7"/>
      <c r="FO386" s="7"/>
      <c r="FP386" s="7"/>
      <c r="FQ386" s="7"/>
      <c r="FR386" s="7"/>
      <c r="FS386" s="7"/>
      <c r="FT386" s="7"/>
      <c r="FU386" s="7"/>
      <c r="FV386" s="7"/>
      <c r="FW386" s="7"/>
      <c r="FX386" s="7"/>
      <c r="FY386" s="7"/>
      <c r="FZ386" s="7"/>
      <c r="GA386" s="7"/>
      <c r="GB386" s="7"/>
      <c r="GC386" s="7"/>
      <c r="GD386" s="7"/>
      <c r="GE386" s="7"/>
      <c r="GF386" s="7"/>
      <c r="GG386" s="7"/>
      <c r="GH386" s="7"/>
      <c r="GI386" s="7"/>
      <c r="GJ386" s="7"/>
      <c r="GK386" s="7"/>
      <c r="GL386" s="7"/>
      <c r="GM386" s="7"/>
      <c r="GN386" s="7"/>
      <c r="GO386" s="7"/>
      <c r="GP386" s="7"/>
      <c r="GQ386" s="7"/>
      <c r="GR386" s="7"/>
      <c r="GS386" s="7"/>
      <c r="GT386" s="7"/>
      <c r="GU386" s="7"/>
      <c r="GV386" s="7"/>
      <c r="GW386" s="7"/>
      <c r="GX386" s="7"/>
      <c r="GY386" s="7"/>
      <c r="GZ386" s="7"/>
      <c r="HA386" s="7"/>
      <c r="HB386" s="7"/>
      <c r="HC386" s="7"/>
      <c r="HD386" s="7"/>
      <c r="HE386" s="7"/>
      <c r="HF386" s="7"/>
      <c r="HG386" s="7"/>
      <c r="HH386" s="7"/>
      <c r="HI386" s="7"/>
      <c r="HJ386" s="7"/>
      <c r="HK386" s="7"/>
      <c r="HL386" s="7"/>
      <c r="HM386" s="7"/>
      <c r="HN386" s="7"/>
      <c r="HO386" s="7"/>
      <c r="HP386" s="7"/>
      <c r="HQ386" s="7"/>
      <c r="HR386" s="7"/>
      <c r="HS386" s="7"/>
      <c r="HT386" s="7"/>
      <c r="HU386" s="7"/>
      <c r="HV386" s="7"/>
      <c r="HW386" s="7"/>
      <c r="HX386" s="7"/>
      <c r="HY386" s="7"/>
      <c r="HZ386" s="7"/>
      <c r="IA386" s="7"/>
      <c r="IB386" s="7"/>
      <c r="IC386" s="7"/>
      <c r="ID386" s="7"/>
      <c r="IE386" s="7"/>
      <c r="IF386" s="7"/>
      <c r="IG386" s="7"/>
      <c r="IH386" s="7"/>
      <c r="II386" s="7"/>
      <c r="IJ386" s="7"/>
      <c r="IK386" s="7"/>
      <c r="IL386" s="7"/>
      <c r="IM386" s="7"/>
      <c r="IN386" s="7"/>
      <c r="IO386" s="7"/>
      <c r="IP386" s="7"/>
      <c r="IQ386" s="7"/>
      <c r="IR386" s="7"/>
      <c r="IS386" s="7"/>
      <c r="IT386" s="7"/>
      <c r="IU386" s="7"/>
      <c r="IV386" s="7"/>
      <c r="IW386" s="7"/>
      <c r="IX386" s="7"/>
      <c r="IY386" s="7"/>
      <c r="IZ386" s="7"/>
      <c r="JA386" s="7"/>
      <c r="JB386" s="7"/>
      <c r="JC386" s="7"/>
      <c r="JD386" s="7"/>
      <c r="JE386" s="7"/>
      <c r="JF386" s="7"/>
      <c r="JG386" s="7"/>
      <c r="JH386" s="7"/>
      <c r="JI386" s="7"/>
      <c r="JJ386" s="7"/>
      <c r="JK386" s="7"/>
      <c r="JL386" s="7"/>
      <c r="JM386" s="7"/>
      <c r="JN386" s="7"/>
      <c r="JO386" s="7"/>
      <c r="JP386" s="7"/>
      <c r="JQ386" s="7"/>
      <c r="JR386" s="7"/>
      <c r="JS386" s="7"/>
      <c r="JT386" s="7"/>
      <c r="JU386" s="7"/>
      <c r="JV386" s="7"/>
      <c r="JW386" s="7"/>
      <c r="JX386" s="7"/>
      <c r="JY386" s="7"/>
      <c r="JZ386" s="7"/>
      <c r="KA386" s="7"/>
      <c r="KB386" s="7"/>
      <c r="KC386" s="7"/>
      <c r="KD386" s="7"/>
      <c r="KE386" s="7"/>
      <c r="KF386" s="7"/>
      <c r="KG386" s="7"/>
      <c r="KH386" s="7"/>
      <c r="KI386" s="7"/>
      <c r="KJ386" s="7"/>
      <c r="KK386" s="7"/>
      <c r="KL386" s="7"/>
      <c r="KM386" s="7"/>
      <c r="KN386" s="7"/>
      <c r="KO386" s="7"/>
      <c r="KP386" s="7"/>
      <c r="KQ386" s="7"/>
      <c r="KR386" s="7"/>
      <c r="KS386" s="7"/>
      <c r="KT386" s="7"/>
      <c r="KU386" s="7"/>
      <c r="KV386" s="7"/>
      <c r="KW386" s="7"/>
      <c r="KX386" s="7"/>
      <c r="KY386" s="7"/>
      <c r="KZ386" s="7"/>
      <c r="LA386" s="7"/>
      <c r="LB386" s="7"/>
      <c r="LC386" s="7"/>
      <c r="LD386" s="7"/>
      <c r="LE386" s="7"/>
      <c r="LF386" s="7"/>
      <c r="LG386" s="7"/>
      <c r="LH386" s="7"/>
      <c r="LI386" s="7"/>
      <c r="LJ386" s="7"/>
      <c r="LK386" s="7"/>
      <c r="LL386" s="7"/>
      <c r="LM386" s="7"/>
      <c r="LN386" s="7"/>
      <c r="LO386" s="7"/>
      <c r="LP386" s="7"/>
      <c r="LQ386" s="7"/>
      <c r="LR386" s="7"/>
      <c r="LS386" s="7"/>
      <c r="LT386" s="7"/>
      <c r="LU386" s="7"/>
      <c r="LV386" s="7"/>
      <c r="LW386" s="7"/>
      <c r="LX386" s="7"/>
      <c r="LY386" s="7"/>
      <c r="LZ386" s="7"/>
      <c r="MA386" s="7"/>
      <c r="MB386" s="7"/>
      <c r="MC386" s="7"/>
      <c r="MD386" s="7"/>
      <c r="ME386" s="7"/>
      <c r="MF386" s="7"/>
      <c r="MG386" s="7"/>
      <c r="MH386" s="7"/>
      <c r="MI386" s="7"/>
      <c r="MJ386" s="7"/>
      <c r="MK386" s="7"/>
      <c r="ML386" s="7"/>
      <c r="MM386" s="7"/>
      <c r="MN386" s="7"/>
      <c r="MO386" s="7"/>
      <c r="MP386" s="7"/>
      <c r="MQ386" s="7"/>
      <c r="MR386" s="7"/>
      <c r="MS386" s="7"/>
      <c r="MT386" s="7"/>
      <c r="MU386" s="7"/>
      <c r="MV386" s="7"/>
      <c r="MW386" s="7"/>
      <c r="MX386" s="7"/>
      <c r="MY386" s="7"/>
      <c r="MZ386" s="7"/>
      <c r="NA386" s="7"/>
      <c r="NB386" s="7"/>
      <c r="NC386" s="7"/>
      <c r="ND386" s="7"/>
      <c r="NE386" s="7"/>
      <c r="NF386" s="7"/>
      <c r="NG386" s="7"/>
      <c r="NH386" s="7"/>
      <c r="NI386" s="7"/>
      <c r="NJ386" s="7"/>
      <c r="NK386" s="7"/>
      <c r="NL386" s="7"/>
      <c r="NM386" s="7"/>
      <c r="NN386" s="7"/>
      <c r="NO386" s="7"/>
      <c r="NP386" s="7"/>
      <c r="NQ386" s="7"/>
      <c r="NR386" s="7"/>
      <c r="NS386" s="7"/>
      <c r="NT386" s="7"/>
      <c r="NU386" s="7"/>
      <c r="NV386" s="7"/>
      <c r="NW386" s="7"/>
      <c r="NX386" s="7"/>
      <c r="NY386" s="7"/>
      <c r="NZ386" s="7"/>
      <c r="OA386" s="7"/>
      <c r="OB386" s="7"/>
      <c r="OC386" s="7"/>
      <c r="OD386" s="7"/>
      <c r="OE386" s="7"/>
      <c r="OF386" s="7"/>
      <c r="OG386" s="7"/>
      <c r="OH386" s="7"/>
      <c r="OI386" s="7"/>
      <c r="OJ386" s="7"/>
      <c r="OK386" s="7"/>
      <c r="OL386" s="7"/>
      <c r="OM386" s="7"/>
      <c r="ON386" s="7"/>
      <c r="OO386" s="7"/>
      <c r="OP386" s="7"/>
      <c r="OQ386" s="7"/>
      <c r="OR386" s="7"/>
      <c r="OS386" s="7"/>
      <c r="OT386" s="7"/>
      <c r="OU386" s="7"/>
      <c r="OV386" s="7"/>
      <c r="OW386" s="7"/>
      <c r="OX386" s="7"/>
      <c r="OY386" s="7"/>
      <c r="OZ386" s="7"/>
      <c r="PA386" s="7"/>
      <c r="PB386" s="7"/>
      <c r="PC386" s="7"/>
      <c r="PD386" s="7"/>
      <c r="PE386" s="7"/>
      <c r="PF386" s="7"/>
      <c r="PG386" s="7"/>
      <c r="PH386" s="7"/>
      <c r="PI386" s="7"/>
      <c r="PJ386" s="7"/>
      <c r="PK386" s="7"/>
      <c r="PL386" s="7"/>
      <c r="PM386" s="7"/>
      <c r="PN386" s="7"/>
      <c r="PO386" s="7"/>
      <c r="PP386" s="7"/>
      <c r="PQ386" s="7"/>
      <c r="PR386" s="7"/>
      <c r="PS386" s="7"/>
      <c r="PT386" s="7"/>
      <c r="PU386" s="7"/>
      <c r="PV386" s="7"/>
      <c r="PW386" s="7"/>
      <c r="PX386" s="7"/>
      <c r="PY386" s="7"/>
      <c r="PZ386" s="7"/>
      <c r="QA386" s="7"/>
      <c r="QB386" s="7"/>
      <c r="QC386" s="7"/>
      <c r="QD386" s="7"/>
      <c r="QE386" s="7"/>
      <c r="QF386" s="7"/>
      <c r="QG386" s="7"/>
      <c r="QH386" s="7"/>
      <c r="QI386" s="7"/>
      <c r="QJ386" s="7"/>
      <c r="QK386" s="7"/>
      <c r="QL386" s="7"/>
      <c r="QM386" s="7"/>
      <c r="QN386" s="7"/>
      <c r="QO386" s="7"/>
      <c r="QP386" s="7"/>
      <c r="QQ386" s="7"/>
      <c r="QR386" s="7"/>
      <c r="QS386" s="7"/>
      <c r="QT386" s="7"/>
      <c r="QU386" s="7"/>
      <c r="QV386" s="7"/>
      <c r="QW386" s="7"/>
      <c r="QX386" s="7"/>
      <c r="QY386" s="7"/>
      <c r="QZ386" s="7"/>
      <c r="RA386" s="7"/>
      <c r="RB386" s="7"/>
      <c r="RC386" s="7"/>
      <c r="RD386" s="7"/>
      <c r="RE386" s="7"/>
      <c r="RF386" s="7"/>
      <c r="RG386" s="7"/>
      <c r="RH386" s="7"/>
      <c r="RI386" s="7"/>
      <c r="RJ386" s="7"/>
      <c r="RK386" s="7"/>
      <c r="RL386" s="7"/>
      <c r="RM386" s="7"/>
      <c r="RN386" s="7"/>
      <c r="RO386" s="7"/>
      <c r="RP386" s="7"/>
      <c r="RQ386" s="7"/>
      <c r="RR386" s="7"/>
      <c r="RS386" s="7"/>
      <c r="RT386" s="7"/>
      <c r="RU386" s="7"/>
      <c r="RV386" s="7"/>
      <c r="RW386" s="7"/>
      <c r="RX386" s="7"/>
      <c r="RY386" s="7"/>
      <c r="RZ386" s="7"/>
      <c r="SA386" s="7"/>
      <c r="SB386" s="7"/>
      <c r="SC386" s="7"/>
      <c r="SD386" s="7"/>
      <c r="SE386" s="7"/>
      <c r="SF386" s="7"/>
      <c r="SG386" s="7"/>
      <c r="SH386" s="7"/>
      <c r="SI386" s="7"/>
      <c r="SJ386" s="7"/>
      <c r="SK386" s="7"/>
    </row>
    <row r="387" ht="14.2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  <c r="DT387" s="7"/>
      <c r="DU387" s="7"/>
      <c r="DV387" s="7"/>
      <c r="DW387" s="7"/>
      <c r="DX387" s="7"/>
      <c r="DY387" s="7"/>
      <c r="DZ387" s="7"/>
      <c r="EA387" s="7"/>
      <c r="EB387" s="7"/>
      <c r="EC387" s="7"/>
      <c r="ED387" s="7"/>
      <c r="EE387" s="7"/>
      <c r="EF387" s="7"/>
      <c r="EG387" s="7"/>
      <c r="EH387" s="7"/>
      <c r="EI387" s="7"/>
      <c r="EJ387" s="7"/>
      <c r="EK387" s="7"/>
      <c r="EL387" s="7"/>
      <c r="EM387" s="7"/>
      <c r="EN387" s="7"/>
      <c r="EO387" s="7"/>
      <c r="EP387" s="7"/>
      <c r="EQ387" s="7"/>
      <c r="ER387" s="7"/>
      <c r="ES387" s="7"/>
      <c r="ET387" s="7"/>
      <c r="EU387" s="7"/>
      <c r="EV387" s="7"/>
      <c r="EW387" s="7"/>
      <c r="EX387" s="7"/>
      <c r="EY387" s="7"/>
      <c r="EZ387" s="7"/>
      <c r="FA387" s="7"/>
      <c r="FB387" s="7"/>
      <c r="FC387" s="7"/>
      <c r="FD387" s="7"/>
      <c r="FE387" s="7"/>
      <c r="FF387" s="7"/>
      <c r="FG387" s="7"/>
      <c r="FH387" s="7"/>
      <c r="FI387" s="7"/>
      <c r="FJ387" s="7"/>
      <c r="FK387" s="7"/>
      <c r="FL387" s="7"/>
      <c r="FM387" s="7"/>
      <c r="FN387" s="7"/>
      <c r="FO387" s="7"/>
      <c r="FP387" s="7"/>
      <c r="FQ387" s="7"/>
      <c r="FR387" s="7"/>
      <c r="FS387" s="7"/>
      <c r="FT387" s="7"/>
      <c r="FU387" s="7"/>
      <c r="FV387" s="7"/>
      <c r="FW387" s="7"/>
      <c r="FX387" s="7"/>
      <c r="FY387" s="7"/>
      <c r="FZ387" s="7"/>
      <c r="GA387" s="7"/>
      <c r="GB387" s="7"/>
      <c r="GC387" s="7"/>
      <c r="GD387" s="7"/>
      <c r="GE387" s="7"/>
      <c r="GF387" s="7"/>
      <c r="GG387" s="7"/>
      <c r="GH387" s="7"/>
      <c r="GI387" s="7"/>
      <c r="GJ387" s="7"/>
      <c r="GK387" s="7"/>
      <c r="GL387" s="7"/>
      <c r="GM387" s="7"/>
      <c r="GN387" s="7"/>
      <c r="GO387" s="7"/>
      <c r="GP387" s="7"/>
      <c r="GQ387" s="7"/>
      <c r="GR387" s="7"/>
      <c r="GS387" s="7"/>
      <c r="GT387" s="7"/>
      <c r="GU387" s="7"/>
      <c r="GV387" s="7"/>
      <c r="GW387" s="7"/>
      <c r="GX387" s="7"/>
      <c r="GY387" s="7"/>
      <c r="GZ387" s="7"/>
      <c r="HA387" s="7"/>
      <c r="HB387" s="7"/>
      <c r="HC387" s="7"/>
      <c r="HD387" s="7"/>
      <c r="HE387" s="7"/>
      <c r="HF387" s="7"/>
      <c r="HG387" s="7"/>
      <c r="HH387" s="7"/>
      <c r="HI387" s="7"/>
      <c r="HJ387" s="7"/>
      <c r="HK387" s="7"/>
      <c r="HL387" s="7"/>
      <c r="HM387" s="7"/>
      <c r="HN387" s="7"/>
      <c r="HO387" s="7"/>
      <c r="HP387" s="7"/>
      <c r="HQ387" s="7"/>
      <c r="HR387" s="7"/>
      <c r="HS387" s="7"/>
      <c r="HT387" s="7"/>
      <c r="HU387" s="7"/>
      <c r="HV387" s="7"/>
      <c r="HW387" s="7"/>
      <c r="HX387" s="7"/>
      <c r="HY387" s="7"/>
      <c r="HZ387" s="7"/>
      <c r="IA387" s="7"/>
      <c r="IB387" s="7"/>
      <c r="IC387" s="7"/>
      <c r="ID387" s="7"/>
      <c r="IE387" s="7"/>
      <c r="IF387" s="7"/>
      <c r="IG387" s="7"/>
      <c r="IH387" s="7"/>
      <c r="II387" s="7"/>
      <c r="IJ387" s="7"/>
      <c r="IK387" s="7"/>
      <c r="IL387" s="7"/>
      <c r="IM387" s="7"/>
      <c r="IN387" s="7"/>
      <c r="IO387" s="7"/>
      <c r="IP387" s="7"/>
      <c r="IQ387" s="7"/>
      <c r="IR387" s="7"/>
      <c r="IS387" s="7"/>
      <c r="IT387" s="7"/>
      <c r="IU387" s="7"/>
      <c r="IV387" s="7"/>
      <c r="IW387" s="7"/>
      <c r="IX387" s="7"/>
      <c r="IY387" s="7"/>
      <c r="IZ387" s="7"/>
      <c r="JA387" s="7"/>
      <c r="JB387" s="7"/>
      <c r="JC387" s="7"/>
      <c r="JD387" s="7"/>
      <c r="JE387" s="7"/>
      <c r="JF387" s="7"/>
      <c r="JG387" s="7"/>
      <c r="JH387" s="7"/>
      <c r="JI387" s="7"/>
      <c r="JJ387" s="7"/>
      <c r="JK387" s="7"/>
      <c r="JL387" s="7"/>
      <c r="JM387" s="7"/>
      <c r="JN387" s="7"/>
      <c r="JO387" s="7"/>
      <c r="JP387" s="7"/>
      <c r="JQ387" s="7"/>
      <c r="JR387" s="7"/>
      <c r="JS387" s="7"/>
      <c r="JT387" s="7"/>
      <c r="JU387" s="7"/>
      <c r="JV387" s="7"/>
      <c r="JW387" s="7"/>
      <c r="JX387" s="7"/>
      <c r="JY387" s="7"/>
      <c r="JZ387" s="7"/>
      <c r="KA387" s="7"/>
      <c r="KB387" s="7"/>
      <c r="KC387" s="7"/>
      <c r="KD387" s="7"/>
      <c r="KE387" s="7"/>
      <c r="KF387" s="7"/>
      <c r="KG387" s="7"/>
      <c r="KH387" s="7"/>
      <c r="KI387" s="7"/>
      <c r="KJ387" s="7"/>
      <c r="KK387" s="7"/>
      <c r="KL387" s="7"/>
      <c r="KM387" s="7"/>
      <c r="KN387" s="7"/>
      <c r="KO387" s="7"/>
      <c r="KP387" s="7"/>
      <c r="KQ387" s="7"/>
      <c r="KR387" s="7"/>
      <c r="KS387" s="7"/>
      <c r="KT387" s="7"/>
      <c r="KU387" s="7"/>
      <c r="KV387" s="7"/>
      <c r="KW387" s="7"/>
      <c r="KX387" s="7"/>
      <c r="KY387" s="7"/>
      <c r="KZ387" s="7"/>
      <c r="LA387" s="7"/>
      <c r="LB387" s="7"/>
      <c r="LC387" s="7"/>
      <c r="LD387" s="7"/>
      <c r="LE387" s="7"/>
      <c r="LF387" s="7"/>
      <c r="LG387" s="7"/>
      <c r="LH387" s="7"/>
      <c r="LI387" s="7"/>
      <c r="LJ387" s="7"/>
      <c r="LK387" s="7"/>
      <c r="LL387" s="7"/>
      <c r="LM387" s="7"/>
      <c r="LN387" s="7"/>
      <c r="LO387" s="7"/>
      <c r="LP387" s="7"/>
      <c r="LQ387" s="7"/>
      <c r="LR387" s="7"/>
      <c r="LS387" s="7"/>
      <c r="LT387" s="7"/>
      <c r="LU387" s="7"/>
      <c r="LV387" s="7"/>
      <c r="LW387" s="7"/>
      <c r="LX387" s="7"/>
      <c r="LY387" s="7"/>
      <c r="LZ387" s="7"/>
      <c r="MA387" s="7"/>
      <c r="MB387" s="7"/>
      <c r="MC387" s="7"/>
      <c r="MD387" s="7"/>
      <c r="ME387" s="7"/>
      <c r="MF387" s="7"/>
      <c r="MG387" s="7"/>
      <c r="MH387" s="7"/>
      <c r="MI387" s="7"/>
      <c r="MJ387" s="7"/>
      <c r="MK387" s="7"/>
      <c r="ML387" s="7"/>
      <c r="MM387" s="7"/>
      <c r="MN387" s="7"/>
      <c r="MO387" s="7"/>
      <c r="MP387" s="7"/>
      <c r="MQ387" s="7"/>
      <c r="MR387" s="7"/>
      <c r="MS387" s="7"/>
      <c r="MT387" s="7"/>
      <c r="MU387" s="7"/>
      <c r="MV387" s="7"/>
      <c r="MW387" s="7"/>
      <c r="MX387" s="7"/>
      <c r="MY387" s="7"/>
      <c r="MZ387" s="7"/>
      <c r="NA387" s="7"/>
      <c r="NB387" s="7"/>
      <c r="NC387" s="7"/>
      <c r="ND387" s="7"/>
      <c r="NE387" s="7"/>
      <c r="NF387" s="7"/>
      <c r="NG387" s="7"/>
      <c r="NH387" s="7"/>
      <c r="NI387" s="7"/>
      <c r="NJ387" s="7"/>
      <c r="NK387" s="7"/>
      <c r="NL387" s="7"/>
      <c r="NM387" s="7"/>
      <c r="NN387" s="7"/>
      <c r="NO387" s="7"/>
      <c r="NP387" s="7"/>
      <c r="NQ387" s="7"/>
      <c r="NR387" s="7"/>
      <c r="NS387" s="7"/>
      <c r="NT387" s="7"/>
      <c r="NU387" s="7"/>
      <c r="NV387" s="7"/>
      <c r="NW387" s="7"/>
      <c r="NX387" s="7"/>
      <c r="NY387" s="7"/>
      <c r="NZ387" s="7"/>
      <c r="OA387" s="7"/>
      <c r="OB387" s="7"/>
      <c r="OC387" s="7"/>
      <c r="OD387" s="7"/>
      <c r="OE387" s="7"/>
      <c r="OF387" s="7"/>
      <c r="OG387" s="7"/>
      <c r="OH387" s="7"/>
      <c r="OI387" s="7"/>
      <c r="OJ387" s="7"/>
      <c r="OK387" s="7"/>
      <c r="OL387" s="7"/>
      <c r="OM387" s="7"/>
      <c r="ON387" s="7"/>
      <c r="OO387" s="7"/>
      <c r="OP387" s="7"/>
      <c r="OQ387" s="7"/>
      <c r="OR387" s="7"/>
      <c r="OS387" s="7"/>
      <c r="OT387" s="7"/>
      <c r="OU387" s="7"/>
      <c r="OV387" s="7"/>
      <c r="OW387" s="7"/>
      <c r="OX387" s="7"/>
      <c r="OY387" s="7"/>
      <c r="OZ387" s="7"/>
      <c r="PA387" s="7"/>
      <c r="PB387" s="7"/>
      <c r="PC387" s="7"/>
      <c r="PD387" s="7"/>
      <c r="PE387" s="7"/>
      <c r="PF387" s="7"/>
      <c r="PG387" s="7"/>
      <c r="PH387" s="7"/>
      <c r="PI387" s="7"/>
      <c r="PJ387" s="7"/>
      <c r="PK387" s="7"/>
      <c r="PL387" s="7"/>
      <c r="PM387" s="7"/>
      <c r="PN387" s="7"/>
      <c r="PO387" s="7"/>
      <c r="PP387" s="7"/>
      <c r="PQ387" s="7"/>
      <c r="PR387" s="7"/>
      <c r="PS387" s="7"/>
      <c r="PT387" s="7"/>
      <c r="PU387" s="7"/>
      <c r="PV387" s="7"/>
      <c r="PW387" s="7"/>
      <c r="PX387" s="7"/>
      <c r="PY387" s="7"/>
      <c r="PZ387" s="7"/>
      <c r="QA387" s="7"/>
      <c r="QB387" s="7"/>
      <c r="QC387" s="7"/>
      <c r="QD387" s="7"/>
      <c r="QE387" s="7"/>
      <c r="QF387" s="7"/>
      <c r="QG387" s="7"/>
      <c r="QH387" s="7"/>
      <c r="QI387" s="7"/>
      <c r="QJ387" s="7"/>
      <c r="QK387" s="7"/>
      <c r="QL387" s="7"/>
      <c r="QM387" s="7"/>
      <c r="QN387" s="7"/>
      <c r="QO387" s="7"/>
      <c r="QP387" s="7"/>
      <c r="QQ387" s="7"/>
      <c r="QR387" s="7"/>
      <c r="QS387" s="7"/>
      <c r="QT387" s="7"/>
      <c r="QU387" s="7"/>
      <c r="QV387" s="7"/>
      <c r="QW387" s="7"/>
      <c r="QX387" s="7"/>
      <c r="QY387" s="7"/>
      <c r="QZ387" s="7"/>
      <c r="RA387" s="7"/>
      <c r="RB387" s="7"/>
      <c r="RC387" s="7"/>
      <c r="RD387" s="7"/>
      <c r="RE387" s="7"/>
      <c r="RF387" s="7"/>
      <c r="RG387" s="7"/>
      <c r="RH387" s="7"/>
      <c r="RI387" s="7"/>
      <c r="RJ387" s="7"/>
      <c r="RK387" s="7"/>
      <c r="RL387" s="7"/>
      <c r="RM387" s="7"/>
      <c r="RN387" s="7"/>
      <c r="RO387" s="7"/>
      <c r="RP387" s="7"/>
      <c r="RQ387" s="7"/>
      <c r="RR387" s="7"/>
      <c r="RS387" s="7"/>
      <c r="RT387" s="7"/>
      <c r="RU387" s="7"/>
      <c r="RV387" s="7"/>
      <c r="RW387" s="7"/>
      <c r="RX387" s="7"/>
      <c r="RY387" s="7"/>
      <c r="RZ387" s="7"/>
      <c r="SA387" s="7"/>
      <c r="SB387" s="7"/>
      <c r="SC387" s="7"/>
      <c r="SD387" s="7"/>
      <c r="SE387" s="7"/>
      <c r="SF387" s="7"/>
      <c r="SG387" s="7"/>
      <c r="SH387" s="7"/>
      <c r="SI387" s="7"/>
      <c r="SJ387" s="7"/>
      <c r="SK387" s="7"/>
    </row>
    <row r="388" ht="14.2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  <c r="DT388" s="7"/>
      <c r="DU388" s="7"/>
      <c r="DV388" s="7"/>
      <c r="DW388" s="7"/>
      <c r="DX388" s="7"/>
      <c r="DY388" s="7"/>
      <c r="DZ388" s="7"/>
      <c r="EA388" s="7"/>
      <c r="EB388" s="7"/>
      <c r="EC388" s="7"/>
      <c r="ED388" s="7"/>
      <c r="EE388" s="7"/>
      <c r="EF388" s="7"/>
      <c r="EG388" s="7"/>
      <c r="EH388" s="7"/>
      <c r="EI388" s="7"/>
      <c r="EJ388" s="7"/>
      <c r="EK388" s="7"/>
      <c r="EL388" s="7"/>
      <c r="EM388" s="7"/>
      <c r="EN388" s="7"/>
      <c r="EO388" s="7"/>
      <c r="EP388" s="7"/>
      <c r="EQ388" s="7"/>
      <c r="ER388" s="7"/>
      <c r="ES388" s="7"/>
      <c r="ET388" s="7"/>
      <c r="EU388" s="7"/>
      <c r="EV388" s="7"/>
      <c r="EW388" s="7"/>
      <c r="EX388" s="7"/>
      <c r="EY388" s="7"/>
      <c r="EZ388" s="7"/>
      <c r="FA388" s="7"/>
      <c r="FB388" s="7"/>
      <c r="FC388" s="7"/>
      <c r="FD388" s="7"/>
      <c r="FE388" s="7"/>
      <c r="FF388" s="7"/>
      <c r="FG388" s="7"/>
      <c r="FH388" s="7"/>
      <c r="FI388" s="7"/>
      <c r="FJ388" s="7"/>
      <c r="FK388" s="7"/>
      <c r="FL388" s="7"/>
      <c r="FM388" s="7"/>
      <c r="FN388" s="7"/>
      <c r="FO388" s="7"/>
      <c r="FP388" s="7"/>
      <c r="FQ388" s="7"/>
      <c r="FR388" s="7"/>
      <c r="FS388" s="7"/>
      <c r="FT388" s="7"/>
      <c r="FU388" s="7"/>
      <c r="FV388" s="7"/>
      <c r="FW388" s="7"/>
      <c r="FX388" s="7"/>
      <c r="FY388" s="7"/>
      <c r="FZ388" s="7"/>
      <c r="GA388" s="7"/>
      <c r="GB388" s="7"/>
      <c r="GC388" s="7"/>
      <c r="GD388" s="7"/>
      <c r="GE388" s="7"/>
      <c r="GF388" s="7"/>
      <c r="GG388" s="7"/>
      <c r="GH388" s="7"/>
      <c r="GI388" s="7"/>
      <c r="GJ388" s="7"/>
      <c r="GK388" s="7"/>
      <c r="GL388" s="7"/>
      <c r="GM388" s="7"/>
      <c r="GN388" s="7"/>
      <c r="GO388" s="7"/>
      <c r="GP388" s="7"/>
      <c r="GQ388" s="7"/>
      <c r="GR388" s="7"/>
      <c r="GS388" s="7"/>
      <c r="GT388" s="7"/>
      <c r="GU388" s="7"/>
      <c r="GV388" s="7"/>
      <c r="GW388" s="7"/>
      <c r="GX388" s="7"/>
      <c r="GY388" s="7"/>
      <c r="GZ388" s="7"/>
      <c r="HA388" s="7"/>
      <c r="HB388" s="7"/>
      <c r="HC388" s="7"/>
      <c r="HD388" s="7"/>
      <c r="HE388" s="7"/>
      <c r="HF388" s="7"/>
      <c r="HG388" s="7"/>
      <c r="HH388" s="7"/>
      <c r="HI388" s="7"/>
      <c r="HJ388" s="7"/>
      <c r="HK388" s="7"/>
      <c r="HL388" s="7"/>
      <c r="HM388" s="7"/>
      <c r="HN388" s="7"/>
      <c r="HO388" s="7"/>
      <c r="HP388" s="7"/>
      <c r="HQ388" s="7"/>
      <c r="HR388" s="7"/>
      <c r="HS388" s="7"/>
      <c r="HT388" s="7"/>
      <c r="HU388" s="7"/>
      <c r="HV388" s="7"/>
      <c r="HW388" s="7"/>
      <c r="HX388" s="7"/>
      <c r="HY388" s="7"/>
      <c r="HZ388" s="7"/>
      <c r="IA388" s="7"/>
      <c r="IB388" s="7"/>
      <c r="IC388" s="7"/>
      <c r="ID388" s="7"/>
      <c r="IE388" s="7"/>
      <c r="IF388" s="7"/>
      <c r="IG388" s="7"/>
      <c r="IH388" s="7"/>
      <c r="II388" s="7"/>
      <c r="IJ388" s="7"/>
      <c r="IK388" s="7"/>
      <c r="IL388" s="7"/>
      <c r="IM388" s="7"/>
      <c r="IN388" s="7"/>
      <c r="IO388" s="7"/>
      <c r="IP388" s="7"/>
      <c r="IQ388" s="7"/>
      <c r="IR388" s="7"/>
      <c r="IS388" s="7"/>
      <c r="IT388" s="7"/>
      <c r="IU388" s="7"/>
      <c r="IV388" s="7"/>
      <c r="IW388" s="7"/>
      <c r="IX388" s="7"/>
      <c r="IY388" s="7"/>
      <c r="IZ388" s="7"/>
      <c r="JA388" s="7"/>
      <c r="JB388" s="7"/>
      <c r="JC388" s="7"/>
      <c r="JD388" s="7"/>
      <c r="JE388" s="7"/>
      <c r="JF388" s="7"/>
      <c r="JG388" s="7"/>
      <c r="JH388" s="7"/>
      <c r="JI388" s="7"/>
      <c r="JJ388" s="7"/>
      <c r="JK388" s="7"/>
      <c r="JL388" s="7"/>
      <c r="JM388" s="7"/>
      <c r="JN388" s="7"/>
      <c r="JO388" s="7"/>
      <c r="JP388" s="7"/>
      <c r="JQ388" s="7"/>
      <c r="JR388" s="7"/>
      <c r="JS388" s="7"/>
      <c r="JT388" s="7"/>
      <c r="JU388" s="7"/>
      <c r="JV388" s="7"/>
      <c r="JW388" s="7"/>
      <c r="JX388" s="7"/>
      <c r="JY388" s="7"/>
      <c r="JZ388" s="7"/>
      <c r="KA388" s="7"/>
      <c r="KB388" s="7"/>
      <c r="KC388" s="7"/>
      <c r="KD388" s="7"/>
      <c r="KE388" s="7"/>
      <c r="KF388" s="7"/>
      <c r="KG388" s="7"/>
      <c r="KH388" s="7"/>
      <c r="KI388" s="7"/>
      <c r="KJ388" s="7"/>
      <c r="KK388" s="7"/>
      <c r="KL388" s="7"/>
      <c r="KM388" s="7"/>
      <c r="KN388" s="7"/>
      <c r="KO388" s="7"/>
      <c r="KP388" s="7"/>
      <c r="KQ388" s="7"/>
      <c r="KR388" s="7"/>
      <c r="KS388" s="7"/>
      <c r="KT388" s="7"/>
      <c r="KU388" s="7"/>
      <c r="KV388" s="7"/>
      <c r="KW388" s="7"/>
      <c r="KX388" s="7"/>
      <c r="KY388" s="7"/>
      <c r="KZ388" s="7"/>
      <c r="LA388" s="7"/>
      <c r="LB388" s="7"/>
      <c r="LC388" s="7"/>
      <c r="LD388" s="7"/>
      <c r="LE388" s="7"/>
      <c r="LF388" s="7"/>
      <c r="LG388" s="7"/>
      <c r="LH388" s="7"/>
      <c r="LI388" s="7"/>
      <c r="LJ388" s="7"/>
      <c r="LK388" s="7"/>
      <c r="LL388" s="7"/>
      <c r="LM388" s="7"/>
      <c r="LN388" s="7"/>
      <c r="LO388" s="7"/>
      <c r="LP388" s="7"/>
      <c r="LQ388" s="7"/>
      <c r="LR388" s="7"/>
      <c r="LS388" s="7"/>
      <c r="LT388" s="7"/>
      <c r="LU388" s="7"/>
      <c r="LV388" s="7"/>
      <c r="LW388" s="7"/>
      <c r="LX388" s="7"/>
      <c r="LY388" s="7"/>
      <c r="LZ388" s="7"/>
      <c r="MA388" s="7"/>
      <c r="MB388" s="7"/>
      <c r="MC388" s="7"/>
      <c r="MD388" s="7"/>
      <c r="ME388" s="7"/>
      <c r="MF388" s="7"/>
      <c r="MG388" s="7"/>
      <c r="MH388" s="7"/>
      <c r="MI388" s="7"/>
      <c r="MJ388" s="7"/>
      <c r="MK388" s="7"/>
      <c r="ML388" s="7"/>
      <c r="MM388" s="7"/>
      <c r="MN388" s="7"/>
      <c r="MO388" s="7"/>
      <c r="MP388" s="7"/>
      <c r="MQ388" s="7"/>
      <c r="MR388" s="7"/>
      <c r="MS388" s="7"/>
      <c r="MT388" s="7"/>
      <c r="MU388" s="7"/>
      <c r="MV388" s="7"/>
      <c r="MW388" s="7"/>
      <c r="MX388" s="7"/>
      <c r="MY388" s="7"/>
      <c r="MZ388" s="7"/>
      <c r="NA388" s="7"/>
      <c r="NB388" s="7"/>
      <c r="NC388" s="7"/>
      <c r="ND388" s="7"/>
      <c r="NE388" s="7"/>
      <c r="NF388" s="7"/>
      <c r="NG388" s="7"/>
      <c r="NH388" s="7"/>
      <c r="NI388" s="7"/>
      <c r="NJ388" s="7"/>
      <c r="NK388" s="7"/>
      <c r="NL388" s="7"/>
      <c r="NM388" s="7"/>
      <c r="NN388" s="7"/>
      <c r="NO388" s="7"/>
      <c r="NP388" s="7"/>
      <c r="NQ388" s="7"/>
      <c r="NR388" s="7"/>
      <c r="NS388" s="7"/>
      <c r="NT388" s="7"/>
      <c r="NU388" s="7"/>
      <c r="NV388" s="7"/>
      <c r="NW388" s="7"/>
      <c r="NX388" s="7"/>
      <c r="NY388" s="7"/>
      <c r="NZ388" s="7"/>
      <c r="OA388" s="7"/>
      <c r="OB388" s="7"/>
      <c r="OC388" s="7"/>
      <c r="OD388" s="7"/>
      <c r="OE388" s="7"/>
      <c r="OF388" s="7"/>
      <c r="OG388" s="7"/>
      <c r="OH388" s="7"/>
      <c r="OI388" s="7"/>
      <c r="OJ388" s="7"/>
      <c r="OK388" s="7"/>
      <c r="OL388" s="7"/>
      <c r="OM388" s="7"/>
      <c r="ON388" s="7"/>
      <c r="OO388" s="7"/>
      <c r="OP388" s="7"/>
      <c r="OQ388" s="7"/>
      <c r="OR388" s="7"/>
      <c r="OS388" s="7"/>
      <c r="OT388" s="7"/>
      <c r="OU388" s="7"/>
      <c r="OV388" s="7"/>
      <c r="OW388" s="7"/>
      <c r="OX388" s="7"/>
      <c r="OY388" s="7"/>
      <c r="OZ388" s="7"/>
      <c r="PA388" s="7"/>
      <c r="PB388" s="7"/>
      <c r="PC388" s="7"/>
      <c r="PD388" s="7"/>
      <c r="PE388" s="7"/>
      <c r="PF388" s="7"/>
      <c r="PG388" s="7"/>
      <c r="PH388" s="7"/>
      <c r="PI388" s="7"/>
      <c r="PJ388" s="7"/>
      <c r="PK388" s="7"/>
      <c r="PL388" s="7"/>
      <c r="PM388" s="7"/>
      <c r="PN388" s="7"/>
      <c r="PO388" s="7"/>
      <c r="PP388" s="7"/>
      <c r="PQ388" s="7"/>
      <c r="PR388" s="7"/>
      <c r="PS388" s="7"/>
      <c r="PT388" s="7"/>
      <c r="PU388" s="7"/>
      <c r="PV388" s="7"/>
      <c r="PW388" s="7"/>
      <c r="PX388" s="7"/>
      <c r="PY388" s="7"/>
      <c r="PZ388" s="7"/>
      <c r="QA388" s="7"/>
      <c r="QB388" s="7"/>
      <c r="QC388" s="7"/>
      <c r="QD388" s="7"/>
      <c r="QE388" s="7"/>
      <c r="QF388" s="7"/>
      <c r="QG388" s="7"/>
      <c r="QH388" s="7"/>
      <c r="QI388" s="7"/>
      <c r="QJ388" s="7"/>
      <c r="QK388" s="7"/>
      <c r="QL388" s="7"/>
      <c r="QM388" s="7"/>
      <c r="QN388" s="7"/>
      <c r="QO388" s="7"/>
      <c r="QP388" s="7"/>
      <c r="QQ388" s="7"/>
      <c r="QR388" s="7"/>
      <c r="QS388" s="7"/>
      <c r="QT388" s="7"/>
      <c r="QU388" s="7"/>
      <c r="QV388" s="7"/>
      <c r="QW388" s="7"/>
      <c r="QX388" s="7"/>
      <c r="QY388" s="7"/>
      <c r="QZ388" s="7"/>
      <c r="RA388" s="7"/>
      <c r="RB388" s="7"/>
      <c r="RC388" s="7"/>
      <c r="RD388" s="7"/>
      <c r="RE388" s="7"/>
      <c r="RF388" s="7"/>
      <c r="RG388" s="7"/>
      <c r="RH388" s="7"/>
      <c r="RI388" s="7"/>
      <c r="RJ388" s="7"/>
      <c r="RK388" s="7"/>
      <c r="RL388" s="7"/>
      <c r="RM388" s="7"/>
      <c r="RN388" s="7"/>
      <c r="RO388" s="7"/>
      <c r="RP388" s="7"/>
      <c r="RQ388" s="7"/>
      <c r="RR388" s="7"/>
      <c r="RS388" s="7"/>
      <c r="RT388" s="7"/>
      <c r="RU388" s="7"/>
      <c r="RV388" s="7"/>
      <c r="RW388" s="7"/>
      <c r="RX388" s="7"/>
      <c r="RY388" s="7"/>
      <c r="RZ388" s="7"/>
      <c r="SA388" s="7"/>
      <c r="SB388" s="7"/>
      <c r="SC388" s="7"/>
      <c r="SD388" s="7"/>
      <c r="SE388" s="7"/>
      <c r="SF388" s="7"/>
      <c r="SG388" s="7"/>
      <c r="SH388" s="7"/>
      <c r="SI388" s="7"/>
      <c r="SJ388" s="7"/>
      <c r="SK388" s="7"/>
    </row>
    <row r="389" ht="14.2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  <c r="DT389" s="7"/>
      <c r="DU389" s="7"/>
      <c r="DV389" s="7"/>
      <c r="DW389" s="7"/>
      <c r="DX389" s="7"/>
      <c r="DY389" s="7"/>
      <c r="DZ389" s="7"/>
      <c r="EA389" s="7"/>
      <c r="EB389" s="7"/>
      <c r="EC389" s="7"/>
      <c r="ED389" s="7"/>
      <c r="EE389" s="7"/>
      <c r="EF389" s="7"/>
      <c r="EG389" s="7"/>
      <c r="EH389" s="7"/>
      <c r="EI389" s="7"/>
      <c r="EJ389" s="7"/>
      <c r="EK389" s="7"/>
      <c r="EL389" s="7"/>
      <c r="EM389" s="7"/>
      <c r="EN389" s="7"/>
      <c r="EO389" s="7"/>
      <c r="EP389" s="7"/>
      <c r="EQ389" s="7"/>
      <c r="ER389" s="7"/>
      <c r="ES389" s="7"/>
      <c r="ET389" s="7"/>
      <c r="EU389" s="7"/>
      <c r="EV389" s="7"/>
      <c r="EW389" s="7"/>
      <c r="EX389" s="7"/>
      <c r="EY389" s="7"/>
      <c r="EZ389" s="7"/>
      <c r="FA389" s="7"/>
      <c r="FB389" s="7"/>
      <c r="FC389" s="7"/>
      <c r="FD389" s="7"/>
      <c r="FE389" s="7"/>
      <c r="FF389" s="7"/>
      <c r="FG389" s="7"/>
      <c r="FH389" s="7"/>
      <c r="FI389" s="7"/>
      <c r="FJ389" s="7"/>
      <c r="FK389" s="7"/>
      <c r="FL389" s="7"/>
      <c r="FM389" s="7"/>
      <c r="FN389" s="7"/>
      <c r="FO389" s="7"/>
      <c r="FP389" s="7"/>
      <c r="FQ389" s="7"/>
      <c r="FR389" s="7"/>
      <c r="FS389" s="7"/>
      <c r="FT389" s="7"/>
      <c r="FU389" s="7"/>
      <c r="FV389" s="7"/>
      <c r="FW389" s="7"/>
      <c r="FX389" s="7"/>
      <c r="FY389" s="7"/>
      <c r="FZ389" s="7"/>
      <c r="GA389" s="7"/>
      <c r="GB389" s="7"/>
      <c r="GC389" s="7"/>
      <c r="GD389" s="7"/>
      <c r="GE389" s="7"/>
      <c r="GF389" s="7"/>
      <c r="GG389" s="7"/>
      <c r="GH389" s="7"/>
      <c r="GI389" s="7"/>
      <c r="GJ389" s="7"/>
      <c r="GK389" s="7"/>
      <c r="GL389" s="7"/>
      <c r="GM389" s="7"/>
      <c r="GN389" s="7"/>
      <c r="GO389" s="7"/>
      <c r="GP389" s="7"/>
      <c r="GQ389" s="7"/>
      <c r="GR389" s="7"/>
      <c r="GS389" s="7"/>
      <c r="GT389" s="7"/>
      <c r="GU389" s="7"/>
      <c r="GV389" s="7"/>
      <c r="GW389" s="7"/>
      <c r="GX389" s="7"/>
      <c r="GY389" s="7"/>
      <c r="GZ389" s="7"/>
      <c r="HA389" s="7"/>
      <c r="HB389" s="7"/>
      <c r="HC389" s="7"/>
      <c r="HD389" s="7"/>
      <c r="HE389" s="7"/>
      <c r="HF389" s="7"/>
      <c r="HG389" s="7"/>
      <c r="HH389" s="7"/>
      <c r="HI389" s="7"/>
      <c r="HJ389" s="7"/>
      <c r="HK389" s="7"/>
      <c r="HL389" s="7"/>
      <c r="HM389" s="7"/>
      <c r="HN389" s="7"/>
      <c r="HO389" s="7"/>
      <c r="HP389" s="7"/>
      <c r="HQ389" s="7"/>
      <c r="HR389" s="7"/>
      <c r="HS389" s="7"/>
      <c r="HT389" s="7"/>
      <c r="HU389" s="7"/>
      <c r="HV389" s="7"/>
      <c r="HW389" s="7"/>
      <c r="HX389" s="7"/>
      <c r="HY389" s="7"/>
      <c r="HZ389" s="7"/>
      <c r="IA389" s="7"/>
      <c r="IB389" s="7"/>
      <c r="IC389" s="7"/>
      <c r="ID389" s="7"/>
      <c r="IE389" s="7"/>
      <c r="IF389" s="7"/>
      <c r="IG389" s="7"/>
      <c r="IH389" s="7"/>
      <c r="II389" s="7"/>
      <c r="IJ389" s="7"/>
      <c r="IK389" s="7"/>
      <c r="IL389" s="7"/>
      <c r="IM389" s="7"/>
      <c r="IN389" s="7"/>
      <c r="IO389" s="7"/>
      <c r="IP389" s="7"/>
      <c r="IQ389" s="7"/>
      <c r="IR389" s="7"/>
      <c r="IS389" s="7"/>
      <c r="IT389" s="7"/>
      <c r="IU389" s="7"/>
      <c r="IV389" s="7"/>
      <c r="IW389" s="7"/>
      <c r="IX389" s="7"/>
      <c r="IY389" s="7"/>
      <c r="IZ389" s="7"/>
      <c r="JA389" s="7"/>
      <c r="JB389" s="7"/>
      <c r="JC389" s="7"/>
      <c r="JD389" s="7"/>
      <c r="JE389" s="7"/>
      <c r="JF389" s="7"/>
      <c r="JG389" s="7"/>
      <c r="JH389" s="7"/>
      <c r="JI389" s="7"/>
      <c r="JJ389" s="7"/>
      <c r="JK389" s="7"/>
      <c r="JL389" s="7"/>
      <c r="JM389" s="7"/>
      <c r="JN389" s="7"/>
      <c r="JO389" s="7"/>
      <c r="JP389" s="7"/>
      <c r="JQ389" s="7"/>
      <c r="JR389" s="7"/>
      <c r="JS389" s="7"/>
      <c r="JT389" s="7"/>
      <c r="JU389" s="7"/>
      <c r="JV389" s="7"/>
      <c r="JW389" s="7"/>
      <c r="JX389" s="7"/>
      <c r="JY389" s="7"/>
      <c r="JZ389" s="7"/>
      <c r="KA389" s="7"/>
      <c r="KB389" s="7"/>
      <c r="KC389" s="7"/>
      <c r="KD389" s="7"/>
      <c r="KE389" s="7"/>
      <c r="KF389" s="7"/>
      <c r="KG389" s="7"/>
      <c r="KH389" s="7"/>
      <c r="KI389" s="7"/>
      <c r="KJ389" s="7"/>
      <c r="KK389" s="7"/>
      <c r="KL389" s="7"/>
      <c r="KM389" s="7"/>
      <c r="KN389" s="7"/>
      <c r="KO389" s="7"/>
      <c r="KP389" s="7"/>
      <c r="KQ389" s="7"/>
      <c r="KR389" s="7"/>
      <c r="KS389" s="7"/>
      <c r="KT389" s="7"/>
      <c r="KU389" s="7"/>
      <c r="KV389" s="7"/>
      <c r="KW389" s="7"/>
      <c r="KX389" s="7"/>
      <c r="KY389" s="7"/>
      <c r="KZ389" s="7"/>
      <c r="LA389" s="7"/>
      <c r="LB389" s="7"/>
      <c r="LC389" s="7"/>
      <c r="LD389" s="7"/>
      <c r="LE389" s="7"/>
      <c r="LF389" s="7"/>
      <c r="LG389" s="7"/>
      <c r="LH389" s="7"/>
      <c r="LI389" s="7"/>
      <c r="LJ389" s="7"/>
      <c r="LK389" s="7"/>
      <c r="LL389" s="7"/>
      <c r="LM389" s="7"/>
      <c r="LN389" s="7"/>
      <c r="LO389" s="7"/>
      <c r="LP389" s="7"/>
      <c r="LQ389" s="7"/>
      <c r="LR389" s="7"/>
      <c r="LS389" s="7"/>
      <c r="LT389" s="7"/>
      <c r="LU389" s="7"/>
      <c r="LV389" s="7"/>
      <c r="LW389" s="7"/>
      <c r="LX389" s="7"/>
      <c r="LY389" s="7"/>
      <c r="LZ389" s="7"/>
      <c r="MA389" s="7"/>
      <c r="MB389" s="7"/>
      <c r="MC389" s="7"/>
      <c r="MD389" s="7"/>
      <c r="ME389" s="7"/>
      <c r="MF389" s="7"/>
      <c r="MG389" s="7"/>
      <c r="MH389" s="7"/>
      <c r="MI389" s="7"/>
      <c r="MJ389" s="7"/>
      <c r="MK389" s="7"/>
      <c r="ML389" s="7"/>
      <c r="MM389" s="7"/>
      <c r="MN389" s="7"/>
      <c r="MO389" s="7"/>
      <c r="MP389" s="7"/>
      <c r="MQ389" s="7"/>
      <c r="MR389" s="7"/>
      <c r="MS389" s="7"/>
      <c r="MT389" s="7"/>
      <c r="MU389" s="7"/>
      <c r="MV389" s="7"/>
      <c r="MW389" s="7"/>
      <c r="MX389" s="7"/>
      <c r="MY389" s="7"/>
      <c r="MZ389" s="7"/>
      <c r="NA389" s="7"/>
      <c r="NB389" s="7"/>
      <c r="NC389" s="7"/>
      <c r="ND389" s="7"/>
      <c r="NE389" s="7"/>
      <c r="NF389" s="7"/>
      <c r="NG389" s="7"/>
      <c r="NH389" s="7"/>
      <c r="NI389" s="7"/>
      <c r="NJ389" s="7"/>
      <c r="NK389" s="7"/>
      <c r="NL389" s="7"/>
      <c r="NM389" s="7"/>
      <c r="NN389" s="7"/>
      <c r="NO389" s="7"/>
      <c r="NP389" s="7"/>
      <c r="NQ389" s="7"/>
      <c r="NR389" s="7"/>
      <c r="NS389" s="7"/>
      <c r="NT389" s="7"/>
      <c r="NU389" s="7"/>
      <c r="NV389" s="7"/>
      <c r="NW389" s="7"/>
      <c r="NX389" s="7"/>
      <c r="NY389" s="7"/>
      <c r="NZ389" s="7"/>
      <c r="OA389" s="7"/>
      <c r="OB389" s="7"/>
      <c r="OC389" s="7"/>
      <c r="OD389" s="7"/>
      <c r="OE389" s="7"/>
      <c r="OF389" s="7"/>
      <c r="OG389" s="7"/>
      <c r="OH389" s="7"/>
      <c r="OI389" s="7"/>
      <c r="OJ389" s="7"/>
      <c r="OK389" s="7"/>
      <c r="OL389" s="7"/>
      <c r="OM389" s="7"/>
      <c r="ON389" s="7"/>
      <c r="OO389" s="7"/>
      <c r="OP389" s="7"/>
      <c r="OQ389" s="7"/>
      <c r="OR389" s="7"/>
      <c r="OS389" s="7"/>
      <c r="OT389" s="7"/>
      <c r="OU389" s="7"/>
      <c r="OV389" s="7"/>
      <c r="OW389" s="7"/>
      <c r="OX389" s="7"/>
      <c r="OY389" s="7"/>
      <c r="OZ389" s="7"/>
      <c r="PA389" s="7"/>
      <c r="PB389" s="7"/>
      <c r="PC389" s="7"/>
      <c r="PD389" s="7"/>
      <c r="PE389" s="7"/>
      <c r="PF389" s="7"/>
      <c r="PG389" s="7"/>
      <c r="PH389" s="7"/>
      <c r="PI389" s="7"/>
      <c r="PJ389" s="7"/>
      <c r="PK389" s="7"/>
      <c r="PL389" s="7"/>
      <c r="PM389" s="7"/>
      <c r="PN389" s="7"/>
      <c r="PO389" s="7"/>
      <c r="PP389" s="7"/>
      <c r="PQ389" s="7"/>
      <c r="PR389" s="7"/>
      <c r="PS389" s="7"/>
      <c r="PT389" s="7"/>
      <c r="PU389" s="7"/>
      <c r="PV389" s="7"/>
      <c r="PW389" s="7"/>
      <c r="PX389" s="7"/>
      <c r="PY389" s="7"/>
      <c r="PZ389" s="7"/>
      <c r="QA389" s="7"/>
      <c r="QB389" s="7"/>
      <c r="QC389" s="7"/>
      <c r="QD389" s="7"/>
      <c r="QE389" s="7"/>
      <c r="QF389" s="7"/>
      <c r="QG389" s="7"/>
      <c r="QH389" s="7"/>
      <c r="QI389" s="7"/>
      <c r="QJ389" s="7"/>
      <c r="QK389" s="7"/>
      <c r="QL389" s="7"/>
      <c r="QM389" s="7"/>
      <c r="QN389" s="7"/>
      <c r="QO389" s="7"/>
      <c r="QP389" s="7"/>
      <c r="QQ389" s="7"/>
      <c r="QR389" s="7"/>
      <c r="QS389" s="7"/>
      <c r="QT389" s="7"/>
      <c r="QU389" s="7"/>
      <c r="QV389" s="7"/>
      <c r="QW389" s="7"/>
      <c r="QX389" s="7"/>
      <c r="QY389" s="7"/>
      <c r="QZ389" s="7"/>
      <c r="RA389" s="7"/>
      <c r="RB389" s="7"/>
      <c r="RC389" s="7"/>
      <c r="RD389" s="7"/>
      <c r="RE389" s="7"/>
      <c r="RF389" s="7"/>
      <c r="RG389" s="7"/>
      <c r="RH389" s="7"/>
      <c r="RI389" s="7"/>
      <c r="RJ389" s="7"/>
      <c r="RK389" s="7"/>
      <c r="RL389" s="7"/>
      <c r="RM389" s="7"/>
      <c r="RN389" s="7"/>
      <c r="RO389" s="7"/>
      <c r="RP389" s="7"/>
      <c r="RQ389" s="7"/>
      <c r="RR389" s="7"/>
      <c r="RS389" s="7"/>
      <c r="RT389" s="7"/>
      <c r="RU389" s="7"/>
      <c r="RV389" s="7"/>
      <c r="RW389" s="7"/>
      <c r="RX389" s="7"/>
      <c r="RY389" s="7"/>
      <c r="RZ389" s="7"/>
      <c r="SA389" s="7"/>
      <c r="SB389" s="7"/>
      <c r="SC389" s="7"/>
      <c r="SD389" s="7"/>
      <c r="SE389" s="7"/>
      <c r="SF389" s="7"/>
      <c r="SG389" s="7"/>
      <c r="SH389" s="7"/>
      <c r="SI389" s="7"/>
      <c r="SJ389" s="7"/>
      <c r="SK389" s="7"/>
    </row>
    <row r="390" ht="14.2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  <c r="DT390" s="7"/>
      <c r="DU390" s="7"/>
      <c r="DV390" s="7"/>
      <c r="DW390" s="7"/>
      <c r="DX390" s="7"/>
      <c r="DY390" s="7"/>
      <c r="DZ390" s="7"/>
      <c r="EA390" s="7"/>
      <c r="EB390" s="7"/>
      <c r="EC390" s="7"/>
      <c r="ED390" s="7"/>
      <c r="EE390" s="7"/>
      <c r="EF390" s="7"/>
      <c r="EG390" s="7"/>
      <c r="EH390" s="7"/>
      <c r="EI390" s="7"/>
      <c r="EJ390" s="7"/>
      <c r="EK390" s="7"/>
      <c r="EL390" s="7"/>
      <c r="EM390" s="7"/>
      <c r="EN390" s="7"/>
      <c r="EO390" s="7"/>
      <c r="EP390" s="7"/>
      <c r="EQ390" s="7"/>
      <c r="ER390" s="7"/>
      <c r="ES390" s="7"/>
      <c r="ET390" s="7"/>
      <c r="EU390" s="7"/>
      <c r="EV390" s="7"/>
      <c r="EW390" s="7"/>
      <c r="EX390" s="7"/>
      <c r="EY390" s="7"/>
      <c r="EZ390" s="7"/>
      <c r="FA390" s="7"/>
      <c r="FB390" s="7"/>
      <c r="FC390" s="7"/>
      <c r="FD390" s="7"/>
      <c r="FE390" s="7"/>
      <c r="FF390" s="7"/>
      <c r="FG390" s="7"/>
      <c r="FH390" s="7"/>
      <c r="FI390" s="7"/>
      <c r="FJ390" s="7"/>
      <c r="FK390" s="7"/>
      <c r="FL390" s="7"/>
      <c r="FM390" s="7"/>
      <c r="FN390" s="7"/>
      <c r="FO390" s="7"/>
      <c r="FP390" s="7"/>
      <c r="FQ390" s="7"/>
      <c r="FR390" s="7"/>
      <c r="FS390" s="7"/>
      <c r="FT390" s="7"/>
      <c r="FU390" s="7"/>
      <c r="FV390" s="7"/>
      <c r="FW390" s="7"/>
      <c r="FX390" s="7"/>
      <c r="FY390" s="7"/>
      <c r="FZ390" s="7"/>
      <c r="GA390" s="7"/>
      <c r="GB390" s="7"/>
      <c r="GC390" s="7"/>
      <c r="GD390" s="7"/>
      <c r="GE390" s="7"/>
      <c r="GF390" s="7"/>
      <c r="GG390" s="7"/>
      <c r="GH390" s="7"/>
      <c r="GI390" s="7"/>
      <c r="GJ390" s="7"/>
      <c r="GK390" s="7"/>
      <c r="GL390" s="7"/>
      <c r="GM390" s="7"/>
      <c r="GN390" s="7"/>
      <c r="GO390" s="7"/>
      <c r="GP390" s="7"/>
      <c r="GQ390" s="7"/>
      <c r="GR390" s="7"/>
      <c r="GS390" s="7"/>
      <c r="GT390" s="7"/>
      <c r="GU390" s="7"/>
      <c r="GV390" s="7"/>
      <c r="GW390" s="7"/>
      <c r="GX390" s="7"/>
      <c r="GY390" s="7"/>
      <c r="GZ390" s="7"/>
      <c r="HA390" s="7"/>
      <c r="HB390" s="7"/>
      <c r="HC390" s="7"/>
      <c r="HD390" s="7"/>
      <c r="HE390" s="7"/>
      <c r="HF390" s="7"/>
      <c r="HG390" s="7"/>
      <c r="HH390" s="7"/>
      <c r="HI390" s="7"/>
      <c r="HJ390" s="7"/>
      <c r="HK390" s="7"/>
      <c r="HL390" s="7"/>
      <c r="HM390" s="7"/>
      <c r="HN390" s="7"/>
      <c r="HO390" s="7"/>
      <c r="HP390" s="7"/>
      <c r="HQ390" s="7"/>
      <c r="HR390" s="7"/>
      <c r="HS390" s="7"/>
      <c r="HT390" s="7"/>
      <c r="HU390" s="7"/>
      <c r="HV390" s="7"/>
      <c r="HW390" s="7"/>
      <c r="HX390" s="7"/>
      <c r="HY390" s="7"/>
      <c r="HZ390" s="7"/>
      <c r="IA390" s="7"/>
      <c r="IB390" s="7"/>
      <c r="IC390" s="7"/>
      <c r="ID390" s="7"/>
      <c r="IE390" s="7"/>
      <c r="IF390" s="7"/>
      <c r="IG390" s="7"/>
      <c r="IH390" s="7"/>
      <c r="II390" s="7"/>
      <c r="IJ390" s="7"/>
      <c r="IK390" s="7"/>
      <c r="IL390" s="7"/>
      <c r="IM390" s="7"/>
      <c r="IN390" s="7"/>
      <c r="IO390" s="7"/>
      <c r="IP390" s="7"/>
      <c r="IQ390" s="7"/>
      <c r="IR390" s="7"/>
      <c r="IS390" s="7"/>
      <c r="IT390" s="7"/>
      <c r="IU390" s="7"/>
      <c r="IV390" s="7"/>
      <c r="IW390" s="7"/>
      <c r="IX390" s="7"/>
      <c r="IY390" s="7"/>
      <c r="IZ390" s="7"/>
      <c r="JA390" s="7"/>
      <c r="JB390" s="7"/>
      <c r="JC390" s="7"/>
      <c r="JD390" s="7"/>
      <c r="JE390" s="7"/>
      <c r="JF390" s="7"/>
      <c r="JG390" s="7"/>
      <c r="JH390" s="7"/>
      <c r="JI390" s="7"/>
      <c r="JJ390" s="7"/>
      <c r="JK390" s="7"/>
      <c r="JL390" s="7"/>
      <c r="JM390" s="7"/>
      <c r="JN390" s="7"/>
      <c r="JO390" s="7"/>
      <c r="JP390" s="7"/>
      <c r="JQ390" s="7"/>
      <c r="JR390" s="7"/>
      <c r="JS390" s="7"/>
      <c r="JT390" s="7"/>
      <c r="JU390" s="7"/>
      <c r="JV390" s="7"/>
      <c r="JW390" s="7"/>
      <c r="JX390" s="7"/>
      <c r="JY390" s="7"/>
      <c r="JZ390" s="7"/>
      <c r="KA390" s="7"/>
      <c r="KB390" s="7"/>
      <c r="KC390" s="7"/>
      <c r="KD390" s="7"/>
      <c r="KE390" s="7"/>
      <c r="KF390" s="7"/>
      <c r="KG390" s="7"/>
      <c r="KH390" s="7"/>
      <c r="KI390" s="7"/>
      <c r="KJ390" s="7"/>
      <c r="KK390" s="7"/>
      <c r="KL390" s="7"/>
      <c r="KM390" s="7"/>
      <c r="KN390" s="7"/>
      <c r="KO390" s="7"/>
      <c r="KP390" s="7"/>
      <c r="KQ390" s="7"/>
      <c r="KR390" s="7"/>
      <c r="KS390" s="7"/>
      <c r="KT390" s="7"/>
      <c r="KU390" s="7"/>
      <c r="KV390" s="7"/>
      <c r="KW390" s="7"/>
      <c r="KX390" s="7"/>
      <c r="KY390" s="7"/>
      <c r="KZ390" s="7"/>
      <c r="LA390" s="7"/>
      <c r="LB390" s="7"/>
      <c r="LC390" s="7"/>
      <c r="LD390" s="7"/>
      <c r="LE390" s="7"/>
      <c r="LF390" s="7"/>
      <c r="LG390" s="7"/>
      <c r="LH390" s="7"/>
      <c r="LI390" s="7"/>
      <c r="LJ390" s="7"/>
      <c r="LK390" s="7"/>
      <c r="LL390" s="7"/>
      <c r="LM390" s="7"/>
      <c r="LN390" s="7"/>
      <c r="LO390" s="7"/>
      <c r="LP390" s="7"/>
      <c r="LQ390" s="7"/>
      <c r="LR390" s="7"/>
      <c r="LS390" s="7"/>
      <c r="LT390" s="7"/>
      <c r="LU390" s="7"/>
      <c r="LV390" s="7"/>
      <c r="LW390" s="7"/>
      <c r="LX390" s="7"/>
      <c r="LY390" s="7"/>
      <c r="LZ390" s="7"/>
      <c r="MA390" s="7"/>
      <c r="MB390" s="7"/>
      <c r="MC390" s="7"/>
      <c r="MD390" s="7"/>
      <c r="ME390" s="7"/>
      <c r="MF390" s="7"/>
      <c r="MG390" s="7"/>
      <c r="MH390" s="7"/>
      <c r="MI390" s="7"/>
      <c r="MJ390" s="7"/>
      <c r="MK390" s="7"/>
      <c r="ML390" s="7"/>
      <c r="MM390" s="7"/>
      <c r="MN390" s="7"/>
      <c r="MO390" s="7"/>
      <c r="MP390" s="7"/>
      <c r="MQ390" s="7"/>
      <c r="MR390" s="7"/>
      <c r="MS390" s="7"/>
      <c r="MT390" s="7"/>
      <c r="MU390" s="7"/>
      <c r="MV390" s="7"/>
      <c r="MW390" s="7"/>
      <c r="MX390" s="7"/>
      <c r="MY390" s="7"/>
      <c r="MZ390" s="7"/>
      <c r="NA390" s="7"/>
      <c r="NB390" s="7"/>
      <c r="NC390" s="7"/>
      <c r="ND390" s="7"/>
      <c r="NE390" s="7"/>
      <c r="NF390" s="7"/>
      <c r="NG390" s="7"/>
      <c r="NH390" s="7"/>
      <c r="NI390" s="7"/>
      <c r="NJ390" s="7"/>
      <c r="NK390" s="7"/>
      <c r="NL390" s="7"/>
      <c r="NM390" s="7"/>
      <c r="NN390" s="7"/>
      <c r="NO390" s="7"/>
      <c r="NP390" s="7"/>
      <c r="NQ390" s="7"/>
      <c r="NR390" s="7"/>
      <c r="NS390" s="7"/>
      <c r="NT390" s="7"/>
      <c r="NU390" s="7"/>
      <c r="NV390" s="7"/>
      <c r="NW390" s="7"/>
      <c r="NX390" s="7"/>
      <c r="NY390" s="7"/>
      <c r="NZ390" s="7"/>
      <c r="OA390" s="7"/>
      <c r="OB390" s="7"/>
      <c r="OC390" s="7"/>
      <c r="OD390" s="7"/>
      <c r="OE390" s="7"/>
      <c r="OF390" s="7"/>
      <c r="OG390" s="7"/>
      <c r="OH390" s="7"/>
      <c r="OI390" s="7"/>
      <c r="OJ390" s="7"/>
      <c r="OK390" s="7"/>
      <c r="OL390" s="7"/>
      <c r="OM390" s="7"/>
      <c r="ON390" s="7"/>
      <c r="OO390" s="7"/>
      <c r="OP390" s="7"/>
      <c r="OQ390" s="7"/>
      <c r="OR390" s="7"/>
      <c r="OS390" s="7"/>
      <c r="OT390" s="7"/>
      <c r="OU390" s="7"/>
      <c r="OV390" s="7"/>
      <c r="OW390" s="7"/>
      <c r="OX390" s="7"/>
      <c r="OY390" s="7"/>
      <c r="OZ390" s="7"/>
      <c r="PA390" s="7"/>
      <c r="PB390" s="7"/>
      <c r="PC390" s="7"/>
      <c r="PD390" s="7"/>
      <c r="PE390" s="7"/>
      <c r="PF390" s="7"/>
      <c r="PG390" s="7"/>
      <c r="PH390" s="7"/>
      <c r="PI390" s="7"/>
      <c r="PJ390" s="7"/>
      <c r="PK390" s="7"/>
      <c r="PL390" s="7"/>
      <c r="PM390" s="7"/>
      <c r="PN390" s="7"/>
      <c r="PO390" s="7"/>
      <c r="PP390" s="7"/>
      <c r="PQ390" s="7"/>
      <c r="PR390" s="7"/>
      <c r="PS390" s="7"/>
      <c r="PT390" s="7"/>
      <c r="PU390" s="7"/>
      <c r="PV390" s="7"/>
      <c r="PW390" s="7"/>
      <c r="PX390" s="7"/>
      <c r="PY390" s="7"/>
      <c r="PZ390" s="7"/>
      <c r="QA390" s="7"/>
      <c r="QB390" s="7"/>
      <c r="QC390" s="7"/>
      <c r="QD390" s="7"/>
      <c r="QE390" s="7"/>
      <c r="QF390" s="7"/>
      <c r="QG390" s="7"/>
      <c r="QH390" s="7"/>
      <c r="QI390" s="7"/>
      <c r="QJ390" s="7"/>
      <c r="QK390" s="7"/>
      <c r="QL390" s="7"/>
      <c r="QM390" s="7"/>
      <c r="QN390" s="7"/>
      <c r="QO390" s="7"/>
      <c r="QP390" s="7"/>
      <c r="QQ390" s="7"/>
      <c r="QR390" s="7"/>
      <c r="QS390" s="7"/>
      <c r="QT390" s="7"/>
      <c r="QU390" s="7"/>
      <c r="QV390" s="7"/>
      <c r="QW390" s="7"/>
      <c r="QX390" s="7"/>
      <c r="QY390" s="7"/>
      <c r="QZ390" s="7"/>
      <c r="RA390" s="7"/>
      <c r="RB390" s="7"/>
      <c r="RC390" s="7"/>
      <c r="RD390" s="7"/>
      <c r="RE390" s="7"/>
      <c r="RF390" s="7"/>
      <c r="RG390" s="7"/>
      <c r="RH390" s="7"/>
      <c r="RI390" s="7"/>
      <c r="RJ390" s="7"/>
      <c r="RK390" s="7"/>
      <c r="RL390" s="7"/>
      <c r="RM390" s="7"/>
      <c r="RN390" s="7"/>
      <c r="RO390" s="7"/>
      <c r="RP390" s="7"/>
      <c r="RQ390" s="7"/>
      <c r="RR390" s="7"/>
      <c r="RS390" s="7"/>
      <c r="RT390" s="7"/>
      <c r="RU390" s="7"/>
      <c r="RV390" s="7"/>
      <c r="RW390" s="7"/>
      <c r="RX390" s="7"/>
      <c r="RY390" s="7"/>
      <c r="RZ390" s="7"/>
      <c r="SA390" s="7"/>
      <c r="SB390" s="7"/>
      <c r="SC390" s="7"/>
      <c r="SD390" s="7"/>
      <c r="SE390" s="7"/>
      <c r="SF390" s="7"/>
      <c r="SG390" s="7"/>
      <c r="SH390" s="7"/>
      <c r="SI390" s="7"/>
      <c r="SJ390" s="7"/>
      <c r="SK390" s="7"/>
    </row>
    <row r="391" ht="14.2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  <c r="DT391" s="7"/>
      <c r="DU391" s="7"/>
      <c r="DV391" s="7"/>
      <c r="DW391" s="7"/>
      <c r="DX391" s="7"/>
      <c r="DY391" s="7"/>
      <c r="DZ391" s="7"/>
      <c r="EA391" s="7"/>
      <c r="EB391" s="7"/>
      <c r="EC391" s="7"/>
      <c r="ED391" s="7"/>
      <c r="EE391" s="7"/>
      <c r="EF391" s="7"/>
      <c r="EG391" s="7"/>
      <c r="EH391" s="7"/>
      <c r="EI391" s="7"/>
      <c r="EJ391" s="7"/>
      <c r="EK391" s="7"/>
      <c r="EL391" s="7"/>
      <c r="EM391" s="7"/>
      <c r="EN391" s="7"/>
      <c r="EO391" s="7"/>
      <c r="EP391" s="7"/>
      <c r="EQ391" s="7"/>
      <c r="ER391" s="7"/>
      <c r="ES391" s="7"/>
      <c r="ET391" s="7"/>
      <c r="EU391" s="7"/>
      <c r="EV391" s="7"/>
      <c r="EW391" s="7"/>
      <c r="EX391" s="7"/>
      <c r="EY391" s="7"/>
      <c r="EZ391" s="7"/>
      <c r="FA391" s="7"/>
      <c r="FB391" s="7"/>
      <c r="FC391" s="7"/>
      <c r="FD391" s="7"/>
      <c r="FE391" s="7"/>
      <c r="FF391" s="7"/>
      <c r="FG391" s="7"/>
      <c r="FH391" s="7"/>
      <c r="FI391" s="7"/>
      <c r="FJ391" s="7"/>
      <c r="FK391" s="7"/>
      <c r="FL391" s="7"/>
      <c r="FM391" s="7"/>
      <c r="FN391" s="7"/>
      <c r="FO391" s="7"/>
      <c r="FP391" s="7"/>
      <c r="FQ391" s="7"/>
      <c r="FR391" s="7"/>
      <c r="FS391" s="7"/>
      <c r="FT391" s="7"/>
      <c r="FU391" s="7"/>
      <c r="FV391" s="7"/>
      <c r="FW391" s="7"/>
      <c r="FX391" s="7"/>
      <c r="FY391" s="7"/>
      <c r="FZ391" s="7"/>
      <c r="GA391" s="7"/>
      <c r="GB391" s="7"/>
      <c r="GC391" s="7"/>
      <c r="GD391" s="7"/>
      <c r="GE391" s="7"/>
      <c r="GF391" s="7"/>
      <c r="GG391" s="7"/>
      <c r="GH391" s="7"/>
      <c r="GI391" s="7"/>
      <c r="GJ391" s="7"/>
      <c r="GK391" s="7"/>
      <c r="GL391" s="7"/>
      <c r="GM391" s="7"/>
      <c r="GN391" s="7"/>
      <c r="GO391" s="7"/>
      <c r="GP391" s="7"/>
      <c r="GQ391" s="7"/>
      <c r="GR391" s="7"/>
      <c r="GS391" s="7"/>
      <c r="GT391" s="7"/>
      <c r="GU391" s="7"/>
      <c r="GV391" s="7"/>
      <c r="GW391" s="7"/>
      <c r="GX391" s="7"/>
      <c r="GY391" s="7"/>
      <c r="GZ391" s="7"/>
      <c r="HA391" s="7"/>
      <c r="HB391" s="7"/>
      <c r="HC391" s="7"/>
      <c r="HD391" s="7"/>
      <c r="HE391" s="7"/>
      <c r="HF391" s="7"/>
      <c r="HG391" s="7"/>
      <c r="HH391" s="7"/>
      <c r="HI391" s="7"/>
      <c r="HJ391" s="7"/>
      <c r="HK391" s="7"/>
      <c r="HL391" s="7"/>
      <c r="HM391" s="7"/>
      <c r="HN391" s="7"/>
      <c r="HO391" s="7"/>
      <c r="HP391" s="7"/>
      <c r="HQ391" s="7"/>
      <c r="HR391" s="7"/>
      <c r="HS391" s="7"/>
      <c r="HT391" s="7"/>
      <c r="HU391" s="7"/>
      <c r="HV391" s="7"/>
      <c r="HW391" s="7"/>
      <c r="HX391" s="7"/>
      <c r="HY391" s="7"/>
      <c r="HZ391" s="7"/>
      <c r="IA391" s="7"/>
      <c r="IB391" s="7"/>
      <c r="IC391" s="7"/>
      <c r="ID391" s="7"/>
      <c r="IE391" s="7"/>
      <c r="IF391" s="7"/>
      <c r="IG391" s="7"/>
      <c r="IH391" s="7"/>
      <c r="II391" s="7"/>
      <c r="IJ391" s="7"/>
      <c r="IK391" s="7"/>
      <c r="IL391" s="7"/>
      <c r="IM391" s="7"/>
      <c r="IN391" s="7"/>
      <c r="IO391" s="7"/>
      <c r="IP391" s="7"/>
      <c r="IQ391" s="7"/>
      <c r="IR391" s="7"/>
      <c r="IS391" s="7"/>
      <c r="IT391" s="7"/>
      <c r="IU391" s="7"/>
      <c r="IV391" s="7"/>
      <c r="IW391" s="7"/>
      <c r="IX391" s="7"/>
      <c r="IY391" s="7"/>
      <c r="IZ391" s="7"/>
      <c r="JA391" s="7"/>
      <c r="JB391" s="7"/>
      <c r="JC391" s="7"/>
      <c r="JD391" s="7"/>
      <c r="JE391" s="7"/>
      <c r="JF391" s="7"/>
      <c r="JG391" s="7"/>
      <c r="JH391" s="7"/>
      <c r="JI391" s="7"/>
      <c r="JJ391" s="7"/>
      <c r="JK391" s="7"/>
      <c r="JL391" s="7"/>
      <c r="JM391" s="7"/>
      <c r="JN391" s="7"/>
      <c r="JO391" s="7"/>
      <c r="JP391" s="7"/>
      <c r="JQ391" s="7"/>
      <c r="JR391" s="7"/>
      <c r="JS391" s="7"/>
      <c r="JT391" s="7"/>
      <c r="JU391" s="7"/>
      <c r="JV391" s="7"/>
      <c r="JW391" s="7"/>
      <c r="JX391" s="7"/>
      <c r="JY391" s="7"/>
      <c r="JZ391" s="7"/>
      <c r="KA391" s="7"/>
      <c r="KB391" s="7"/>
      <c r="KC391" s="7"/>
      <c r="KD391" s="7"/>
      <c r="KE391" s="7"/>
      <c r="KF391" s="7"/>
      <c r="KG391" s="7"/>
      <c r="KH391" s="7"/>
      <c r="KI391" s="7"/>
      <c r="KJ391" s="7"/>
      <c r="KK391" s="7"/>
      <c r="KL391" s="7"/>
      <c r="KM391" s="7"/>
      <c r="KN391" s="7"/>
      <c r="KO391" s="7"/>
      <c r="KP391" s="7"/>
      <c r="KQ391" s="7"/>
      <c r="KR391" s="7"/>
      <c r="KS391" s="7"/>
      <c r="KT391" s="7"/>
      <c r="KU391" s="7"/>
      <c r="KV391" s="7"/>
      <c r="KW391" s="7"/>
      <c r="KX391" s="7"/>
      <c r="KY391" s="7"/>
      <c r="KZ391" s="7"/>
      <c r="LA391" s="7"/>
      <c r="LB391" s="7"/>
      <c r="LC391" s="7"/>
      <c r="LD391" s="7"/>
      <c r="LE391" s="7"/>
      <c r="LF391" s="7"/>
      <c r="LG391" s="7"/>
      <c r="LH391" s="7"/>
      <c r="LI391" s="7"/>
      <c r="LJ391" s="7"/>
      <c r="LK391" s="7"/>
      <c r="LL391" s="7"/>
      <c r="LM391" s="7"/>
      <c r="LN391" s="7"/>
      <c r="LO391" s="7"/>
      <c r="LP391" s="7"/>
      <c r="LQ391" s="7"/>
      <c r="LR391" s="7"/>
      <c r="LS391" s="7"/>
      <c r="LT391" s="7"/>
      <c r="LU391" s="7"/>
      <c r="LV391" s="7"/>
      <c r="LW391" s="7"/>
      <c r="LX391" s="7"/>
      <c r="LY391" s="7"/>
      <c r="LZ391" s="7"/>
      <c r="MA391" s="7"/>
      <c r="MB391" s="7"/>
      <c r="MC391" s="7"/>
      <c r="MD391" s="7"/>
      <c r="ME391" s="7"/>
      <c r="MF391" s="7"/>
      <c r="MG391" s="7"/>
      <c r="MH391" s="7"/>
      <c r="MI391" s="7"/>
      <c r="MJ391" s="7"/>
      <c r="MK391" s="7"/>
      <c r="ML391" s="7"/>
      <c r="MM391" s="7"/>
      <c r="MN391" s="7"/>
      <c r="MO391" s="7"/>
      <c r="MP391" s="7"/>
      <c r="MQ391" s="7"/>
      <c r="MR391" s="7"/>
      <c r="MS391" s="7"/>
      <c r="MT391" s="7"/>
      <c r="MU391" s="7"/>
      <c r="MV391" s="7"/>
      <c r="MW391" s="7"/>
      <c r="MX391" s="7"/>
      <c r="MY391" s="7"/>
      <c r="MZ391" s="7"/>
      <c r="NA391" s="7"/>
      <c r="NB391" s="7"/>
      <c r="NC391" s="7"/>
      <c r="ND391" s="7"/>
      <c r="NE391" s="7"/>
      <c r="NF391" s="7"/>
      <c r="NG391" s="7"/>
      <c r="NH391" s="7"/>
      <c r="NI391" s="7"/>
      <c r="NJ391" s="7"/>
      <c r="NK391" s="7"/>
      <c r="NL391" s="7"/>
      <c r="NM391" s="7"/>
      <c r="NN391" s="7"/>
      <c r="NO391" s="7"/>
      <c r="NP391" s="7"/>
      <c r="NQ391" s="7"/>
      <c r="NR391" s="7"/>
      <c r="NS391" s="7"/>
      <c r="NT391" s="7"/>
      <c r="NU391" s="7"/>
      <c r="NV391" s="7"/>
      <c r="NW391" s="7"/>
      <c r="NX391" s="7"/>
      <c r="NY391" s="7"/>
      <c r="NZ391" s="7"/>
      <c r="OA391" s="7"/>
      <c r="OB391" s="7"/>
      <c r="OC391" s="7"/>
      <c r="OD391" s="7"/>
      <c r="OE391" s="7"/>
      <c r="OF391" s="7"/>
      <c r="OG391" s="7"/>
      <c r="OH391" s="7"/>
      <c r="OI391" s="7"/>
      <c r="OJ391" s="7"/>
      <c r="OK391" s="7"/>
      <c r="OL391" s="7"/>
      <c r="OM391" s="7"/>
      <c r="ON391" s="7"/>
      <c r="OO391" s="7"/>
      <c r="OP391" s="7"/>
      <c r="OQ391" s="7"/>
      <c r="OR391" s="7"/>
      <c r="OS391" s="7"/>
      <c r="OT391" s="7"/>
      <c r="OU391" s="7"/>
      <c r="OV391" s="7"/>
      <c r="OW391" s="7"/>
      <c r="OX391" s="7"/>
      <c r="OY391" s="7"/>
      <c r="OZ391" s="7"/>
      <c r="PA391" s="7"/>
      <c r="PB391" s="7"/>
      <c r="PC391" s="7"/>
      <c r="PD391" s="7"/>
      <c r="PE391" s="7"/>
      <c r="PF391" s="7"/>
      <c r="PG391" s="7"/>
      <c r="PH391" s="7"/>
      <c r="PI391" s="7"/>
      <c r="PJ391" s="7"/>
      <c r="PK391" s="7"/>
      <c r="PL391" s="7"/>
      <c r="PM391" s="7"/>
      <c r="PN391" s="7"/>
      <c r="PO391" s="7"/>
      <c r="PP391" s="7"/>
      <c r="PQ391" s="7"/>
      <c r="PR391" s="7"/>
      <c r="PS391" s="7"/>
      <c r="PT391" s="7"/>
      <c r="PU391" s="7"/>
      <c r="PV391" s="7"/>
      <c r="PW391" s="7"/>
      <c r="PX391" s="7"/>
      <c r="PY391" s="7"/>
      <c r="PZ391" s="7"/>
      <c r="QA391" s="7"/>
      <c r="QB391" s="7"/>
      <c r="QC391" s="7"/>
      <c r="QD391" s="7"/>
      <c r="QE391" s="7"/>
      <c r="QF391" s="7"/>
      <c r="QG391" s="7"/>
      <c r="QH391" s="7"/>
      <c r="QI391" s="7"/>
      <c r="QJ391" s="7"/>
      <c r="QK391" s="7"/>
      <c r="QL391" s="7"/>
      <c r="QM391" s="7"/>
      <c r="QN391" s="7"/>
      <c r="QO391" s="7"/>
      <c r="QP391" s="7"/>
      <c r="QQ391" s="7"/>
      <c r="QR391" s="7"/>
      <c r="QS391" s="7"/>
      <c r="QT391" s="7"/>
      <c r="QU391" s="7"/>
      <c r="QV391" s="7"/>
      <c r="QW391" s="7"/>
      <c r="QX391" s="7"/>
      <c r="QY391" s="7"/>
      <c r="QZ391" s="7"/>
      <c r="RA391" s="7"/>
      <c r="RB391" s="7"/>
      <c r="RC391" s="7"/>
      <c r="RD391" s="7"/>
      <c r="RE391" s="7"/>
      <c r="RF391" s="7"/>
      <c r="RG391" s="7"/>
      <c r="RH391" s="7"/>
      <c r="RI391" s="7"/>
      <c r="RJ391" s="7"/>
      <c r="RK391" s="7"/>
      <c r="RL391" s="7"/>
      <c r="RM391" s="7"/>
      <c r="RN391" s="7"/>
      <c r="RO391" s="7"/>
      <c r="RP391" s="7"/>
      <c r="RQ391" s="7"/>
      <c r="RR391" s="7"/>
      <c r="RS391" s="7"/>
      <c r="RT391" s="7"/>
      <c r="RU391" s="7"/>
      <c r="RV391" s="7"/>
      <c r="RW391" s="7"/>
      <c r="RX391" s="7"/>
      <c r="RY391" s="7"/>
      <c r="RZ391" s="7"/>
      <c r="SA391" s="7"/>
      <c r="SB391" s="7"/>
      <c r="SC391" s="7"/>
      <c r="SD391" s="7"/>
      <c r="SE391" s="7"/>
      <c r="SF391" s="7"/>
      <c r="SG391" s="7"/>
      <c r="SH391" s="7"/>
      <c r="SI391" s="7"/>
      <c r="SJ391" s="7"/>
      <c r="SK391" s="7"/>
    </row>
    <row r="392" ht="14.2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  <c r="DT392" s="7"/>
      <c r="DU392" s="7"/>
      <c r="DV392" s="7"/>
      <c r="DW392" s="7"/>
      <c r="DX392" s="7"/>
      <c r="DY392" s="7"/>
      <c r="DZ392" s="7"/>
      <c r="EA392" s="7"/>
      <c r="EB392" s="7"/>
      <c r="EC392" s="7"/>
      <c r="ED392" s="7"/>
      <c r="EE392" s="7"/>
      <c r="EF392" s="7"/>
      <c r="EG392" s="7"/>
      <c r="EH392" s="7"/>
      <c r="EI392" s="7"/>
      <c r="EJ392" s="7"/>
      <c r="EK392" s="7"/>
      <c r="EL392" s="7"/>
      <c r="EM392" s="7"/>
      <c r="EN392" s="7"/>
      <c r="EO392" s="7"/>
      <c r="EP392" s="7"/>
      <c r="EQ392" s="7"/>
      <c r="ER392" s="7"/>
      <c r="ES392" s="7"/>
      <c r="ET392" s="7"/>
      <c r="EU392" s="7"/>
      <c r="EV392" s="7"/>
      <c r="EW392" s="7"/>
      <c r="EX392" s="7"/>
      <c r="EY392" s="7"/>
      <c r="EZ392" s="7"/>
      <c r="FA392" s="7"/>
      <c r="FB392" s="7"/>
      <c r="FC392" s="7"/>
      <c r="FD392" s="7"/>
      <c r="FE392" s="7"/>
      <c r="FF392" s="7"/>
      <c r="FG392" s="7"/>
      <c r="FH392" s="7"/>
      <c r="FI392" s="7"/>
      <c r="FJ392" s="7"/>
      <c r="FK392" s="7"/>
      <c r="FL392" s="7"/>
      <c r="FM392" s="7"/>
      <c r="FN392" s="7"/>
      <c r="FO392" s="7"/>
      <c r="FP392" s="7"/>
      <c r="FQ392" s="7"/>
      <c r="FR392" s="7"/>
      <c r="FS392" s="7"/>
      <c r="FT392" s="7"/>
      <c r="FU392" s="7"/>
      <c r="FV392" s="7"/>
      <c r="FW392" s="7"/>
      <c r="FX392" s="7"/>
      <c r="FY392" s="7"/>
      <c r="FZ392" s="7"/>
      <c r="GA392" s="7"/>
      <c r="GB392" s="7"/>
      <c r="GC392" s="7"/>
      <c r="GD392" s="7"/>
      <c r="GE392" s="7"/>
      <c r="GF392" s="7"/>
      <c r="GG392" s="7"/>
      <c r="GH392" s="7"/>
      <c r="GI392" s="7"/>
      <c r="GJ392" s="7"/>
      <c r="GK392" s="7"/>
      <c r="GL392" s="7"/>
      <c r="GM392" s="7"/>
      <c r="GN392" s="7"/>
      <c r="GO392" s="7"/>
      <c r="GP392" s="7"/>
      <c r="GQ392" s="7"/>
      <c r="GR392" s="7"/>
      <c r="GS392" s="7"/>
      <c r="GT392" s="7"/>
      <c r="GU392" s="7"/>
      <c r="GV392" s="7"/>
      <c r="GW392" s="7"/>
      <c r="GX392" s="7"/>
      <c r="GY392" s="7"/>
      <c r="GZ392" s="7"/>
      <c r="HA392" s="7"/>
      <c r="HB392" s="7"/>
      <c r="HC392" s="7"/>
      <c r="HD392" s="7"/>
      <c r="HE392" s="7"/>
      <c r="HF392" s="7"/>
      <c r="HG392" s="7"/>
      <c r="HH392" s="7"/>
      <c r="HI392" s="7"/>
      <c r="HJ392" s="7"/>
      <c r="HK392" s="7"/>
      <c r="HL392" s="7"/>
      <c r="HM392" s="7"/>
      <c r="HN392" s="7"/>
      <c r="HO392" s="7"/>
      <c r="HP392" s="7"/>
      <c r="HQ392" s="7"/>
      <c r="HR392" s="7"/>
      <c r="HS392" s="7"/>
      <c r="HT392" s="7"/>
      <c r="HU392" s="7"/>
      <c r="HV392" s="7"/>
      <c r="HW392" s="7"/>
      <c r="HX392" s="7"/>
      <c r="HY392" s="7"/>
      <c r="HZ392" s="7"/>
      <c r="IA392" s="7"/>
      <c r="IB392" s="7"/>
      <c r="IC392" s="7"/>
      <c r="ID392" s="7"/>
      <c r="IE392" s="7"/>
      <c r="IF392" s="7"/>
      <c r="IG392" s="7"/>
      <c r="IH392" s="7"/>
      <c r="II392" s="7"/>
      <c r="IJ392" s="7"/>
      <c r="IK392" s="7"/>
      <c r="IL392" s="7"/>
      <c r="IM392" s="7"/>
      <c r="IN392" s="7"/>
      <c r="IO392" s="7"/>
      <c r="IP392" s="7"/>
      <c r="IQ392" s="7"/>
      <c r="IR392" s="7"/>
      <c r="IS392" s="7"/>
      <c r="IT392" s="7"/>
      <c r="IU392" s="7"/>
      <c r="IV392" s="7"/>
      <c r="IW392" s="7"/>
      <c r="IX392" s="7"/>
      <c r="IY392" s="7"/>
      <c r="IZ392" s="7"/>
      <c r="JA392" s="7"/>
      <c r="JB392" s="7"/>
      <c r="JC392" s="7"/>
      <c r="JD392" s="7"/>
      <c r="JE392" s="7"/>
      <c r="JF392" s="7"/>
      <c r="JG392" s="7"/>
      <c r="JH392" s="7"/>
      <c r="JI392" s="7"/>
      <c r="JJ392" s="7"/>
      <c r="JK392" s="7"/>
      <c r="JL392" s="7"/>
      <c r="JM392" s="7"/>
      <c r="JN392" s="7"/>
      <c r="JO392" s="7"/>
      <c r="JP392" s="7"/>
      <c r="JQ392" s="7"/>
      <c r="JR392" s="7"/>
      <c r="JS392" s="7"/>
      <c r="JT392" s="7"/>
      <c r="JU392" s="7"/>
      <c r="JV392" s="7"/>
      <c r="JW392" s="7"/>
      <c r="JX392" s="7"/>
      <c r="JY392" s="7"/>
      <c r="JZ392" s="7"/>
      <c r="KA392" s="7"/>
      <c r="KB392" s="7"/>
      <c r="KC392" s="7"/>
      <c r="KD392" s="7"/>
      <c r="KE392" s="7"/>
      <c r="KF392" s="7"/>
      <c r="KG392" s="7"/>
      <c r="KH392" s="7"/>
      <c r="KI392" s="7"/>
      <c r="KJ392" s="7"/>
      <c r="KK392" s="7"/>
      <c r="KL392" s="7"/>
      <c r="KM392" s="7"/>
      <c r="KN392" s="7"/>
      <c r="KO392" s="7"/>
      <c r="KP392" s="7"/>
      <c r="KQ392" s="7"/>
      <c r="KR392" s="7"/>
      <c r="KS392" s="7"/>
      <c r="KT392" s="7"/>
      <c r="KU392" s="7"/>
      <c r="KV392" s="7"/>
      <c r="KW392" s="7"/>
      <c r="KX392" s="7"/>
      <c r="KY392" s="7"/>
      <c r="KZ392" s="7"/>
      <c r="LA392" s="7"/>
      <c r="LB392" s="7"/>
      <c r="LC392" s="7"/>
      <c r="LD392" s="7"/>
      <c r="LE392" s="7"/>
      <c r="LF392" s="7"/>
      <c r="LG392" s="7"/>
      <c r="LH392" s="7"/>
      <c r="LI392" s="7"/>
      <c r="LJ392" s="7"/>
      <c r="LK392" s="7"/>
      <c r="LL392" s="7"/>
      <c r="LM392" s="7"/>
      <c r="LN392" s="7"/>
      <c r="LO392" s="7"/>
      <c r="LP392" s="7"/>
      <c r="LQ392" s="7"/>
      <c r="LR392" s="7"/>
      <c r="LS392" s="7"/>
      <c r="LT392" s="7"/>
      <c r="LU392" s="7"/>
      <c r="LV392" s="7"/>
      <c r="LW392" s="7"/>
      <c r="LX392" s="7"/>
      <c r="LY392" s="7"/>
      <c r="LZ392" s="7"/>
      <c r="MA392" s="7"/>
      <c r="MB392" s="7"/>
      <c r="MC392" s="7"/>
      <c r="MD392" s="7"/>
      <c r="ME392" s="7"/>
      <c r="MF392" s="7"/>
      <c r="MG392" s="7"/>
      <c r="MH392" s="7"/>
      <c r="MI392" s="7"/>
      <c r="MJ392" s="7"/>
      <c r="MK392" s="7"/>
      <c r="ML392" s="7"/>
      <c r="MM392" s="7"/>
      <c r="MN392" s="7"/>
      <c r="MO392" s="7"/>
      <c r="MP392" s="7"/>
      <c r="MQ392" s="7"/>
      <c r="MR392" s="7"/>
      <c r="MS392" s="7"/>
      <c r="MT392" s="7"/>
      <c r="MU392" s="7"/>
      <c r="MV392" s="7"/>
      <c r="MW392" s="7"/>
      <c r="MX392" s="7"/>
      <c r="MY392" s="7"/>
      <c r="MZ392" s="7"/>
      <c r="NA392" s="7"/>
      <c r="NB392" s="7"/>
      <c r="NC392" s="7"/>
      <c r="ND392" s="7"/>
      <c r="NE392" s="7"/>
      <c r="NF392" s="7"/>
      <c r="NG392" s="7"/>
      <c r="NH392" s="7"/>
      <c r="NI392" s="7"/>
      <c r="NJ392" s="7"/>
      <c r="NK392" s="7"/>
      <c r="NL392" s="7"/>
      <c r="NM392" s="7"/>
      <c r="NN392" s="7"/>
      <c r="NO392" s="7"/>
      <c r="NP392" s="7"/>
      <c r="NQ392" s="7"/>
      <c r="NR392" s="7"/>
      <c r="NS392" s="7"/>
      <c r="NT392" s="7"/>
      <c r="NU392" s="7"/>
      <c r="NV392" s="7"/>
      <c r="NW392" s="7"/>
      <c r="NX392" s="7"/>
      <c r="NY392" s="7"/>
      <c r="NZ392" s="7"/>
      <c r="OA392" s="7"/>
      <c r="OB392" s="7"/>
      <c r="OC392" s="7"/>
      <c r="OD392" s="7"/>
      <c r="OE392" s="7"/>
      <c r="OF392" s="7"/>
      <c r="OG392" s="7"/>
      <c r="OH392" s="7"/>
      <c r="OI392" s="7"/>
      <c r="OJ392" s="7"/>
      <c r="OK392" s="7"/>
      <c r="OL392" s="7"/>
      <c r="OM392" s="7"/>
      <c r="ON392" s="7"/>
      <c r="OO392" s="7"/>
      <c r="OP392" s="7"/>
      <c r="OQ392" s="7"/>
      <c r="OR392" s="7"/>
      <c r="OS392" s="7"/>
      <c r="OT392" s="7"/>
      <c r="OU392" s="7"/>
      <c r="OV392" s="7"/>
      <c r="OW392" s="7"/>
      <c r="OX392" s="7"/>
      <c r="OY392" s="7"/>
      <c r="OZ392" s="7"/>
      <c r="PA392" s="7"/>
      <c r="PB392" s="7"/>
      <c r="PC392" s="7"/>
      <c r="PD392" s="7"/>
      <c r="PE392" s="7"/>
      <c r="PF392" s="7"/>
      <c r="PG392" s="7"/>
      <c r="PH392" s="7"/>
      <c r="PI392" s="7"/>
      <c r="PJ392" s="7"/>
      <c r="PK392" s="7"/>
      <c r="PL392" s="7"/>
      <c r="PM392" s="7"/>
      <c r="PN392" s="7"/>
      <c r="PO392" s="7"/>
      <c r="PP392" s="7"/>
      <c r="PQ392" s="7"/>
      <c r="PR392" s="7"/>
      <c r="PS392" s="7"/>
      <c r="PT392" s="7"/>
      <c r="PU392" s="7"/>
      <c r="PV392" s="7"/>
      <c r="PW392" s="7"/>
      <c r="PX392" s="7"/>
      <c r="PY392" s="7"/>
      <c r="PZ392" s="7"/>
      <c r="QA392" s="7"/>
      <c r="QB392" s="7"/>
      <c r="QC392" s="7"/>
      <c r="QD392" s="7"/>
      <c r="QE392" s="7"/>
      <c r="QF392" s="7"/>
      <c r="QG392" s="7"/>
      <c r="QH392" s="7"/>
      <c r="QI392" s="7"/>
      <c r="QJ392" s="7"/>
      <c r="QK392" s="7"/>
      <c r="QL392" s="7"/>
      <c r="QM392" s="7"/>
      <c r="QN392" s="7"/>
      <c r="QO392" s="7"/>
      <c r="QP392" s="7"/>
      <c r="QQ392" s="7"/>
      <c r="QR392" s="7"/>
      <c r="QS392" s="7"/>
      <c r="QT392" s="7"/>
      <c r="QU392" s="7"/>
      <c r="QV392" s="7"/>
      <c r="QW392" s="7"/>
      <c r="QX392" s="7"/>
      <c r="QY392" s="7"/>
      <c r="QZ392" s="7"/>
      <c r="RA392" s="7"/>
      <c r="RB392" s="7"/>
      <c r="RC392" s="7"/>
      <c r="RD392" s="7"/>
      <c r="RE392" s="7"/>
      <c r="RF392" s="7"/>
      <c r="RG392" s="7"/>
      <c r="RH392" s="7"/>
      <c r="RI392" s="7"/>
      <c r="RJ392" s="7"/>
      <c r="RK392" s="7"/>
      <c r="RL392" s="7"/>
      <c r="RM392" s="7"/>
      <c r="RN392" s="7"/>
      <c r="RO392" s="7"/>
      <c r="RP392" s="7"/>
      <c r="RQ392" s="7"/>
      <c r="RR392" s="7"/>
      <c r="RS392" s="7"/>
      <c r="RT392" s="7"/>
      <c r="RU392" s="7"/>
      <c r="RV392" s="7"/>
      <c r="RW392" s="7"/>
      <c r="RX392" s="7"/>
      <c r="RY392" s="7"/>
      <c r="RZ392" s="7"/>
      <c r="SA392" s="7"/>
      <c r="SB392" s="7"/>
      <c r="SC392" s="7"/>
      <c r="SD392" s="7"/>
      <c r="SE392" s="7"/>
      <c r="SF392" s="7"/>
      <c r="SG392" s="7"/>
      <c r="SH392" s="7"/>
      <c r="SI392" s="7"/>
      <c r="SJ392" s="7"/>
      <c r="SK392" s="7"/>
    </row>
    <row r="393" ht="14.2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  <c r="DT393" s="7"/>
      <c r="DU393" s="7"/>
      <c r="DV393" s="7"/>
      <c r="DW393" s="7"/>
      <c r="DX393" s="7"/>
      <c r="DY393" s="7"/>
      <c r="DZ393" s="7"/>
      <c r="EA393" s="7"/>
      <c r="EB393" s="7"/>
      <c r="EC393" s="7"/>
      <c r="ED393" s="7"/>
      <c r="EE393" s="7"/>
      <c r="EF393" s="7"/>
      <c r="EG393" s="7"/>
      <c r="EH393" s="7"/>
      <c r="EI393" s="7"/>
      <c r="EJ393" s="7"/>
      <c r="EK393" s="7"/>
      <c r="EL393" s="7"/>
      <c r="EM393" s="7"/>
      <c r="EN393" s="7"/>
      <c r="EO393" s="7"/>
      <c r="EP393" s="7"/>
      <c r="EQ393" s="7"/>
      <c r="ER393" s="7"/>
      <c r="ES393" s="7"/>
      <c r="ET393" s="7"/>
      <c r="EU393" s="7"/>
      <c r="EV393" s="7"/>
      <c r="EW393" s="7"/>
      <c r="EX393" s="7"/>
      <c r="EY393" s="7"/>
      <c r="EZ393" s="7"/>
      <c r="FA393" s="7"/>
      <c r="FB393" s="7"/>
      <c r="FC393" s="7"/>
      <c r="FD393" s="7"/>
      <c r="FE393" s="7"/>
      <c r="FF393" s="7"/>
      <c r="FG393" s="7"/>
      <c r="FH393" s="7"/>
      <c r="FI393" s="7"/>
      <c r="FJ393" s="7"/>
      <c r="FK393" s="7"/>
      <c r="FL393" s="7"/>
      <c r="FM393" s="7"/>
      <c r="FN393" s="7"/>
      <c r="FO393" s="7"/>
      <c r="FP393" s="7"/>
      <c r="FQ393" s="7"/>
      <c r="FR393" s="7"/>
      <c r="FS393" s="7"/>
      <c r="FT393" s="7"/>
      <c r="FU393" s="7"/>
      <c r="FV393" s="7"/>
      <c r="FW393" s="7"/>
      <c r="FX393" s="7"/>
      <c r="FY393" s="7"/>
      <c r="FZ393" s="7"/>
      <c r="GA393" s="7"/>
      <c r="GB393" s="7"/>
      <c r="GC393" s="7"/>
      <c r="GD393" s="7"/>
      <c r="GE393" s="7"/>
      <c r="GF393" s="7"/>
      <c r="GG393" s="7"/>
      <c r="GH393" s="7"/>
      <c r="GI393" s="7"/>
      <c r="GJ393" s="7"/>
      <c r="GK393" s="7"/>
      <c r="GL393" s="7"/>
      <c r="GM393" s="7"/>
      <c r="GN393" s="7"/>
      <c r="GO393" s="7"/>
      <c r="GP393" s="7"/>
      <c r="GQ393" s="7"/>
      <c r="GR393" s="7"/>
      <c r="GS393" s="7"/>
      <c r="GT393" s="7"/>
      <c r="GU393" s="7"/>
      <c r="GV393" s="7"/>
      <c r="GW393" s="7"/>
      <c r="GX393" s="7"/>
      <c r="GY393" s="7"/>
      <c r="GZ393" s="7"/>
      <c r="HA393" s="7"/>
      <c r="HB393" s="7"/>
      <c r="HC393" s="7"/>
      <c r="HD393" s="7"/>
      <c r="HE393" s="7"/>
      <c r="HF393" s="7"/>
      <c r="HG393" s="7"/>
      <c r="HH393" s="7"/>
      <c r="HI393" s="7"/>
      <c r="HJ393" s="7"/>
      <c r="HK393" s="7"/>
      <c r="HL393" s="7"/>
      <c r="HM393" s="7"/>
      <c r="HN393" s="7"/>
      <c r="HO393" s="7"/>
      <c r="HP393" s="7"/>
      <c r="HQ393" s="7"/>
      <c r="HR393" s="7"/>
      <c r="HS393" s="7"/>
      <c r="HT393" s="7"/>
      <c r="HU393" s="7"/>
      <c r="HV393" s="7"/>
      <c r="HW393" s="7"/>
      <c r="HX393" s="7"/>
      <c r="HY393" s="7"/>
      <c r="HZ393" s="7"/>
      <c r="IA393" s="7"/>
      <c r="IB393" s="7"/>
      <c r="IC393" s="7"/>
      <c r="ID393" s="7"/>
      <c r="IE393" s="7"/>
      <c r="IF393" s="7"/>
      <c r="IG393" s="7"/>
      <c r="IH393" s="7"/>
      <c r="II393" s="7"/>
      <c r="IJ393" s="7"/>
      <c r="IK393" s="7"/>
      <c r="IL393" s="7"/>
      <c r="IM393" s="7"/>
      <c r="IN393" s="7"/>
      <c r="IO393" s="7"/>
      <c r="IP393" s="7"/>
      <c r="IQ393" s="7"/>
      <c r="IR393" s="7"/>
      <c r="IS393" s="7"/>
      <c r="IT393" s="7"/>
      <c r="IU393" s="7"/>
      <c r="IV393" s="7"/>
      <c r="IW393" s="7"/>
      <c r="IX393" s="7"/>
      <c r="IY393" s="7"/>
      <c r="IZ393" s="7"/>
      <c r="JA393" s="7"/>
      <c r="JB393" s="7"/>
      <c r="JC393" s="7"/>
      <c r="JD393" s="7"/>
      <c r="JE393" s="7"/>
      <c r="JF393" s="7"/>
      <c r="JG393" s="7"/>
      <c r="JH393" s="7"/>
      <c r="JI393" s="7"/>
      <c r="JJ393" s="7"/>
      <c r="JK393" s="7"/>
      <c r="JL393" s="7"/>
      <c r="JM393" s="7"/>
      <c r="JN393" s="7"/>
      <c r="JO393" s="7"/>
      <c r="JP393" s="7"/>
      <c r="JQ393" s="7"/>
      <c r="JR393" s="7"/>
      <c r="JS393" s="7"/>
      <c r="JT393" s="7"/>
      <c r="JU393" s="7"/>
      <c r="JV393" s="7"/>
      <c r="JW393" s="7"/>
      <c r="JX393" s="7"/>
      <c r="JY393" s="7"/>
      <c r="JZ393" s="7"/>
      <c r="KA393" s="7"/>
      <c r="KB393" s="7"/>
      <c r="KC393" s="7"/>
      <c r="KD393" s="7"/>
      <c r="KE393" s="7"/>
      <c r="KF393" s="7"/>
      <c r="KG393" s="7"/>
      <c r="KH393" s="7"/>
      <c r="KI393" s="7"/>
      <c r="KJ393" s="7"/>
      <c r="KK393" s="7"/>
      <c r="KL393" s="7"/>
      <c r="KM393" s="7"/>
      <c r="KN393" s="7"/>
      <c r="KO393" s="7"/>
      <c r="KP393" s="7"/>
      <c r="KQ393" s="7"/>
      <c r="KR393" s="7"/>
      <c r="KS393" s="7"/>
      <c r="KT393" s="7"/>
      <c r="KU393" s="7"/>
      <c r="KV393" s="7"/>
      <c r="KW393" s="7"/>
      <c r="KX393" s="7"/>
      <c r="KY393" s="7"/>
      <c r="KZ393" s="7"/>
      <c r="LA393" s="7"/>
      <c r="LB393" s="7"/>
      <c r="LC393" s="7"/>
      <c r="LD393" s="7"/>
      <c r="LE393" s="7"/>
      <c r="LF393" s="7"/>
      <c r="LG393" s="7"/>
      <c r="LH393" s="7"/>
      <c r="LI393" s="7"/>
      <c r="LJ393" s="7"/>
      <c r="LK393" s="7"/>
      <c r="LL393" s="7"/>
      <c r="LM393" s="7"/>
      <c r="LN393" s="7"/>
      <c r="LO393" s="7"/>
      <c r="LP393" s="7"/>
      <c r="LQ393" s="7"/>
      <c r="LR393" s="7"/>
      <c r="LS393" s="7"/>
      <c r="LT393" s="7"/>
      <c r="LU393" s="7"/>
      <c r="LV393" s="7"/>
      <c r="LW393" s="7"/>
      <c r="LX393" s="7"/>
      <c r="LY393" s="7"/>
      <c r="LZ393" s="7"/>
      <c r="MA393" s="7"/>
      <c r="MB393" s="7"/>
      <c r="MC393" s="7"/>
      <c r="MD393" s="7"/>
      <c r="ME393" s="7"/>
      <c r="MF393" s="7"/>
      <c r="MG393" s="7"/>
      <c r="MH393" s="7"/>
      <c r="MI393" s="7"/>
      <c r="MJ393" s="7"/>
      <c r="MK393" s="7"/>
      <c r="ML393" s="7"/>
      <c r="MM393" s="7"/>
      <c r="MN393" s="7"/>
      <c r="MO393" s="7"/>
      <c r="MP393" s="7"/>
      <c r="MQ393" s="7"/>
      <c r="MR393" s="7"/>
      <c r="MS393" s="7"/>
      <c r="MT393" s="7"/>
      <c r="MU393" s="7"/>
      <c r="MV393" s="7"/>
      <c r="MW393" s="7"/>
      <c r="MX393" s="7"/>
      <c r="MY393" s="7"/>
      <c r="MZ393" s="7"/>
      <c r="NA393" s="7"/>
      <c r="NB393" s="7"/>
      <c r="NC393" s="7"/>
      <c r="ND393" s="7"/>
      <c r="NE393" s="7"/>
      <c r="NF393" s="7"/>
      <c r="NG393" s="7"/>
      <c r="NH393" s="7"/>
      <c r="NI393" s="7"/>
      <c r="NJ393" s="7"/>
      <c r="NK393" s="7"/>
      <c r="NL393" s="7"/>
      <c r="NM393" s="7"/>
      <c r="NN393" s="7"/>
      <c r="NO393" s="7"/>
      <c r="NP393" s="7"/>
      <c r="NQ393" s="7"/>
      <c r="NR393" s="7"/>
      <c r="NS393" s="7"/>
      <c r="NT393" s="7"/>
      <c r="NU393" s="7"/>
      <c r="NV393" s="7"/>
      <c r="NW393" s="7"/>
      <c r="NX393" s="7"/>
      <c r="NY393" s="7"/>
      <c r="NZ393" s="7"/>
      <c r="OA393" s="7"/>
      <c r="OB393" s="7"/>
      <c r="OC393" s="7"/>
      <c r="OD393" s="7"/>
      <c r="OE393" s="7"/>
      <c r="OF393" s="7"/>
      <c r="OG393" s="7"/>
      <c r="OH393" s="7"/>
      <c r="OI393" s="7"/>
      <c r="OJ393" s="7"/>
      <c r="OK393" s="7"/>
      <c r="OL393" s="7"/>
      <c r="OM393" s="7"/>
      <c r="ON393" s="7"/>
      <c r="OO393" s="7"/>
      <c r="OP393" s="7"/>
      <c r="OQ393" s="7"/>
      <c r="OR393" s="7"/>
      <c r="OS393" s="7"/>
      <c r="OT393" s="7"/>
      <c r="OU393" s="7"/>
      <c r="OV393" s="7"/>
      <c r="OW393" s="7"/>
      <c r="OX393" s="7"/>
      <c r="OY393" s="7"/>
      <c r="OZ393" s="7"/>
      <c r="PA393" s="7"/>
      <c r="PB393" s="7"/>
      <c r="PC393" s="7"/>
      <c r="PD393" s="7"/>
      <c r="PE393" s="7"/>
      <c r="PF393" s="7"/>
      <c r="PG393" s="7"/>
      <c r="PH393" s="7"/>
      <c r="PI393" s="7"/>
      <c r="PJ393" s="7"/>
      <c r="PK393" s="7"/>
      <c r="PL393" s="7"/>
      <c r="PM393" s="7"/>
      <c r="PN393" s="7"/>
      <c r="PO393" s="7"/>
      <c r="PP393" s="7"/>
      <c r="PQ393" s="7"/>
      <c r="PR393" s="7"/>
      <c r="PS393" s="7"/>
      <c r="PT393" s="7"/>
      <c r="PU393" s="7"/>
      <c r="PV393" s="7"/>
      <c r="PW393" s="7"/>
      <c r="PX393" s="7"/>
      <c r="PY393" s="7"/>
      <c r="PZ393" s="7"/>
      <c r="QA393" s="7"/>
      <c r="QB393" s="7"/>
      <c r="QC393" s="7"/>
      <c r="QD393" s="7"/>
      <c r="QE393" s="7"/>
      <c r="QF393" s="7"/>
      <c r="QG393" s="7"/>
      <c r="QH393" s="7"/>
      <c r="QI393" s="7"/>
      <c r="QJ393" s="7"/>
      <c r="QK393" s="7"/>
      <c r="QL393" s="7"/>
      <c r="QM393" s="7"/>
      <c r="QN393" s="7"/>
      <c r="QO393" s="7"/>
      <c r="QP393" s="7"/>
      <c r="QQ393" s="7"/>
      <c r="QR393" s="7"/>
      <c r="QS393" s="7"/>
      <c r="QT393" s="7"/>
      <c r="QU393" s="7"/>
      <c r="QV393" s="7"/>
      <c r="QW393" s="7"/>
      <c r="QX393" s="7"/>
      <c r="QY393" s="7"/>
      <c r="QZ393" s="7"/>
      <c r="RA393" s="7"/>
      <c r="RB393" s="7"/>
      <c r="RC393" s="7"/>
      <c r="RD393" s="7"/>
      <c r="RE393" s="7"/>
      <c r="RF393" s="7"/>
      <c r="RG393" s="7"/>
      <c r="RH393" s="7"/>
      <c r="RI393" s="7"/>
      <c r="RJ393" s="7"/>
      <c r="RK393" s="7"/>
      <c r="RL393" s="7"/>
      <c r="RM393" s="7"/>
      <c r="RN393" s="7"/>
      <c r="RO393" s="7"/>
      <c r="RP393" s="7"/>
      <c r="RQ393" s="7"/>
      <c r="RR393" s="7"/>
      <c r="RS393" s="7"/>
      <c r="RT393" s="7"/>
      <c r="RU393" s="7"/>
      <c r="RV393" s="7"/>
      <c r="RW393" s="7"/>
      <c r="RX393" s="7"/>
      <c r="RY393" s="7"/>
      <c r="RZ393" s="7"/>
      <c r="SA393" s="7"/>
      <c r="SB393" s="7"/>
      <c r="SC393" s="7"/>
      <c r="SD393" s="7"/>
      <c r="SE393" s="7"/>
      <c r="SF393" s="7"/>
      <c r="SG393" s="7"/>
      <c r="SH393" s="7"/>
      <c r="SI393" s="7"/>
      <c r="SJ393" s="7"/>
      <c r="SK393" s="7"/>
    </row>
    <row r="394" ht="14.2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  <c r="DT394" s="7"/>
      <c r="DU394" s="7"/>
      <c r="DV394" s="7"/>
      <c r="DW394" s="7"/>
      <c r="DX394" s="7"/>
      <c r="DY394" s="7"/>
      <c r="DZ394" s="7"/>
      <c r="EA394" s="7"/>
      <c r="EB394" s="7"/>
      <c r="EC394" s="7"/>
      <c r="ED394" s="7"/>
      <c r="EE394" s="7"/>
      <c r="EF394" s="7"/>
      <c r="EG394" s="7"/>
      <c r="EH394" s="7"/>
      <c r="EI394" s="7"/>
      <c r="EJ394" s="7"/>
      <c r="EK394" s="7"/>
      <c r="EL394" s="7"/>
      <c r="EM394" s="7"/>
      <c r="EN394" s="7"/>
      <c r="EO394" s="7"/>
      <c r="EP394" s="7"/>
      <c r="EQ394" s="7"/>
      <c r="ER394" s="7"/>
      <c r="ES394" s="7"/>
      <c r="ET394" s="7"/>
      <c r="EU394" s="7"/>
      <c r="EV394" s="7"/>
      <c r="EW394" s="7"/>
      <c r="EX394" s="7"/>
      <c r="EY394" s="7"/>
      <c r="EZ394" s="7"/>
      <c r="FA394" s="7"/>
      <c r="FB394" s="7"/>
      <c r="FC394" s="7"/>
      <c r="FD394" s="7"/>
      <c r="FE394" s="7"/>
      <c r="FF394" s="7"/>
      <c r="FG394" s="7"/>
      <c r="FH394" s="7"/>
      <c r="FI394" s="7"/>
      <c r="FJ394" s="7"/>
      <c r="FK394" s="7"/>
      <c r="FL394" s="7"/>
      <c r="FM394" s="7"/>
      <c r="FN394" s="7"/>
      <c r="FO394" s="7"/>
      <c r="FP394" s="7"/>
      <c r="FQ394" s="7"/>
      <c r="FR394" s="7"/>
      <c r="FS394" s="7"/>
      <c r="FT394" s="7"/>
      <c r="FU394" s="7"/>
      <c r="FV394" s="7"/>
      <c r="FW394" s="7"/>
      <c r="FX394" s="7"/>
      <c r="FY394" s="7"/>
      <c r="FZ394" s="7"/>
      <c r="GA394" s="7"/>
      <c r="GB394" s="7"/>
      <c r="GC394" s="7"/>
      <c r="GD394" s="7"/>
      <c r="GE394" s="7"/>
      <c r="GF394" s="7"/>
      <c r="GG394" s="7"/>
      <c r="GH394" s="7"/>
      <c r="GI394" s="7"/>
      <c r="GJ394" s="7"/>
      <c r="GK394" s="7"/>
      <c r="GL394" s="7"/>
      <c r="GM394" s="7"/>
      <c r="GN394" s="7"/>
      <c r="GO394" s="7"/>
      <c r="GP394" s="7"/>
      <c r="GQ394" s="7"/>
      <c r="GR394" s="7"/>
      <c r="GS394" s="7"/>
      <c r="GT394" s="7"/>
      <c r="GU394" s="7"/>
      <c r="GV394" s="7"/>
      <c r="GW394" s="7"/>
      <c r="GX394" s="7"/>
      <c r="GY394" s="7"/>
      <c r="GZ394" s="7"/>
      <c r="HA394" s="7"/>
      <c r="HB394" s="7"/>
      <c r="HC394" s="7"/>
      <c r="HD394" s="7"/>
      <c r="HE394" s="7"/>
      <c r="HF394" s="7"/>
      <c r="HG394" s="7"/>
      <c r="HH394" s="7"/>
      <c r="HI394" s="7"/>
      <c r="HJ394" s="7"/>
      <c r="HK394" s="7"/>
      <c r="HL394" s="7"/>
      <c r="HM394" s="7"/>
      <c r="HN394" s="7"/>
      <c r="HO394" s="7"/>
      <c r="HP394" s="7"/>
      <c r="HQ394" s="7"/>
      <c r="HR394" s="7"/>
      <c r="HS394" s="7"/>
      <c r="HT394" s="7"/>
      <c r="HU394" s="7"/>
      <c r="HV394" s="7"/>
      <c r="HW394" s="7"/>
      <c r="HX394" s="7"/>
      <c r="HY394" s="7"/>
      <c r="HZ394" s="7"/>
      <c r="IA394" s="7"/>
      <c r="IB394" s="7"/>
      <c r="IC394" s="7"/>
      <c r="ID394" s="7"/>
      <c r="IE394" s="7"/>
      <c r="IF394" s="7"/>
      <c r="IG394" s="7"/>
      <c r="IH394" s="7"/>
      <c r="II394" s="7"/>
      <c r="IJ394" s="7"/>
      <c r="IK394" s="7"/>
      <c r="IL394" s="7"/>
      <c r="IM394" s="7"/>
      <c r="IN394" s="7"/>
      <c r="IO394" s="7"/>
      <c r="IP394" s="7"/>
      <c r="IQ394" s="7"/>
      <c r="IR394" s="7"/>
      <c r="IS394" s="7"/>
      <c r="IT394" s="7"/>
      <c r="IU394" s="7"/>
      <c r="IV394" s="7"/>
      <c r="IW394" s="7"/>
      <c r="IX394" s="7"/>
      <c r="IY394" s="7"/>
      <c r="IZ394" s="7"/>
      <c r="JA394" s="7"/>
      <c r="JB394" s="7"/>
      <c r="JC394" s="7"/>
      <c r="JD394" s="7"/>
      <c r="JE394" s="7"/>
      <c r="JF394" s="7"/>
      <c r="JG394" s="7"/>
      <c r="JH394" s="7"/>
      <c r="JI394" s="7"/>
      <c r="JJ394" s="7"/>
      <c r="JK394" s="7"/>
      <c r="JL394" s="7"/>
      <c r="JM394" s="7"/>
      <c r="JN394" s="7"/>
      <c r="JO394" s="7"/>
      <c r="JP394" s="7"/>
      <c r="JQ394" s="7"/>
      <c r="JR394" s="7"/>
      <c r="JS394" s="7"/>
      <c r="JT394" s="7"/>
      <c r="JU394" s="7"/>
      <c r="JV394" s="7"/>
      <c r="JW394" s="7"/>
      <c r="JX394" s="7"/>
      <c r="JY394" s="7"/>
      <c r="JZ394" s="7"/>
      <c r="KA394" s="7"/>
      <c r="KB394" s="7"/>
      <c r="KC394" s="7"/>
      <c r="KD394" s="7"/>
      <c r="KE394" s="7"/>
      <c r="KF394" s="7"/>
      <c r="KG394" s="7"/>
      <c r="KH394" s="7"/>
      <c r="KI394" s="7"/>
      <c r="KJ394" s="7"/>
      <c r="KK394" s="7"/>
      <c r="KL394" s="7"/>
      <c r="KM394" s="7"/>
      <c r="KN394" s="7"/>
      <c r="KO394" s="7"/>
      <c r="KP394" s="7"/>
      <c r="KQ394" s="7"/>
      <c r="KR394" s="7"/>
      <c r="KS394" s="7"/>
      <c r="KT394" s="7"/>
      <c r="KU394" s="7"/>
      <c r="KV394" s="7"/>
      <c r="KW394" s="7"/>
      <c r="KX394" s="7"/>
      <c r="KY394" s="7"/>
      <c r="KZ394" s="7"/>
      <c r="LA394" s="7"/>
      <c r="LB394" s="7"/>
      <c r="LC394" s="7"/>
      <c r="LD394" s="7"/>
      <c r="LE394" s="7"/>
      <c r="LF394" s="7"/>
      <c r="LG394" s="7"/>
      <c r="LH394" s="7"/>
      <c r="LI394" s="7"/>
      <c r="LJ394" s="7"/>
      <c r="LK394" s="7"/>
      <c r="LL394" s="7"/>
      <c r="LM394" s="7"/>
      <c r="LN394" s="7"/>
      <c r="LO394" s="7"/>
      <c r="LP394" s="7"/>
      <c r="LQ394" s="7"/>
      <c r="LR394" s="7"/>
      <c r="LS394" s="7"/>
      <c r="LT394" s="7"/>
      <c r="LU394" s="7"/>
      <c r="LV394" s="7"/>
      <c r="LW394" s="7"/>
      <c r="LX394" s="7"/>
      <c r="LY394" s="7"/>
      <c r="LZ394" s="7"/>
      <c r="MA394" s="7"/>
      <c r="MB394" s="7"/>
      <c r="MC394" s="7"/>
      <c r="MD394" s="7"/>
      <c r="ME394" s="7"/>
      <c r="MF394" s="7"/>
      <c r="MG394" s="7"/>
      <c r="MH394" s="7"/>
      <c r="MI394" s="7"/>
      <c r="MJ394" s="7"/>
      <c r="MK394" s="7"/>
      <c r="ML394" s="7"/>
      <c r="MM394" s="7"/>
      <c r="MN394" s="7"/>
      <c r="MO394" s="7"/>
      <c r="MP394" s="7"/>
      <c r="MQ394" s="7"/>
      <c r="MR394" s="7"/>
      <c r="MS394" s="7"/>
      <c r="MT394" s="7"/>
      <c r="MU394" s="7"/>
      <c r="MV394" s="7"/>
      <c r="MW394" s="7"/>
      <c r="MX394" s="7"/>
      <c r="MY394" s="7"/>
      <c r="MZ394" s="7"/>
      <c r="NA394" s="7"/>
      <c r="NB394" s="7"/>
      <c r="NC394" s="7"/>
      <c r="ND394" s="7"/>
      <c r="NE394" s="7"/>
      <c r="NF394" s="7"/>
      <c r="NG394" s="7"/>
      <c r="NH394" s="7"/>
      <c r="NI394" s="7"/>
      <c r="NJ394" s="7"/>
      <c r="NK394" s="7"/>
      <c r="NL394" s="7"/>
      <c r="NM394" s="7"/>
      <c r="NN394" s="7"/>
      <c r="NO394" s="7"/>
      <c r="NP394" s="7"/>
      <c r="NQ394" s="7"/>
      <c r="NR394" s="7"/>
      <c r="NS394" s="7"/>
      <c r="NT394" s="7"/>
      <c r="NU394" s="7"/>
      <c r="NV394" s="7"/>
      <c r="NW394" s="7"/>
      <c r="NX394" s="7"/>
      <c r="NY394" s="7"/>
      <c r="NZ394" s="7"/>
      <c r="OA394" s="7"/>
      <c r="OB394" s="7"/>
      <c r="OC394" s="7"/>
      <c r="OD394" s="7"/>
      <c r="OE394" s="7"/>
      <c r="OF394" s="7"/>
      <c r="OG394" s="7"/>
      <c r="OH394" s="7"/>
      <c r="OI394" s="7"/>
      <c r="OJ394" s="7"/>
      <c r="OK394" s="7"/>
      <c r="OL394" s="7"/>
      <c r="OM394" s="7"/>
      <c r="ON394" s="7"/>
      <c r="OO394" s="7"/>
      <c r="OP394" s="7"/>
      <c r="OQ394" s="7"/>
      <c r="OR394" s="7"/>
      <c r="OS394" s="7"/>
      <c r="OT394" s="7"/>
      <c r="OU394" s="7"/>
      <c r="OV394" s="7"/>
      <c r="OW394" s="7"/>
      <c r="OX394" s="7"/>
      <c r="OY394" s="7"/>
      <c r="OZ394" s="7"/>
      <c r="PA394" s="7"/>
      <c r="PB394" s="7"/>
      <c r="PC394" s="7"/>
      <c r="PD394" s="7"/>
      <c r="PE394" s="7"/>
      <c r="PF394" s="7"/>
      <c r="PG394" s="7"/>
      <c r="PH394" s="7"/>
      <c r="PI394" s="7"/>
      <c r="PJ394" s="7"/>
      <c r="PK394" s="7"/>
      <c r="PL394" s="7"/>
      <c r="PM394" s="7"/>
      <c r="PN394" s="7"/>
      <c r="PO394" s="7"/>
      <c r="PP394" s="7"/>
      <c r="PQ394" s="7"/>
      <c r="PR394" s="7"/>
      <c r="PS394" s="7"/>
      <c r="PT394" s="7"/>
      <c r="PU394" s="7"/>
      <c r="PV394" s="7"/>
      <c r="PW394" s="7"/>
      <c r="PX394" s="7"/>
      <c r="PY394" s="7"/>
      <c r="PZ394" s="7"/>
      <c r="QA394" s="7"/>
      <c r="QB394" s="7"/>
      <c r="QC394" s="7"/>
      <c r="QD394" s="7"/>
      <c r="QE394" s="7"/>
      <c r="QF394" s="7"/>
      <c r="QG394" s="7"/>
      <c r="QH394" s="7"/>
      <c r="QI394" s="7"/>
      <c r="QJ394" s="7"/>
      <c r="QK394" s="7"/>
      <c r="QL394" s="7"/>
      <c r="QM394" s="7"/>
      <c r="QN394" s="7"/>
      <c r="QO394" s="7"/>
      <c r="QP394" s="7"/>
      <c r="QQ394" s="7"/>
      <c r="QR394" s="7"/>
      <c r="QS394" s="7"/>
      <c r="QT394" s="7"/>
      <c r="QU394" s="7"/>
      <c r="QV394" s="7"/>
      <c r="QW394" s="7"/>
      <c r="QX394" s="7"/>
      <c r="QY394" s="7"/>
      <c r="QZ394" s="7"/>
      <c r="RA394" s="7"/>
      <c r="RB394" s="7"/>
      <c r="RC394" s="7"/>
      <c r="RD394" s="7"/>
      <c r="RE394" s="7"/>
      <c r="RF394" s="7"/>
      <c r="RG394" s="7"/>
      <c r="RH394" s="7"/>
      <c r="RI394" s="7"/>
      <c r="RJ394" s="7"/>
      <c r="RK394" s="7"/>
      <c r="RL394" s="7"/>
      <c r="RM394" s="7"/>
      <c r="RN394" s="7"/>
      <c r="RO394" s="7"/>
      <c r="RP394" s="7"/>
      <c r="RQ394" s="7"/>
      <c r="RR394" s="7"/>
      <c r="RS394" s="7"/>
      <c r="RT394" s="7"/>
      <c r="RU394" s="7"/>
      <c r="RV394" s="7"/>
      <c r="RW394" s="7"/>
      <c r="RX394" s="7"/>
      <c r="RY394" s="7"/>
      <c r="RZ394" s="7"/>
      <c r="SA394" s="7"/>
      <c r="SB394" s="7"/>
      <c r="SC394" s="7"/>
      <c r="SD394" s="7"/>
      <c r="SE394" s="7"/>
      <c r="SF394" s="7"/>
      <c r="SG394" s="7"/>
      <c r="SH394" s="7"/>
      <c r="SI394" s="7"/>
      <c r="SJ394" s="7"/>
      <c r="SK394" s="7"/>
    </row>
    <row r="395" ht="14.2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  <c r="DT395" s="7"/>
      <c r="DU395" s="7"/>
      <c r="DV395" s="7"/>
      <c r="DW395" s="7"/>
      <c r="DX395" s="7"/>
      <c r="DY395" s="7"/>
      <c r="DZ395" s="7"/>
      <c r="EA395" s="7"/>
      <c r="EB395" s="7"/>
      <c r="EC395" s="7"/>
      <c r="ED395" s="7"/>
      <c r="EE395" s="7"/>
      <c r="EF395" s="7"/>
      <c r="EG395" s="7"/>
      <c r="EH395" s="7"/>
      <c r="EI395" s="7"/>
      <c r="EJ395" s="7"/>
      <c r="EK395" s="7"/>
      <c r="EL395" s="7"/>
      <c r="EM395" s="7"/>
      <c r="EN395" s="7"/>
      <c r="EO395" s="7"/>
      <c r="EP395" s="7"/>
      <c r="EQ395" s="7"/>
      <c r="ER395" s="7"/>
      <c r="ES395" s="7"/>
      <c r="ET395" s="7"/>
      <c r="EU395" s="7"/>
      <c r="EV395" s="7"/>
      <c r="EW395" s="7"/>
      <c r="EX395" s="7"/>
      <c r="EY395" s="7"/>
      <c r="EZ395" s="7"/>
      <c r="FA395" s="7"/>
      <c r="FB395" s="7"/>
      <c r="FC395" s="7"/>
      <c r="FD395" s="7"/>
      <c r="FE395" s="7"/>
      <c r="FF395" s="7"/>
      <c r="FG395" s="7"/>
      <c r="FH395" s="7"/>
      <c r="FI395" s="7"/>
      <c r="FJ395" s="7"/>
      <c r="FK395" s="7"/>
      <c r="FL395" s="7"/>
      <c r="FM395" s="7"/>
      <c r="FN395" s="7"/>
      <c r="FO395" s="7"/>
      <c r="FP395" s="7"/>
      <c r="FQ395" s="7"/>
      <c r="FR395" s="7"/>
      <c r="FS395" s="7"/>
      <c r="FT395" s="7"/>
      <c r="FU395" s="7"/>
      <c r="FV395" s="7"/>
      <c r="FW395" s="7"/>
      <c r="FX395" s="7"/>
      <c r="FY395" s="7"/>
      <c r="FZ395" s="7"/>
      <c r="GA395" s="7"/>
      <c r="GB395" s="7"/>
      <c r="GC395" s="7"/>
      <c r="GD395" s="7"/>
      <c r="GE395" s="7"/>
      <c r="GF395" s="7"/>
      <c r="GG395" s="7"/>
      <c r="GH395" s="7"/>
      <c r="GI395" s="7"/>
      <c r="GJ395" s="7"/>
      <c r="GK395" s="7"/>
      <c r="GL395" s="7"/>
      <c r="GM395" s="7"/>
      <c r="GN395" s="7"/>
      <c r="GO395" s="7"/>
      <c r="GP395" s="7"/>
      <c r="GQ395" s="7"/>
      <c r="GR395" s="7"/>
      <c r="GS395" s="7"/>
      <c r="GT395" s="7"/>
      <c r="GU395" s="7"/>
      <c r="GV395" s="7"/>
      <c r="GW395" s="7"/>
      <c r="GX395" s="7"/>
      <c r="GY395" s="7"/>
      <c r="GZ395" s="7"/>
      <c r="HA395" s="7"/>
      <c r="HB395" s="7"/>
      <c r="HC395" s="7"/>
      <c r="HD395" s="7"/>
      <c r="HE395" s="7"/>
      <c r="HF395" s="7"/>
      <c r="HG395" s="7"/>
      <c r="HH395" s="7"/>
      <c r="HI395" s="7"/>
      <c r="HJ395" s="7"/>
      <c r="HK395" s="7"/>
      <c r="HL395" s="7"/>
      <c r="HM395" s="7"/>
      <c r="HN395" s="7"/>
      <c r="HO395" s="7"/>
      <c r="HP395" s="7"/>
      <c r="HQ395" s="7"/>
      <c r="HR395" s="7"/>
      <c r="HS395" s="7"/>
      <c r="HT395" s="7"/>
      <c r="HU395" s="7"/>
      <c r="HV395" s="7"/>
      <c r="HW395" s="7"/>
      <c r="HX395" s="7"/>
      <c r="HY395" s="7"/>
      <c r="HZ395" s="7"/>
      <c r="IA395" s="7"/>
      <c r="IB395" s="7"/>
      <c r="IC395" s="7"/>
      <c r="ID395" s="7"/>
      <c r="IE395" s="7"/>
      <c r="IF395" s="7"/>
      <c r="IG395" s="7"/>
      <c r="IH395" s="7"/>
      <c r="II395" s="7"/>
      <c r="IJ395" s="7"/>
      <c r="IK395" s="7"/>
      <c r="IL395" s="7"/>
      <c r="IM395" s="7"/>
      <c r="IN395" s="7"/>
      <c r="IO395" s="7"/>
      <c r="IP395" s="7"/>
      <c r="IQ395" s="7"/>
      <c r="IR395" s="7"/>
      <c r="IS395" s="7"/>
      <c r="IT395" s="7"/>
      <c r="IU395" s="7"/>
      <c r="IV395" s="7"/>
      <c r="IW395" s="7"/>
      <c r="IX395" s="7"/>
      <c r="IY395" s="7"/>
      <c r="IZ395" s="7"/>
      <c r="JA395" s="7"/>
      <c r="JB395" s="7"/>
      <c r="JC395" s="7"/>
      <c r="JD395" s="7"/>
      <c r="JE395" s="7"/>
      <c r="JF395" s="7"/>
      <c r="JG395" s="7"/>
      <c r="JH395" s="7"/>
      <c r="JI395" s="7"/>
      <c r="JJ395" s="7"/>
      <c r="JK395" s="7"/>
      <c r="JL395" s="7"/>
      <c r="JM395" s="7"/>
      <c r="JN395" s="7"/>
      <c r="JO395" s="7"/>
      <c r="JP395" s="7"/>
      <c r="JQ395" s="7"/>
      <c r="JR395" s="7"/>
      <c r="JS395" s="7"/>
      <c r="JT395" s="7"/>
      <c r="JU395" s="7"/>
      <c r="JV395" s="7"/>
      <c r="JW395" s="7"/>
      <c r="JX395" s="7"/>
      <c r="JY395" s="7"/>
      <c r="JZ395" s="7"/>
      <c r="KA395" s="7"/>
      <c r="KB395" s="7"/>
      <c r="KC395" s="7"/>
      <c r="KD395" s="7"/>
      <c r="KE395" s="7"/>
      <c r="KF395" s="7"/>
      <c r="KG395" s="7"/>
      <c r="KH395" s="7"/>
      <c r="KI395" s="7"/>
      <c r="KJ395" s="7"/>
      <c r="KK395" s="7"/>
      <c r="KL395" s="7"/>
      <c r="KM395" s="7"/>
      <c r="KN395" s="7"/>
      <c r="KO395" s="7"/>
      <c r="KP395" s="7"/>
      <c r="KQ395" s="7"/>
      <c r="KR395" s="7"/>
      <c r="KS395" s="7"/>
      <c r="KT395" s="7"/>
      <c r="KU395" s="7"/>
      <c r="KV395" s="7"/>
      <c r="KW395" s="7"/>
      <c r="KX395" s="7"/>
      <c r="KY395" s="7"/>
      <c r="KZ395" s="7"/>
      <c r="LA395" s="7"/>
      <c r="LB395" s="7"/>
      <c r="LC395" s="7"/>
      <c r="LD395" s="7"/>
      <c r="LE395" s="7"/>
      <c r="LF395" s="7"/>
      <c r="LG395" s="7"/>
      <c r="LH395" s="7"/>
      <c r="LI395" s="7"/>
      <c r="LJ395" s="7"/>
      <c r="LK395" s="7"/>
      <c r="LL395" s="7"/>
      <c r="LM395" s="7"/>
      <c r="LN395" s="7"/>
      <c r="LO395" s="7"/>
      <c r="LP395" s="7"/>
      <c r="LQ395" s="7"/>
      <c r="LR395" s="7"/>
      <c r="LS395" s="7"/>
      <c r="LT395" s="7"/>
      <c r="LU395" s="7"/>
      <c r="LV395" s="7"/>
      <c r="LW395" s="7"/>
      <c r="LX395" s="7"/>
      <c r="LY395" s="7"/>
      <c r="LZ395" s="7"/>
      <c r="MA395" s="7"/>
      <c r="MB395" s="7"/>
      <c r="MC395" s="7"/>
      <c r="MD395" s="7"/>
      <c r="ME395" s="7"/>
      <c r="MF395" s="7"/>
      <c r="MG395" s="7"/>
      <c r="MH395" s="7"/>
      <c r="MI395" s="7"/>
      <c r="MJ395" s="7"/>
      <c r="MK395" s="7"/>
      <c r="ML395" s="7"/>
      <c r="MM395" s="7"/>
      <c r="MN395" s="7"/>
      <c r="MO395" s="7"/>
      <c r="MP395" s="7"/>
      <c r="MQ395" s="7"/>
      <c r="MR395" s="7"/>
      <c r="MS395" s="7"/>
      <c r="MT395" s="7"/>
      <c r="MU395" s="7"/>
      <c r="MV395" s="7"/>
      <c r="MW395" s="7"/>
      <c r="MX395" s="7"/>
      <c r="MY395" s="7"/>
      <c r="MZ395" s="7"/>
      <c r="NA395" s="7"/>
      <c r="NB395" s="7"/>
      <c r="NC395" s="7"/>
      <c r="ND395" s="7"/>
      <c r="NE395" s="7"/>
      <c r="NF395" s="7"/>
      <c r="NG395" s="7"/>
      <c r="NH395" s="7"/>
      <c r="NI395" s="7"/>
      <c r="NJ395" s="7"/>
      <c r="NK395" s="7"/>
      <c r="NL395" s="7"/>
      <c r="NM395" s="7"/>
      <c r="NN395" s="7"/>
      <c r="NO395" s="7"/>
      <c r="NP395" s="7"/>
      <c r="NQ395" s="7"/>
      <c r="NR395" s="7"/>
      <c r="NS395" s="7"/>
      <c r="NT395" s="7"/>
      <c r="NU395" s="7"/>
      <c r="NV395" s="7"/>
      <c r="NW395" s="7"/>
      <c r="NX395" s="7"/>
      <c r="NY395" s="7"/>
      <c r="NZ395" s="7"/>
      <c r="OA395" s="7"/>
      <c r="OB395" s="7"/>
      <c r="OC395" s="7"/>
      <c r="OD395" s="7"/>
      <c r="OE395" s="7"/>
      <c r="OF395" s="7"/>
      <c r="OG395" s="7"/>
      <c r="OH395" s="7"/>
      <c r="OI395" s="7"/>
      <c r="OJ395" s="7"/>
      <c r="OK395" s="7"/>
      <c r="OL395" s="7"/>
      <c r="OM395" s="7"/>
      <c r="ON395" s="7"/>
      <c r="OO395" s="7"/>
      <c r="OP395" s="7"/>
      <c r="OQ395" s="7"/>
      <c r="OR395" s="7"/>
      <c r="OS395" s="7"/>
      <c r="OT395" s="7"/>
      <c r="OU395" s="7"/>
      <c r="OV395" s="7"/>
      <c r="OW395" s="7"/>
      <c r="OX395" s="7"/>
      <c r="OY395" s="7"/>
      <c r="OZ395" s="7"/>
      <c r="PA395" s="7"/>
      <c r="PB395" s="7"/>
      <c r="PC395" s="7"/>
      <c r="PD395" s="7"/>
      <c r="PE395" s="7"/>
      <c r="PF395" s="7"/>
      <c r="PG395" s="7"/>
      <c r="PH395" s="7"/>
      <c r="PI395" s="7"/>
      <c r="PJ395" s="7"/>
      <c r="PK395" s="7"/>
      <c r="PL395" s="7"/>
      <c r="PM395" s="7"/>
      <c r="PN395" s="7"/>
      <c r="PO395" s="7"/>
      <c r="PP395" s="7"/>
      <c r="PQ395" s="7"/>
      <c r="PR395" s="7"/>
      <c r="PS395" s="7"/>
      <c r="PT395" s="7"/>
      <c r="PU395" s="7"/>
      <c r="PV395" s="7"/>
      <c r="PW395" s="7"/>
      <c r="PX395" s="7"/>
      <c r="PY395" s="7"/>
      <c r="PZ395" s="7"/>
      <c r="QA395" s="7"/>
      <c r="QB395" s="7"/>
      <c r="QC395" s="7"/>
      <c r="QD395" s="7"/>
      <c r="QE395" s="7"/>
      <c r="QF395" s="7"/>
      <c r="QG395" s="7"/>
      <c r="QH395" s="7"/>
      <c r="QI395" s="7"/>
      <c r="QJ395" s="7"/>
      <c r="QK395" s="7"/>
      <c r="QL395" s="7"/>
      <c r="QM395" s="7"/>
      <c r="QN395" s="7"/>
      <c r="QO395" s="7"/>
      <c r="QP395" s="7"/>
      <c r="QQ395" s="7"/>
      <c r="QR395" s="7"/>
      <c r="QS395" s="7"/>
      <c r="QT395" s="7"/>
      <c r="QU395" s="7"/>
      <c r="QV395" s="7"/>
      <c r="QW395" s="7"/>
      <c r="QX395" s="7"/>
      <c r="QY395" s="7"/>
      <c r="QZ395" s="7"/>
      <c r="RA395" s="7"/>
      <c r="RB395" s="7"/>
      <c r="RC395" s="7"/>
      <c r="RD395" s="7"/>
      <c r="RE395" s="7"/>
      <c r="RF395" s="7"/>
      <c r="RG395" s="7"/>
      <c r="RH395" s="7"/>
      <c r="RI395" s="7"/>
      <c r="RJ395" s="7"/>
      <c r="RK395" s="7"/>
      <c r="RL395" s="7"/>
      <c r="RM395" s="7"/>
      <c r="RN395" s="7"/>
      <c r="RO395" s="7"/>
      <c r="RP395" s="7"/>
      <c r="RQ395" s="7"/>
      <c r="RR395" s="7"/>
      <c r="RS395" s="7"/>
      <c r="RT395" s="7"/>
      <c r="RU395" s="7"/>
      <c r="RV395" s="7"/>
      <c r="RW395" s="7"/>
      <c r="RX395" s="7"/>
      <c r="RY395" s="7"/>
      <c r="RZ395" s="7"/>
      <c r="SA395" s="7"/>
      <c r="SB395" s="7"/>
      <c r="SC395" s="7"/>
      <c r="SD395" s="7"/>
      <c r="SE395" s="7"/>
      <c r="SF395" s="7"/>
      <c r="SG395" s="7"/>
      <c r="SH395" s="7"/>
      <c r="SI395" s="7"/>
      <c r="SJ395" s="7"/>
      <c r="SK395" s="7"/>
    </row>
    <row r="396" ht="14.2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  <c r="DT396" s="7"/>
      <c r="DU396" s="7"/>
      <c r="DV396" s="7"/>
      <c r="DW396" s="7"/>
      <c r="DX396" s="7"/>
      <c r="DY396" s="7"/>
      <c r="DZ396" s="7"/>
      <c r="EA396" s="7"/>
      <c r="EB396" s="7"/>
      <c r="EC396" s="7"/>
      <c r="ED396" s="7"/>
      <c r="EE396" s="7"/>
      <c r="EF396" s="7"/>
      <c r="EG396" s="7"/>
      <c r="EH396" s="7"/>
      <c r="EI396" s="7"/>
      <c r="EJ396" s="7"/>
      <c r="EK396" s="7"/>
      <c r="EL396" s="7"/>
      <c r="EM396" s="7"/>
      <c r="EN396" s="7"/>
      <c r="EO396" s="7"/>
      <c r="EP396" s="7"/>
      <c r="EQ396" s="7"/>
      <c r="ER396" s="7"/>
      <c r="ES396" s="7"/>
      <c r="ET396" s="7"/>
      <c r="EU396" s="7"/>
      <c r="EV396" s="7"/>
      <c r="EW396" s="7"/>
      <c r="EX396" s="7"/>
      <c r="EY396" s="7"/>
      <c r="EZ396" s="7"/>
      <c r="FA396" s="7"/>
      <c r="FB396" s="7"/>
      <c r="FC396" s="7"/>
      <c r="FD396" s="7"/>
      <c r="FE396" s="7"/>
      <c r="FF396" s="7"/>
      <c r="FG396" s="7"/>
      <c r="FH396" s="7"/>
      <c r="FI396" s="7"/>
      <c r="FJ396" s="7"/>
      <c r="FK396" s="7"/>
      <c r="FL396" s="7"/>
      <c r="FM396" s="7"/>
      <c r="FN396" s="7"/>
      <c r="FO396" s="7"/>
      <c r="FP396" s="7"/>
      <c r="FQ396" s="7"/>
      <c r="FR396" s="7"/>
      <c r="FS396" s="7"/>
      <c r="FT396" s="7"/>
      <c r="FU396" s="7"/>
      <c r="FV396" s="7"/>
      <c r="FW396" s="7"/>
      <c r="FX396" s="7"/>
      <c r="FY396" s="7"/>
      <c r="FZ396" s="7"/>
      <c r="GA396" s="7"/>
      <c r="GB396" s="7"/>
      <c r="GC396" s="7"/>
      <c r="GD396" s="7"/>
      <c r="GE396" s="7"/>
      <c r="GF396" s="7"/>
      <c r="GG396" s="7"/>
      <c r="GH396" s="7"/>
      <c r="GI396" s="7"/>
      <c r="GJ396" s="7"/>
      <c r="GK396" s="7"/>
      <c r="GL396" s="7"/>
      <c r="GM396" s="7"/>
      <c r="GN396" s="7"/>
      <c r="GO396" s="7"/>
      <c r="GP396" s="7"/>
      <c r="GQ396" s="7"/>
      <c r="GR396" s="7"/>
      <c r="GS396" s="7"/>
      <c r="GT396" s="7"/>
      <c r="GU396" s="7"/>
      <c r="GV396" s="7"/>
      <c r="GW396" s="7"/>
      <c r="GX396" s="7"/>
      <c r="GY396" s="7"/>
      <c r="GZ396" s="7"/>
      <c r="HA396" s="7"/>
      <c r="HB396" s="7"/>
      <c r="HC396" s="7"/>
      <c r="HD396" s="7"/>
      <c r="HE396" s="7"/>
      <c r="HF396" s="7"/>
      <c r="HG396" s="7"/>
      <c r="HH396" s="7"/>
      <c r="HI396" s="7"/>
      <c r="HJ396" s="7"/>
      <c r="HK396" s="7"/>
      <c r="HL396" s="7"/>
      <c r="HM396" s="7"/>
      <c r="HN396" s="7"/>
      <c r="HO396" s="7"/>
      <c r="HP396" s="7"/>
      <c r="HQ396" s="7"/>
      <c r="HR396" s="7"/>
      <c r="HS396" s="7"/>
      <c r="HT396" s="7"/>
      <c r="HU396" s="7"/>
      <c r="HV396" s="7"/>
      <c r="HW396" s="7"/>
      <c r="HX396" s="7"/>
      <c r="HY396" s="7"/>
      <c r="HZ396" s="7"/>
      <c r="IA396" s="7"/>
      <c r="IB396" s="7"/>
      <c r="IC396" s="7"/>
      <c r="ID396" s="7"/>
      <c r="IE396" s="7"/>
      <c r="IF396" s="7"/>
      <c r="IG396" s="7"/>
      <c r="IH396" s="7"/>
      <c r="II396" s="7"/>
      <c r="IJ396" s="7"/>
      <c r="IK396" s="7"/>
      <c r="IL396" s="7"/>
      <c r="IM396" s="7"/>
      <c r="IN396" s="7"/>
      <c r="IO396" s="7"/>
      <c r="IP396" s="7"/>
      <c r="IQ396" s="7"/>
      <c r="IR396" s="7"/>
      <c r="IS396" s="7"/>
      <c r="IT396" s="7"/>
      <c r="IU396" s="7"/>
      <c r="IV396" s="7"/>
      <c r="IW396" s="7"/>
      <c r="IX396" s="7"/>
      <c r="IY396" s="7"/>
      <c r="IZ396" s="7"/>
      <c r="JA396" s="7"/>
      <c r="JB396" s="7"/>
      <c r="JC396" s="7"/>
      <c r="JD396" s="7"/>
      <c r="JE396" s="7"/>
      <c r="JF396" s="7"/>
      <c r="JG396" s="7"/>
      <c r="JH396" s="7"/>
      <c r="JI396" s="7"/>
      <c r="JJ396" s="7"/>
      <c r="JK396" s="7"/>
      <c r="JL396" s="7"/>
      <c r="JM396" s="7"/>
      <c r="JN396" s="7"/>
      <c r="JO396" s="7"/>
      <c r="JP396" s="7"/>
      <c r="JQ396" s="7"/>
      <c r="JR396" s="7"/>
      <c r="JS396" s="7"/>
      <c r="JT396" s="7"/>
      <c r="JU396" s="7"/>
      <c r="JV396" s="7"/>
      <c r="JW396" s="7"/>
      <c r="JX396" s="7"/>
      <c r="JY396" s="7"/>
      <c r="JZ396" s="7"/>
      <c r="KA396" s="7"/>
      <c r="KB396" s="7"/>
      <c r="KC396" s="7"/>
      <c r="KD396" s="7"/>
      <c r="KE396" s="7"/>
      <c r="KF396" s="7"/>
      <c r="KG396" s="7"/>
      <c r="KH396" s="7"/>
      <c r="KI396" s="7"/>
      <c r="KJ396" s="7"/>
      <c r="KK396" s="7"/>
      <c r="KL396" s="7"/>
      <c r="KM396" s="7"/>
      <c r="KN396" s="7"/>
      <c r="KO396" s="7"/>
      <c r="KP396" s="7"/>
      <c r="KQ396" s="7"/>
      <c r="KR396" s="7"/>
      <c r="KS396" s="7"/>
      <c r="KT396" s="7"/>
      <c r="KU396" s="7"/>
      <c r="KV396" s="7"/>
      <c r="KW396" s="7"/>
      <c r="KX396" s="7"/>
      <c r="KY396" s="7"/>
      <c r="KZ396" s="7"/>
      <c r="LA396" s="7"/>
      <c r="LB396" s="7"/>
      <c r="LC396" s="7"/>
      <c r="LD396" s="7"/>
      <c r="LE396" s="7"/>
      <c r="LF396" s="7"/>
      <c r="LG396" s="7"/>
      <c r="LH396" s="7"/>
      <c r="LI396" s="7"/>
      <c r="LJ396" s="7"/>
      <c r="LK396" s="7"/>
      <c r="LL396" s="7"/>
      <c r="LM396" s="7"/>
      <c r="LN396" s="7"/>
      <c r="LO396" s="7"/>
      <c r="LP396" s="7"/>
      <c r="LQ396" s="7"/>
      <c r="LR396" s="7"/>
      <c r="LS396" s="7"/>
      <c r="LT396" s="7"/>
      <c r="LU396" s="7"/>
      <c r="LV396" s="7"/>
      <c r="LW396" s="7"/>
      <c r="LX396" s="7"/>
      <c r="LY396" s="7"/>
      <c r="LZ396" s="7"/>
      <c r="MA396" s="7"/>
      <c r="MB396" s="7"/>
      <c r="MC396" s="7"/>
      <c r="MD396" s="7"/>
      <c r="ME396" s="7"/>
      <c r="MF396" s="7"/>
      <c r="MG396" s="7"/>
      <c r="MH396" s="7"/>
      <c r="MI396" s="7"/>
      <c r="MJ396" s="7"/>
      <c r="MK396" s="7"/>
      <c r="ML396" s="7"/>
      <c r="MM396" s="7"/>
      <c r="MN396" s="7"/>
      <c r="MO396" s="7"/>
      <c r="MP396" s="7"/>
      <c r="MQ396" s="7"/>
      <c r="MR396" s="7"/>
      <c r="MS396" s="7"/>
      <c r="MT396" s="7"/>
      <c r="MU396" s="7"/>
      <c r="MV396" s="7"/>
      <c r="MW396" s="7"/>
      <c r="MX396" s="7"/>
      <c r="MY396" s="7"/>
      <c r="MZ396" s="7"/>
      <c r="NA396" s="7"/>
      <c r="NB396" s="7"/>
      <c r="NC396" s="7"/>
      <c r="ND396" s="7"/>
      <c r="NE396" s="7"/>
      <c r="NF396" s="7"/>
      <c r="NG396" s="7"/>
      <c r="NH396" s="7"/>
      <c r="NI396" s="7"/>
      <c r="NJ396" s="7"/>
      <c r="NK396" s="7"/>
      <c r="NL396" s="7"/>
      <c r="NM396" s="7"/>
      <c r="NN396" s="7"/>
      <c r="NO396" s="7"/>
      <c r="NP396" s="7"/>
      <c r="NQ396" s="7"/>
      <c r="NR396" s="7"/>
      <c r="NS396" s="7"/>
      <c r="NT396" s="7"/>
      <c r="NU396" s="7"/>
      <c r="NV396" s="7"/>
      <c r="NW396" s="7"/>
      <c r="NX396" s="7"/>
      <c r="NY396" s="7"/>
      <c r="NZ396" s="7"/>
      <c r="OA396" s="7"/>
      <c r="OB396" s="7"/>
      <c r="OC396" s="7"/>
      <c r="OD396" s="7"/>
      <c r="OE396" s="7"/>
      <c r="OF396" s="7"/>
      <c r="OG396" s="7"/>
      <c r="OH396" s="7"/>
      <c r="OI396" s="7"/>
      <c r="OJ396" s="7"/>
      <c r="OK396" s="7"/>
      <c r="OL396" s="7"/>
      <c r="OM396" s="7"/>
      <c r="ON396" s="7"/>
      <c r="OO396" s="7"/>
      <c r="OP396" s="7"/>
      <c r="OQ396" s="7"/>
      <c r="OR396" s="7"/>
      <c r="OS396" s="7"/>
      <c r="OT396" s="7"/>
      <c r="OU396" s="7"/>
      <c r="OV396" s="7"/>
      <c r="OW396" s="7"/>
      <c r="OX396" s="7"/>
      <c r="OY396" s="7"/>
      <c r="OZ396" s="7"/>
      <c r="PA396" s="7"/>
      <c r="PB396" s="7"/>
      <c r="PC396" s="7"/>
      <c r="PD396" s="7"/>
      <c r="PE396" s="7"/>
      <c r="PF396" s="7"/>
      <c r="PG396" s="7"/>
      <c r="PH396" s="7"/>
      <c r="PI396" s="7"/>
      <c r="PJ396" s="7"/>
      <c r="PK396" s="7"/>
      <c r="PL396" s="7"/>
      <c r="PM396" s="7"/>
      <c r="PN396" s="7"/>
      <c r="PO396" s="7"/>
      <c r="PP396" s="7"/>
      <c r="PQ396" s="7"/>
      <c r="PR396" s="7"/>
      <c r="PS396" s="7"/>
      <c r="PT396" s="7"/>
      <c r="PU396" s="7"/>
      <c r="PV396" s="7"/>
      <c r="PW396" s="7"/>
      <c r="PX396" s="7"/>
      <c r="PY396" s="7"/>
      <c r="PZ396" s="7"/>
      <c r="QA396" s="7"/>
      <c r="QB396" s="7"/>
      <c r="QC396" s="7"/>
      <c r="QD396" s="7"/>
      <c r="QE396" s="7"/>
      <c r="QF396" s="7"/>
      <c r="QG396" s="7"/>
      <c r="QH396" s="7"/>
      <c r="QI396" s="7"/>
      <c r="QJ396" s="7"/>
      <c r="QK396" s="7"/>
      <c r="QL396" s="7"/>
      <c r="QM396" s="7"/>
      <c r="QN396" s="7"/>
      <c r="QO396" s="7"/>
      <c r="QP396" s="7"/>
      <c r="QQ396" s="7"/>
      <c r="QR396" s="7"/>
      <c r="QS396" s="7"/>
      <c r="QT396" s="7"/>
      <c r="QU396" s="7"/>
      <c r="QV396" s="7"/>
      <c r="QW396" s="7"/>
      <c r="QX396" s="7"/>
      <c r="QY396" s="7"/>
      <c r="QZ396" s="7"/>
      <c r="RA396" s="7"/>
      <c r="RB396" s="7"/>
      <c r="RC396" s="7"/>
      <c r="RD396" s="7"/>
      <c r="RE396" s="7"/>
      <c r="RF396" s="7"/>
      <c r="RG396" s="7"/>
      <c r="RH396" s="7"/>
      <c r="RI396" s="7"/>
      <c r="RJ396" s="7"/>
      <c r="RK396" s="7"/>
      <c r="RL396" s="7"/>
      <c r="RM396" s="7"/>
      <c r="RN396" s="7"/>
      <c r="RO396" s="7"/>
      <c r="RP396" s="7"/>
      <c r="RQ396" s="7"/>
      <c r="RR396" s="7"/>
      <c r="RS396" s="7"/>
      <c r="RT396" s="7"/>
      <c r="RU396" s="7"/>
      <c r="RV396" s="7"/>
      <c r="RW396" s="7"/>
      <c r="RX396" s="7"/>
      <c r="RY396" s="7"/>
      <c r="RZ396" s="7"/>
      <c r="SA396" s="7"/>
      <c r="SB396" s="7"/>
      <c r="SC396" s="7"/>
      <c r="SD396" s="7"/>
      <c r="SE396" s="7"/>
      <c r="SF396" s="7"/>
      <c r="SG396" s="7"/>
      <c r="SH396" s="7"/>
      <c r="SI396" s="7"/>
      <c r="SJ396" s="7"/>
      <c r="SK396" s="7"/>
    </row>
    <row r="397" ht="14.2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  <c r="DT397" s="7"/>
      <c r="DU397" s="7"/>
      <c r="DV397" s="7"/>
      <c r="DW397" s="7"/>
      <c r="DX397" s="7"/>
      <c r="DY397" s="7"/>
      <c r="DZ397" s="7"/>
      <c r="EA397" s="7"/>
      <c r="EB397" s="7"/>
      <c r="EC397" s="7"/>
      <c r="ED397" s="7"/>
      <c r="EE397" s="7"/>
      <c r="EF397" s="7"/>
      <c r="EG397" s="7"/>
      <c r="EH397" s="7"/>
      <c r="EI397" s="7"/>
      <c r="EJ397" s="7"/>
      <c r="EK397" s="7"/>
      <c r="EL397" s="7"/>
      <c r="EM397" s="7"/>
      <c r="EN397" s="7"/>
      <c r="EO397" s="7"/>
      <c r="EP397" s="7"/>
      <c r="EQ397" s="7"/>
      <c r="ER397" s="7"/>
      <c r="ES397" s="7"/>
      <c r="ET397" s="7"/>
      <c r="EU397" s="7"/>
      <c r="EV397" s="7"/>
      <c r="EW397" s="7"/>
      <c r="EX397" s="7"/>
      <c r="EY397" s="7"/>
      <c r="EZ397" s="7"/>
      <c r="FA397" s="7"/>
      <c r="FB397" s="7"/>
      <c r="FC397" s="7"/>
      <c r="FD397" s="7"/>
      <c r="FE397" s="7"/>
      <c r="FF397" s="7"/>
      <c r="FG397" s="7"/>
      <c r="FH397" s="7"/>
      <c r="FI397" s="7"/>
      <c r="FJ397" s="7"/>
      <c r="FK397" s="7"/>
      <c r="FL397" s="7"/>
      <c r="FM397" s="7"/>
      <c r="FN397" s="7"/>
      <c r="FO397" s="7"/>
      <c r="FP397" s="7"/>
      <c r="FQ397" s="7"/>
      <c r="FR397" s="7"/>
      <c r="FS397" s="7"/>
      <c r="FT397" s="7"/>
      <c r="FU397" s="7"/>
      <c r="FV397" s="7"/>
      <c r="FW397" s="7"/>
      <c r="FX397" s="7"/>
      <c r="FY397" s="7"/>
      <c r="FZ397" s="7"/>
      <c r="GA397" s="7"/>
      <c r="GB397" s="7"/>
      <c r="GC397" s="7"/>
      <c r="GD397" s="7"/>
      <c r="GE397" s="7"/>
      <c r="GF397" s="7"/>
      <c r="GG397" s="7"/>
      <c r="GH397" s="7"/>
      <c r="GI397" s="7"/>
      <c r="GJ397" s="7"/>
      <c r="GK397" s="7"/>
      <c r="GL397" s="7"/>
      <c r="GM397" s="7"/>
      <c r="GN397" s="7"/>
      <c r="GO397" s="7"/>
      <c r="GP397" s="7"/>
      <c r="GQ397" s="7"/>
      <c r="GR397" s="7"/>
      <c r="GS397" s="7"/>
      <c r="GT397" s="7"/>
      <c r="GU397" s="7"/>
      <c r="GV397" s="7"/>
      <c r="GW397" s="7"/>
      <c r="GX397" s="7"/>
      <c r="GY397" s="7"/>
      <c r="GZ397" s="7"/>
      <c r="HA397" s="7"/>
      <c r="HB397" s="7"/>
      <c r="HC397" s="7"/>
      <c r="HD397" s="7"/>
      <c r="HE397" s="7"/>
      <c r="HF397" s="7"/>
      <c r="HG397" s="7"/>
      <c r="HH397" s="7"/>
      <c r="HI397" s="7"/>
      <c r="HJ397" s="7"/>
      <c r="HK397" s="7"/>
      <c r="HL397" s="7"/>
      <c r="HM397" s="7"/>
      <c r="HN397" s="7"/>
      <c r="HO397" s="7"/>
      <c r="HP397" s="7"/>
      <c r="HQ397" s="7"/>
      <c r="HR397" s="7"/>
      <c r="HS397" s="7"/>
      <c r="HT397" s="7"/>
      <c r="HU397" s="7"/>
      <c r="HV397" s="7"/>
      <c r="HW397" s="7"/>
      <c r="HX397" s="7"/>
      <c r="HY397" s="7"/>
      <c r="HZ397" s="7"/>
      <c r="IA397" s="7"/>
      <c r="IB397" s="7"/>
      <c r="IC397" s="7"/>
      <c r="ID397" s="7"/>
      <c r="IE397" s="7"/>
      <c r="IF397" s="7"/>
      <c r="IG397" s="7"/>
      <c r="IH397" s="7"/>
      <c r="II397" s="7"/>
      <c r="IJ397" s="7"/>
      <c r="IK397" s="7"/>
      <c r="IL397" s="7"/>
      <c r="IM397" s="7"/>
      <c r="IN397" s="7"/>
      <c r="IO397" s="7"/>
      <c r="IP397" s="7"/>
      <c r="IQ397" s="7"/>
      <c r="IR397" s="7"/>
      <c r="IS397" s="7"/>
      <c r="IT397" s="7"/>
      <c r="IU397" s="7"/>
      <c r="IV397" s="7"/>
      <c r="IW397" s="7"/>
      <c r="IX397" s="7"/>
      <c r="IY397" s="7"/>
      <c r="IZ397" s="7"/>
      <c r="JA397" s="7"/>
      <c r="JB397" s="7"/>
      <c r="JC397" s="7"/>
      <c r="JD397" s="7"/>
      <c r="JE397" s="7"/>
      <c r="JF397" s="7"/>
      <c r="JG397" s="7"/>
      <c r="JH397" s="7"/>
      <c r="JI397" s="7"/>
      <c r="JJ397" s="7"/>
      <c r="JK397" s="7"/>
      <c r="JL397" s="7"/>
      <c r="JM397" s="7"/>
      <c r="JN397" s="7"/>
      <c r="JO397" s="7"/>
      <c r="JP397" s="7"/>
      <c r="JQ397" s="7"/>
      <c r="JR397" s="7"/>
      <c r="JS397" s="7"/>
      <c r="JT397" s="7"/>
      <c r="JU397" s="7"/>
      <c r="JV397" s="7"/>
      <c r="JW397" s="7"/>
      <c r="JX397" s="7"/>
      <c r="JY397" s="7"/>
      <c r="JZ397" s="7"/>
      <c r="KA397" s="7"/>
      <c r="KB397" s="7"/>
      <c r="KC397" s="7"/>
      <c r="KD397" s="7"/>
      <c r="KE397" s="7"/>
      <c r="KF397" s="7"/>
      <c r="KG397" s="7"/>
      <c r="KH397" s="7"/>
      <c r="KI397" s="7"/>
      <c r="KJ397" s="7"/>
      <c r="KK397" s="7"/>
      <c r="KL397" s="7"/>
      <c r="KM397" s="7"/>
      <c r="KN397" s="7"/>
      <c r="KO397" s="7"/>
      <c r="KP397" s="7"/>
      <c r="KQ397" s="7"/>
      <c r="KR397" s="7"/>
      <c r="KS397" s="7"/>
      <c r="KT397" s="7"/>
      <c r="KU397" s="7"/>
      <c r="KV397" s="7"/>
      <c r="KW397" s="7"/>
      <c r="KX397" s="7"/>
      <c r="KY397" s="7"/>
      <c r="KZ397" s="7"/>
      <c r="LA397" s="7"/>
      <c r="LB397" s="7"/>
      <c r="LC397" s="7"/>
      <c r="LD397" s="7"/>
      <c r="LE397" s="7"/>
      <c r="LF397" s="7"/>
      <c r="LG397" s="7"/>
      <c r="LH397" s="7"/>
      <c r="LI397" s="7"/>
      <c r="LJ397" s="7"/>
      <c r="LK397" s="7"/>
      <c r="LL397" s="7"/>
      <c r="LM397" s="7"/>
      <c r="LN397" s="7"/>
      <c r="LO397" s="7"/>
      <c r="LP397" s="7"/>
      <c r="LQ397" s="7"/>
      <c r="LR397" s="7"/>
      <c r="LS397" s="7"/>
      <c r="LT397" s="7"/>
      <c r="LU397" s="7"/>
      <c r="LV397" s="7"/>
      <c r="LW397" s="7"/>
      <c r="LX397" s="7"/>
      <c r="LY397" s="7"/>
      <c r="LZ397" s="7"/>
      <c r="MA397" s="7"/>
      <c r="MB397" s="7"/>
      <c r="MC397" s="7"/>
      <c r="MD397" s="7"/>
      <c r="ME397" s="7"/>
      <c r="MF397" s="7"/>
      <c r="MG397" s="7"/>
      <c r="MH397" s="7"/>
      <c r="MI397" s="7"/>
      <c r="MJ397" s="7"/>
      <c r="MK397" s="7"/>
      <c r="ML397" s="7"/>
      <c r="MM397" s="7"/>
      <c r="MN397" s="7"/>
      <c r="MO397" s="7"/>
      <c r="MP397" s="7"/>
      <c r="MQ397" s="7"/>
      <c r="MR397" s="7"/>
      <c r="MS397" s="7"/>
      <c r="MT397" s="7"/>
      <c r="MU397" s="7"/>
      <c r="MV397" s="7"/>
      <c r="MW397" s="7"/>
      <c r="MX397" s="7"/>
      <c r="MY397" s="7"/>
      <c r="MZ397" s="7"/>
      <c r="NA397" s="7"/>
      <c r="NB397" s="7"/>
      <c r="NC397" s="7"/>
      <c r="ND397" s="7"/>
      <c r="NE397" s="7"/>
      <c r="NF397" s="7"/>
      <c r="NG397" s="7"/>
      <c r="NH397" s="7"/>
      <c r="NI397" s="7"/>
      <c r="NJ397" s="7"/>
      <c r="NK397" s="7"/>
      <c r="NL397" s="7"/>
      <c r="NM397" s="7"/>
      <c r="NN397" s="7"/>
      <c r="NO397" s="7"/>
      <c r="NP397" s="7"/>
      <c r="NQ397" s="7"/>
      <c r="NR397" s="7"/>
      <c r="NS397" s="7"/>
      <c r="NT397" s="7"/>
      <c r="NU397" s="7"/>
      <c r="NV397" s="7"/>
      <c r="NW397" s="7"/>
      <c r="NX397" s="7"/>
      <c r="NY397" s="7"/>
      <c r="NZ397" s="7"/>
      <c r="OA397" s="7"/>
      <c r="OB397" s="7"/>
      <c r="OC397" s="7"/>
      <c r="OD397" s="7"/>
      <c r="OE397" s="7"/>
      <c r="OF397" s="7"/>
      <c r="OG397" s="7"/>
      <c r="OH397" s="7"/>
      <c r="OI397" s="7"/>
      <c r="OJ397" s="7"/>
      <c r="OK397" s="7"/>
      <c r="OL397" s="7"/>
      <c r="OM397" s="7"/>
      <c r="ON397" s="7"/>
      <c r="OO397" s="7"/>
      <c r="OP397" s="7"/>
      <c r="OQ397" s="7"/>
      <c r="OR397" s="7"/>
      <c r="OS397" s="7"/>
      <c r="OT397" s="7"/>
      <c r="OU397" s="7"/>
      <c r="OV397" s="7"/>
      <c r="OW397" s="7"/>
      <c r="OX397" s="7"/>
      <c r="OY397" s="7"/>
      <c r="OZ397" s="7"/>
      <c r="PA397" s="7"/>
      <c r="PB397" s="7"/>
      <c r="PC397" s="7"/>
      <c r="PD397" s="7"/>
      <c r="PE397" s="7"/>
      <c r="PF397" s="7"/>
      <c r="PG397" s="7"/>
      <c r="PH397" s="7"/>
      <c r="PI397" s="7"/>
      <c r="PJ397" s="7"/>
      <c r="PK397" s="7"/>
      <c r="PL397" s="7"/>
      <c r="PM397" s="7"/>
      <c r="PN397" s="7"/>
      <c r="PO397" s="7"/>
      <c r="PP397" s="7"/>
      <c r="PQ397" s="7"/>
      <c r="PR397" s="7"/>
      <c r="PS397" s="7"/>
      <c r="PT397" s="7"/>
      <c r="PU397" s="7"/>
      <c r="PV397" s="7"/>
      <c r="PW397" s="7"/>
      <c r="PX397" s="7"/>
      <c r="PY397" s="7"/>
      <c r="PZ397" s="7"/>
      <c r="QA397" s="7"/>
      <c r="QB397" s="7"/>
      <c r="QC397" s="7"/>
      <c r="QD397" s="7"/>
      <c r="QE397" s="7"/>
      <c r="QF397" s="7"/>
      <c r="QG397" s="7"/>
      <c r="QH397" s="7"/>
      <c r="QI397" s="7"/>
      <c r="QJ397" s="7"/>
      <c r="QK397" s="7"/>
      <c r="QL397" s="7"/>
      <c r="QM397" s="7"/>
      <c r="QN397" s="7"/>
      <c r="QO397" s="7"/>
      <c r="QP397" s="7"/>
      <c r="QQ397" s="7"/>
      <c r="QR397" s="7"/>
      <c r="QS397" s="7"/>
      <c r="QT397" s="7"/>
      <c r="QU397" s="7"/>
      <c r="QV397" s="7"/>
      <c r="QW397" s="7"/>
      <c r="QX397" s="7"/>
      <c r="QY397" s="7"/>
      <c r="QZ397" s="7"/>
      <c r="RA397" s="7"/>
      <c r="RB397" s="7"/>
      <c r="RC397" s="7"/>
      <c r="RD397" s="7"/>
      <c r="RE397" s="7"/>
      <c r="RF397" s="7"/>
      <c r="RG397" s="7"/>
      <c r="RH397" s="7"/>
      <c r="RI397" s="7"/>
      <c r="RJ397" s="7"/>
      <c r="RK397" s="7"/>
      <c r="RL397" s="7"/>
      <c r="RM397" s="7"/>
      <c r="RN397" s="7"/>
      <c r="RO397" s="7"/>
      <c r="RP397" s="7"/>
      <c r="RQ397" s="7"/>
      <c r="RR397" s="7"/>
      <c r="RS397" s="7"/>
      <c r="RT397" s="7"/>
      <c r="RU397" s="7"/>
      <c r="RV397" s="7"/>
      <c r="RW397" s="7"/>
      <c r="RX397" s="7"/>
      <c r="RY397" s="7"/>
      <c r="RZ397" s="7"/>
      <c r="SA397" s="7"/>
      <c r="SB397" s="7"/>
      <c r="SC397" s="7"/>
      <c r="SD397" s="7"/>
      <c r="SE397" s="7"/>
      <c r="SF397" s="7"/>
      <c r="SG397" s="7"/>
      <c r="SH397" s="7"/>
      <c r="SI397" s="7"/>
      <c r="SJ397" s="7"/>
      <c r="SK397" s="7"/>
    </row>
    <row r="398" ht="14.2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  <c r="DT398" s="7"/>
      <c r="DU398" s="7"/>
      <c r="DV398" s="7"/>
      <c r="DW398" s="7"/>
      <c r="DX398" s="7"/>
      <c r="DY398" s="7"/>
      <c r="DZ398" s="7"/>
      <c r="EA398" s="7"/>
      <c r="EB398" s="7"/>
      <c r="EC398" s="7"/>
      <c r="ED398" s="7"/>
      <c r="EE398" s="7"/>
      <c r="EF398" s="7"/>
      <c r="EG398" s="7"/>
      <c r="EH398" s="7"/>
      <c r="EI398" s="7"/>
      <c r="EJ398" s="7"/>
      <c r="EK398" s="7"/>
      <c r="EL398" s="7"/>
      <c r="EM398" s="7"/>
      <c r="EN398" s="7"/>
      <c r="EO398" s="7"/>
      <c r="EP398" s="7"/>
      <c r="EQ398" s="7"/>
      <c r="ER398" s="7"/>
      <c r="ES398" s="7"/>
      <c r="ET398" s="7"/>
      <c r="EU398" s="7"/>
      <c r="EV398" s="7"/>
      <c r="EW398" s="7"/>
      <c r="EX398" s="7"/>
      <c r="EY398" s="7"/>
      <c r="EZ398" s="7"/>
      <c r="FA398" s="7"/>
      <c r="FB398" s="7"/>
      <c r="FC398" s="7"/>
      <c r="FD398" s="7"/>
      <c r="FE398" s="7"/>
      <c r="FF398" s="7"/>
      <c r="FG398" s="7"/>
      <c r="FH398" s="7"/>
      <c r="FI398" s="7"/>
      <c r="FJ398" s="7"/>
      <c r="FK398" s="7"/>
      <c r="FL398" s="7"/>
      <c r="FM398" s="7"/>
      <c r="FN398" s="7"/>
      <c r="FO398" s="7"/>
      <c r="FP398" s="7"/>
      <c r="FQ398" s="7"/>
      <c r="FR398" s="7"/>
      <c r="FS398" s="7"/>
      <c r="FT398" s="7"/>
      <c r="FU398" s="7"/>
      <c r="FV398" s="7"/>
      <c r="FW398" s="7"/>
      <c r="FX398" s="7"/>
      <c r="FY398" s="7"/>
      <c r="FZ398" s="7"/>
      <c r="GA398" s="7"/>
      <c r="GB398" s="7"/>
      <c r="GC398" s="7"/>
      <c r="GD398" s="7"/>
      <c r="GE398" s="7"/>
      <c r="GF398" s="7"/>
      <c r="GG398" s="7"/>
      <c r="GH398" s="7"/>
      <c r="GI398" s="7"/>
      <c r="GJ398" s="7"/>
      <c r="GK398" s="7"/>
      <c r="GL398" s="7"/>
      <c r="GM398" s="7"/>
      <c r="GN398" s="7"/>
      <c r="GO398" s="7"/>
      <c r="GP398" s="7"/>
      <c r="GQ398" s="7"/>
      <c r="GR398" s="7"/>
      <c r="GS398" s="7"/>
      <c r="GT398" s="7"/>
      <c r="GU398" s="7"/>
      <c r="GV398" s="7"/>
      <c r="GW398" s="7"/>
      <c r="GX398" s="7"/>
      <c r="GY398" s="7"/>
      <c r="GZ398" s="7"/>
      <c r="HA398" s="7"/>
      <c r="HB398" s="7"/>
      <c r="HC398" s="7"/>
      <c r="HD398" s="7"/>
      <c r="HE398" s="7"/>
      <c r="HF398" s="7"/>
      <c r="HG398" s="7"/>
      <c r="HH398" s="7"/>
      <c r="HI398" s="7"/>
      <c r="HJ398" s="7"/>
      <c r="HK398" s="7"/>
      <c r="HL398" s="7"/>
      <c r="HM398" s="7"/>
      <c r="HN398" s="7"/>
      <c r="HO398" s="7"/>
      <c r="HP398" s="7"/>
      <c r="HQ398" s="7"/>
      <c r="HR398" s="7"/>
      <c r="HS398" s="7"/>
      <c r="HT398" s="7"/>
      <c r="HU398" s="7"/>
      <c r="HV398" s="7"/>
      <c r="HW398" s="7"/>
      <c r="HX398" s="7"/>
      <c r="HY398" s="7"/>
      <c r="HZ398" s="7"/>
      <c r="IA398" s="7"/>
      <c r="IB398" s="7"/>
      <c r="IC398" s="7"/>
      <c r="ID398" s="7"/>
      <c r="IE398" s="7"/>
      <c r="IF398" s="7"/>
      <c r="IG398" s="7"/>
      <c r="IH398" s="7"/>
      <c r="II398" s="7"/>
      <c r="IJ398" s="7"/>
      <c r="IK398" s="7"/>
      <c r="IL398" s="7"/>
      <c r="IM398" s="7"/>
      <c r="IN398" s="7"/>
      <c r="IO398" s="7"/>
      <c r="IP398" s="7"/>
      <c r="IQ398" s="7"/>
      <c r="IR398" s="7"/>
      <c r="IS398" s="7"/>
      <c r="IT398" s="7"/>
      <c r="IU398" s="7"/>
      <c r="IV398" s="7"/>
      <c r="IW398" s="7"/>
      <c r="IX398" s="7"/>
      <c r="IY398" s="7"/>
      <c r="IZ398" s="7"/>
      <c r="JA398" s="7"/>
      <c r="JB398" s="7"/>
      <c r="JC398" s="7"/>
      <c r="JD398" s="7"/>
      <c r="JE398" s="7"/>
      <c r="JF398" s="7"/>
      <c r="JG398" s="7"/>
      <c r="JH398" s="7"/>
      <c r="JI398" s="7"/>
      <c r="JJ398" s="7"/>
      <c r="JK398" s="7"/>
      <c r="JL398" s="7"/>
      <c r="JM398" s="7"/>
      <c r="JN398" s="7"/>
      <c r="JO398" s="7"/>
      <c r="JP398" s="7"/>
      <c r="JQ398" s="7"/>
      <c r="JR398" s="7"/>
      <c r="JS398" s="7"/>
      <c r="JT398" s="7"/>
      <c r="JU398" s="7"/>
      <c r="JV398" s="7"/>
      <c r="JW398" s="7"/>
      <c r="JX398" s="7"/>
      <c r="JY398" s="7"/>
      <c r="JZ398" s="7"/>
      <c r="KA398" s="7"/>
      <c r="KB398" s="7"/>
      <c r="KC398" s="7"/>
      <c r="KD398" s="7"/>
      <c r="KE398" s="7"/>
      <c r="KF398" s="7"/>
      <c r="KG398" s="7"/>
      <c r="KH398" s="7"/>
      <c r="KI398" s="7"/>
      <c r="KJ398" s="7"/>
      <c r="KK398" s="7"/>
      <c r="KL398" s="7"/>
      <c r="KM398" s="7"/>
      <c r="KN398" s="7"/>
      <c r="KO398" s="7"/>
      <c r="KP398" s="7"/>
      <c r="KQ398" s="7"/>
      <c r="KR398" s="7"/>
      <c r="KS398" s="7"/>
      <c r="KT398" s="7"/>
      <c r="KU398" s="7"/>
      <c r="KV398" s="7"/>
      <c r="KW398" s="7"/>
      <c r="KX398" s="7"/>
      <c r="KY398" s="7"/>
      <c r="KZ398" s="7"/>
      <c r="LA398" s="7"/>
      <c r="LB398" s="7"/>
      <c r="LC398" s="7"/>
      <c r="LD398" s="7"/>
      <c r="LE398" s="7"/>
      <c r="LF398" s="7"/>
      <c r="LG398" s="7"/>
      <c r="LH398" s="7"/>
      <c r="LI398" s="7"/>
      <c r="LJ398" s="7"/>
      <c r="LK398" s="7"/>
      <c r="LL398" s="7"/>
      <c r="LM398" s="7"/>
      <c r="LN398" s="7"/>
      <c r="LO398" s="7"/>
      <c r="LP398" s="7"/>
      <c r="LQ398" s="7"/>
      <c r="LR398" s="7"/>
      <c r="LS398" s="7"/>
      <c r="LT398" s="7"/>
      <c r="LU398" s="7"/>
      <c r="LV398" s="7"/>
      <c r="LW398" s="7"/>
      <c r="LX398" s="7"/>
      <c r="LY398" s="7"/>
      <c r="LZ398" s="7"/>
      <c r="MA398" s="7"/>
      <c r="MB398" s="7"/>
      <c r="MC398" s="7"/>
      <c r="MD398" s="7"/>
      <c r="ME398" s="7"/>
      <c r="MF398" s="7"/>
      <c r="MG398" s="7"/>
      <c r="MH398" s="7"/>
      <c r="MI398" s="7"/>
      <c r="MJ398" s="7"/>
      <c r="MK398" s="7"/>
      <c r="ML398" s="7"/>
      <c r="MM398" s="7"/>
      <c r="MN398" s="7"/>
      <c r="MO398" s="7"/>
      <c r="MP398" s="7"/>
      <c r="MQ398" s="7"/>
      <c r="MR398" s="7"/>
      <c r="MS398" s="7"/>
      <c r="MT398" s="7"/>
      <c r="MU398" s="7"/>
      <c r="MV398" s="7"/>
      <c r="MW398" s="7"/>
      <c r="MX398" s="7"/>
      <c r="MY398" s="7"/>
      <c r="MZ398" s="7"/>
      <c r="NA398" s="7"/>
      <c r="NB398" s="7"/>
      <c r="NC398" s="7"/>
      <c r="ND398" s="7"/>
      <c r="NE398" s="7"/>
      <c r="NF398" s="7"/>
      <c r="NG398" s="7"/>
      <c r="NH398" s="7"/>
      <c r="NI398" s="7"/>
      <c r="NJ398" s="7"/>
      <c r="NK398" s="7"/>
      <c r="NL398" s="7"/>
      <c r="NM398" s="7"/>
      <c r="NN398" s="7"/>
      <c r="NO398" s="7"/>
      <c r="NP398" s="7"/>
      <c r="NQ398" s="7"/>
      <c r="NR398" s="7"/>
      <c r="NS398" s="7"/>
      <c r="NT398" s="7"/>
      <c r="NU398" s="7"/>
      <c r="NV398" s="7"/>
      <c r="NW398" s="7"/>
      <c r="NX398" s="7"/>
      <c r="NY398" s="7"/>
      <c r="NZ398" s="7"/>
      <c r="OA398" s="7"/>
      <c r="OB398" s="7"/>
      <c r="OC398" s="7"/>
      <c r="OD398" s="7"/>
      <c r="OE398" s="7"/>
      <c r="OF398" s="7"/>
      <c r="OG398" s="7"/>
      <c r="OH398" s="7"/>
      <c r="OI398" s="7"/>
      <c r="OJ398" s="7"/>
      <c r="OK398" s="7"/>
      <c r="OL398" s="7"/>
      <c r="OM398" s="7"/>
      <c r="ON398" s="7"/>
      <c r="OO398" s="7"/>
      <c r="OP398" s="7"/>
      <c r="OQ398" s="7"/>
      <c r="OR398" s="7"/>
      <c r="OS398" s="7"/>
      <c r="OT398" s="7"/>
      <c r="OU398" s="7"/>
      <c r="OV398" s="7"/>
      <c r="OW398" s="7"/>
      <c r="OX398" s="7"/>
      <c r="OY398" s="7"/>
      <c r="OZ398" s="7"/>
      <c r="PA398" s="7"/>
      <c r="PB398" s="7"/>
      <c r="PC398" s="7"/>
      <c r="PD398" s="7"/>
      <c r="PE398" s="7"/>
      <c r="PF398" s="7"/>
      <c r="PG398" s="7"/>
      <c r="PH398" s="7"/>
      <c r="PI398" s="7"/>
      <c r="PJ398" s="7"/>
      <c r="PK398" s="7"/>
      <c r="PL398" s="7"/>
      <c r="PM398" s="7"/>
      <c r="PN398" s="7"/>
      <c r="PO398" s="7"/>
      <c r="PP398" s="7"/>
      <c r="PQ398" s="7"/>
      <c r="PR398" s="7"/>
      <c r="PS398" s="7"/>
      <c r="PT398" s="7"/>
      <c r="PU398" s="7"/>
      <c r="PV398" s="7"/>
      <c r="PW398" s="7"/>
      <c r="PX398" s="7"/>
      <c r="PY398" s="7"/>
      <c r="PZ398" s="7"/>
      <c r="QA398" s="7"/>
      <c r="QB398" s="7"/>
      <c r="QC398" s="7"/>
      <c r="QD398" s="7"/>
      <c r="QE398" s="7"/>
      <c r="QF398" s="7"/>
      <c r="QG398" s="7"/>
      <c r="QH398" s="7"/>
      <c r="QI398" s="7"/>
      <c r="QJ398" s="7"/>
      <c r="QK398" s="7"/>
      <c r="QL398" s="7"/>
      <c r="QM398" s="7"/>
      <c r="QN398" s="7"/>
      <c r="QO398" s="7"/>
      <c r="QP398" s="7"/>
      <c r="QQ398" s="7"/>
      <c r="QR398" s="7"/>
      <c r="QS398" s="7"/>
      <c r="QT398" s="7"/>
      <c r="QU398" s="7"/>
      <c r="QV398" s="7"/>
      <c r="QW398" s="7"/>
      <c r="QX398" s="7"/>
      <c r="QY398" s="7"/>
      <c r="QZ398" s="7"/>
      <c r="RA398" s="7"/>
      <c r="RB398" s="7"/>
      <c r="RC398" s="7"/>
      <c r="RD398" s="7"/>
      <c r="RE398" s="7"/>
      <c r="RF398" s="7"/>
      <c r="RG398" s="7"/>
      <c r="RH398" s="7"/>
      <c r="RI398" s="7"/>
      <c r="RJ398" s="7"/>
      <c r="RK398" s="7"/>
      <c r="RL398" s="7"/>
      <c r="RM398" s="7"/>
      <c r="RN398" s="7"/>
      <c r="RO398" s="7"/>
      <c r="RP398" s="7"/>
      <c r="RQ398" s="7"/>
      <c r="RR398" s="7"/>
      <c r="RS398" s="7"/>
      <c r="RT398" s="7"/>
      <c r="RU398" s="7"/>
      <c r="RV398" s="7"/>
      <c r="RW398" s="7"/>
      <c r="RX398" s="7"/>
      <c r="RY398" s="7"/>
      <c r="RZ398" s="7"/>
      <c r="SA398" s="7"/>
      <c r="SB398" s="7"/>
      <c r="SC398" s="7"/>
      <c r="SD398" s="7"/>
      <c r="SE398" s="7"/>
      <c r="SF398" s="7"/>
      <c r="SG398" s="7"/>
      <c r="SH398" s="7"/>
      <c r="SI398" s="7"/>
      <c r="SJ398" s="7"/>
      <c r="SK398" s="7"/>
    </row>
    <row r="399" ht="14.2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  <c r="DT399" s="7"/>
      <c r="DU399" s="7"/>
      <c r="DV399" s="7"/>
      <c r="DW399" s="7"/>
      <c r="DX399" s="7"/>
      <c r="DY399" s="7"/>
      <c r="DZ399" s="7"/>
      <c r="EA399" s="7"/>
      <c r="EB399" s="7"/>
      <c r="EC399" s="7"/>
      <c r="ED399" s="7"/>
      <c r="EE399" s="7"/>
      <c r="EF399" s="7"/>
      <c r="EG399" s="7"/>
      <c r="EH399" s="7"/>
      <c r="EI399" s="7"/>
      <c r="EJ399" s="7"/>
      <c r="EK399" s="7"/>
      <c r="EL399" s="7"/>
      <c r="EM399" s="7"/>
      <c r="EN399" s="7"/>
      <c r="EO399" s="7"/>
      <c r="EP399" s="7"/>
      <c r="EQ399" s="7"/>
      <c r="ER399" s="7"/>
      <c r="ES399" s="7"/>
      <c r="ET399" s="7"/>
      <c r="EU399" s="7"/>
      <c r="EV399" s="7"/>
      <c r="EW399" s="7"/>
      <c r="EX399" s="7"/>
      <c r="EY399" s="7"/>
      <c r="EZ399" s="7"/>
      <c r="FA399" s="7"/>
      <c r="FB399" s="7"/>
      <c r="FC399" s="7"/>
      <c r="FD399" s="7"/>
      <c r="FE399" s="7"/>
      <c r="FF399" s="7"/>
      <c r="FG399" s="7"/>
      <c r="FH399" s="7"/>
      <c r="FI399" s="7"/>
      <c r="FJ399" s="7"/>
      <c r="FK399" s="7"/>
      <c r="FL399" s="7"/>
      <c r="FM399" s="7"/>
      <c r="FN399" s="7"/>
      <c r="FO399" s="7"/>
      <c r="FP399" s="7"/>
      <c r="FQ399" s="7"/>
      <c r="FR399" s="7"/>
      <c r="FS399" s="7"/>
      <c r="FT399" s="7"/>
      <c r="FU399" s="7"/>
      <c r="FV399" s="7"/>
      <c r="FW399" s="7"/>
      <c r="FX399" s="7"/>
      <c r="FY399" s="7"/>
      <c r="FZ399" s="7"/>
      <c r="GA399" s="7"/>
      <c r="GB399" s="7"/>
      <c r="GC399" s="7"/>
      <c r="GD399" s="7"/>
      <c r="GE399" s="7"/>
      <c r="GF399" s="7"/>
      <c r="GG399" s="7"/>
      <c r="GH399" s="7"/>
      <c r="GI399" s="7"/>
      <c r="GJ399" s="7"/>
      <c r="GK399" s="7"/>
      <c r="GL399" s="7"/>
      <c r="GM399" s="7"/>
      <c r="GN399" s="7"/>
      <c r="GO399" s="7"/>
      <c r="GP399" s="7"/>
      <c r="GQ399" s="7"/>
      <c r="GR399" s="7"/>
      <c r="GS399" s="7"/>
      <c r="GT399" s="7"/>
      <c r="GU399" s="7"/>
      <c r="GV399" s="7"/>
      <c r="GW399" s="7"/>
      <c r="GX399" s="7"/>
      <c r="GY399" s="7"/>
      <c r="GZ399" s="7"/>
      <c r="HA399" s="7"/>
      <c r="HB399" s="7"/>
      <c r="HC399" s="7"/>
      <c r="HD399" s="7"/>
      <c r="HE399" s="7"/>
      <c r="HF399" s="7"/>
      <c r="HG399" s="7"/>
      <c r="HH399" s="7"/>
      <c r="HI399" s="7"/>
      <c r="HJ399" s="7"/>
      <c r="HK399" s="7"/>
      <c r="HL399" s="7"/>
      <c r="HM399" s="7"/>
      <c r="HN399" s="7"/>
      <c r="HO399" s="7"/>
      <c r="HP399" s="7"/>
      <c r="HQ399" s="7"/>
      <c r="HR399" s="7"/>
      <c r="HS399" s="7"/>
      <c r="HT399" s="7"/>
      <c r="HU399" s="7"/>
      <c r="HV399" s="7"/>
      <c r="HW399" s="7"/>
      <c r="HX399" s="7"/>
      <c r="HY399" s="7"/>
      <c r="HZ399" s="7"/>
      <c r="IA399" s="7"/>
      <c r="IB399" s="7"/>
      <c r="IC399" s="7"/>
      <c r="ID399" s="7"/>
      <c r="IE399" s="7"/>
      <c r="IF399" s="7"/>
      <c r="IG399" s="7"/>
      <c r="IH399" s="7"/>
      <c r="II399" s="7"/>
      <c r="IJ399" s="7"/>
      <c r="IK399" s="7"/>
      <c r="IL399" s="7"/>
      <c r="IM399" s="7"/>
      <c r="IN399" s="7"/>
      <c r="IO399" s="7"/>
      <c r="IP399" s="7"/>
      <c r="IQ399" s="7"/>
      <c r="IR399" s="7"/>
      <c r="IS399" s="7"/>
      <c r="IT399" s="7"/>
      <c r="IU399" s="7"/>
      <c r="IV399" s="7"/>
      <c r="IW399" s="7"/>
      <c r="IX399" s="7"/>
      <c r="IY399" s="7"/>
      <c r="IZ399" s="7"/>
      <c r="JA399" s="7"/>
      <c r="JB399" s="7"/>
      <c r="JC399" s="7"/>
      <c r="JD399" s="7"/>
      <c r="JE399" s="7"/>
      <c r="JF399" s="7"/>
      <c r="JG399" s="7"/>
      <c r="JH399" s="7"/>
      <c r="JI399" s="7"/>
      <c r="JJ399" s="7"/>
      <c r="JK399" s="7"/>
      <c r="JL399" s="7"/>
      <c r="JM399" s="7"/>
      <c r="JN399" s="7"/>
      <c r="JO399" s="7"/>
      <c r="JP399" s="7"/>
      <c r="JQ399" s="7"/>
      <c r="JR399" s="7"/>
      <c r="JS399" s="7"/>
      <c r="JT399" s="7"/>
      <c r="JU399" s="7"/>
      <c r="JV399" s="7"/>
      <c r="JW399" s="7"/>
      <c r="JX399" s="7"/>
      <c r="JY399" s="7"/>
      <c r="JZ399" s="7"/>
      <c r="KA399" s="7"/>
      <c r="KB399" s="7"/>
      <c r="KC399" s="7"/>
      <c r="KD399" s="7"/>
      <c r="KE399" s="7"/>
      <c r="KF399" s="7"/>
      <c r="KG399" s="7"/>
      <c r="KH399" s="7"/>
      <c r="KI399" s="7"/>
      <c r="KJ399" s="7"/>
      <c r="KK399" s="7"/>
      <c r="KL399" s="7"/>
      <c r="KM399" s="7"/>
      <c r="KN399" s="7"/>
      <c r="KO399" s="7"/>
      <c r="KP399" s="7"/>
      <c r="KQ399" s="7"/>
      <c r="KR399" s="7"/>
      <c r="KS399" s="7"/>
      <c r="KT399" s="7"/>
      <c r="KU399" s="7"/>
      <c r="KV399" s="7"/>
      <c r="KW399" s="7"/>
      <c r="KX399" s="7"/>
      <c r="KY399" s="7"/>
      <c r="KZ399" s="7"/>
      <c r="LA399" s="7"/>
      <c r="LB399" s="7"/>
      <c r="LC399" s="7"/>
      <c r="LD399" s="7"/>
      <c r="LE399" s="7"/>
      <c r="LF399" s="7"/>
      <c r="LG399" s="7"/>
      <c r="LH399" s="7"/>
      <c r="LI399" s="7"/>
      <c r="LJ399" s="7"/>
      <c r="LK399" s="7"/>
      <c r="LL399" s="7"/>
      <c r="LM399" s="7"/>
      <c r="LN399" s="7"/>
      <c r="LO399" s="7"/>
      <c r="LP399" s="7"/>
      <c r="LQ399" s="7"/>
      <c r="LR399" s="7"/>
      <c r="LS399" s="7"/>
      <c r="LT399" s="7"/>
      <c r="LU399" s="7"/>
      <c r="LV399" s="7"/>
      <c r="LW399" s="7"/>
      <c r="LX399" s="7"/>
      <c r="LY399" s="7"/>
      <c r="LZ399" s="7"/>
      <c r="MA399" s="7"/>
      <c r="MB399" s="7"/>
      <c r="MC399" s="7"/>
      <c r="MD399" s="7"/>
      <c r="ME399" s="7"/>
      <c r="MF399" s="7"/>
      <c r="MG399" s="7"/>
      <c r="MH399" s="7"/>
      <c r="MI399" s="7"/>
      <c r="MJ399" s="7"/>
      <c r="MK399" s="7"/>
      <c r="ML399" s="7"/>
      <c r="MM399" s="7"/>
      <c r="MN399" s="7"/>
      <c r="MO399" s="7"/>
      <c r="MP399" s="7"/>
      <c r="MQ399" s="7"/>
      <c r="MR399" s="7"/>
      <c r="MS399" s="7"/>
      <c r="MT399" s="7"/>
      <c r="MU399" s="7"/>
      <c r="MV399" s="7"/>
      <c r="MW399" s="7"/>
      <c r="MX399" s="7"/>
      <c r="MY399" s="7"/>
      <c r="MZ399" s="7"/>
      <c r="NA399" s="7"/>
      <c r="NB399" s="7"/>
      <c r="NC399" s="7"/>
      <c r="ND399" s="7"/>
      <c r="NE399" s="7"/>
      <c r="NF399" s="7"/>
      <c r="NG399" s="7"/>
      <c r="NH399" s="7"/>
      <c r="NI399" s="7"/>
      <c r="NJ399" s="7"/>
      <c r="NK399" s="7"/>
      <c r="NL399" s="7"/>
      <c r="NM399" s="7"/>
      <c r="NN399" s="7"/>
      <c r="NO399" s="7"/>
      <c r="NP399" s="7"/>
      <c r="NQ399" s="7"/>
      <c r="NR399" s="7"/>
      <c r="NS399" s="7"/>
      <c r="NT399" s="7"/>
      <c r="NU399" s="7"/>
      <c r="NV399" s="7"/>
      <c r="NW399" s="7"/>
      <c r="NX399" s="7"/>
      <c r="NY399" s="7"/>
      <c r="NZ399" s="7"/>
      <c r="OA399" s="7"/>
      <c r="OB399" s="7"/>
      <c r="OC399" s="7"/>
      <c r="OD399" s="7"/>
      <c r="OE399" s="7"/>
      <c r="OF399" s="7"/>
      <c r="OG399" s="7"/>
      <c r="OH399" s="7"/>
      <c r="OI399" s="7"/>
      <c r="OJ399" s="7"/>
      <c r="OK399" s="7"/>
      <c r="OL399" s="7"/>
      <c r="OM399" s="7"/>
      <c r="ON399" s="7"/>
      <c r="OO399" s="7"/>
      <c r="OP399" s="7"/>
      <c r="OQ399" s="7"/>
      <c r="OR399" s="7"/>
      <c r="OS399" s="7"/>
      <c r="OT399" s="7"/>
      <c r="OU399" s="7"/>
      <c r="OV399" s="7"/>
      <c r="OW399" s="7"/>
      <c r="OX399" s="7"/>
      <c r="OY399" s="7"/>
      <c r="OZ399" s="7"/>
      <c r="PA399" s="7"/>
      <c r="PB399" s="7"/>
      <c r="PC399" s="7"/>
      <c r="PD399" s="7"/>
      <c r="PE399" s="7"/>
      <c r="PF399" s="7"/>
      <c r="PG399" s="7"/>
      <c r="PH399" s="7"/>
      <c r="PI399" s="7"/>
      <c r="PJ399" s="7"/>
      <c r="PK399" s="7"/>
      <c r="PL399" s="7"/>
      <c r="PM399" s="7"/>
      <c r="PN399" s="7"/>
      <c r="PO399" s="7"/>
      <c r="PP399" s="7"/>
      <c r="PQ399" s="7"/>
      <c r="PR399" s="7"/>
      <c r="PS399" s="7"/>
      <c r="PT399" s="7"/>
      <c r="PU399" s="7"/>
      <c r="PV399" s="7"/>
      <c r="PW399" s="7"/>
      <c r="PX399" s="7"/>
      <c r="PY399" s="7"/>
      <c r="PZ399" s="7"/>
      <c r="QA399" s="7"/>
      <c r="QB399" s="7"/>
      <c r="QC399" s="7"/>
      <c r="QD399" s="7"/>
      <c r="QE399" s="7"/>
      <c r="QF399" s="7"/>
      <c r="QG399" s="7"/>
      <c r="QH399" s="7"/>
      <c r="QI399" s="7"/>
      <c r="QJ399" s="7"/>
      <c r="QK399" s="7"/>
      <c r="QL399" s="7"/>
      <c r="QM399" s="7"/>
      <c r="QN399" s="7"/>
      <c r="QO399" s="7"/>
      <c r="QP399" s="7"/>
      <c r="QQ399" s="7"/>
      <c r="QR399" s="7"/>
      <c r="QS399" s="7"/>
      <c r="QT399" s="7"/>
      <c r="QU399" s="7"/>
      <c r="QV399" s="7"/>
      <c r="QW399" s="7"/>
      <c r="QX399" s="7"/>
      <c r="QY399" s="7"/>
      <c r="QZ399" s="7"/>
      <c r="RA399" s="7"/>
      <c r="RB399" s="7"/>
      <c r="RC399" s="7"/>
      <c r="RD399" s="7"/>
      <c r="RE399" s="7"/>
      <c r="RF399" s="7"/>
      <c r="RG399" s="7"/>
      <c r="RH399" s="7"/>
      <c r="RI399" s="7"/>
      <c r="RJ399" s="7"/>
      <c r="RK399" s="7"/>
      <c r="RL399" s="7"/>
      <c r="RM399" s="7"/>
      <c r="RN399" s="7"/>
      <c r="RO399" s="7"/>
      <c r="RP399" s="7"/>
      <c r="RQ399" s="7"/>
      <c r="RR399" s="7"/>
      <c r="RS399" s="7"/>
      <c r="RT399" s="7"/>
      <c r="RU399" s="7"/>
      <c r="RV399" s="7"/>
      <c r="RW399" s="7"/>
      <c r="RX399" s="7"/>
      <c r="RY399" s="7"/>
      <c r="RZ399" s="7"/>
      <c r="SA399" s="7"/>
      <c r="SB399" s="7"/>
      <c r="SC399" s="7"/>
      <c r="SD399" s="7"/>
      <c r="SE399" s="7"/>
      <c r="SF399" s="7"/>
      <c r="SG399" s="7"/>
      <c r="SH399" s="7"/>
      <c r="SI399" s="7"/>
      <c r="SJ399" s="7"/>
      <c r="SK399" s="7"/>
    </row>
    <row r="400" ht="14.2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  <c r="DT400" s="7"/>
      <c r="DU400" s="7"/>
      <c r="DV400" s="7"/>
      <c r="DW400" s="7"/>
      <c r="DX400" s="7"/>
      <c r="DY400" s="7"/>
      <c r="DZ400" s="7"/>
      <c r="EA400" s="7"/>
      <c r="EB400" s="7"/>
      <c r="EC400" s="7"/>
      <c r="ED400" s="7"/>
      <c r="EE400" s="7"/>
      <c r="EF400" s="7"/>
      <c r="EG400" s="7"/>
      <c r="EH400" s="7"/>
      <c r="EI400" s="7"/>
      <c r="EJ400" s="7"/>
      <c r="EK400" s="7"/>
      <c r="EL400" s="7"/>
      <c r="EM400" s="7"/>
      <c r="EN400" s="7"/>
      <c r="EO400" s="7"/>
      <c r="EP400" s="7"/>
      <c r="EQ400" s="7"/>
      <c r="ER400" s="7"/>
      <c r="ES400" s="7"/>
      <c r="ET400" s="7"/>
      <c r="EU400" s="7"/>
      <c r="EV400" s="7"/>
      <c r="EW400" s="7"/>
      <c r="EX400" s="7"/>
      <c r="EY400" s="7"/>
      <c r="EZ400" s="7"/>
      <c r="FA400" s="7"/>
      <c r="FB400" s="7"/>
      <c r="FC400" s="7"/>
      <c r="FD400" s="7"/>
      <c r="FE400" s="7"/>
      <c r="FF400" s="7"/>
      <c r="FG400" s="7"/>
      <c r="FH400" s="7"/>
      <c r="FI400" s="7"/>
      <c r="FJ400" s="7"/>
      <c r="FK400" s="7"/>
      <c r="FL400" s="7"/>
      <c r="FM400" s="7"/>
      <c r="FN400" s="7"/>
      <c r="FO400" s="7"/>
      <c r="FP400" s="7"/>
      <c r="FQ400" s="7"/>
      <c r="FR400" s="7"/>
      <c r="FS400" s="7"/>
      <c r="FT400" s="7"/>
      <c r="FU400" s="7"/>
      <c r="FV400" s="7"/>
      <c r="FW400" s="7"/>
      <c r="FX400" s="7"/>
      <c r="FY400" s="7"/>
      <c r="FZ400" s="7"/>
      <c r="GA400" s="7"/>
      <c r="GB400" s="7"/>
      <c r="GC400" s="7"/>
      <c r="GD400" s="7"/>
      <c r="GE400" s="7"/>
      <c r="GF400" s="7"/>
      <c r="GG400" s="7"/>
      <c r="GH400" s="7"/>
      <c r="GI400" s="7"/>
      <c r="GJ400" s="7"/>
      <c r="GK400" s="7"/>
      <c r="GL400" s="7"/>
      <c r="GM400" s="7"/>
      <c r="GN400" s="7"/>
      <c r="GO400" s="7"/>
      <c r="GP400" s="7"/>
      <c r="GQ400" s="7"/>
      <c r="GR400" s="7"/>
      <c r="GS400" s="7"/>
      <c r="GT400" s="7"/>
      <c r="GU400" s="7"/>
      <c r="GV400" s="7"/>
      <c r="GW400" s="7"/>
      <c r="GX400" s="7"/>
      <c r="GY400" s="7"/>
      <c r="GZ400" s="7"/>
      <c r="HA400" s="7"/>
      <c r="HB400" s="7"/>
      <c r="HC400" s="7"/>
      <c r="HD400" s="7"/>
      <c r="HE400" s="7"/>
      <c r="HF400" s="7"/>
      <c r="HG400" s="7"/>
      <c r="HH400" s="7"/>
      <c r="HI400" s="7"/>
      <c r="HJ400" s="7"/>
      <c r="HK400" s="7"/>
      <c r="HL400" s="7"/>
      <c r="HM400" s="7"/>
      <c r="HN400" s="7"/>
      <c r="HO400" s="7"/>
      <c r="HP400" s="7"/>
      <c r="HQ400" s="7"/>
      <c r="HR400" s="7"/>
      <c r="HS400" s="7"/>
      <c r="HT400" s="7"/>
      <c r="HU400" s="7"/>
      <c r="HV400" s="7"/>
      <c r="HW400" s="7"/>
      <c r="HX400" s="7"/>
      <c r="HY400" s="7"/>
      <c r="HZ400" s="7"/>
      <c r="IA400" s="7"/>
      <c r="IB400" s="7"/>
      <c r="IC400" s="7"/>
      <c r="ID400" s="7"/>
      <c r="IE400" s="7"/>
      <c r="IF400" s="7"/>
      <c r="IG400" s="7"/>
      <c r="IH400" s="7"/>
      <c r="II400" s="7"/>
      <c r="IJ400" s="7"/>
      <c r="IK400" s="7"/>
      <c r="IL400" s="7"/>
      <c r="IM400" s="7"/>
      <c r="IN400" s="7"/>
      <c r="IO400" s="7"/>
      <c r="IP400" s="7"/>
      <c r="IQ400" s="7"/>
      <c r="IR400" s="7"/>
      <c r="IS400" s="7"/>
      <c r="IT400" s="7"/>
      <c r="IU400" s="7"/>
      <c r="IV400" s="7"/>
      <c r="IW400" s="7"/>
      <c r="IX400" s="7"/>
      <c r="IY400" s="7"/>
      <c r="IZ400" s="7"/>
      <c r="JA400" s="7"/>
      <c r="JB400" s="7"/>
      <c r="JC400" s="7"/>
      <c r="JD400" s="7"/>
      <c r="JE400" s="7"/>
      <c r="JF400" s="7"/>
      <c r="JG400" s="7"/>
      <c r="JH400" s="7"/>
      <c r="JI400" s="7"/>
      <c r="JJ400" s="7"/>
      <c r="JK400" s="7"/>
      <c r="JL400" s="7"/>
      <c r="JM400" s="7"/>
      <c r="JN400" s="7"/>
      <c r="JO400" s="7"/>
      <c r="JP400" s="7"/>
      <c r="JQ400" s="7"/>
      <c r="JR400" s="7"/>
      <c r="JS400" s="7"/>
      <c r="JT400" s="7"/>
      <c r="JU400" s="7"/>
      <c r="JV400" s="7"/>
      <c r="JW400" s="7"/>
      <c r="JX400" s="7"/>
      <c r="JY400" s="7"/>
      <c r="JZ400" s="7"/>
      <c r="KA400" s="7"/>
      <c r="KB400" s="7"/>
      <c r="KC400" s="7"/>
      <c r="KD400" s="7"/>
      <c r="KE400" s="7"/>
      <c r="KF400" s="7"/>
      <c r="KG400" s="7"/>
      <c r="KH400" s="7"/>
      <c r="KI400" s="7"/>
      <c r="KJ400" s="7"/>
      <c r="KK400" s="7"/>
      <c r="KL400" s="7"/>
      <c r="KM400" s="7"/>
      <c r="KN400" s="7"/>
      <c r="KO400" s="7"/>
      <c r="KP400" s="7"/>
      <c r="KQ400" s="7"/>
      <c r="KR400" s="7"/>
      <c r="KS400" s="7"/>
      <c r="KT400" s="7"/>
      <c r="KU400" s="7"/>
      <c r="KV400" s="7"/>
      <c r="KW400" s="7"/>
      <c r="KX400" s="7"/>
      <c r="KY400" s="7"/>
      <c r="KZ400" s="7"/>
      <c r="LA400" s="7"/>
      <c r="LB400" s="7"/>
      <c r="LC400" s="7"/>
      <c r="LD400" s="7"/>
      <c r="LE400" s="7"/>
      <c r="LF400" s="7"/>
      <c r="LG400" s="7"/>
      <c r="LH400" s="7"/>
      <c r="LI400" s="7"/>
      <c r="LJ400" s="7"/>
      <c r="LK400" s="7"/>
      <c r="LL400" s="7"/>
      <c r="LM400" s="7"/>
      <c r="LN400" s="7"/>
      <c r="LO400" s="7"/>
      <c r="LP400" s="7"/>
      <c r="LQ400" s="7"/>
      <c r="LR400" s="7"/>
      <c r="LS400" s="7"/>
      <c r="LT400" s="7"/>
      <c r="LU400" s="7"/>
      <c r="LV400" s="7"/>
      <c r="LW400" s="7"/>
      <c r="LX400" s="7"/>
      <c r="LY400" s="7"/>
      <c r="LZ400" s="7"/>
      <c r="MA400" s="7"/>
      <c r="MB400" s="7"/>
      <c r="MC400" s="7"/>
      <c r="MD400" s="7"/>
      <c r="ME400" s="7"/>
      <c r="MF400" s="7"/>
      <c r="MG400" s="7"/>
      <c r="MH400" s="7"/>
      <c r="MI400" s="7"/>
      <c r="MJ400" s="7"/>
      <c r="MK400" s="7"/>
      <c r="ML400" s="7"/>
      <c r="MM400" s="7"/>
      <c r="MN400" s="7"/>
      <c r="MO400" s="7"/>
      <c r="MP400" s="7"/>
      <c r="MQ400" s="7"/>
      <c r="MR400" s="7"/>
      <c r="MS400" s="7"/>
      <c r="MT400" s="7"/>
      <c r="MU400" s="7"/>
      <c r="MV400" s="7"/>
      <c r="MW400" s="7"/>
      <c r="MX400" s="7"/>
      <c r="MY400" s="7"/>
      <c r="MZ400" s="7"/>
      <c r="NA400" s="7"/>
      <c r="NB400" s="7"/>
      <c r="NC400" s="7"/>
      <c r="ND400" s="7"/>
      <c r="NE400" s="7"/>
      <c r="NF400" s="7"/>
      <c r="NG400" s="7"/>
      <c r="NH400" s="7"/>
      <c r="NI400" s="7"/>
      <c r="NJ400" s="7"/>
      <c r="NK400" s="7"/>
      <c r="NL400" s="7"/>
      <c r="NM400" s="7"/>
      <c r="NN400" s="7"/>
      <c r="NO400" s="7"/>
      <c r="NP400" s="7"/>
      <c r="NQ400" s="7"/>
      <c r="NR400" s="7"/>
      <c r="NS400" s="7"/>
      <c r="NT400" s="7"/>
      <c r="NU400" s="7"/>
      <c r="NV400" s="7"/>
      <c r="NW400" s="7"/>
      <c r="NX400" s="7"/>
      <c r="NY400" s="7"/>
      <c r="NZ400" s="7"/>
      <c r="OA400" s="7"/>
      <c r="OB400" s="7"/>
      <c r="OC400" s="7"/>
      <c r="OD400" s="7"/>
      <c r="OE400" s="7"/>
      <c r="OF400" s="7"/>
      <c r="OG400" s="7"/>
      <c r="OH400" s="7"/>
      <c r="OI400" s="7"/>
      <c r="OJ400" s="7"/>
      <c r="OK400" s="7"/>
      <c r="OL400" s="7"/>
      <c r="OM400" s="7"/>
      <c r="ON400" s="7"/>
      <c r="OO400" s="7"/>
      <c r="OP400" s="7"/>
      <c r="OQ400" s="7"/>
      <c r="OR400" s="7"/>
      <c r="OS400" s="7"/>
      <c r="OT400" s="7"/>
      <c r="OU400" s="7"/>
      <c r="OV400" s="7"/>
      <c r="OW400" s="7"/>
      <c r="OX400" s="7"/>
      <c r="OY400" s="7"/>
      <c r="OZ400" s="7"/>
      <c r="PA400" s="7"/>
      <c r="PB400" s="7"/>
      <c r="PC400" s="7"/>
      <c r="PD400" s="7"/>
      <c r="PE400" s="7"/>
      <c r="PF400" s="7"/>
      <c r="PG400" s="7"/>
      <c r="PH400" s="7"/>
      <c r="PI400" s="7"/>
      <c r="PJ400" s="7"/>
      <c r="PK400" s="7"/>
      <c r="PL400" s="7"/>
      <c r="PM400" s="7"/>
      <c r="PN400" s="7"/>
      <c r="PO400" s="7"/>
      <c r="PP400" s="7"/>
      <c r="PQ400" s="7"/>
      <c r="PR400" s="7"/>
      <c r="PS400" s="7"/>
      <c r="PT400" s="7"/>
      <c r="PU400" s="7"/>
      <c r="PV400" s="7"/>
      <c r="PW400" s="7"/>
      <c r="PX400" s="7"/>
      <c r="PY400" s="7"/>
      <c r="PZ400" s="7"/>
      <c r="QA400" s="7"/>
      <c r="QB400" s="7"/>
      <c r="QC400" s="7"/>
      <c r="QD400" s="7"/>
      <c r="QE400" s="7"/>
      <c r="QF400" s="7"/>
      <c r="QG400" s="7"/>
      <c r="QH400" s="7"/>
      <c r="QI400" s="7"/>
      <c r="QJ400" s="7"/>
      <c r="QK400" s="7"/>
      <c r="QL400" s="7"/>
      <c r="QM400" s="7"/>
      <c r="QN400" s="7"/>
      <c r="QO400" s="7"/>
      <c r="QP400" s="7"/>
      <c r="QQ400" s="7"/>
      <c r="QR400" s="7"/>
      <c r="QS400" s="7"/>
      <c r="QT400" s="7"/>
      <c r="QU400" s="7"/>
      <c r="QV400" s="7"/>
      <c r="QW400" s="7"/>
      <c r="QX400" s="7"/>
      <c r="QY400" s="7"/>
      <c r="QZ400" s="7"/>
      <c r="RA400" s="7"/>
      <c r="RB400" s="7"/>
      <c r="RC400" s="7"/>
      <c r="RD400" s="7"/>
      <c r="RE400" s="7"/>
      <c r="RF400" s="7"/>
      <c r="RG400" s="7"/>
      <c r="RH400" s="7"/>
      <c r="RI400" s="7"/>
      <c r="RJ400" s="7"/>
      <c r="RK400" s="7"/>
      <c r="RL400" s="7"/>
      <c r="RM400" s="7"/>
      <c r="RN400" s="7"/>
      <c r="RO400" s="7"/>
      <c r="RP400" s="7"/>
      <c r="RQ400" s="7"/>
      <c r="RR400" s="7"/>
      <c r="RS400" s="7"/>
      <c r="RT400" s="7"/>
      <c r="RU400" s="7"/>
      <c r="RV400" s="7"/>
      <c r="RW400" s="7"/>
      <c r="RX400" s="7"/>
      <c r="RY400" s="7"/>
      <c r="RZ400" s="7"/>
      <c r="SA400" s="7"/>
      <c r="SB400" s="7"/>
      <c r="SC400" s="7"/>
      <c r="SD400" s="7"/>
      <c r="SE400" s="7"/>
      <c r="SF400" s="7"/>
      <c r="SG400" s="7"/>
      <c r="SH400" s="7"/>
      <c r="SI400" s="7"/>
      <c r="SJ400" s="7"/>
      <c r="SK400" s="7"/>
    </row>
    <row r="401" ht="14.2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  <c r="DT401" s="7"/>
      <c r="DU401" s="7"/>
      <c r="DV401" s="7"/>
      <c r="DW401" s="7"/>
      <c r="DX401" s="7"/>
      <c r="DY401" s="7"/>
      <c r="DZ401" s="7"/>
      <c r="EA401" s="7"/>
      <c r="EB401" s="7"/>
      <c r="EC401" s="7"/>
      <c r="ED401" s="7"/>
      <c r="EE401" s="7"/>
      <c r="EF401" s="7"/>
      <c r="EG401" s="7"/>
      <c r="EH401" s="7"/>
      <c r="EI401" s="7"/>
      <c r="EJ401" s="7"/>
      <c r="EK401" s="7"/>
      <c r="EL401" s="7"/>
      <c r="EM401" s="7"/>
      <c r="EN401" s="7"/>
      <c r="EO401" s="7"/>
      <c r="EP401" s="7"/>
      <c r="EQ401" s="7"/>
      <c r="ER401" s="7"/>
      <c r="ES401" s="7"/>
      <c r="ET401" s="7"/>
      <c r="EU401" s="7"/>
      <c r="EV401" s="7"/>
      <c r="EW401" s="7"/>
      <c r="EX401" s="7"/>
      <c r="EY401" s="7"/>
      <c r="EZ401" s="7"/>
      <c r="FA401" s="7"/>
      <c r="FB401" s="7"/>
      <c r="FC401" s="7"/>
      <c r="FD401" s="7"/>
      <c r="FE401" s="7"/>
      <c r="FF401" s="7"/>
      <c r="FG401" s="7"/>
      <c r="FH401" s="7"/>
      <c r="FI401" s="7"/>
      <c r="FJ401" s="7"/>
      <c r="FK401" s="7"/>
      <c r="FL401" s="7"/>
      <c r="FM401" s="7"/>
      <c r="FN401" s="7"/>
      <c r="FO401" s="7"/>
      <c r="FP401" s="7"/>
      <c r="FQ401" s="7"/>
      <c r="FR401" s="7"/>
      <c r="FS401" s="7"/>
      <c r="FT401" s="7"/>
      <c r="FU401" s="7"/>
      <c r="FV401" s="7"/>
      <c r="FW401" s="7"/>
      <c r="FX401" s="7"/>
      <c r="FY401" s="7"/>
      <c r="FZ401" s="7"/>
      <c r="GA401" s="7"/>
      <c r="GB401" s="7"/>
      <c r="GC401" s="7"/>
      <c r="GD401" s="7"/>
      <c r="GE401" s="7"/>
      <c r="GF401" s="7"/>
      <c r="GG401" s="7"/>
      <c r="GH401" s="7"/>
      <c r="GI401" s="7"/>
      <c r="GJ401" s="7"/>
      <c r="GK401" s="7"/>
      <c r="GL401" s="7"/>
      <c r="GM401" s="7"/>
      <c r="GN401" s="7"/>
      <c r="GO401" s="7"/>
      <c r="GP401" s="7"/>
      <c r="GQ401" s="7"/>
      <c r="GR401" s="7"/>
      <c r="GS401" s="7"/>
      <c r="GT401" s="7"/>
      <c r="GU401" s="7"/>
      <c r="GV401" s="7"/>
      <c r="GW401" s="7"/>
      <c r="GX401" s="7"/>
      <c r="GY401" s="7"/>
      <c r="GZ401" s="7"/>
      <c r="HA401" s="7"/>
      <c r="HB401" s="7"/>
      <c r="HC401" s="7"/>
      <c r="HD401" s="7"/>
      <c r="HE401" s="7"/>
      <c r="HF401" s="7"/>
      <c r="HG401" s="7"/>
      <c r="HH401" s="7"/>
      <c r="HI401" s="7"/>
      <c r="HJ401" s="7"/>
      <c r="HK401" s="7"/>
      <c r="HL401" s="7"/>
      <c r="HM401" s="7"/>
      <c r="HN401" s="7"/>
      <c r="HO401" s="7"/>
      <c r="HP401" s="7"/>
      <c r="HQ401" s="7"/>
      <c r="HR401" s="7"/>
      <c r="HS401" s="7"/>
      <c r="HT401" s="7"/>
      <c r="HU401" s="7"/>
      <c r="HV401" s="7"/>
      <c r="HW401" s="7"/>
      <c r="HX401" s="7"/>
      <c r="HY401" s="7"/>
      <c r="HZ401" s="7"/>
      <c r="IA401" s="7"/>
      <c r="IB401" s="7"/>
      <c r="IC401" s="7"/>
      <c r="ID401" s="7"/>
      <c r="IE401" s="7"/>
      <c r="IF401" s="7"/>
      <c r="IG401" s="7"/>
      <c r="IH401" s="7"/>
      <c r="II401" s="7"/>
      <c r="IJ401" s="7"/>
      <c r="IK401" s="7"/>
      <c r="IL401" s="7"/>
      <c r="IM401" s="7"/>
      <c r="IN401" s="7"/>
      <c r="IO401" s="7"/>
      <c r="IP401" s="7"/>
      <c r="IQ401" s="7"/>
      <c r="IR401" s="7"/>
      <c r="IS401" s="7"/>
      <c r="IT401" s="7"/>
      <c r="IU401" s="7"/>
      <c r="IV401" s="7"/>
      <c r="IW401" s="7"/>
      <c r="IX401" s="7"/>
      <c r="IY401" s="7"/>
      <c r="IZ401" s="7"/>
      <c r="JA401" s="7"/>
      <c r="JB401" s="7"/>
      <c r="JC401" s="7"/>
      <c r="JD401" s="7"/>
      <c r="JE401" s="7"/>
      <c r="JF401" s="7"/>
      <c r="JG401" s="7"/>
      <c r="JH401" s="7"/>
      <c r="JI401" s="7"/>
      <c r="JJ401" s="7"/>
      <c r="JK401" s="7"/>
      <c r="JL401" s="7"/>
      <c r="JM401" s="7"/>
      <c r="JN401" s="7"/>
      <c r="JO401" s="7"/>
      <c r="JP401" s="7"/>
      <c r="JQ401" s="7"/>
      <c r="JR401" s="7"/>
      <c r="JS401" s="7"/>
      <c r="JT401" s="7"/>
      <c r="JU401" s="7"/>
      <c r="JV401" s="7"/>
      <c r="JW401" s="7"/>
      <c r="JX401" s="7"/>
      <c r="JY401" s="7"/>
      <c r="JZ401" s="7"/>
      <c r="KA401" s="7"/>
      <c r="KB401" s="7"/>
      <c r="KC401" s="7"/>
      <c r="KD401" s="7"/>
      <c r="KE401" s="7"/>
      <c r="KF401" s="7"/>
      <c r="KG401" s="7"/>
      <c r="KH401" s="7"/>
      <c r="KI401" s="7"/>
      <c r="KJ401" s="7"/>
      <c r="KK401" s="7"/>
      <c r="KL401" s="7"/>
      <c r="KM401" s="7"/>
      <c r="KN401" s="7"/>
      <c r="KO401" s="7"/>
      <c r="KP401" s="7"/>
      <c r="KQ401" s="7"/>
      <c r="KR401" s="7"/>
      <c r="KS401" s="7"/>
      <c r="KT401" s="7"/>
      <c r="KU401" s="7"/>
      <c r="KV401" s="7"/>
      <c r="KW401" s="7"/>
      <c r="KX401" s="7"/>
      <c r="KY401" s="7"/>
      <c r="KZ401" s="7"/>
      <c r="LA401" s="7"/>
      <c r="LB401" s="7"/>
      <c r="LC401" s="7"/>
      <c r="LD401" s="7"/>
      <c r="LE401" s="7"/>
      <c r="LF401" s="7"/>
      <c r="LG401" s="7"/>
      <c r="LH401" s="7"/>
      <c r="LI401" s="7"/>
      <c r="LJ401" s="7"/>
      <c r="LK401" s="7"/>
      <c r="LL401" s="7"/>
      <c r="LM401" s="7"/>
      <c r="LN401" s="7"/>
      <c r="LO401" s="7"/>
      <c r="LP401" s="7"/>
      <c r="LQ401" s="7"/>
      <c r="LR401" s="7"/>
      <c r="LS401" s="7"/>
      <c r="LT401" s="7"/>
      <c r="LU401" s="7"/>
      <c r="LV401" s="7"/>
      <c r="LW401" s="7"/>
      <c r="LX401" s="7"/>
      <c r="LY401" s="7"/>
      <c r="LZ401" s="7"/>
      <c r="MA401" s="7"/>
      <c r="MB401" s="7"/>
      <c r="MC401" s="7"/>
      <c r="MD401" s="7"/>
      <c r="ME401" s="7"/>
      <c r="MF401" s="7"/>
      <c r="MG401" s="7"/>
      <c r="MH401" s="7"/>
      <c r="MI401" s="7"/>
      <c r="MJ401" s="7"/>
      <c r="MK401" s="7"/>
      <c r="ML401" s="7"/>
      <c r="MM401" s="7"/>
      <c r="MN401" s="7"/>
      <c r="MO401" s="7"/>
      <c r="MP401" s="7"/>
      <c r="MQ401" s="7"/>
      <c r="MR401" s="7"/>
      <c r="MS401" s="7"/>
      <c r="MT401" s="7"/>
      <c r="MU401" s="7"/>
      <c r="MV401" s="7"/>
      <c r="MW401" s="7"/>
      <c r="MX401" s="7"/>
      <c r="MY401" s="7"/>
      <c r="MZ401" s="7"/>
      <c r="NA401" s="7"/>
      <c r="NB401" s="7"/>
      <c r="NC401" s="7"/>
      <c r="ND401" s="7"/>
      <c r="NE401" s="7"/>
      <c r="NF401" s="7"/>
      <c r="NG401" s="7"/>
      <c r="NH401" s="7"/>
      <c r="NI401" s="7"/>
      <c r="NJ401" s="7"/>
      <c r="NK401" s="7"/>
      <c r="NL401" s="7"/>
      <c r="NM401" s="7"/>
      <c r="NN401" s="7"/>
      <c r="NO401" s="7"/>
      <c r="NP401" s="7"/>
      <c r="NQ401" s="7"/>
      <c r="NR401" s="7"/>
      <c r="NS401" s="7"/>
      <c r="NT401" s="7"/>
      <c r="NU401" s="7"/>
      <c r="NV401" s="7"/>
      <c r="NW401" s="7"/>
      <c r="NX401" s="7"/>
      <c r="NY401" s="7"/>
      <c r="NZ401" s="7"/>
      <c r="OA401" s="7"/>
      <c r="OB401" s="7"/>
      <c r="OC401" s="7"/>
      <c r="OD401" s="7"/>
      <c r="OE401" s="7"/>
      <c r="OF401" s="7"/>
      <c r="OG401" s="7"/>
      <c r="OH401" s="7"/>
      <c r="OI401" s="7"/>
      <c r="OJ401" s="7"/>
      <c r="OK401" s="7"/>
      <c r="OL401" s="7"/>
      <c r="OM401" s="7"/>
      <c r="ON401" s="7"/>
      <c r="OO401" s="7"/>
      <c r="OP401" s="7"/>
      <c r="OQ401" s="7"/>
      <c r="OR401" s="7"/>
      <c r="OS401" s="7"/>
      <c r="OT401" s="7"/>
      <c r="OU401" s="7"/>
      <c r="OV401" s="7"/>
      <c r="OW401" s="7"/>
      <c r="OX401" s="7"/>
      <c r="OY401" s="7"/>
      <c r="OZ401" s="7"/>
      <c r="PA401" s="7"/>
      <c r="PB401" s="7"/>
      <c r="PC401" s="7"/>
      <c r="PD401" s="7"/>
      <c r="PE401" s="7"/>
      <c r="PF401" s="7"/>
      <c r="PG401" s="7"/>
      <c r="PH401" s="7"/>
      <c r="PI401" s="7"/>
      <c r="PJ401" s="7"/>
      <c r="PK401" s="7"/>
      <c r="PL401" s="7"/>
      <c r="PM401" s="7"/>
      <c r="PN401" s="7"/>
      <c r="PO401" s="7"/>
      <c r="PP401" s="7"/>
      <c r="PQ401" s="7"/>
      <c r="PR401" s="7"/>
      <c r="PS401" s="7"/>
      <c r="PT401" s="7"/>
      <c r="PU401" s="7"/>
      <c r="PV401" s="7"/>
      <c r="PW401" s="7"/>
      <c r="PX401" s="7"/>
      <c r="PY401" s="7"/>
      <c r="PZ401" s="7"/>
      <c r="QA401" s="7"/>
      <c r="QB401" s="7"/>
      <c r="QC401" s="7"/>
      <c r="QD401" s="7"/>
      <c r="QE401" s="7"/>
      <c r="QF401" s="7"/>
      <c r="QG401" s="7"/>
      <c r="QH401" s="7"/>
      <c r="QI401" s="7"/>
      <c r="QJ401" s="7"/>
      <c r="QK401" s="7"/>
      <c r="QL401" s="7"/>
      <c r="QM401" s="7"/>
      <c r="QN401" s="7"/>
      <c r="QO401" s="7"/>
      <c r="QP401" s="7"/>
      <c r="QQ401" s="7"/>
      <c r="QR401" s="7"/>
      <c r="QS401" s="7"/>
      <c r="QT401" s="7"/>
      <c r="QU401" s="7"/>
      <c r="QV401" s="7"/>
      <c r="QW401" s="7"/>
      <c r="QX401" s="7"/>
      <c r="QY401" s="7"/>
      <c r="QZ401" s="7"/>
      <c r="RA401" s="7"/>
      <c r="RB401" s="7"/>
      <c r="RC401" s="7"/>
      <c r="RD401" s="7"/>
      <c r="RE401" s="7"/>
      <c r="RF401" s="7"/>
      <c r="RG401" s="7"/>
      <c r="RH401" s="7"/>
      <c r="RI401" s="7"/>
      <c r="RJ401" s="7"/>
      <c r="RK401" s="7"/>
      <c r="RL401" s="7"/>
      <c r="RM401" s="7"/>
      <c r="RN401" s="7"/>
      <c r="RO401" s="7"/>
      <c r="RP401" s="7"/>
      <c r="RQ401" s="7"/>
      <c r="RR401" s="7"/>
      <c r="RS401" s="7"/>
      <c r="RT401" s="7"/>
      <c r="RU401" s="7"/>
      <c r="RV401" s="7"/>
      <c r="RW401" s="7"/>
      <c r="RX401" s="7"/>
      <c r="RY401" s="7"/>
      <c r="RZ401" s="7"/>
      <c r="SA401" s="7"/>
      <c r="SB401" s="7"/>
      <c r="SC401" s="7"/>
      <c r="SD401" s="7"/>
      <c r="SE401" s="7"/>
      <c r="SF401" s="7"/>
      <c r="SG401" s="7"/>
      <c r="SH401" s="7"/>
      <c r="SI401" s="7"/>
      <c r="SJ401" s="7"/>
      <c r="SK401" s="7"/>
    </row>
    <row r="402" ht="14.2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  <c r="DT402" s="7"/>
      <c r="DU402" s="7"/>
      <c r="DV402" s="7"/>
      <c r="DW402" s="7"/>
      <c r="DX402" s="7"/>
      <c r="DY402" s="7"/>
      <c r="DZ402" s="7"/>
      <c r="EA402" s="7"/>
      <c r="EB402" s="7"/>
      <c r="EC402" s="7"/>
      <c r="ED402" s="7"/>
      <c r="EE402" s="7"/>
      <c r="EF402" s="7"/>
      <c r="EG402" s="7"/>
      <c r="EH402" s="7"/>
      <c r="EI402" s="7"/>
      <c r="EJ402" s="7"/>
      <c r="EK402" s="7"/>
      <c r="EL402" s="7"/>
      <c r="EM402" s="7"/>
      <c r="EN402" s="7"/>
      <c r="EO402" s="7"/>
      <c r="EP402" s="7"/>
      <c r="EQ402" s="7"/>
      <c r="ER402" s="7"/>
      <c r="ES402" s="7"/>
      <c r="ET402" s="7"/>
      <c r="EU402" s="7"/>
      <c r="EV402" s="7"/>
      <c r="EW402" s="7"/>
      <c r="EX402" s="7"/>
      <c r="EY402" s="7"/>
      <c r="EZ402" s="7"/>
      <c r="FA402" s="7"/>
      <c r="FB402" s="7"/>
      <c r="FC402" s="7"/>
      <c r="FD402" s="7"/>
      <c r="FE402" s="7"/>
      <c r="FF402" s="7"/>
      <c r="FG402" s="7"/>
      <c r="FH402" s="7"/>
      <c r="FI402" s="7"/>
      <c r="FJ402" s="7"/>
      <c r="FK402" s="7"/>
      <c r="FL402" s="7"/>
      <c r="FM402" s="7"/>
      <c r="FN402" s="7"/>
      <c r="FO402" s="7"/>
      <c r="FP402" s="7"/>
      <c r="FQ402" s="7"/>
      <c r="FR402" s="7"/>
      <c r="FS402" s="7"/>
      <c r="FT402" s="7"/>
      <c r="FU402" s="7"/>
      <c r="FV402" s="7"/>
      <c r="FW402" s="7"/>
      <c r="FX402" s="7"/>
      <c r="FY402" s="7"/>
      <c r="FZ402" s="7"/>
      <c r="GA402" s="7"/>
      <c r="GB402" s="7"/>
      <c r="GC402" s="7"/>
      <c r="GD402" s="7"/>
      <c r="GE402" s="7"/>
      <c r="GF402" s="7"/>
      <c r="GG402" s="7"/>
      <c r="GH402" s="7"/>
      <c r="GI402" s="7"/>
      <c r="GJ402" s="7"/>
      <c r="GK402" s="7"/>
      <c r="GL402" s="7"/>
      <c r="GM402" s="7"/>
      <c r="GN402" s="7"/>
      <c r="GO402" s="7"/>
      <c r="GP402" s="7"/>
      <c r="GQ402" s="7"/>
      <c r="GR402" s="7"/>
      <c r="GS402" s="7"/>
      <c r="GT402" s="7"/>
      <c r="GU402" s="7"/>
      <c r="GV402" s="7"/>
      <c r="GW402" s="7"/>
      <c r="GX402" s="7"/>
      <c r="GY402" s="7"/>
      <c r="GZ402" s="7"/>
      <c r="HA402" s="7"/>
      <c r="HB402" s="7"/>
      <c r="HC402" s="7"/>
      <c r="HD402" s="7"/>
      <c r="HE402" s="7"/>
      <c r="HF402" s="7"/>
      <c r="HG402" s="7"/>
      <c r="HH402" s="7"/>
      <c r="HI402" s="7"/>
      <c r="HJ402" s="7"/>
      <c r="HK402" s="7"/>
      <c r="HL402" s="7"/>
      <c r="HM402" s="7"/>
      <c r="HN402" s="7"/>
      <c r="HO402" s="7"/>
      <c r="HP402" s="7"/>
      <c r="HQ402" s="7"/>
      <c r="HR402" s="7"/>
      <c r="HS402" s="7"/>
      <c r="HT402" s="7"/>
      <c r="HU402" s="7"/>
      <c r="HV402" s="7"/>
      <c r="HW402" s="7"/>
      <c r="HX402" s="7"/>
      <c r="HY402" s="7"/>
      <c r="HZ402" s="7"/>
      <c r="IA402" s="7"/>
      <c r="IB402" s="7"/>
      <c r="IC402" s="7"/>
      <c r="ID402" s="7"/>
      <c r="IE402" s="7"/>
      <c r="IF402" s="7"/>
      <c r="IG402" s="7"/>
      <c r="IH402" s="7"/>
      <c r="II402" s="7"/>
      <c r="IJ402" s="7"/>
      <c r="IK402" s="7"/>
      <c r="IL402" s="7"/>
      <c r="IM402" s="7"/>
      <c r="IN402" s="7"/>
      <c r="IO402" s="7"/>
      <c r="IP402" s="7"/>
      <c r="IQ402" s="7"/>
      <c r="IR402" s="7"/>
      <c r="IS402" s="7"/>
      <c r="IT402" s="7"/>
      <c r="IU402" s="7"/>
      <c r="IV402" s="7"/>
      <c r="IW402" s="7"/>
      <c r="IX402" s="7"/>
      <c r="IY402" s="7"/>
      <c r="IZ402" s="7"/>
      <c r="JA402" s="7"/>
      <c r="JB402" s="7"/>
      <c r="JC402" s="7"/>
      <c r="JD402" s="7"/>
      <c r="JE402" s="7"/>
      <c r="JF402" s="7"/>
      <c r="JG402" s="7"/>
      <c r="JH402" s="7"/>
      <c r="JI402" s="7"/>
      <c r="JJ402" s="7"/>
      <c r="JK402" s="7"/>
      <c r="JL402" s="7"/>
      <c r="JM402" s="7"/>
      <c r="JN402" s="7"/>
      <c r="JO402" s="7"/>
      <c r="JP402" s="7"/>
      <c r="JQ402" s="7"/>
      <c r="JR402" s="7"/>
      <c r="JS402" s="7"/>
      <c r="JT402" s="7"/>
      <c r="JU402" s="7"/>
      <c r="JV402" s="7"/>
      <c r="JW402" s="7"/>
      <c r="JX402" s="7"/>
      <c r="JY402" s="7"/>
      <c r="JZ402" s="7"/>
      <c r="KA402" s="7"/>
      <c r="KB402" s="7"/>
      <c r="KC402" s="7"/>
      <c r="KD402" s="7"/>
      <c r="KE402" s="7"/>
      <c r="KF402" s="7"/>
      <c r="KG402" s="7"/>
      <c r="KH402" s="7"/>
      <c r="KI402" s="7"/>
      <c r="KJ402" s="7"/>
      <c r="KK402" s="7"/>
      <c r="KL402" s="7"/>
      <c r="KM402" s="7"/>
      <c r="KN402" s="7"/>
      <c r="KO402" s="7"/>
      <c r="KP402" s="7"/>
      <c r="KQ402" s="7"/>
      <c r="KR402" s="7"/>
      <c r="KS402" s="7"/>
      <c r="KT402" s="7"/>
      <c r="KU402" s="7"/>
      <c r="KV402" s="7"/>
      <c r="KW402" s="7"/>
      <c r="KX402" s="7"/>
      <c r="KY402" s="7"/>
      <c r="KZ402" s="7"/>
      <c r="LA402" s="7"/>
      <c r="LB402" s="7"/>
      <c r="LC402" s="7"/>
      <c r="LD402" s="7"/>
      <c r="LE402" s="7"/>
      <c r="LF402" s="7"/>
      <c r="LG402" s="7"/>
      <c r="LH402" s="7"/>
      <c r="LI402" s="7"/>
      <c r="LJ402" s="7"/>
      <c r="LK402" s="7"/>
      <c r="LL402" s="7"/>
      <c r="LM402" s="7"/>
      <c r="LN402" s="7"/>
      <c r="LO402" s="7"/>
      <c r="LP402" s="7"/>
      <c r="LQ402" s="7"/>
      <c r="LR402" s="7"/>
      <c r="LS402" s="7"/>
      <c r="LT402" s="7"/>
      <c r="LU402" s="7"/>
      <c r="LV402" s="7"/>
      <c r="LW402" s="7"/>
      <c r="LX402" s="7"/>
      <c r="LY402" s="7"/>
      <c r="LZ402" s="7"/>
      <c r="MA402" s="7"/>
      <c r="MB402" s="7"/>
      <c r="MC402" s="7"/>
      <c r="MD402" s="7"/>
      <c r="ME402" s="7"/>
      <c r="MF402" s="7"/>
      <c r="MG402" s="7"/>
      <c r="MH402" s="7"/>
      <c r="MI402" s="7"/>
      <c r="MJ402" s="7"/>
      <c r="MK402" s="7"/>
      <c r="ML402" s="7"/>
      <c r="MM402" s="7"/>
      <c r="MN402" s="7"/>
      <c r="MO402" s="7"/>
      <c r="MP402" s="7"/>
      <c r="MQ402" s="7"/>
      <c r="MR402" s="7"/>
      <c r="MS402" s="7"/>
      <c r="MT402" s="7"/>
      <c r="MU402" s="7"/>
      <c r="MV402" s="7"/>
      <c r="MW402" s="7"/>
      <c r="MX402" s="7"/>
      <c r="MY402" s="7"/>
      <c r="MZ402" s="7"/>
      <c r="NA402" s="7"/>
      <c r="NB402" s="7"/>
      <c r="NC402" s="7"/>
      <c r="ND402" s="7"/>
      <c r="NE402" s="7"/>
      <c r="NF402" s="7"/>
      <c r="NG402" s="7"/>
      <c r="NH402" s="7"/>
      <c r="NI402" s="7"/>
      <c r="NJ402" s="7"/>
      <c r="NK402" s="7"/>
      <c r="NL402" s="7"/>
      <c r="NM402" s="7"/>
      <c r="NN402" s="7"/>
      <c r="NO402" s="7"/>
      <c r="NP402" s="7"/>
      <c r="NQ402" s="7"/>
      <c r="NR402" s="7"/>
      <c r="NS402" s="7"/>
      <c r="NT402" s="7"/>
      <c r="NU402" s="7"/>
      <c r="NV402" s="7"/>
      <c r="NW402" s="7"/>
      <c r="NX402" s="7"/>
      <c r="NY402" s="7"/>
      <c r="NZ402" s="7"/>
      <c r="OA402" s="7"/>
      <c r="OB402" s="7"/>
      <c r="OC402" s="7"/>
      <c r="OD402" s="7"/>
      <c r="OE402" s="7"/>
      <c r="OF402" s="7"/>
      <c r="OG402" s="7"/>
      <c r="OH402" s="7"/>
      <c r="OI402" s="7"/>
      <c r="OJ402" s="7"/>
      <c r="OK402" s="7"/>
      <c r="OL402" s="7"/>
      <c r="OM402" s="7"/>
      <c r="ON402" s="7"/>
      <c r="OO402" s="7"/>
      <c r="OP402" s="7"/>
      <c r="OQ402" s="7"/>
      <c r="OR402" s="7"/>
      <c r="OS402" s="7"/>
      <c r="OT402" s="7"/>
      <c r="OU402" s="7"/>
      <c r="OV402" s="7"/>
      <c r="OW402" s="7"/>
      <c r="OX402" s="7"/>
      <c r="OY402" s="7"/>
      <c r="OZ402" s="7"/>
      <c r="PA402" s="7"/>
      <c r="PB402" s="7"/>
      <c r="PC402" s="7"/>
      <c r="PD402" s="7"/>
      <c r="PE402" s="7"/>
      <c r="PF402" s="7"/>
      <c r="PG402" s="7"/>
      <c r="PH402" s="7"/>
      <c r="PI402" s="7"/>
      <c r="PJ402" s="7"/>
      <c r="PK402" s="7"/>
      <c r="PL402" s="7"/>
      <c r="PM402" s="7"/>
      <c r="PN402" s="7"/>
      <c r="PO402" s="7"/>
      <c r="PP402" s="7"/>
      <c r="PQ402" s="7"/>
      <c r="PR402" s="7"/>
      <c r="PS402" s="7"/>
      <c r="PT402" s="7"/>
      <c r="PU402" s="7"/>
      <c r="PV402" s="7"/>
      <c r="PW402" s="7"/>
      <c r="PX402" s="7"/>
      <c r="PY402" s="7"/>
      <c r="PZ402" s="7"/>
      <c r="QA402" s="7"/>
      <c r="QB402" s="7"/>
      <c r="QC402" s="7"/>
      <c r="QD402" s="7"/>
      <c r="QE402" s="7"/>
      <c r="QF402" s="7"/>
      <c r="QG402" s="7"/>
      <c r="QH402" s="7"/>
      <c r="QI402" s="7"/>
      <c r="QJ402" s="7"/>
      <c r="QK402" s="7"/>
      <c r="QL402" s="7"/>
      <c r="QM402" s="7"/>
      <c r="QN402" s="7"/>
      <c r="QO402" s="7"/>
      <c r="QP402" s="7"/>
      <c r="QQ402" s="7"/>
      <c r="QR402" s="7"/>
      <c r="QS402" s="7"/>
      <c r="QT402" s="7"/>
      <c r="QU402" s="7"/>
      <c r="QV402" s="7"/>
      <c r="QW402" s="7"/>
      <c r="QX402" s="7"/>
      <c r="QY402" s="7"/>
      <c r="QZ402" s="7"/>
      <c r="RA402" s="7"/>
      <c r="RB402" s="7"/>
      <c r="RC402" s="7"/>
      <c r="RD402" s="7"/>
      <c r="RE402" s="7"/>
      <c r="RF402" s="7"/>
      <c r="RG402" s="7"/>
      <c r="RH402" s="7"/>
      <c r="RI402" s="7"/>
      <c r="RJ402" s="7"/>
      <c r="RK402" s="7"/>
      <c r="RL402" s="7"/>
      <c r="RM402" s="7"/>
      <c r="RN402" s="7"/>
      <c r="RO402" s="7"/>
      <c r="RP402" s="7"/>
      <c r="RQ402" s="7"/>
      <c r="RR402" s="7"/>
      <c r="RS402" s="7"/>
      <c r="RT402" s="7"/>
      <c r="RU402" s="7"/>
      <c r="RV402" s="7"/>
      <c r="RW402" s="7"/>
      <c r="RX402" s="7"/>
      <c r="RY402" s="7"/>
      <c r="RZ402" s="7"/>
      <c r="SA402" s="7"/>
      <c r="SB402" s="7"/>
      <c r="SC402" s="7"/>
      <c r="SD402" s="7"/>
      <c r="SE402" s="7"/>
      <c r="SF402" s="7"/>
      <c r="SG402" s="7"/>
      <c r="SH402" s="7"/>
      <c r="SI402" s="7"/>
      <c r="SJ402" s="7"/>
      <c r="SK402" s="7"/>
    </row>
    <row r="403" ht="14.2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  <c r="DT403" s="7"/>
      <c r="DU403" s="7"/>
      <c r="DV403" s="7"/>
      <c r="DW403" s="7"/>
      <c r="DX403" s="7"/>
      <c r="DY403" s="7"/>
      <c r="DZ403" s="7"/>
      <c r="EA403" s="7"/>
      <c r="EB403" s="7"/>
      <c r="EC403" s="7"/>
      <c r="ED403" s="7"/>
      <c r="EE403" s="7"/>
      <c r="EF403" s="7"/>
      <c r="EG403" s="7"/>
      <c r="EH403" s="7"/>
      <c r="EI403" s="7"/>
      <c r="EJ403" s="7"/>
      <c r="EK403" s="7"/>
      <c r="EL403" s="7"/>
      <c r="EM403" s="7"/>
      <c r="EN403" s="7"/>
      <c r="EO403" s="7"/>
      <c r="EP403" s="7"/>
      <c r="EQ403" s="7"/>
      <c r="ER403" s="7"/>
      <c r="ES403" s="7"/>
      <c r="ET403" s="7"/>
      <c r="EU403" s="7"/>
      <c r="EV403" s="7"/>
      <c r="EW403" s="7"/>
      <c r="EX403" s="7"/>
      <c r="EY403" s="7"/>
      <c r="EZ403" s="7"/>
      <c r="FA403" s="7"/>
      <c r="FB403" s="7"/>
      <c r="FC403" s="7"/>
      <c r="FD403" s="7"/>
      <c r="FE403" s="7"/>
      <c r="FF403" s="7"/>
      <c r="FG403" s="7"/>
      <c r="FH403" s="7"/>
      <c r="FI403" s="7"/>
      <c r="FJ403" s="7"/>
      <c r="FK403" s="7"/>
      <c r="FL403" s="7"/>
      <c r="FM403" s="7"/>
      <c r="FN403" s="7"/>
      <c r="FO403" s="7"/>
      <c r="FP403" s="7"/>
      <c r="FQ403" s="7"/>
      <c r="FR403" s="7"/>
      <c r="FS403" s="7"/>
      <c r="FT403" s="7"/>
      <c r="FU403" s="7"/>
      <c r="FV403" s="7"/>
      <c r="FW403" s="7"/>
      <c r="FX403" s="7"/>
      <c r="FY403" s="7"/>
      <c r="FZ403" s="7"/>
      <c r="GA403" s="7"/>
      <c r="GB403" s="7"/>
      <c r="GC403" s="7"/>
      <c r="GD403" s="7"/>
      <c r="GE403" s="7"/>
      <c r="GF403" s="7"/>
      <c r="GG403" s="7"/>
      <c r="GH403" s="7"/>
      <c r="GI403" s="7"/>
      <c r="GJ403" s="7"/>
      <c r="GK403" s="7"/>
      <c r="GL403" s="7"/>
      <c r="GM403" s="7"/>
      <c r="GN403" s="7"/>
      <c r="GO403" s="7"/>
      <c r="GP403" s="7"/>
      <c r="GQ403" s="7"/>
      <c r="GR403" s="7"/>
      <c r="GS403" s="7"/>
      <c r="GT403" s="7"/>
      <c r="GU403" s="7"/>
      <c r="GV403" s="7"/>
      <c r="GW403" s="7"/>
      <c r="GX403" s="7"/>
      <c r="GY403" s="7"/>
      <c r="GZ403" s="7"/>
      <c r="HA403" s="7"/>
      <c r="HB403" s="7"/>
      <c r="HC403" s="7"/>
      <c r="HD403" s="7"/>
      <c r="HE403" s="7"/>
      <c r="HF403" s="7"/>
      <c r="HG403" s="7"/>
      <c r="HH403" s="7"/>
      <c r="HI403" s="7"/>
      <c r="HJ403" s="7"/>
      <c r="HK403" s="7"/>
      <c r="HL403" s="7"/>
      <c r="HM403" s="7"/>
      <c r="HN403" s="7"/>
      <c r="HO403" s="7"/>
      <c r="HP403" s="7"/>
      <c r="HQ403" s="7"/>
      <c r="HR403" s="7"/>
      <c r="HS403" s="7"/>
      <c r="HT403" s="7"/>
      <c r="HU403" s="7"/>
      <c r="HV403" s="7"/>
      <c r="HW403" s="7"/>
      <c r="HX403" s="7"/>
      <c r="HY403" s="7"/>
      <c r="HZ403" s="7"/>
      <c r="IA403" s="7"/>
      <c r="IB403" s="7"/>
      <c r="IC403" s="7"/>
      <c r="ID403" s="7"/>
      <c r="IE403" s="7"/>
      <c r="IF403" s="7"/>
      <c r="IG403" s="7"/>
      <c r="IH403" s="7"/>
      <c r="II403" s="7"/>
      <c r="IJ403" s="7"/>
      <c r="IK403" s="7"/>
      <c r="IL403" s="7"/>
      <c r="IM403" s="7"/>
      <c r="IN403" s="7"/>
      <c r="IO403" s="7"/>
      <c r="IP403" s="7"/>
      <c r="IQ403" s="7"/>
      <c r="IR403" s="7"/>
      <c r="IS403" s="7"/>
      <c r="IT403" s="7"/>
      <c r="IU403" s="7"/>
      <c r="IV403" s="7"/>
      <c r="IW403" s="7"/>
      <c r="IX403" s="7"/>
      <c r="IY403" s="7"/>
      <c r="IZ403" s="7"/>
      <c r="JA403" s="7"/>
      <c r="JB403" s="7"/>
      <c r="JC403" s="7"/>
      <c r="JD403" s="7"/>
      <c r="JE403" s="7"/>
      <c r="JF403" s="7"/>
      <c r="JG403" s="7"/>
      <c r="JH403" s="7"/>
      <c r="JI403" s="7"/>
      <c r="JJ403" s="7"/>
      <c r="JK403" s="7"/>
      <c r="JL403" s="7"/>
      <c r="JM403" s="7"/>
      <c r="JN403" s="7"/>
      <c r="JO403" s="7"/>
      <c r="JP403" s="7"/>
      <c r="JQ403" s="7"/>
      <c r="JR403" s="7"/>
      <c r="JS403" s="7"/>
      <c r="JT403" s="7"/>
      <c r="JU403" s="7"/>
      <c r="JV403" s="7"/>
      <c r="JW403" s="7"/>
      <c r="JX403" s="7"/>
      <c r="JY403" s="7"/>
      <c r="JZ403" s="7"/>
      <c r="KA403" s="7"/>
      <c r="KB403" s="7"/>
      <c r="KC403" s="7"/>
      <c r="KD403" s="7"/>
      <c r="KE403" s="7"/>
      <c r="KF403" s="7"/>
      <c r="KG403" s="7"/>
      <c r="KH403" s="7"/>
      <c r="KI403" s="7"/>
      <c r="KJ403" s="7"/>
      <c r="KK403" s="7"/>
      <c r="KL403" s="7"/>
      <c r="KM403" s="7"/>
      <c r="KN403" s="7"/>
      <c r="KO403" s="7"/>
      <c r="KP403" s="7"/>
      <c r="KQ403" s="7"/>
      <c r="KR403" s="7"/>
      <c r="KS403" s="7"/>
      <c r="KT403" s="7"/>
      <c r="KU403" s="7"/>
      <c r="KV403" s="7"/>
      <c r="KW403" s="7"/>
      <c r="KX403" s="7"/>
      <c r="KY403" s="7"/>
      <c r="KZ403" s="7"/>
      <c r="LA403" s="7"/>
      <c r="LB403" s="7"/>
      <c r="LC403" s="7"/>
      <c r="LD403" s="7"/>
      <c r="LE403" s="7"/>
      <c r="LF403" s="7"/>
      <c r="LG403" s="7"/>
      <c r="LH403" s="7"/>
      <c r="LI403" s="7"/>
      <c r="LJ403" s="7"/>
      <c r="LK403" s="7"/>
      <c r="LL403" s="7"/>
      <c r="LM403" s="7"/>
      <c r="LN403" s="7"/>
      <c r="LO403" s="7"/>
      <c r="LP403" s="7"/>
      <c r="LQ403" s="7"/>
      <c r="LR403" s="7"/>
      <c r="LS403" s="7"/>
      <c r="LT403" s="7"/>
      <c r="LU403" s="7"/>
      <c r="LV403" s="7"/>
      <c r="LW403" s="7"/>
      <c r="LX403" s="7"/>
      <c r="LY403" s="7"/>
      <c r="LZ403" s="7"/>
      <c r="MA403" s="7"/>
      <c r="MB403" s="7"/>
      <c r="MC403" s="7"/>
      <c r="MD403" s="7"/>
      <c r="ME403" s="7"/>
      <c r="MF403" s="7"/>
      <c r="MG403" s="7"/>
      <c r="MH403" s="7"/>
      <c r="MI403" s="7"/>
      <c r="MJ403" s="7"/>
      <c r="MK403" s="7"/>
      <c r="ML403" s="7"/>
      <c r="MM403" s="7"/>
      <c r="MN403" s="7"/>
      <c r="MO403" s="7"/>
      <c r="MP403" s="7"/>
      <c r="MQ403" s="7"/>
      <c r="MR403" s="7"/>
      <c r="MS403" s="7"/>
      <c r="MT403" s="7"/>
      <c r="MU403" s="7"/>
      <c r="MV403" s="7"/>
      <c r="MW403" s="7"/>
      <c r="MX403" s="7"/>
      <c r="MY403" s="7"/>
      <c r="MZ403" s="7"/>
      <c r="NA403" s="7"/>
      <c r="NB403" s="7"/>
      <c r="NC403" s="7"/>
      <c r="ND403" s="7"/>
      <c r="NE403" s="7"/>
      <c r="NF403" s="7"/>
      <c r="NG403" s="7"/>
      <c r="NH403" s="7"/>
      <c r="NI403" s="7"/>
      <c r="NJ403" s="7"/>
      <c r="NK403" s="7"/>
      <c r="NL403" s="7"/>
      <c r="NM403" s="7"/>
      <c r="NN403" s="7"/>
      <c r="NO403" s="7"/>
      <c r="NP403" s="7"/>
      <c r="NQ403" s="7"/>
      <c r="NR403" s="7"/>
      <c r="NS403" s="7"/>
      <c r="NT403" s="7"/>
      <c r="NU403" s="7"/>
      <c r="NV403" s="7"/>
      <c r="NW403" s="7"/>
      <c r="NX403" s="7"/>
      <c r="NY403" s="7"/>
      <c r="NZ403" s="7"/>
      <c r="OA403" s="7"/>
      <c r="OB403" s="7"/>
      <c r="OC403" s="7"/>
      <c r="OD403" s="7"/>
      <c r="OE403" s="7"/>
      <c r="OF403" s="7"/>
      <c r="OG403" s="7"/>
      <c r="OH403" s="7"/>
      <c r="OI403" s="7"/>
      <c r="OJ403" s="7"/>
      <c r="OK403" s="7"/>
      <c r="OL403" s="7"/>
      <c r="OM403" s="7"/>
      <c r="ON403" s="7"/>
      <c r="OO403" s="7"/>
      <c r="OP403" s="7"/>
      <c r="OQ403" s="7"/>
      <c r="OR403" s="7"/>
      <c r="OS403" s="7"/>
      <c r="OT403" s="7"/>
      <c r="OU403" s="7"/>
      <c r="OV403" s="7"/>
      <c r="OW403" s="7"/>
      <c r="OX403" s="7"/>
      <c r="OY403" s="7"/>
      <c r="OZ403" s="7"/>
      <c r="PA403" s="7"/>
      <c r="PB403" s="7"/>
      <c r="PC403" s="7"/>
      <c r="PD403" s="7"/>
      <c r="PE403" s="7"/>
      <c r="PF403" s="7"/>
      <c r="PG403" s="7"/>
      <c r="PH403" s="7"/>
      <c r="PI403" s="7"/>
      <c r="PJ403" s="7"/>
      <c r="PK403" s="7"/>
      <c r="PL403" s="7"/>
      <c r="PM403" s="7"/>
      <c r="PN403" s="7"/>
      <c r="PO403" s="7"/>
      <c r="PP403" s="7"/>
      <c r="PQ403" s="7"/>
      <c r="PR403" s="7"/>
      <c r="PS403" s="7"/>
      <c r="PT403" s="7"/>
      <c r="PU403" s="7"/>
      <c r="PV403" s="7"/>
      <c r="PW403" s="7"/>
      <c r="PX403" s="7"/>
      <c r="PY403" s="7"/>
      <c r="PZ403" s="7"/>
      <c r="QA403" s="7"/>
      <c r="QB403" s="7"/>
      <c r="QC403" s="7"/>
      <c r="QD403" s="7"/>
      <c r="QE403" s="7"/>
      <c r="QF403" s="7"/>
      <c r="QG403" s="7"/>
      <c r="QH403" s="7"/>
      <c r="QI403" s="7"/>
      <c r="QJ403" s="7"/>
      <c r="QK403" s="7"/>
      <c r="QL403" s="7"/>
      <c r="QM403" s="7"/>
      <c r="QN403" s="7"/>
      <c r="QO403" s="7"/>
      <c r="QP403" s="7"/>
      <c r="QQ403" s="7"/>
      <c r="QR403" s="7"/>
      <c r="QS403" s="7"/>
      <c r="QT403" s="7"/>
      <c r="QU403" s="7"/>
      <c r="QV403" s="7"/>
      <c r="QW403" s="7"/>
      <c r="QX403" s="7"/>
      <c r="QY403" s="7"/>
      <c r="QZ403" s="7"/>
      <c r="RA403" s="7"/>
      <c r="RB403" s="7"/>
      <c r="RC403" s="7"/>
      <c r="RD403" s="7"/>
      <c r="RE403" s="7"/>
      <c r="RF403" s="7"/>
      <c r="RG403" s="7"/>
      <c r="RH403" s="7"/>
      <c r="RI403" s="7"/>
      <c r="RJ403" s="7"/>
      <c r="RK403" s="7"/>
      <c r="RL403" s="7"/>
      <c r="RM403" s="7"/>
      <c r="RN403" s="7"/>
      <c r="RO403" s="7"/>
      <c r="RP403" s="7"/>
      <c r="RQ403" s="7"/>
      <c r="RR403" s="7"/>
      <c r="RS403" s="7"/>
      <c r="RT403" s="7"/>
      <c r="RU403" s="7"/>
      <c r="RV403" s="7"/>
      <c r="RW403" s="7"/>
      <c r="RX403" s="7"/>
      <c r="RY403" s="7"/>
      <c r="RZ403" s="7"/>
      <c r="SA403" s="7"/>
      <c r="SB403" s="7"/>
      <c r="SC403" s="7"/>
      <c r="SD403" s="7"/>
      <c r="SE403" s="7"/>
      <c r="SF403" s="7"/>
      <c r="SG403" s="7"/>
      <c r="SH403" s="7"/>
      <c r="SI403" s="7"/>
      <c r="SJ403" s="7"/>
      <c r="SK403" s="7"/>
    </row>
    <row r="404" ht="14.2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  <c r="DT404" s="7"/>
      <c r="DU404" s="7"/>
      <c r="DV404" s="7"/>
      <c r="DW404" s="7"/>
      <c r="DX404" s="7"/>
      <c r="DY404" s="7"/>
      <c r="DZ404" s="7"/>
      <c r="EA404" s="7"/>
      <c r="EB404" s="7"/>
      <c r="EC404" s="7"/>
      <c r="ED404" s="7"/>
      <c r="EE404" s="7"/>
      <c r="EF404" s="7"/>
      <c r="EG404" s="7"/>
      <c r="EH404" s="7"/>
      <c r="EI404" s="7"/>
      <c r="EJ404" s="7"/>
      <c r="EK404" s="7"/>
      <c r="EL404" s="7"/>
      <c r="EM404" s="7"/>
      <c r="EN404" s="7"/>
      <c r="EO404" s="7"/>
      <c r="EP404" s="7"/>
      <c r="EQ404" s="7"/>
      <c r="ER404" s="7"/>
      <c r="ES404" s="7"/>
      <c r="ET404" s="7"/>
      <c r="EU404" s="7"/>
      <c r="EV404" s="7"/>
      <c r="EW404" s="7"/>
      <c r="EX404" s="7"/>
      <c r="EY404" s="7"/>
      <c r="EZ404" s="7"/>
      <c r="FA404" s="7"/>
      <c r="FB404" s="7"/>
      <c r="FC404" s="7"/>
      <c r="FD404" s="7"/>
      <c r="FE404" s="7"/>
      <c r="FF404" s="7"/>
      <c r="FG404" s="7"/>
      <c r="FH404" s="7"/>
      <c r="FI404" s="7"/>
      <c r="FJ404" s="7"/>
      <c r="FK404" s="7"/>
      <c r="FL404" s="7"/>
      <c r="FM404" s="7"/>
      <c r="FN404" s="7"/>
      <c r="FO404" s="7"/>
      <c r="FP404" s="7"/>
      <c r="FQ404" s="7"/>
      <c r="FR404" s="7"/>
      <c r="FS404" s="7"/>
      <c r="FT404" s="7"/>
      <c r="FU404" s="7"/>
      <c r="FV404" s="7"/>
      <c r="FW404" s="7"/>
      <c r="FX404" s="7"/>
      <c r="FY404" s="7"/>
      <c r="FZ404" s="7"/>
      <c r="GA404" s="7"/>
      <c r="GB404" s="7"/>
      <c r="GC404" s="7"/>
      <c r="GD404" s="7"/>
      <c r="GE404" s="7"/>
      <c r="GF404" s="7"/>
      <c r="GG404" s="7"/>
      <c r="GH404" s="7"/>
      <c r="GI404" s="7"/>
      <c r="GJ404" s="7"/>
      <c r="GK404" s="7"/>
      <c r="GL404" s="7"/>
      <c r="GM404" s="7"/>
      <c r="GN404" s="7"/>
      <c r="GO404" s="7"/>
      <c r="GP404" s="7"/>
      <c r="GQ404" s="7"/>
      <c r="GR404" s="7"/>
      <c r="GS404" s="7"/>
      <c r="GT404" s="7"/>
      <c r="GU404" s="7"/>
      <c r="GV404" s="7"/>
      <c r="GW404" s="7"/>
      <c r="GX404" s="7"/>
      <c r="GY404" s="7"/>
      <c r="GZ404" s="7"/>
      <c r="HA404" s="7"/>
      <c r="HB404" s="7"/>
      <c r="HC404" s="7"/>
      <c r="HD404" s="7"/>
      <c r="HE404" s="7"/>
      <c r="HF404" s="7"/>
      <c r="HG404" s="7"/>
      <c r="HH404" s="7"/>
      <c r="HI404" s="7"/>
      <c r="HJ404" s="7"/>
      <c r="HK404" s="7"/>
      <c r="HL404" s="7"/>
      <c r="HM404" s="7"/>
      <c r="HN404" s="7"/>
      <c r="HO404" s="7"/>
      <c r="HP404" s="7"/>
      <c r="HQ404" s="7"/>
      <c r="HR404" s="7"/>
      <c r="HS404" s="7"/>
      <c r="HT404" s="7"/>
      <c r="HU404" s="7"/>
      <c r="HV404" s="7"/>
      <c r="HW404" s="7"/>
      <c r="HX404" s="7"/>
      <c r="HY404" s="7"/>
      <c r="HZ404" s="7"/>
      <c r="IA404" s="7"/>
      <c r="IB404" s="7"/>
      <c r="IC404" s="7"/>
      <c r="ID404" s="7"/>
      <c r="IE404" s="7"/>
      <c r="IF404" s="7"/>
      <c r="IG404" s="7"/>
      <c r="IH404" s="7"/>
      <c r="II404" s="7"/>
      <c r="IJ404" s="7"/>
      <c r="IK404" s="7"/>
      <c r="IL404" s="7"/>
      <c r="IM404" s="7"/>
      <c r="IN404" s="7"/>
      <c r="IO404" s="7"/>
      <c r="IP404" s="7"/>
      <c r="IQ404" s="7"/>
      <c r="IR404" s="7"/>
      <c r="IS404" s="7"/>
      <c r="IT404" s="7"/>
      <c r="IU404" s="7"/>
      <c r="IV404" s="7"/>
      <c r="IW404" s="7"/>
      <c r="IX404" s="7"/>
      <c r="IY404" s="7"/>
      <c r="IZ404" s="7"/>
      <c r="JA404" s="7"/>
      <c r="JB404" s="7"/>
      <c r="JC404" s="7"/>
      <c r="JD404" s="7"/>
      <c r="JE404" s="7"/>
      <c r="JF404" s="7"/>
      <c r="JG404" s="7"/>
      <c r="JH404" s="7"/>
      <c r="JI404" s="7"/>
      <c r="JJ404" s="7"/>
      <c r="JK404" s="7"/>
      <c r="JL404" s="7"/>
      <c r="JM404" s="7"/>
      <c r="JN404" s="7"/>
      <c r="JO404" s="7"/>
      <c r="JP404" s="7"/>
      <c r="JQ404" s="7"/>
      <c r="JR404" s="7"/>
      <c r="JS404" s="7"/>
      <c r="JT404" s="7"/>
      <c r="JU404" s="7"/>
      <c r="JV404" s="7"/>
      <c r="JW404" s="7"/>
      <c r="JX404" s="7"/>
      <c r="JY404" s="7"/>
      <c r="JZ404" s="7"/>
      <c r="KA404" s="7"/>
      <c r="KB404" s="7"/>
      <c r="KC404" s="7"/>
      <c r="KD404" s="7"/>
      <c r="KE404" s="7"/>
      <c r="KF404" s="7"/>
      <c r="KG404" s="7"/>
      <c r="KH404" s="7"/>
      <c r="KI404" s="7"/>
      <c r="KJ404" s="7"/>
      <c r="KK404" s="7"/>
      <c r="KL404" s="7"/>
      <c r="KM404" s="7"/>
      <c r="KN404" s="7"/>
      <c r="KO404" s="7"/>
      <c r="KP404" s="7"/>
      <c r="KQ404" s="7"/>
      <c r="KR404" s="7"/>
      <c r="KS404" s="7"/>
      <c r="KT404" s="7"/>
      <c r="KU404" s="7"/>
      <c r="KV404" s="7"/>
      <c r="KW404" s="7"/>
      <c r="KX404" s="7"/>
      <c r="KY404" s="7"/>
      <c r="KZ404" s="7"/>
      <c r="LA404" s="7"/>
      <c r="LB404" s="7"/>
      <c r="LC404" s="7"/>
      <c r="LD404" s="7"/>
      <c r="LE404" s="7"/>
      <c r="LF404" s="7"/>
      <c r="LG404" s="7"/>
      <c r="LH404" s="7"/>
      <c r="LI404" s="7"/>
      <c r="LJ404" s="7"/>
      <c r="LK404" s="7"/>
      <c r="LL404" s="7"/>
      <c r="LM404" s="7"/>
      <c r="LN404" s="7"/>
      <c r="LO404" s="7"/>
      <c r="LP404" s="7"/>
      <c r="LQ404" s="7"/>
      <c r="LR404" s="7"/>
      <c r="LS404" s="7"/>
      <c r="LT404" s="7"/>
      <c r="LU404" s="7"/>
      <c r="LV404" s="7"/>
      <c r="LW404" s="7"/>
      <c r="LX404" s="7"/>
      <c r="LY404" s="7"/>
      <c r="LZ404" s="7"/>
      <c r="MA404" s="7"/>
      <c r="MB404" s="7"/>
      <c r="MC404" s="7"/>
      <c r="MD404" s="7"/>
      <c r="ME404" s="7"/>
      <c r="MF404" s="7"/>
      <c r="MG404" s="7"/>
      <c r="MH404" s="7"/>
      <c r="MI404" s="7"/>
      <c r="MJ404" s="7"/>
      <c r="MK404" s="7"/>
      <c r="ML404" s="7"/>
      <c r="MM404" s="7"/>
      <c r="MN404" s="7"/>
      <c r="MO404" s="7"/>
      <c r="MP404" s="7"/>
      <c r="MQ404" s="7"/>
      <c r="MR404" s="7"/>
      <c r="MS404" s="7"/>
      <c r="MT404" s="7"/>
      <c r="MU404" s="7"/>
      <c r="MV404" s="7"/>
      <c r="MW404" s="7"/>
      <c r="MX404" s="7"/>
      <c r="MY404" s="7"/>
      <c r="MZ404" s="7"/>
      <c r="NA404" s="7"/>
      <c r="NB404" s="7"/>
      <c r="NC404" s="7"/>
      <c r="ND404" s="7"/>
      <c r="NE404" s="7"/>
      <c r="NF404" s="7"/>
      <c r="NG404" s="7"/>
      <c r="NH404" s="7"/>
      <c r="NI404" s="7"/>
      <c r="NJ404" s="7"/>
      <c r="NK404" s="7"/>
      <c r="NL404" s="7"/>
      <c r="NM404" s="7"/>
      <c r="NN404" s="7"/>
      <c r="NO404" s="7"/>
      <c r="NP404" s="7"/>
      <c r="NQ404" s="7"/>
      <c r="NR404" s="7"/>
      <c r="NS404" s="7"/>
      <c r="NT404" s="7"/>
      <c r="NU404" s="7"/>
      <c r="NV404" s="7"/>
      <c r="NW404" s="7"/>
      <c r="NX404" s="7"/>
      <c r="NY404" s="7"/>
      <c r="NZ404" s="7"/>
      <c r="OA404" s="7"/>
      <c r="OB404" s="7"/>
      <c r="OC404" s="7"/>
      <c r="OD404" s="7"/>
      <c r="OE404" s="7"/>
      <c r="OF404" s="7"/>
      <c r="OG404" s="7"/>
      <c r="OH404" s="7"/>
      <c r="OI404" s="7"/>
      <c r="OJ404" s="7"/>
      <c r="OK404" s="7"/>
      <c r="OL404" s="7"/>
      <c r="OM404" s="7"/>
      <c r="ON404" s="7"/>
      <c r="OO404" s="7"/>
      <c r="OP404" s="7"/>
      <c r="OQ404" s="7"/>
      <c r="OR404" s="7"/>
      <c r="OS404" s="7"/>
      <c r="OT404" s="7"/>
      <c r="OU404" s="7"/>
      <c r="OV404" s="7"/>
      <c r="OW404" s="7"/>
      <c r="OX404" s="7"/>
      <c r="OY404" s="7"/>
      <c r="OZ404" s="7"/>
      <c r="PA404" s="7"/>
      <c r="PB404" s="7"/>
      <c r="PC404" s="7"/>
      <c r="PD404" s="7"/>
      <c r="PE404" s="7"/>
      <c r="PF404" s="7"/>
      <c r="PG404" s="7"/>
      <c r="PH404" s="7"/>
      <c r="PI404" s="7"/>
      <c r="PJ404" s="7"/>
      <c r="PK404" s="7"/>
      <c r="PL404" s="7"/>
      <c r="PM404" s="7"/>
      <c r="PN404" s="7"/>
      <c r="PO404" s="7"/>
      <c r="PP404" s="7"/>
      <c r="PQ404" s="7"/>
      <c r="PR404" s="7"/>
      <c r="PS404" s="7"/>
      <c r="PT404" s="7"/>
      <c r="PU404" s="7"/>
      <c r="PV404" s="7"/>
      <c r="PW404" s="7"/>
      <c r="PX404" s="7"/>
      <c r="PY404" s="7"/>
      <c r="PZ404" s="7"/>
      <c r="QA404" s="7"/>
      <c r="QB404" s="7"/>
      <c r="QC404" s="7"/>
      <c r="QD404" s="7"/>
      <c r="QE404" s="7"/>
      <c r="QF404" s="7"/>
      <c r="QG404" s="7"/>
      <c r="QH404" s="7"/>
      <c r="QI404" s="7"/>
      <c r="QJ404" s="7"/>
      <c r="QK404" s="7"/>
      <c r="QL404" s="7"/>
      <c r="QM404" s="7"/>
      <c r="QN404" s="7"/>
      <c r="QO404" s="7"/>
      <c r="QP404" s="7"/>
      <c r="QQ404" s="7"/>
      <c r="QR404" s="7"/>
      <c r="QS404" s="7"/>
      <c r="QT404" s="7"/>
      <c r="QU404" s="7"/>
      <c r="QV404" s="7"/>
      <c r="QW404" s="7"/>
      <c r="QX404" s="7"/>
      <c r="QY404" s="7"/>
      <c r="QZ404" s="7"/>
      <c r="RA404" s="7"/>
      <c r="RB404" s="7"/>
      <c r="RC404" s="7"/>
      <c r="RD404" s="7"/>
      <c r="RE404" s="7"/>
      <c r="RF404" s="7"/>
      <c r="RG404" s="7"/>
      <c r="RH404" s="7"/>
      <c r="RI404" s="7"/>
      <c r="RJ404" s="7"/>
      <c r="RK404" s="7"/>
      <c r="RL404" s="7"/>
      <c r="RM404" s="7"/>
      <c r="RN404" s="7"/>
      <c r="RO404" s="7"/>
      <c r="RP404" s="7"/>
      <c r="RQ404" s="7"/>
      <c r="RR404" s="7"/>
      <c r="RS404" s="7"/>
      <c r="RT404" s="7"/>
      <c r="RU404" s="7"/>
      <c r="RV404" s="7"/>
      <c r="RW404" s="7"/>
      <c r="RX404" s="7"/>
      <c r="RY404" s="7"/>
      <c r="RZ404" s="7"/>
      <c r="SA404" s="7"/>
      <c r="SB404" s="7"/>
      <c r="SC404" s="7"/>
      <c r="SD404" s="7"/>
      <c r="SE404" s="7"/>
      <c r="SF404" s="7"/>
      <c r="SG404" s="7"/>
      <c r="SH404" s="7"/>
      <c r="SI404" s="7"/>
      <c r="SJ404" s="7"/>
      <c r="SK404" s="7"/>
    </row>
    <row r="405" ht="14.2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  <c r="DT405" s="7"/>
      <c r="DU405" s="7"/>
      <c r="DV405" s="7"/>
      <c r="DW405" s="7"/>
      <c r="DX405" s="7"/>
      <c r="DY405" s="7"/>
      <c r="DZ405" s="7"/>
      <c r="EA405" s="7"/>
      <c r="EB405" s="7"/>
      <c r="EC405" s="7"/>
      <c r="ED405" s="7"/>
      <c r="EE405" s="7"/>
      <c r="EF405" s="7"/>
      <c r="EG405" s="7"/>
      <c r="EH405" s="7"/>
      <c r="EI405" s="7"/>
      <c r="EJ405" s="7"/>
      <c r="EK405" s="7"/>
      <c r="EL405" s="7"/>
      <c r="EM405" s="7"/>
      <c r="EN405" s="7"/>
      <c r="EO405" s="7"/>
      <c r="EP405" s="7"/>
      <c r="EQ405" s="7"/>
      <c r="ER405" s="7"/>
      <c r="ES405" s="7"/>
      <c r="ET405" s="7"/>
      <c r="EU405" s="7"/>
      <c r="EV405" s="7"/>
      <c r="EW405" s="7"/>
      <c r="EX405" s="7"/>
      <c r="EY405" s="7"/>
      <c r="EZ405" s="7"/>
      <c r="FA405" s="7"/>
      <c r="FB405" s="7"/>
      <c r="FC405" s="7"/>
      <c r="FD405" s="7"/>
      <c r="FE405" s="7"/>
      <c r="FF405" s="7"/>
      <c r="FG405" s="7"/>
      <c r="FH405" s="7"/>
      <c r="FI405" s="7"/>
      <c r="FJ405" s="7"/>
      <c r="FK405" s="7"/>
      <c r="FL405" s="7"/>
      <c r="FM405" s="7"/>
      <c r="FN405" s="7"/>
      <c r="FO405" s="7"/>
      <c r="FP405" s="7"/>
      <c r="FQ405" s="7"/>
      <c r="FR405" s="7"/>
      <c r="FS405" s="7"/>
      <c r="FT405" s="7"/>
      <c r="FU405" s="7"/>
      <c r="FV405" s="7"/>
      <c r="FW405" s="7"/>
      <c r="FX405" s="7"/>
      <c r="FY405" s="7"/>
      <c r="FZ405" s="7"/>
      <c r="GA405" s="7"/>
      <c r="GB405" s="7"/>
      <c r="GC405" s="7"/>
      <c r="GD405" s="7"/>
      <c r="GE405" s="7"/>
      <c r="GF405" s="7"/>
      <c r="GG405" s="7"/>
      <c r="GH405" s="7"/>
      <c r="GI405" s="7"/>
      <c r="GJ405" s="7"/>
      <c r="GK405" s="7"/>
      <c r="GL405" s="7"/>
      <c r="GM405" s="7"/>
      <c r="GN405" s="7"/>
      <c r="GO405" s="7"/>
      <c r="GP405" s="7"/>
      <c r="GQ405" s="7"/>
      <c r="GR405" s="7"/>
      <c r="GS405" s="7"/>
      <c r="GT405" s="7"/>
      <c r="GU405" s="7"/>
      <c r="GV405" s="7"/>
      <c r="GW405" s="7"/>
      <c r="GX405" s="7"/>
      <c r="GY405" s="7"/>
      <c r="GZ405" s="7"/>
      <c r="HA405" s="7"/>
      <c r="HB405" s="7"/>
      <c r="HC405" s="7"/>
      <c r="HD405" s="7"/>
      <c r="HE405" s="7"/>
      <c r="HF405" s="7"/>
      <c r="HG405" s="7"/>
      <c r="HH405" s="7"/>
      <c r="HI405" s="7"/>
      <c r="HJ405" s="7"/>
      <c r="HK405" s="7"/>
      <c r="HL405" s="7"/>
      <c r="HM405" s="7"/>
      <c r="HN405" s="7"/>
      <c r="HO405" s="7"/>
      <c r="HP405" s="7"/>
      <c r="HQ405" s="7"/>
      <c r="HR405" s="7"/>
      <c r="HS405" s="7"/>
      <c r="HT405" s="7"/>
      <c r="HU405" s="7"/>
      <c r="HV405" s="7"/>
      <c r="HW405" s="7"/>
      <c r="HX405" s="7"/>
      <c r="HY405" s="7"/>
      <c r="HZ405" s="7"/>
      <c r="IA405" s="7"/>
      <c r="IB405" s="7"/>
      <c r="IC405" s="7"/>
      <c r="ID405" s="7"/>
      <c r="IE405" s="7"/>
      <c r="IF405" s="7"/>
      <c r="IG405" s="7"/>
      <c r="IH405" s="7"/>
      <c r="II405" s="7"/>
      <c r="IJ405" s="7"/>
      <c r="IK405" s="7"/>
      <c r="IL405" s="7"/>
      <c r="IM405" s="7"/>
      <c r="IN405" s="7"/>
      <c r="IO405" s="7"/>
      <c r="IP405" s="7"/>
      <c r="IQ405" s="7"/>
      <c r="IR405" s="7"/>
      <c r="IS405" s="7"/>
      <c r="IT405" s="7"/>
      <c r="IU405" s="7"/>
      <c r="IV405" s="7"/>
      <c r="IW405" s="7"/>
      <c r="IX405" s="7"/>
      <c r="IY405" s="7"/>
      <c r="IZ405" s="7"/>
      <c r="JA405" s="7"/>
      <c r="JB405" s="7"/>
      <c r="JC405" s="7"/>
      <c r="JD405" s="7"/>
      <c r="JE405" s="7"/>
      <c r="JF405" s="7"/>
      <c r="JG405" s="7"/>
      <c r="JH405" s="7"/>
      <c r="JI405" s="7"/>
      <c r="JJ405" s="7"/>
      <c r="JK405" s="7"/>
      <c r="JL405" s="7"/>
      <c r="JM405" s="7"/>
      <c r="JN405" s="7"/>
      <c r="JO405" s="7"/>
      <c r="JP405" s="7"/>
      <c r="JQ405" s="7"/>
      <c r="JR405" s="7"/>
      <c r="JS405" s="7"/>
      <c r="JT405" s="7"/>
      <c r="JU405" s="7"/>
      <c r="JV405" s="7"/>
      <c r="JW405" s="7"/>
      <c r="JX405" s="7"/>
      <c r="JY405" s="7"/>
      <c r="JZ405" s="7"/>
      <c r="KA405" s="7"/>
      <c r="KB405" s="7"/>
      <c r="KC405" s="7"/>
      <c r="KD405" s="7"/>
      <c r="KE405" s="7"/>
      <c r="KF405" s="7"/>
      <c r="KG405" s="7"/>
      <c r="KH405" s="7"/>
      <c r="KI405" s="7"/>
      <c r="KJ405" s="7"/>
      <c r="KK405" s="7"/>
      <c r="KL405" s="7"/>
      <c r="KM405" s="7"/>
      <c r="KN405" s="7"/>
      <c r="KO405" s="7"/>
      <c r="KP405" s="7"/>
      <c r="KQ405" s="7"/>
      <c r="KR405" s="7"/>
      <c r="KS405" s="7"/>
      <c r="KT405" s="7"/>
      <c r="KU405" s="7"/>
      <c r="KV405" s="7"/>
      <c r="KW405" s="7"/>
      <c r="KX405" s="7"/>
      <c r="KY405" s="7"/>
      <c r="KZ405" s="7"/>
      <c r="LA405" s="7"/>
      <c r="LB405" s="7"/>
      <c r="LC405" s="7"/>
      <c r="LD405" s="7"/>
      <c r="LE405" s="7"/>
      <c r="LF405" s="7"/>
      <c r="LG405" s="7"/>
      <c r="LH405" s="7"/>
      <c r="LI405" s="7"/>
      <c r="LJ405" s="7"/>
      <c r="LK405" s="7"/>
      <c r="LL405" s="7"/>
      <c r="LM405" s="7"/>
      <c r="LN405" s="7"/>
      <c r="LO405" s="7"/>
      <c r="LP405" s="7"/>
      <c r="LQ405" s="7"/>
      <c r="LR405" s="7"/>
      <c r="LS405" s="7"/>
      <c r="LT405" s="7"/>
      <c r="LU405" s="7"/>
      <c r="LV405" s="7"/>
      <c r="LW405" s="7"/>
      <c r="LX405" s="7"/>
      <c r="LY405" s="7"/>
      <c r="LZ405" s="7"/>
      <c r="MA405" s="7"/>
      <c r="MB405" s="7"/>
      <c r="MC405" s="7"/>
      <c r="MD405" s="7"/>
      <c r="ME405" s="7"/>
      <c r="MF405" s="7"/>
      <c r="MG405" s="7"/>
      <c r="MH405" s="7"/>
      <c r="MI405" s="7"/>
      <c r="MJ405" s="7"/>
      <c r="MK405" s="7"/>
      <c r="ML405" s="7"/>
      <c r="MM405" s="7"/>
      <c r="MN405" s="7"/>
      <c r="MO405" s="7"/>
      <c r="MP405" s="7"/>
      <c r="MQ405" s="7"/>
      <c r="MR405" s="7"/>
      <c r="MS405" s="7"/>
      <c r="MT405" s="7"/>
      <c r="MU405" s="7"/>
      <c r="MV405" s="7"/>
      <c r="MW405" s="7"/>
      <c r="MX405" s="7"/>
      <c r="MY405" s="7"/>
      <c r="MZ405" s="7"/>
      <c r="NA405" s="7"/>
      <c r="NB405" s="7"/>
      <c r="NC405" s="7"/>
      <c r="ND405" s="7"/>
      <c r="NE405" s="7"/>
      <c r="NF405" s="7"/>
      <c r="NG405" s="7"/>
      <c r="NH405" s="7"/>
      <c r="NI405" s="7"/>
      <c r="NJ405" s="7"/>
      <c r="NK405" s="7"/>
      <c r="NL405" s="7"/>
      <c r="NM405" s="7"/>
      <c r="NN405" s="7"/>
      <c r="NO405" s="7"/>
      <c r="NP405" s="7"/>
      <c r="NQ405" s="7"/>
      <c r="NR405" s="7"/>
      <c r="NS405" s="7"/>
      <c r="NT405" s="7"/>
      <c r="NU405" s="7"/>
      <c r="NV405" s="7"/>
      <c r="NW405" s="7"/>
      <c r="NX405" s="7"/>
      <c r="NY405" s="7"/>
      <c r="NZ405" s="7"/>
      <c r="OA405" s="7"/>
      <c r="OB405" s="7"/>
      <c r="OC405" s="7"/>
      <c r="OD405" s="7"/>
      <c r="OE405" s="7"/>
      <c r="OF405" s="7"/>
      <c r="OG405" s="7"/>
      <c r="OH405" s="7"/>
      <c r="OI405" s="7"/>
      <c r="OJ405" s="7"/>
      <c r="OK405" s="7"/>
      <c r="OL405" s="7"/>
      <c r="OM405" s="7"/>
      <c r="ON405" s="7"/>
      <c r="OO405" s="7"/>
      <c r="OP405" s="7"/>
      <c r="OQ405" s="7"/>
      <c r="OR405" s="7"/>
      <c r="OS405" s="7"/>
      <c r="OT405" s="7"/>
      <c r="OU405" s="7"/>
      <c r="OV405" s="7"/>
      <c r="OW405" s="7"/>
      <c r="OX405" s="7"/>
      <c r="OY405" s="7"/>
      <c r="OZ405" s="7"/>
      <c r="PA405" s="7"/>
      <c r="PB405" s="7"/>
      <c r="PC405" s="7"/>
      <c r="PD405" s="7"/>
      <c r="PE405" s="7"/>
      <c r="PF405" s="7"/>
      <c r="PG405" s="7"/>
      <c r="PH405" s="7"/>
      <c r="PI405" s="7"/>
      <c r="PJ405" s="7"/>
      <c r="PK405" s="7"/>
      <c r="PL405" s="7"/>
      <c r="PM405" s="7"/>
      <c r="PN405" s="7"/>
      <c r="PO405" s="7"/>
      <c r="PP405" s="7"/>
      <c r="PQ405" s="7"/>
      <c r="PR405" s="7"/>
      <c r="PS405" s="7"/>
      <c r="PT405" s="7"/>
      <c r="PU405" s="7"/>
      <c r="PV405" s="7"/>
      <c r="PW405" s="7"/>
      <c r="PX405" s="7"/>
      <c r="PY405" s="7"/>
      <c r="PZ405" s="7"/>
      <c r="QA405" s="7"/>
      <c r="QB405" s="7"/>
      <c r="QC405" s="7"/>
      <c r="QD405" s="7"/>
      <c r="QE405" s="7"/>
      <c r="QF405" s="7"/>
      <c r="QG405" s="7"/>
      <c r="QH405" s="7"/>
      <c r="QI405" s="7"/>
      <c r="QJ405" s="7"/>
      <c r="QK405" s="7"/>
      <c r="QL405" s="7"/>
      <c r="QM405" s="7"/>
      <c r="QN405" s="7"/>
      <c r="QO405" s="7"/>
      <c r="QP405" s="7"/>
      <c r="QQ405" s="7"/>
      <c r="QR405" s="7"/>
      <c r="QS405" s="7"/>
      <c r="QT405" s="7"/>
      <c r="QU405" s="7"/>
      <c r="QV405" s="7"/>
      <c r="QW405" s="7"/>
      <c r="QX405" s="7"/>
      <c r="QY405" s="7"/>
      <c r="QZ405" s="7"/>
      <c r="RA405" s="7"/>
      <c r="RB405" s="7"/>
      <c r="RC405" s="7"/>
      <c r="RD405" s="7"/>
      <c r="RE405" s="7"/>
      <c r="RF405" s="7"/>
      <c r="RG405" s="7"/>
      <c r="RH405" s="7"/>
      <c r="RI405" s="7"/>
      <c r="RJ405" s="7"/>
      <c r="RK405" s="7"/>
      <c r="RL405" s="7"/>
      <c r="RM405" s="7"/>
      <c r="RN405" s="7"/>
      <c r="RO405" s="7"/>
      <c r="RP405" s="7"/>
      <c r="RQ405" s="7"/>
      <c r="RR405" s="7"/>
      <c r="RS405" s="7"/>
      <c r="RT405" s="7"/>
      <c r="RU405" s="7"/>
      <c r="RV405" s="7"/>
      <c r="RW405" s="7"/>
      <c r="RX405" s="7"/>
      <c r="RY405" s="7"/>
      <c r="RZ405" s="7"/>
      <c r="SA405" s="7"/>
      <c r="SB405" s="7"/>
      <c r="SC405" s="7"/>
      <c r="SD405" s="7"/>
      <c r="SE405" s="7"/>
      <c r="SF405" s="7"/>
      <c r="SG405" s="7"/>
      <c r="SH405" s="7"/>
      <c r="SI405" s="7"/>
      <c r="SJ405" s="7"/>
      <c r="SK405" s="7"/>
    </row>
    <row r="406" ht="14.2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  <c r="DT406" s="7"/>
      <c r="DU406" s="7"/>
      <c r="DV406" s="7"/>
      <c r="DW406" s="7"/>
      <c r="DX406" s="7"/>
      <c r="DY406" s="7"/>
      <c r="DZ406" s="7"/>
      <c r="EA406" s="7"/>
      <c r="EB406" s="7"/>
      <c r="EC406" s="7"/>
      <c r="ED406" s="7"/>
      <c r="EE406" s="7"/>
      <c r="EF406" s="7"/>
      <c r="EG406" s="7"/>
      <c r="EH406" s="7"/>
      <c r="EI406" s="7"/>
      <c r="EJ406" s="7"/>
      <c r="EK406" s="7"/>
      <c r="EL406" s="7"/>
      <c r="EM406" s="7"/>
      <c r="EN406" s="7"/>
      <c r="EO406" s="7"/>
      <c r="EP406" s="7"/>
      <c r="EQ406" s="7"/>
      <c r="ER406" s="7"/>
      <c r="ES406" s="7"/>
      <c r="ET406" s="7"/>
      <c r="EU406" s="7"/>
      <c r="EV406" s="7"/>
      <c r="EW406" s="7"/>
      <c r="EX406" s="7"/>
      <c r="EY406" s="7"/>
      <c r="EZ406" s="7"/>
      <c r="FA406" s="7"/>
      <c r="FB406" s="7"/>
      <c r="FC406" s="7"/>
      <c r="FD406" s="7"/>
      <c r="FE406" s="7"/>
      <c r="FF406" s="7"/>
      <c r="FG406" s="7"/>
      <c r="FH406" s="7"/>
      <c r="FI406" s="7"/>
      <c r="FJ406" s="7"/>
      <c r="FK406" s="7"/>
      <c r="FL406" s="7"/>
      <c r="FM406" s="7"/>
      <c r="FN406" s="7"/>
      <c r="FO406" s="7"/>
      <c r="FP406" s="7"/>
      <c r="FQ406" s="7"/>
      <c r="FR406" s="7"/>
      <c r="FS406" s="7"/>
      <c r="FT406" s="7"/>
      <c r="FU406" s="7"/>
      <c r="FV406" s="7"/>
      <c r="FW406" s="7"/>
      <c r="FX406" s="7"/>
      <c r="FY406" s="7"/>
      <c r="FZ406" s="7"/>
      <c r="GA406" s="7"/>
      <c r="GB406" s="7"/>
      <c r="GC406" s="7"/>
      <c r="GD406" s="7"/>
      <c r="GE406" s="7"/>
      <c r="GF406" s="7"/>
      <c r="GG406" s="7"/>
      <c r="GH406" s="7"/>
      <c r="GI406" s="7"/>
      <c r="GJ406" s="7"/>
      <c r="GK406" s="7"/>
      <c r="GL406" s="7"/>
      <c r="GM406" s="7"/>
      <c r="GN406" s="7"/>
      <c r="GO406" s="7"/>
      <c r="GP406" s="7"/>
      <c r="GQ406" s="7"/>
      <c r="GR406" s="7"/>
      <c r="GS406" s="7"/>
      <c r="GT406" s="7"/>
      <c r="GU406" s="7"/>
      <c r="GV406" s="7"/>
      <c r="GW406" s="7"/>
      <c r="GX406" s="7"/>
      <c r="GY406" s="7"/>
      <c r="GZ406" s="7"/>
      <c r="HA406" s="7"/>
      <c r="HB406" s="7"/>
      <c r="HC406" s="7"/>
      <c r="HD406" s="7"/>
      <c r="HE406" s="7"/>
      <c r="HF406" s="7"/>
      <c r="HG406" s="7"/>
      <c r="HH406" s="7"/>
      <c r="HI406" s="7"/>
      <c r="HJ406" s="7"/>
      <c r="HK406" s="7"/>
      <c r="HL406" s="7"/>
      <c r="HM406" s="7"/>
      <c r="HN406" s="7"/>
      <c r="HO406" s="7"/>
      <c r="HP406" s="7"/>
      <c r="HQ406" s="7"/>
      <c r="HR406" s="7"/>
      <c r="HS406" s="7"/>
      <c r="HT406" s="7"/>
      <c r="HU406" s="7"/>
      <c r="HV406" s="7"/>
      <c r="HW406" s="7"/>
      <c r="HX406" s="7"/>
      <c r="HY406" s="7"/>
      <c r="HZ406" s="7"/>
      <c r="IA406" s="7"/>
      <c r="IB406" s="7"/>
      <c r="IC406" s="7"/>
      <c r="ID406" s="7"/>
      <c r="IE406" s="7"/>
      <c r="IF406" s="7"/>
      <c r="IG406" s="7"/>
      <c r="IH406" s="7"/>
      <c r="II406" s="7"/>
      <c r="IJ406" s="7"/>
      <c r="IK406" s="7"/>
      <c r="IL406" s="7"/>
      <c r="IM406" s="7"/>
      <c r="IN406" s="7"/>
      <c r="IO406" s="7"/>
      <c r="IP406" s="7"/>
      <c r="IQ406" s="7"/>
      <c r="IR406" s="7"/>
      <c r="IS406" s="7"/>
      <c r="IT406" s="7"/>
      <c r="IU406" s="7"/>
      <c r="IV406" s="7"/>
      <c r="IW406" s="7"/>
      <c r="IX406" s="7"/>
      <c r="IY406" s="7"/>
      <c r="IZ406" s="7"/>
      <c r="JA406" s="7"/>
      <c r="JB406" s="7"/>
      <c r="JC406" s="7"/>
      <c r="JD406" s="7"/>
      <c r="JE406" s="7"/>
      <c r="JF406" s="7"/>
      <c r="JG406" s="7"/>
      <c r="JH406" s="7"/>
      <c r="JI406" s="7"/>
      <c r="JJ406" s="7"/>
      <c r="JK406" s="7"/>
      <c r="JL406" s="7"/>
      <c r="JM406" s="7"/>
      <c r="JN406" s="7"/>
      <c r="JO406" s="7"/>
      <c r="JP406" s="7"/>
      <c r="JQ406" s="7"/>
      <c r="JR406" s="7"/>
      <c r="JS406" s="7"/>
      <c r="JT406" s="7"/>
      <c r="JU406" s="7"/>
      <c r="JV406" s="7"/>
      <c r="JW406" s="7"/>
      <c r="JX406" s="7"/>
      <c r="JY406" s="7"/>
      <c r="JZ406" s="7"/>
      <c r="KA406" s="7"/>
      <c r="KB406" s="7"/>
      <c r="KC406" s="7"/>
      <c r="KD406" s="7"/>
      <c r="KE406" s="7"/>
      <c r="KF406" s="7"/>
      <c r="KG406" s="7"/>
      <c r="KH406" s="7"/>
      <c r="KI406" s="7"/>
      <c r="KJ406" s="7"/>
      <c r="KK406" s="7"/>
      <c r="KL406" s="7"/>
      <c r="KM406" s="7"/>
      <c r="KN406" s="7"/>
      <c r="KO406" s="7"/>
      <c r="KP406" s="7"/>
      <c r="KQ406" s="7"/>
      <c r="KR406" s="7"/>
      <c r="KS406" s="7"/>
      <c r="KT406" s="7"/>
      <c r="KU406" s="7"/>
      <c r="KV406" s="7"/>
      <c r="KW406" s="7"/>
      <c r="KX406" s="7"/>
      <c r="KY406" s="7"/>
      <c r="KZ406" s="7"/>
      <c r="LA406" s="7"/>
      <c r="LB406" s="7"/>
      <c r="LC406" s="7"/>
      <c r="LD406" s="7"/>
      <c r="LE406" s="7"/>
      <c r="LF406" s="7"/>
      <c r="LG406" s="7"/>
      <c r="LH406" s="7"/>
      <c r="LI406" s="7"/>
      <c r="LJ406" s="7"/>
      <c r="LK406" s="7"/>
      <c r="LL406" s="7"/>
      <c r="LM406" s="7"/>
      <c r="LN406" s="7"/>
      <c r="LO406" s="7"/>
      <c r="LP406" s="7"/>
      <c r="LQ406" s="7"/>
      <c r="LR406" s="7"/>
      <c r="LS406" s="7"/>
      <c r="LT406" s="7"/>
      <c r="LU406" s="7"/>
      <c r="LV406" s="7"/>
      <c r="LW406" s="7"/>
      <c r="LX406" s="7"/>
      <c r="LY406" s="7"/>
      <c r="LZ406" s="7"/>
      <c r="MA406" s="7"/>
      <c r="MB406" s="7"/>
      <c r="MC406" s="7"/>
      <c r="MD406" s="7"/>
      <c r="ME406" s="7"/>
      <c r="MF406" s="7"/>
      <c r="MG406" s="7"/>
      <c r="MH406" s="7"/>
      <c r="MI406" s="7"/>
      <c r="MJ406" s="7"/>
      <c r="MK406" s="7"/>
      <c r="ML406" s="7"/>
      <c r="MM406" s="7"/>
      <c r="MN406" s="7"/>
      <c r="MO406" s="7"/>
      <c r="MP406" s="7"/>
      <c r="MQ406" s="7"/>
      <c r="MR406" s="7"/>
      <c r="MS406" s="7"/>
      <c r="MT406" s="7"/>
      <c r="MU406" s="7"/>
      <c r="MV406" s="7"/>
      <c r="MW406" s="7"/>
      <c r="MX406" s="7"/>
      <c r="MY406" s="7"/>
      <c r="MZ406" s="7"/>
      <c r="NA406" s="7"/>
      <c r="NB406" s="7"/>
      <c r="NC406" s="7"/>
      <c r="ND406" s="7"/>
      <c r="NE406" s="7"/>
      <c r="NF406" s="7"/>
      <c r="NG406" s="7"/>
      <c r="NH406" s="7"/>
      <c r="NI406" s="7"/>
      <c r="NJ406" s="7"/>
      <c r="NK406" s="7"/>
      <c r="NL406" s="7"/>
      <c r="NM406" s="7"/>
      <c r="NN406" s="7"/>
      <c r="NO406" s="7"/>
      <c r="NP406" s="7"/>
      <c r="NQ406" s="7"/>
      <c r="NR406" s="7"/>
      <c r="NS406" s="7"/>
      <c r="NT406" s="7"/>
      <c r="NU406" s="7"/>
      <c r="NV406" s="7"/>
      <c r="NW406" s="7"/>
      <c r="NX406" s="7"/>
      <c r="NY406" s="7"/>
      <c r="NZ406" s="7"/>
      <c r="OA406" s="7"/>
      <c r="OB406" s="7"/>
      <c r="OC406" s="7"/>
      <c r="OD406" s="7"/>
      <c r="OE406" s="7"/>
      <c r="OF406" s="7"/>
      <c r="OG406" s="7"/>
      <c r="OH406" s="7"/>
      <c r="OI406" s="7"/>
      <c r="OJ406" s="7"/>
      <c r="OK406" s="7"/>
      <c r="OL406" s="7"/>
      <c r="OM406" s="7"/>
      <c r="ON406" s="7"/>
      <c r="OO406" s="7"/>
      <c r="OP406" s="7"/>
      <c r="OQ406" s="7"/>
      <c r="OR406" s="7"/>
      <c r="OS406" s="7"/>
      <c r="OT406" s="7"/>
      <c r="OU406" s="7"/>
      <c r="OV406" s="7"/>
      <c r="OW406" s="7"/>
      <c r="OX406" s="7"/>
      <c r="OY406" s="7"/>
      <c r="OZ406" s="7"/>
      <c r="PA406" s="7"/>
      <c r="PB406" s="7"/>
      <c r="PC406" s="7"/>
      <c r="PD406" s="7"/>
      <c r="PE406" s="7"/>
      <c r="PF406" s="7"/>
      <c r="PG406" s="7"/>
      <c r="PH406" s="7"/>
      <c r="PI406" s="7"/>
      <c r="PJ406" s="7"/>
      <c r="PK406" s="7"/>
      <c r="PL406" s="7"/>
      <c r="PM406" s="7"/>
      <c r="PN406" s="7"/>
      <c r="PO406" s="7"/>
      <c r="PP406" s="7"/>
      <c r="PQ406" s="7"/>
      <c r="PR406" s="7"/>
      <c r="PS406" s="7"/>
      <c r="PT406" s="7"/>
      <c r="PU406" s="7"/>
      <c r="PV406" s="7"/>
      <c r="PW406" s="7"/>
      <c r="PX406" s="7"/>
      <c r="PY406" s="7"/>
      <c r="PZ406" s="7"/>
      <c r="QA406" s="7"/>
      <c r="QB406" s="7"/>
      <c r="QC406" s="7"/>
      <c r="QD406" s="7"/>
      <c r="QE406" s="7"/>
      <c r="QF406" s="7"/>
      <c r="QG406" s="7"/>
      <c r="QH406" s="7"/>
      <c r="QI406" s="7"/>
      <c r="QJ406" s="7"/>
      <c r="QK406" s="7"/>
      <c r="QL406" s="7"/>
      <c r="QM406" s="7"/>
      <c r="QN406" s="7"/>
      <c r="QO406" s="7"/>
      <c r="QP406" s="7"/>
      <c r="QQ406" s="7"/>
      <c r="QR406" s="7"/>
      <c r="QS406" s="7"/>
      <c r="QT406" s="7"/>
      <c r="QU406" s="7"/>
      <c r="QV406" s="7"/>
      <c r="QW406" s="7"/>
      <c r="QX406" s="7"/>
      <c r="QY406" s="7"/>
      <c r="QZ406" s="7"/>
      <c r="RA406" s="7"/>
      <c r="RB406" s="7"/>
      <c r="RC406" s="7"/>
      <c r="RD406" s="7"/>
      <c r="RE406" s="7"/>
      <c r="RF406" s="7"/>
      <c r="RG406" s="7"/>
      <c r="RH406" s="7"/>
      <c r="RI406" s="7"/>
      <c r="RJ406" s="7"/>
      <c r="RK406" s="7"/>
      <c r="RL406" s="7"/>
      <c r="RM406" s="7"/>
      <c r="RN406" s="7"/>
      <c r="RO406" s="7"/>
      <c r="RP406" s="7"/>
      <c r="RQ406" s="7"/>
      <c r="RR406" s="7"/>
      <c r="RS406" s="7"/>
      <c r="RT406" s="7"/>
      <c r="RU406" s="7"/>
      <c r="RV406" s="7"/>
      <c r="RW406" s="7"/>
      <c r="RX406" s="7"/>
      <c r="RY406" s="7"/>
      <c r="RZ406" s="7"/>
      <c r="SA406" s="7"/>
      <c r="SB406" s="7"/>
      <c r="SC406" s="7"/>
      <c r="SD406" s="7"/>
      <c r="SE406" s="7"/>
      <c r="SF406" s="7"/>
      <c r="SG406" s="7"/>
      <c r="SH406" s="7"/>
      <c r="SI406" s="7"/>
      <c r="SJ406" s="7"/>
      <c r="SK406" s="7"/>
    </row>
    <row r="407" ht="14.2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  <c r="DT407" s="7"/>
      <c r="DU407" s="7"/>
      <c r="DV407" s="7"/>
      <c r="DW407" s="7"/>
      <c r="DX407" s="7"/>
      <c r="DY407" s="7"/>
      <c r="DZ407" s="7"/>
      <c r="EA407" s="7"/>
      <c r="EB407" s="7"/>
      <c r="EC407" s="7"/>
      <c r="ED407" s="7"/>
      <c r="EE407" s="7"/>
      <c r="EF407" s="7"/>
      <c r="EG407" s="7"/>
      <c r="EH407" s="7"/>
      <c r="EI407" s="7"/>
      <c r="EJ407" s="7"/>
      <c r="EK407" s="7"/>
      <c r="EL407" s="7"/>
      <c r="EM407" s="7"/>
      <c r="EN407" s="7"/>
      <c r="EO407" s="7"/>
      <c r="EP407" s="7"/>
      <c r="EQ407" s="7"/>
      <c r="ER407" s="7"/>
      <c r="ES407" s="7"/>
      <c r="ET407" s="7"/>
      <c r="EU407" s="7"/>
      <c r="EV407" s="7"/>
      <c r="EW407" s="7"/>
      <c r="EX407" s="7"/>
      <c r="EY407" s="7"/>
      <c r="EZ407" s="7"/>
      <c r="FA407" s="7"/>
      <c r="FB407" s="7"/>
      <c r="FC407" s="7"/>
      <c r="FD407" s="7"/>
      <c r="FE407" s="7"/>
      <c r="FF407" s="7"/>
      <c r="FG407" s="7"/>
      <c r="FH407" s="7"/>
      <c r="FI407" s="7"/>
      <c r="FJ407" s="7"/>
      <c r="FK407" s="7"/>
      <c r="FL407" s="7"/>
      <c r="FM407" s="7"/>
      <c r="FN407" s="7"/>
      <c r="FO407" s="7"/>
      <c r="FP407" s="7"/>
      <c r="FQ407" s="7"/>
      <c r="FR407" s="7"/>
      <c r="FS407" s="7"/>
      <c r="FT407" s="7"/>
      <c r="FU407" s="7"/>
      <c r="FV407" s="7"/>
      <c r="FW407" s="7"/>
      <c r="FX407" s="7"/>
      <c r="FY407" s="7"/>
      <c r="FZ407" s="7"/>
      <c r="GA407" s="7"/>
      <c r="GB407" s="7"/>
      <c r="GC407" s="7"/>
      <c r="GD407" s="7"/>
      <c r="GE407" s="7"/>
      <c r="GF407" s="7"/>
      <c r="GG407" s="7"/>
      <c r="GH407" s="7"/>
      <c r="GI407" s="7"/>
      <c r="GJ407" s="7"/>
      <c r="GK407" s="7"/>
      <c r="GL407" s="7"/>
      <c r="GM407" s="7"/>
      <c r="GN407" s="7"/>
      <c r="GO407" s="7"/>
      <c r="GP407" s="7"/>
      <c r="GQ407" s="7"/>
      <c r="GR407" s="7"/>
      <c r="GS407" s="7"/>
      <c r="GT407" s="7"/>
      <c r="GU407" s="7"/>
      <c r="GV407" s="7"/>
      <c r="GW407" s="7"/>
      <c r="GX407" s="7"/>
      <c r="GY407" s="7"/>
      <c r="GZ407" s="7"/>
      <c r="HA407" s="7"/>
      <c r="HB407" s="7"/>
      <c r="HC407" s="7"/>
      <c r="HD407" s="7"/>
      <c r="HE407" s="7"/>
      <c r="HF407" s="7"/>
      <c r="HG407" s="7"/>
      <c r="HH407" s="7"/>
      <c r="HI407" s="7"/>
      <c r="HJ407" s="7"/>
      <c r="HK407" s="7"/>
      <c r="HL407" s="7"/>
      <c r="HM407" s="7"/>
      <c r="HN407" s="7"/>
      <c r="HO407" s="7"/>
      <c r="HP407" s="7"/>
      <c r="HQ407" s="7"/>
      <c r="HR407" s="7"/>
      <c r="HS407" s="7"/>
      <c r="HT407" s="7"/>
      <c r="HU407" s="7"/>
      <c r="HV407" s="7"/>
      <c r="HW407" s="7"/>
      <c r="HX407" s="7"/>
      <c r="HY407" s="7"/>
      <c r="HZ407" s="7"/>
      <c r="IA407" s="7"/>
      <c r="IB407" s="7"/>
      <c r="IC407" s="7"/>
      <c r="ID407" s="7"/>
      <c r="IE407" s="7"/>
      <c r="IF407" s="7"/>
      <c r="IG407" s="7"/>
      <c r="IH407" s="7"/>
      <c r="II407" s="7"/>
      <c r="IJ407" s="7"/>
      <c r="IK407" s="7"/>
      <c r="IL407" s="7"/>
      <c r="IM407" s="7"/>
      <c r="IN407" s="7"/>
      <c r="IO407" s="7"/>
      <c r="IP407" s="7"/>
      <c r="IQ407" s="7"/>
      <c r="IR407" s="7"/>
      <c r="IS407" s="7"/>
      <c r="IT407" s="7"/>
      <c r="IU407" s="7"/>
      <c r="IV407" s="7"/>
      <c r="IW407" s="7"/>
      <c r="IX407" s="7"/>
      <c r="IY407" s="7"/>
      <c r="IZ407" s="7"/>
      <c r="JA407" s="7"/>
      <c r="JB407" s="7"/>
      <c r="JC407" s="7"/>
      <c r="JD407" s="7"/>
      <c r="JE407" s="7"/>
      <c r="JF407" s="7"/>
      <c r="JG407" s="7"/>
      <c r="JH407" s="7"/>
      <c r="JI407" s="7"/>
      <c r="JJ407" s="7"/>
      <c r="JK407" s="7"/>
      <c r="JL407" s="7"/>
      <c r="JM407" s="7"/>
      <c r="JN407" s="7"/>
      <c r="JO407" s="7"/>
      <c r="JP407" s="7"/>
      <c r="JQ407" s="7"/>
      <c r="JR407" s="7"/>
      <c r="JS407" s="7"/>
      <c r="JT407" s="7"/>
      <c r="JU407" s="7"/>
      <c r="JV407" s="7"/>
      <c r="JW407" s="7"/>
      <c r="JX407" s="7"/>
      <c r="JY407" s="7"/>
      <c r="JZ407" s="7"/>
      <c r="KA407" s="7"/>
      <c r="KB407" s="7"/>
      <c r="KC407" s="7"/>
      <c r="KD407" s="7"/>
      <c r="KE407" s="7"/>
      <c r="KF407" s="7"/>
      <c r="KG407" s="7"/>
      <c r="KH407" s="7"/>
      <c r="KI407" s="7"/>
      <c r="KJ407" s="7"/>
      <c r="KK407" s="7"/>
      <c r="KL407" s="7"/>
      <c r="KM407" s="7"/>
      <c r="KN407" s="7"/>
      <c r="KO407" s="7"/>
      <c r="KP407" s="7"/>
      <c r="KQ407" s="7"/>
      <c r="KR407" s="7"/>
      <c r="KS407" s="7"/>
      <c r="KT407" s="7"/>
      <c r="KU407" s="7"/>
      <c r="KV407" s="7"/>
      <c r="KW407" s="7"/>
      <c r="KX407" s="7"/>
      <c r="KY407" s="7"/>
      <c r="KZ407" s="7"/>
      <c r="LA407" s="7"/>
      <c r="LB407" s="7"/>
      <c r="LC407" s="7"/>
      <c r="LD407" s="7"/>
      <c r="LE407" s="7"/>
      <c r="LF407" s="7"/>
      <c r="LG407" s="7"/>
      <c r="LH407" s="7"/>
      <c r="LI407" s="7"/>
      <c r="LJ407" s="7"/>
      <c r="LK407" s="7"/>
      <c r="LL407" s="7"/>
      <c r="LM407" s="7"/>
      <c r="LN407" s="7"/>
      <c r="LO407" s="7"/>
      <c r="LP407" s="7"/>
      <c r="LQ407" s="7"/>
      <c r="LR407" s="7"/>
      <c r="LS407" s="7"/>
      <c r="LT407" s="7"/>
      <c r="LU407" s="7"/>
      <c r="LV407" s="7"/>
      <c r="LW407" s="7"/>
      <c r="LX407" s="7"/>
      <c r="LY407" s="7"/>
      <c r="LZ407" s="7"/>
      <c r="MA407" s="7"/>
      <c r="MB407" s="7"/>
      <c r="MC407" s="7"/>
      <c r="MD407" s="7"/>
      <c r="ME407" s="7"/>
      <c r="MF407" s="7"/>
      <c r="MG407" s="7"/>
      <c r="MH407" s="7"/>
      <c r="MI407" s="7"/>
      <c r="MJ407" s="7"/>
      <c r="MK407" s="7"/>
      <c r="ML407" s="7"/>
      <c r="MM407" s="7"/>
      <c r="MN407" s="7"/>
      <c r="MO407" s="7"/>
      <c r="MP407" s="7"/>
      <c r="MQ407" s="7"/>
      <c r="MR407" s="7"/>
      <c r="MS407" s="7"/>
      <c r="MT407" s="7"/>
      <c r="MU407" s="7"/>
      <c r="MV407" s="7"/>
      <c r="MW407" s="7"/>
      <c r="MX407" s="7"/>
      <c r="MY407" s="7"/>
      <c r="MZ407" s="7"/>
      <c r="NA407" s="7"/>
      <c r="NB407" s="7"/>
      <c r="NC407" s="7"/>
      <c r="ND407" s="7"/>
      <c r="NE407" s="7"/>
      <c r="NF407" s="7"/>
      <c r="NG407" s="7"/>
      <c r="NH407" s="7"/>
      <c r="NI407" s="7"/>
      <c r="NJ407" s="7"/>
      <c r="NK407" s="7"/>
      <c r="NL407" s="7"/>
      <c r="NM407" s="7"/>
      <c r="NN407" s="7"/>
      <c r="NO407" s="7"/>
      <c r="NP407" s="7"/>
      <c r="NQ407" s="7"/>
      <c r="NR407" s="7"/>
      <c r="NS407" s="7"/>
      <c r="NT407" s="7"/>
      <c r="NU407" s="7"/>
      <c r="NV407" s="7"/>
      <c r="NW407" s="7"/>
      <c r="NX407" s="7"/>
      <c r="NY407" s="7"/>
      <c r="NZ407" s="7"/>
      <c r="OA407" s="7"/>
      <c r="OB407" s="7"/>
      <c r="OC407" s="7"/>
      <c r="OD407" s="7"/>
      <c r="OE407" s="7"/>
      <c r="OF407" s="7"/>
      <c r="OG407" s="7"/>
      <c r="OH407" s="7"/>
      <c r="OI407" s="7"/>
      <c r="OJ407" s="7"/>
      <c r="OK407" s="7"/>
      <c r="OL407" s="7"/>
      <c r="OM407" s="7"/>
      <c r="ON407" s="7"/>
      <c r="OO407" s="7"/>
      <c r="OP407" s="7"/>
      <c r="OQ407" s="7"/>
      <c r="OR407" s="7"/>
      <c r="OS407" s="7"/>
      <c r="OT407" s="7"/>
      <c r="OU407" s="7"/>
      <c r="OV407" s="7"/>
      <c r="OW407" s="7"/>
      <c r="OX407" s="7"/>
      <c r="OY407" s="7"/>
      <c r="OZ407" s="7"/>
      <c r="PA407" s="7"/>
      <c r="PB407" s="7"/>
      <c r="PC407" s="7"/>
      <c r="PD407" s="7"/>
      <c r="PE407" s="7"/>
      <c r="PF407" s="7"/>
      <c r="PG407" s="7"/>
      <c r="PH407" s="7"/>
      <c r="PI407" s="7"/>
      <c r="PJ407" s="7"/>
      <c r="PK407" s="7"/>
      <c r="PL407" s="7"/>
      <c r="PM407" s="7"/>
      <c r="PN407" s="7"/>
      <c r="PO407" s="7"/>
      <c r="PP407" s="7"/>
      <c r="PQ407" s="7"/>
      <c r="PR407" s="7"/>
      <c r="PS407" s="7"/>
      <c r="PT407" s="7"/>
      <c r="PU407" s="7"/>
      <c r="PV407" s="7"/>
      <c r="PW407" s="7"/>
      <c r="PX407" s="7"/>
      <c r="PY407" s="7"/>
      <c r="PZ407" s="7"/>
      <c r="QA407" s="7"/>
      <c r="QB407" s="7"/>
      <c r="QC407" s="7"/>
      <c r="QD407" s="7"/>
      <c r="QE407" s="7"/>
      <c r="QF407" s="7"/>
      <c r="QG407" s="7"/>
      <c r="QH407" s="7"/>
      <c r="QI407" s="7"/>
      <c r="QJ407" s="7"/>
      <c r="QK407" s="7"/>
      <c r="QL407" s="7"/>
      <c r="QM407" s="7"/>
      <c r="QN407" s="7"/>
      <c r="QO407" s="7"/>
      <c r="QP407" s="7"/>
      <c r="QQ407" s="7"/>
      <c r="QR407" s="7"/>
      <c r="QS407" s="7"/>
      <c r="QT407" s="7"/>
      <c r="QU407" s="7"/>
      <c r="QV407" s="7"/>
      <c r="QW407" s="7"/>
      <c r="QX407" s="7"/>
      <c r="QY407" s="7"/>
      <c r="QZ407" s="7"/>
      <c r="RA407" s="7"/>
      <c r="RB407" s="7"/>
      <c r="RC407" s="7"/>
      <c r="RD407" s="7"/>
      <c r="RE407" s="7"/>
      <c r="RF407" s="7"/>
      <c r="RG407" s="7"/>
      <c r="RH407" s="7"/>
      <c r="RI407" s="7"/>
      <c r="RJ407" s="7"/>
      <c r="RK407" s="7"/>
      <c r="RL407" s="7"/>
      <c r="RM407" s="7"/>
      <c r="RN407" s="7"/>
      <c r="RO407" s="7"/>
      <c r="RP407" s="7"/>
      <c r="RQ407" s="7"/>
      <c r="RR407" s="7"/>
      <c r="RS407" s="7"/>
      <c r="RT407" s="7"/>
      <c r="RU407" s="7"/>
      <c r="RV407" s="7"/>
      <c r="RW407" s="7"/>
      <c r="RX407" s="7"/>
      <c r="RY407" s="7"/>
      <c r="RZ407" s="7"/>
      <c r="SA407" s="7"/>
      <c r="SB407" s="7"/>
      <c r="SC407" s="7"/>
      <c r="SD407" s="7"/>
      <c r="SE407" s="7"/>
      <c r="SF407" s="7"/>
      <c r="SG407" s="7"/>
      <c r="SH407" s="7"/>
      <c r="SI407" s="7"/>
      <c r="SJ407" s="7"/>
      <c r="SK407" s="7"/>
    </row>
    <row r="408" ht="14.2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  <c r="DT408" s="7"/>
      <c r="DU408" s="7"/>
      <c r="DV408" s="7"/>
      <c r="DW408" s="7"/>
      <c r="DX408" s="7"/>
      <c r="DY408" s="7"/>
      <c r="DZ408" s="7"/>
      <c r="EA408" s="7"/>
      <c r="EB408" s="7"/>
      <c r="EC408" s="7"/>
      <c r="ED408" s="7"/>
      <c r="EE408" s="7"/>
      <c r="EF408" s="7"/>
      <c r="EG408" s="7"/>
      <c r="EH408" s="7"/>
      <c r="EI408" s="7"/>
      <c r="EJ408" s="7"/>
      <c r="EK408" s="7"/>
      <c r="EL408" s="7"/>
      <c r="EM408" s="7"/>
      <c r="EN408" s="7"/>
      <c r="EO408" s="7"/>
      <c r="EP408" s="7"/>
      <c r="EQ408" s="7"/>
      <c r="ER408" s="7"/>
      <c r="ES408" s="7"/>
      <c r="ET408" s="7"/>
      <c r="EU408" s="7"/>
      <c r="EV408" s="7"/>
      <c r="EW408" s="7"/>
      <c r="EX408" s="7"/>
      <c r="EY408" s="7"/>
      <c r="EZ408" s="7"/>
      <c r="FA408" s="7"/>
      <c r="FB408" s="7"/>
      <c r="FC408" s="7"/>
      <c r="FD408" s="7"/>
      <c r="FE408" s="7"/>
      <c r="FF408" s="7"/>
      <c r="FG408" s="7"/>
      <c r="FH408" s="7"/>
      <c r="FI408" s="7"/>
      <c r="FJ408" s="7"/>
      <c r="FK408" s="7"/>
      <c r="FL408" s="7"/>
      <c r="FM408" s="7"/>
      <c r="FN408" s="7"/>
      <c r="FO408" s="7"/>
      <c r="FP408" s="7"/>
      <c r="FQ408" s="7"/>
      <c r="FR408" s="7"/>
      <c r="FS408" s="7"/>
      <c r="FT408" s="7"/>
      <c r="FU408" s="7"/>
      <c r="FV408" s="7"/>
      <c r="FW408" s="7"/>
      <c r="FX408" s="7"/>
      <c r="FY408" s="7"/>
      <c r="FZ408" s="7"/>
      <c r="GA408" s="7"/>
      <c r="GB408" s="7"/>
      <c r="GC408" s="7"/>
      <c r="GD408" s="7"/>
      <c r="GE408" s="7"/>
      <c r="GF408" s="7"/>
      <c r="GG408" s="7"/>
      <c r="GH408" s="7"/>
      <c r="GI408" s="7"/>
      <c r="GJ408" s="7"/>
      <c r="GK408" s="7"/>
      <c r="GL408" s="7"/>
      <c r="GM408" s="7"/>
      <c r="GN408" s="7"/>
      <c r="GO408" s="7"/>
      <c r="GP408" s="7"/>
      <c r="GQ408" s="7"/>
      <c r="GR408" s="7"/>
      <c r="GS408" s="7"/>
      <c r="GT408" s="7"/>
      <c r="GU408" s="7"/>
      <c r="GV408" s="7"/>
      <c r="GW408" s="7"/>
      <c r="GX408" s="7"/>
      <c r="GY408" s="7"/>
      <c r="GZ408" s="7"/>
      <c r="HA408" s="7"/>
      <c r="HB408" s="7"/>
      <c r="HC408" s="7"/>
      <c r="HD408" s="7"/>
      <c r="HE408" s="7"/>
      <c r="HF408" s="7"/>
      <c r="HG408" s="7"/>
      <c r="HH408" s="7"/>
      <c r="HI408" s="7"/>
      <c r="HJ408" s="7"/>
      <c r="HK408" s="7"/>
      <c r="HL408" s="7"/>
      <c r="HM408" s="7"/>
      <c r="HN408" s="7"/>
      <c r="HO408" s="7"/>
      <c r="HP408" s="7"/>
      <c r="HQ408" s="7"/>
      <c r="HR408" s="7"/>
      <c r="HS408" s="7"/>
      <c r="HT408" s="7"/>
      <c r="HU408" s="7"/>
      <c r="HV408" s="7"/>
      <c r="HW408" s="7"/>
      <c r="HX408" s="7"/>
      <c r="HY408" s="7"/>
      <c r="HZ408" s="7"/>
      <c r="IA408" s="7"/>
      <c r="IB408" s="7"/>
      <c r="IC408" s="7"/>
      <c r="ID408" s="7"/>
      <c r="IE408" s="7"/>
      <c r="IF408" s="7"/>
      <c r="IG408" s="7"/>
      <c r="IH408" s="7"/>
      <c r="II408" s="7"/>
      <c r="IJ408" s="7"/>
      <c r="IK408" s="7"/>
      <c r="IL408" s="7"/>
      <c r="IM408" s="7"/>
      <c r="IN408" s="7"/>
      <c r="IO408" s="7"/>
      <c r="IP408" s="7"/>
      <c r="IQ408" s="7"/>
      <c r="IR408" s="7"/>
      <c r="IS408" s="7"/>
      <c r="IT408" s="7"/>
      <c r="IU408" s="7"/>
      <c r="IV408" s="7"/>
      <c r="IW408" s="7"/>
      <c r="IX408" s="7"/>
      <c r="IY408" s="7"/>
      <c r="IZ408" s="7"/>
      <c r="JA408" s="7"/>
      <c r="JB408" s="7"/>
      <c r="JC408" s="7"/>
      <c r="JD408" s="7"/>
      <c r="JE408" s="7"/>
      <c r="JF408" s="7"/>
      <c r="JG408" s="7"/>
      <c r="JH408" s="7"/>
      <c r="JI408" s="7"/>
      <c r="JJ408" s="7"/>
      <c r="JK408" s="7"/>
      <c r="JL408" s="7"/>
      <c r="JM408" s="7"/>
      <c r="JN408" s="7"/>
      <c r="JO408" s="7"/>
      <c r="JP408" s="7"/>
      <c r="JQ408" s="7"/>
      <c r="JR408" s="7"/>
      <c r="JS408" s="7"/>
      <c r="JT408" s="7"/>
      <c r="JU408" s="7"/>
      <c r="JV408" s="7"/>
      <c r="JW408" s="7"/>
      <c r="JX408" s="7"/>
      <c r="JY408" s="7"/>
      <c r="JZ408" s="7"/>
      <c r="KA408" s="7"/>
      <c r="KB408" s="7"/>
      <c r="KC408" s="7"/>
      <c r="KD408" s="7"/>
      <c r="KE408" s="7"/>
      <c r="KF408" s="7"/>
      <c r="KG408" s="7"/>
      <c r="KH408" s="7"/>
      <c r="KI408" s="7"/>
      <c r="KJ408" s="7"/>
      <c r="KK408" s="7"/>
      <c r="KL408" s="7"/>
      <c r="KM408" s="7"/>
      <c r="KN408" s="7"/>
      <c r="KO408" s="7"/>
      <c r="KP408" s="7"/>
      <c r="KQ408" s="7"/>
      <c r="KR408" s="7"/>
      <c r="KS408" s="7"/>
      <c r="KT408" s="7"/>
      <c r="KU408" s="7"/>
      <c r="KV408" s="7"/>
      <c r="KW408" s="7"/>
      <c r="KX408" s="7"/>
      <c r="KY408" s="7"/>
      <c r="KZ408" s="7"/>
      <c r="LA408" s="7"/>
      <c r="LB408" s="7"/>
      <c r="LC408" s="7"/>
      <c r="LD408" s="7"/>
      <c r="LE408" s="7"/>
      <c r="LF408" s="7"/>
      <c r="LG408" s="7"/>
      <c r="LH408" s="7"/>
      <c r="LI408" s="7"/>
      <c r="LJ408" s="7"/>
      <c r="LK408" s="7"/>
      <c r="LL408" s="7"/>
      <c r="LM408" s="7"/>
      <c r="LN408" s="7"/>
      <c r="LO408" s="7"/>
      <c r="LP408" s="7"/>
      <c r="LQ408" s="7"/>
      <c r="LR408" s="7"/>
      <c r="LS408" s="7"/>
      <c r="LT408" s="7"/>
      <c r="LU408" s="7"/>
      <c r="LV408" s="7"/>
      <c r="LW408" s="7"/>
      <c r="LX408" s="7"/>
      <c r="LY408" s="7"/>
      <c r="LZ408" s="7"/>
      <c r="MA408" s="7"/>
      <c r="MB408" s="7"/>
      <c r="MC408" s="7"/>
      <c r="MD408" s="7"/>
      <c r="ME408" s="7"/>
      <c r="MF408" s="7"/>
      <c r="MG408" s="7"/>
      <c r="MH408" s="7"/>
      <c r="MI408" s="7"/>
      <c r="MJ408" s="7"/>
      <c r="MK408" s="7"/>
      <c r="ML408" s="7"/>
      <c r="MM408" s="7"/>
      <c r="MN408" s="7"/>
      <c r="MO408" s="7"/>
      <c r="MP408" s="7"/>
      <c r="MQ408" s="7"/>
      <c r="MR408" s="7"/>
      <c r="MS408" s="7"/>
      <c r="MT408" s="7"/>
      <c r="MU408" s="7"/>
      <c r="MV408" s="7"/>
      <c r="MW408" s="7"/>
      <c r="MX408" s="7"/>
      <c r="MY408" s="7"/>
      <c r="MZ408" s="7"/>
      <c r="NA408" s="7"/>
      <c r="NB408" s="7"/>
      <c r="NC408" s="7"/>
      <c r="ND408" s="7"/>
      <c r="NE408" s="7"/>
      <c r="NF408" s="7"/>
      <c r="NG408" s="7"/>
      <c r="NH408" s="7"/>
      <c r="NI408" s="7"/>
      <c r="NJ408" s="7"/>
      <c r="NK408" s="7"/>
      <c r="NL408" s="7"/>
      <c r="NM408" s="7"/>
      <c r="NN408" s="7"/>
      <c r="NO408" s="7"/>
      <c r="NP408" s="7"/>
      <c r="NQ408" s="7"/>
      <c r="NR408" s="7"/>
      <c r="NS408" s="7"/>
      <c r="NT408" s="7"/>
      <c r="NU408" s="7"/>
      <c r="NV408" s="7"/>
      <c r="NW408" s="7"/>
      <c r="NX408" s="7"/>
      <c r="NY408" s="7"/>
      <c r="NZ408" s="7"/>
      <c r="OA408" s="7"/>
      <c r="OB408" s="7"/>
      <c r="OC408" s="7"/>
      <c r="OD408" s="7"/>
      <c r="OE408" s="7"/>
      <c r="OF408" s="7"/>
      <c r="OG408" s="7"/>
      <c r="OH408" s="7"/>
      <c r="OI408" s="7"/>
      <c r="OJ408" s="7"/>
      <c r="OK408" s="7"/>
      <c r="OL408" s="7"/>
      <c r="OM408" s="7"/>
      <c r="ON408" s="7"/>
      <c r="OO408" s="7"/>
      <c r="OP408" s="7"/>
      <c r="OQ408" s="7"/>
      <c r="OR408" s="7"/>
      <c r="OS408" s="7"/>
      <c r="OT408" s="7"/>
      <c r="OU408" s="7"/>
      <c r="OV408" s="7"/>
      <c r="OW408" s="7"/>
      <c r="OX408" s="7"/>
      <c r="OY408" s="7"/>
      <c r="OZ408" s="7"/>
      <c r="PA408" s="7"/>
      <c r="PB408" s="7"/>
      <c r="PC408" s="7"/>
      <c r="PD408" s="7"/>
      <c r="PE408" s="7"/>
      <c r="PF408" s="7"/>
      <c r="PG408" s="7"/>
      <c r="PH408" s="7"/>
      <c r="PI408" s="7"/>
      <c r="PJ408" s="7"/>
      <c r="PK408" s="7"/>
      <c r="PL408" s="7"/>
      <c r="PM408" s="7"/>
      <c r="PN408" s="7"/>
      <c r="PO408" s="7"/>
      <c r="PP408" s="7"/>
      <c r="PQ408" s="7"/>
      <c r="PR408" s="7"/>
      <c r="PS408" s="7"/>
      <c r="PT408" s="7"/>
      <c r="PU408" s="7"/>
      <c r="PV408" s="7"/>
      <c r="PW408" s="7"/>
      <c r="PX408" s="7"/>
      <c r="PY408" s="7"/>
      <c r="PZ408" s="7"/>
      <c r="QA408" s="7"/>
      <c r="QB408" s="7"/>
      <c r="QC408" s="7"/>
      <c r="QD408" s="7"/>
      <c r="QE408" s="7"/>
      <c r="QF408" s="7"/>
      <c r="QG408" s="7"/>
      <c r="QH408" s="7"/>
      <c r="QI408" s="7"/>
      <c r="QJ408" s="7"/>
      <c r="QK408" s="7"/>
      <c r="QL408" s="7"/>
      <c r="QM408" s="7"/>
      <c r="QN408" s="7"/>
      <c r="QO408" s="7"/>
      <c r="QP408" s="7"/>
      <c r="QQ408" s="7"/>
      <c r="QR408" s="7"/>
      <c r="QS408" s="7"/>
      <c r="QT408" s="7"/>
      <c r="QU408" s="7"/>
      <c r="QV408" s="7"/>
      <c r="QW408" s="7"/>
      <c r="QX408" s="7"/>
      <c r="QY408" s="7"/>
      <c r="QZ408" s="7"/>
      <c r="RA408" s="7"/>
      <c r="RB408" s="7"/>
      <c r="RC408" s="7"/>
      <c r="RD408" s="7"/>
      <c r="RE408" s="7"/>
      <c r="RF408" s="7"/>
      <c r="RG408" s="7"/>
      <c r="RH408" s="7"/>
      <c r="RI408" s="7"/>
      <c r="RJ408" s="7"/>
      <c r="RK408" s="7"/>
      <c r="RL408" s="7"/>
      <c r="RM408" s="7"/>
      <c r="RN408" s="7"/>
      <c r="RO408" s="7"/>
      <c r="RP408" s="7"/>
      <c r="RQ408" s="7"/>
      <c r="RR408" s="7"/>
      <c r="RS408" s="7"/>
      <c r="RT408" s="7"/>
      <c r="RU408" s="7"/>
      <c r="RV408" s="7"/>
      <c r="RW408" s="7"/>
      <c r="RX408" s="7"/>
      <c r="RY408" s="7"/>
      <c r="RZ408" s="7"/>
      <c r="SA408" s="7"/>
      <c r="SB408" s="7"/>
      <c r="SC408" s="7"/>
      <c r="SD408" s="7"/>
      <c r="SE408" s="7"/>
      <c r="SF408" s="7"/>
      <c r="SG408" s="7"/>
      <c r="SH408" s="7"/>
      <c r="SI408" s="7"/>
      <c r="SJ408" s="7"/>
      <c r="SK408" s="7"/>
    </row>
    <row r="409" ht="14.2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  <c r="DT409" s="7"/>
      <c r="DU409" s="7"/>
      <c r="DV409" s="7"/>
      <c r="DW409" s="7"/>
      <c r="DX409" s="7"/>
      <c r="DY409" s="7"/>
      <c r="DZ409" s="7"/>
      <c r="EA409" s="7"/>
      <c r="EB409" s="7"/>
      <c r="EC409" s="7"/>
      <c r="ED409" s="7"/>
      <c r="EE409" s="7"/>
      <c r="EF409" s="7"/>
      <c r="EG409" s="7"/>
      <c r="EH409" s="7"/>
      <c r="EI409" s="7"/>
      <c r="EJ409" s="7"/>
      <c r="EK409" s="7"/>
      <c r="EL409" s="7"/>
      <c r="EM409" s="7"/>
      <c r="EN409" s="7"/>
      <c r="EO409" s="7"/>
      <c r="EP409" s="7"/>
      <c r="EQ409" s="7"/>
      <c r="ER409" s="7"/>
      <c r="ES409" s="7"/>
      <c r="ET409" s="7"/>
      <c r="EU409" s="7"/>
      <c r="EV409" s="7"/>
      <c r="EW409" s="7"/>
      <c r="EX409" s="7"/>
      <c r="EY409" s="7"/>
      <c r="EZ409" s="7"/>
      <c r="FA409" s="7"/>
      <c r="FB409" s="7"/>
      <c r="FC409" s="7"/>
      <c r="FD409" s="7"/>
      <c r="FE409" s="7"/>
      <c r="FF409" s="7"/>
      <c r="FG409" s="7"/>
      <c r="FH409" s="7"/>
      <c r="FI409" s="7"/>
      <c r="FJ409" s="7"/>
      <c r="FK409" s="7"/>
      <c r="FL409" s="7"/>
      <c r="FM409" s="7"/>
      <c r="FN409" s="7"/>
      <c r="FO409" s="7"/>
      <c r="FP409" s="7"/>
      <c r="FQ409" s="7"/>
      <c r="FR409" s="7"/>
      <c r="FS409" s="7"/>
      <c r="FT409" s="7"/>
      <c r="FU409" s="7"/>
      <c r="FV409" s="7"/>
      <c r="FW409" s="7"/>
      <c r="FX409" s="7"/>
      <c r="FY409" s="7"/>
      <c r="FZ409" s="7"/>
      <c r="GA409" s="7"/>
      <c r="GB409" s="7"/>
      <c r="GC409" s="7"/>
      <c r="GD409" s="7"/>
      <c r="GE409" s="7"/>
      <c r="GF409" s="7"/>
      <c r="GG409" s="7"/>
      <c r="GH409" s="7"/>
      <c r="GI409" s="7"/>
      <c r="GJ409" s="7"/>
      <c r="GK409" s="7"/>
      <c r="GL409" s="7"/>
      <c r="GM409" s="7"/>
      <c r="GN409" s="7"/>
      <c r="GO409" s="7"/>
      <c r="GP409" s="7"/>
      <c r="GQ409" s="7"/>
      <c r="GR409" s="7"/>
      <c r="GS409" s="7"/>
      <c r="GT409" s="7"/>
      <c r="GU409" s="7"/>
      <c r="GV409" s="7"/>
      <c r="GW409" s="7"/>
      <c r="GX409" s="7"/>
      <c r="GY409" s="7"/>
      <c r="GZ409" s="7"/>
      <c r="HA409" s="7"/>
      <c r="HB409" s="7"/>
      <c r="HC409" s="7"/>
      <c r="HD409" s="7"/>
      <c r="HE409" s="7"/>
      <c r="HF409" s="7"/>
      <c r="HG409" s="7"/>
      <c r="HH409" s="7"/>
      <c r="HI409" s="7"/>
      <c r="HJ409" s="7"/>
      <c r="HK409" s="7"/>
      <c r="HL409" s="7"/>
      <c r="HM409" s="7"/>
      <c r="HN409" s="7"/>
      <c r="HO409" s="7"/>
      <c r="HP409" s="7"/>
      <c r="HQ409" s="7"/>
      <c r="HR409" s="7"/>
      <c r="HS409" s="7"/>
      <c r="HT409" s="7"/>
      <c r="HU409" s="7"/>
      <c r="HV409" s="7"/>
      <c r="HW409" s="7"/>
      <c r="HX409" s="7"/>
      <c r="HY409" s="7"/>
      <c r="HZ409" s="7"/>
      <c r="IA409" s="7"/>
      <c r="IB409" s="7"/>
      <c r="IC409" s="7"/>
      <c r="ID409" s="7"/>
      <c r="IE409" s="7"/>
      <c r="IF409" s="7"/>
      <c r="IG409" s="7"/>
      <c r="IH409" s="7"/>
      <c r="II409" s="7"/>
      <c r="IJ409" s="7"/>
      <c r="IK409" s="7"/>
      <c r="IL409" s="7"/>
      <c r="IM409" s="7"/>
      <c r="IN409" s="7"/>
      <c r="IO409" s="7"/>
      <c r="IP409" s="7"/>
      <c r="IQ409" s="7"/>
      <c r="IR409" s="7"/>
      <c r="IS409" s="7"/>
      <c r="IT409" s="7"/>
      <c r="IU409" s="7"/>
      <c r="IV409" s="7"/>
      <c r="IW409" s="7"/>
      <c r="IX409" s="7"/>
      <c r="IY409" s="7"/>
      <c r="IZ409" s="7"/>
      <c r="JA409" s="7"/>
      <c r="JB409" s="7"/>
      <c r="JC409" s="7"/>
      <c r="JD409" s="7"/>
      <c r="JE409" s="7"/>
      <c r="JF409" s="7"/>
      <c r="JG409" s="7"/>
      <c r="JH409" s="7"/>
      <c r="JI409" s="7"/>
      <c r="JJ409" s="7"/>
      <c r="JK409" s="7"/>
      <c r="JL409" s="7"/>
      <c r="JM409" s="7"/>
      <c r="JN409" s="7"/>
      <c r="JO409" s="7"/>
      <c r="JP409" s="7"/>
      <c r="JQ409" s="7"/>
      <c r="JR409" s="7"/>
      <c r="JS409" s="7"/>
      <c r="JT409" s="7"/>
      <c r="JU409" s="7"/>
      <c r="JV409" s="7"/>
      <c r="JW409" s="7"/>
      <c r="JX409" s="7"/>
      <c r="JY409" s="7"/>
      <c r="JZ409" s="7"/>
      <c r="KA409" s="7"/>
      <c r="KB409" s="7"/>
      <c r="KC409" s="7"/>
      <c r="KD409" s="7"/>
      <c r="KE409" s="7"/>
      <c r="KF409" s="7"/>
      <c r="KG409" s="7"/>
      <c r="KH409" s="7"/>
      <c r="KI409" s="7"/>
      <c r="KJ409" s="7"/>
      <c r="KK409" s="7"/>
      <c r="KL409" s="7"/>
      <c r="KM409" s="7"/>
      <c r="KN409" s="7"/>
      <c r="KO409" s="7"/>
      <c r="KP409" s="7"/>
      <c r="KQ409" s="7"/>
      <c r="KR409" s="7"/>
      <c r="KS409" s="7"/>
      <c r="KT409" s="7"/>
      <c r="KU409" s="7"/>
      <c r="KV409" s="7"/>
      <c r="KW409" s="7"/>
      <c r="KX409" s="7"/>
      <c r="KY409" s="7"/>
      <c r="KZ409" s="7"/>
      <c r="LA409" s="7"/>
      <c r="LB409" s="7"/>
      <c r="LC409" s="7"/>
      <c r="LD409" s="7"/>
      <c r="LE409" s="7"/>
      <c r="LF409" s="7"/>
      <c r="LG409" s="7"/>
      <c r="LH409" s="7"/>
      <c r="LI409" s="7"/>
      <c r="LJ409" s="7"/>
      <c r="LK409" s="7"/>
      <c r="LL409" s="7"/>
      <c r="LM409" s="7"/>
      <c r="LN409" s="7"/>
      <c r="LO409" s="7"/>
      <c r="LP409" s="7"/>
      <c r="LQ409" s="7"/>
      <c r="LR409" s="7"/>
      <c r="LS409" s="7"/>
      <c r="LT409" s="7"/>
      <c r="LU409" s="7"/>
      <c r="LV409" s="7"/>
      <c r="LW409" s="7"/>
      <c r="LX409" s="7"/>
      <c r="LY409" s="7"/>
      <c r="LZ409" s="7"/>
      <c r="MA409" s="7"/>
      <c r="MB409" s="7"/>
      <c r="MC409" s="7"/>
      <c r="MD409" s="7"/>
      <c r="ME409" s="7"/>
      <c r="MF409" s="7"/>
      <c r="MG409" s="7"/>
      <c r="MH409" s="7"/>
      <c r="MI409" s="7"/>
      <c r="MJ409" s="7"/>
      <c r="MK409" s="7"/>
      <c r="ML409" s="7"/>
      <c r="MM409" s="7"/>
      <c r="MN409" s="7"/>
      <c r="MO409" s="7"/>
      <c r="MP409" s="7"/>
      <c r="MQ409" s="7"/>
      <c r="MR409" s="7"/>
      <c r="MS409" s="7"/>
      <c r="MT409" s="7"/>
      <c r="MU409" s="7"/>
      <c r="MV409" s="7"/>
      <c r="MW409" s="7"/>
      <c r="MX409" s="7"/>
      <c r="MY409" s="7"/>
      <c r="MZ409" s="7"/>
      <c r="NA409" s="7"/>
      <c r="NB409" s="7"/>
      <c r="NC409" s="7"/>
      <c r="ND409" s="7"/>
      <c r="NE409" s="7"/>
      <c r="NF409" s="7"/>
      <c r="NG409" s="7"/>
      <c r="NH409" s="7"/>
      <c r="NI409" s="7"/>
      <c r="NJ409" s="7"/>
      <c r="NK409" s="7"/>
      <c r="NL409" s="7"/>
      <c r="NM409" s="7"/>
      <c r="NN409" s="7"/>
      <c r="NO409" s="7"/>
      <c r="NP409" s="7"/>
      <c r="NQ409" s="7"/>
      <c r="NR409" s="7"/>
      <c r="NS409" s="7"/>
      <c r="NT409" s="7"/>
      <c r="NU409" s="7"/>
      <c r="NV409" s="7"/>
      <c r="NW409" s="7"/>
      <c r="NX409" s="7"/>
      <c r="NY409" s="7"/>
      <c r="NZ409" s="7"/>
      <c r="OA409" s="7"/>
      <c r="OB409" s="7"/>
      <c r="OC409" s="7"/>
      <c r="OD409" s="7"/>
      <c r="OE409" s="7"/>
      <c r="OF409" s="7"/>
      <c r="OG409" s="7"/>
      <c r="OH409" s="7"/>
      <c r="OI409" s="7"/>
      <c r="OJ409" s="7"/>
      <c r="OK409" s="7"/>
      <c r="OL409" s="7"/>
      <c r="OM409" s="7"/>
      <c r="ON409" s="7"/>
      <c r="OO409" s="7"/>
      <c r="OP409" s="7"/>
      <c r="OQ409" s="7"/>
      <c r="OR409" s="7"/>
      <c r="OS409" s="7"/>
      <c r="OT409" s="7"/>
      <c r="OU409" s="7"/>
      <c r="OV409" s="7"/>
      <c r="OW409" s="7"/>
      <c r="OX409" s="7"/>
      <c r="OY409" s="7"/>
      <c r="OZ409" s="7"/>
      <c r="PA409" s="7"/>
      <c r="PB409" s="7"/>
      <c r="PC409" s="7"/>
      <c r="PD409" s="7"/>
      <c r="PE409" s="7"/>
      <c r="PF409" s="7"/>
      <c r="PG409" s="7"/>
      <c r="PH409" s="7"/>
      <c r="PI409" s="7"/>
      <c r="PJ409" s="7"/>
      <c r="PK409" s="7"/>
      <c r="PL409" s="7"/>
      <c r="PM409" s="7"/>
      <c r="PN409" s="7"/>
      <c r="PO409" s="7"/>
      <c r="PP409" s="7"/>
      <c r="PQ409" s="7"/>
      <c r="PR409" s="7"/>
      <c r="PS409" s="7"/>
      <c r="PT409" s="7"/>
      <c r="PU409" s="7"/>
      <c r="PV409" s="7"/>
      <c r="PW409" s="7"/>
      <c r="PX409" s="7"/>
      <c r="PY409" s="7"/>
      <c r="PZ409" s="7"/>
      <c r="QA409" s="7"/>
      <c r="QB409" s="7"/>
      <c r="QC409" s="7"/>
      <c r="QD409" s="7"/>
      <c r="QE409" s="7"/>
      <c r="QF409" s="7"/>
      <c r="QG409" s="7"/>
      <c r="QH409" s="7"/>
      <c r="QI409" s="7"/>
      <c r="QJ409" s="7"/>
      <c r="QK409" s="7"/>
      <c r="QL409" s="7"/>
      <c r="QM409" s="7"/>
      <c r="QN409" s="7"/>
      <c r="QO409" s="7"/>
      <c r="QP409" s="7"/>
      <c r="QQ409" s="7"/>
      <c r="QR409" s="7"/>
      <c r="QS409" s="7"/>
      <c r="QT409" s="7"/>
      <c r="QU409" s="7"/>
      <c r="QV409" s="7"/>
      <c r="QW409" s="7"/>
      <c r="QX409" s="7"/>
      <c r="QY409" s="7"/>
      <c r="QZ409" s="7"/>
      <c r="RA409" s="7"/>
      <c r="RB409" s="7"/>
      <c r="RC409" s="7"/>
      <c r="RD409" s="7"/>
      <c r="RE409" s="7"/>
      <c r="RF409" s="7"/>
      <c r="RG409" s="7"/>
      <c r="RH409" s="7"/>
      <c r="RI409" s="7"/>
      <c r="RJ409" s="7"/>
      <c r="RK409" s="7"/>
      <c r="RL409" s="7"/>
      <c r="RM409" s="7"/>
      <c r="RN409" s="7"/>
      <c r="RO409" s="7"/>
      <c r="RP409" s="7"/>
      <c r="RQ409" s="7"/>
      <c r="RR409" s="7"/>
      <c r="RS409" s="7"/>
      <c r="RT409" s="7"/>
      <c r="RU409" s="7"/>
      <c r="RV409" s="7"/>
      <c r="RW409" s="7"/>
      <c r="RX409" s="7"/>
      <c r="RY409" s="7"/>
      <c r="RZ409" s="7"/>
      <c r="SA409" s="7"/>
      <c r="SB409" s="7"/>
      <c r="SC409" s="7"/>
      <c r="SD409" s="7"/>
      <c r="SE409" s="7"/>
      <c r="SF409" s="7"/>
      <c r="SG409" s="7"/>
      <c r="SH409" s="7"/>
      <c r="SI409" s="7"/>
      <c r="SJ409" s="7"/>
      <c r="SK409" s="7"/>
    </row>
    <row r="410" ht="14.2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  <c r="DT410" s="7"/>
      <c r="DU410" s="7"/>
      <c r="DV410" s="7"/>
      <c r="DW410" s="7"/>
      <c r="DX410" s="7"/>
      <c r="DY410" s="7"/>
      <c r="DZ410" s="7"/>
      <c r="EA410" s="7"/>
      <c r="EB410" s="7"/>
      <c r="EC410" s="7"/>
      <c r="ED410" s="7"/>
      <c r="EE410" s="7"/>
      <c r="EF410" s="7"/>
      <c r="EG410" s="7"/>
      <c r="EH410" s="7"/>
      <c r="EI410" s="7"/>
      <c r="EJ410" s="7"/>
      <c r="EK410" s="7"/>
      <c r="EL410" s="7"/>
      <c r="EM410" s="7"/>
      <c r="EN410" s="7"/>
      <c r="EO410" s="7"/>
      <c r="EP410" s="7"/>
      <c r="EQ410" s="7"/>
      <c r="ER410" s="7"/>
      <c r="ES410" s="7"/>
      <c r="ET410" s="7"/>
      <c r="EU410" s="7"/>
      <c r="EV410" s="7"/>
      <c r="EW410" s="7"/>
      <c r="EX410" s="7"/>
      <c r="EY410" s="7"/>
      <c r="EZ410" s="7"/>
      <c r="FA410" s="7"/>
      <c r="FB410" s="7"/>
      <c r="FC410" s="7"/>
      <c r="FD410" s="7"/>
      <c r="FE410" s="7"/>
      <c r="FF410" s="7"/>
      <c r="FG410" s="7"/>
      <c r="FH410" s="7"/>
      <c r="FI410" s="7"/>
      <c r="FJ410" s="7"/>
      <c r="FK410" s="7"/>
      <c r="FL410" s="7"/>
      <c r="FM410" s="7"/>
      <c r="FN410" s="7"/>
      <c r="FO410" s="7"/>
      <c r="FP410" s="7"/>
      <c r="FQ410" s="7"/>
      <c r="FR410" s="7"/>
      <c r="FS410" s="7"/>
      <c r="FT410" s="7"/>
      <c r="FU410" s="7"/>
      <c r="FV410" s="7"/>
      <c r="FW410" s="7"/>
      <c r="FX410" s="7"/>
      <c r="FY410" s="7"/>
      <c r="FZ410" s="7"/>
      <c r="GA410" s="7"/>
      <c r="GB410" s="7"/>
      <c r="GC410" s="7"/>
      <c r="GD410" s="7"/>
      <c r="GE410" s="7"/>
      <c r="GF410" s="7"/>
      <c r="GG410" s="7"/>
      <c r="GH410" s="7"/>
      <c r="GI410" s="7"/>
      <c r="GJ410" s="7"/>
      <c r="GK410" s="7"/>
      <c r="GL410" s="7"/>
      <c r="GM410" s="7"/>
      <c r="GN410" s="7"/>
      <c r="GO410" s="7"/>
      <c r="GP410" s="7"/>
      <c r="GQ410" s="7"/>
      <c r="GR410" s="7"/>
      <c r="GS410" s="7"/>
      <c r="GT410" s="7"/>
      <c r="GU410" s="7"/>
      <c r="GV410" s="7"/>
      <c r="GW410" s="7"/>
      <c r="GX410" s="7"/>
      <c r="GY410" s="7"/>
      <c r="GZ410" s="7"/>
      <c r="HA410" s="7"/>
      <c r="HB410" s="7"/>
      <c r="HC410" s="7"/>
      <c r="HD410" s="7"/>
      <c r="HE410" s="7"/>
      <c r="HF410" s="7"/>
      <c r="HG410" s="7"/>
      <c r="HH410" s="7"/>
      <c r="HI410" s="7"/>
      <c r="HJ410" s="7"/>
      <c r="HK410" s="7"/>
      <c r="HL410" s="7"/>
      <c r="HM410" s="7"/>
      <c r="HN410" s="7"/>
      <c r="HO410" s="7"/>
      <c r="HP410" s="7"/>
      <c r="HQ410" s="7"/>
      <c r="HR410" s="7"/>
      <c r="HS410" s="7"/>
      <c r="HT410" s="7"/>
      <c r="HU410" s="7"/>
      <c r="HV410" s="7"/>
      <c r="HW410" s="7"/>
      <c r="HX410" s="7"/>
      <c r="HY410" s="7"/>
      <c r="HZ410" s="7"/>
      <c r="IA410" s="7"/>
      <c r="IB410" s="7"/>
      <c r="IC410" s="7"/>
      <c r="ID410" s="7"/>
      <c r="IE410" s="7"/>
      <c r="IF410" s="7"/>
      <c r="IG410" s="7"/>
      <c r="IH410" s="7"/>
      <c r="II410" s="7"/>
      <c r="IJ410" s="7"/>
      <c r="IK410" s="7"/>
      <c r="IL410" s="7"/>
      <c r="IM410" s="7"/>
      <c r="IN410" s="7"/>
      <c r="IO410" s="7"/>
      <c r="IP410" s="7"/>
      <c r="IQ410" s="7"/>
      <c r="IR410" s="7"/>
      <c r="IS410" s="7"/>
      <c r="IT410" s="7"/>
      <c r="IU410" s="7"/>
      <c r="IV410" s="7"/>
      <c r="IW410" s="7"/>
      <c r="IX410" s="7"/>
      <c r="IY410" s="7"/>
      <c r="IZ410" s="7"/>
      <c r="JA410" s="7"/>
      <c r="JB410" s="7"/>
      <c r="JC410" s="7"/>
      <c r="JD410" s="7"/>
      <c r="JE410" s="7"/>
      <c r="JF410" s="7"/>
      <c r="JG410" s="7"/>
      <c r="JH410" s="7"/>
      <c r="JI410" s="7"/>
      <c r="JJ410" s="7"/>
      <c r="JK410" s="7"/>
      <c r="JL410" s="7"/>
      <c r="JM410" s="7"/>
      <c r="JN410" s="7"/>
      <c r="JO410" s="7"/>
      <c r="JP410" s="7"/>
      <c r="JQ410" s="7"/>
      <c r="JR410" s="7"/>
      <c r="JS410" s="7"/>
      <c r="JT410" s="7"/>
      <c r="JU410" s="7"/>
      <c r="JV410" s="7"/>
      <c r="JW410" s="7"/>
      <c r="JX410" s="7"/>
      <c r="JY410" s="7"/>
      <c r="JZ410" s="7"/>
      <c r="KA410" s="7"/>
      <c r="KB410" s="7"/>
      <c r="KC410" s="7"/>
      <c r="KD410" s="7"/>
      <c r="KE410" s="7"/>
      <c r="KF410" s="7"/>
      <c r="KG410" s="7"/>
      <c r="KH410" s="7"/>
      <c r="KI410" s="7"/>
      <c r="KJ410" s="7"/>
      <c r="KK410" s="7"/>
      <c r="KL410" s="7"/>
      <c r="KM410" s="7"/>
      <c r="KN410" s="7"/>
      <c r="KO410" s="7"/>
      <c r="KP410" s="7"/>
      <c r="KQ410" s="7"/>
      <c r="KR410" s="7"/>
      <c r="KS410" s="7"/>
      <c r="KT410" s="7"/>
      <c r="KU410" s="7"/>
      <c r="KV410" s="7"/>
      <c r="KW410" s="7"/>
      <c r="KX410" s="7"/>
      <c r="KY410" s="7"/>
      <c r="KZ410" s="7"/>
      <c r="LA410" s="7"/>
      <c r="LB410" s="7"/>
      <c r="LC410" s="7"/>
      <c r="LD410" s="7"/>
      <c r="LE410" s="7"/>
      <c r="LF410" s="7"/>
      <c r="LG410" s="7"/>
      <c r="LH410" s="7"/>
      <c r="LI410" s="7"/>
      <c r="LJ410" s="7"/>
      <c r="LK410" s="7"/>
      <c r="LL410" s="7"/>
      <c r="LM410" s="7"/>
      <c r="LN410" s="7"/>
      <c r="LO410" s="7"/>
      <c r="LP410" s="7"/>
      <c r="LQ410" s="7"/>
      <c r="LR410" s="7"/>
      <c r="LS410" s="7"/>
      <c r="LT410" s="7"/>
      <c r="LU410" s="7"/>
      <c r="LV410" s="7"/>
      <c r="LW410" s="7"/>
      <c r="LX410" s="7"/>
      <c r="LY410" s="7"/>
      <c r="LZ410" s="7"/>
      <c r="MA410" s="7"/>
      <c r="MB410" s="7"/>
      <c r="MC410" s="7"/>
      <c r="MD410" s="7"/>
      <c r="ME410" s="7"/>
      <c r="MF410" s="7"/>
      <c r="MG410" s="7"/>
      <c r="MH410" s="7"/>
      <c r="MI410" s="7"/>
      <c r="MJ410" s="7"/>
      <c r="MK410" s="7"/>
      <c r="ML410" s="7"/>
      <c r="MM410" s="7"/>
      <c r="MN410" s="7"/>
      <c r="MO410" s="7"/>
      <c r="MP410" s="7"/>
      <c r="MQ410" s="7"/>
      <c r="MR410" s="7"/>
      <c r="MS410" s="7"/>
      <c r="MT410" s="7"/>
      <c r="MU410" s="7"/>
      <c r="MV410" s="7"/>
      <c r="MW410" s="7"/>
      <c r="MX410" s="7"/>
      <c r="MY410" s="7"/>
      <c r="MZ410" s="7"/>
      <c r="NA410" s="7"/>
      <c r="NB410" s="7"/>
      <c r="NC410" s="7"/>
      <c r="ND410" s="7"/>
      <c r="NE410" s="7"/>
      <c r="NF410" s="7"/>
      <c r="NG410" s="7"/>
      <c r="NH410" s="7"/>
      <c r="NI410" s="7"/>
      <c r="NJ410" s="7"/>
      <c r="NK410" s="7"/>
      <c r="NL410" s="7"/>
      <c r="NM410" s="7"/>
      <c r="NN410" s="7"/>
      <c r="NO410" s="7"/>
      <c r="NP410" s="7"/>
      <c r="NQ410" s="7"/>
      <c r="NR410" s="7"/>
      <c r="NS410" s="7"/>
      <c r="NT410" s="7"/>
      <c r="NU410" s="7"/>
      <c r="NV410" s="7"/>
      <c r="NW410" s="7"/>
      <c r="NX410" s="7"/>
      <c r="NY410" s="7"/>
      <c r="NZ410" s="7"/>
      <c r="OA410" s="7"/>
      <c r="OB410" s="7"/>
      <c r="OC410" s="7"/>
      <c r="OD410" s="7"/>
      <c r="OE410" s="7"/>
      <c r="OF410" s="7"/>
      <c r="OG410" s="7"/>
      <c r="OH410" s="7"/>
      <c r="OI410" s="7"/>
      <c r="OJ410" s="7"/>
      <c r="OK410" s="7"/>
      <c r="OL410" s="7"/>
      <c r="OM410" s="7"/>
      <c r="ON410" s="7"/>
      <c r="OO410" s="7"/>
      <c r="OP410" s="7"/>
      <c r="OQ410" s="7"/>
      <c r="OR410" s="7"/>
      <c r="OS410" s="7"/>
      <c r="OT410" s="7"/>
      <c r="OU410" s="7"/>
      <c r="OV410" s="7"/>
      <c r="OW410" s="7"/>
      <c r="OX410" s="7"/>
      <c r="OY410" s="7"/>
      <c r="OZ410" s="7"/>
      <c r="PA410" s="7"/>
      <c r="PB410" s="7"/>
      <c r="PC410" s="7"/>
      <c r="PD410" s="7"/>
      <c r="PE410" s="7"/>
      <c r="PF410" s="7"/>
      <c r="PG410" s="7"/>
      <c r="PH410" s="7"/>
      <c r="PI410" s="7"/>
      <c r="PJ410" s="7"/>
      <c r="PK410" s="7"/>
      <c r="PL410" s="7"/>
      <c r="PM410" s="7"/>
      <c r="PN410" s="7"/>
      <c r="PO410" s="7"/>
      <c r="PP410" s="7"/>
      <c r="PQ410" s="7"/>
      <c r="PR410" s="7"/>
      <c r="PS410" s="7"/>
      <c r="PT410" s="7"/>
      <c r="PU410" s="7"/>
      <c r="PV410" s="7"/>
      <c r="PW410" s="7"/>
      <c r="PX410" s="7"/>
      <c r="PY410" s="7"/>
      <c r="PZ410" s="7"/>
      <c r="QA410" s="7"/>
      <c r="QB410" s="7"/>
      <c r="QC410" s="7"/>
      <c r="QD410" s="7"/>
      <c r="QE410" s="7"/>
      <c r="QF410" s="7"/>
      <c r="QG410" s="7"/>
      <c r="QH410" s="7"/>
      <c r="QI410" s="7"/>
      <c r="QJ410" s="7"/>
      <c r="QK410" s="7"/>
      <c r="QL410" s="7"/>
      <c r="QM410" s="7"/>
      <c r="QN410" s="7"/>
      <c r="QO410" s="7"/>
      <c r="QP410" s="7"/>
      <c r="QQ410" s="7"/>
      <c r="QR410" s="7"/>
      <c r="QS410" s="7"/>
      <c r="QT410" s="7"/>
      <c r="QU410" s="7"/>
      <c r="QV410" s="7"/>
      <c r="QW410" s="7"/>
      <c r="QX410" s="7"/>
      <c r="QY410" s="7"/>
      <c r="QZ410" s="7"/>
      <c r="RA410" s="7"/>
      <c r="RB410" s="7"/>
      <c r="RC410" s="7"/>
      <c r="RD410" s="7"/>
      <c r="RE410" s="7"/>
      <c r="RF410" s="7"/>
      <c r="RG410" s="7"/>
      <c r="RH410" s="7"/>
      <c r="RI410" s="7"/>
      <c r="RJ410" s="7"/>
      <c r="RK410" s="7"/>
      <c r="RL410" s="7"/>
      <c r="RM410" s="7"/>
      <c r="RN410" s="7"/>
      <c r="RO410" s="7"/>
      <c r="RP410" s="7"/>
      <c r="RQ410" s="7"/>
      <c r="RR410" s="7"/>
      <c r="RS410" s="7"/>
      <c r="RT410" s="7"/>
      <c r="RU410" s="7"/>
      <c r="RV410" s="7"/>
      <c r="RW410" s="7"/>
      <c r="RX410" s="7"/>
      <c r="RY410" s="7"/>
      <c r="RZ410" s="7"/>
      <c r="SA410" s="7"/>
      <c r="SB410" s="7"/>
      <c r="SC410" s="7"/>
      <c r="SD410" s="7"/>
      <c r="SE410" s="7"/>
      <c r="SF410" s="7"/>
      <c r="SG410" s="7"/>
      <c r="SH410" s="7"/>
      <c r="SI410" s="7"/>
      <c r="SJ410" s="7"/>
      <c r="SK410" s="7"/>
    </row>
    <row r="411" ht="14.2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  <c r="DT411" s="7"/>
      <c r="DU411" s="7"/>
      <c r="DV411" s="7"/>
      <c r="DW411" s="7"/>
      <c r="DX411" s="7"/>
      <c r="DY411" s="7"/>
      <c r="DZ411" s="7"/>
      <c r="EA411" s="7"/>
      <c r="EB411" s="7"/>
      <c r="EC411" s="7"/>
      <c r="ED411" s="7"/>
      <c r="EE411" s="7"/>
      <c r="EF411" s="7"/>
      <c r="EG411" s="7"/>
      <c r="EH411" s="7"/>
      <c r="EI411" s="7"/>
      <c r="EJ411" s="7"/>
      <c r="EK411" s="7"/>
      <c r="EL411" s="7"/>
      <c r="EM411" s="7"/>
      <c r="EN411" s="7"/>
      <c r="EO411" s="7"/>
      <c r="EP411" s="7"/>
      <c r="EQ411" s="7"/>
      <c r="ER411" s="7"/>
      <c r="ES411" s="7"/>
      <c r="ET411" s="7"/>
      <c r="EU411" s="7"/>
      <c r="EV411" s="7"/>
      <c r="EW411" s="7"/>
      <c r="EX411" s="7"/>
      <c r="EY411" s="7"/>
      <c r="EZ411" s="7"/>
      <c r="FA411" s="7"/>
      <c r="FB411" s="7"/>
      <c r="FC411" s="7"/>
      <c r="FD411" s="7"/>
      <c r="FE411" s="7"/>
      <c r="FF411" s="7"/>
      <c r="FG411" s="7"/>
      <c r="FH411" s="7"/>
      <c r="FI411" s="7"/>
      <c r="FJ411" s="7"/>
      <c r="FK411" s="7"/>
      <c r="FL411" s="7"/>
      <c r="FM411" s="7"/>
      <c r="FN411" s="7"/>
      <c r="FO411" s="7"/>
      <c r="FP411" s="7"/>
      <c r="FQ411" s="7"/>
      <c r="FR411" s="7"/>
      <c r="FS411" s="7"/>
      <c r="FT411" s="7"/>
      <c r="FU411" s="7"/>
      <c r="FV411" s="7"/>
      <c r="FW411" s="7"/>
      <c r="FX411" s="7"/>
      <c r="FY411" s="7"/>
      <c r="FZ411" s="7"/>
      <c r="GA411" s="7"/>
      <c r="GB411" s="7"/>
      <c r="GC411" s="7"/>
      <c r="GD411" s="7"/>
      <c r="GE411" s="7"/>
      <c r="GF411" s="7"/>
      <c r="GG411" s="7"/>
      <c r="GH411" s="7"/>
      <c r="GI411" s="7"/>
      <c r="GJ411" s="7"/>
      <c r="GK411" s="7"/>
      <c r="GL411" s="7"/>
      <c r="GM411" s="7"/>
      <c r="GN411" s="7"/>
      <c r="GO411" s="7"/>
      <c r="GP411" s="7"/>
      <c r="GQ411" s="7"/>
      <c r="GR411" s="7"/>
      <c r="GS411" s="7"/>
      <c r="GT411" s="7"/>
      <c r="GU411" s="7"/>
      <c r="GV411" s="7"/>
      <c r="GW411" s="7"/>
      <c r="GX411" s="7"/>
      <c r="GY411" s="7"/>
      <c r="GZ411" s="7"/>
      <c r="HA411" s="7"/>
      <c r="HB411" s="7"/>
      <c r="HC411" s="7"/>
      <c r="HD411" s="7"/>
      <c r="HE411" s="7"/>
      <c r="HF411" s="7"/>
      <c r="HG411" s="7"/>
      <c r="HH411" s="7"/>
      <c r="HI411" s="7"/>
      <c r="HJ411" s="7"/>
      <c r="HK411" s="7"/>
      <c r="HL411" s="7"/>
      <c r="HM411" s="7"/>
      <c r="HN411" s="7"/>
      <c r="HO411" s="7"/>
      <c r="HP411" s="7"/>
      <c r="HQ411" s="7"/>
      <c r="HR411" s="7"/>
      <c r="HS411" s="7"/>
      <c r="HT411" s="7"/>
      <c r="HU411" s="7"/>
      <c r="HV411" s="7"/>
      <c r="HW411" s="7"/>
      <c r="HX411" s="7"/>
      <c r="HY411" s="7"/>
      <c r="HZ411" s="7"/>
      <c r="IA411" s="7"/>
      <c r="IB411" s="7"/>
      <c r="IC411" s="7"/>
      <c r="ID411" s="7"/>
      <c r="IE411" s="7"/>
      <c r="IF411" s="7"/>
      <c r="IG411" s="7"/>
      <c r="IH411" s="7"/>
      <c r="II411" s="7"/>
      <c r="IJ411" s="7"/>
      <c r="IK411" s="7"/>
      <c r="IL411" s="7"/>
      <c r="IM411" s="7"/>
      <c r="IN411" s="7"/>
      <c r="IO411" s="7"/>
      <c r="IP411" s="7"/>
      <c r="IQ411" s="7"/>
      <c r="IR411" s="7"/>
      <c r="IS411" s="7"/>
      <c r="IT411" s="7"/>
      <c r="IU411" s="7"/>
      <c r="IV411" s="7"/>
      <c r="IW411" s="7"/>
      <c r="IX411" s="7"/>
      <c r="IY411" s="7"/>
      <c r="IZ411" s="7"/>
      <c r="JA411" s="7"/>
      <c r="JB411" s="7"/>
      <c r="JC411" s="7"/>
      <c r="JD411" s="7"/>
      <c r="JE411" s="7"/>
      <c r="JF411" s="7"/>
      <c r="JG411" s="7"/>
      <c r="JH411" s="7"/>
      <c r="JI411" s="7"/>
      <c r="JJ411" s="7"/>
      <c r="JK411" s="7"/>
      <c r="JL411" s="7"/>
      <c r="JM411" s="7"/>
      <c r="JN411" s="7"/>
      <c r="JO411" s="7"/>
      <c r="JP411" s="7"/>
      <c r="JQ411" s="7"/>
      <c r="JR411" s="7"/>
      <c r="JS411" s="7"/>
      <c r="JT411" s="7"/>
      <c r="JU411" s="7"/>
      <c r="JV411" s="7"/>
      <c r="JW411" s="7"/>
      <c r="JX411" s="7"/>
      <c r="JY411" s="7"/>
      <c r="JZ411" s="7"/>
      <c r="KA411" s="7"/>
      <c r="KB411" s="7"/>
      <c r="KC411" s="7"/>
      <c r="KD411" s="7"/>
      <c r="KE411" s="7"/>
      <c r="KF411" s="7"/>
      <c r="KG411" s="7"/>
      <c r="KH411" s="7"/>
      <c r="KI411" s="7"/>
      <c r="KJ411" s="7"/>
      <c r="KK411" s="7"/>
      <c r="KL411" s="7"/>
      <c r="KM411" s="7"/>
      <c r="KN411" s="7"/>
      <c r="KO411" s="7"/>
      <c r="KP411" s="7"/>
      <c r="KQ411" s="7"/>
      <c r="KR411" s="7"/>
      <c r="KS411" s="7"/>
      <c r="KT411" s="7"/>
      <c r="KU411" s="7"/>
      <c r="KV411" s="7"/>
      <c r="KW411" s="7"/>
      <c r="KX411" s="7"/>
      <c r="KY411" s="7"/>
      <c r="KZ411" s="7"/>
      <c r="LA411" s="7"/>
      <c r="LB411" s="7"/>
      <c r="LC411" s="7"/>
      <c r="LD411" s="7"/>
      <c r="LE411" s="7"/>
      <c r="LF411" s="7"/>
      <c r="LG411" s="7"/>
      <c r="LH411" s="7"/>
      <c r="LI411" s="7"/>
      <c r="LJ411" s="7"/>
      <c r="LK411" s="7"/>
      <c r="LL411" s="7"/>
      <c r="LM411" s="7"/>
      <c r="LN411" s="7"/>
      <c r="LO411" s="7"/>
      <c r="LP411" s="7"/>
      <c r="LQ411" s="7"/>
      <c r="LR411" s="7"/>
      <c r="LS411" s="7"/>
      <c r="LT411" s="7"/>
      <c r="LU411" s="7"/>
      <c r="LV411" s="7"/>
      <c r="LW411" s="7"/>
      <c r="LX411" s="7"/>
      <c r="LY411" s="7"/>
      <c r="LZ411" s="7"/>
      <c r="MA411" s="7"/>
      <c r="MB411" s="7"/>
      <c r="MC411" s="7"/>
      <c r="MD411" s="7"/>
      <c r="ME411" s="7"/>
      <c r="MF411" s="7"/>
      <c r="MG411" s="7"/>
      <c r="MH411" s="7"/>
      <c r="MI411" s="7"/>
      <c r="MJ411" s="7"/>
      <c r="MK411" s="7"/>
      <c r="ML411" s="7"/>
      <c r="MM411" s="7"/>
      <c r="MN411" s="7"/>
      <c r="MO411" s="7"/>
      <c r="MP411" s="7"/>
      <c r="MQ411" s="7"/>
      <c r="MR411" s="7"/>
      <c r="MS411" s="7"/>
      <c r="MT411" s="7"/>
      <c r="MU411" s="7"/>
      <c r="MV411" s="7"/>
      <c r="MW411" s="7"/>
      <c r="MX411" s="7"/>
      <c r="MY411" s="7"/>
      <c r="MZ411" s="7"/>
      <c r="NA411" s="7"/>
      <c r="NB411" s="7"/>
      <c r="NC411" s="7"/>
      <c r="ND411" s="7"/>
      <c r="NE411" s="7"/>
      <c r="NF411" s="7"/>
      <c r="NG411" s="7"/>
      <c r="NH411" s="7"/>
      <c r="NI411" s="7"/>
      <c r="NJ411" s="7"/>
      <c r="NK411" s="7"/>
      <c r="NL411" s="7"/>
      <c r="NM411" s="7"/>
      <c r="NN411" s="7"/>
      <c r="NO411" s="7"/>
      <c r="NP411" s="7"/>
      <c r="NQ411" s="7"/>
      <c r="NR411" s="7"/>
      <c r="NS411" s="7"/>
      <c r="NT411" s="7"/>
      <c r="NU411" s="7"/>
      <c r="NV411" s="7"/>
      <c r="NW411" s="7"/>
      <c r="NX411" s="7"/>
      <c r="NY411" s="7"/>
      <c r="NZ411" s="7"/>
      <c r="OA411" s="7"/>
      <c r="OB411" s="7"/>
      <c r="OC411" s="7"/>
      <c r="OD411" s="7"/>
      <c r="OE411" s="7"/>
      <c r="OF411" s="7"/>
      <c r="OG411" s="7"/>
      <c r="OH411" s="7"/>
      <c r="OI411" s="7"/>
      <c r="OJ411" s="7"/>
      <c r="OK411" s="7"/>
      <c r="OL411" s="7"/>
      <c r="OM411" s="7"/>
      <c r="ON411" s="7"/>
      <c r="OO411" s="7"/>
      <c r="OP411" s="7"/>
      <c r="OQ411" s="7"/>
      <c r="OR411" s="7"/>
      <c r="OS411" s="7"/>
      <c r="OT411" s="7"/>
      <c r="OU411" s="7"/>
      <c r="OV411" s="7"/>
      <c r="OW411" s="7"/>
      <c r="OX411" s="7"/>
      <c r="OY411" s="7"/>
      <c r="OZ411" s="7"/>
      <c r="PA411" s="7"/>
      <c r="PB411" s="7"/>
      <c r="PC411" s="7"/>
      <c r="PD411" s="7"/>
      <c r="PE411" s="7"/>
      <c r="PF411" s="7"/>
      <c r="PG411" s="7"/>
      <c r="PH411" s="7"/>
      <c r="PI411" s="7"/>
      <c r="PJ411" s="7"/>
      <c r="PK411" s="7"/>
      <c r="PL411" s="7"/>
      <c r="PM411" s="7"/>
      <c r="PN411" s="7"/>
      <c r="PO411" s="7"/>
      <c r="PP411" s="7"/>
      <c r="PQ411" s="7"/>
      <c r="PR411" s="7"/>
      <c r="PS411" s="7"/>
      <c r="PT411" s="7"/>
      <c r="PU411" s="7"/>
      <c r="PV411" s="7"/>
      <c r="PW411" s="7"/>
      <c r="PX411" s="7"/>
      <c r="PY411" s="7"/>
      <c r="PZ411" s="7"/>
      <c r="QA411" s="7"/>
      <c r="QB411" s="7"/>
      <c r="QC411" s="7"/>
      <c r="QD411" s="7"/>
      <c r="QE411" s="7"/>
      <c r="QF411" s="7"/>
      <c r="QG411" s="7"/>
      <c r="QH411" s="7"/>
      <c r="QI411" s="7"/>
      <c r="QJ411" s="7"/>
      <c r="QK411" s="7"/>
      <c r="QL411" s="7"/>
      <c r="QM411" s="7"/>
      <c r="QN411" s="7"/>
      <c r="QO411" s="7"/>
      <c r="QP411" s="7"/>
      <c r="QQ411" s="7"/>
      <c r="QR411" s="7"/>
      <c r="QS411" s="7"/>
      <c r="QT411" s="7"/>
      <c r="QU411" s="7"/>
      <c r="QV411" s="7"/>
      <c r="QW411" s="7"/>
      <c r="QX411" s="7"/>
      <c r="QY411" s="7"/>
      <c r="QZ411" s="7"/>
      <c r="RA411" s="7"/>
      <c r="RB411" s="7"/>
      <c r="RC411" s="7"/>
      <c r="RD411" s="7"/>
      <c r="RE411" s="7"/>
      <c r="RF411" s="7"/>
      <c r="RG411" s="7"/>
      <c r="RH411" s="7"/>
      <c r="RI411" s="7"/>
      <c r="RJ411" s="7"/>
      <c r="RK411" s="7"/>
      <c r="RL411" s="7"/>
      <c r="RM411" s="7"/>
      <c r="RN411" s="7"/>
      <c r="RO411" s="7"/>
      <c r="RP411" s="7"/>
      <c r="RQ411" s="7"/>
      <c r="RR411" s="7"/>
      <c r="RS411" s="7"/>
      <c r="RT411" s="7"/>
      <c r="RU411" s="7"/>
      <c r="RV411" s="7"/>
      <c r="RW411" s="7"/>
      <c r="RX411" s="7"/>
      <c r="RY411" s="7"/>
      <c r="RZ411" s="7"/>
      <c r="SA411" s="7"/>
      <c r="SB411" s="7"/>
      <c r="SC411" s="7"/>
      <c r="SD411" s="7"/>
      <c r="SE411" s="7"/>
      <c r="SF411" s="7"/>
      <c r="SG411" s="7"/>
      <c r="SH411" s="7"/>
      <c r="SI411" s="7"/>
      <c r="SJ411" s="7"/>
      <c r="SK411" s="7"/>
    </row>
    <row r="412" ht="14.2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  <c r="DT412" s="7"/>
      <c r="DU412" s="7"/>
      <c r="DV412" s="7"/>
      <c r="DW412" s="7"/>
      <c r="DX412" s="7"/>
      <c r="DY412" s="7"/>
      <c r="DZ412" s="7"/>
      <c r="EA412" s="7"/>
      <c r="EB412" s="7"/>
      <c r="EC412" s="7"/>
      <c r="ED412" s="7"/>
      <c r="EE412" s="7"/>
      <c r="EF412" s="7"/>
      <c r="EG412" s="7"/>
      <c r="EH412" s="7"/>
      <c r="EI412" s="7"/>
      <c r="EJ412" s="7"/>
      <c r="EK412" s="7"/>
      <c r="EL412" s="7"/>
      <c r="EM412" s="7"/>
      <c r="EN412" s="7"/>
      <c r="EO412" s="7"/>
      <c r="EP412" s="7"/>
      <c r="EQ412" s="7"/>
      <c r="ER412" s="7"/>
      <c r="ES412" s="7"/>
      <c r="ET412" s="7"/>
      <c r="EU412" s="7"/>
      <c r="EV412" s="7"/>
      <c r="EW412" s="7"/>
      <c r="EX412" s="7"/>
      <c r="EY412" s="7"/>
      <c r="EZ412" s="7"/>
      <c r="FA412" s="7"/>
      <c r="FB412" s="7"/>
      <c r="FC412" s="7"/>
      <c r="FD412" s="7"/>
      <c r="FE412" s="7"/>
      <c r="FF412" s="7"/>
      <c r="FG412" s="7"/>
      <c r="FH412" s="7"/>
      <c r="FI412" s="7"/>
      <c r="FJ412" s="7"/>
      <c r="FK412" s="7"/>
      <c r="FL412" s="7"/>
      <c r="FM412" s="7"/>
      <c r="FN412" s="7"/>
      <c r="FO412" s="7"/>
      <c r="FP412" s="7"/>
      <c r="FQ412" s="7"/>
      <c r="FR412" s="7"/>
      <c r="FS412" s="7"/>
      <c r="FT412" s="7"/>
      <c r="FU412" s="7"/>
      <c r="FV412" s="7"/>
      <c r="FW412" s="7"/>
      <c r="FX412" s="7"/>
      <c r="FY412" s="7"/>
      <c r="FZ412" s="7"/>
      <c r="GA412" s="7"/>
      <c r="GB412" s="7"/>
      <c r="GC412" s="7"/>
      <c r="GD412" s="7"/>
      <c r="GE412" s="7"/>
      <c r="GF412" s="7"/>
      <c r="GG412" s="7"/>
      <c r="GH412" s="7"/>
      <c r="GI412" s="7"/>
      <c r="GJ412" s="7"/>
      <c r="GK412" s="7"/>
      <c r="GL412" s="7"/>
      <c r="GM412" s="7"/>
      <c r="GN412" s="7"/>
      <c r="GO412" s="7"/>
      <c r="GP412" s="7"/>
      <c r="GQ412" s="7"/>
      <c r="GR412" s="7"/>
      <c r="GS412" s="7"/>
      <c r="GT412" s="7"/>
      <c r="GU412" s="7"/>
      <c r="GV412" s="7"/>
      <c r="GW412" s="7"/>
      <c r="GX412" s="7"/>
      <c r="GY412" s="7"/>
      <c r="GZ412" s="7"/>
      <c r="HA412" s="7"/>
      <c r="HB412" s="7"/>
      <c r="HC412" s="7"/>
      <c r="HD412" s="7"/>
      <c r="HE412" s="7"/>
      <c r="HF412" s="7"/>
      <c r="HG412" s="7"/>
      <c r="HH412" s="7"/>
      <c r="HI412" s="7"/>
      <c r="HJ412" s="7"/>
      <c r="HK412" s="7"/>
      <c r="HL412" s="7"/>
      <c r="HM412" s="7"/>
      <c r="HN412" s="7"/>
      <c r="HO412" s="7"/>
      <c r="HP412" s="7"/>
      <c r="HQ412" s="7"/>
      <c r="HR412" s="7"/>
      <c r="HS412" s="7"/>
      <c r="HT412" s="7"/>
      <c r="HU412" s="7"/>
      <c r="HV412" s="7"/>
      <c r="HW412" s="7"/>
      <c r="HX412" s="7"/>
      <c r="HY412" s="7"/>
      <c r="HZ412" s="7"/>
      <c r="IA412" s="7"/>
      <c r="IB412" s="7"/>
      <c r="IC412" s="7"/>
      <c r="ID412" s="7"/>
      <c r="IE412" s="7"/>
      <c r="IF412" s="7"/>
      <c r="IG412" s="7"/>
      <c r="IH412" s="7"/>
      <c r="II412" s="7"/>
      <c r="IJ412" s="7"/>
      <c r="IK412" s="7"/>
      <c r="IL412" s="7"/>
      <c r="IM412" s="7"/>
      <c r="IN412" s="7"/>
      <c r="IO412" s="7"/>
      <c r="IP412" s="7"/>
      <c r="IQ412" s="7"/>
      <c r="IR412" s="7"/>
      <c r="IS412" s="7"/>
      <c r="IT412" s="7"/>
      <c r="IU412" s="7"/>
      <c r="IV412" s="7"/>
      <c r="IW412" s="7"/>
      <c r="IX412" s="7"/>
      <c r="IY412" s="7"/>
      <c r="IZ412" s="7"/>
      <c r="JA412" s="7"/>
      <c r="JB412" s="7"/>
      <c r="JC412" s="7"/>
      <c r="JD412" s="7"/>
      <c r="JE412" s="7"/>
      <c r="JF412" s="7"/>
      <c r="JG412" s="7"/>
      <c r="JH412" s="7"/>
      <c r="JI412" s="7"/>
      <c r="JJ412" s="7"/>
      <c r="JK412" s="7"/>
      <c r="JL412" s="7"/>
      <c r="JM412" s="7"/>
      <c r="JN412" s="7"/>
      <c r="JO412" s="7"/>
      <c r="JP412" s="7"/>
      <c r="JQ412" s="7"/>
      <c r="JR412" s="7"/>
      <c r="JS412" s="7"/>
      <c r="JT412" s="7"/>
      <c r="JU412" s="7"/>
      <c r="JV412" s="7"/>
      <c r="JW412" s="7"/>
      <c r="JX412" s="7"/>
      <c r="JY412" s="7"/>
      <c r="JZ412" s="7"/>
      <c r="KA412" s="7"/>
      <c r="KB412" s="7"/>
      <c r="KC412" s="7"/>
      <c r="KD412" s="7"/>
      <c r="KE412" s="7"/>
      <c r="KF412" s="7"/>
      <c r="KG412" s="7"/>
      <c r="KH412" s="7"/>
      <c r="KI412" s="7"/>
      <c r="KJ412" s="7"/>
      <c r="KK412" s="7"/>
      <c r="KL412" s="7"/>
      <c r="KM412" s="7"/>
      <c r="KN412" s="7"/>
      <c r="KO412" s="7"/>
      <c r="KP412" s="7"/>
      <c r="KQ412" s="7"/>
      <c r="KR412" s="7"/>
      <c r="KS412" s="7"/>
      <c r="KT412" s="7"/>
      <c r="KU412" s="7"/>
      <c r="KV412" s="7"/>
      <c r="KW412" s="7"/>
      <c r="KX412" s="7"/>
      <c r="KY412" s="7"/>
      <c r="KZ412" s="7"/>
      <c r="LA412" s="7"/>
      <c r="LB412" s="7"/>
      <c r="LC412" s="7"/>
      <c r="LD412" s="7"/>
      <c r="LE412" s="7"/>
      <c r="LF412" s="7"/>
      <c r="LG412" s="7"/>
      <c r="LH412" s="7"/>
      <c r="LI412" s="7"/>
      <c r="LJ412" s="7"/>
      <c r="LK412" s="7"/>
      <c r="LL412" s="7"/>
      <c r="LM412" s="7"/>
      <c r="LN412" s="7"/>
      <c r="LO412" s="7"/>
      <c r="LP412" s="7"/>
      <c r="LQ412" s="7"/>
      <c r="LR412" s="7"/>
      <c r="LS412" s="7"/>
      <c r="LT412" s="7"/>
      <c r="LU412" s="7"/>
      <c r="LV412" s="7"/>
      <c r="LW412" s="7"/>
      <c r="LX412" s="7"/>
      <c r="LY412" s="7"/>
      <c r="LZ412" s="7"/>
      <c r="MA412" s="7"/>
      <c r="MB412" s="7"/>
      <c r="MC412" s="7"/>
      <c r="MD412" s="7"/>
      <c r="ME412" s="7"/>
      <c r="MF412" s="7"/>
      <c r="MG412" s="7"/>
      <c r="MH412" s="7"/>
      <c r="MI412" s="7"/>
      <c r="MJ412" s="7"/>
      <c r="MK412" s="7"/>
      <c r="ML412" s="7"/>
      <c r="MM412" s="7"/>
      <c r="MN412" s="7"/>
      <c r="MO412" s="7"/>
      <c r="MP412" s="7"/>
      <c r="MQ412" s="7"/>
      <c r="MR412" s="7"/>
      <c r="MS412" s="7"/>
      <c r="MT412" s="7"/>
      <c r="MU412" s="7"/>
      <c r="MV412" s="7"/>
      <c r="MW412" s="7"/>
      <c r="MX412" s="7"/>
      <c r="MY412" s="7"/>
      <c r="MZ412" s="7"/>
      <c r="NA412" s="7"/>
      <c r="NB412" s="7"/>
      <c r="NC412" s="7"/>
      <c r="ND412" s="7"/>
      <c r="NE412" s="7"/>
      <c r="NF412" s="7"/>
      <c r="NG412" s="7"/>
      <c r="NH412" s="7"/>
      <c r="NI412" s="7"/>
      <c r="NJ412" s="7"/>
      <c r="NK412" s="7"/>
      <c r="NL412" s="7"/>
      <c r="NM412" s="7"/>
      <c r="NN412" s="7"/>
      <c r="NO412" s="7"/>
      <c r="NP412" s="7"/>
      <c r="NQ412" s="7"/>
      <c r="NR412" s="7"/>
      <c r="NS412" s="7"/>
      <c r="NT412" s="7"/>
      <c r="NU412" s="7"/>
      <c r="NV412" s="7"/>
      <c r="NW412" s="7"/>
      <c r="NX412" s="7"/>
      <c r="NY412" s="7"/>
      <c r="NZ412" s="7"/>
      <c r="OA412" s="7"/>
      <c r="OB412" s="7"/>
      <c r="OC412" s="7"/>
      <c r="OD412" s="7"/>
      <c r="OE412" s="7"/>
      <c r="OF412" s="7"/>
      <c r="OG412" s="7"/>
      <c r="OH412" s="7"/>
      <c r="OI412" s="7"/>
      <c r="OJ412" s="7"/>
      <c r="OK412" s="7"/>
      <c r="OL412" s="7"/>
      <c r="OM412" s="7"/>
      <c r="ON412" s="7"/>
      <c r="OO412" s="7"/>
      <c r="OP412" s="7"/>
      <c r="OQ412" s="7"/>
      <c r="OR412" s="7"/>
      <c r="OS412" s="7"/>
      <c r="OT412" s="7"/>
      <c r="OU412" s="7"/>
      <c r="OV412" s="7"/>
      <c r="OW412" s="7"/>
      <c r="OX412" s="7"/>
      <c r="OY412" s="7"/>
      <c r="OZ412" s="7"/>
      <c r="PA412" s="7"/>
      <c r="PB412" s="7"/>
      <c r="PC412" s="7"/>
      <c r="PD412" s="7"/>
      <c r="PE412" s="7"/>
      <c r="PF412" s="7"/>
      <c r="PG412" s="7"/>
      <c r="PH412" s="7"/>
      <c r="PI412" s="7"/>
      <c r="PJ412" s="7"/>
      <c r="PK412" s="7"/>
      <c r="PL412" s="7"/>
      <c r="PM412" s="7"/>
      <c r="PN412" s="7"/>
      <c r="PO412" s="7"/>
      <c r="PP412" s="7"/>
      <c r="PQ412" s="7"/>
      <c r="PR412" s="7"/>
      <c r="PS412" s="7"/>
      <c r="PT412" s="7"/>
      <c r="PU412" s="7"/>
      <c r="PV412" s="7"/>
      <c r="PW412" s="7"/>
      <c r="PX412" s="7"/>
      <c r="PY412" s="7"/>
      <c r="PZ412" s="7"/>
      <c r="QA412" s="7"/>
      <c r="QB412" s="7"/>
      <c r="QC412" s="7"/>
      <c r="QD412" s="7"/>
      <c r="QE412" s="7"/>
      <c r="QF412" s="7"/>
      <c r="QG412" s="7"/>
      <c r="QH412" s="7"/>
      <c r="QI412" s="7"/>
      <c r="QJ412" s="7"/>
      <c r="QK412" s="7"/>
      <c r="QL412" s="7"/>
      <c r="QM412" s="7"/>
      <c r="QN412" s="7"/>
      <c r="QO412" s="7"/>
      <c r="QP412" s="7"/>
      <c r="QQ412" s="7"/>
      <c r="QR412" s="7"/>
      <c r="QS412" s="7"/>
      <c r="QT412" s="7"/>
      <c r="QU412" s="7"/>
      <c r="QV412" s="7"/>
      <c r="QW412" s="7"/>
      <c r="QX412" s="7"/>
      <c r="QY412" s="7"/>
      <c r="QZ412" s="7"/>
      <c r="RA412" s="7"/>
      <c r="RB412" s="7"/>
      <c r="RC412" s="7"/>
      <c r="RD412" s="7"/>
      <c r="RE412" s="7"/>
      <c r="RF412" s="7"/>
      <c r="RG412" s="7"/>
      <c r="RH412" s="7"/>
      <c r="RI412" s="7"/>
      <c r="RJ412" s="7"/>
      <c r="RK412" s="7"/>
      <c r="RL412" s="7"/>
      <c r="RM412" s="7"/>
      <c r="RN412" s="7"/>
      <c r="RO412" s="7"/>
      <c r="RP412" s="7"/>
      <c r="RQ412" s="7"/>
      <c r="RR412" s="7"/>
      <c r="RS412" s="7"/>
      <c r="RT412" s="7"/>
      <c r="RU412" s="7"/>
      <c r="RV412" s="7"/>
      <c r="RW412" s="7"/>
      <c r="RX412" s="7"/>
      <c r="RY412" s="7"/>
      <c r="RZ412" s="7"/>
      <c r="SA412" s="7"/>
      <c r="SB412" s="7"/>
      <c r="SC412" s="7"/>
      <c r="SD412" s="7"/>
      <c r="SE412" s="7"/>
      <c r="SF412" s="7"/>
      <c r="SG412" s="7"/>
      <c r="SH412" s="7"/>
      <c r="SI412" s="7"/>
      <c r="SJ412" s="7"/>
      <c r="SK412" s="7"/>
    </row>
    <row r="413" ht="14.2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  <c r="DT413" s="7"/>
      <c r="DU413" s="7"/>
      <c r="DV413" s="7"/>
      <c r="DW413" s="7"/>
      <c r="DX413" s="7"/>
      <c r="DY413" s="7"/>
      <c r="DZ413" s="7"/>
      <c r="EA413" s="7"/>
      <c r="EB413" s="7"/>
      <c r="EC413" s="7"/>
      <c r="ED413" s="7"/>
      <c r="EE413" s="7"/>
      <c r="EF413" s="7"/>
      <c r="EG413" s="7"/>
      <c r="EH413" s="7"/>
      <c r="EI413" s="7"/>
      <c r="EJ413" s="7"/>
      <c r="EK413" s="7"/>
      <c r="EL413" s="7"/>
      <c r="EM413" s="7"/>
      <c r="EN413" s="7"/>
      <c r="EO413" s="7"/>
      <c r="EP413" s="7"/>
      <c r="EQ413" s="7"/>
      <c r="ER413" s="7"/>
      <c r="ES413" s="7"/>
      <c r="ET413" s="7"/>
      <c r="EU413" s="7"/>
      <c r="EV413" s="7"/>
      <c r="EW413" s="7"/>
      <c r="EX413" s="7"/>
      <c r="EY413" s="7"/>
      <c r="EZ413" s="7"/>
      <c r="FA413" s="7"/>
      <c r="FB413" s="7"/>
      <c r="FC413" s="7"/>
      <c r="FD413" s="7"/>
      <c r="FE413" s="7"/>
      <c r="FF413" s="7"/>
      <c r="FG413" s="7"/>
      <c r="FH413" s="7"/>
      <c r="FI413" s="7"/>
      <c r="FJ413" s="7"/>
      <c r="FK413" s="7"/>
      <c r="FL413" s="7"/>
      <c r="FM413" s="7"/>
      <c r="FN413" s="7"/>
      <c r="FO413" s="7"/>
      <c r="FP413" s="7"/>
      <c r="FQ413" s="7"/>
      <c r="FR413" s="7"/>
      <c r="FS413" s="7"/>
      <c r="FT413" s="7"/>
      <c r="FU413" s="7"/>
      <c r="FV413" s="7"/>
      <c r="FW413" s="7"/>
      <c r="FX413" s="7"/>
      <c r="FY413" s="7"/>
      <c r="FZ413" s="7"/>
      <c r="GA413" s="7"/>
      <c r="GB413" s="7"/>
      <c r="GC413" s="7"/>
      <c r="GD413" s="7"/>
      <c r="GE413" s="7"/>
      <c r="GF413" s="7"/>
      <c r="GG413" s="7"/>
      <c r="GH413" s="7"/>
      <c r="GI413" s="7"/>
      <c r="GJ413" s="7"/>
      <c r="GK413" s="7"/>
      <c r="GL413" s="7"/>
      <c r="GM413" s="7"/>
      <c r="GN413" s="7"/>
      <c r="GO413" s="7"/>
      <c r="GP413" s="7"/>
      <c r="GQ413" s="7"/>
      <c r="GR413" s="7"/>
      <c r="GS413" s="7"/>
      <c r="GT413" s="7"/>
      <c r="GU413" s="7"/>
      <c r="GV413" s="7"/>
      <c r="GW413" s="7"/>
      <c r="GX413" s="7"/>
      <c r="GY413" s="7"/>
      <c r="GZ413" s="7"/>
      <c r="HA413" s="7"/>
      <c r="HB413" s="7"/>
      <c r="HC413" s="7"/>
      <c r="HD413" s="7"/>
      <c r="HE413" s="7"/>
      <c r="HF413" s="7"/>
      <c r="HG413" s="7"/>
      <c r="HH413" s="7"/>
      <c r="HI413" s="7"/>
      <c r="HJ413" s="7"/>
      <c r="HK413" s="7"/>
      <c r="HL413" s="7"/>
      <c r="HM413" s="7"/>
      <c r="HN413" s="7"/>
      <c r="HO413" s="7"/>
      <c r="HP413" s="7"/>
      <c r="HQ413" s="7"/>
      <c r="HR413" s="7"/>
      <c r="HS413" s="7"/>
      <c r="HT413" s="7"/>
      <c r="HU413" s="7"/>
      <c r="HV413" s="7"/>
      <c r="HW413" s="7"/>
      <c r="HX413" s="7"/>
      <c r="HY413" s="7"/>
      <c r="HZ413" s="7"/>
      <c r="IA413" s="7"/>
      <c r="IB413" s="7"/>
      <c r="IC413" s="7"/>
      <c r="ID413" s="7"/>
      <c r="IE413" s="7"/>
      <c r="IF413" s="7"/>
      <c r="IG413" s="7"/>
      <c r="IH413" s="7"/>
      <c r="II413" s="7"/>
      <c r="IJ413" s="7"/>
      <c r="IK413" s="7"/>
      <c r="IL413" s="7"/>
      <c r="IM413" s="7"/>
      <c r="IN413" s="7"/>
      <c r="IO413" s="7"/>
      <c r="IP413" s="7"/>
      <c r="IQ413" s="7"/>
      <c r="IR413" s="7"/>
      <c r="IS413" s="7"/>
      <c r="IT413" s="7"/>
      <c r="IU413" s="7"/>
      <c r="IV413" s="7"/>
      <c r="IW413" s="7"/>
      <c r="IX413" s="7"/>
      <c r="IY413" s="7"/>
      <c r="IZ413" s="7"/>
      <c r="JA413" s="7"/>
      <c r="JB413" s="7"/>
      <c r="JC413" s="7"/>
      <c r="JD413" s="7"/>
      <c r="JE413" s="7"/>
      <c r="JF413" s="7"/>
      <c r="JG413" s="7"/>
      <c r="JH413" s="7"/>
      <c r="JI413" s="7"/>
      <c r="JJ413" s="7"/>
      <c r="JK413" s="7"/>
      <c r="JL413" s="7"/>
      <c r="JM413" s="7"/>
      <c r="JN413" s="7"/>
      <c r="JO413" s="7"/>
      <c r="JP413" s="7"/>
      <c r="JQ413" s="7"/>
      <c r="JR413" s="7"/>
      <c r="JS413" s="7"/>
      <c r="JT413" s="7"/>
      <c r="JU413" s="7"/>
      <c r="JV413" s="7"/>
      <c r="JW413" s="7"/>
      <c r="JX413" s="7"/>
      <c r="JY413" s="7"/>
      <c r="JZ413" s="7"/>
      <c r="KA413" s="7"/>
      <c r="KB413" s="7"/>
      <c r="KC413" s="7"/>
      <c r="KD413" s="7"/>
      <c r="KE413" s="7"/>
      <c r="KF413" s="7"/>
      <c r="KG413" s="7"/>
      <c r="KH413" s="7"/>
      <c r="KI413" s="7"/>
      <c r="KJ413" s="7"/>
      <c r="KK413" s="7"/>
      <c r="KL413" s="7"/>
      <c r="KM413" s="7"/>
      <c r="KN413" s="7"/>
      <c r="KO413" s="7"/>
      <c r="KP413" s="7"/>
      <c r="KQ413" s="7"/>
      <c r="KR413" s="7"/>
      <c r="KS413" s="7"/>
      <c r="KT413" s="7"/>
      <c r="KU413" s="7"/>
      <c r="KV413" s="7"/>
      <c r="KW413" s="7"/>
      <c r="KX413" s="7"/>
      <c r="KY413" s="7"/>
      <c r="KZ413" s="7"/>
      <c r="LA413" s="7"/>
      <c r="LB413" s="7"/>
      <c r="LC413" s="7"/>
      <c r="LD413" s="7"/>
      <c r="LE413" s="7"/>
      <c r="LF413" s="7"/>
      <c r="LG413" s="7"/>
      <c r="LH413" s="7"/>
      <c r="LI413" s="7"/>
      <c r="LJ413" s="7"/>
      <c r="LK413" s="7"/>
      <c r="LL413" s="7"/>
      <c r="LM413" s="7"/>
      <c r="LN413" s="7"/>
      <c r="LO413" s="7"/>
      <c r="LP413" s="7"/>
      <c r="LQ413" s="7"/>
      <c r="LR413" s="7"/>
      <c r="LS413" s="7"/>
      <c r="LT413" s="7"/>
      <c r="LU413" s="7"/>
      <c r="LV413" s="7"/>
      <c r="LW413" s="7"/>
      <c r="LX413" s="7"/>
      <c r="LY413" s="7"/>
      <c r="LZ413" s="7"/>
      <c r="MA413" s="7"/>
      <c r="MB413" s="7"/>
      <c r="MC413" s="7"/>
      <c r="MD413" s="7"/>
      <c r="ME413" s="7"/>
      <c r="MF413" s="7"/>
      <c r="MG413" s="7"/>
      <c r="MH413" s="7"/>
      <c r="MI413" s="7"/>
      <c r="MJ413" s="7"/>
      <c r="MK413" s="7"/>
      <c r="ML413" s="7"/>
      <c r="MM413" s="7"/>
      <c r="MN413" s="7"/>
      <c r="MO413" s="7"/>
      <c r="MP413" s="7"/>
      <c r="MQ413" s="7"/>
      <c r="MR413" s="7"/>
      <c r="MS413" s="7"/>
      <c r="MT413" s="7"/>
      <c r="MU413" s="7"/>
      <c r="MV413" s="7"/>
      <c r="MW413" s="7"/>
      <c r="MX413" s="7"/>
      <c r="MY413" s="7"/>
      <c r="MZ413" s="7"/>
      <c r="NA413" s="7"/>
      <c r="NB413" s="7"/>
      <c r="NC413" s="7"/>
      <c r="ND413" s="7"/>
      <c r="NE413" s="7"/>
      <c r="NF413" s="7"/>
      <c r="NG413" s="7"/>
      <c r="NH413" s="7"/>
      <c r="NI413" s="7"/>
      <c r="NJ413" s="7"/>
      <c r="NK413" s="7"/>
      <c r="NL413" s="7"/>
      <c r="NM413" s="7"/>
      <c r="NN413" s="7"/>
      <c r="NO413" s="7"/>
      <c r="NP413" s="7"/>
      <c r="NQ413" s="7"/>
      <c r="NR413" s="7"/>
      <c r="NS413" s="7"/>
      <c r="NT413" s="7"/>
      <c r="NU413" s="7"/>
      <c r="NV413" s="7"/>
      <c r="NW413" s="7"/>
      <c r="NX413" s="7"/>
      <c r="NY413" s="7"/>
      <c r="NZ413" s="7"/>
      <c r="OA413" s="7"/>
      <c r="OB413" s="7"/>
      <c r="OC413" s="7"/>
      <c r="OD413" s="7"/>
      <c r="OE413" s="7"/>
      <c r="OF413" s="7"/>
      <c r="OG413" s="7"/>
      <c r="OH413" s="7"/>
      <c r="OI413" s="7"/>
      <c r="OJ413" s="7"/>
      <c r="OK413" s="7"/>
      <c r="OL413" s="7"/>
      <c r="OM413" s="7"/>
      <c r="ON413" s="7"/>
      <c r="OO413" s="7"/>
      <c r="OP413" s="7"/>
      <c r="OQ413" s="7"/>
      <c r="OR413" s="7"/>
      <c r="OS413" s="7"/>
      <c r="OT413" s="7"/>
      <c r="OU413" s="7"/>
      <c r="OV413" s="7"/>
      <c r="OW413" s="7"/>
      <c r="OX413" s="7"/>
      <c r="OY413" s="7"/>
      <c r="OZ413" s="7"/>
      <c r="PA413" s="7"/>
      <c r="PB413" s="7"/>
      <c r="PC413" s="7"/>
      <c r="PD413" s="7"/>
      <c r="PE413" s="7"/>
      <c r="PF413" s="7"/>
      <c r="PG413" s="7"/>
      <c r="PH413" s="7"/>
      <c r="PI413" s="7"/>
      <c r="PJ413" s="7"/>
      <c r="PK413" s="7"/>
      <c r="PL413" s="7"/>
      <c r="PM413" s="7"/>
      <c r="PN413" s="7"/>
      <c r="PO413" s="7"/>
      <c r="PP413" s="7"/>
      <c r="PQ413" s="7"/>
      <c r="PR413" s="7"/>
      <c r="PS413" s="7"/>
      <c r="PT413" s="7"/>
      <c r="PU413" s="7"/>
      <c r="PV413" s="7"/>
      <c r="PW413" s="7"/>
      <c r="PX413" s="7"/>
      <c r="PY413" s="7"/>
      <c r="PZ413" s="7"/>
      <c r="QA413" s="7"/>
      <c r="QB413" s="7"/>
      <c r="QC413" s="7"/>
      <c r="QD413" s="7"/>
      <c r="QE413" s="7"/>
      <c r="QF413" s="7"/>
      <c r="QG413" s="7"/>
      <c r="QH413" s="7"/>
      <c r="QI413" s="7"/>
      <c r="QJ413" s="7"/>
      <c r="QK413" s="7"/>
      <c r="QL413" s="7"/>
      <c r="QM413" s="7"/>
      <c r="QN413" s="7"/>
      <c r="QO413" s="7"/>
      <c r="QP413" s="7"/>
      <c r="QQ413" s="7"/>
      <c r="QR413" s="7"/>
      <c r="QS413" s="7"/>
      <c r="QT413" s="7"/>
      <c r="QU413" s="7"/>
      <c r="QV413" s="7"/>
      <c r="QW413" s="7"/>
      <c r="QX413" s="7"/>
      <c r="QY413" s="7"/>
      <c r="QZ413" s="7"/>
      <c r="RA413" s="7"/>
      <c r="RB413" s="7"/>
      <c r="RC413" s="7"/>
      <c r="RD413" s="7"/>
      <c r="RE413" s="7"/>
      <c r="RF413" s="7"/>
      <c r="RG413" s="7"/>
      <c r="RH413" s="7"/>
      <c r="RI413" s="7"/>
      <c r="RJ413" s="7"/>
      <c r="RK413" s="7"/>
      <c r="RL413" s="7"/>
      <c r="RM413" s="7"/>
      <c r="RN413" s="7"/>
      <c r="RO413" s="7"/>
      <c r="RP413" s="7"/>
      <c r="RQ413" s="7"/>
      <c r="RR413" s="7"/>
      <c r="RS413" s="7"/>
      <c r="RT413" s="7"/>
      <c r="RU413" s="7"/>
      <c r="RV413" s="7"/>
      <c r="RW413" s="7"/>
      <c r="RX413" s="7"/>
      <c r="RY413" s="7"/>
      <c r="RZ413" s="7"/>
      <c r="SA413" s="7"/>
      <c r="SB413" s="7"/>
      <c r="SC413" s="7"/>
      <c r="SD413" s="7"/>
      <c r="SE413" s="7"/>
      <c r="SF413" s="7"/>
      <c r="SG413" s="7"/>
      <c r="SH413" s="7"/>
      <c r="SI413" s="7"/>
      <c r="SJ413" s="7"/>
      <c r="SK413" s="7"/>
    </row>
    <row r="414" ht="14.2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  <c r="DT414" s="7"/>
      <c r="DU414" s="7"/>
      <c r="DV414" s="7"/>
      <c r="DW414" s="7"/>
      <c r="DX414" s="7"/>
      <c r="DY414" s="7"/>
      <c r="DZ414" s="7"/>
      <c r="EA414" s="7"/>
      <c r="EB414" s="7"/>
      <c r="EC414" s="7"/>
      <c r="ED414" s="7"/>
      <c r="EE414" s="7"/>
      <c r="EF414" s="7"/>
      <c r="EG414" s="7"/>
      <c r="EH414" s="7"/>
      <c r="EI414" s="7"/>
      <c r="EJ414" s="7"/>
      <c r="EK414" s="7"/>
      <c r="EL414" s="7"/>
      <c r="EM414" s="7"/>
      <c r="EN414" s="7"/>
      <c r="EO414" s="7"/>
      <c r="EP414" s="7"/>
      <c r="EQ414" s="7"/>
      <c r="ER414" s="7"/>
      <c r="ES414" s="7"/>
      <c r="ET414" s="7"/>
      <c r="EU414" s="7"/>
      <c r="EV414" s="7"/>
      <c r="EW414" s="7"/>
      <c r="EX414" s="7"/>
      <c r="EY414" s="7"/>
      <c r="EZ414" s="7"/>
      <c r="FA414" s="7"/>
      <c r="FB414" s="7"/>
      <c r="FC414" s="7"/>
      <c r="FD414" s="7"/>
      <c r="FE414" s="7"/>
      <c r="FF414" s="7"/>
      <c r="FG414" s="7"/>
      <c r="FH414" s="7"/>
      <c r="FI414" s="7"/>
      <c r="FJ414" s="7"/>
      <c r="FK414" s="7"/>
      <c r="FL414" s="7"/>
      <c r="FM414" s="7"/>
      <c r="FN414" s="7"/>
      <c r="FO414" s="7"/>
      <c r="FP414" s="7"/>
      <c r="FQ414" s="7"/>
      <c r="FR414" s="7"/>
      <c r="FS414" s="7"/>
      <c r="FT414" s="7"/>
      <c r="FU414" s="7"/>
      <c r="FV414" s="7"/>
      <c r="FW414" s="7"/>
      <c r="FX414" s="7"/>
      <c r="FY414" s="7"/>
      <c r="FZ414" s="7"/>
      <c r="GA414" s="7"/>
      <c r="GB414" s="7"/>
      <c r="GC414" s="7"/>
      <c r="GD414" s="7"/>
      <c r="GE414" s="7"/>
      <c r="GF414" s="7"/>
      <c r="GG414" s="7"/>
      <c r="GH414" s="7"/>
      <c r="GI414" s="7"/>
      <c r="GJ414" s="7"/>
      <c r="GK414" s="7"/>
      <c r="GL414" s="7"/>
      <c r="GM414" s="7"/>
      <c r="GN414" s="7"/>
      <c r="GO414" s="7"/>
      <c r="GP414" s="7"/>
      <c r="GQ414" s="7"/>
      <c r="GR414" s="7"/>
      <c r="GS414" s="7"/>
      <c r="GT414" s="7"/>
      <c r="GU414" s="7"/>
      <c r="GV414" s="7"/>
      <c r="GW414" s="7"/>
      <c r="GX414" s="7"/>
      <c r="GY414" s="7"/>
      <c r="GZ414" s="7"/>
      <c r="HA414" s="7"/>
      <c r="HB414" s="7"/>
      <c r="HC414" s="7"/>
      <c r="HD414" s="7"/>
      <c r="HE414" s="7"/>
      <c r="HF414" s="7"/>
      <c r="HG414" s="7"/>
      <c r="HH414" s="7"/>
      <c r="HI414" s="7"/>
      <c r="HJ414" s="7"/>
      <c r="HK414" s="7"/>
      <c r="HL414" s="7"/>
      <c r="HM414" s="7"/>
      <c r="HN414" s="7"/>
      <c r="HO414" s="7"/>
      <c r="HP414" s="7"/>
      <c r="HQ414" s="7"/>
      <c r="HR414" s="7"/>
      <c r="HS414" s="7"/>
      <c r="HT414" s="7"/>
      <c r="HU414" s="7"/>
      <c r="HV414" s="7"/>
      <c r="HW414" s="7"/>
      <c r="HX414" s="7"/>
      <c r="HY414" s="7"/>
      <c r="HZ414" s="7"/>
      <c r="IA414" s="7"/>
      <c r="IB414" s="7"/>
      <c r="IC414" s="7"/>
      <c r="ID414" s="7"/>
      <c r="IE414" s="7"/>
      <c r="IF414" s="7"/>
      <c r="IG414" s="7"/>
      <c r="IH414" s="7"/>
      <c r="II414" s="7"/>
      <c r="IJ414" s="7"/>
      <c r="IK414" s="7"/>
      <c r="IL414" s="7"/>
      <c r="IM414" s="7"/>
      <c r="IN414" s="7"/>
      <c r="IO414" s="7"/>
      <c r="IP414" s="7"/>
      <c r="IQ414" s="7"/>
      <c r="IR414" s="7"/>
      <c r="IS414" s="7"/>
      <c r="IT414" s="7"/>
      <c r="IU414" s="7"/>
      <c r="IV414" s="7"/>
      <c r="IW414" s="7"/>
      <c r="IX414" s="7"/>
      <c r="IY414" s="7"/>
      <c r="IZ414" s="7"/>
      <c r="JA414" s="7"/>
      <c r="JB414" s="7"/>
      <c r="JC414" s="7"/>
      <c r="JD414" s="7"/>
      <c r="JE414" s="7"/>
      <c r="JF414" s="7"/>
      <c r="JG414" s="7"/>
      <c r="JH414" s="7"/>
      <c r="JI414" s="7"/>
      <c r="JJ414" s="7"/>
      <c r="JK414" s="7"/>
      <c r="JL414" s="7"/>
      <c r="JM414" s="7"/>
      <c r="JN414" s="7"/>
      <c r="JO414" s="7"/>
      <c r="JP414" s="7"/>
      <c r="JQ414" s="7"/>
      <c r="JR414" s="7"/>
      <c r="JS414" s="7"/>
      <c r="JT414" s="7"/>
      <c r="JU414" s="7"/>
      <c r="JV414" s="7"/>
      <c r="JW414" s="7"/>
      <c r="JX414" s="7"/>
      <c r="JY414" s="7"/>
      <c r="JZ414" s="7"/>
      <c r="KA414" s="7"/>
      <c r="KB414" s="7"/>
      <c r="KC414" s="7"/>
      <c r="KD414" s="7"/>
      <c r="KE414" s="7"/>
      <c r="KF414" s="7"/>
      <c r="KG414" s="7"/>
      <c r="KH414" s="7"/>
      <c r="KI414" s="7"/>
      <c r="KJ414" s="7"/>
      <c r="KK414" s="7"/>
      <c r="KL414" s="7"/>
      <c r="KM414" s="7"/>
      <c r="KN414" s="7"/>
      <c r="KO414" s="7"/>
      <c r="KP414" s="7"/>
      <c r="KQ414" s="7"/>
      <c r="KR414" s="7"/>
      <c r="KS414" s="7"/>
      <c r="KT414" s="7"/>
      <c r="KU414" s="7"/>
      <c r="KV414" s="7"/>
      <c r="KW414" s="7"/>
      <c r="KX414" s="7"/>
      <c r="KY414" s="7"/>
      <c r="KZ414" s="7"/>
      <c r="LA414" s="7"/>
      <c r="LB414" s="7"/>
      <c r="LC414" s="7"/>
      <c r="LD414" s="7"/>
      <c r="LE414" s="7"/>
      <c r="LF414" s="7"/>
      <c r="LG414" s="7"/>
      <c r="LH414" s="7"/>
      <c r="LI414" s="7"/>
      <c r="LJ414" s="7"/>
      <c r="LK414" s="7"/>
      <c r="LL414" s="7"/>
      <c r="LM414" s="7"/>
      <c r="LN414" s="7"/>
      <c r="LO414" s="7"/>
      <c r="LP414" s="7"/>
      <c r="LQ414" s="7"/>
      <c r="LR414" s="7"/>
      <c r="LS414" s="7"/>
      <c r="LT414" s="7"/>
      <c r="LU414" s="7"/>
      <c r="LV414" s="7"/>
      <c r="LW414" s="7"/>
      <c r="LX414" s="7"/>
      <c r="LY414" s="7"/>
      <c r="LZ414" s="7"/>
      <c r="MA414" s="7"/>
      <c r="MB414" s="7"/>
      <c r="MC414" s="7"/>
      <c r="MD414" s="7"/>
      <c r="ME414" s="7"/>
      <c r="MF414" s="7"/>
      <c r="MG414" s="7"/>
      <c r="MH414" s="7"/>
      <c r="MI414" s="7"/>
      <c r="MJ414" s="7"/>
      <c r="MK414" s="7"/>
      <c r="ML414" s="7"/>
      <c r="MM414" s="7"/>
      <c r="MN414" s="7"/>
      <c r="MO414" s="7"/>
      <c r="MP414" s="7"/>
      <c r="MQ414" s="7"/>
      <c r="MR414" s="7"/>
      <c r="MS414" s="7"/>
      <c r="MT414" s="7"/>
      <c r="MU414" s="7"/>
      <c r="MV414" s="7"/>
      <c r="MW414" s="7"/>
      <c r="MX414" s="7"/>
      <c r="MY414" s="7"/>
      <c r="MZ414" s="7"/>
      <c r="NA414" s="7"/>
      <c r="NB414" s="7"/>
      <c r="NC414" s="7"/>
      <c r="ND414" s="7"/>
      <c r="NE414" s="7"/>
      <c r="NF414" s="7"/>
      <c r="NG414" s="7"/>
      <c r="NH414" s="7"/>
      <c r="NI414" s="7"/>
      <c r="NJ414" s="7"/>
      <c r="NK414" s="7"/>
      <c r="NL414" s="7"/>
      <c r="NM414" s="7"/>
      <c r="NN414" s="7"/>
      <c r="NO414" s="7"/>
      <c r="NP414" s="7"/>
      <c r="NQ414" s="7"/>
      <c r="NR414" s="7"/>
      <c r="NS414" s="7"/>
      <c r="NT414" s="7"/>
      <c r="NU414" s="7"/>
      <c r="NV414" s="7"/>
      <c r="NW414" s="7"/>
      <c r="NX414" s="7"/>
      <c r="NY414" s="7"/>
      <c r="NZ414" s="7"/>
      <c r="OA414" s="7"/>
      <c r="OB414" s="7"/>
      <c r="OC414" s="7"/>
      <c r="OD414" s="7"/>
      <c r="OE414" s="7"/>
      <c r="OF414" s="7"/>
      <c r="OG414" s="7"/>
      <c r="OH414" s="7"/>
      <c r="OI414" s="7"/>
      <c r="OJ414" s="7"/>
      <c r="OK414" s="7"/>
      <c r="OL414" s="7"/>
      <c r="OM414" s="7"/>
      <c r="ON414" s="7"/>
      <c r="OO414" s="7"/>
      <c r="OP414" s="7"/>
      <c r="OQ414" s="7"/>
      <c r="OR414" s="7"/>
      <c r="OS414" s="7"/>
      <c r="OT414" s="7"/>
      <c r="OU414" s="7"/>
      <c r="OV414" s="7"/>
      <c r="OW414" s="7"/>
      <c r="OX414" s="7"/>
      <c r="OY414" s="7"/>
      <c r="OZ414" s="7"/>
      <c r="PA414" s="7"/>
      <c r="PB414" s="7"/>
      <c r="PC414" s="7"/>
      <c r="PD414" s="7"/>
      <c r="PE414" s="7"/>
      <c r="PF414" s="7"/>
      <c r="PG414" s="7"/>
      <c r="PH414" s="7"/>
      <c r="PI414" s="7"/>
      <c r="PJ414" s="7"/>
      <c r="PK414" s="7"/>
      <c r="PL414" s="7"/>
      <c r="PM414" s="7"/>
      <c r="PN414" s="7"/>
      <c r="PO414" s="7"/>
      <c r="PP414" s="7"/>
      <c r="PQ414" s="7"/>
      <c r="PR414" s="7"/>
      <c r="PS414" s="7"/>
      <c r="PT414" s="7"/>
      <c r="PU414" s="7"/>
      <c r="PV414" s="7"/>
      <c r="PW414" s="7"/>
      <c r="PX414" s="7"/>
      <c r="PY414" s="7"/>
      <c r="PZ414" s="7"/>
      <c r="QA414" s="7"/>
      <c r="QB414" s="7"/>
      <c r="QC414" s="7"/>
      <c r="QD414" s="7"/>
      <c r="QE414" s="7"/>
      <c r="QF414" s="7"/>
      <c r="QG414" s="7"/>
      <c r="QH414" s="7"/>
      <c r="QI414" s="7"/>
      <c r="QJ414" s="7"/>
      <c r="QK414" s="7"/>
      <c r="QL414" s="7"/>
      <c r="QM414" s="7"/>
      <c r="QN414" s="7"/>
      <c r="QO414" s="7"/>
      <c r="QP414" s="7"/>
      <c r="QQ414" s="7"/>
      <c r="QR414" s="7"/>
      <c r="QS414" s="7"/>
      <c r="QT414" s="7"/>
      <c r="QU414" s="7"/>
      <c r="QV414" s="7"/>
      <c r="QW414" s="7"/>
      <c r="QX414" s="7"/>
      <c r="QY414" s="7"/>
      <c r="QZ414" s="7"/>
      <c r="RA414" s="7"/>
      <c r="RB414" s="7"/>
      <c r="RC414" s="7"/>
      <c r="RD414" s="7"/>
      <c r="RE414" s="7"/>
      <c r="RF414" s="7"/>
      <c r="RG414" s="7"/>
      <c r="RH414" s="7"/>
      <c r="RI414" s="7"/>
      <c r="RJ414" s="7"/>
      <c r="RK414" s="7"/>
      <c r="RL414" s="7"/>
      <c r="RM414" s="7"/>
      <c r="RN414" s="7"/>
      <c r="RO414" s="7"/>
      <c r="RP414" s="7"/>
      <c r="RQ414" s="7"/>
      <c r="RR414" s="7"/>
      <c r="RS414" s="7"/>
      <c r="RT414" s="7"/>
      <c r="RU414" s="7"/>
      <c r="RV414" s="7"/>
      <c r="RW414" s="7"/>
      <c r="RX414" s="7"/>
      <c r="RY414" s="7"/>
      <c r="RZ414" s="7"/>
      <c r="SA414" s="7"/>
      <c r="SB414" s="7"/>
      <c r="SC414" s="7"/>
      <c r="SD414" s="7"/>
      <c r="SE414" s="7"/>
      <c r="SF414" s="7"/>
      <c r="SG414" s="7"/>
      <c r="SH414" s="7"/>
      <c r="SI414" s="7"/>
      <c r="SJ414" s="7"/>
      <c r="SK414" s="7"/>
    </row>
    <row r="415" ht="14.2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  <c r="DT415" s="7"/>
      <c r="DU415" s="7"/>
      <c r="DV415" s="7"/>
      <c r="DW415" s="7"/>
      <c r="DX415" s="7"/>
      <c r="DY415" s="7"/>
      <c r="DZ415" s="7"/>
      <c r="EA415" s="7"/>
      <c r="EB415" s="7"/>
      <c r="EC415" s="7"/>
      <c r="ED415" s="7"/>
      <c r="EE415" s="7"/>
      <c r="EF415" s="7"/>
      <c r="EG415" s="7"/>
      <c r="EH415" s="7"/>
      <c r="EI415" s="7"/>
      <c r="EJ415" s="7"/>
      <c r="EK415" s="7"/>
      <c r="EL415" s="7"/>
      <c r="EM415" s="7"/>
      <c r="EN415" s="7"/>
      <c r="EO415" s="7"/>
      <c r="EP415" s="7"/>
      <c r="EQ415" s="7"/>
      <c r="ER415" s="7"/>
      <c r="ES415" s="7"/>
      <c r="ET415" s="7"/>
      <c r="EU415" s="7"/>
      <c r="EV415" s="7"/>
      <c r="EW415" s="7"/>
      <c r="EX415" s="7"/>
      <c r="EY415" s="7"/>
      <c r="EZ415" s="7"/>
      <c r="FA415" s="7"/>
      <c r="FB415" s="7"/>
      <c r="FC415" s="7"/>
      <c r="FD415" s="7"/>
      <c r="FE415" s="7"/>
      <c r="FF415" s="7"/>
      <c r="FG415" s="7"/>
      <c r="FH415" s="7"/>
      <c r="FI415" s="7"/>
      <c r="FJ415" s="7"/>
      <c r="FK415" s="7"/>
      <c r="FL415" s="7"/>
      <c r="FM415" s="7"/>
      <c r="FN415" s="7"/>
      <c r="FO415" s="7"/>
      <c r="FP415" s="7"/>
      <c r="FQ415" s="7"/>
      <c r="FR415" s="7"/>
      <c r="FS415" s="7"/>
      <c r="FT415" s="7"/>
      <c r="FU415" s="7"/>
      <c r="FV415" s="7"/>
      <c r="FW415" s="7"/>
      <c r="FX415" s="7"/>
      <c r="FY415" s="7"/>
      <c r="FZ415" s="7"/>
      <c r="GA415" s="7"/>
      <c r="GB415" s="7"/>
      <c r="GC415" s="7"/>
      <c r="GD415" s="7"/>
      <c r="GE415" s="7"/>
      <c r="GF415" s="7"/>
      <c r="GG415" s="7"/>
      <c r="GH415" s="7"/>
      <c r="GI415" s="7"/>
      <c r="GJ415" s="7"/>
      <c r="GK415" s="7"/>
      <c r="GL415" s="7"/>
      <c r="GM415" s="7"/>
      <c r="GN415" s="7"/>
      <c r="GO415" s="7"/>
      <c r="GP415" s="7"/>
      <c r="GQ415" s="7"/>
      <c r="GR415" s="7"/>
      <c r="GS415" s="7"/>
      <c r="GT415" s="7"/>
      <c r="GU415" s="7"/>
      <c r="GV415" s="7"/>
      <c r="GW415" s="7"/>
      <c r="GX415" s="7"/>
      <c r="GY415" s="7"/>
      <c r="GZ415" s="7"/>
      <c r="HA415" s="7"/>
      <c r="HB415" s="7"/>
      <c r="HC415" s="7"/>
      <c r="HD415" s="7"/>
      <c r="HE415" s="7"/>
      <c r="HF415" s="7"/>
      <c r="HG415" s="7"/>
      <c r="HH415" s="7"/>
      <c r="HI415" s="7"/>
      <c r="HJ415" s="7"/>
      <c r="HK415" s="7"/>
      <c r="HL415" s="7"/>
      <c r="HM415" s="7"/>
      <c r="HN415" s="7"/>
      <c r="HO415" s="7"/>
      <c r="HP415" s="7"/>
      <c r="HQ415" s="7"/>
      <c r="HR415" s="7"/>
      <c r="HS415" s="7"/>
      <c r="HT415" s="7"/>
      <c r="HU415" s="7"/>
      <c r="HV415" s="7"/>
      <c r="HW415" s="7"/>
      <c r="HX415" s="7"/>
      <c r="HY415" s="7"/>
      <c r="HZ415" s="7"/>
      <c r="IA415" s="7"/>
      <c r="IB415" s="7"/>
      <c r="IC415" s="7"/>
      <c r="ID415" s="7"/>
      <c r="IE415" s="7"/>
      <c r="IF415" s="7"/>
      <c r="IG415" s="7"/>
      <c r="IH415" s="7"/>
      <c r="II415" s="7"/>
      <c r="IJ415" s="7"/>
      <c r="IK415" s="7"/>
      <c r="IL415" s="7"/>
      <c r="IM415" s="7"/>
      <c r="IN415" s="7"/>
      <c r="IO415" s="7"/>
      <c r="IP415" s="7"/>
      <c r="IQ415" s="7"/>
      <c r="IR415" s="7"/>
      <c r="IS415" s="7"/>
      <c r="IT415" s="7"/>
      <c r="IU415" s="7"/>
      <c r="IV415" s="7"/>
      <c r="IW415" s="7"/>
      <c r="IX415" s="7"/>
      <c r="IY415" s="7"/>
      <c r="IZ415" s="7"/>
      <c r="JA415" s="7"/>
      <c r="JB415" s="7"/>
      <c r="JC415" s="7"/>
      <c r="JD415" s="7"/>
      <c r="JE415" s="7"/>
      <c r="JF415" s="7"/>
      <c r="JG415" s="7"/>
      <c r="JH415" s="7"/>
      <c r="JI415" s="7"/>
      <c r="JJ415" s="7"/>
      <c r="JK415" s="7"/>
      <c r="JL415" s="7"/>
      <c r="JM415" s="7"/>
      <c r="JN415" s="7"/>
      <c r="JO415" s="7"/>
      <c r="JP415" s="7"/>
      <c r="JQ415" s="7"/>
      <c r="JR415" s="7"/>
      <c r="JS415" s="7"/>
      <c r="JT415" s="7"/>
      <c r="JU415" s="7"/>
      <c r="JV415" s="7"/>
      <c r="JW415" s="7"/>
      <c r="JX415" s="7"/>
      <c r="JY415" s="7"/>
      <c r="JZ415" s="7"/>
      <c r="KA415" s="7"/>
      <c r="KB415" s="7"/>
      <c r="KC415" s="7"/>
      <c r="KD415" s="7"/>
      <c r="KE415" s="7"/>
      <c r="KF415" s="7"/>
      <c r="KG415" s="7"/>
      <c r="KH415" s="7"/>
      <c r="KI415" s="7"/>
      <c r="KJ415" s="7"/>
      <c r="KK415" s="7"/>
      <c r="KL415" s="7"/>
      <c r="KM415" s="7"/>
      <c r="KN415" s="7"/>
      <c r="KO415" s="7"/>
      <c r="KP415" s="7"/>
      <c r="KQ415" s="7"/>
      <c r="KR415" s="7"/>
      <c r="KS415" s="7"/>
      <c r="KT415" s="7"/>
      <c r="KU415" s="7"/>
      <c r="KV415" s="7"/>
      <c r="KW415" s="7"/>
      <c r="KX415" s="7"/>
      <c r="KY415" s="7"/>
      <c r="KZ415" s="7"/>
      <c r="LA415" s="7"/>
      <c r="LB415" s="7"/>
      <c r="LC415" s="7"/>
      <c r="LD415" s="7"/>
      <c r="LE415" s="7"/>
      <c r="LF415" s="7"/>
      <c r="LG415" s="7"/>
      <c r="LH415" s="7"/>
      <c r="LI415" s="7"/>
      <c r="LJ415" s="7"/>
      <c r="LK415" s="7"/>
      <c r="LL415" s="7"/>
      <c r="LM415" s="7"/>
      <c r="LN415" s="7"/>
      <c r="LO415" s="7"/>
      <c r="LP415" s="7"/>
      <c r="LQ415" s="7"/>
      <c r="LR415" s="7"/>
      <c r="LS415" s="7"/>
      <c r="LT415" s="7"/>
      <c r="LU415" s="7"/>
      <c r="LV415" s="7"/>
      <c r="LW415" s="7"/>
      <c r="LX415" s="7"/>
      <c r="LY415" s="7"/>
      <c r="LZ415" s="7"/>
      <c r="MA415" s="7"/>
      <c r="MB415" s="7"/>
      <c r="MC415" s="7"/>
      <c r="MD415" s="7"/>
      <c r="ME415" s="7"/>
      <c r="MF415" s="7"/>
      <c r="MG415" s="7"/>
      <c r="MH415" s="7"/>
      <c r="MI415" s="7"/>
      <c r="MJ415" s="7"/>
      <c r="MK415" s="7"/>
      <c r="ML415" s="7"/>
      <c r="MM415" s="7"/>
      <c r="MN415" s="7"/>
      <c r="MO415" s="7"/>
      <c r="MP415" s="7"/>
      <c r="MQ415" s="7"/>
      <c r="MR415" s="7"/>
      <c r="MS415" s="7"/>
      <c r="MT415" s="7"/>
      <c r="MU415" s="7"/>
      <c r="MV415" s="7"/>
      <c r="MW415" s="7"/>
      <c r="MX415" s="7"/>
      <c r="MY415" s="7"/>
      <c r="MZ415" s="7"/>
      <c r="NA415" s="7"/>
      <c r="NB415" s="7"/>
      <c r="NC415" s="7"/>
      <c r="ND415" s="7"/>
      <c r="NE415" s="7"/>
      <c r="NF415" s="7"/>
      <c r="NG415" s="7"/>
      <c r="NH415" s="7"/>
      <c r="NI415" s="7"/>
      <c r="NJ415" s="7"/>
      <c r="NK415" s="7"/>
      <c r="NL415" s="7"/>
      <c r="NM415" s="7"/>
      <c r="NN415" s="7"/>
      <c r="NO415" s="7"/>
      <c r="NP415" s="7"/>
      <c r="NQ415" s="7"/>
      <c r="NR415" s="7"/>
      <c r="NS415" s="7"/>
      <c r="NT415" s="7"/>
      <c r="NU415" s="7"/>
      <c r="NV415" s="7"/>
      <c r="NW415" s="7"/>
      <c r="NX415" s="7"/>
      <c r="NY415" s="7"/>
      <c r="NZ415" s="7"/>
      <c r="OA415" s="7"/>
      <c r="OB415" s="7"/>
      <c r="OC415" s="7"/>
      <c r="OD415" s="7"/>
      <c r="OE415" s="7"/>
      <c r="OF415" s="7"/>
      <c r="OG415" s="7"/>
      <c r="OH415" s="7"/>
      <c r="OI415" s="7"/>
      <c r="OJ415" s="7"/>
      <c r="OK415" s="7"/>
      <c r="OL415" s="7"/>
      <c r="OM415" s="7"/>
      <c r="ON415" s="7"/>
      <c r="OO415" s="7"/>
      <c r="OP415" s="7"/>
      <c r="OQ415" s="7"/>
      <c r="OR415" s="7"/>
      <c r="OS415" s="7"/>
      <c r="OT415" s="7"/>
      <c r="OU415" s="7"/>
      <c r="OV415" s="7"/>
      <c r="OW415" s="7"/>
      <c r="OX415" s="7"/>
      <c r="OY415" s="7"/>
      <c r="OZ415" s="7"/>
      <c r="PA415" s="7"/>
      <c r="PB415" s="7"/>
      <c r="PC415" s="7"/>
      <c r="PD415" s="7"/>
      <c r="PE415" s="7"/>
      <c r="PF415" s="7"/>
      <c r="PG415" s="7"/>
      <c r="PH415" s="7"/>
      <c r="PI415" s="7"/>
      <c r="PJ415" s="7"/>
      <c r="PK415" s="7"/>
      <c r="PL415" s="7"/>
      <c r="PM415" s="7"/>
      <c r="PN415" s="7"/>
      <c r="PO415" s="7"/>
      <c r="PP415" s="7"/>
      <c r="PQ415" s="7"/>
      <c r="PR415" s="7"/>
      <c r="PS415" s="7"/>
      <c r="PT415" s="7"/>
      <c r="PU415" s="7"/>
      <c r="PV415" s="7"/>
      <c r="PW415" s="7"/>
      <c r="PX415" s="7"/>
      <c r="PY415" s="7"/>
      <c r="PZ415" s="7"/>
      <c r="QA415" s="7"/>
      <c r="QB415" s="7"/>
      <c r="QC415" s="7"/>
      <c r="QD415" s="7"/>
      <c r="QE415" s="7"/>
      <c r="QF415" s="7"/>
      <c r="QG415" s="7"/>
      <c r="QH415" s="7"/>
      <c r="QI415" s="7"/>
      <c r="QJ415" s="7"/>
      <c r="QK415" s="7"/>
      <c r="QL415" s="7"/>
      <c r="QM415" s="7"/>
      <c r="QN415" s="7"/>
      <c r="QO415" s="7"/>
      <c r="QP415" s="7"/>
      <c r="QQ415" s="7"/>
      <c r="QR415" s="7"/>
      <c r="QS415" s="7"/>
      <c r="QT415" s="7"/>
      <c r="QU415" s="7"/>
      <c r="QV415" s="7"/>
      <c r="QW415" s="7"/>
      <c r="QX415" s="7"/>
      <c r="QY415" s="7"/>
      <c r="QZ415" s="7"/>
      <c r="RA415" s="7"/>
      <c r="RB415" s="7"/>
      <c r="RC415" s="7"/>
      <c r="RD415" s="7"/>
      <c r="RE415" s="7"/>
      <c r="RF415" s="7"/>
      <c r="RG415" s="7"/>
      <c r="RH415" s="7"/>
      <c r="RI415" s="7"/>
      <c r="RJ415" s="7"/>
      <c r="RK415" s="7"/>
      <c r="RL415" s="7"/>
      <c r="RM415" s="7"/>
      <c r="RN415" s="7"/>
      <c r="RO415" s="7"/>
      <c r="RP415" s="7"/>
      <c r="RQ415" s="7"/>
      <c r="RR415" s="7"/>
      <c r="RS415" s="7"/>
      <c r="RT415" s="7"/>
      <c r="RU415" s="7"/>
      <c r="RV415" s="7"/>
      <c r="RW415" s="7"/>
      <c r="RX415" s="7"/>
      <c r="RY415" s="7"/>
      <c r="RZ415" s="7"/>
      <c r="SA415" s="7"/>
      <c r="SB415" s="7"/>
      <c r="SC415" s="7"/>
      <c r="SD415" s="7"/>
      <c r="SE415" s="7"/>
      <c r="SF415" s="7"/>
      <c r="SG415" s="7"/>
      <c r="SH415" s="7"/>
      <c r="SI415" s="7"/>
      <c r="SJ415" s="7"/>
      <c r="SK415" s="7"/>
    </row>
    <row r="416" ht="14.2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  <c r="DT416" s="7"/>
      <c r="DU416" s="7"/>
      <c r="DV416" s="7"/>
      <c r="DW416" s="7"/>
      <c r="DX416" s="7"/>
      <c r="DY416" s="7"/>
      <c r="DZ416" s="7"/>
      <c r="EA416" s="7"/>
      <c r="EB416" s="7"/>
      <c r="EC416" s="7"/>
      <c r="ED416" s="7"/>
      <c r="EE416" s="7"/>
      <c r="EF416" s="7"/>
      <c r="EG416" s="7"/>
      <c r="EH416" s="7"/>
      <c r="EI416" s="7"/>
      <c r="EJ416" s="7"/>
      <c r="EK416" s="7"/>
      <c r="EL416" s="7"/>
      <c r="EM416" s="7"/>
      <c r="EN416" s="7"/>
      <c r="EO416" s="7"/>
      <c r="EP416" s="7"/>
      <c r="EQ416" s="7"/>
      <c r="ER416" s="7"/>
      <c r="ES416" s="7"/>
      <c r="ET416" s="7"/>
      <c r="EU416" s="7"/>
      <c r="EV416" s="7"/>
      <c r="EW416" s="7"/>
      <c r="EX416" s="7"/>
      <c r="EY416" s="7"/>
      <c r="EZ416" s="7"/>
      <c r="FA416" s="7"/>
      <c r="FB416" s="7"/>
      <c r="FC416" s="7"/>
      <c r="FD416" s="7"/>
      <c r="FE416" s="7"/>
      <c r="FF416" s="7"/>
      <c r="FG416" s="7"/>
      <c r="FH416" s="7"/>
      <c r="FI416" s="7"/>
      <c r="FJ416" s="7"/>
      <c r="FK416" s="7"/>
      <c r="FL416" s="7"/>
      <c r="FM416" s="7"/>
      <c r="FN416" s="7"/>
      <c r="FO416" s="7"/>
      <c r="FP416" s="7"/>
      <c r="FQ416" s="7"/>
      <c r="FR416" s="7"/>
      <c r="FS416" s="7"/>
      <c r="FT416" s="7"/>
      <c r="FU416" s="7"/>
      <c r="FV416" s="7"/>
      <c r="FW416" s="7"/>
      <c r="FX416" s="7"/>
      <c r="FY416" s="7"/>
      <c r="FZ416" s="7"/>
      <c r="GA416" s="7"/>
      <c r="GB416" s="7"/>
      <c r="GC416" s="7"/>
      <c r="GD416" s="7"/>
      <c r="GE416" s="7"/>
      <c r="GF416" s="7"/>
      <c r="GG416" s="7"/>
      <c r="GH416" s="7"/>
      <c r="GI416" s="7"/>
      <c r="GJ416" s="7"/>
      <c r="GK416" s="7"/>
      <c r="GL416" s="7"/>
      <c r="GM416" s="7"/>
      <c r="GN416" s="7"/>
      <c r="GO416" s="7"/>
      <c r="GP416" s="7"/>
      <c r="GQ416" s="7"/>
      <c r="GR416" s="7"/>
      <c r="GS416" s="7"/>
      <c r="GT416" s="7"/>
      <c r="GU416" s="7"/>
      <c r="GV416" s="7"/>
      <c r="GW416" s="7"/>
      <c r="GX416" s="7"/>
      <c r="GY416" s="7"/>
      <c r="GZ416" s="7"/>
      <c r="HA416" s="7"/>
      <c r="HB416" s="7"/>
      <c r="HC416" s="7"/>
      <c r="HD416" s="7"/>
      <c r="HE416" s="7"/>
      <c r="HF416" s="7"/>
      <c r="HG416" s="7"/>
      <c r="HH416" s="7"/>
      <c r="HI416" s="7"/>
      <c r="HJ416" s="7"/>
      <c r="HK416" s="7"/>
      <c r="HL416" s="7"/>
      <c r="HM416" s="7"/>
      <c r="HN416" s="7"/>
      <c r="HO416" s="7"/>
      <c r="HP416" s="7"/>
      <c r="HQ416" s="7"/>
      <c r="HR416" s="7"/>
      <c r="HS416" s="7"/>
      <c r="HT416" s="7"/>
      <c r="HU416" s="7"/>
      <c r="HV416" s="7"/>
      <c r="HW416" s="7"/>
      <c r="HX416" s="7"/>
      <c r="HY416" s="7"/>
      <c r="HZ416" s="7"/>
      <c r="IA416" s="7"/>
      <c r="IB416" s="7"/>
      <c r="IC416" s="7"/>
      <c r="ID416" s="7"/>
      <c r="IE416" s="7"/>
      <c r="IF416" s="7"/>
      <c r="IG416" s="7"/>
      <c r="IH416" s="7"/>
      <c r="II416" s="7"/>
      <c r="IJ416" s="7"/>
      <c r="IK416" s="7"/>
      <c r="IL416" s="7"/>
      <c r="IM416" s="7"/>
      <c r="IN416" s="7"/>
      <c r="IO416" s="7"/>
      <c r="IP416" s="7"/>
      <c r="IQ416" s="7"/>
      <c r="IR416" s="7"/>
      <c r="IS416" s="7"/>
      <c r="IT416" s="7"/>
      <c r="IU416" s="7"/>
      <c r="IV416" s="7"/>
      <c r="IW416" s="7"/>
      <c r="IX416" s="7"/>
      <c r="IY416" s="7"/>
      <c r="IZ416" s="7"/>
      <c r="JA416" s="7"/>
      <c r="JB416" s="7"/>
      <c r="JC416" s="7"/>
      <c r="JD416" s="7"/>
      <c r="JE416" s="7"/>
      <c r="JF416" s="7"/>
      <c r="JG416" s="7"/>
      <c r="JH416" s="7"/>
      <c r="JI416" s="7"/>
      <c r="JJ416" s="7"/>
      <c r="JK416" s="7"/>
      <c r="JL416" s="7"/>
      <c r="JM416" s="7"/>
      <c r="JN416" s="7"/>
      <c r="JO416" s="7"/>
      <c r="JP416" s="7"/>
      <c r="JQ416" s="7"/>
      <c r="JR416" s="7"/>
      <c r="JS416" s="7"/>
      <c r="JT416" s="7"/>
      <c r="JU416" s="7"/>
      <c r="JV416" s="7"/>
      <c r="JW416" s="7"/>
      <c r="JX416" s="7"/>
      <c r="JY416" s="7"/>
      <c r="JZ416" s="7"/>
      <c r="KA416" s="7"/>
      <c r="KB416" s="7"/>
      <c r="KC416" s="7"/>
      <c r="KD416" s="7"/>
      <c r="KE416" s="7"/>
      <c r="KF416" s="7"/>
      <c r="KG416" s="7"/>
      <c r="KH416" s="7"/>
      <c r="KI416" s="7"/>
      <c r="KJ416" s="7"/>
      <c r="KK416" s="7"/>
      <c r="KL416" s="7"/>
      <c r="KM416" s="7"/>
      <c r="KN416" s="7"/>
      <c r="KO416" s="7"/>
      <c r="KP416" s="7"/>
      <c r="KQ416" s="7"/>
      <c r="KR416" s="7"/>
      <c r="KS416" s="7"/>
      <c r="KT416" s="7"/>
      <c r="KU416" s="7"/>
      <c r="KV416" s="7"/>
      <c r="KW416" s="7"/>
      <c r="KX416" s="7"/>
      <c r="KY416" s="7"/>
      <c r="KZ416" s="7"/>
      <c r="LA416" s="7"/>
      <c r="LB416" s="7"/>
      <c r="LC416" s="7"/>
      <c r="LD416" s="7"/>
      <c r="LE416" s="7"/>
      <c r="LF416" s="7"/>
      <c r="LG416" s="7"/>
      <c r="LH416" s="7"/>
      <c r="LI416" s="7"/>
      <c r="LJ416" s="7"/>
      <c r="LK416" s="7"/>
      <c r="LL416" s="7"/>
      <c r="LM416" s="7"/>
      <c r="LN416" s="7"/>
      <c r="LO416" s="7"/>
      <c r="LP416" s="7"/>
      <c r="LQ416" s="7"/>
      <c r="LR416" s="7"/>
      <c r="LS416" s="7"/>
      <c r="LT416" s="7"/>
      <c r="LU416" s="7"/>
      <c r="LV416" s="7"/>
      <c r="LW416" s="7"/>
      <c r="LX416" s="7"/>
      <c r="LY416" s="7"/>
      <c r="LZ416" s="7"/>
      <c r="MA416" s="7"/>
      <c r="MB416" s="7"/>
      <c r="MC416" s="7"/>
      <c r="MD416" s="7"/>
      <c r="ME416" s="7"/>
      <c r="MF416" s="7"/>
      <c r="MG416" s="7"/>
      <c r="MH416" s="7"/>
      <c r="MI416" s="7"/>
      <c r="MJ416" s="7"/>
      <c r="MK416" s="7"/>
      <c r="ML416" s="7"/>
      <c r="MM416" s="7"/>
      <c r="MN416" s="7"/>
      <c r="MO416" s="7"/>
      <c r="MP416" s="7"/>
      <c r="MQ416" s="7"/>
      <c r="MR416" s="7"/>
      <c r="MS416" s="7"/>
      <c r="MT416" s="7"/>
      <c r="MU416" s="7"/>
      <c r="MV416" s="7"/>
      <c r="MW416" s="7"/>
      <c r="MX416" s="7"/>
      <c r="MY416" s="7"/>
      <c r="MZ416" s="7"/>
      <c r="NA416" s="7"/>
      <c r="NB416" s="7"/>
      <c r="NC416" s="7"/>
      <c r="ND416" s="7"/>
      <c r="NE416" s="7"/>
      <c r="NF416" s="7"/>
      <c r="NG416" s="7"/>
      <c r="NH416" s="7"/>
      <c r="NI416" s="7"/>
      <c r="NJ416" s="7"/>
      <c r="NK416" s="7"/>
      <c r="NL416" s="7"/>
      <c r="NM416" s="7"/>
      <c r="NN416" s="7"/>
      <c r="NO416" s="7"/>
      <c r="NP416" s="7"/>
      <c r="NQ416" s="7"/>
      <c r="NR416" s="7"/>
      <c r="NS416" s="7"/>
      <c r="NT416" s="7"/>
      <c r="NU416" s="7"/>
      <c r="NV416" s="7"/>
      <c r="NW416" s="7"/>
      <c r="NX416" s="7"/>
      <c r="NY416" s="7"/>
      <c r="NZ416" s="7"/>
      <c r="OA416" s="7"/>
      <c r="OB416" s="7"/>
      <c r="OC416" s="7"/>
      <c r="OD416" s="7"/>
      <c r="OE416" s="7"/>
      <c r="OF416" s="7"/>
      <c r="OG416" s="7"/>
      <c r="OH416" s="7"/>
      <c r="OI416" s="7"/>
      <c r="OJ416" s="7"/>
      <c r="OK416" s="7"/>
      <c r="OL416" s="7"/>
      <c r="OM416" s="7"/>
      <c r="ON416" s="7"/>
      <c r="OO416" s="7"/>
      <c r="OP416" s="7"/>
      <c r="OQ416" s="7"/>
      <c r="OR416" s="7"/>
      <c r="OS416" s="7"/>
      <c r="OT416" s="7"/>
      <c r="OU416" s="7"/>
      <c r="OV416" s="7"/>
      <c r="OW416" s="7"/>
      <c r="OX416" s="7"/>
      <c r="OY416" s="7"/>
      <c r="OZ416" s="7"/>
      <c r="PA416" s="7"/>
      <c r="PB416" s="7"/>
      <c r="PC416" s="7"/>
      <c r="PD416" s="7"/>
      <c r="PE416" s="7"/>
      <c r="PF416" s="7"/>
      <c r="PG416" s="7"/>
      <c r="PH416" s="7"/>
      <c r="PI416" s="7"/>
      <c r="PJ416" s="7"/>
      <c r="PK416" s="7"/>
      <c r="PL416" s="7"/>
      <c r="PM416" s="7"/>
      <c r="PN416" s="7"/>
      <c r="PO416" s="7"/>
      <c r="PP416" s="7"/>
      <c r="PQ416" s="7"/>
      <c r="PR416" s="7"/>
      <c r="PS416" s="7"/>
      <c r="PT416" s="7"/>
      <c r="PU416" s="7"/>
      <c r="PV416" s="7"/>
      <c r="PW416" s="7"/>
      <c r="PX416" s="7"/>
      <c r="PY416" s="7"/>
      <c r="PZ416" s="7"/>
      <c r="QA416" s="7"/>
      <c r="QB416" s="7"/>
      <c r="QC416" s="7"/>
      <c r="QD416" s="7"/>
      <c r="QE416" s="7"/>
      <c r="QF416" s="7"/>
      <c r="QG416" s="7"/>
      <c r="QH416" s="7"/>
      <c r="QI416" s="7"/>
      <c r="QJ416" s="7"/>
      <c r="QK416" s="7"/>
      <c r="QL416" s="7"/>
      <c r="QM416" s="7"/>
      <c r="QN416" s="7"/>
      <c r="QO416" s="7"/>
      <c r="QP416" s="7"/>
      <c r="QQ416" s="7"/>
      <c r="QR416" s="7"/>
      <c r="QS416" s="7"/>
      <c r="QT416" s="7"/>
      <c r="QU416" s="7"/>
      <c r="QV416" s="7"/>
      <c r="QW416" s="7"/>
      <c r="QX416" s="7"/>
      <c r="QY416" s="7"/>
      <c r="QZ416" s="7"/>
      <c r="RA416" s="7"/>
      <c r="RB416" s="7"/>
      <c r="RC416" s="7"/>
      <c r="RD416" s="7"/>
      <c r="RE416" s="7"/>
      <c r="RF416" s="7"/>
      <c r="RG416" s="7"/>
      <c r="RH416" s="7"/>
      <c r="RI416" s="7"/>
      <c r="RJ416" s="7"/>
      <c r="RK416" s="7"/>
      <c r="RL416" s="7"/>
      <c r="RM416" s="7"/>
      <c r="RN416" s="7"/>
      <c r="RO416" s="7"/>
      <c r="RP416" s="7"/>
      <c r="RQ416" s="7"/>
      <c r="RR416" s="7"/>
      <c r="RS416" s="7"/>
      <c r="RT416" s="7"/>
      <c r="RU416" s="7"/>
      <c r="RV416" s="7"/>
      <c r="RW416" s="7"/>
      <c r="RX416" s="7"/>
      <c r="RY416" s="7"/>
      <c r="RZ416" s="7"/>
      <c r="SA416" s="7"/>
      <c r="SB416" s="7"/>
      <c r="SC416" s="7"/>
      <c r="SD416" s="7"/>
      <c r="SE416" s="7"/>
      <c r="SF416" s="7"/>
      <c r="SG416" s="7"/>
      <c r="SH416" s="7"/>
      <c r="SI416" s="7"/>
      <c r="SJ416" s="7"/>
      <c r="SK416" s="7"/>
    </row>
    <row r="417" ht="14.2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  <c r="DT417" s="7"/>
      <c r="DU417" s="7"/>
      <c r="DV417" s="7"/>
      <c r="DW417" s="7"/>
      <c r="DX417" s="7"/>
      <c r="DY417" s="7"/>
      <c r="DZ417" s="7"/>
      <c r="EA417" s="7"/>
      <c r="EB417" s="7"/>
      <c r="EC417" s="7"/>
      <c r="ED417" s="7"/>
      <c r="EE417" s="7"/>
      <c r="EF417" s="7"/>
      <c r="EG417" s="7"/>
      <c r="EH417" s="7"/>
      <c r="EI417" s="7"/>
      <c r="EJ417" s="7"/>
      <c r="EK417" s="7"/>
      <c r="EL417" s="7"/>
      <c r="EM417" s="7"/>
      <c r="EN417" s="7"/>
      <c r="EO417" s="7"/>
      <c r="EP417" s="7"/>
      <c r="EQ417" s="7"/>
      <c r="ER417" s="7"/>
      <c r="ES417" s="7"/>
      <c r="ET417" s="7"/>
      <c r="EU417" s="7"/>
      <c r="EV417" s="7"/>
      <c r="EW417" s="7"/>
      <c r="EX417" s="7"/>
      <c r="EY417" s="7"/>
      <c r="EZ417" s="7"/>
      <c r="FA417" s="7"/>
      <c r="FB417" s="7"/>
      <c r="FC417" s="7"/>
      <c r="FD417" s="7"/>
      <c r="FE417" s="7"/>
      <c r="FF417" s="7"/>
      <c r="FG417" s="7"/>
      <c r="FH417" s="7"/>
      <c r="FI417" s="7"/>
      <c r="FJ417" s="7"/>
      <c r="FK417" s="7"/>
      <c r="FL417" s="7"/>
      <c r="FM417" s="7"/>
      <c r="FN417" s="7"/>
      <c r="FO417" s="7"/>
      <c r="FP417" s="7"/>
      <c r="FQ417" s="7"/>
      <c r="FR417" s="7"/>
      <c r="FS417" s="7"/>
      <c r="FT417" s="7"/>
      <c r="FU417" s="7"/>
      <c r="FV417" s="7"/>
      <c r="FW417" s="7"/>
      <c r="FX417" s="7"/>
      <c r="FY417" s="7"/>
      <c r="FZ417" s="7"/>
      <c r="GA417" s="7"/>
      <c r="GB417" s="7"/>
      <c r="GC417" s="7"/>
      <c r="GD417" s="7"/>
      <c r="GE417" s="7"/>
      <c r="GF417" s="7"/>
      <c r="GG417" s="7"/>
      <c r="GH417" s="7"/>
      <c r="GI417" s="7"/>
      <c r="GJ417" s="7"/>
      <c r="GK417" s="7"/>
      <c r="GL417" s="7"/>
      <c r="GM417" s="7"/>
      <c r="GN417" s="7"/>
      <c r="GO417" s="7"/>
      <c r="GP417" s="7"/>
      <c r="GQ417" s="7"/>
      <c r="GR417" s="7"/>
      <c r="GS417" s="7"/>
      <c r="GT417" s="7"/>
      <c r="GU417" s="7"/>
      <c r="GV417" s="7"/>
      <c r="GW417" s="7"/>
      <c r="GX417" s="7"/>
      <c r="GY417" s="7"/>
      <c r="GZ417" s="7"/>
      <c r="HA417" s="7"/>
      <c r="HB417" s="7"/>
      <c r="HC417" s="7"/>
      <c r="HD417" s="7"/>
      <c r="HE417" s="7"/>
      <c r="HF417" s="7"/>
      <c r="HG417" s="7"/>
      <c r="HH417" s="7"/>
      <c r="HI417" s="7"/>
      <c r="HJ417" s="7"/>
      <c r="HK417" s="7"/>
      <c r="HL417" s="7"/>
      <c r="HM417" s="7"/>
      <c r="HN417" s="7"/>
      <c r="HO417" s="7"/>
      <c r="HP417" s="7"/>
      <c r="HQ417" s="7"/>
      <c r="HR417" s="7"/>
      <c r="HS417" s="7"/>
      <c r="HT417" s="7"/>
      <c r="HU417" s="7"/>
      <c r="HV417" s="7"/>
      <c r="HW417" s="7"/>
      <c r="HX417" s="7"/>
      <c r="HY417" s="7"/>
      <c r="HZ417" s="7"/>
      <c r="IA417" s="7"/>
      <c r="IB417" s="7"/>
      <c r="IC417" s="7"/>
      <c r="ID417" s="7"/>
      <c r="IE417" s="7"/>
      <c r="IF417" s="7"/>
      <c r="IG417" s="7"/>
      <c r="IH417" s="7"/>
      <c r="II417" s="7"/>
      <c r="IJ417" s="7"/>
      <c r="IK417" s="7"/>
      <c r="IL417" s="7"/>
      <c r="IM417" s="7"/>
      <c r="IN417" s="7"/>
      <c r="IO417" s="7"/>
      <c r="IP417" s="7"/>
      <c r="IQ417" s="7"/>
      <c r="IR417" s="7"/>
      <c r="IS417" s="7"/>
      <c r="IT417" s="7"/>
      <c r="IU417" s="7"/>
      <c r="IV417" s="7"/>
      <c r="IW417" s="7"/>
      <c r="IX417" s="7"/>
      <c r="IY417" s="7"/>
      <c r="IZ417" s="7"/>
      <c r="JA417" s="7"/>
      <c r="JB417" s="7"/>
      <c r="JC417" s="7"/>
      <c r="JD417" s="7"/>
      <c r="JE417" s="7"/>
      <c r="JF417" s="7"/>
      <c r="JG417" s="7"/>
      <c r="JH417" s="7"/>
      <c r="JI417" s="7"/>
      <c r="JJ417" s="7"/>
      <c r="JK417" s="7"/>
      <c r="JL417" s="7"/>
      <c r="JM417" s="7"/>
      <c r="JN417" s="7"/>
      <c r="JO417" s="7"/>
      <c r="JP417" s="7"/>
      <c r="JQ417" s="7"/>
      <c r="JR417" s="7"/>
      <c r="JS417" s="7"/>
      <c r="JT417" s="7"/>
      <c r="JU417" s="7"/>
      <c r="JV417" s="7"/>
      <c r="JW417" s="7"/>
      <c r="JX417" s="7"/>
      <c r="JY417" s="7"/>
      <c r="JZ417" s="7"/>
      <c r="KA417" s="7"/>
      <c r="KB417" s="7"/>
      <c r="KC417" s="7"/>
      <c r="KD417" s="7"/>
      <c r="KE417" s="7"/>
      <c r="KF417" s="7"/>
      <c r="KG417" s="7"/>
      <c r="KH417" s="7"/>
      <c r="KI417" s="7"/>
      <c r="KJ417" s="7"/>
      <c r="KK417" s="7"/>
      <c r="KL417" s="7"/>
      <c r="KM417" s="7"/>
      <c r="KN417" s="7"/>
      <c r="KO417" s="7"/>
      <c r="KP417" s="7"/>
      <c r="KQ417" s="7"/>
      <c r="KR417" s="7"/>
      <c r="KS417" s="7"/>
      <c r="KT417" s="7"/>
      <c r="KU417" s="7"/>
      <c r="KV417" s="7"/>
      <c r="KW417" s="7"/>
      <c r="KX417" s="7"/>
      <c r="KY417" s="7"/>
      <c r="KZ417" s="7"/>
      <c r="LA417" s="7"/>
      <c r="LB417" s="7"/>
      <c r="LC417" s="7"/>
      <c r="LD417" s="7"/>
      <c r="LE417" s="7"/>
      <c r="LF417" s="7"/>
      <c r="LG417" s="7"/>
      <c r="LH417" s="7"/>
      <c r="LI417" s="7"/>
      <c r="LJ417" s="7"/>
      <c r="LK417" s="7"/>
      <c r="LL417" s="7"/>
      <c r="LM417" s="7"/>
      <c r="LN417" s="7"/>
      <c r="LO417" s="7"/>
      <c r="LP417" s="7"/>
      <c r="LQ417" s="7"/>
      <c r="LR417" s="7"/>
      <c r="LS417" s="7"/>
      <c r="LT417" s="7"/>
      <c r="LU417" s="7"/>
      <c r="LV417" s="7"/>
      <c r="LW417" s="7"/>
      <c r="LX417" s="7"/>
      <c r="LY417" s="7"/>
      <c r="LZ417" s="7"/>
      <c r="MA417" s="7"/>
      <c r="MB417" s="7"/>
      <c r="MC417" s="7"/>
      <c r="MD417" s="7"/>
      <c r="ME417" s="7"/>
      <c r="MF417" s="7"/>
      <c r="MG417" s="7"/>
      <c r="MH417" s="7"/>
      <c r="MI417" s="7"/>
      <c r="MJ417" s="7"/>
      <c r="MK417" s="7"/>
      <c r="ML417" s="7"/>
      <c r="MM417" s="7"/>
      <c r="MN417" s="7"/>
      <c r="MO417" s="7"/>
      <c r="MP417" s="7"/>
      <c r="MQ417" s="7"/>
      <c r="MR417" s="7"/>
      <c r="MS417" s="7"/>
      <c r="MT417" s="7"/>
      <c r="MU417" s="7"/>
      <c r="MV417" s="7"/>
      <c r="MW417" s="7"/>
      <c r="MX417" s="7"/>
      <c r="MY417" s="7"/>
      <c r="MZ417" s="7"/>
      <c r="NA417" s="7"/>
      <c r="NB417" s="7"/>
      <c r="NC417" s="7"/>
      <c r="ND417" s="7"/>
      <c r="NE417" s="7"/>
      <c r="NF417" s="7"/>
      <c r="NG417" s="7"/>
      <c r="NH417" s="7"/>
      <c r="NI417" s="7"/>
      <c r="NJ417" s="7"/>
      <c r="NK417" s="7"/>
      <c r="NL417" s="7"/>
      <c r="NM417" s="7"/>
      <c r="NN417" s="7"/>
      <c r="NO417" s="7"/>
      <c r="NP417" s="7"/>
      <c r="NQ417" s="7"/>
      <c r="NR417" s="7"/>
      <c r="NS417" s="7"/>
      <c r="NT417" s="7"/>
      <c r="NU417" s="7"/>
      <c r="NV417" s="7"/>
      <c r="NW417" s="7"/>
      <c r="NX417" s="7"/>
      <c r="NY417" s="7"/>
      <c r="NZ417" s="7"/>
      <c r="OA417" s="7"/>
      <c r="OB417" s="7"/>
      <c r="OC417" s="7"/>
      <c r="OD417" s="7"/>
      <c r="OE417" s="7"/>
      <c r="OF417" s="7"/>
      <c r="OG417" s="7"/>
      <c r="OH417" s="7"/>
      <c r="OI417" s="7"/>
      <c r="OJ417" s="7"/>
      <c r="OK417" s="7"/>
      <c r="OL417" s="7"/>
      <c r="OM417" s="7"/>
      <c r="ON417" s="7"/>
      <c r="OO417" s="7"/>
      <c r="OP417" s="7"/>
      <c r="OQ417" s="7"/>
      <c r="OR417" s="7"/>
      <c r="OS417" s="7"/>
      <c r="OT417" s="7"/>
      <c r="OU417" s="7"/>
      <c r="OV417" s="7"/>
      <c r="OW417" s="7"/>
      <c r="OX417" s="7"/>
      <c r="OY417" s="7"/>
      <c r="OZ417" s="7"/>
      <c r="PA417" s="7"/>
      <c r="PB417" s="7"/>
      <c r="PC417" s="7"/>
      <c r="PD417" s="7"/>
      <c r="PE417" s="7"/>
      <c r="PF417" s="7"/>
      <c r="PG417" s="7"/>
      <c r="PH417" s="7"/>
      <c r="PI417" s="7"/>
      <c r="PJ417" s="7"/>
      <c r="PK417" s="7"/>
      <c r="PL417" s="7"/>
      <c r="PM417" s="7"/>
      <c r="PN417" s="7"/>
      <c r="PO417" s="7"/>
      <c r="PP417" s="7"/>
      <c r="PQ417" s="7"/>
      <c r="PR417" s="7"/>
      <c r="PS417" s="7"/>
      <c r="PT417" s="7"/>
      <c r="PU417" s="7"/>
      <c r="PV417" s="7"/>
      <c r="PW417" s="7"/>
      <c r="PX417" s="7"/>
      <c r="PY417" s="7"/>
      <c r="PZ417" s="7"/>
      <c r="QA417" s="7"/>
      <c r="QB417" s="7"/>
      <c r="QC417" s="7"/>
      <c r="QD417" s="7"/>
      <c r="QE417" s="7"/>
      <c r="QF417" s="7"/>
      <c r="QG417" s="7"/>
      <c r="QH417" s="7"/>
      <c r="QI417" s="7"/>
      <c r="QJ417" s="7"/>
      <c r="QK417" s="7"/>
      <c r="QL417" s="7"/>
      <c r="QM417" s="7"/>
      <c r="QN417" s="7"/>
      <c r="QO417" s="7"/>
      <c r="QP417" s="7"/>
      <c r="QQ417" s="7"/>
      <c r="QR417" s="7"/>
      <c r="QS417" s="7"/>
      <c r="QT417" s="7"/>
      <c r="QU417" s="7"/>
      <c r="QV417" s="7"/>
      <c r="QW417" s="7"/>
      <c r="QX417" s="7"/>
      <c r="QY417" s="7"/>
      <c r="QZ417" s="7"/>
      <c r="RA417" s="7"/>
      <c r="RB417" s="7"/>
      <c r="RC417" s="7"/>
      <c r="RD417" s="7"/>
      <c r="RE417" s="7"/>
      <c r="RF417" s="7"/>
      <c r="RG417" s="7"/>
      <c r="RH417" s="7"/>
      <c r="RI417" s="7"/>
      <c r="RJ417" s="7"/>
      <c r="RK417" s="7"/>
      <c r="RL417" s="7"/>
      <c r="RM417" s="7"/>
      <c r="RN417" s="7"/>
      <c r="RO417" s="7"/>
      <c r="RP417" s="7"/>
      <c r="RQ417" s="7"/>
      <c r="RR417" s="7"/>
      <c r="RS417" s="7"/>
      <c r="RT417" s="7"/>
      <c r="RU417" s="7"/>
      <c r="RV417" s="7"/>
      <c r="RW417" s="7"/>
      <c r="RX417" s="7"/>
      <c r="RY417" s="7"/>
      <c r="RZ417" s="7"/>
      <c r="SA417" s="7"/>
      <c r="SB417" s="7"/>
      <c r="SC417" s="7"/>
      <c r="SD417" s="7"/>
      <c r="SE417" s="7"/>
      <c r="SF417" s="7"/>
      <c r="SG417" s="7"/>
      <c r="SH417" s="7"/>
      <c r="SI417" s="7"/>
      <c r="SJ417" s="7"/>
      <c r="SK417" s="7"/>
    </row>
    <row r="418" ht="14.2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  <c r="DT418" s="7"/>
      <c r="DU418" s="7"/>
      <c r="DV418" s="7"/>
      <c r="DW418" s="7"/>
      <c r="DX418" s="7"/>
      <c r="DY418" s="7"/>
      <c r="DZ418" s="7"/>
      <c r="EA418" s="7"/>
      <c r="EB418" s="7"/>
      <c r="EC418" s="7"/>
      <c r="ED418" s="7"/>
      <c r="EE418" s="7"/>
      <c r="EF418" s="7"/>
      <c r="EG418" s="7"/>
      <c r="EH418" s="7"/>
      <c r="EI418" s="7"/>
      <c r="EJ418" s="7"/>
      <c r="EK418" s="7"/>
      <c r="EL418" s="7"/>
      <c r="EM418" s="7"/>
      <c r="EN418" s="7"/>
      <c r="EO418" s="7"/>
      <c r="EP418" s="7"/>
      <c r="EQ418" s="7"/>
      <c r="ER418" s="7"/>
      <c r="ES418" s="7"/>
      <c r="ET418" s="7"/>
      <c r="EU418" s="7"/>
      <c r="EV418" s="7"/>
      <c r="EW418" s="7"/>
      <c r="EX418" s="7"/>
      <c r="EY418" s="7"/>
      <c r="EZ418" s="7"/>
      <c r="FA418" s="7"/>
      <c r="FB418" s="7"/>
      <c r="FC418" s="7"/>
      <c r="FD418" s="7"/>
      <c r="FE418" s="7"/>
      <c r="FF418" s="7"/>
      <c r="FG418" s="7"/>
      <c r="FH418" s="7"/>
      <c r="FI418" s="7"/>
      <c r="FJ418" s="7"/>
      <c r="FK418" s="7"/>
      <c r="FL418" s="7"/>
      <c r="FM418" s="7"/>
      <c r="FN418" s="7"/>
      <c r="FO418" s="7"/>
      <c r="FP418" s="7"/>
      <c r="FQ418" s="7"/>
      <c r="FR418" s="7"/>
      <c r="FS418" s="7"/>
      <c r="FT418" s="7"/>
      <c r="FU418" s="7"/>
      <c r="FV418" s="7"/>
      <c r="FW418" s="7"/>
      <c r="FX418" s="7"/>
      <c r="FY418" s="7"/>
      <c r="FZ418" s="7"/>
      <c r="GA418" s="7"/>
      <c r="GB418" s="7"/>
      <c r="GC418" s="7"/>
      <c r="GD418" s="7"/>
      <c r="GE418" s="7"/>
      <c r="GF418" s="7"/>
      <c r="GG418" s="7"/>
      <c r="GH418" s="7"/>
      <c r="GI418" s="7"/>
      <c r="GJ418" s="7"/>
      <c r="GK418" s="7"/>
      <c r="GL418" s="7"/>
      <c r="GM418" s="7"/>
      <c r="GN418" s="7"/>
      <c r="GO418" s="7"/>
      <c r="GP418" s="7"/>
      <c r="GQ418" s="7"/>
      <c r="GR418" s="7"/>
      <c r="GS418" s="7"/>
      <c r="GT418" s="7"/>
      <c r="GU418" s="7"/>
      <c r="GV418" s="7"/>
      <c r="GW418" s="7"/>
      <c r="GX418" s="7"/>
      <c r="GY418" s="7"/>
      <c r="GZ418" s="7"/>
      <c r="HA418" s="7"/>
      <c r="HB418" s="7"/>
      <c r="HC418" s="7"/>
      <c r="HD418" s="7"/>
      <c r="HE418" s="7"/>
      <c r="HF418" s="7"/>
      <c r="HG418" s="7"/>
      <c r="HH418" s="7"/>
      <c r="HI418" s="7"/>
      <c r="HJ418" s="7"/>
      <c r="HK418" s="7"/>
      <c r="HL418" s="7"/>
      <c r="HM418" s="7"/>
      <c r="HN418" s="7"/>
      <c r="HO418" s="7"/>
      <c r="HP418" s="7"/>
      <c r="HQ418" s="7"/>
      <c r="HR418" s="7"/>
      <c r="HS418" s="7"/>
      <c r="HT418" s="7"/>
      <c r="HU418" s="7"/>
      <c r="HV418" s="7"/>
      <c r="HW418" s="7"/>
      <c r="HX418" s="7"/>
      <c r="HY418" s="7"/>
      <c r="HZ418" s="7"/>
      <c r="IA418" s="7"/>
      <c r="IB418" s="7"/>
      <c r="IC418" s="7"/>
      <c r="ID418" s="7"/>
      <c r="IE418" s="7"/>
      <c r="IF418" s="7"/>
      <c r="IG418" s="7"/>
      <c r="IH418" s="7"/>
      <c r="II418" s="7"/>
      <c r="IJ418" s="7"/>
      <c r="IK418" s="7"/>
      <c r="IL418" s="7"/>
      <c r="IM418" s="7"/>
      <c r="IN418" s="7"/>
      <c r="IO418" s="7"/>
      <c r="IP418" s="7"/>
      <c r="IQ418" s="7"/>
      <c r="IR418" s="7"/>
      <c r="IS418" s="7"/>
      <c r="IT418" s="7"/>
      <c r="IU418" s="7"/>
      <c r="IV418" s="7"/>
      <c r="IW418" s="7"/>
      <c r="IX418" s="7"/>
      <c r="IY418" s="7"/>
      <c r="IZ418" s="7"/>
      <c r="JA418" s="7"/>
      <c r="JB418" s="7"/>
      <c r="JC418" s="7"/>
      <c r="JD418" s="7"/>
      <c r="JE418" s="7"/>
      <c r="JF418" s="7"/>
      <c r="JG418" s="7"/>
      <c r="JH418" s="7"/>
      <c r="JI418" s="7"/>
      <c r="JJ418" s="7"/>
      <c r="JK418" s="7"/>
      <c r="JL418" s="7"/>
      <c r="JM418" s="7"/>
      <c r="JN418" s="7"/>
      <c r="JO418" s="7"/>
      <c r="JP418" s="7"/>
      <c r="JQ418" s="7"/>
      <c r="JR418" s="7"/>
      <c r="JS418" s="7"/>
      <c r="JT418" s="7"/>
      <c r="JU418" s="7"/>
      <c r="JV418" s="7"/>
      <c r="JW418" s="7"/>
      <c r="JX418" s="7"/>
      <c r="JY418" s="7"/>
      <c r="JZ418" s="7"/>
      <c r="KA418" s="7"/>
      <c r="KB418" s="7"/>
      <c r="KC418" s="7"/>
      <c r="KD418" s="7"/>
      <c r="KE418" s="7"/>
      <c r="KF418" s="7"/>
      <c r="KG418" s="7"/>
      <c r="KH418" s="7"/>
      <c r="KI418" s="7"/>
      <c r="KJ418" s="7"/>
      <c r="KK418" s="7"/>
      <c r="KL418" s="7"/>
      <c r="KM418" s="7"/>
      <c r="KN418" s="7"/>
      <c r="KO418" s="7"/>
      <c r="KP418" s="7"/>
      <c r="KQ418" s="7"/>
      <c r="KR418" s="7"/>
      <c r="KS418" s="7"/>
      <c r="KT418" s="7"/>
      <c r="KU418" s="7"/>
      <c r="KV418" s="7"/>
      <c r="KW418" s="7"/>
      <c r="KX418" s="7"/>
      <c r="KY418" s="7"/>
      <c r="KZ418" s="7"/>
      <c r="LA418" s="7"/>
      <c r="LB418" s="7"/>
      <c r="LC418" s="7"/>
      <c r="LD418" s="7"/>
      <c r="LE418" s="7"/>
      <c r="LF418" s="7"/>
      <c r="LG418" s="7"/>
      <c r="LH418" s="7"/>
      <c r="LI418" s="7"/>
      <c r="LJ418" s="7"/>
      <c r="LK418" s="7"/>
      <c r="LL418" s="7"/>
      <c r="LM418" s="7"/>
      <c r="LN418" s="7"/>
      <c r="LO418" s="7"/>
      <c r="LP418" s="7"/>
      <c r="LQ418" s="7"/>
      <c r="LR418" s="7"/>
      <c r="LS418" s="7"/>
      <c r="LT418" s="7"/>
      <c r="LU418" s="7"/>
      <c r="LV418" s="7"/>
      <c r="LW418" s="7"/>
      <c r="LX418" s="7"/>
      <c r="LY418" s="7"/>
      <c r="LZ418" s="7"/>
      <c r="MA418" s="7"/>
      <c r="MB418" s="7"/>
      <c r="MC418" s="7"/>
      <c r="MD418" s="7"/>
      <c r="ME418" s="7"/>
      <c r="MF418" s="7"/>
      <c r="MG418" s="7"/>
      <c r="MH418" s="7"/>
      <c r="MI418" s="7"/>
      <c r="MJ418" s="7"/>
      <c r="MK418" s="7"/>
      <c r="ML418" s="7"/>
      <c r="MM418" s="7"/>
      <c r="MN418" s="7"/>
      <c r="MO418" s="7"/>
      <c r="MP418" s="7"/>
      <c r="MQ418" s="7"/>
      <c r="MR418" s="7"/>
      <c r="MS418" s="7"/>
      <c r="MT418" s="7"/>
      <c r="MU418" s="7"/>
      <c r="MV418" s="7"/>
      <c r="MW418" s="7"/>
      <c r="MX418" s="7"/>
      <c r="MY418" s="7"/>
      <c r="MZ418" s="7"/>
      <c r="NA418" s="7"/>
      <c r="NB418" s="7"/>
      <c r="NC418" s="7"/>
      <c r="ND418" s="7"/>
      <c r="NE418" s="7"/>
      <c r="NF418" s="7"/>
      <c r="NG418" s="7"/>
      <c r="NH418" s="7"/>
      <c r="NI418" s="7"/>
      <c r="NJ418" s="7"/>
      <c r="NK418" s="7"/>
      <c r="NL418" s="7"/>
      <c r="NM418" s="7"/>
      <c r="NN418" s="7"/>
      <c r="NO418" s="7"/>
      <c r="NP418" s="7"/>
      <c r="NQ418" s="7"/>
      <c r="NR418" s="7"/>
      <c r="NS418" s="7"/>
      <c r="NT418" s="7"/>
      <c r="NU418" s="7"/>
      <c r="NV418" s="7"/>
      <c r="NW418" s="7"/>
      <c r="NX418" s="7"/>
      <c r="NY418" s="7"/>
      <c r="NZ418" s="7"/>
      <c r="OA418" s="7"/>
      <c r="OB418" s="7"/>
      <c r="OC418" s="7"/>
      <c r="OD418" s="7"/>
      <c r="OE418" s="7"/>
      <c r="OF418" s="7"/>
      <c r="OG418" s="7"/>
      <c r="OH418" s="7"/>
      <c r="OI418" s="7"/>
      <c r="OJ418" s="7"/>
      <c r="OK418" s="7"/>
      <c r="OL418" s="7"/>
      <c r="OM418" s="7"/>
      <c r="ON418" s="7"/>
      <c r="OO418" s="7"/>
      <c r="OP418" s="7"/>
      <c r="OQ418" s="7"/>
      <c r="OR418" s="7"/>
      <c r="OS418" s="7"/>
      <c r="OT418" s="7"/>
      <c r="OU418" s="7"/>
      <c r="OV418" s="7"/>
      <c r="OW418" s="7"/>
      <c r="OX418" s="7"/>
      <c r="OY418" s="7"/>
      <c r="OZ418" s="7"/>
      <c r="PA418" s="7"/>
      <c r="PB418" s="7"/>
      <c r="PC418" s="7"/>
      <c r="PD418" s="7"/>
      <c r="PE418" s="7"/>
      <c r="PF418" s="7"/>
      <c r="PG418" s="7"/>
      <c r="PH418" s="7"/>
      <c r="PI418" s="7"/>
      <c r="PJ418" s="7"/>
      <c r="PK418" s="7"/>
      <c r="PL418" s="7"/>
      <c r="PM418" s="7"/>
      <c r="PN418" s="7"/>
      <c r="PO418" s="7"/>
      <c r="PP418" s="7"/>
      <c r="PQ418" s="7"/>
      <c r="PR418" s="7"/>
      <c r="PS418" s="7"/>
      <c r="PT418" s="7"/>
      <c r="PU418" s="7"/>
      <c r="PV418" s="7"/>
      <c r="PW418" s="7"/>
      <c r="PX418" s="7"/>
      <c r="PY418" s="7"/>
      <c r="PZ418" s="7"/>
      <c r="QA418" s="7"/>
      <c r="QB418" s="7"/>
      <c r="QC418" s="7"/>
      <c r="QD418" s="7"/>
      <c r="QE418" s="7"/>
      <c r="QF418" s="7"/>
      <c r="QG418" s="7"/>
      <c r="QH418" s="7"/>
      <c r="QI418" s="7"/>
      <c r="QJ418" s="7"/>
      <c r="QK418" s="7"/>
      <c r="QL418" s="7"/>
      <c r="QM418" s="7"/>
      <c r="QN418" s="7"/>
      <c r="QO418" s="7"/>
      <c r="QP418" s="7"/>
      <c r="QQ418" s="7"/>
      <c r="QR418" s="7"/>
      <c r="QS418" s="7"/>
      <c r="QT418" s="7"/>
      <c r="QU418" s="7"/>
      <c r="QV418" s="7"/>
      <c r="QW418" s="7"/>
      <c r="QX418" s="7"/>
      <c r="QY418" s="7"/>
      <c r="QZ418" s="7"/>
      <c r="RA418" s="7"/>
      <c r="RB418" s="7"/>
      <c r="RC418" s="7"/>
      <c r="RD418" s="7"/>
      <c r="RE418" s="7"/>
      <c r="RF418" s="7"/>
      <c r="RG418" s="7"/>
      <c r="RH418" s="7"/>
      <c r="RI418" s="7"/>
      <c r="RJ418" s="7"/>
      <c r="RK418" s="7"/>
      <c r="RL418" s="7"/>
      <c r="RM418" s="7"/>
      <c r="RN418" s="7"/>
      <c r="RO418" s="7"/>
      <c r="RP418" s="7"/>
      <c r="RQ418" s="7"/>
      <c r="RR418" s="7"/>
      <c r="RS418" s="7"/>
      <c r="RT418" s="7"/>
      <c r="RU418" s="7"/>
      <c r="RV418" s="7"/>
      <c r="RW418" s="7"/>
      <c r="RX418" s="7"/>
      <c r="RY418" s="7"/>
      <c r="RZ418" s="7"/>
      <c r="SA418" s="7"/>
      <c r="SB418" s="7"/>
      <c r="SC418" s="7"/>
      <c r="SD418" s="7"/>
      <c r="SE418" s="7"/>
      <c r="SF418" s="7"/>
      <c r="SG418" s="7"/>
      <c r="SH418" s="7"/>
      <c r="SI418" s="7"/>
      <c r="SJ418" s="7"/>
      <c r="SK418" s="7"/>
    </row>
    <row r="419" ht="14.2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  <c r="DT419" s="7"/>
      <c r="DU419" s="7"/>
      <c r="DV419" s="7"/>
      <c r="DW419" s="7"/>
      <c r="DX419" s="7"/>
      <c r="DY419" s="7"/>
      <c r="DZ419" s="7"/>
      <c r="EA419" s="7"/>
      <c r="EB419" s="7"/>
      <c r="EC419" s="7"/>
      <c r="ED419" s="7"/>
      <c r="EE419" s="7"/>
      <c r="EF419" s="7"/>
      <c r="EG419" s="7"/>
      <c r="EH419" s="7"/>
      <c r="EI419" s="7"/>
      <c r="EJ419" s="7"/>
      <c r="EK419" s="7"/>
      <c r="EL419" s="7"/>
      <c r="EM419" s="7"/>
      <c r="EN419" s="7"/>
      <c r="EO419" s="7"/>
      <c r="EP419" s="7"/>
      <c r="EQ419" s="7"/>
      <c r="ER419" s="7"/>
      <c r="ES419" s="7"/>
      <c r="ET419" s="7"/>
      <c r="EU419" s="7"/>
      <c r="EV419" s="7"/>
      <c r="EW419" s="7"/>
      <c r="EX419" s="7"/>
      <c r="EY419" s="7"/>
      <c r="EZ419" s="7"/>
      <c r="FA419" s="7"/>
      <c r="FB419" s="7"/>
      <c r="FC419" s="7"/>
      <c r="FD419" s="7"/>
      <c r="FE419" s="7"/>
      <c r="FF419" s="7"/>
      <c r="FG419" s="7"/>
      <c r="FH419" s="7"/>
      <c r="FI419" s="7"/>
      <c r="FJ419" s="7"/>
      <c r="FK419" s="7"/>
      <c r="FL419" s="7"/>
      <c r="FM419" s="7"/>
      <c r="FN419" s="7"/>
      <c r="FO419" s="7"/>
      <c r="FP419" s="7"/>
      <c r="FQ419" s="7"/>
      <c r="FR419" s="7"/>
      <c r="FS419" s="7"/>
      <c r="FT419" s="7"/>
      <c r="FU419" s="7"/>
      <c r="FV419" s="7"/>
      <c r="FW419" s="7"/>
      <c r="FX419" s="7"/>
      <c r="FY419" s="7"/>
      <c r="FZ419" s="7"/>
      <c r="GA419" s="7"/>
      <c r="GB419" s="7"/>
      <c r="GC419" s="7"/>
      <c r="GD419" s="7"/>
      <c r="GE419" s="7"/>
      <c r="GF419" s="7"/>
      <c r="GG419" s="7"/>
      <c r="GH419" s="7"/>
      <c r="GI419" s="7"/>
      <c r="GJ419" s="7"/>
      <c r="GK419" s="7"/>
      <c r="GL419" s="7"/>
      <c r="GM419" s="7"/>
      <c r="GN419" s="7"/>
      <c r="GO419" s="7"/>
      <c r="GP419" s="7"/>
      <c r="GQ419" s="7"/>
      <c r="GR419" s="7"/>
      <c r="GS419" s="7"/>
      <c r="GT419" s="7"/>
      <c r="GU419" s="7"/>
      <c r="GV419" s="7"/>
      <c r="GW419" s="7"/>
      <c r="GX419" s="7"/>
      <c r="GY419" s="7"/>
      <c r="GZ419" s="7"/>
      <c r="HA419" s="7"/>
      <c r="HB419" s="7"/>
      <c r="HC419" s="7"/>
      <c r="HD419" s="7"/>
      <c r="HE419" s="7"/>
      <c r="HF419" s="7"/>
      <c r="HG419" s="7"/>
      <c r="HH419" s="7"/>
      <c r="HI419" s="7"/>
      <c r="HJ419" s="7"/>
      <c r="HK419" s="7"/>
      <c r="HL419" s="7"/>
      <c r="HM419" s="7"/>
      <c r="HN419" s="7"/>
      <c r="HO419" s="7"/>
      <c r="HP419" s="7"/>
      <c r="HQ419" s="7"/>
      <c r="HR419" s="7"/>
      <c r="HS419" s="7"/>
      <c r="HT419" s="7"/>
      <c r="HU419" s="7"/>
      <c r="HV419" s="7"/>
      <c r="HW419" s="7"/>
      <c r="HX419" s="7"/>
      <c r="HY419" s="7"/>
      <c r="HZ419" s="7"/>
      <c r="IA419" s="7"/>
      <c r="IB419" s="7"/>
      <c r="IC419" s="7"/>
      <c r="ID419" s="7"/>
      <c r="IE419" s="7"/>
      <c r="IF419" s="7"/>
      <c r="IG419" s="7"/>
      <c r="IH419" s="7"/>
      <c r="II419" s="7"/>
      <c r="IJ419" s="7"/>
      <c r="IK419" s="7"/>
      <c r="IL419" s="7"/>
      <c r="IM419" s="7"/>
      <c r="IN419" s="7"/>
      <c r="IO419" s="7"/>
      <c r="IP419" s="7"/>
      <c r="IQ419" s="7"/>
      <c r="IR419" s="7"/>
      <c r="IS419" s="7"/>
      <c r="IT419" s="7"/>
      <c r="IU419" s="7"/>
      <c r="IV419" s="7"/>
      <c r="IW419" s="7"/>
      <c r="IX419" s="7"/>
      <c r="IY419" s="7"/>
      <c r="IZ419" s="7"/>
      <c r="JA419" s="7"/>
      <c r="JB419" s="7"/>
      <c r="JC419" s="7"/>
      <c r="JD419" s="7"/>
      <c r="JE419" s="7"/>
      <c r="JF419" s="7"/>
      <c r="JG419" s="7"/>
      <c r="JH419" s="7"/>
      <c r="JI419" s="7"/>
      <c r="JJ419" s="7"/>
      <c r="JK419" s="7"/>
      <c r="JL419" s="7"/>
      <c r="JM419" s="7"/>
      <c r="JN419" s="7"/>
      <c r="JO419" s="7"/>
      <c r="JP419" s="7"/>
      <c r="JQ419" s="7"/>
      <c r="JR419" s="7"/>
      <c r="JS419" s="7"/>
      <c r="JT419" s="7"/>
      <c r="JU419" s="7"/>
      <c r="JV419" s="7"/>
      <c r="JW419" s="7"/>
      <c r="JX419" s="7"/>
      <c r="JY419" s="7"/>
      <c r="JZ419" s="7"/>
      <c r="KA419" s="7"/>
      <c r="KB419" s="7"/>
      <c r="KC419" s="7"/>
      <c r="KD419" s="7"/>
      <c r="KE419" s="7"/>
      <c r="KF419" s="7"/>
      <c r="KG419" s="7"/>
      <c r="KH419" s="7"/>
      <c r="KI419" s="7"/>
      <c r="KJ419" s="7"/>
      <c r="KK419" s="7"/>
      <c r="KL419" s="7"/>
      <c r="KM419" s="7"/>
      <c r="KN419" s="7"/>
      <c r="KO419" s="7"/>
      <c r="KP419" s="7"/>
      <c r="KQ419" s="7"/>
      <c r="KR419" s="7"/>
      <c r="KS419" s="7"/>
      <c r="KT419" s="7"/>
      <c r="KU419" s="7"/>
      <c r="KV419" s="7"/>
      <c r="KW419" s="7"/>
      <c r="KX419" s="7"/>
      <c r="KY419" s="7"/>
      <c r="KZ419" s="7"/>
      <c r="LA419" s="7"/>
      <c r="LB419" s="7"/>
      <c r="LC419" s="7"/>
      <c r="LD419" s="7"/>
      <c r="LE419" s="7"/>
      <c r="LF419" s="7"/>
      <c r="LG419" s="7"/>
      <c r="LH419" s="7"/>
      <c r="LI419" s="7"/>
      <c r="LJ419" s="7"/>
      <c r="LK419" s="7"/>
      <c r="LL419" s="7"/>
      <c r="LM419" s="7"/>
      <c r="LN419" s="7"/>
      <c r="LO419" s="7"/>
      <c r="LP419" s="7"/>
      <c r="LQ419" s="7"/>
      <c r="LR419" s="7"/>
      <c r="LS419" s="7"/>
      <c r="LT419" s="7"/>
      <c r="LU419" s="7"/>
      <c r="LV419" s="7"/>
      <c r="LW419" s="7"/>
      <c r="LX419" s="7"/>
      <c r="LY419" s="7"/>
      <c r="LZ419" s="7"/>
      <c r="MA419" s="7"/>
      <c r="MB419" s="7"/>
      <c r="MC419" s="7"/>
      <c r="MD419" s="7"/>
      <c r="ME419" s="7"/>
      <c r="MF419" s="7"/>
      <c r="MG419" s="7"/>
      <c r="MH419" s="7"/>
      <c r="MI419" s="7"/>
      <c r="MJ419" s="7"/>
      <c r="MK419" s="7"/>
      <c r="ML419" s="7"/>
      <c r="MM419" s="7"/>
      <c r="MN419" s="7"/>
      <c r="MO419" s="7"/>
      <c r="MP419" s="7"/>
      <c r="MQ419" s="7"/>
      <c r="MR419" s="7"/>
      <c r="MS419" s="7"/>
      <c r="MT419" s="7"/>
      <c r="MU419" s="7"/>
      <c r="MV419" s="7"/>
      <c r="MW419" s="7"/>
      <c r="MX419" s="7"/>
      <c r="MY419" s="7"/>
      <c r="MZ419" s="7"/>
      <c r="NA419" s="7"/>
      <c r="NB419" s="7"/>
      <c r="NC419" s="7"/>
      <c r="ND419" s="7"/>
      <c r="NE419" s="7"/>
      <c r="NF419" s="7"/>
      <c r="NG419" s="7"/>
      <c r="NH419" s="7"/>
      <c r="NI419" s="7"/>
      <c r="NJ419" s="7"/>
      <c r="NK419" s="7"/>
      <c r="NL419" s="7"/>
      <c r="NM419" s="7"/>
      <c r="NN419" s="7"/>
      <c r="NO419" s="7"/>
      <c r="NP419" s="7"/>
      <c r="NQ419" s="7"/>
      <c r="NR419" s="7"/>
      <c r="NS419" s="7"/>
      <c r="NT419" s="7"/>
      <c r="NU419" s="7"/>
      <c r="NV419" s="7"/>
      <c r="NW419" s="7"/>
      <c r="NX419" s="7"/>
      <c r="NY419" s="7"/>
      <c r="NZ419" s="7"/>
      <c r="OA419" s="7"/>
      <c r="OB419" s="7"/>
      <c r="OC419" s="7"/>
      <c r="OD419" s="7"/>
      <c r="OE419" s="7"/>
      <c r="OF419" s="7"/>
      <c r="OG419" s="7"/>
      <c r="OH419" s="7"/>
      <c r="OI419" s="7"/>
      <c r="OJ419" s="7"/>
      <c r="OK419" s="7"/>
      <c r="OL419" s="7"/>
      <c r="OM419" s="7"/>
      <c r="ON419" s="7"/>
      <c r="OO419" s="7"/>
      <c r="OP419" s="7"/>
      <c r="OQ419" s="7"/>
      <c r="OR419" s="7"/>
      <c r="OS419" s="7"/>
      <c r="OT419" s="7"/>
      <c r="OU419" s="7"/>
      <c r="OV419" s="7"/>
      <c r="OW419" s="7"/>
      <c r="OX419" s="7"/>
      <c r="OY419" s="7"/>
      <c r="OZ419" s="7"/>
      <c r="PA419" s="7"/>
      <c r="PB419" s="7"/>
      <c r="PC419" s="7"/>
      <c r="PD419" s="7"/>
      <c r="PE419" s="7"/>
      <c r="PF419" s="7"/>
      <c r="PG419" s="7"/>
      <c r="PH419" s="7"/>
      <c r="PI419" s="7"/>
      <c r="PJ419" s="7"/>
      <c r="PK419" s="7"/>
      <c r="PL419" s="7"/>
      <c r="PM419" s="7"/>
      <c r="PN419" s="7"/>
      <c r="PO419" s="7"/>
      <c r="PP419" s="7"/>
      <c r="PQ419" s="7"/>
      <c r="PR419" s="7"/>
      <c r="PS419" s="7"/>
      <c r="PT419" s="7"/>
      <c r="PU419" s="7"/>
      <c r="PV419" s="7"/>
      <c r="PW419" s="7"/>
      <c r="PX419" s="7"/>
      <c r="PY419" s="7"/>
      <c r="PZ419" s="7"/>
      <c r="QA419" s="7"/>
      <c r="QB419" s="7"/>
      <c r="QC419" s="7"/>
      <c r="QD419" s="7"/>
      <c r="QE419" s="7"/>
      <c r="QF419" s="7"/>
      <c r="QG419" s="7"/>
      <c r="QH419" s="7"/>
      <c r="QI419" s="7"/>
      <c r="QJ419" s="7"/>
      <c r="QK419" s="7"/>
      <c r="QL419" s="7"/>
      <c r="QM419" s="7"/>
      <c r="QN419" s="7"/>
      <c r="QO419" s="7"/>
      <c r="QP419" s="7"/>
      <c r="QQ419" s="7"/>
      <c r="QR419" s="7"/>
      <c r="QS419" s="7"/>
      <c r="QT419" s="7"/>
      <c r="QU419" s="7"/>
      <c r="QV419" s="7"/>
      <c r="QW419" s="7"/>
      <c r="QX419" s="7"/>
      <c r="QY419" s="7"/>
      <c r="QZ419" s="7"/>
      <c r="RA419" s="7"/>
      <c r="RB419" s="7"/>
      <c r="RC419" s="7"/>
      <c r="RD419" s="7"/>
      <c r="RE419" s="7"/>
      <c r="RF419" s="7"/>
      <c r="RG419" s="7"/>
      <c r="RH419" s="7"/>
      <c r="RI419" s="7"/>
      <c r="RJ419" s="7"/>
      <c r="RK419" s="7"/>
      <c r="RL419" s="7"/>
      <c r="RM419" s="7"/>
      <c r="RN419" s="7"/>
      <c r="RO419" s="7"/>
      <c r="RP419" s="7"/>
      <c r="RQ419" s="7"/>
      <c r="RR419" s="7"/>
      <c r="RS419" s="7"/>
      <c r="RT419" s="7"/>
      <c r="RU419" s="7"/>
      <c r="RV419" s="7"/>
      <c r="RW419" s="7"/>
      <c r="RX419" s="7"/>
      <c r="RY419" s="7"/>
      <c r="RZ419" s="7"/>
      <c r="SA419" s="7"/>
      <c r="SB419" s="7"/>
      <c r="SC419" s="7"/>
      <c r="SD419" s="7"/>
      <c r="SE419" s="7"/>
      <c r="SF419" s="7"/>
      <c r="SG419" s="7"/>
      <c r="SH419" s="7"/>
      <c r="SI419" s="7"/>
      <c r="SJ419" s="7"/>
      <c r="SK419" s="7"/>
    </row>
    <row r="420" ht="14.2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  <c r="DT420" s="7"/>
      <c r="DU420" s="7"/>
      <c r="DV420" s="7"/>
      <c r="DW420" s="7"/>
      <c r="DX420" s="7"/>
      <c r="DY420" s="7"/>
      <c r="DZ420" s="7"/>
      <c r="EA420" s="7"/>
      <c r="EB420" s="7"/>
      <c r="EC420" s="7"/>
      <c r="ED420" s="7"/>
      <c r="EE420" s="7"/>
      <c r="EF420" s="7"/>
      <c r="EG420" s="7"/>
      <c r="EH420" s="7"/>
      <c r="EI420" s="7"/>
      <c r="EJ420" s="7"/>
      <c r="EK420" s="7"/>
      <c r="EL420" s="7"/>
      <c r="EM420" s="7"/>
      <c r="EN420" s="7"/>
      <c r="EO420" s="7"/>
      <c r="EP420" s="7"/>
      <c r="EQ420" s="7"/>
      <c r="ER420" s="7"/>
      <c r="ES420" s="7"/>
      <c r="ET420" s="7"/>
      <c r="EU420" s="7"/>
      <c r="EV420" s="7"/>
      <c r="EW420" s="7"/>
      <c r="EX420" s="7"/>
      <c r="EY420" s="7"/>
      <c r="EZ420" s="7"/>
      <c r="FA420" s="7"/>
      <c r="FB420" s="7"/>
      <c r="FC420" s="7"/>
      <c r="FD420" s="7"/>
      <c r="FE420" s="7"/>
      <c r="FF420" s="7"/>
      <c r="FG420" s="7"/>
      <c r="FH420" s="7"/>
      <c r="FI420" s="7"/>
      <c r="FJ420" s="7"/>
      <c r="FK420" s="7"/>
      <c r="FL420" s="7"/>
      <c r="FM420" s="7"/>
      <c r="FN420" s="7"/>
      <c r="FO420" s="7"/>
      <c r="FP420" s="7"/>
      <c r="FQ420" s="7"/>
      <c r="FR420" s="7"/>
      <c r="FS420" s="7"/>
      <c r="FT420" s="7"/>
      <c r="FU420" s="7"/>
      <c r="FV420" s="7"/>
      <c r="FW420" s="7"/>
      <c r="FX420" s="7"/>
      <c r="FY420" s="7"/>
      <c r="FZ420" s="7"/>
      <c r="GA420" s="7"/>
      <c r="GB420" s="7"/>
      <c r="GC420" s="7"/>
      <c r="GD420" s="7"/>
      <c r="GE420" s="7"/>
      <c r="GF420" s="7"/>
      <c r="GG420" s="7"/>
      <c r="GH420" s="7"/>
      <c r="GI420" s="7"/>
      <c r="GJ420" s="7"/>
      <c r="GK420" s="7"/>
      <c r="GL420" s="7"/>
      <c r="GM420" s="7"/>
      <c r="GN420" s="7"/>
      <c r="GO420" s="7"/>
      <c r="GP420" s="7"/>
      <c r="GQ420" s="7"/>
      <c r="GR420" s="7"/>
      <c r="GS420" s="7"/>
      <c r="GT420" s="7"/>
      <c r="GU420" s="7"/>
      <c r="GV420" s="7"/>
      <c r="GW420" s="7"/>
      <c r="GX420" s="7"/>
      <c r="GY420" s="7"/>
      <c r="GZ420" s="7"/>
      <c r="HA420" s="7"/>
      <c r="HB420" s="7"/>
      <c r="HC420" s="7"/>
      <c r="HD420" s="7"/>
      <c r="HE420" s="7"/>
      <c r="HF420" s="7"/>
      <c r="HG420" s="7"/>
      <c r="HH420" s="7"/>
      <c r="HI420" s="7"/>
      <c r="HJ420" s="7"/>
      <c r="HK420" s="7"/>
      <c r="HL420" s="7"/>
      <c r="HM420" s="7"/>
      <c r="HN420" s="7"/>
      <c r="HO420" s="7"/>
      <c r="HP420" s="7"/>
      <c r="HQ420" s="7"/>
      <c r="HR420" s="7"/>
      <c r="HS420" s="7"/>
      <c r="HT420" s="7"/>
      <c r="HU420" s="7"/>
      <c r="HV420" s="7"/>
      <c r="HW420" s="7"/>
      <c r="HX420" s="7"/>
      <c r="HY420" s="7"/>
      <c r="HZ420" s="7"/>
      <c r="IA420" s="7"/>
      <c r="IB420" s="7"/>
      <c r="IC420" s="7"/>
      <c r="ID420" s="7"/>
      <c r="IE420" s="7"/>
      <c r="IF420" s="7"/>
      <c r="IG420" s="7"/>
      <c r="IH420" s="7"/>
      <c r="II420" s="7"/>
      <c r="IJ420" s="7"/>
      <c r="IK420" s="7"/>
      <c r="IL420" s="7"/>
      <c r="IM420" s="7"/>
      <c r="IN420" s="7"/>
      <c r="IO420" s="7"/>
      <c r="IP420" s="7"/>
      <c r="IQ420" s="7"/>
      <c r="IR420" s="7"/>
      <c r="IS420" s="7"/>
      <c r="IT420" s="7"/>
      <c r="IU420" s="7"/>
      <c r="IV420" s="7"/>
      <c r="IW420" s="7"/>
      <c r="IX420" s="7"/>
      <c r="IY420" s="7"/>
      <c r="IZ420" s="7"/>
      <c r="JA420" s="7"/>
      <c r="JB420" s="7"/>
      <c r="JC420" s="7"/>
      <c r="JD420" s="7"/>
      <c r="JE420" s="7"/>
      <c r="JF420" s="7"/>
      <c r="JG420" s="7"/>
      <c r="JH420" s="7"/>
      <c r="JI420" s="7"/>
      <c r="JJ420" s="7"/>
      <c r="JK420" s="7"/>
      <c r="JL420" s="7"/>
      <c r="JM420" s="7"/>
      <c r="JN420" s="7"/>
      <c r="JO420" s="7"/>
      <c r="JP420" s="7"/>
      <c r="JQ420" s="7"/>
      <c r="JR420" s="7"/>
      <c r="JS420" s="7"/>
      <c r="JT420" s="7"/>
      <c r="JU420" s="7"/>
      <c r="JV420" s="7"/>
      <c r="JW420" s="7"/>
      <c r="JX420" s="7"/>
      <c r="JY420" s="7"/>
      <c r="JZ420" s="7"/>
      <c r="KA420" s="7"/>
      <c r="KB420" s="7"/>
      <c r="KC420" s="7"/>
      <c r="KD420" s="7"/>
      <c r="KE420" s="7"/>
      <c r="KF420" s="7"/>
      <c r="KG420" s="7"/>
      <c r="KH420" s="7"/>
      <c r="KI420" s="7"/>
      <c r="KJ420" s="7"/>
      <c r="KK420" s="7"/>
      <c r="KL420" s="7"/>
      <c r="KM420" s="7"/>
      <c r="KN420" s="7"/>
      <c r="KO420" s="7"/>
      <c r="KP420" s="7"/>
      <c r="KQ420" s="7"/>
      <c r="KR420" s="7"/>
      <c r="KS420" s="7"/>
      <c r="KT420" s="7"/>
      <c r="KU420" s="7"/>
      <c r="KV420" s="7"/>
      <c r="KW420" s="7"/>
      <c r="KX420" s="7"/>
      <c r="KY420" s="7"/>
      <c r="KZ420" s="7"/>
      <c r="LA420" s="7"/>
      <c r="LB420" s="7"/>
      <c r="LC420" s="7"/>
      <c r="LD420" s="7"/>
      <c r="LE420" s="7"/>
      <c r="LF420" s="7"/>
      <c r="LG420" s="7"/>
      <c r="LH420" s="7"/>
      <c r="LI420" s="7"/>
      <c r="LJ420" s="7"/>
      <c r="LK420" s="7"/>
      <c r="LL420" s="7"/>
      <c r="LM420" s="7"/>
      <c r="LN420" s="7"/>
      <c r="LO420" s="7"/>
      <c r="LP420" s="7"/>
      <c r="LQ420" s="7"/>
      <c r="LR420" s="7"/>
      <c r="LS420" s="7"/>
      <c r="LT420" s="7"/>
      <c r="LU420" s="7"/>
      <c r="LV420" s="7"/>
      <c r="LW420" s="7"/>
      <c r="LX420" s="7"/>
      <c r="LY420" s="7"/>
      <c r="LZ420" s="7"/>
      <c r="MA420" s="7"/>
      <c r="MB420" s="7"/>
      <c r="MC420" s="7"/>
      <c r="MD420" s="7"/>
      <c r="ME420" s="7"/>
      <c r="MF420" s="7"/>
      <c r="MG420" s="7"/>
      <c r="MH420" s="7"/>
      <c r="MI420" s="7"/>
      <c r="MJ420" s="7"/>
      <c r="MK420" s="7"/>
      <c r="ML420" s="7"/>
      <c r="MM420" s="7"/>
      <c r="MN420" s="7"/>
      <c r="MO420" s="7"/>
      <c r="MP420" s="7"/>
      <c r="MQ420" s="7"/>
      <c r="MR420" s="7"/>
      <c r="MS420" s="7"/>
      <c r="MT420" s="7"/>
      <c r="MU420" s="7"/>
      <c r="MV420" s="7"/>
      <c r="MW420" s="7"/>
      <c r="MX420" s="7"/>
      <c r="MY420" s="7"/>
      <c r="MZ420" s="7"/>
      <c r="NA420" s="7"/>
      <c r="NB420" s="7"/>
      <c r="NC420" s="7"/>
      <c r="ND420" s="7"/>
      <c r="NE420" s="7"/>
      <c r="NF420" s="7"/>
      <c r="NG420" s="7"/>
      <c r="NH420" s="7"/>
      <c r="NI420" s="7"/>
      <c r="NJ420" s="7"/>
      <c r="NK420" s="7"/>
      <c r="NL420" s="7"/>
      <c r="NM420" s="7"/>
      <c r="NN420" s="7"/>
      <c r="NO420" s="7"/>
      <c r="NP420" s="7"/>
      <c r="NQ420" s="7"/>
      <c r="NR420" s="7"/>
      <c r="NS420" s="7"/>
      <c r="NT420" s="7"/>
      <c r="NU420" s="7"/>
      <c r="NV420" s="7"/>
      <c r="NW420" s="7"/>
      <c r="NX420" s="7"/>
      <c r="NY420" s="7"/>
      <c r="NZ420" s="7"/>
      <c r="OA420" s="7"/>
      <c r="OB420" s="7"/>
      <c r="OC420" s="7"/>
      <c r="OD420" s="7"/>
      <c r="OE420" s="7"/>
      <c r="OF420" s="7"/>
      <c r="OG420" s="7"/>
      <c r="OH420" s="7"/>
      <c r="OI420" s="7"/>
      <c r="OJ420" s="7"/>
      <c r="OK420" s="7"/>
      <c r="OL420" s="7"/>
      <c r="OM420" s="7"/>
      <c r="ON420" s="7"/>
      <c r="OO420" s="7"/>
      <c r="OP420" s="7"/>
      <c r="OQ420" s="7"/>
      <c r="OR420" s="7"/>
      <c r="OS420" s="7"/>
      <c r="OT420" s="7"/>
      <c r="OU420" s="7"/>
      <c r="OV420" s="7"/>
      <c r="OW420" s="7"/>
      <c r="OX420" s="7"/>
      <c r="OY420" s="7"/>
      <c r="OZ420" s="7"/>
      <c r="PA420" s="7"/>
      <c r="PB420" s="7"/>
      <c r="PC420" s="7"/>
      <c r="PD420" s="7"/>
      <c r="PE420" s="7"/>
      <c r="PF420" s="7"/>
      <c r="PG420" s="7"/>
      <c r="PH420" s="7"/>
      <c r="PI420" s="7"/>
      <c r="PJ420" s="7"/>
      <c r="PK420" s="7"/>
      <c r="PL420" s="7"/>
      <c r="PM420" s="7"/>
      <c r="PN420" s="7"/>
      <c r="PO420" s="7"/>
      <c r="PP420" s="7"/>
      <c r="PQ420" s="7"/>
      <c r="PR420" s="7"/>
      <c r="PS420" s="7"/>
      <c r="PT420" s="7"/>
      <c r="PU420" s="7"/>
      <c r="PV420" s="7"/>
      <c r="PW420" s="7"/>
      <c r="PX420" s="7"/>
      <c r="PY420" s="7"/>
      <c r="PZ420" s="7"/>
      <c r="QA420" s="7"/>
      <c r="QB420" s="7"/>
      <c r="QC420" s="7"/>
      <c r="QD420" s="7"/>
      <c r="QE420" s="7"/>
      <c r="QF420" s="7"/>
      <c r="QG420" s="7"/>
      <c r="QH420" s="7"/>
      <c r="QI420" s="7"/>
      <c r="QJ420" s="7"/>
      <c r="QK420" s="7"/>
      <c r="QL420" s="7"/>
      <c r="QM420" s="7"/>
      <c r="QN420" s="7"/>
      <c r="QO420" s="7"/>
      <c r="QP420" s="7"/>
      <c r="QQ420" s="7"/>
      <c r="QR420" s="7"/>
      <c r="QS420" s="7"/>
      <c r="QT420" s="7"/>
      <c r="QU420" s="7"/>
      <c r="QV420" s="7"/>
      <c r="QW420" s="7"/>
      <c r="QX420" s="7"/>
      <c r="QY420" s="7"/>
      <c r="QZ420" s="7"/>
      <c r="RA420" s="7"/>
      <c r="RB420" s="7"/>
      <c r="RC420" s="7"/>
      <c r="RD420" s="7"/>
      <c r="RE420" s="7"/>
      <c r="RF420" s="7"/>
      <c r="RG420" s="7"/>
      <c r="RH420" s="7"/>
      <c r="RI420" s="7"/>
      <c r="RJ420" s="7"/>
      <c r="RK420" s="7"/>
      <c r="RL420" s="7"/>
      <c r="RM420" s="7"/>
      <c r="RN420" s="7"/>
      <c r="RO420" s="7"/>
      <c r="RP420" s="7"/>
      <c r="RQ420" s="7"/>
      <c r="RR420" s="7"/>
      <c r="RS420" s="7"/>
      <c r="RT420" s="7"/>
      <c r="RU420" s="7"/>
      <c r="RV420" s="7"/>
      <c r="RW420" s="7"/>
      <c r="RX420" s="7"/>
      <c r="RY420" s="7"/>
      <c r="RZ420" s="7"/>
      <c r="SA420" s="7"/>
      <c r="SB420" s="7"/>
      <c r="SC420" s="7"/>
      <c r="SD420" s="7"/>
      <c r="SE420" s="7"/>
      <c r="SF420" s="7"/>
      <c r="SG420" s="7"/>
      <c r="SH420" s="7"/>
      <c r="SI420" s="7"/>
      <c r="SJ420" s="7"/>
      <c r="SK420" s="7"/>
    </row>
    <row r="421" ht="14.2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  <c r="DT421" s="7"/>
      <c r="DU421" s="7"/>
      <c r="DV421" s="7"/>
      <c r="DW421" s="7"/>
      <c r="DX421" s="7"/>
      <c r="DY421" s="7"/>
      <c r="DZ421" s="7"/>
      <c r="EA421" s="7"/>
      <c r="EB421" s="7"/>
      <c r="EC421" s="7"/>
      <c r="ED421" s="7"/>
      <c r="EE421" s="7"/>
      <c r="EF421" s="7"/>
      <c r="EG421" s="7"/>
      <c r="EH421" s="7"/>
      <c r="EI421" s="7"/>
      <c r="EJ421" s="7"/>
      <c r="EK421" s="7"/>
      <c r="EL421" s="7"/>
      <c r="EM421" s="7"/>
      <c r="EN421" s="7"/>
      <c r="EO421" s="7"/>
      <c r="EP421" s="7"/>
      <c r="EQ421" s="7"/>
      <c r="ER421" s="7"/>
      <c r="ES421" s="7"/>
      <c r="ET421" s="7"/>
      <c r="EU421" s="7"/>
      <c r="EV421" s="7"/>
      <c r="EW421" s="7"/>
      <c r="EX421" s="7"/>
      <c r="EY421" s="7"/>
      <c r="EZ421" s="7"/>
      <c r="FA421" s="7"/>
      <c r="FB421" s="7"/>
      <c r="FC421" s="7"/>
      <c r="FD421" s="7"/>
      <c r="FE421" s="7"/>
      <c r="FF421" s="7"/>
      <c r="FG421" s="7"/>
      <c r="FH421" s="7"/>
      <c r="FI421" s="7"/>
      <c r="FJ421" s="7"/>
      <c r="FK421" s="7"/>
      <c r="FL421" s="7"/>
      <c r="FM421" s="7"/>
      <c r="FN421" s="7"/>
      <c r="FO421" s="7"/>
      <c r="FP421" s="7"/>
      <c r="FQ421" s="7"/>
      <c r="FR421" s="7"/>
      <c r="FS421" s="7"/>
      <c r="FT421" s="7"/>
      <c r="FU421" s="7"/>
      <c r="FV421" s="7"/>
      <c r="FW421" s="7"/>
      <c r="FX421" s="7"/>
      <c r="FY421" s="7"/>
      <c r="FZ421" s="7"/>
      <c r="GA421" s="7"/>
      <c r="GB421" s="7"/>
      <c r="GC421" s="7"/>
      <c r="GD421" s="7"/>
      <c r="GE421" s="7"/>
      <c r="GF421" s="7"/>
      <c r="GG421" s="7"/>
      <c r="GH421" s="7"/>
      <c r="GI421" s="7"/>
      <c r="GJ421" s="7"/>
      <c r="GK421" s="7"/>
      <c r="GL421" s="7"/>
      <c r="GM421" s="7"/>
      <c r="GN421" s="7"/>
      <c r="GO421" s="7"/>
      <c r="GP421" s="7"/>
      <c r="GQ421" s="7"/>
      <c r="GR421" s="7"/>
      <c r="GS421" s="7"/>
      <c r="GT421" s="7"/>
      <c r="GU421" s="7"/>
      <c r="GV421" s="7"/>
      <c r="GW421" s="7"/>
      <c r="GX421" s="7"/>
      <c r="GY421" s="7"/>
      <c r="GZ421" s="7"/>
      <c r="HA421" s="7"/>
      <c r="HB421" s="7"/>
      <c r="HC421" s="7"/>
      <c r="HD421" s="7"/>
      <c r="HE421" s="7"/>
      <c r="HF421" s="7"/>
      <c r="HG421" s="7"/>
      <c r="HH421" s="7"/>
      <c r="HI421" s="7"/>
      <c r="HJ421" s="7"/>
      <c r="HK421" s="7"/>
      <c r="HL421" s="7"/>
      <c r="HM421" s="7"/>
      <c r="HN421" s="7"/>
      <c r="HO421" s="7"/>
      <c r="HP421" s="7"/>
      <c r="HQ421" s="7"/>
      <c r="HR421" s="7"/>
      <c r="HS421" s="7"/>
      <c r="HT421" s="7"/>
      <c r="HU421" s="7"/>
      <c r="HV421" s="7"/>
      <c r="HW421" s="7"/>
      <c r="HX421" s="7"/>
      <c r="HY421" s="7"/>
      <c r="HZ421" s="7"/>
      <c r="IA421" s="7"/>
      <c r="IB421" s="7"/>
      <c r="IC421" s="7"/>
      <c r="ID421" s="7"/>
      <c r="IE421" s="7"/>
      <c r="IF421" s="7"/>
      <c r="IG421" s="7"/>
      <c r="IH421" s="7"/>
      <c r="II421" s="7"/>
      <c r="IJ421" s="7"/>
      <c r="IK421" s="7"/>
      <c r="IL421" s="7"/>
      <c r="IM421" s="7"/>
      <c r="IN421" s="7"/>
      <c r="IO421" s="7"/>
      <c r="IP421" s="7"/>
      <c r="IQ421" s="7"/>
      <c r="IR421" s="7"/>
      <c r="IS421" s="7"/>
      <c r="IT421" s="7"/>
      <c r="IU421" s="7"/>
      <c r="IV421" s="7"/>
      <c r="IW421" s="7"/>
      <c r="IX421" s="7"/>
      <c r="IY421" s="7"/>
      <c r="IZ421" s="7"/>
      <c r="JA421" s="7"/>
      <c r="JB421" s="7"/>
      <c r="JC421" s="7"/>
      <c r="JD421" s="7"/>
      <c r="JE421" s="7"/>
      <c r="JF421" s="7"/>
      <c r="JG421" s="7"/>
      <c r="JH421" s="7"/>
      <c r="JI421" s="7"/>
      <c r="JJ421" s="7"/>
      <c r="JK421" s="7"/>
      <c r="JL421" s="7"/>
      <c r="JM421" s="7"/>
      <c r="JN421" s="7"/>
      <c r="JO421" s="7"/>
      <c r="JP421" s="7"/>
      <c r="JQ421" s="7"/>
      <c r="JR421" s="7"/>
      <c r="JS421" s="7"/>
      <c r="JT421" s="7"/>
      <c r="JU421" s="7"/>
      <c r="JV421" s="7"/>
      <c r="JW421" s="7"/>
      <c r="JX421" s="7"/>
      <c r="JY421" s="7"/>
      <c r="JZ421" s="7"/>
      <c r="KA421" s="7"/>
      <c r="KB421" s="7"/>
      <c r="KC421" s="7"/>
      <c r="KD421" s="7"/>
      <c r="KE421" s="7"/>
      <c r="KF421" s="7"/>
      <c r="KG421" s="7"/>
      <c r="KH421" s="7"/>
      <c r="KI421" s="7"/>
      <c r="KJ421" s="7"/>
      <c r="KK421" s="7"/>
      <c r="KL421" s="7"/>
      <c r="KM421" s="7"/>
      <c r="KN421" s="7"/>
      <c r="KO421" s="7"/>
      <c r="KP421" s="7"/>
      <c r="KQ421" s="7"/>
      <c r="KR421" s="7"/>
      <c r="KS421" s="7"/>
      <c r="KT421" s="7"/>
      <c r="KU421" s="7"/>
      <c r="KV421" s="7"/>
      <c r="KW421" s="7"/>
      <c r="KX421" s="7"/>
      <c r="KY421" s="7"/>
      <c r="KZ421" s="7"/>
      <c r="LA421" s="7"/>
      <c r="LB421" s="7"/>
      <c r="LC421" s="7"/>
      <c r="LD421" s="7"/>
      <c r="LE421" s="7"/>
      <c r="LF421" s="7"/>
      <c r="LG421" s="7"/>
      <c r="LH421" s="7"/>
      <c r="LI421" s="7"/>
      <c r="LJ421" s="7"/>
      <c r="LK421" s="7"/>
      <c r="LL421" s="7"/>
      <c r="LM421" s="7"/>
      <c r="LN421" s="7"/>
      <c r="LO421" s="7"/>
      <c r="LP421" s="7"/>
      <c r="LQ421" s="7"/>
      <c r="LR421" s="7"/>
      <c r="LS421" s="7"/>
      <c r="LT421" s="7"/>
      <c r="LU421" s="7"/>
      <c r="LV421" s="7"/>
      <c r="LW421" s="7"/>
      <c r="LX421" s="7"/>
      <c r="LY421" s="7"/>
      <c r="LZ421" s="7"/>
      <c r="MA421" s="7"/>
      <c r="MB421" s="7"/>
      <c r="MC421" s="7"/>
      <c r="MD421" s="7"/>
      <c r="ME421" s="7"/>
      <c r="MF421" s="7"/>
      <c r="MG421" s="7"/>
      <c r="MH421" s="7"/>
      <c r="MI421" s="7"/>
      <c r="MJ421" s="7"/>
      <c r="MK421" s="7"/>
      <c r="ML421" s="7"/>
      <c r="MM421" s="7"/>
      <c r="MN421" s="7"/>
      <c r="MO421" s="7"/>
      <c r="MP421" s="7"/>
      <c r="MQ421" s="7"/>
      <c r="MR421" s="7"/>
      <c r="MS421" s="7"/>
      <c r="MT421" s="7"/>
      <c r="MU421" s="7"/>
      <c r="MV421" s="7"/>
      <c r="MW421" s="7"/>
      <c r="MX421" s="7"/>
      <c r="MY421" s="7"/>
      <c r="MZ421" s="7"/>
      <c r="NA421" s="7"/>
      <c r="NB421" s="7"/>
      <c r="NC421" s="7"/>
      <c r="ND421" s="7"/>
      <c r="NE421" s="7"/>
      <c r="NF421" s="7"/>
      <c r="NG421" s="7"/>
      <c r="NH421" s="7"/>
      <c r="NI421" s="7"/>
      <c r="NJ421" s="7"/>
      <c r="NK421" s="7"/>
      <c r="NL421" s="7"/>
      <c r="NM421" s="7"/>
      <c r="NN421" s="7"/>
      <c r="NO421" s="7"/>
      <c r="NP421" s="7"/>
      <c r="NQ421" s="7"/>
      <c r="NR421" s="7"/>
      <c r="NS421" s="7"/>
      <c r="NT421" s="7"/>
      <c r="NU421" s="7"/>
      <c r="NV421" s="7"/>
      <c r="NW421" s="7"/>
      <c r="NX421" s="7"/>
      <c r="NY421" s="7"/>
      <c r="NZ421" s="7"/>
      <c r="OA421" s="7"/>
      <c r="OB421" s="7"/>
      <c r="OC421" s="7"/>
      <c r="OD421" s="7"/>
      <c r="OE421" s="7"/>
      <c r="OF421" s="7"/>
      <c r="OG421" s="7"/>
      <c r="OH421" s="7"/>
      <c r="OI421" s="7"/>
      <c r="OJ421" s="7"/>
      <c r="OK421" s="7"/>
      <c r="OL421" s="7"/>
      <c r="OM421" s="7"/>
      <c r="ON421" s="7"/>
      <c r="OO421" s="7"/>
      <c r="OP421" s="7"/>
      <c r="OQ421" s="7"/>
      <c r="OR421" s="7"/>
      <c r="OS421" s="7"/>
      <c r="OT421" s="7"/>
      <c r="OU421" s="7"/>
      <c r="OV421" s="7"/>
      <c r="OW421" s="7"/>
      <c r="OX421" s="7"/>
      <c r="OY421" s="7"/>
      <c r="OZ421" s="7"/>
      <c r="PA421" s="7"/>
      <c r="PB421" s="7"/>
      <c r="PC421" s="7"/>
      <c r="PD421" s="7"/>
      <c r="PE421" s="7"/>
      <c r="PF421" s="7"/>
      <c r="PG421" s="7"/>
      <c r="PH421" s="7"/>
      <c r="PI421" s="7"/>
      <c r="PJ421" s="7"/>
      <c r="PK421" s="7"/>
      <c r="PL421" s="7"/>
      <c r="PM421" s="7"/>
      <c r="PN421" s="7"/>
      <c r="PO421" s="7"/>
      <c r="PP421" s="7"/>
      <c r="PQ421" s="7"/>
      <c r="PR421" s="7"/>
      <c r="PS421" s="7"/>
      <c r="PT421" s="7"/>
      <c r="PU421" s="7"/>
      <c r="PV421" s="7"/>
      <c r="PW421" s="7"/>
      <c r="PX421" s="7"/>
      <c r="PY421" s="7"/>
      <c r="PZ421" s="7"/>
      <c r="QA421" s="7"/>
      <c r="QB421" s="7"/>
      <c r="QC421" s="7"/>
      <c r="QD421" s="7"/>
      <c r="QE421" s="7"/>
      <c r="QF421" s="7"/>
      <c r="QG421" s="7"/>
      <c r="QH421" s="7"/>
      <c r="QI421" s="7"/>
      <c r="QJ421" s="7"/>
      <c r="QK421" s="7"/>
      <c r="QL421" s="7"/>
      <c r="QM421" s="7"/>
      <c r="QN421" s="7"/>
      <c r="QO421" s="7"/>
      <c r="QP421" s="7"/>
      <c r="QQ421" s="7"/>
      <c r="QR421" s="7"/>
      <c r="QS421" s="7"/>
      <c r="QT421" s="7"/>
      <c r="QU421" s="7"/>
      <c r="QV421" s="7"/>
      <c r="QW421" s="7"/>
      <c r="QX421" s="7"/>
      <c r="QY421" s="7"/>
      <c r="QZ421" s="7"/>
      <c r="RA421" s="7"/>
      <c r="RB421" s="7"/>
      <c r="RC421" s="7"/>
      <c r="RD421" s="7"/>
      <c r="RE421" s="7"/>
      <c r="RF421" s="7"/>
      <c r="RG421" s="7"/>
      <c r="RH421" s="7"/>
      <c r="RI421" s="7"/>
      <c r="RJ421" s="7"/>
      <c r="RK421" s="7"/>
      <c r="RL421" s="7"/>
      <c r="RM421" s="7"/>
      <c r="RN421" s="7"/>
      <c r="RO421" s="7"/>
      <c r="RP421" s="7"/>
      <c r="RQ421" s="7"/>
      <c r="RR421" s="7"/>
      <c r="RS421" s="7"/>
      <c r="RT421" s="7"/>
      <c r="RU421" s="7"/>
      <c r="RV421" s="7"/>
      <c r="RW421" s="7"/>
      <c r="RX421" s="7"/>
      <c r="RY421" s="7"/>
      <c r="RZ421" s="7"/>
      <c r="SA421" s="7"/>
      <c r="SB421" s="7"/>
      <c r="SC421" s="7"/>
      <c r="SD421" s="7"/>
      <c r="SE421" s="7"/>
      <c r="SF421" s="7"/>
      <c r="SG421" s="7"/>
      <c r="SH421" s="7"/>
      <c r="SI421" s="7"/>
      <c r="SJ421" s="7"/>
      <c r="SK421" s="7"/>
    </row>
    <row r="422" ht="14.2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  <c r="DT422" s="7"/>
      <c r="DU422" s="7"/>
      <c r="DV422" s="7"/>
      <c r="DW422" s="7"/>
      <c r="DX422" s="7"/>
      <c r="DY422" s="7"/>
      <c r="DZ422" s="7"/>
      <c r="EA422" s="7"/>
      <c r="EB422" s="7"/>
      <c r="EC422" s="7"/>
      <c r="ED422" s="7"/>
      <c r="EE422" s="7"/>
      <c r="EF422" s="7"/>
      <c r="EG422" s="7"/>
      <c r="EH422" s="7"/>
      <c r="EI422" s="7"/>
      <c r="EJ422" s="7"/>
      <c r="EK422" s="7"/>
      <c r="EL422" s="7"/>
      <c r="EM422" s="7"/>
      <c r="EN422" s="7"/>
      <c r="EO422" s="7"/>
      <c r="EP422" s="7"/>
      <c r="EQ422" s="7"/>
      <c r="ER422" s="7"/>
      <c r="ES422" s="7"/>
      <c r="ET422" s="7"/>
      <c r="EU422" s="7"/>
      <c r="EV422" s="7"/>
      <c r="EW422" s="7"/>
      <c r="EX422" s="7"/>
      <c r="EY422" s="7"/>
      <c r="EZ422" s="7"/>
      <c r="FA422" s="7"/>
      <c r="FB422" s="7"/>
      <c r="FC422" s="7"/>
      <c r="FD422" s="7"/>
      <c r="FE422" s="7"/>
      <c r="FF422" s="7"/>
      <c r="FG422" s="7"/>
      <c r="FH422" s="7"/>
      <c r="FI422" s="7"/>
      <c r="FJ422" s="7"/>
      <c r="FK422" s="7"/>
      <c r="FL422" s="7"/>
      <c r="FM422" s="7"/>
      <c r="FN422" s="7"/>
      <c r="FO422" s="7"/>
      <c r="FP422" s="7"/>
      <c r="FQ422" s="7"/>
      <c r="FR422" s="7"/>
      <c r="FS422" s="7"/>
      <c r="FT422" s="7"/>
      <c r="FU422" s="7"/>
      <c r="FV422" s="7"/>
      <c r="FW422" s="7"/>
      <c r="FX422" s="7"/>
      <c r="FY422" s="7"/>
      <c r="FZ422" s="7"/>
      <c r="GA422" s="7"/>
      <c r="GB422" s="7"/>
      <c r="GC422" s="7"/>
      <c r="GD422" s="7"/>
      <c r="GE422" s="7"/>
      <c r="GF422" s="7"/>
      <c r="GG422" s="7"/>
      <c r="GH422" s="7"/>
      <c r="GI422" s="7"/>
      <c r="GJ422" s="7"/>
      <c r="GK422" s="7"/>
      <c r="GL422" s="7"/>
      <c r="GM422" s="7"/>
      <c r="GN422" s="7"/>
      <c r="GO422" s="7"/>
      <c r="GP422" s="7"/>
      <c r="GQ422" s="7"/>
      <c r="GR422" s="7"/>
      <c r="GS422" s="7"/>
      <c r="GT422" s="7"/>
      <c r="GU422" s="7"/>
      <c r="GV422" s="7"/>
      <c r="GW422" s="7"/>
      <c r="GX422" s="7"/>
      <c r="GY422" s="7"/>
      <c r="GZ422" s="7"/>
      <c r="HA422" s="7"/>
      <c r="HB422" s="7"/>
      <c r="HC422" s="7"/>
      <c r="HD422" s="7"/>
      <c r="HE422" s="7"/>
      <c r="HF422" s="7"/>
      <c r="HG422" s="7"/>
      <c r="HH422" s="7"/>
      <c r="HI422" s="7"/>
      <c r="HJ422" s="7"/>
      <c r="HK422" s="7"/>
      <c r="HL422" s="7"/>
      <c r="HM422" s="7"/>
      <c r="HN422" s="7"/>
      <c r="HO422" s="7"/>
      <c r="HP422" s="7"/>
      <c r="HQ422" s="7"/>
      <c r="HR422" s="7"/>
      <c r="HS422" s="7"/>
      <c r="HT422" s="7"/>
      <c r="HU422" s="7"/>
      <c r="HV422" s="7"/>
      <c r="HW422" s="7"/>
      <c r="HX422" s="7"/>
      <c r="HY422" s="7"/>
      <c r="HZ422" s="7"/>
      <c r="IA422" s="7"/>
      <c r="IB422" s="7"/>
      <c r="IC422" s="7"/>
      <c r="ID422" s="7"/>
      <c r="IE422" s="7"/>
      <c r="IF422" s="7"/>
      <c r="IG422" s="7"/>
      <c r="IH422" s="7"/>
      <c r="II422" s="7"/>
      <c r="IJ422" s="7"/>
      <c r="IK422" s="7"/>
      <c r="IL422" s="7"/>
      <c r="IM422" s="7"/>
      <c r="IN422" s="7"/>
      <c r="IO422" s="7"/>
      <c r="IP422" s="7"/>
      <c r="IQ422" s="7"/>
      <c r="IR422" s="7"/>
      <c r="IS422" s="7"/>
      <c r="IT422" s="7"/>
      <c r="IU422" s="7"/>
      <c r="IV422" s="7"/>
      <c r="IW422" s="7"/>
      <c r="IX422" s="7"/>
      <c r="IY422" s="7"/>
      <c r="IZ422" s="7"/>
      <c r="JA422" s="7"/>
      <c r="JB422" s="7"/>
      <c r="JC422" s="7"/>
      <c r="JD422" s="7"/>
      <c r="JE422" s="7"/>
      <c r="JF422" s="7"/>
      <c r="JG422" s="7"/>
      <c r="JH422" s="7"/>
      <c r="JI422" s="7"/>
      <c r="JJ422" s="7"/>
      <c r="JK422" s="7"/>
      <c r="JL422" s="7"/>
      <c r="JM422" s="7"/>
      <c r="JN422" s="7"/>
      <c r="JO422" s="7"/>
      <c r="JP422" s="7"/>
      <c r="JQ422" s="7"/>
      <c r="JR422" s="7"/>
      <c r="JS422" s="7"/>
      <c r="JT422" s="7"/>
      <c r="JU422" s="7"/>
      <c r="JV422" s="7"/>
      <c r="JW422" s="7"/>
      <c r="JX422" s="7"/>
      <c r="JY422" s="7"/>
      <c r="JZ422" s="7"/>
      <c r="KA422" s="7"/>
      <c r="KB422" s="7"/>
      <c r="KC422" s="7"/>
      <c r="KD422" s="7"/>
      <c r="KE422" s="7"/>
      <c r="KF422" s="7"/>
      <c r="KG422" s="7"/>
      <c r="KH422" s="7"/>
      <c r="KI422" s="7"/>
      <c r="KJ422" s="7"/>
      <c r="KK422" s="7"/>
      <c r="KL422" s="7"/>
      <c r="KM422" s="7"/>
      <c r="KN422" s="7"/>
      <c r="KO422" s="7"/>
      <c r="KP422" s="7"/>
      <c r="KQ422" s="7"/>
      <c r="KR422" s="7"/>
      <c r="KS422" s="7"/>
      <c r="KT422" s="7"/>
      <c r="KU422" s="7"/>
      <c r="KV422" s="7"/>
      <c r="KW422" s="7"/>
      <c r="KX422" s="7"/>
      <c r="KY422" s="7"/>
      <c r="KZ422" s="7"/>
      <c r="LA422" s="7"/>
      <c r="LB422" s="7"/>
      <c r="LC422" s="7"/>
      <c r="LD422" s="7"/>
      <c r="LE422" s="7"/>
      <c r="LF422" s="7"/>
      <c r="LG422" s="7"/>
      <c r="LH422" s="7"/>
      <c r="LI422" s="7"/>
      <c r="LJ422" s="7"/>
      <c r="LK422" s="7"/>
      <c r="LL422" s="7"/>
      <c r="LM422" s="7"/>
      <c r="LN422" s="7"/>
      <c r="LO422" s="7"/>
      <c r="LP422" s="7"/>
      <c r="LQ422" s="7"/>
      <c r="LR422" s="7"/>
      <c r="LS422" s="7"/>
      <c r="LT422" s="7"/>
      <c r="LU422" s="7"/>
      <c r="LV422" s="7"/>
      <c r="LW422" s="7"/>
      <c r="LX422" s="7"/>
      <c r="LY422" s="7"/>
      <c r="LZ422" s="7"/>
      <c r="MA422" s="7"/>
      <c r="MB422" s="7"/>
      <c r="MC422" s="7"/>
      <c r="MD422" s="7"/>
      <c r="ME422" s="7"/>
      <c r="MF422" s="7"/>
      <c r="MG422" s="7"/>
      <c r="MH422" s="7"/>
      <c r="MI422" s="7"/>
      <c r="MJ422" s="7"/>
      <c r="MK422" s="7"/>
      <c r="ML422" s="7"/>
      <c r="MM422" s="7"/>
      <c r="MN422" s="7"/>
      <c r="MO422" s="7"/>
      <c r="MP422" s="7"/>
      <c r="MQ422" s="7"/>
      <c r="MR422" s="7"/>
      <c r="MS422" s="7"/>
      <c r="MT422" s="7"/>
      <c r="MU422" s="7"/>
      <c r="MV422" s="7"/>
      <c r="MW422" s="7"/>
      <c r="MX422" s="7"/>
      <c r="MY422" s="7"/>
      <c r="MZ422" s="7"/>
      <c r="NA422" s="7"/>
      <c r="NB422" s="7"/>
      <c r="NC422" s="7"/>
      <c r="ND422" s="7"/>
      <c r="NE422" s="7"/>
      <c r="NF422" s="7"/>
      <c r="NG422" s="7"/>
      <c r="NH422" s="7"/>
      <c r="NI422" s="7"/>
      <c r="NJ422" s="7"/>
      <c r="NK422" s="7"/>
      <c r="NL422" s="7"/>
      <c r="NM422" s="7"/>
      <c r="NN422" s="7"/>
      <c r="NO422" s="7"/>
      <c r="NP422" s="7"/>
      <c r="NQ422" s="7"/>
      <c r="NR422" s="7"/>
      <c r="NS422" s="7"/>
      <c r="NT422" s="7"/>
      <c r="NU422" s="7"/>
      <c r="NV422" s="7"/>
      <c r="NW422" s="7"/>
      <c r="NX422" s="7"/>
      <c r="NY422" s="7"/>
      <c r="NZ422" s="7"/>
      <c r="OA422" s="7"/>
      <c r="OB422" s="7"/>
      <c r="OC422" s="7"/>
      <c r="OD422" s="7"/>
      <c r="OE422" s="7"/>
      <c r="OF422" s="7"/>
      <c r="OG422" s="7"/>
      <c r="OH422" s="7"/>
      <c r="OI422" s="7"/>
      <c r="OJ422" s="7"/>
      <c r="OK422" s="7"/>
      <c r="OL422" s="7"/>
      <c r="OM422" s="7"/>
      <c r="ON422" s="7"/>
      <c r="OO422" s="7"/>
      <c r="OP422" s="7"/>
      <c r="OQ422" s="7"/>
      <c r="OR422" s="7"/>
      <c r="OS422" s="7"/>
      <c r="OT422" s="7"/>
      <c r="OU422" s="7"/>
      <c r="OV422" s="7"/>
      <c r="OW422" s="7"/>
      <c r="OX422" s="7"/>
      <c r="OY422" s="7"/>
      <c r="OZ422" s="7"/>
      <c r="PA422" s="7"/>
      <c r="PB422" s="7"/>
      <c r="PC422" s="7"/>
      <c r="PD422" s="7"/>
      <c r="PE422" s="7"/>
      <c r="PF422" s="7"/>
      <c r="PG422" s="7"/>
      <c r="PH422" s="7"/>
      <c r="PI422" s="7"/>
      <c r="PJ422" s="7"/>
      <c r="PK422" s="7"/>
      <c r="PL422" s="7"/>
      <c r="PM422" s="7"/>
      <c r="PN422" s="7"/>
      <c r="PO422" s="7"/>
      <c r="PP422" s="7"/>
      <c r="PQ422" s="7"/>
      <c r="PR422" s="7"/>
      <c r="PS422" s="7"/>
      <c r="PT422" s="7"/>
      <c r="PU422" s="7"/>
      <c r="PV422" s="7"/>
      <c r="PW422" s="7"/>
      <c r="PX422" s="7"/>
      <c r="PY422" s="7"/>
      <c r="PZ422" s="7"/>
      <c r="QA422" s="7"/>
      <c r="QB422" s="7"/>
      <c r="QC422" s="7"/>
      <c r="QD422" s="7"/>
      <c r="QE422" s="7"/>
      <c r="QF422" s="7"/>
      <c r="QG422" s="7"/>
      <c r="QH422" s="7"/>
      <c r="QI422" s="7"/>
      <c r="QJ422" s="7"/>
      <c r="QK422" s="7"/>
      <c r="QL422" s="7"/>
      <c r="QM422" s="7"/>
      <c r="QN422" s="7"/>
      <c r="QO422" s="7"/>
      <c r="QP422" s="7"/>
      <c r="QQ422" s="7"/>
      <c r="QR422" s="7"/>
      <c r="QS422" s="7"/>
      <c r="QT422" s="7"/>
      <c r="QU422" s="7"/>
      <c r="QV422" s="7"/>
      <c r="QW422" s="7"/>
      <c r="QX422" s="7"/>
      <c r="QY422" s="7"/>
      <c r="QZ422" s="7"/>
      <c r="RA422" s="7"/>
      <c r="RB422" s="7"/>
      <c r="RC422" s="7"/>
      <c r="RD422" s="7"/>
      <c r="RE422" s="7"/>
      <c r="RF422" s="7"/>
      <c r="RG422" s="7"/>
      <c r="RH422" s="7"/>
      <c r="RI422" s="7"/>
      <c r="RJ422" s="7"/>
      <c r="RK422" s="7"/>
      <c r="RL422" s="7"/>
      <c r="RM422" s="7"/>
      <c r="RN422" s="7"/>
      <c r="RO422" s="7"/>
      <c r="RP422" s="7"/>
      <c r="RQ422" s="7"/>
      <c r="RR422" s="7"/>
      <c r="RS422" s="7"/>
      <c r="RT422" s="7"/>
      <c r="RU422" s="7"/>
      <c r="RV422" s="7"/>
      <c r="RW422" s="7"/>
      <c r="RX422" s="7"/>
      <c r="RY422" s="7"/>
      <c r="RZ422" s="7"/>
      <c r="SA422" s="7"/>
      <c r="SB422" s="7"/>
      <c r="SC422" s="7"/>
      <c r="SD422" s="7"/>
      <c r="SE422" s="7"/>
      <c r="SF422" s="7"/>
      <c r="SG422" s="7"/>
      <c r="SH422" s="7"/>
      <c r="SI422" s="7"/>
      <c r="SJ422" s="7"/>
      <c r="SK422" s="7"/>
    </row>
    <row r="423" ht="14.2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  <c r="DT423" s="7"/>
      <c r="DU423" s="7"/>
      <c r="DV423" s="7"/>
      <c r="DW423" s="7"/>
      <c r="DX423" s="7"/>
      <c r="DY423" s="7"/>
      <c r="DZ423" s="7"/>
      <c r="EA423" s="7"/>
      <c r="EB423" s="7"/>
      <c r="EC423" s="7"/>
      <c r="ED423" s="7"/>
      <c r="EE423" s="7"/>
      <c r="EF423" s="7"/>
      <c r="EG423" s="7"/>
      <c r="EH423" s="7"/>
      <c r="EI423" s="7"/>
      <c r="EJ423" s="7"/>
      <c r="EK423" s="7"/>
      <c r="EL423" s="7"/>
      <c r="EM423" s="7"/>
      <c r="EN423" s="7"/>
      <c r="EO423" s="7"/>
      <c r="EP423" s="7"/>
      <c r="EQ423" s="7"/>
      <c r="ER423" s="7"/>
      <c r="ES423" s="7"/>
      <c r="ET423" s="7"/>
      <c r="EU423" s="7"/>
      <c r="EV423" s="7"/>
      <c r="EW423" s="7"/>
      <c r="EX423" s="7"/>
      <c r="EY423" s="7"/>
      <c r="EZ423" s="7"/>
      <c r="FA423" s="7"/>
      <c r="FB423" s="7"/>
      <c r="FC423" s="7"/>
      <c r="FD423" s="7"/>
      <c r="FE423" s="7"/>
      <c r="FF423" s="7"/>
      <c r="FG423" s="7"/>
      <c r="FH423" s="7"/>
      <c r="FI423" s="7"/>
      <c r="FJ423" s="7"/>
      <c r="FK423" s="7"/>
      <c r="FL423" s="7"/>
      <c r="FM423" s="7"/>
      <c r="FN423" s="7"/>
      <c r="FO423" s="7"/>
      <c r="FP423" s="7"/>
      <c r="FQ423" s="7"/>
      <c r="FR423" s="7"/>
      <c r="FS423" s="7"/>
      <c r="FT423" s="7"/>
      <c r="FU423" s="7"/>
      <c r="FV423" s="7"/>
      <c r="FW423" s="7"/>
      <c r="FX423" s="7"/>
      <c r="FY423" s="7"/>
      <c r="FZ423" s="7"/>
      <c r="GA423" s="7"/>
      <c r="GB423" s="7"/>
      <c r="GC423" s="7"/>
      <c r="GD423" s="7"/>
      <c r="GE423" s="7"/>
      <c r="GF423" s="7"/>
      <c r="GG423" s="7"/>
      <c r="GH423" s="7"/>
      <c r="GI423" s="7"/>
      <c r="GJ423" s="7"/>
      <c r="GK423" s="7"/>
      <c r="GL423" s="7"/>
      <c r="GM423" s="7"/>
      <c r="GN423" s="7"/>
      <c r="GO423" s="7"/>
      <c r="GP423" s="7"/>
      <c r="GQ423" s="7"/>
      <c r="GR423" s="7"/>
      <c r="GS423" s="7"/>
      <c r="GT423" s="7"/>
      <c r="GU423" s="7"/>
      <c r="GV423" s="7"/>
      <c r="GW423" s="7"/>
      <c r="GX423" s="7"/>
      <c r="GY423" s="7"/>
      <c r="GZ423" s="7"/>
      <c r="HA423" s="7"/>
      <c r="HB423" s="7"/>
      <c r="HC423" s="7"/>
      <c r="HD423" s="7"/>
      <c r="HE423" s="7"/>
      <c r="HF423" s="7"/>
      <c r="HG423" s="7"/>
      <c r="HH423" s="7"/>
      <c r="HI423" s="7"/>
      <c r="HJ423" s="7"/>
      <c r="HK423" s="7"/>
      <c r="HL423" s="7"/>
      <c r="HM423" s="7"/>
      <c r="HN423" s="7"/>
      <c r="HO423" s="7"/>
      <c r="HP423" s="7"/>
      <c r="HQ423" s="7"/>
      <c r="HR423" s="7"/>
      <c r="HS423" s="7"/>
      <c r="HT423" s="7"/>
      <c r="HU423" s="7"/>
      <c r="HV423" s="7"/>
      <c r="HW423" s="7"/>
      <c r="HX423" s="7"/>
      <c r="HY423" s="7"/>
      <c r="HZ423" s="7"/>
      <c r="IA423" s="7"/>
      <c r="IB423" s="7"/>
      <c r="IC423" s="7"/>
      <c r="ID423" s="7"/>
      <c r="IE423" s="7"/>
      <c r="IF423" s="7"/>
      <c r="IG423" s="7"/>
      <c r="IH423" s="7"/>
      <c r="II423" s="7"/>
      <c r="IJ423" s="7"/>
      <c r="IK423" s="7"/>
      <c r="IL423" s="7"/>
      <c r="IM423" s="7"/>
      <c r="IN423" s="7"/>
      <c r="IO423" s="7"/>
      <c r="IP423" s="7"/>
      <c r="IQ423" s="7"/>
      <c r="IR423" s="7"/>
      <c r="IS423" s="7"/>
      <c r="IT423" s="7"/>
      <c r="IU423" s="7"/>
      <c r="IV423" s="7"/>
      <c r="IW423" s="7"/>
      <c r="IX423" s="7"/>
      <c r="IY423" s="7"/>
      <c r="IZ423" s="7"/>
      <c r="JA423" s="7"/>
      <c r="JB423" s="7"/>
      <c r="JC423" s="7"/>
      <c r="JD423" s="7"/>
      <c r="JE423" s="7"/>
      <c r="JF423" s="7"/>
      <c r="JG423" s="7"/>
      <c r="JH423" s="7"/>
      <c r="JI423" s="7"/>
      <c r="JJ423" s="7"/>
      <c r="JK423" s="7"/>
      <c r="JL423" s="7"/>
      <c r="JM423" s="7"/>
      <c r="JN423" s="7"/>
      <c r="JO423" s="7"/>
      <c r="JP423" s="7"/>
      <c r="JQ423" s="7"/>
      <c r="JR423" s="7"/>
      <c r="JS423" s="7"/>
      <c r="JT423" s="7"/>
      <c r="JU423" s="7"/>
      <c r="JV423" s="7"/>
      <c r="JW423" s="7"/>
      <c r="JX423" s="7"/>
      <c r="JY423" s="7"/>
      <c r="JZ423" s="7"/>
      <c r="KA423" s="7"/>
      <c r="KB423" s="7"/>
      <c r="KC423" s="7"/>
      <c r="KD423" s="7"/>
      <c r="KE423" s="7"/>
      <c r="KF423" s="7"/>
      <c r="KG423" s="7"/>
      <c r="KH423" s="7"/>
      <c r="KI423" s="7"/>
      <c r="KJ423" s="7"/>
      <c r="KK423" s="7"/>
      <c r="KL423" s="7"/>
      <c r="KM423" s="7"/>
      <c r="KN423" s="7"/>
      <c r="KO423" s="7"/>
      <c r="KP423" s="7"/>
      <c r="KQ423" s="7"/>
      <c r="KR423" s="7"/>
      <c r="KS423" s="7"/>
      <c r="KT423" s="7"/>
      <c r="KU423" s="7"/>
      <c r="KV423" s="7"/>
      <c r="KW423" s="7"/>
      <c r="KX423" s="7"/>
      <c r="KY423" s="7"/>
      <c r="KZ423" s="7"/>
      <c r="LA423" s="7"/>
      <c r="LB423" s="7"/>
      <c r="LC423" s="7"/>
      <c r="LD423" s="7"/>
      <c r="LE423" s="7"/>
      <c r="LF423" s="7"/>
      <c r="LG423" s="7"/>
      <c r="LH423" s="7"/>
      <c r="LI423" s="7"/>
      <c r="LJ423" s="7"/>
      <c r="LK423" s="7"/>
      <c r="LL423" s="7"/>
      <c r="LM423" s="7"/>
      <c r="LN423" s="7"/>
      <c r="LO423" s="7"/>
      <c r="LP423" s="7"/>
      <c r="LQ423" s="7"/>
      <c r="LR423" s="7"/>
      <c r="LS423" s="7"/>
      <c r="LT423" s="7"/>
      <c r="LU423" s="7"/>
      <c r="LV423" s="7"/>
      <c r="LW423" s="7"/>
      <c r="LX423" s="7"/>
      <c r="LY423" s="7"/>
      <c r="LZ423" s="7"/>
      <c r="MA423" s="7"/>
      <c r="MB423" s="7"/>
      <c r="MC423" s="7"/>
      <c r="MD423" s="7"/>
      <c r="ME423" s="7"/>
      <c r="MF423" s="7"/>
      <c r="MG423" s="7"/>
      <c r="MH423" s="7"/>
      <c r="MI423" s="7"/>
      <c r="MJ423" s="7"/>
      <c r="MK423" s="7"/>
      <c r="ML423" s="7"/>
      <c r="MM423" s="7"/>
      <c r="MN423" s="7"/>
      <c r="MO423" s="7"/>
      <c r="MP423" s="7"/>
      <c r="MQ423" s="7"/>
      <c r="MR423" s="7"/>
      <c r="MS423" s="7"/>
      <c r="MT423" s="7"/>
      <c r="MU423" s="7"/>
      <c r="MV423" s="7"/>
      <c r="MW423" s="7"/>
      <c r="MX423" s="7"/>
      <c r="MY423" s="7"/>
      <c r="MZ423" s="7"/>
      <c r="NA423" s="7"/>
      <c r="NB423" s="7"/>
      <c r="NC423" s="7"/>
      <c r="ND423" s="7"/>
      <c r="NE423" s="7"/>
      <c r="NF423" s="7"/>
      <c r="NG423" s="7"/>
      <c r="NH423" s="7"/>
      <c r="NI423" s="7"/>
      <c r="NJ423" s="7"/>
      <c r="NK423" s="7"/>
      <c r="NL423" s="7"/>
      <c r="NM423" s="7"/>
      <c r="NN423" s="7"/>
      <c r="NO423" s="7"/>
      <c r="NP423" s="7"/>
      <c r="NQ423" s="7"/>
      <c r="NR423" s="7"/>
      <c r="NS423" s="7"/>
      <c r="NT423" s="7"/>
      <c r="NU423" s="7"/>
      <c r="NV423" s="7"/>
      <c r="NW423" s="7"/>
      <c r="NX423" s="7"/>
      <c r="NY423" s="7"/>
      <c r="NZ423" s="7"/>
      <c r="OA423" s="7"/>
      <c r="OB423" s="7"/>
      <c r="OC423" s="7"/>
      <c r="OD423" s="7"/>
      <c r="OE423" s="7"/>
      <c r="OF423" s="7"/>
      <c r="OG423" s="7"/>
      <c r="OH423" s="7"/>
      <c r="OI423" s="7"/>
      <c r="OJ423" s="7"/>
      <c r="OK423" s="7"/>
      <c r="OL423" s="7"/>
      <c r="OM423" s="7"/>
      <c r="ON423" s="7"/>
      <c r="OO423" s="7"/>
      <c r="OP423" s="7"/>
      <c r="OQ423" s="7"/>
      <c r="OR423" s="7"/>
      <c r="OS423" s="7"/>
      <c r="OT423" s="7"/>
      <c r="OU423" s="7"/>
      <c r="OV423" s="7"/>
      <c r="OW423" s="7"/>
      <c r="OX423" s="7"/>
      <c r="OY423" s="7"/>
      <c r="OZ423" s="7"/>
      <c r="PA423" s="7"/>
      <c r="PB423" s="7"/>
      <c r="PC423" s="7"/>
      <c r="PD423" s="7"/>
      <c r="PE423" s="7"/>
      <c r="PF423" s="7"/>
      <c r="PG423" s="7"/>
      <c r="PH423" s="7"/>
      <c r="PI423" s="7"/>
      <c r="PJ423" s="7"/>
      <c r="PK423" s="7"/>
      <c r="PL423" s="7"/>
      <c r="PM423" s="7"/>
      <c r="PN423" s="7"/>
      <c r="PO423" s="7"/>
      <c r="PP423" s="7"/>
      <c r="PQ423" s="7"/>
      <c r="PR423" s="7"/>
      <c r="PS423" s="7"/>
      <c r="PT423" s="7"/>
      <c r="PU423" s="7"/>
      <c r="PV423" s="7"/>
      <c r="PW423" s="7"/>
      <c r="PX423" s="7"/>
      <c r="PY423" s="7"/>
      <c r="PZ423" s="7"/>
      <c r="QA423" s="7"/>
      <c r="QB423" s="7"/>
      <c r="QC423" s="7"/>
      <c r="QD423" s="7"/>
      <c r="QE423" s="7"/>
      <c r="QF423" s="7"/>
      <c r="QG423" s="7"/>
      <c r="QH423" s="7"/>
      <c r="QI423" s="7"/>
      <c r="QJ423" s="7"/>
      <c r="QK423" s="7"/>
      <c r="QL423" s="7"/>
      <c r="QM423" s="7"/>
      <c r="QN423" s="7"/>
      <c r="QO423" s="7"/>
      <c r="QP423" s="7"/>
      <c r="QQ423" s="7"/>
      <c r="QR423" s="7"/>
      <c r="QS423" s="7"/>
      <c r="QT423" s="7"/>
      <c r="QU423" s="7"/>
      <c r="QV423" s="7"/>
      <c r="QW423" s="7"/>
      <c r="QX423" s="7"/>
      <c r="QY423" s="7"/>
      <c r="QZ423" s="7"/>
      <c r="RA423" s="7"/>
      <c r="RB423" s="7"/>
      <c r="RC423" s="7"/>
      <c r="RD423" s="7"/>
      <c r="RE423" s="7"/>
      <c r="RF423" s="7"/>
      <c r="RG423" s="7"/>
      <c r="RH423" s="7"/>
      <c r="RI423" s="7"/>
      <c r="RJ423" s="7"/>
      <c r="RK423" s="7"/>
      <c r="RL423" s="7"/>
      <c r="RM423" s="7"/>
      <c r="RN423" s="7"/>
      <c r="RO423" s="7"/>
      <c r="RP423" s="7"/>
      <c r="RQ423" s="7"/>
      <c r="RR423" s="7"/>
      <c r="RS423" s="7"/>
      <c r="RT423" s="7"/>
      <c r="RU423" s="7"/>
      <c r="RV423" s="7"/>
      <c r="RW423" s="7"/>
      <c r="RX423" s="7"/>
      <c r="RY423" s="7"/>
      <c r="RZ423" s="7"/>
      <c r="SA423" s="7"/>
      <c r="SB423" s="7"/>
      <c r="SC423" s="7"/>
      <c r="SD423" s="7"/>
      <c r="SE423" s="7"/>
      <c r="SF423" s="7"/>
      <c r="SG423" s="7"/>
      <c r="SH423" s="7"/>
      <c r="SI423" s="7"/>
      <c r="SJ423" s="7"/>
      <c r="SK423" s="7"/>
    </row>
    <row r="424" ht="14.2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  <c r="DT424" s="7"/>
      <c r="DU424" s="7"/>
      <c r="DV424" s="7"/>
      <c r="DW424" s="7"/>
      <c r="DX424" s="7"/>
      <c r="DY424" s="7"/>
      <c r="DZ424" s="7"/>
      <c r="EA424" s="7"/>
      <c r="EB424" s="7"/>
      <c r="EC424" s="7"/>
      <c r="ED424" s="7"/>
      <c r="EE424" s="7"/>
      <c r="EF424" s="7"/>
      <c r="EG424" s="7"/>
      <c r="EH424" s="7"/>
      <c r="EI424" s="7"/>
      <c r="EJ424" s="7"/>
      <c r="EK424" s="7"/>
      <c r="EL424" s="7"/>
      <c r="EM424" s="7"/>
      <c r="EN424" s="7"/>
      <c r="EO424" s="7"/>
      <c r="EP424" s="7"/>
      <c r="EQ424" s="7"/>
      <c r="ER424" s="7"/>
      <c r="ES424" s="7"/>
      <c r="ET424" s="7"/>
      <c r="EU424" s="7"/>
      <c r="EV424" s="7"/>
      <c r="EW424" s="7"/>
      <c r="EX424" s="7"/>
      <c r="EY424" s="7"/>
      <c r="EZ424" s="7"/>
      <c r="FA424" s="7"/>
      <c r="FB424" s="7"/>
      <c r="FC424" s="7"/>
      <c r="FD424" s="7"/>
      <c r="FE424" s="7"/>
      <c r="FF424" s="7"/>
      <c r="FG424" s="7"/>
      <c r="FH424" s="7"/>
      <c r="FI424" s="7"/>
      <c r="FJ424" s="7"/>
      <c r="FK424" s="7"/>
      <c r="FL424" s="7"/>
      <c r="FM424" s="7"/>
      <c r="FN424" s="7"/>
      <c r="FO424" s="7"/>
      <c r="FP424" s="7"/>
      <c r="FQ424" s="7"/>
      <c r="FR424" s="7"/>
      <c r="FS424" s="7"/>
      <c r="FT424" s="7"/>
      <c r="FU424" s="7"/>
      <c r="FV424" s="7"/>
      <c r="FW424" s="7"/>
      <c r="FX424" s="7"/>
      <c r="FY424" s="7"/>
      <c r="FZ424" s="7"/>
      <c r="GA424" s="7"/>
      <c r="GB424" s="7"/>
      <c r="GC424" s="7"/>
      <c r="GD424" s="7"/>
      <c r="GE424" s="7"/>
      <c r="GF424" s="7"/>
      <c r="GG424" s="7"/>
      <c r="GH424" s="7"/>
      <c r="GI424" s="7"/>
      <c r="GJ424" s="7"/>
      <c r="GK424" s="7"/>
      <c r="GL424" s="7"/>
      <c r="GM424" s="7"/>
      <c r="GN424" s="7"/>
      <c r="GO424" s="7"/>
      <c r="GP424" s="7"/>
      <c r="GQ424" s="7"/>
      <c r="GR424" s="7"/>
      <c r="GS424" s="7"/>
      <c r="GT424" s="7"/>
      <c r="GU424" s="7"/>
      <c r="GV424" s="7"/>
      <c r="GW424" s="7"/>
      <c r="GX424" s="7"/>
      <c r="GY424" s="7"/>
      <c r="GZ424" s="7"/>
      <c r="HA424" s="7"/>
      <c r="HB424" s="7"/>
      <c r="HC424" s="7"/>
      <c r="HD424" s="7"/>
      <c r="HE424" s="7"/>
      <c r="HF424" s="7"/>
      <c r="HG424" s="7"/>
      <c r="HH424" s="7"/>
      <c r="HI424" s="7"/>
      <c r="HJ424" s="7"/>
      <c r="HK424" s="7"/>
      <c r="HL424" s="7"/>
      <c r="HM424" s="7"/>
      <c r="HN424" s="7"/>
      <c r="HO424" s="7"/>
      <c r="HP424" s="7"/>
      <c r="HQ424" s="7"/>
      <c r="HR424" s="7"/>
      <c r="HS424" s="7"/>
      <c r="HT424" s="7"/>
      <c r="HU424" s="7"/>
      <c r="HV424" s="7"/>
      <c r="HW424" s="7"/>
      <c r="HX424" s="7"/>
      <c r="HY424" s="7"/>
      <c r="HZ424" s="7"/>
      <c r="IA424" s="7"/>
      <c r="IB424" s="7"/>
      <c r="IC424" s="7"/>
      <c r="ID424" s="7"/>
      <c r="IE424" s="7"/>
      <c r="IF424" s="7"/>
      <c r="IG424" s="7"/>
      <c r="IH424" s="7"/>
      <c r="II424" s="7"/>
      <c r="IJ424" s="7"/>
      <c r="IK424" s="7"/>
      <c r="IL424" s="7"/>
      <c r="IM424" s="7"/>
      <c r="IN424" s="7"/>
      <c r="IO424" s="7"/>
      <c r="IP424" s="7"/>
      <c r="IQ424" s="7"/>
      <c r="IR424" s="7"/>
      <c r="IS424" s="7"/>
      <c r="IT424" s="7"/>
      <c r="IU424" s="7"/>
      <c r="IV424" s="7"/>
      <c r="IW424" s="7"/>
      <c r="IX424" s="7"/>
      <c r="IY424" s="7"/>
      <c r="IZ424" s="7"/>
      <c r="JA424" s="7"/>
      <c r="JB424" s="7"/>
      <c r="JC424" s="7"/>
      <c r="JD424" s="7"/>
      <c r="JE424" s="7"/>
      <c r="JF424" s="7"/>
      <c r="JG424" s="7"/>
      <c r="JH424" s="7"/>
      <c r="JI424" s="7"/>
      <c r="JJ424" s="7"/>
      <c r="JK424" s="7"/>
      <c r="JL424" s="7"/>
      <c r="JM424" s="7"/>
      <c r="JN424" s="7"/>
      <c r="JO424" s="7"/>
      <c r="JP424" s="7"/>
      <c r="JQ424" s="7"/>
      <c r="JR424" s="7"/>
      <c r="JS424" s="7"/>
      <c r="JT424" s="7"/>
      <c r="JU424" s="7"/>
      <c r="JV424" s="7"/>
      <c r="JW424" s="7"/>
      <c r="JX424" s="7"/>
      <c r="JY424" s="7"/>
      <c r="JZ424" s="7"/>
      <c r="KA424" s="7"/>
      <c r="KB424" s="7"/>
      <c r="KC424" s="7"/>
      <c r="KD424" s="7"/>
      <c r="KE424" s="7"/>
      <c r="KF424" s="7"/>
      <c r="KG424" s="7"/>
      <c r="KH424" s="7"/>
      <c r="KI424" s="7"/>
      <c r="KJ424" s="7"/>
      <c r="KK424" s="7"/>
      <c r="KL424" s="7"/>
      <c r="KM424" s="7"/>
      <c r="KN424" s="7"/>
      <c r="KO424" s="7"/>
      <c r="KP424" s="7"/>
      <c r="KQ424" s="7"/>
      <c r="KR424" s="7"/>
      <c r="KS424" s="7"/>
      <c r="KT424" s="7"/>
      <c r="KU424" s="7"/>
      <c r="KV424" s="7"/>
      <c r="KW424" s="7"/>
      <c r="KX424" s="7"/>
      <c r="KY424" s="7"/>
      <c r="KZ424" s="7"/>
      <c r="LA424" s="7"/>
      <c r="LB424" s="7"/>
      <c r="LC424" s="7"/>
      <c r="LD424" s="7"/>
      <c r="LE424" s="7"/>
      <c r="LF424" s="7"/>
      <c r="LG424" s="7"/>
      <c r="LH424" s="7"/>
      <c r="LI424" s="7"/>
      <c r="LJ424" s="7"/>
      <c r="LK424" s="7"/>
      <c r="LL424" s="7"/>
      <c r="LM424" s="7"/>
      <c r="LN424" s="7"/>
      <c r="LO424" s="7"/>
      <c r="LP424" s="7"/>
      <c r="LQ424" s="7"/>
      <c r="LR424" s="7"/>
      <c r="LS424" s="7"/>
      <c r="LT424" s="7"/>
      <c r="LU424" s="7"/>
      <c r="LV424" s="7"/>
      <c r="LW424" s="7"/>
      <c r="LX424" s="7"/>
      <c r="LY424" s="7"/>
      <c r="LZ424" s="7"/>
      <c r="MA424" s="7"/>
      <c r="MB424" s="7"/>
      <c r="MC424" s="7"/>
      <c r="MD424" s="7"/>
      <c r="ME424" s="7"/>
      <c r="MF424" s="7"/>
      <c r="MG424" s="7"/>
      <c r="MH424" s="7"/>
      <c r="MI424" s="7"/>
      <c r="MJ424" s="7"/>
      <c r="MK424" s="7"/>
      <c r="ML424" s="7"/>
      <c r="MM424" s="7"/>
      <c r="MN424" s="7"/>
      <c r="MO424" s="7"/>
      <c r="MP424" s="7"/>
      <c r="MQ424" s="7"/>
      <c r="MR424" s="7"/>
      <c r="MS424" s="7"/>
      <c r="MT424" s="7"/>
      <c r="MU424" s="7"/>
      <c r="MV424" s="7"/>
      <c r="MW424" s="7"/>
      <c r="MX424" s="7"/>
      <c r="MY424" s="7"/>
      <c r="MZ424" s="7"/>
      <c r="NA424" s="7"/>
      <c r="NB424" s="7"/>
      <c r="NC424" s="7"/>
      <c r="ND424" s="7"/>
      <c r="NE424" s="7"/>
      <c r="NF424" s="7"/>
      <c r="NG424" s="7"/>
      <c r="NH424" s="7"/>
      <c r="NI424" s="7"/>
      <c r="NJ424" s="7"/>
      <c r="NK424" s="7"/>
      <c r="NL424" s="7"/>
      <c r="NM424" s="7"/>
      <c r="NN424" s="7"/>
      <c r="NO424" s="7"/>
      <c r="NP424" s="7"/>
      <c r="NQ424" s="7"/>
      <c r="NR424" s="7"/>
      <c r="NS424" s="7"/>
      <c r="NT424" s="7"/>
      <c r="NU424" s="7"/>
      <c r="NV424" s="7"/>
      <c r="NW424" s="7"/>
      <c r="NX424" s="7"/>
      <c r="NY424" s="7"/>
      <c r="NZ424" s="7"/>
      <c r="OA424" s="7"/>
      <c r="OB424" s="7"/>
      <c r="OC424" s="7"/>
      <c r="OD424" s="7"/>
      <c r="OE424" s="7"/>
      <c r="OF424" s="7"/>
      <c r="OG424" s="7"/>
      <c r="OH424" s="7"/>
      <c r="OI424" s="7"/>
      <c r="OJ424" s="7"/>
      <c r="OK424" s="7"/>
      <c r="OL424" s="7"/>
      <c r="OM424" s="7"/>
      <c r="ON424" s="7"/>
      <c r="OO424" s="7"/>
      <c r="OP424" s="7"/>
      <c r="OQ424" s="7"/>
      <c r="OR424" s="7"/>
      <c r="OS424" s="7"/>
      <c r="OT424" s="7"/>
      <c r="OU424" s="7"/>
      <c r="OV424" s="7"/>
      <c r="OW424" s="7"/>
      <c r="OX424" s="7"/>
      <c r="OY424" s="7"/>
      <c r="OZ424" s="7"/>
      <c r="PA424" s="7"/>
      <c r="PB424" s="7"/>
      <c r="PC424" s="7"/>
      <c r="PD424" s="7"/>
      <c r="PE424" s="7"/>
      <c r="PF424" s="7"/>
      <c r="PG424" s="7"/>
      <c r="PH424" s="7"/>
      <c r="PI424" s="7"/>
      <c r="PJ424" s="7"/>
      <c r="PK424" s="7"/>
      <c r="PL424" s="7"/>
      <c r="PM424" s="7"/>
      <c r="PN424" s="7"/>
      <c r="PO424" s="7"/>
      <c r="PP424" s="7"/>
      <c r="PQ424" s="7"/>
      <c r="PR424" s="7"/>
      <c r="PS424" s="7"/>
      <c r="PT424" s="7"/>
      <c r="PU424" s="7"/>
      <c r="PV424" s="7"/>
      <c r="PW424" s="7"/>
      <c r="PX424" s="7"/>
      <c r="PY424" s="7"/>
      <c r="PZ424" s="7"/>
      <c r="QA424" s="7"/>
      <c r="QB424" s="7"/>
      <c r="QC424" s="7"/>
      <c r="QD424" s="7"/>
      <c r="QE424" s="7"/>
      <c r="QF424" s="7"/>
      <c r="QG424" s="7"/>
      <c r="QH424" s="7"/>
      <c r="QI424" s="7"/>
      <c r="QJ424" s="7"/>
      <c r="QK424" s="7"/>
      <c r="QL424" s="7"/>
      <c r="QM424" s="7"/>
      <c r="QN424" s="7"/>
      <c r="QO424" s="7"/>
      <c r="QP424" s="7"/>
      <c r="QQ424" s="7"/>
      <c r="QR424" s="7"/>
      <c r="QS424" s="7"/>
      <c r="QT424" s="7"/>
      <c r="QU424" s="7"/>
      <c r="QV424" s="7"/>
      <c r="QW424" s="7"/>
      <c r="QX424" s="7"/>
      <c r="QY424" s="7"/>
      <c r="QZ424" s="7"/>
      <c r="RA424" s="7"/>
      <c r="RB424" s="7"/>
      <c r="RC424" s="7"/>
      <c r="RD424" s="7"/>
      <c r="RE424" s="7"/>
      <c r="RF424" s="7"/>
      <c r="RG424" s="7"/>
      <c r="RH424" s="7"/>
      <c r="RI424" s="7"/>
      <c r="RJ424" s="7"/>
      <c r="RK424" s="7"/>
      <c r="RL424" s="7"/>
      <c r="RM424" s="7"/>
      <c r="RN424" s="7"/>
      <c r="RO424" s="7"/>
      <c r="RP424" s="7"/>
      <c r="RQ424" s="7"/>
      <c r="RR424" s="7"/>
      <c r="RS424" s="7"/>
      <c r="RT424" s="7"/>
      <c r="RU424" s="7"/>
      <c r="RV424" s="7"/>
      <c r="RW424" s="7"/>
      <c r="RX424" s="7"/>
      <c r="RY424" s="7"/>
      <c r="RZ424" s="7"/>
      <c r="SA424" s="7"/>
      <c r="SB424" s="7"/>
      <c r="SC424" s="7"/>
      <c r="SD424" s="7"/>
      <c r="SE424" s="7"/>
      <c r="SF424" s="7"/>
      <c r="SG424" s="7"/>
      <c r="SH424" s="7"/>
      <c r="SI424" s="7"/>
      <c r="SJ424" s="7"/>
      <c r="SK424" s="7"/>
    </row>
    <row r="425" ht="14.2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  <c r="DT425" s="7"/>
      <c r="DU425" s="7"/>
      <c r="DV425" s="7"/>
      <c r="DW425" s="7"/>
      <c r="DX425" s="7"/>
      <c r="DY425" s="7"/>
      <c r="DZ425" s="7"/>
      <c r="EA425" s="7"/>
      <c r="EB425" s="7"/>
      <c r="EC425" s="7"/>
      <c r="ED425" s="7"/>
      <c r="EE425" s="7"/>
      <c r="EF425" s="7"/>
      <c r="EG425" s="7"/>
      <c r="EH425" s="7"/>
      <c r="EI425" s="7"/>
      <c r="EJ425" s="7"/>
      <c r="EK425" s="7"/>
      <c r="EL425" s="7"/>
      <c r="EM425" s="7"/>
      <c r="EN425" s="7"/>
      <c r="EO425" s="7"/>
      <c r="EP425" s="7"/>
      <c r="EQ425" s="7"/>
      <c r="ER425" s="7"/>
      <c r="ES425" s="7"/>
      <c r="ET425" s="7"/>
      <c r="EU425" s="7"/>
      <c r="EV425" s="7"/>
      <c r="EW425" s="7"/>
      <c r="EX425" s="7"/>
      <c r="EY425" s="7"/>
      <c r="EZ425" s="7"/>
      <c r="FA425" s="7"/>
      <c r="FB425" s="7"/>
      <c r="FC425" s="7"/>
      <c r="FD425" s="7"/>
      <c r="FE425" s="7"/>
      <c r="FF425" s="7"/>
      <c r="FG425" s="7"/>
      <c r="FH425" s="7"/>
      <c r="FI425" s="7"/>
      <c r="FJ425" s="7"/>
      <c r="FK425" s="7"/>
      <c r="FL425" s="7"/>
      <c r="FM425" s="7"/>
      <c r="FN425" s="7"/>
      <c r="FO425" s="7"/>
      <c r="FP425" s="7"/>
      <c r="FQ425" s="7"/>
      <c r="FR425" s="7"/>
      <c r="FS425" s="7"/>
      <c r="FT425" s="7"/>
      <c r="FU425" s="7"/>
      <c r="FV425" s="7"/>
      <c r="FW425" s="7"/>
      <c r="FX425" s="7"/>
      <c r="FY425" s="7"/>
      <c r="FZ425" s="7"/>
      <c r="GA425" s="7"/>
      <c r="GB425" s="7"/>
      <c r="GC425" s="7"/>
      <c r="GD425" s="7"/>
      <c r="GE425" s="7"/>
      <c r="GF425" s="7"/>
      <c r="GG425" s="7"/>
      <c r="GH425" s="7"/>
      <c r="GI425" s="7"/>
      <c r="GJ425" s="7"/>
      <c r="GK425" s="7"/>
      <c r="GL425" s="7"/>
      <c r="GM425" s="7"/>
      <c r="GN425" s="7"/>
      <c r="GO425" s="7"/>
      <c r="GP425" s="7"/>
      <c r="GQ425" s="7"/>
      <c r="GR425" s="7"/>
      <c r="GS425" s="7"/>
      <c r="GT425" s="7"/>
      <c r="GU425" s="7"/>
      <c r="GV425" s="7"/>
      <c r="GW425" s="7"/>
      <c r="GX425" s="7"/>
      <c r="GY425" s="7"/>
      <c r="GZ425" s="7"/>
      <c r="HA425" s="7"/>
      <c r="HB425" s="7"/>
      <c r="HC425" s="7"/>
      <c r="HD425" s="7"/>
      <c r="HE425" s="7"/>
      <c r="HF425" s="7"/>
      <c r="HG425" s="7"/>
      <c r="HH425" s="7"/>
      <c r="HI425" s="7"/>
      <c r="HJ425" s="7"/>
      <c r="HK425" s="7"/>
      <c r="HL425" s="7"/>
      <c r="HM425" s="7"/>
      <c r="HN425" s="7"/>
      <c r="HO425" s="7"/>
      <c r="HP425" s="7"/>
      <c r="HQ425" s="7"/>
      <c r="HR425" s="7"/>
      <c r="HS425" s="7"/>
      <c r="HT425" s="7"/>
      <c r="HU425" s="7"/>
      <c r="HV425" s="7"/>
      <c r="HW425" s="7"/>
      <c r="HX425" s="7"/>
      <c r="HY425" s="7"/>
      <c r="HZ425" s="7"/>
      <c r="IA425" s="7"/>
      <c r="IB425" s="7"/>
      <c r="IC425" s="7"/>
      <c r="ID425" s="7"/>
      <c r="IE425" s="7"/>
      <c r="IF425" s="7"/>
      <c r="IG425" s="7"/>
      <c r="IH425" s="7"/>
      <c r="II425" s="7"/>
      <c r="IJ425" s="7"/>
      <c r="IK425" s="7"/>
      <c r="IL425" s="7"/>
      <c r="IM425" s="7"/>
      <c r="IN425" s="7"/>
      <c r="IO425" s="7"/>
      <c r="IP425" s="7"/>
      <c r="IQ425" s="7"/>
      <c r="IR425" s="7"/>
      <c r="IS425" s="7"/>
      <c r="IT425" s="7"/>
      <c r="IU425" s="7"/>
      <c r="IV425" s="7"/>
      <c r="IW425" s="7"/>
      <c r="IX425" s="7"/>
      <c r="IY425" s="7"/>
      <c r="IZ425" s="7"/>
      <c r="JA425" s="7"/>
      <c r="JB425" s="7"/>
      <c r="JC425" s="7"/>
      <c r="JD425" s="7"/>
      <c r="JE425" s="7"/>
      <c r="JF425" s="7"/>
      <c r="JG425" s="7"/>
      <c r="JH425" s="7"/>
      <c r="JI425" s="7"/>
      <c r="JJ425" s="7"/>
      <c r="JK425" s="7"/>
      <c r="JL425" s="7"/>
      <c r="JM425" s="7"/>
      <c r="JN425" s="7"/>
      <c r="JO425" s="7"/>
      <c r="JP425" s="7"/>
      <c r="JQ425" s="7"/>
      <c r="JR425" s="7"/>
      <c r="JS425" s="7"/>
      <c r="JT425" s="7"/>
      <c r="JU425" s="7"/>
      <c r="JV425" s="7"/>
      <c r="JW425" s="7"/>
      <c r="JX425" s="7"/>
      <c r="JY425" s="7"/>
      <c r="JZ425" s="7"/>
      <c r="KA425" s="7"/>
      <c r="KB425" s="7"/>
      <c r="KC425" s="7"/>
      <c r="KD425" s="7"/>
      <c r="KE425" s="7"/>
      <c r="KF425" s="7"/>
      <c r="KG425" s="7"/>
      <c r="KH425" s="7"/>
      <c r="KI425" s="7"/>
      <c r="KJ425" s="7"/>
      <c r="KK425" s="7"/>
      <c r="KL425" s="7"/>
      <c r="KM425" s="7"/>
      <c r="KN425" s="7"/>
      <c r="KO425" s="7"/>
      <c r="KP425" s="7"/>
      <c r="KQ425" s="7"/>
      <c r="KR425" s="7"/>
      <c r="KS425" s="7"/>
      <c r="KT425" s="7"/>
      <c r="KU425" s="7"/>
      <c r="KV425" s="7"/>
      <c r="KW425" s="7"/>
      <c r="KX425" s="7"/>
      <c r="KY425" s="7"/>
      <c r="KZ425" s="7"/>
      <c r="LA425" s="7"/>
      <c r="LB425" s="7"/>
      <c r="LC425" s="7"/>
      <c r="LD425" s="7"/>
      <c r="LE425" s="7"/>
      <c r="LF425" s="7"/>
      <c r="LG425" s="7"/>
      <c r="LH425" s="7"/>
      <c r="LI425" s="7"/>
      <c r="LJ425" s="7"/>
      <c r="LK425" s="7"/>
      <c r="LL425" s="7"/>
      <c r="LM425" s="7"/>
      <c r="LN425" s="7"/>
      <c r="LO425" s="7"/>
      <c r="LP425" s="7"/>
      <c r="LQ425" s="7"/>
      <c r="LR425" s="7"/>
      <c r="LS425" s="7"/>
      <c r="LT425" s="7"/>
      <c r="LU425" s="7"/>
      <c r="LV425" s="7"/>
      <c r="LW425" s="7"/>
      <c r="LX425" s="7"/>
      <c r="LY425" s="7"/>
      <c r="LZ425" s="7"/>
      <c r="MA425" s="7"/>
      <c r="MB425" s="7"/>
      <c r="MC425" s="7"/>
      <c r="MD425" s="7"/>
      <c r="ME425" s="7"/>
      <c r="MF425" s="7"/>
      <c r="MG425" s="7"/>
      <c r="MH425" s="7"/>
      <c r="MI425" s="7"/>
      <c r="MJ425" s="7"/>
      <c r="MK425" s="7"/>
      <c r="ML425" s="7"/>
      <c r="MM425" s="7"/>
      <c r="MN425" s="7"/>
      <c r="MO425" s="7"/>
      <c r="MP425" s="7"/>
      <c r="MQ425" s="7"/>
      <c r="MR425" s="7"/>
      <c r="MS425" s="7"/>
      <c r="MT425" s="7"/>
      <c r="MU425" s="7"/>
      <c r="MV425" s="7"/>
      <c r="MW425" s="7"/>
      <c r="MX425" s="7"/>
      <c r="MY425" s="7"/>
      <c r="MZ425" s="7"/>
      <c r="NA425" s="7"/>
      <c r="NB425" s="7"/>
      <c r="NC425" s="7"/>
      <c r="ND425" s="7"/>
      <c r="NE425" s="7"/>
      <c r="NF425" s="7"/>
      <c r="NG425" s="7"/>
      <c r="NH425" s="7"/>
      <c r="NI425" s="7"/>
      <c r="NJ425" s="7"/>
      <c r="NK425" s="7"/>
      <c r="NL425" s="7"/>
      <c r="NM425" s="7"/>
      <c r="NN425" s="7"/>
      <c r="NO425" s="7"/>
      <c r="NP425" s="7"/>
      <c r="NQ425" s="7"/>
      <c r="NR425" s="7"/>
      <c r="NS425" s="7"/>
      <c r="NT425" s="7"/>
      <c r="NU425" s="7"/>
      <c r="NV425" s="7"/>
      <c r="NW425" s="7"/>
      <c r="NX425" s="7"/>
      <c r="NY425" s="7"/>
      <c r="NZ425" s="7"/>
      <c r="OA425" s="7"/>
      <c r="OB425" s="7"/>
      <c r="OC425" s="7"/>
      <c r="OD425" s="7"/>
      <c r="OE425" s="7"/>
      <c r="OF425" s="7"/>
      <c r="OG425" s="7"/>
      <c r="OH425" s="7"/>
      <c r="OI425" s="7"/>
      <c r="OJ425" s="7"/>
      <c r="OK425" s="7"/>
      <c r="OL425" s="7"/>
      <c r="OM425" s="7"/>
      <c r="ON425" s="7"/>
      <c r="OO425" s="7"/>
      <c r="OP425" s="7"/>
      <c r="OQ425" s="7"/>
      <c r="OR425" s="7"/>
      <c r="OS425" s="7"/>
      <c r="OT425" s="7"/>
      <c r="OU425" s="7"/>
      <c r="OV425" s="7"/>
      <c r="OW425" s="7"/>
      <c r="OX425" s="7"/>
      <c r="OY425" s="7"/>
      <c r="OZ425" s="7"/>
      <c r="PA425" s="7"/>
      <c r="PB425" s="7"/>
      <c r="PC425" s="7"/>
      <c r="PD425" s="7"/>
      <c r="PE425" s="7"/>
      <c r="PF425" s="7"/>
      <c r="PG425" s="7"/>
      <c r="PH425" s="7"/>
      <c r="PI425" s="7"/>
      <c r="PJ425" s="7"/>
      <c r="PK425" s="7"/>
      <c r="PL425" s="7"/>
      <c r="PM425" s="7"/>
      <c r="PN425" s="7"/>
      <c r="PO425" s="7"/>
      <c r="PP425" s="7"/>
      <c r="PQ425" s="7"/>
      <c r="PR425" s="7"/>
      <c r="PS425" s="7"/>
      <c r="PT425" s="7"/>
      <c r="PU425" s="7"/>
      <c r="PV425" s="7"/>
      <c r="PW425" s="7"/>
      <c r="PX425" s="7"/>
      <c r="PY425" s="7"/>
      <c r="PZ425" s="7"/>
      <c r="QA425" s="7"/>
      <c r="QB425" s="7"/>
      <c r="QC425" s="7"/>
      <c r="QD425" s="7"/>
      <c r="QE425" s="7"/>
      <c r="QF425" s="7"/>
      <c r="QG425" s="7"/>
      <c r="QH425" s="7"/>
      <c r="QI425" s="7"/>
      <c r="QJ425" s="7"/>
      <c r="QK425" s="7"/>
      <c r="QL425" s="7"/>
      <c r="QM425" s="7"/>
      <c r="QN425" s="7"/>
      <c r="QO425" s="7"/>
      <c r="QP425" s="7"/>
      <c r="QQ425" s="7"/>
      <c r="QR425" s="7"/>
      <c r="QS425" s="7"/>
      <c r="QT425" s="7"/>
      <c r="QU425" s="7"/>
      <c r="QV425" s="7"/>
      <c r="QW425" s="7"/>
      <c r="QX425" s="7"/>
      <c r="QY425" s="7"/>
      <c r="QZ425" s="7"/>
      <c r="RA425" s="7"/>
      <c r="RB425" s="7"/>
      <c r="RC425" s="7"/>
      <c r="RD425" s="7"/>
      <c r="RE425" s="7"/>
      <c r="RF425" s="7"/>
      <c r="RG425" s="7"/>
      <c r="RH425" s="7"/>
      <c r="RI425" s="7"/>
      <c r="RJ425" s="7"/>
      <c r="RK425" s="7"/>
      <c r="RL425" s="7"/>
      <c r="RM425" s="7"/>
      <c r="RN425" s="7"/>
      <c r="RO425" s="7"/>
      <c r="RP425" s="7"/>
      <c r="RQ425" s="7"/>
      <c r="RR425" s="7"/>
      <c r="RS425" s="7"/>
      <c r="RT425" s="7"/>
      <c r="RU425" s="7"/>
      <c r="RV425" s="7"/>
      <c r="RW425" s="7"/>
      <c r="RX425" s="7"/>
      <c r="RY425" s="7"/>
      <c r="RZ425" s="7"/>
      <c r="SA425" s="7"/>
      <c r="SB425" s="7"/>
      <c r="SC425" s="7"/>
      <c r="SD425" s="7"/>
      <c r="SE425" s="7"/>
      <c r="SF425" s="7"/>
      <c r="SG425" s="7"/>
      <c r="SH425" s="7"/>
      <c r="SI425" s="7"/>
      <c r="SJ425" s="7"/>
      <c r="SK425" s="7"/>
    </row>
    <row r="426" ht="14.2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  <c r="DT426" s="7"/>
      <c r="DU426" s="7"/>
      <c r="DV426" s="7"/>
      <c r="DW426" s="7"/>
      <c r="DX426" s="7"/>
      <c r="DY426" s="7"/>
      <c r="DZ426" s="7"/>
      <c r="EA426" s="7"/>
      <c r="EB426" s="7"/>
      <c r="EC426" s="7"/>
      <c r="ED426" s="7"/>
      <c r="EE426" s="7"/>
      <c r="EF426" s="7"/>
      <c r="EG426" s="7"/>
      <c r="EH426" s="7"/>
      <c r="EI426" s="7"/>
      <c r="EJ426" s="7"/>
      <c r="EK426" s="7"/>
      <c r="EL426" s="7"/>
      <c r="EM426" s="7"/>
      <c r="EN426" s="7"/>
      <c r="EO426" s="7"/>
      <c r="EP426" s="7"/>
      <c r="EQ426" s="7"/>
      <c r="ER426" s="7"/>
      <c r="ES426" s="7"/>
      <c r="ET426" s="7"/>
      <c r="EU426" s="7"/>
      <c r="EV426" s="7"/>
      <c r="EW426" s="7"/>
      <c r="EX426" s="7"/>
      <c r="EY426" s="7"/>
      <c r="EZ426" s="7"/>
      <c r="FA426" s="7"/>
      <c r="FB426" s="7"/>
      <c r="FC426" s="7"/>
      <c r="FD426" s="7"/>
      <c r="FE426" s="7"/>
      <c r="FF426" s="7"/>
      <c r="FG426" s="7"/>
      <c r="FH426" s="7"/>
      <c r="FI426" s="7"/>
      <c r="FJ426" s="7"/>
      <c r="FK426" s="7"/>
      <c r="FL426" s="7"/>
      <c r="FM426" s="7"/>
      <c r="FN426" s="7"/>
      <c r="FO426" s="7"/>
      <c r="FP426" s="7"/>
      <c r="FQ426" s="7"/>
      <c r="FR426" s="7"/>
      <c r="FS426" s="7"/>
      <c r="FT426" s="7"/>
      <c r="FU426" s="7"/>
      <c r="FV426" s="7"/>
      <c r="FW426" s="7"/>
      <c r="FX426" s="7"/>
      <c r="FY426" s="7"/>
      <c r="FZ426" s="7"/>
      <c r="GA426" s="7"/>
      <c r="GB426" s="7"/>
      <c r="GC426" s="7"/>
      <c r="GD426" s="7"/>
      <c r="GE426" s="7"/>
      <c r="GF426" s="7"/>
      <c r="GG426" s="7"/>
      <c r="GH426" s="7"/>
      <c r="GI426" s="7"/>
      <c r="GJ426" s="7"/>
      <c r="GK426" s="7"/>
      <c r="GL426" s="7"/>
      <c r="GM426" s="7"/>
      <c r="GN426" s="7"/>
      <c r="GO426" s="7"/>
      <c r="GP426" s="7"/>
      <c r="GQ426" s="7"/>
      <c r="GR426" s="7"/>
      <c r="GS426" s="7"/>
      <c r="GT426" s="7"/>
      <c r="GU426" s="7"/>
      <c r="GV426" s="7"/>
      <c r="GW426" s="7"/>
      <c r="GX426" s="7"/>
      <c r="GY426" s="7"/>
      <c r="GZ426" s="7"/>
      <c r="HA426" s="7"/>
      <c r="HB426" s="7"/>
      <c r="HC426" s="7"/>
      <c r="HD426" s="7"/>
      <c r="HE426" s="7"/>
      <c r="HF426" s="7"/>
      <c r="HG426" s="7"/>
      <c r="HH426" s="7"/>
      <c r="HI426" s="7"/>
      <c r="HJ426" s="7"/>
      <c r="HK426" s="7"/>
      <c r="HL426" s="7"/>
      <c r="HM426" s="7"/>
      <c r="HN426" s="7"/>
      <c r="HO426" s="7"/>
      <c r="HP426" s="7"/>
      <c r="HQ426" s="7"/>
      <c r="HR426" s="7"/>
      <c r="HS426" s="7"/>
      <c r="HT426" s="7"/>
      <c r="HU426" s="7"/>
      <c r="HV426" s="7"/>
      <c r="HW426" s="7"/>
      <c r="HX426" s="7"/>
      <c r="HY426" s="7"/>
      <c r="HZ426" s="7"/>
      <c r="IA426" s="7"/>
      <c r="IB426" s="7"/>
      <c r="IC426" s="7"/>
      <c r="ID426" s="7"/>
      <c r="IE426" s="7"/>
      <c r="IF426" s="7"/>
      <c r="IG426" s="7"/>
      <c r="IH426" s="7"/>
      <c r="II426" s="7"/>
      <c r="IJ426" s="7"/>
      <c r="IK426" s="7"/>
      <c r="IL426" s="7"/>
      <c r="IM426" s="7"/>
      <c r="IN426" s="7"/>
      <c r="IO426" s="7"/>
      <c r="IP426" s="7"/>
      <c r="IQ426" s="7"/>
      <c r="IR426" s="7"/>
      <c r="IS426" s="7"/>
      <c r="IT426" s="7"/>
      <c r="IU426" s="7"/>
      <c r="IV426" s="7"/>
      <c r="IW426" s="7"/>
      <c r="IX426" s="7"/>
      <c r="IY426" s="7"/>
      <c r="IZ426" s="7"/>
      <c r="JA426" s="7"/>
      <c r="JB426" s="7"/>
      <c r="JC426" s="7"/>
      <c r="JD426" s="7"/>
      <c r="JE426" s="7"/>
      <c r="JF426" s="7"/>
      <c r="JG426" s="7"/>
      <c r="JH426" s="7"/>
      <c r="JI426" s="7"/>
      <c r="JJ426" s="7"/>
      <c r="JK426" s="7"/>
      <c r="JL426" s="7"/>
      <c r="JM426" s="7"/>
      <c r="JN426" s="7"/>
      <c r="JO426" s="7"/>
      <c r="JP426" s="7"/>
      <c r="JQ426" s="7"/>
      <c r="JR426" s="7"/>
      <c r="JS426" s="7"/>
      <c r="JT426" s="7"/>
      <c r="JU426" s="7"/>
      <c r="JV426" s="7"/>
      <c r="JW426" s="7"/>
      <c r="JX426" s="7"/>
      <c r="JY426" s="7"/>
      <c r="JZ426" s="7"/>
      <c r="KA426" s="7"/>
      <c r="KB426" s="7"/>
      <c r="KC426" s="7"/>
      <c r="KD426" s="7"/>
      <c r="KE426" s="7"/>
      <c r="KF426" s="7"/>
      <c r="KG426" s="7"/>
      <c r="KH426" s="7"/>
      <c r="KI426" s="7"/>
      <c r="KJ426" s="7"/>
      <c r="KK426" s="7"/>
      <c r="KL426" s="7"/>
      <c r="KM426" s="7"/>
      <c r="KN426" s="7"/>
      <c r="KO426" s="7"/>
      <c r="KP426" s="7"/>
      <c r="KQ426" s="7"/>
      <c r="KR426" s="7"/>
      <c r="KS426" s="7"/>
      <c r="KT426" s="7"/>
      <c r="KU426" s="7"/>
      <c r="KV426" s="7"/>
      <c r="KW426" s="7"/>
      <c r="KX426" s="7"/>
      <c r="KY426" s="7"/>
      <c r="KZ426" s="7"/>
      <c r="LA426" s="7"/>
      <c r="LB426" s="7"/>
      <c r="LC426" s="7"/>
      <c r="LD426" s="7"/>
      <c r="LE426" s="7"/>
      <c r="LF426" s="7"/>
      <c r="LG426" s="7"/>
      <c r="LH426" s="7"/>
      <c r="LI426" s="7"/>
      <c r="LJ426" s="7"/>
      <c r="LK426" s="7"/>
      <c r="LL426" s="7"/>
      <c r="LM426" s="7"/>
      <c r="LN426" s="7"/>
      <c r="LO426" s="7"/>
      <c r="LP426" s="7"/>
      <c r="LQ426" s="7"/>
      <c r="LR426" s="7"/>
      <c r="LS426" s="7"/>
      <c r="LT426" s="7"/>
      <c r="LU426" s="7"/>
      <c r="LV426" s="7"/>
      <c r="LW426" s="7"/>
      <c r="LX426" s="7"/>
      <c r="LY426" s="7"/>
      <c r="LZ426" s="7"/>
      <c r="MA426" s="7"/>
      <c r="MB426" s="7"/>
      <c r="MC426" s="7"/>
      <c r="MD426" s="7"/>
      <c r="ME426" s="7"/>
      <c r="MF426" s="7"/>
      <c r="MG426" s="7"/>
      <c r="MH426" s="7"/>
      <c r="MI426" s="7"/>
      <c r="MJ426" s="7"/>
      <c r="MK426" s="7"/>
      <c r="ML426" s="7"/>
      <c r="MM426" s="7"/>
      <c r="MN426" s="7"/>
      <c r="MO426" s="7"/>
      <c r="MP426" s="7"/>
      <c r="MQ426" s="7"/>
      <c r="MR426" s="7"/>
      <c r="MS426" s="7"/>
      <c r="MT426" s="7"/>
      <c r="MU426" s="7"/>
      <c r="MV426" s="7"/>
      <c r="MW426" s="7"/>
      <c r="MX426" s="7"/>
      <c r="MY426" s="7"/>
      <c r="MZ426" s="7"/>
      <c r="NA426" s="7"/>
      <c r="NB426" s="7"/>
      <c r="NC426" s="7"/>
      <c r="ND426" s="7"/>
      <c r="NE426" s="7"/>
      <c r="NF426" s="7"/>
      <c r="NG426" s="7"/>
      <c r="NH426" s="7"/>
      <c r="NI426" s="7"/>
      <c r="NJ426" s="7"/>
      <c r="NK426" s="7"/>
      <c r="NL426" s="7"/>
      <c r="NM426" s="7"/>
      <c r="NN426" s="7"/>
      <c r="NO426" s="7"/>
      <c r="NP426" s="7"/>
      <c r="NQ426" s="7"/>
      <c r="NR426" s="7"/>
      <c r="NS426" s="7"/>
      <c r="NT426" s="7"/>
      <c r="NU426" s="7"/>
      <c r="NV426" s="7"/>
      <c r="NW426" s="7"/>
      <c r="NX426" s="7"/>
      <c r="NY426" s="7"/>
      <c r="NZ426" s="7"/>
      <c r="OA426" s="7"/>
      <c r="OB426" s="7"/>
      <c r="OC426" s="7"/>
      <c r="OD426" s="7"/>
      <c r="OE426" s="7"/>
      <c r="OF426" s="7"/>
      <c r="OG426" s="7"/>
      <c r="OH426" s="7"/>
      <c r="OI426" s="7"/>
      <c r="OJ426" s="7"/>
      <c r="OK426" s="7"/>
      <c r="OL426" s="7"/>
      <c r="OM426" s="7"/>
      <c r="ON426" s="7"/>
      <c r="OO426" s="7"/>
      <c r="OP426" s="7"/>
      <c r="OQ426" s="7"/>
      <c r="OR426" s="7"/>
      <c r="OS426" s="7"/>
      <c r="OT426" s="7"/>
      <c r="OU426" s="7"/>
      <c r="OV426" s="7"/>
      <c r="OW426" s="7"/>
      <c r="OX426" s="7"/>
      <c r="OY426" s="7"/>
      <c r="OZ426" s="7"/>
      <c r="PA426" s="7"/>
      <c r="PB426" s="7"/>
      <c r="PC426" s="7"/>
      <c r="PD426" s="7"/>
      <c r="PE426" s="7"/>
      <c r="PF426" s="7"/>
      <c r="PG426" s="7"/>
      <c r="PH426" s="7"/>
      <c r="PI426" s="7"/>
      <c r="PJ426" s="7"/>
      <c r="PK426" s="7"/>
      <c r="PL426" s="7"/>
      <c r="PM426" s="7"/>
      <c r="PN426" s="7"/>
      <c r="PO426" s="7"/>
      <c r="PP426" s="7"/>
      <c r="PQ426" s="7"/>
      <c r="PR426" s="7"/>
      <c r="PS426" s="7"/>
      <c r="PT426" s="7"/>
      <c r="PU426" s="7"/>
      <c r="PV426" s="7"/>
      <c r="PW426" s="7"/>
      <c r="PX426" s="7"/>
      <c r="PY426" s="7"/>
      <c r="PZ426" s="7"/>
      <c r="QA426" s="7"/>
      <c r="QB426" s="7"/>
      <c r="QC426" s="7"/>
      <c r="QD426" s="7"/>
      <c r="QE426" s="7"/>
      <c r="QF426" s="7"/>
      <c r="QG426" s="7"/>
      <c r="QH426" s="7"/>
      <c r="QI426" s="7"/>
      <c r="QJ426" s="7"/>
      <c r="QK426" s="7"/>
      <c r="QL426" s="7"/>
      <c r="QM426" s="7"/>
      <c r="QN426" s="7"/>
      <c r="QO426" s="7"/>
      <c r="QP426" s="7"/>
      <c r="QQ426" s="7"/>
      <c r="QR426" s="7"/>
      <c r="QS426" s="7"/>
      <c r="QT426" s="7"/>
      <c r="QU426" s="7"/>
      <c r="QV426" s="7"/>
      <c r="QW426" s="7"/>
      <c r="QX426" s="7"/>
      <c r="QY426" s="7"/>
      <c r="QZ426" s="7"/>
      <c r="RA426" s="7"/>
      <c r="RB426" s="7"/>
      <c r="RC426" s="7"/>
      <c r="RD426" s="7"/>
      <c r="RE426" s="7"/>
      <c r="RF426" s="7"/>
      <c r="RG426" s="7"/>
      <c r="RH426" s="7"/>
      <c r="RI426" s="7"/>
      <c r="RJ426" s="7"/>
      <c r="RK426" s="7"/>
      <c r="RL426" s="7"/>
      <c r="RM426" s="7"/>
      <c r="RN426" s="7"/>
      <c r="RO426" s="7"/>
      <c r="RP426" s="7"/>
      <c r="RQ426" s="7"/>
      <c r="RR426" s="7"/>
      <c r="RS426" s="7"/>
      <c r="RT426" s="7"/>
      <c r="RU426" s="7"/>
      <c r="RV426" s="7"/>
      <c r="RW426" s="7"/>
      <c r="RX426" s="7"/>
      <c r="RY426" s="7"/>
      <c r="RZ426" s="7"/>
      <c r="SA426" s="7"/>
      <c r="SB426" s="7"/>
      <c r="SC426" s="7"/>
      <c r="SD426" s="7"/>
      <c r="SE426" s="7"/>
      <c r="SF426" s="7"/>
      <c r="SG426" s="7"/>
      <c r="SH426" s="7"/>
      <c r="SI426" s="7"/>
      <c r="SJ426" s="7"/>
      <c r="SK426" s="7"/>
    </row>
    <row r="427" ht="14.2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  <c r="DT427" s="7"/>
      <c r="DU427" s="7"/>
      <c r="DV427" s="7"/>
      <c r="DW427" s="7"/>
      <c r="DX427" s="7"/>
      <c r="DY427" s="7"/>
      <c r="DZ427" s="7"/>
      <c r="EA427" s="7"/>
      <c r="EB427" s="7"/>
      <c r="EC427" s="7"/>
      <c r="ED427" s="7"/>
      <c r="EE427" s="7"/>
      <c r="EF427" s="7"/>
      <c r="EG427" s="7"/>
      <c r="EH427" s="7"/>
      <c r="EI427" s="7"/>
      <c r="EJ427" s="7"/>
      <c r="EK427" s="7"/>
      <c r="EL427" s="7"/>
      <c r="EM427" s="7"/>
      <c r="EN427" s="7"/>
      <c r="EO427" s="7"/>
      <c r="EP427" s="7"/>
      <c r="EQ427" s="7"/>
      <c r="ER427" s="7"/>
      <c r="ES427" s="7"/>
      <c r="ET427" s="7"/>
      <c r="EU427" s="7"/>
      <c r="EV427" s="7"/>
      <c r="EW427" s="7"/>
      <c r="EX427" s="7"/>
      <c r="EY427" s="7"/>
      <c r="EZ427" s="7"/>
      <c r="FA427" s="7"/>
      <c r="FB427" s="7"/>
      <c r="FC427" s="7"/>
      <c r="FD427" s="7"/>
      <c r="FE427" s="7"/>
      <c r="FF427" s="7"/>
      <c r="FG427" s="7"/>
      <c r="FH427" s="7"/>
      <c r="FI427" s="7"/>
      <c r="FJ427" s="7"/>
      <c r="FK427" s="7"/>
      <c r="FL427" s="7"/>
      <c r="FM427" s="7"/>
      <c r="FN427" s="7"/>
      <c r="FO427" s="7"/>
      <c r="FP427" s="7"/>
      <c r="FQ427" s="7"/>
      <c r="FR427" s="7"/>
      <c r="FS427" s="7"/>
      <c r="FT427" s="7"/>
      <c r="FU427" s="7"/>
      <c r="FV427" s="7"/>
      <c r="FW427" s="7"/>
      <c r="FX427" s="7"/>
      <c r="FY427" s="7"/>
      <c r="FZ427" s="7"/>
      <c r="GA427" s="7"/>
      <c r="GB427" s="7"/>
      <c r="GC427" s="7"/>
      <c r="GD427" s="7"/>
      <c r="GE427" s="7"/>
      <c r="GF427" s="7"/>
      <c r="GG427" s="7"/>
      <c r="GH427" s="7"/>
      <c r="GI427" s="7"/>
      <c r="GJ427" s="7"/>
      <c r="GK427" s="7"/>
      <c r="GL427" s="7"/>
      <c r="GM427" s="7"/>
      <c r="GN427" s="7"/>
      <c r="GO427" s="7"/>
      <c r="GP427" s="7"/>
      <c r="GQ427" s="7"/>
      <c r="GR427" s="7"/>
      <c r="GS427" s="7"/>
      <c r="GT427" s="7"/>
      <c r="GU427" s="7"/>
      <c r="GV427" s="7"/>
      <c r="GW427" s="7"/>
      <c r="GX427" s="7"/>
      <c r="GY427" s="7"/>
      <c r="GZ427" s="7"/>
      <c r="HA427" s="7"/>
      <c r="HB427" s="7"/>
      <c r="HC427" s="7"/>
      <c r="HD427" s="7"/>
      <c r="HE427" s="7"/>
      <c r="HF427" s="7"/>
      <c r="HG427" s="7"/>
      <c r="HH427" s="7"/>
      <c r="HI427" s="7"/>
      <c r="HJ427" s="7"/>
      <c r="HK427" s="7"/>
      <c r="HL427" s="7"/>
      <c r="HM427" s="7"/>
      <c r="HN427" s="7"/>
      <c r="HO427" s="7"/>
      <c r="HP427" s="7"/>
      <c r="HQ427" s="7"/>
      <c r="HR427" s="7"/>
      <c r="HS427" s="7"/>
      <c r="HT427" s="7"/>
      <c r="HU427" s="7"/>
      <c r="HV427" s="7"/>
      <c r="HW427" s="7"/>
      <c r="HX427" s="7"/>
      <c r="HY427" s="7"/>
      <c r="HZ427" s="7"/>
      <c r="IA427" s="7"/>
      <c r="IB427" s="7"/>
      <c r="IC427" s="7"/>
      <c r="ID427" s="7"/>
      <c r="IE427" s="7"/>
      <c r="IF427" s="7"/>
      <c r="IG427" s="7"/>
      <c r="IH427" s="7"/>
      <c r="II427" s="7"/>
      <c r="IJ427" s="7"/>
      <c r="IK427" s="7"/>
      <c r="IL427" s="7"/>
      <c r="IM427" s="7"/>
      <c r="IN427" s="7"/>
      <c r="IO427" s="7"/>
      <c r="IP427" s="7"/>
      <c r="IQ427" s="7"/>
      <c r="IR427" s="7"/>
      <c r="IS427" s="7"/>
      <c r="IT427" s="7"/>
      <c r="IU427" s="7"/>
      <c r="IV427" s="7"/>
      <c r="IW427" s="7"/>
      <c r="IX427" s="7"/>
      <c r="IY427" s="7"/>
      <c r="IZ427" s="7"/>
      <c r="JA427" s="7"/>
      <c r="JB427" s="7"/>
      <c r="JC427" s="7"/>
      <c r="JD427" s="7"/>
      <c r="JE427" s="7"/>
      <c r="JF427" s="7"/>
      <c r="JG427" s="7"/>
      <c r="JH427" s="7"/>
      <c r="JI427" s="7"/>
      <c r="JJ427" s="7"/>
      <c r="JK427" s="7"/>
      <c r="JL427" s="7"/>
      <c r="JM427" s="7"/>
      <c r="JN427" s="7"/>
      <c r="JO427" s="7"/>
      <c r="JP427" s="7"/>
      <c r="JQ427" s="7"/>
      <c r="JR427" s="7"/>
      <c r="JS427" s="7"/>
      <c r="JT427" s="7"/>
      <c r="JU427" s="7"/>
      <c r="JV427" s="7"/>
      <c r="JW427" s="7"/>
      <c r="JX427" s="7"/>
      <c r="JY427" s="7"/>
      <c r="JZ427" s="7"/>
      <c r="KA427" s="7"/>
      <c r="KB427" s="7"/>
      <c r="KC427" s="7"/>
      <c r="KD427" s="7"/>
      <c r="KE427" s="7"/>
      <c r="KF427" s="7"/>
      <c r="KG427" s="7"/>
      <c r="KH427" s="7"/>
      <c r="KI427" s="7"/>
      <c r="KJ427" s="7"/>
      <c r="KK427" s="7"/>
      <c r="KL427" s="7"/>
      <c r="KM427" s="7"/>
      <c r="KN427" s="7"/>
      <c r="KO427" s="7"/>
      <c r="KP427" s="7"/>
      <c r="KQ427" s="7"/>
      <c r="KR427" s="7"/>
      <c r="KS427" s="7"/>
      <c r="KT427" s="7"/>
      <c r="KU427" s="7"/>
      <c r="KV427" s="7"/>
      <c r="KW427" s="7"/>
      <c r="KX427" s="7"/>
      <c r="KY427" s="7"/>
      <c r="KZ427" s="7"/>
      <c r="LA427" s="7"/>
      <c r="LB427" s="7"/>
      <c r="LC427" s="7"/>
      <c r="LD427" s="7"/>
      <c r="LE427" s="7"/>
      <c r="LF427" s="7"/>
      <c r="LG427" s="7"/>
      <c r="LH427" s="7"/>
      <c r="LI427" s="7"/>
      <c r="LJ427" s="7"/>
      <c r="LK427" s="7"/>
      <c r="LL427" s="7"/>
      <c r="LM427" s="7"/>
      <c r="LN427" s="7"/>
      <c r="LO427" s="7"/>
      <c r="LP427" s="7"/>
      <c r="LQ427" s="7"/>
      <c r="LR427" s="7"/>
      <c r="LS427" s="7"/>
      <c r="LT427" s="7"/>
      <c r="LU427" s="7"/>
      <c r="LV427" s="7"/>
      <c r="LW427" s="7"/>
      <c r="LX427" s="7"/>
      <c r="LY427" s="7"/>
      <c r="LZ427" s="7"/>
      <c r="MA427" s="7"/>
      <c r="MB427" s="7"/>
      <c r="MC427" s="7"/>
      <c r="MD427" s="7"/>
      <c r="ME427" s="7"/>
      <c r="MF427" s="7"/>
      <c r="MG427" s="7"/>
      <c r="MH427" s="7"/>
      <c r="MI427" s="7"/>
      <c r="MJ427" s="7"/>
      <c r="MK427" s="7"/>
      <c r="ML427" s="7"/>
      <c r="MM427" s="7"/>
      <c r="MN427" s="7"/>
      <c r="MO427" s="7"/>
      <c r="MP427" s="7"/>
      <c r="MQ427" s="7"/>
      <c r="MR427" s="7"/>
      <c r="MS427" s="7"/>
      <c r="MT427" s="7"/>
      <c r="MU427" s="7"/>
      <c r="MV427" s="7"/>
      <c r="MW427" s="7"/>
      <c r="MX427" s="7"/>
      <c r="MY427" s="7"/>
      <c r="MZ427" s="7"/>
      <c r="NA427" s="7"/>
      <c r="NB427" s="7"/>
      <c r="NC427" s="7"/>
      <c r="ND427" s="7"/>
      <c r="NE427" s="7"/>
      <c r="NF427" s="7"/>
      <c r="NG427" s="7"/>
      <c r="NH427" s="7"/>
      <c r="NI427" s="7"/>
      <c r="NJ427" s="7"/>
      <c r="NK427" s="7"/>
      <c r="NL427" s="7"/>
      <c r="NM427" s="7"/>
      <c r="NN427" s="7"/>
      <c r="NO427" s="7"/>
      <c r="NP427" s="7"/>
      <c r="NQ427" s="7"/>
      <c r="NR427" s="7"/>
      <c r="NS427" s="7"/>
      <c r="NT427" s="7"/>
      <c r="NU427" s="7"/>
      <c r="NV427" s="7"/>
      <c r="NW427" s="7"/>
      <c r="NX427" s="7"/>
      <c r="NY427" s="7"/>
      <c r="NZ427" s="7"/>
      <c r="OA427" s="7"/>
      <c r="OB427" s="7"/>
      <c r="OC427" s="7"/>
      <c r="OD427" s="7"/>
      <c r="OE427" s="7"/>
      <c r="OF427" s="7"/>
      <c r="OG427" s="7"/>
      <c r="OH427" s="7"/>
      <c r="OI427" s="7"/>
      <c r="OJ427" s="7"/>
      <c r="OK427" s="7"/>
      <c r="OL427" s="7"/>
      <c r="OM427" s="7"/>
      <c r="ON427" s="7"/>
      <c r="OO427" s="7"/>
      <c r="OP427" s="7"/>
      <c r="OQ427" s="7"/>
      <c r="OR427" s="7"/>
      <c r="OS427" s="7"/>
      <c r="OT427" s="7"/>
      <c r="OU427" s="7"/>
      <c r="OV427" s="7"/>
      <c r="OW427" s="7"/>
      <c r="OX427" s="7"/>
      <c r="OY427" s="7"/>
      <c r="OZ427" s="7"/>
      <c r="PA427" s="7"/>
      <c r="PB427" s="7"/>
      <c r="PC427" s="7"/>
      <c r="PD427" s="7"/>
      <c r="PE427" s="7"/>
      <c r="PF427" s="7"/>
      <c r="PG427" s="7"/>
      <c r="PH427" s="7"/>
      <c r="PI427" s="7"/>
      <c r="PJ427" s="7"/>
      <c r="PK427" s="7"/>
      <c r="PL427" s="7"/>
      <c r="PM427" s="7"/>
      <c r="PN427" s="7"/>
      <c r="PO427" s="7"/>
      <c r="PP427" s="7"/>
      <c r="PQ427" s="7"/>
      <c r="PR427" s="7"/>
      <c r="PS427" s="7"/>
      <c r="PT427" s="7"/>
      <c r="PU427" s="7"/>
      <c r="PV427" s="7"/>
      <c r="PW427" s="7"/>
      <c r="PX427" s="7"/>
      <c r="PY427" s="7"/>
      <c r="PZ427" s="7"/>
      <c r="QA427" s="7"/>
      <c r="QB427" s="7"/>
      <c r="QC427" s="7"/>
      <c r="QD427" s="7"/>
      <c r="QE427" s="7"/>
      <c r="QF427" s="7"/>
      <c r="QG427" s="7"/>
      <c r="QH427" s="7"/>
      <c r="QI427" s="7"/>
      <c r="QJ427" s="7"/>
      <c r="QK427" s="7"/>
      <c r="QL427" s="7"/>
      <c r="QM427" s="7"/>
      <c r="QN427" s="7"/>
      <c r="QO427" s="7"/>
      <c r="QP427" s="7"/>
      <c r="QQ427" s="7"/>
      <c r="QR427" s="7"/>
      <c r="QS427" s="7"/>
      <c r="QT427" s="7"/>
      <c r="QU427" s="7"/>
      <c r="QV427" s="7"/>
      <c r="QW427" s="7"/>
      <c r="QX427" s="7"/>
      <c r="QY427" s="7"/>
      <c r="QZ427" s="7"/>
      <c r="RA427" s="7"/>
      <c r="RB427" s="7"/>
      <c r="RC427" s="7"/>
      <c r="RD427" s="7"/>
      <c r="RE427" s="7"/>
      <c r="RF427" s="7"/>
      <c r="RG427" s="7"/>
      <c r="RH427" s="7"/>
      <c r="RI427" s="7"/>
      <c r="RJ427" s="7"/>
      <c r="RK427" s="7"/>
      <c r="RL427" s="7"/>
      <c r="RM427" s="7"/>
      <c r="RN427" s="7"/>
      <c r="RO427" s="7"/>
      <c r="RP427" s="7"/>
      <c r="RQ427" s="7"/>
      <c r="RR427" s="7"/>
      <c r="RS427" s="7"/>
      <c r="RT427" s="7"/>
      <c r="RU427" s="7"/>
      <c r="RV427" s="7"/>
      <c r="RW427" s="7"/>
      <c r="RX427" s="7"/>
      <c r="RY427" s="7"/>
      <c r="RZ427" s="7"/>
      <c r="SA427" s="7"/>
      <c r="SB427" s="7"/>
      <c r="SC427" s="7"/>
      <c r="SD427" s="7"/>
      <c r="SE427" s="7"/>
      <c r="SF427" s="7"/>
      <c r="SG427" s="7"/>
      <c r="SH427" s="7"/>
      <c r="SI427" s="7"/>
      <c r="SJ427" s="7"/>
      <c r="SK427" s="7"/>
    </row>
    <row r="428" ht="14.2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  <c r="DT428" s="7"/>
      <c r="DU428" s="7"/>
      <c r="DV428" s="7"/>
      <c r="DW428" s="7"/>
      <c r="DX428" s="7"/>
      <c r="DY428" s="7"/>
      <c r="DZ428" s="7"/>
      <c r="EA428" s="7"/>
      <c r="EB428" s="7"/>
      <c r="EC428" s="7"/>
      <c r="ED428" s="7"/>
      <c r="EE428" s="7"/>
      <c r="EF428" s="7"/>
      <c r="EG428" s="7"/>
      <c r="EH428" s="7"/>
      <c r="EI428" s="7"/>
      <c r="EJ428" s="7"/>
      <c r="EK428" s="7"/>
      <c r="EL428" s="7"/>
      <c r="EM428" s="7"/>
      <c r="EN428" s="7"/>
      <c r="EO428" s="7"/>
      <c r="EP428" s="7"/>
      <c r="EQ428" s="7"/>
      <c r="ER428" s="7"/>
      <c r="ES428" s="7"/>
      <c r="ET428" s="7"/>
      <c r="EU428" s="7"/>
      <c r="EV428" s="7"/>
      <c r="EW428" s="7"/>
      <c r="EX428" s="7"/>
      <c r="EY428" s="7"/>
      <c r="EZ428" s="7"/>
      <c r="FA428" s="7"/>
      <c r="FB428" s="7"/>
      <c r="FC428" s="7"/>
      <c r="FD428" s="7"/>
      <c r="FE428" s="7"/>
      <c r="FF428" s="7"/>
      <c r="FG428" s="7"/>
      <c r="FH428" s="7"/>
      <c r="FI428" s="7"/>
      <c r="FJ428" s="7"/>
      <c r="FK428" s="7"/>
      <c r="FL428" s="7"/>
      <c r="FM428" s="7"/>
      <c r="FN428" s="7"/>
      <c r="FO428" s="7"/>
      <c r="FP428" s="7"/>
      <c r="FQ428" s="7"/>
      <c r="FR428" s="7"/>
      <c r="FS428" s="7"/>
      <c r="FT428" s="7"/>
      <c r="FU428" s="7"/>
      <c r="FV428" s="7"/>
      <c r="FW428" s="7"/>
      <c r="FX428" s="7"/>
      <c r="FY428" s="7"/>
      <c r="FZ428" s="7"/>
      <c r="GA428" s="7"/>
      <c r="GB428" s="7"/>
      <c r="GC428" s="7"/>
      <c r="GD428" s="7"/>
      <c r="GE428" s="7"/>
      <c r="GF428" s="7"/>
      <c r="GG428" s="7"/>
      <c r="GH428" s="7"/>
      <c r="GI428" s="7"/>
      <c r="GJ428" s="7"/>
      <c r="GK428" s="7"/>
      <c r="GL428" s="7"/>
      <c r="GM428" s="7"/>
      <c r="GN428" s="7"/>
      <c r="GO428" s="7"/>
      <c r="GP428" s="7"/>
      <c r="GQ428" s="7"/>
      <c r="GR428" s="7"/>
      <c r="GS428" s="7"/>
      <c r="GT428" s="7"/>
      <c r="GU428" s="7"/>
      <c r="GV428" s="7"/>
      <c r="GW428" s="7"/>
      <c r="GX428" s="7"/>
      <c r="GY428" s="7"/>
      <c r="GZ428" s="7"/>
      <c r="HA428" s="7"/>
      <c r="HB428" s="7"/>
      <c r="HC428" s="7"/>
      <c r="HD428" s="7"/>
      <c r="HE428" s="7"/>
      <c r="HF428" s="7"/>
      <c r="HG428" s="7"/>
      <c r="HH428" s="7"/>
      <c r="HI428" s="7"/>
      <c r="HJ428" s="7"/>
      <c r="HK428" s="7"/>
      <c r="HL428" s="7"/>
      <c r="HM428" s="7"/>
      <c r="HN428" s="7"/>
      <c r="HO428" s="7"/>
      <c r="HP428" s="7"/>
      <c r="HQ428" s="7"/>
      <c r="HR428" s="7"/>
      <c r="HS428" s="7"/>
      <c r="HT428" s="7"/>
      <c r="HU428" s="7"/>
      <c r="HV428" s="7"/>
      <c r="HW428" s="7"/>
      <c r="HX428" s="7"/>
      <c r="HY428" s="7"/>
      <c r="HZ428" s="7"/>
      <c r="IA428" s="7"/>
      <c r="IB428" s="7"/>
      <c r="IC428" s="7"/>
      <c r="ID428" s="7"/>
      <c r="IE428" s="7"/>
      <c r="IF428" s="7"/>
      <c r="IG428" s="7"/>
      <c r="IH428" s="7"/>
      <c r="II428" s="7"/>
      <c r="IJ428" s="7"/>
      <c r="IK428" s="7"/>
      <c r="IL428" s="7"/>
      <c r="IM428" s="7"/>
      <c r="IN428" s="7"/>
      <c r="IO428" s="7"/>
      <c r="IP428" s="7"/>
      <c r="IQ428" s="7"/>
      <c r="IR428" s="7"/>
      <c r="IS428" s="7"/>
      <c r="IT428" s="7"/>
      <c r="IU428" s="7"/>
      <c r="IV428" s="7"/>
      <c r="IW428" s="7"/>
      <c r="IX428" s="7"/>
      <c r="IY428" s="7"/>
      <c r="IZ428" s="7"/>
      <c r="JA428" s="7"/>
      <c r="JB428" s="7"/>
      <c r="JC428" s="7"/>
      <c r="JD428" s="7"/>
      <c r="JE428" s="7"/>
      <c r="JF428" s="7"/>
      <c r="JG428" s="7"/>
      <c r="JH428" s="7"/>
      <c r="JI428" s="7"/>
      <c r="JJ428" s="7"/>
      <c r="JK428" s="7"/>
      <c r="JL428" s="7"/>
      <c r="JM428" s="7"/>
      <c r="JN428" s="7"/>
      <c r="JO428" s="7"/>
      <c r="JP428" s="7"/>
      <c r="JQ428" s="7"/>
      <c r="JR428" s="7"/>
      <c r="JS428" s="7"/>
      <c r="JT428" s="7"/>
      <c r="JU428" s="7"/>
      <c r="JV428" s="7"/>
      <c r="JW428" s="7"/>
      <c r="JX428" s="7"/>
      <c r="JY428" s="7"/>
      <c r="JZ428" s="7"/>
      <c r="KA428" s="7"/>
      <c r="KB428" s="7"/>
      <c r="KC428" s="7"/>
      <c r="KD428" s="7"/>
      <c r="KE428" s="7"/>
      <c r="KF428" s="7"/>
      <c r="KG428" s="7"/>
      <c r="KH428" s="7"/>
      <c r="KI428" s="7"/>
      <c r="KJ428" s="7"/>
      <c r="KK428" s="7"/>
      <c r="KL428" s="7"/>
      <c r="KM428" s="7"/>
      <c r="KN428" s="7"/>
      <c r="KO428" s="7"/>
      <c r="KP428" s="7"/>
      <c r="KQ428" s="7"/>
      <c r="KR428" s="7"/>
      <c r="KS428" s="7"/>
      <c r="KT428" s="7"/>
      <c r="KU428" s="7"/>
      <c r="KV428" s="7"/>
      <c r="KW428" s="7"/>
      <c r="KX428" s="7"/>
      <c r="KY428" s="7"/>
      <c r="KZ428" s="7"/>
      <c r="LA428" s="7"/>
      <c r="LB428" s="7"/>
      <c r="LC428" s="7"/>
      <c r="LD428" s="7"/>
      <c r="LE428" s="7"/>
      <c r="LF428" s="7"/>
      <c r="LG428" s="7"/>
      <c r="LH428" s="7"/>
      <c r="LI428" s="7"/>
      <c r="LJ428" s="7"/>
      <c r="LK428" s="7"/>
      <c r="LL428" s="7"/>
      <c r="LM428" s="7"/>
      <c r="LN428" s="7"/>
      <c r="LO428" s="7"/>
      <c r="LP428" s="7"/>
      <c r="LQ428" s="7"/>
      <c r="LR428" s="7"/>
      <c r="LS428" s="7"/>
      <c r="LT428" s="7"/>
      <c r="LU428" s="7"/>
      <c r="LV428" s="7"/>
      <c r="LW428" s="7"/>
      <c r="LX428" s="7"/>
      <c r="LY428" s="7"/>
      <c r="LZ428" s="7"/>
      <c r="MA428" s="7"/>
      <c r="MB428" s="7"/>
      <c r="MC428" s="7"/>
      <c r="MD428" s="7"/>
      <c r="ME428" s="7"/>
      <c r="MF428" s="7"/>
      <c r="MG428" s="7"/>
      <c r="MH428" s="7"/>
      <c r="MI428" s="7"/>
      <c r="MJ428" s="7"/>
      <c r="MK428" s="7"/>
      <c r="ML428" s="7"/>
      <c r="MM428" s="7"/>
      <c r="MN428" s="7"/>
      <c r="MO428" s="7"/>
      <c r="MP428" s="7"/>
      <c r="MQ428" s="7"/>
      <c r="MR428" s="7"/>
      <c r="MS428" s="7"/>
      <c r="MT428" s="7"/>
      <c r="MU428" s="7"/>
      <c r="MV428" s="7"/>
      <c r="MW428" s="7"/>
      <c r="MX428" s="7"/>
      <c r="MY428" s="7"/>
      <c r="MZ428" s="7"/>
      <c r="NA428" s="7"/>
      <c r="NB428" s="7"/>
      <c r="NC428" s="7"/>
      <c r="ND428" s="7"/>
      <c r="NE428" s="7"/>
      <c r="NF428" s="7"/>
      <c r="NG428" s="7"/>
      <c r="NH428" s="7"/>
      <c r="NI428" s="7"/>
      <c r="NJ428" s="7"/>
      <c r="NK428" s="7"/>
      <c r="NL428" s="7"/>
      <c r="NM428" s="7"/>
      <c r="NN428" s="7"/>
      <c r="NO428" s="7"/>
      <c r="NP428" s="7"/>
      <c r="NQ428" s="7"/>
      <c r="NR428" s="7"/>
      <c r="NS428" s="7"/>
      <c r="NT428" s="7"/>
      <c r="NU428" s="7"/>
      <c r="NV428" s="7"/>
      <c r="NW428" s="7"/>
      <c r="NX428" s="7"/>
      <c r="NY428" s="7"/>
      <c r="NZ428" s="7"/>
      <c r="OA428" s="7"/>
      <c r="OB428" s="7"/>
      <c r="OC428" s="7"/>
      <c r="OD428" s="7"/>
      <c r="OE428" s="7"/>
      <c r="OF428" s="7"/>
      <c r="OG428" s="7"/>
      <c r="OH428" s="7"/>
      <c r="OI428" s="7"/>
      <c r="OJ428" s="7"/>
      <c r="OK428" s="7"/>
      <c r="OL428" s="7"/>
      <c r="OM428" s="7"/>
      <c r="ON428" s="7"/>
      <c r="OO428" s="7"/>
      <c r="OP428" s="7"/>
      <c r="OQ428" s="7"/>
      <c r="OR428" s="7"/>
      <c r="OS428" s="7"/>
      <c r="OT428" s="7"/>
      <c r="OU428" s="7"/>
      <c r="OV428" s="7"/>
      <c r="OW428" s="7"/>
      <c r="OX428" s="7"/>
      <c r="OY428" s="7"/>
      <c r="OZ428" s="7"/>
      <c r="PA428" s="7"/>
      <c r="PB428" s="7"/>
      <c r="PC428" s="7"/>
      <c r="PD428" s="7"/>
      <c r="PE428" s="7"/>
      <c r="PF428" s="7"/>
      <c r="PG428" s="7"/>
      <c r="PH428" s="7"/>
      <c r="PI428" s="7"/>
      <c r="PJ428" s="7"/>
      <c r="PK428" s="7"/>
      <c r="PL428" s="7"/>
      <c r="PM428" s="7"/>
      <c r="PN428" s="7"/>
      <c r="PO428" s="7"/>
      <c r="PP428" s="7"/>
      <c r="PQ428" s="7"/>
      <c r="PR428" s="7"/>
      <c r="PS428" s="7"/>
      <c r="PT428" s="7"/>
      <c r="PU428" s="7"/>
      <c r="PV428" s="7"/>
      <c r="PW428" s="7"/>
      <c r="PX428" s="7"/>
      <c r="PY428" s="7"/>
      <c r="PZ428" s="7"/>
      <c r="QA428" s="7"/>
      <c r="QB428" s="7"/>
      <c r="QC428" s="7"/>
      <c r="QD428" s="7"/>
      <c r="QE428" s="7"/>
      <c r="QF428" s="7"/>
      <c r="QG428" s="7"/>
      <c r="QH428" s="7"/>
      <c r="QI428" s="7"/>
      <c r="QJ428" s="7"/>
      <c r="QK428" s="7"/>
      <c r="QL428" s="7"/>
      <c r="QM428" s="7"/>
      <c r="QN428" s="7"/>
      <c r="QO428" s="7"/>
      <c r="QP428" s="7"/>
      <c r="QQ428" s="7"/>
      <c r="QR428" s="7"/>
      <c r="QS428" s="7"/>
      <c r="QT428" s="7"/>
      <c r="QU428" s="7"/>
      <c r="QV428" s="7"/>
      <c r="QW428" s="7"/>
      <c r="QX428" s="7"/>
      <c r="QY428" s="7"/>
      <c r="QZ428" s="7"/>
      <c r="RA428" s="7"/>
      <c r="RB428" s="7"/>
      <c r="RC428" s="7"/>
      <c r="RD428" s="7"/>
      <c r="RE428" s="7"/>
      <c r="RF428" s="7"/>
      <c r="RG428" s="7"/>
      <c r="RH428" s="7"/>
      <c r="RI428" s="7"/>
      <c r="RJ428" s="7"/>
      <c r="RK428" s="7"/>
      <c r="RL428" s="7"/>
      <c r="RM428" s="7"/>
      <c r="RN428" s="7"/>
      <c r="RO428" s="7"/>
      <c r="RP428" s="7"/>
      <c r="RQ428" s="7"/>
      <c r="RR428" s="7"/>
      <c r="RS428" s="7"/>
      <c r="RT428" s="7"/>
      <c r="RU428" s="7"/>
      <c r="RV428" s="7"/>
      <c r="RW428" s="7"/>
      <c r="RX428" s="7"/>
      <c r="RY428" s="7"/>
      <c r="RZ428" s="7"/>
      <c r="SA428" s="7"/>
      <c r="SB428" s="7"/>
      <c r="SC428" s="7"/>
      <c r="SD428" s="7"/>
      <c r="SE428" s="7"/>
      <c r="SF428" s="7"/>
      <c r="SG428" s="7"/>
      <c r="SH428" s="7"/>
      <c r="SI428" s="7"/>
      <c r="SJ428" s="7"/>
      <c r="SK428" s="7"/>
    </row>
    <row r="429" ht="14.2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  <c r="DT429" s="7"/>
      <c r="DU429" s="7"/>
      <c r="DV429" s="7"/>
      <c r="DW429" s="7"/>
      <c r="DX429" s="7"/>
      <c r="DY429" s="7"/>
      <c r="DZ429" s="7"/>
      <c r="EA429" s="7"/>
      <c r="EB429" s="7"/>
      <c r="EC429" s="7"/>
      <c r="ED429" s="7"/>
      <c r="EE429" s="7"/>
      <c r="EF429" s="7"/>
      <c r="EG429" s="7"/>
      <c r="EH429" s="7"/>
      <c r="EI429" s="7"/>
      <c r="EJ429" s="7"/>
      <c r="EK429" s="7"/>
      <c r="EL429" s="7"/>
      <c r="EM429" s="7"/>
      <c r="EN429" s="7"/>
      <c r="EO429" s="7"/>
      <c r="EP429" s="7"/>
      <c r="EQ429" s="7"/>
      <c r="ER429" s="7"/>
      <c r="ES429" s="7"/>
      <c r="ET429" s="7"/>
      <c r="EU429" s="7"/>
      <c r="EV429" s="7"/>
      <c r="EW429" s="7"/>
      <c r="EX429" s="7"/>
      <c r="EY429" s="7"/>
      <c r="EZ429" s="7"/>
      <c r="FA429" s="7"/>
      <c r="FB429" s="7"/>
      <c r="FC429" s="7"/>
      <c r="FD429" s="7"/>
      <c r="FE429" s="7"/>
      <c r="FF429" s="7"/>
      <c r="FG429" s="7"/>
      <c r="FH429" s="7"/>
      <c r="FI429" s="7"/>
      <c r="FJ429" s="7"/>
      <c r="FK429" s="7"/>
      <c r="FL429" s="7"/>
      <c r="FM429" s="7"/>
      <c r="FN429" s="7"/>
      <c r="FO429" s="7"/>
      <c r="FP429" s="7"/>
      <c r="FQ429" s="7"/>
      <c r="FR429" s="7"/>
      <c r="FS429" s="7"/>
      <c r="FT429" s="7"/>
      <c r="FU429" s="7"/>
      <c r="FV429" s="7"/>
      <c r="FW429" s="7"/>
      <c r="FX429" s="7"/>
      <c r="FY429" s="7"/>
      <c r="FZ429" s="7"/>
      <c r="GA429" s="7"/>
      <c r="GB429" s="7"/>
      <c r="GC429" s="7"/>
      <c r="GD429" s="7"/>
      <c r="GE429" s="7"/>
      <c r="GF429" s="7"/>
      <c r="GG429" s="7"/>
      <c r="GH429" s="7"/>
      <c r="GI429" s="7"/>
      <c r="GJ429" s="7"/>
      <c r="GK429" s="7"/>
      <c r="GL429" s="7"/>
      <c r="GM429" s="7"/>
      <c r="GN429" s="7"/>
      <c r="GO429" s="7"/>
      <c r="GP429" s="7"/>
      <c r="GQ429" s="7"/>
      <c r="GR429" s="7"/>
      <c r="GS429" s="7"/>
      <c r="GT429" s="7"/>
      <c r="GU429" s="7"/>
      <c r="GV429" s="7"/>
      <c r="GW429" s="7"/>
      <c r="GX429" s="7"/>
      <c r="GY429" s="7"/>
      <c r="GZ429" s="7"/>
      <c r="HA429" s="7"/>
      <c r="HB429" s="7"/>
      <c r="HC429" s="7"/>
      <c r="HD429" s="7"/>
      <c r="HE429" s="7"/>
      <c r="HF429" s="7"/>
      <c r="HG429" s="7"/>
      <c r="HH429" s="7"/>
      <c r="HI429" s="7"/>
      <c r="HJ429" s="7"/>
      <c r="HK429" s="7"/>
      <c r="HL429" s="7"/>
      <c r="HM429" s="7"/>
      <c r="HN429" s="7"/>
      <c r="HO429" s="7"/>
      <c r="HP429" s="7"/>
      <c r="HQ429" s="7"/>
      <c r="HR429" s="7"/>
      <c r="HS429" s="7"/>
      <c r="HT429" s="7"/>
      <c r="HU429" s="7"/>
      <c r="HV429" s="7"/>
      <c r="HW429" s="7"/>
      <c r="HX429" s="7"/>
      <c r="HY429" s="7"/>
      <c r="HZ429" s="7"/>
      <c r="IA429" s="7"/>
      <c r="IB429" s="7"/>
      <c r="IC429" s="7"/>
      <c r="ID429" s="7"/>
      <c r="IE429" s="7"/>
      <c r="IF429" s="7"/>
      <c r="IG429" s="7"/>
      <c r="IH429" s="7"/>
      <c r="II429" s="7"/>
      <c r="IJ429" s="7"/>
      <c r="IK429" s="7"/>
      <c r="IL429" s="7"/>
      <c r="IM429" s="7"/>
      <c r="IN429" s="7"/>
      <c r="IO429" s="7"/>
      <c r="IP429" s="7"/>
      <c r="IQ429" s="7"/>
      <c r="IR429" s="7"/>
      <c r="IS429" s="7"/>
      <c r="IT429" s="7"/>
      <c r="IU429" s="7"/>
      <c r="IV429" s="7"/>
      <c r="IW429" s="7"/>
      <c r="IX429" s="7"/>
      <c r="IY429" s="7"/>
      <c r="IZ429" s="7"/>
      <c r="JA429" s="7"/>
      <c r="JB429" s="7"/>
      <c r="JC429" s="7"/>
      <c r="JD429" s="7"/>
      <c r="JE429" s="7"/>
      <c r="JF429" s="7"/>
      <c r="JG429" s="7"/>
      <c r="JH429" s="7"/>
      <c r="JI429" s="7"/>
      <c r="JJ429" s="7"/>
      <c r="JK429" s="7"/>
      <c r="JL429" s="7"/>
      <c r="JM429" s="7"/>
      <c r="JN429" s="7"/>
      <c r="JO429" s="7"/>
      <c r="JP429" s="7"/>
      <c r="JQ429" s="7"/>
      <c r="JR429" s="7"/>
      <c r="JS429" s="7"/>
      <c r="JT429" s="7"/>
      <c r="JU429" s="7"/>
      <c r="JV429" s="7"/>
      <c r="JW429" s="7"/>
      <c r="JX429" s="7"/>
      <c r="JY429" s="7"/>
      <c r="JZ429" s="7"/>
      <c r="KA429" s="7"/>
      <c r="KB429" s="7"/>
      <c r="KC429" s="7"/>
      <c r="KD429" s="7"/>
      <c r="KE429" s="7"/>
      <c r="KF429" s="7"/>
      <c r="KG429" s="7"/>
      <c r="KH429" s="7"/>
      <c r="KI429" s="7"/>
      <c r="KJ429" s="7"/>
      <c r="KK429" s="7"/>
      <c r="KL429" s="7"/>
      <c r="KM429" s="7"/>
      <c r="KN429" s="7"/>
      <c r="KO429" s="7"/>
      <c r="KP429" s="7"/>
      <c r="KQ429" s="7"/>
      <c r="KR429" s="7"/>
      <c r="KS429" s="7"/>
      <c r="KT429" s="7"/>
      <c r="KU429" s="7"/>
      <c r="KV429" s="7"/>
      <c r="KW429" s="7"/>
      <c r="KX429" s="7"/>
      <c r="KY429" s="7"/>
      <c r="KZ429" s="7"/>
      <c r="LA429" s="7"/>
      <c r="LB429" s="7"/>
      <c r="LC429" s="7"/>
      <c r="LD429" s="7"/>
      <c r="LE429" s="7"/>
      <c r="LF429" s="7"/>
      <c r="LG429" s="7"/>
      <c r="LH429" s="7"/>
      <c r="LI429" s="7"/>
      <c r="LJ429" s="7"/>
      <c r="LK429" s="7"/>
      <c r="LL429" s="7"/>
      <c r="LM429" s="7"/>
      <c r="LN429" s="7"/>
      <c r="LO429" s="7"/>
      <c r="LP429" s="7"/>
      <c r="LQ429" s="7"/>
      <c r="LR429" s="7"/>
      <c r="LS429" s="7"/>
      <c r="LT429" s="7"/>
      <c r="LU429" s="7"/>
      <c r="LV429" s="7"/>
      <c r="LW429" s="7"/>
      <c r="LX429" s="7"/>
      <c r="LY429" s="7"/>
      <c r="LZ429" s="7"/>
      <c r="MA429" s="7"/>
      <c r="MB429" s="7"/>
      <c r="MC429" s="7"/>
      <c r="MD429" s="7"/>
      <c r="ME429" s="7"/>
      <c r="MF429" s="7"/>
      <c r="MG429" s="7"/>
      <c r="MH429" s="7"/>
      <c r="MI429" s="7"/>
      <c r="MJ429" s="7"/>
      <c r="MK429" s="7"/>
      <c r="ML429" s="7"/>
      <c r="MM429" s="7"/>
      <c r="MN429" s="7"/>
      <c r="MO429" s="7"/>
      <c r="MP429" s="7"/>
      <c r="MQ429" s="7"/>
      <c r="MR429" s="7"/>
      <c r="MS429" s="7"/>
      <c r="MT429" s="7"/>
      <c r="MU429" s="7"/>
      <c r="MV429" s="7"/>
      <c r="MW429" s="7"/>
      <c r="MX429" s="7"/>
      <c r="MY429" s="7"/>
      <c r="MZ429" s="7"/>
      <c r="NA429" s="7"/>
      <c r="NB429" s="7"/>
      <c r="NC429" s="7"/>
      <c r="ND429" s="7"/>
      <c r="NE429" s="7"/>
      <c r="NF429" s="7"/>
      <c r="NG429" s="7"/>
      <c r="NH429" s="7"/>
      <c r="NI429" s="7"/>
      <c r="NJ429" s="7"/>
      <c r="NK429" s="7"/>
      <c r="NL429" s="7"/>
      <c r="NM429" s="7"/>
      <c r="NN429" s="7"/>
      <c r="NO429" s="7"/>
      <c r="NP429" s="7"/>
      <c r="NQ429" s="7"/>
      <c r="NR429" s="7"/>
      <c r="NS429" s="7"/>
      <c r="NT429" s="7"/>
      <c r="NU429" s="7"/>
      <c r="NV429" s="7"/>
      <c r="NW429" s="7"/>
      <c r="NX429" s="7"/>
      <c r="NY429" s="7"/>
      <c r="NZ429" s="7"/>
      <c r="OA429" s="7"/>
      <c r="OB429" s="7"/>
      <c r="OC429" s="7"/>
      <c r="OD429" s="7"/>
      <c r="OE429" s="7"/>
      <c r="OF429" s="7"/>
      <c r="OG429" s="7"/>
      <c r="OH429" s="7"/>
      <c r="OI429" s="7"/>
      <c r="OJ429" s="7"/>
      <c r="OK429" s="7"/>
      <c r="OL429" s="7"/>
      <c r="OM429" s="7"/>
      <c r="ON429" s="7"/>
      <c r="OO429" s="7"/>
      <c r="OP429" s="7"/>
      <c r="OQ429" s="7"/>
      <c r="OR429" s="7"/>
      <c r="OS429" s="7"/>
      <c r="OT429" s="7"/>
      <c r="OU429" s="7"/>
      <c r="OV429" s="7"/>
      <c r="OW429" s="7"/>
      <c r="OX429" s="7"/>
      <c r="OY429" s="7"/>
      <c r="OZ429" s="7"/>
      <c r="PA429" s="7"/>
      <c r="PB429" s="7"/>
      <c r="PC429" s="7"/>
      <c r="PD429" s="7"/>
      <c r="PE429" s="7"/>
      <c r="PF429" s="7"/>
      <c r="PG429" s="7"/>
      <c r="PH429" s="7"/>
      <c r="PI429" s="7"/>
      <c r="PJ429" s="7"/>
      <c r="PK429" s="7"/>
      <c r="PL429" s="7"/>
      <c r="PM429" s="7"/>
      <c r="PN429" s="7"/>
      <c r="PO429" s="7"/>
      <c r="PP429" s="7"/>
      <c r="PQ429" s="7"/>
      <c r="PR429" s="7"/>
      <c r="PS429" s="7"/>
      <c r="PT429" s="7"/>
      <c r="PU429" s="7"/>
      <c r="PV429" s="7"/>
      <c r="PW429" s="7"/>
      <c r="PX429" s="7"/>
      <c r="PY429" s="7"/>
      <c r="PZ429" s="7"/>
      <c r="QA429" s="7"/>
      <c r="QB429" s="7"/>
      <c r="QC429" s="7"/>
      <c r="QD429" s="7"/>
      <c r="QE429" s="7"/>
      <c r="QF429" s="7"/>
      <c r="QG429" s="7"/>
      <c r="QH429" s="7"/>
      <c r="QI429" s="7"/>
      <c r="QJ429" s="7"/>
      <c r="QK429" s="7"/>
      <c r="QL429" s="7"/>
      <c r="QM429" s="7"/>
      <c r="QN429" s="7"/>
      <c r="QO429" s="7"/>
      <c r="QP429" s="7"/>
      <c r="QQ429" s="7"/>
      <c r="QR429" s="7"/>
      <c r="QS429" s="7"/>
      <c r="QT429" s="7"/>
      <c r="QU429" s="7"/>
      <c r="QV429" s="7"/>
      <c r="QW429" s="7"/>
      <c r="QX429" s="7"/>
      <c r="QY429" s="7"/>
      <c r="QZ429" s="7"/>
      <c r="RA429" s="7"/>
      <c r="RB429" s="7"/>
      <c r="RC429" s="7"/>
      <c r="RD429" s="7"/>
      <c r="RE429" s="7"/>
      <c r="RF429" s="7"/>
      <c r="RG429" s="7"/>
      <c r="RH429" s="7"/>
      <c r="RI429" s="7"/>
      <c r="RJ429" s="7"/>
      <c r="RK429" s="7"/>
      <c r="RL429" s="7"/>
      <c r="RM429" s="7"/>
      <c r="RN429" s="7"/>
      <c r="RO429" s="7"/>
      <c r="RP429" s="7"/>
      <c r="RQ429" s="7"/>
      <c r="RR429" s="7"/>
      <c r="RS429" s="7"/>
      <c r="RT429" s="7"/>
      <c r="RU429" s="7"/>
      <c r="RV429" s="7"/>
      <c r="RW429" s="7"/>
      <c r="RX429" s="7"/>
      <c r="RY429" s="7"/>
      <c r="RZ429" s="7"/>
      <c r="SA429" s="7"/>
      <c r="SB429" s="7"/>
      <c r="SC429" s="7"/>
      <c r="SD429" s="7"/>
      <c r="SE429" s="7"/>
      <c r="SF429" s="7"/>
      <c r="SG429" s="7"/>
      <c r="SH429" s="7"/>
      <c r="SI429" s="7"/>
      <c r="SJ429" s="7"/>
      <c r="SK429" s="7"/>
    </row>
    <row r="430" ht="14.2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  <c r="DT430" s="7"/>
      <c r="DU430" s="7"/>
      <c r="DV430" s="7"/>
      <c r="DW430" s="7"/>
      <c r="DX430" s="7"/>
      <c r="DY430" s="7"/>
      <c r="DZ430" s="7"/>
      <c r="EA430" s="7"/>
      <c r="EB430" s="7"/>
      <c r="EC430" s="7"/>
      <c r="ED430" s="7"/>
      <c r="EE430" s="7"/>
      <c r="EF430" s="7"/>
      <c r="EG430" s="7"/>
      <c r="EH430" s="7"/>
      <c r="EI430" s="7"/>
      <c r="EJ430" s="7"/>
      <c r="EK430" s="7"/>
      <c r="EL430" s="7"/>
      <c r="EM430" s="7"/>
      <c r="EN430" s="7"/>
      <c r="EO430" s="7"/>
      <c r="EP430" s="7"/>
      <c r="EQ430" s="7"/>
      <c r="ER430" s="7"/>
      <c r="ES430" s="7"/>
      <c r="ET430" s="7"/>
      <c r="EU430" s="7"/>
      <c r="EV430" s="7"/>
      <c r="EW430" s="7"/>
      <c r="EX430" s="7"/>
      <c r="EY430" s="7"/>
      <c r="EZ430" s="7"/>
      <c r="FA430" s="7"/>
      <c r="FB430" s="7"/>
      <c r="FC430" s="7"/>
      <c r="FD430" s="7"/>
      <c r="FE430" s="7"/>
      <c r="FF430" s="7"/>
      <c r="FG430" s="7"/>
      <c r="FH430" s="7"/>
      <c r="FI430" s="7"/>
      <c r="FJ430" s="7"/>
      <c r="FK430" s="7"/>
      <c r="FL430" s="7"/>
      <c r="FM430" s="7"/>
      <c r="FN430" s="7"/>
      <c r="FO430" s="7"/>
      <c r="FP430" s="7"/>
      <c r="FQ430" s="7"/>
      <c r="FR430" s="7"/>
      <c r="FS430" s="7"/>
      <c r="FT430" s="7"/>
      <c r="FU430" s="7"/>
      <c r="FV430" s="7"/>
      <c r="FW430" s="7"/>
      <c r="FX430" s="7"/>
      <c r="FY430" s="7"/>
      <c r="FZ430" s="7"/>
      <c r="GA430" s="7"/>
      <c r="GB430" s="7"/>
      <c r="GC430" s="7"/>
      <c r="GD430" s="7"/>
      <c r="GE430" s="7"/>
      <c r="GF430" s="7"/>
      <c r="GG430" s="7"/>
      <c r="GH430" s="7"/>
      <c r="GI430" s="7"/>
      <c r="GJ430" s="7"/>
      <c r="GK430" s="7"/>
      <c r="GL430" s="7"/>
      <c r="GM430" s="7"/>
      <c r="GN430" s="7"/>
      <c r="GO430" s="7"/>
      <c r="GP430" s="7"/>
      <c r="GQ430" s="7"/>
      <c r="GR430" s="7"/>
      <c r="GS430" s="7"/>
      <c r="GT430" s="7"/>
      <c r="GU430" s="7"/>
      <c r="GV430" s="7"/>
      <c r="GW430" s="7"/>
      <c r="GX430" s="7"/>
      <c r="GY430" s="7"/>
      <c r="GZ430" s="7"/>
      <c r="HA430" s="7"/>
      <c r="HB430" s="7"/>
      <c r="HC430" s="7"/>
      <c r="HD430" s="7"/>
      <c r="HE430" s="7"/>
      <c r="HF430" s="7"/>
      <c r="HG430" s="7"/>
      <c r="HH430" s="7"/>
      <c r="HI430" s="7"/>
      <c r="HJ430" s="7"/>
      <c r="HK430" s="7"/>
      <c r="HL430" s="7"/>
      <c r="HM430" s="7"/>
      <c r="HN430" s="7"/>
      <c r="HO430" s="7"/>
      <c r="HP430" s="7"/>
      <c r="HQ430" s="7"/>
      <c r="HR430" s="7"/>
      <c r="HS430" s="7"/>
      <c r="HT430" s="7"/>
      <c r="HU430" s="7"/>
      <c r="HV430" s="7"/>
      <c r="HW430" s="7"/>
      <c r="HX430" s="7"/>
      <c r="HY430" s="7"/>
      <c r="HZ430" s="7"/>
      <c r="IA430" s="7"/>
      <c r="IB430" s="7"/>
      <c r="IC430" s="7"/>
      <c r="ID430" s="7"/>
      <c r="IE430" s="7"/>
      <c r="IF430" s="7"/>
      <c r="IG430" s="7"/>
      <c r="IH430" s="7"/>
      <c r="II430" s="7"/>
      <c r="IJ430" s="7"/>
      <c r="IK430" s="7"/>
      <c r="IL430" s="7"/>
      <c r="IM430" s="7"/>
      <c r="IN430" s="7"/>
      <c r="IO430" s="7"/>
      <c r="IP430" s="7"/>
      <c r="IQ430" s="7"/>
      <c r="IR430" s="7"/>
      <c r="IS430" s="7"/>
      <c r="IT430" s="7"/>
      <c r="IU430" s="7"/>
      <c r="IV430" s="7"/>
      <c r="IW430" s="7"/>
      <c r="IX430" s="7"/>
      <c r="IY430" s="7"/>
      <c r="IZ430" s="7"/>
      <c r="JA430" s="7"/>
      <c r="JB430" s="7"/>
      <c r="JC430" s="7"/>
      <c r="JD430" s="7"/>
      <c r="JE430" s="7"/>
      <c r="JF430" s="7"/>
      <c r="JG430" s="7"/>
      <c r="JH430" s="7"/>
      <c r="JI430" s="7"/>
      <c r="JJ430" s="7"/>
      <c r="JK430" s="7"/>
      <c r="JL430" s="7"/>
      <c r="JM430" s="7"/>
      <c r="JN430" s="7"/>
      <c r="JO430" s="7"/>
      <c r="JP430" s="7"/>
      <c r="JQ430" s="7"/>
      <c r="JR430" s="7"/>
      <c r="JS430" s="7"/>
      <c r="JT430" s="7"/>
      <c r="JU430" s="7"/>
      <c r="JV430" s="7"/>
      <c r="JW430" s="7"/>
      <c r="JX430" s="7"/>
      <c r="JY430" s="7"/>
      <c r="JZ430" s="7"/>
      <c r="KA430" s="7"/>
      <c r="KB430" s="7"/>
      <c r="KC430" s="7"/>
      <c r="KD430" s="7"/>
      <c r="KE430" s="7"/>
      <c r="KF430" s="7"/>
      <c r="KG430" s="7"/>
      <c r="KH430" s="7"/>
      <c r="KI430" s="7"/>
      <c r="KJ430" s="7"/>
      <c r="KK430" s="7"/>
      <c r="KL430" s="7"/>
      <c r="KM430" s="7"/>
      <c r="KN430" s="7"/>
      <c r="KO430" s="7"/>
      <c r="KP430" s="7"/>
      <c r="KQ430" s="7"/>
      <c r="KR430" s="7"/>
      <c r="KS430" s="7"/>
      <c r="KT430" s="7"/>
      <c r="KU430" s="7"/>
      <c r="KV430" s="7"/>
      <c r="KW430" s="7"/>
      <c r="KX430" s="7"/>
      <c r="KY430" s="7"/>
      <c r="KZ430" s="7"/>
      <c r="LA430" s="7"/>
      <c r="LB430" s="7"/>
      <c r="LC430" s="7"/>
      <c r="LD430" s="7"/>
      <c r="LE430" s="7"/>
      <c r="LF430" s="7"/>
      <c r="LG430" s="7"/>
      <c r="LH430" s="7"/>
      <c r="LI430" s="7"/>
      <c r="LJ430" s="7"/>
      <c r="LK430" s="7"/>
      <c r="LL430" s="7"/>
      <c r="LM430" s="7"/>
      <c r="LN430" s="7"/>
      <c r="LO430" s="7"/>
      <c r="LP430" s="7"/>
      <c r="LQ430" s="7"/>
      <c r="LR430" s="7"/>
      <c r="LS430" s="7"/>
      <c r="LT430" s="7"/>
      <c r="LU430" s="7"/>
      <c r="LV430" s="7"/>
      <c r="LW430" s="7"/>
      <c r="LX430" s="7"/>
      <c r="LY430" s="7"/>
      <c r="LZ430" s="7"/>
      <c r="MA430" s="7"/>
      <c r="MB430" s="7"/>
      <c r="MC430" s="7"/>
      <c r="MD430" s="7"/>
      <c r="ME430" s="7"/>
      <c r="MF430" s="7"/>
      <c r="MG430" s="7"/>
      <c r="MH430" s="7"/>
      <c r="MI430" s="7"/>
      <c r="MJ430" s="7"/>
      <c r="MK430" s="7"/>
      <c r="ML430" s="7"/>
      <c r="MM430" s="7"/>
      <c r="MN430" s="7"/>
      <c r="MO430" s="7"/>
      <c r="MP430" s="7"/>
      <c r="MQ430" s="7"/>
      <c r="MR430" s="7"/>
      <c r="MS430" s="7"/>
      <c r="MT430" s="7"/>
      <c r="MU430" s="7"/>
      <c r="MV430" s="7"/>
      <c r="MW430" s="7"/>
      <c r="MX430" s="7"/>
      <c r="MY430" s="7"/>
      <c r="MZ430" s="7"/>
      <c r="NA430" s="7"/>
      <c r="NB430" s="7"/>
      <c r="NC430" s="7"/>
      <c r="ND430" s="7"/>
      <c r="NE430" s="7"/>
      <c r="NF430" s="7"/>
      <c r="NG430" s="7"/>
      <c r="NH430" s="7"/>
      <c r="NI430" s="7"/>
      <c r="NJ430" s="7"/>
      <c r="NK430" s="7"/>
      <c r="NL430" s="7"/>
      <c r="NM430" s="7"/>
      <c r="NN430" s="7"/>
      <c r="NO430" s="7"/>
      <c r="NP430" s="7"/>
      <c r="NQ430" s="7"/>
      <c r="NR430" s="7"/>
      <c r="NS430" s="7"/>
      <c r="NT430" s="7"/>
      <c r="NU430" s="7"/>
      <c r="NV430" s="7"/>
      <c r="NW430" s="7"/>
      <c r="NX430" s="7"/>
      <c r="NY430" s="7"/>
      <c r="NZ430" s="7"/>
      <c r="OA430" s="7"/>
      <c r="OB430" s="7"/>
      <c r="OC430" s="7"/>
      <c r="OD430" s="7"/>
      <c r="OE430" s="7"/>
      <c r="OF430" s="7"/>
      <c r="OG430" s="7"/>
      <c r="OH430" s="7"/>
      <c r="OI430" s="7"/>
      <c r="OJ430" s="7"/>
      <c r="OK430" s="7"/>
      <c r="OL430" s="7"/>
      <c r="OM430" s="7"/>
      <c r="ON430" s="7"/>
      <c r="OO430" s="7"/>
      <c r="OP430" s="7"/>
      <c r="OQ430" s="7"/>
      <c r="OR430" s="7"/>
      <c r="OS430" s="7"/>
      <c r="OT430" s="7"/>
      <c r="OU430" s="7"/>
      <c r="OV430" s="7"/>
      <c r="OW430" s="7"/>
      <c r="OX430" s="7"/>
      <c r="OY430" s="7"/>
      <c r="OZ430" s="7"/>
      <c r="PA430" s="7"/>
      <c r="PB430" s="7"/>
      <c r="PC430" s="7"/>
      <c r="PD430" s="7"/>
      <c r="PE430" s="7"/>
      <c r="PF430" s="7"/>
      <c r="PG430" s="7"/>
      <c r="PH430" s="7"/>
      <c r="PI430" s="7"/>
      <c r="PJ430" s="7"/>
      <c r="PK430" s="7"/>
      <c r="PL430" s="7"/>
      <c r="PM430" s="7"/>
      <c r="PN430" s="7"/>
      <c r="PO430" s="7"/>
      <c r="PP430" s="7"/>
      <c r="PQ430" s="7"/>
      <c r="PR430" s="7"/>
      <c r="PS430" s="7"/>
      <c r="PT430" s="7"/>
      <c r="PU430" s="7"/>
      <c r="PV430" s="7"/>
      <c r="PW430" s="7"/>
      <c r="PX430" s="7"/>
      <c r="PY430" s="7"/>
      <c r="PZ430" s="7"/>
      <c r="QA430" s="7"/>
      <c r="QB430" s="7"/>
      <c r="QC430" s="7"/>
      <c r="QD430" s="7"/>
      <c r="QE430" s="7"/>
      <c r="QF430" s="7"/>
      <c r="QG430" s="7"/>
      <c r="QH430" s="7"/>
      <c r="QI430" s="7"/>
      <c r="QJ430" s="7"/>
      <c r="QK430" s="7"/>
      <c r="QL430" s="7"/>
      <c r="QM430" s="7"/>
      <c r="QN430" s="7"/>
      <c r="QO430" s="7"/>
      <c r="QP430" s="7"/>
      <c r="QQ430" s="7"/>
      <c r="QR430" s="7"/>
      <c r="QS430" s="7"/>
      <c r="QT430" s="7"/>
      <c r="QU430" s="7"/>
      <c r="QV430" s="7"/>
      <c r="QW430" s="7"/>
      <c r="QX430" s="7"/>
      <c r="QY430" s="7"/>
      <c r="QZ430" s="7"/>
      <c r="RA430" s="7"/>
      <c r="RB430" s="7"/>
      <c r="RC430" s="7"/>
      <c r="RD430" s="7"/>
      <c r="RE430" s="7"/>
      <c r="RF430" s="7"/>
      <c r="RG430" s="7"/>
      <c r="RH430" s="7"/>
      <c r="RI430" s="7"/>
      <c r="RJ430" s="7"/>
      <c r="RK430" s="7"/>
      <c r="RL430" s="7"/>
      <c r="RM430" s="7"/>
      <c r="RN430" s="7"/>
      <c r="RO430" s="7"/>
      <c r="RP430" s="7"/>
      <c r="RQ430" s="7"/>
      <c r="RR430" s="7"/>
      <c r="RS430" s="7"/>
      <c r="RT430" s="7"/>
      <c r="RU430" s="7"/>
      <c r="RV430" s="7"/>
      <c r="RW430" s="7"/>
      <c r="RX430" s="7"/>
      <c r="RY430" s="7"/>
      <c r="RZ430" s="7"/>
      <c r="SA430" s="7"/>
      <c r="SB430" s="7"/>
      <c r="SC430" s="7"/>
      <c r="SD430" s="7"/>
      <c r="SE430" s="7"/>
      <c r="SF430" s="7"/>
      <c r="SG430" s="7"/>
      <c r="SH430" s="7"/>
      <c r="SI430" s="7"/>
      <c r="SJ430" s="7"/>
      <c r="SK430" s="7"/>
    </row>
    <row r="431" ht="14.2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  <c r="DT431" s="7"/>
      <c r="DU431" s="7"/>
      <c r="DV431" s="7"/>
      <c r="DW431" s="7"/>
      <c r="DX431" s="7"/>
      <c r="DY431" s="7"/>
      <c r="DZ431" s="7"/>
      <c r="EA431" s="7"/>
      <c r="EB431" s="7"/>
      <c r="EC431" s="7"/>
      <c r="ED431" s="7"/>
      <c r="EE431" s="7"/>
      <c r="EF431" s="7"/>
      <c r="EG431" s="7"/>
      <c r="EH431" s="7"/>
      <c r="EI431" s="7"/>
      <c r="EJ431" s="7"/>
      <c r="EK431" s="7"/>
      <c r="EL431" s="7"/>
      <c r="EM431" s="7"/>
      <c r="EN431" s="7"/>
      <c r="EO431" s="7"/>
      <c r="EP431" s="7"/>
      <c r="EQ431" s="7"/>
      <c r="ER431" s="7"/>
      <c r="ES431" s="7"/>
      <c r="ET431" s="7"/>
      <c r="EU431" s="7"/>
      <c r="EV431" s="7"/>
      <c r="EW431" s="7"/>
      <c r="EX431" s="7"/>
      <c r="EY431" s="7"/>
      <c r="EZ431" s="7"/>
      <c r="FA431" s="7"/>
      <c r="FB431" s="7"/>
      <c r="FC431" s="7"/>
      <c r="FD431" s="7"/>
      <c r="FE431" s="7"/>
      <c r="FF431" s="7"/>
      <c r="FG431" s="7"/>
      <c r="FH431" s="7"/>
      <c r="FI431" s="7"/>
      <c r="FJ431" s="7"/>
      <c r="FK431" s="7"/>
      <c r="FL431" s="7"/>
      <c r="FM431" s="7"/>
      <c r="FN431" s="7"/>
      <c r="FO431" s="7"/>
      <c r="FP431" s="7"/>
      <c r="FQ431" s="7"/>
      <c r="FR431" s="7"/>
      <c r="FS431" s="7"/>
      <c r="FT431" s="7"/>
      <c r="FU431" s="7"/>
      <c r="FV431" s="7"/>
      <c r="FW431" s="7"/>
      <c r="FX431" s="7"/>
      <c r="FY431" s="7"/>
      <c r="FZ431" s="7"/>
      <c r="GA431" s="7"/>
      <c r="GB431" s="7"/>
      <c r="GC431" s="7"/>
      <c r="GD431" s="7"/>
      <c r="GE431" s="7"/>
      <c r="GF431" s="7"/>
      <c r="GG431" s="7"/>
      <c r="GH431" s="7"/>
      <c r="GI431" s="7"/>
      <c r="GJ431" s="7"/>
      <c r="GK431" s="7"/>
      <c r="GL431" s="7"/>
      <c r="GM431" s="7"/>
      <c r="GN431" s="7"/>
      <c r="GO431" s="7"/>
      <c r="GP431" s="7"/>
      <c r="GQ431" s="7"/>
      <c r="GR431" s="7"/>
      <c r="GS431" s="7"/>
      <c r="GT431" s="7"/>
      <c r="GU431" s="7"/>
      <c r="GV431" s="7"/>
      <c r="GW431" s="7"/>
      <c r="GX431" s="7"/>
      <c r="GY431" s="7"/>
      <c r="GZ431" s="7"/>
      <c r="HA431" s="7"/>
      <c r="HB431" s="7"/>
      <c r="HC431" s="7"/>
      <c r="HD431" s="7"/>
      <c r="HE431" s="7"/>
      <c r="HF431" s="7"/>
      <c r="HG431" s="7"/>
      <c r="HH431" s="7"/>
      <c r="HI431" s="7"/>
      <c r="HJ431" s="7"/>
      <c r="HK431" s="7"/>
      <c r="HL431" s="7"/>
      <c r="HM431" s="7"/>
      <c r="HN431" s="7"/>
      <c r="HO431" s="7"/>
      <c r="HP431" s="7"/>
      <c r="HQ431" s="7"/>
      <c r="HR431" s="7"/>
      <c r="HS431" s="7"/>
      <c r="HT431" s="7"/>
      <c r="HU431" s="7"/>
      <c r="HV431" s="7"/>
      <c r="HW431" s="7"/>
      <c r="HX431" s="7"/>
      <c r="HY431" s="7"/>
      <c r="HZ431" s="7"/>
      <c r="IA431" s="7"/>
      <c r="IB431" s="7"/>
      <c r="IC431" s="7"/>
      <c r="ID431" s="7"/>
      <c r="IE431" s="7"/>
      <c r="IF431" s="7"/>
      <c r="IG431" s="7"/>
      <c r="IH431" s="7"/>
      <c r="II431" s="7"/>
      <c r="IJ431" s="7"/>
      <c r="IK431" s="7"/>
      <c r="IL431" s="7"/>
      <c r="IM431" s="7"/>
      <c r="IN431" s="7"/>
      <c r="IO431" s="7"/>
      <c r="IP431" s="7"/>
      <c r="IQ431" s="7"/>
      <c r="IR431" s="7"/>
      <c r="IS431" s="7"/>
      <c r="IT431" s="7"/>
      <c r="IU431" s="7"/>
      <c r="IV431" s="7"/>
      <c r="IW431" s="7"/>
      <c r="IX431" s="7"/>
      <c r="IY431" s="7"/>
      <c r="IZ431" s="7"/>
      <c r="JA431" s="7"/>
      <c r="JB431" s="7"/>
      <c r="JC431" s="7"/>
      <c r="JD431" s="7"/>
      <c r="JE431" s="7"/>
      <c r="JF431" s="7"/>
      <c r="JG431" s="7"/>
      <c r="JH431" s="7"/>
      <c r="JI431" s="7"/>
      <c r="JJ431" s="7"/>
      <c r="JK431" s="7"/>
      <c r="JL431" s="7"/>
      <c r="JM431" s="7"/>
      <c r="JN431" s="7"/>
      <c r="JO431" s="7"/>
      <c r="JP431" s="7"/>
      <c r="JQ431" s="7"/>
      <c r="JR431" s="7"/>
      <c r="JS431" s="7"/>
      <c r="JT431" s="7"/>
      <c r="JU431" s="7"/>
      <c r="JV431" s="7"/>
      <c r="JW431" s="7"/>
      <c r="JX431" s="7"/>
      <c r="JY431" s="7"/>
      <c r="JZ431" s="7"/>
      <c r="KA431" s="7"/>
      <c r="KB431" s="7"/>
      <c r="KC431" s="7"/>
      <c r="KD431" s="7"/>
      <c r="KE431" s="7"/>
      <c r="KF431" s="7"/>
      <c r="KG431" s="7"/>
      <c r="KH431" s="7"/>
      <c r="KI431" s="7"/>
      <c r="KJ431" s="7"/>
      <c r="KK431" s="7"/>
      <c r="KL431" s="7"/>
      <c r="KM431" s="7"/>
      <c r="KN431" s="7"/>
      <c r="KO431" s="7"/>
      <c r="KP431" s="7"/>
      <c r="KQ431" s="7"/>
      <c r="KR431" s="7"/>
      <c r="KS431" s="7"/>
      <c r="KT431" s="7"/>
      <c r="KU431" s="7"/>
      <c r="KV431" s="7"/>
      <c r="KW431" s="7"/>
      <c r="KX431" s="7"/>
      <c r="KY431" s="7"/>
      <c r="KZ431" s="7"/>
      <c r="LA431" s="7"/>
      <c r="LB431" s="7"/>
      <c r="LC431" s="7"/>
      <c r="LD431" s="7"/>
      <c r="LE431" s="7"/>
      <c r="LF431" s="7"/>
      <c r="LG431" s="7"/>
      <c r="LH431" s="7"/>
      <c r="LI431" s="7"/>
      <c r="LJ431" s="7"/>
      <c r="LK431" s="7"/>
      <c r="LL431" s="7"/>
      <c r="LM431" s="7"/>
      <c r="LN431" s="7"/>
      <c r="LO431" s="7"/>
      <c r="LP431" s="7"/>
      <c r="LQ431" s="7"/>
      <c r="LR431" s="7"/>
      <c r="LS431" s="7"/>
      <c r="LT431" s="7"/>
      <c r="LU431" s="7"/>
      <c r="LV431" s="7"/>
      <c r="LW431" s="7"/>
      <c r="LX431" s="7"/>
      <c r="LY431" s="7"/>
      <c r="LZ431" s="7"/>
      <c r="MA431" s="7"/>
      <c r="MB431" s="7"/>
      <c r="MC431" s="7"/>
      <c r="MD431" s="7"/>
      <c r="ME431" s="7"/>
      <c r="MF431" s="7"/>
      <c r="MG431" s="7"/>
      <c r="MH431" s="7"/>
      <c r="MI431" s="7"/>
      <c r="MJ431" s="7"/>
      <c r="MK431" s="7"/>
      <c r="ML431" s="7"/>
      <c r="MM431" s="7"/>
      <c r="MN431" s="7"/>
      <c r="MO431" s="7"/>
      <c r="MP431" s="7"/>
      <c r="MQ431" s="7"/>
      <c r="MR431" s="7"/>
      <c r="MS431" s="7"/>
      <c r="MT431" s="7"/>
      <c r="MU431" s="7"/>
      <c r="MV431" s="7"/>
      <c r="MW431" s="7"/>
      <c r="MX431" s="7"/>
      <c r="MY431" s="7"/>
      <c r="MZ431" s="7"/>
      <c r="NA431" s="7"/>
      <c r="NB431" s="7"/>
      <c r="NC431" s="7"/>
      <c r="ND431" s="7"/>
      <c r="NE431" s="7"/>
      <c r="NF431" s="7"/>
      <c r="NG431" s="7"/>
      <c r="NH431" s="7"/>
      <c r="NI431" s="7"/>
      <c r="NJ431" s="7"/>
      <c r="NK431" s="7"/>
      <c r="NL431" s="7"/>
      <c r="NM431" s="7"/>
      <c r="NN431" s="7"/>
      <c r="NO431" s="7"/>
      <c r="NP431" s="7"/>
      <c r="NQ431" s="7"/>
      <c r="NR431" s="7"/>
      <c r="NS431" s="7"/>
      <c r="NT431" s="7"/>
      <c r="NU431" s="7"/>
      <c r="NV431" s="7"/>
      <c r="NW431" s="7"/>
      <c r="NX431" s="7"/>
      <c r="NY431" s="7"/>
      <c r="NZ431" s="7"/>
      <c r="OA431" s="7"/>
      <c r="OB431" s="7"/>
      <c r="OC431" s="7"/>
      <c r="OD431" s="7"/>
      <c r="OE431" s="7"/>
      <c r="OF431" s="7"/>
      <c r="OG431" s="7"/>
      <c r="OH431" s="7"/>
      <c r="OI431" s="7"/>
      <c r="OJ431" s="7"/>
      <c r="OK431" s="7"/>
      <c r="OL431" s="7"/>
      <c r="OM431" s="7"/>
      <c r="ON431" s="7"/>
      <c r="OO431" s="7"/>
      <c r="OP431" s="7"/>
      <c r="OQ431" s="7"/>
      <c r="OR431" s="7"/>
      <c r="OS431" s="7"/>
      <c r="OT431" s="7"/>
      <c r="OU431" s="7"/>
      <c r="OV431" s="7"/>
      <c r="OW431" s="7"/>
      <c r="OX431" s="7"/>
      <c r="OY431" s="7"/>
      <c r="OZ431" s="7"/>
      <c r="PA431" s="7"/>
      <c r="PB431" s="7"/>
      <c r="PC431" s="7"/>
      <c r="PD431" s="7"/>
      <c r="PE431" s="7"/>
      <c r="PF431" s="7"/>
      <c r="PG431" s="7"/>
      <c r="PH431" s="7"/>
      <c r="PI431" s="7"/>
      <c r="PJ431" s="7"/>
      <c r="PK431" s="7"/>
      <c r="PL431" s="7"/>
      <c r="PM431" s="7"/>
      <c r="PN431" s="7"/>
      <c r="PO431" s="7"/>
      <c r="PP431" s="7"/>
      <c r="PQ431" s="7"/>
      <c r="PR431" s="7"/>
      <c r="PS431" s="7"/>
      <c r="PT431" s="7"/>
      <c r="PU431" s="7"/>
      <c r="PV431" s="7"/>
      <c r="PW431" s="7"/>
      <c r="PX431" s="7"/>
      <c r="PY431" s="7"/>
      <c r="PZ431" s="7"/>
      <c r="QA431" s="7"/>
      <c r="QB431" s="7"/>
      <c r="QC431" s="7"/>
      <c r="QD431" s="7"/>
      <c r="QE431" s="7"/>
      <c r="QF431" s="7"/>
      <c r="QG431" s="7"/>
      <c r="QH431" s="7"/>
      <c r="QI431" s="7"/>
      <c r="QJ431" s="7"/>
      <c r="QK431" s="7"/>
      <c r="QL431" s="7"/>
      <c r="QM431" s="7"/>
      <c r="QN431" s="7"/>
      <c r="QO431" s="7"/>
      <c r="QP431" s="7"/>
      <c r="QQ431" s="7"/>
      <c r="QR431" s="7"/>
      <c r="QS431" s="7"/>
      <c r="QT431" s="7"/>
      <c r="QU431" s="7"/>
      <c r="QV431" s="7"/>
      <c r="QW431" s="7"/>
      <c r="QX431" s="7"/>
      <c r="QY431" s="7"/>
      <c r="QZ431" s="7"/>
      <c r="RA431" s="7"/>
      <c r="RB431" s="7"/>
      <c r="RC431" s="7"/>
      <c r="RD431" s="7"/>
      <c r="RE431" s="7"/>
      <c r="RF431" s="7"/>
      <c r="RG431" s="7"/>
      <c r="RH431" s="7"/>
      <c r="RI431" s="7"/>
      <c r="RJ431" s="7"/>
      <c r="RK431" s="7"/>
      <c r="RL431" s="7"/>
      <c r="RM431" s="7"/>
      <c r="RN431" s="7"/>
      <c r="RO431" s="7"/>
      <c r="RP431" s="7"/>
      <c r="RQ431" s="7"/>
      <c r="RR431" s="7"/>
      <c r="RS431" s="7"/>
      <c r="RT431" s="7"/>
      <c r="RU431" s="7"/>
      <c r="RV431" s="7"/>
      <c r="RW431" s="7"/>
      <c r="RX431" s="7"/>
      <c r="RY431" s="7"/>
      <c r="RZ431" s="7"/>
      <c r="SA431" s="7"/>
      <c r="SB431" s="7"/>
      <c r="SC431" s="7"/>
      <c r="SD431" s="7"/>
      <c r="SE431" s="7"/>
      <c r="SF431" s="7"/>
      <c r="SG431" s="7"/>
      <c r="SH431" s="7"/>
      <c r="SI431" s="7"/>
      <c r="SJ431" s="7"/>
      <c r="SK431" s="7"/>
    </row>
    <row r="432" ht="14.2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  <c r="DT432" s="7"/>
      <c r="DU432" s="7"/>
      <c r="DV432" s="7"/>
      <c r="DW432" s="7"/>
      <c r="DX432" s="7"/>
      <c r="DY432" s="7"/>
      <c r="DZ432" s="7"/>
      <c r="EA432" s="7"/>
      <c r="EB432" s="7"/>
      <c r="EC432" s="7"/>
      <c r="ED432" s="7"/>
      <c r="EE432" s="7"/>
      <c r="EF432" s="7"/>
      <c r="EG432" s="7"/>
      <c r="EH432" s="7"/>
      <c r="EI432" s="7"/>
      <c r="EJ432" s="7"/>
      <c r="EK432" s="7"/>
      <c r="EL432" s="7"/>
      <c r="EM432" s="7"/>
      <c r="EN432" s="7"/>
      <c r="EO432" s="7"/>
      <c r="EP432" s="7"/>
      <c r="EQ432" s="7"/>
      <c r="ER432" s="7"/>
      <c r="ES432" s="7"/>
      <c r="ET432" s="7"/>
      <c r="EU432" s="7"/>
      <c r="EV432" s="7"/>
      <c r="EW432" s="7"/>
      <c r="EX432" s="7"/>
      <c r="EY432" s="7"/>
      <c r="EZ432" s="7"/>
      <c r="FA432" s="7"/>
      <c r="FB432" s="7"/>
      <c r="FC432" s="7"/>
      <c r="FD432" s="7"/>
      <c r="FE432" s="7"/>
      <c r="FF432" s="7"/>
      <c r="FG432" s="7"/>
      <c r="FH432" s="7"/>
      <c r="FI432" s="7"/>
      <c r="FJ432" s="7"/>
      <c r="FK432" s="7"/>
      <c r="FL432" s="7"/>
      <c r="FM432" s="7"/>
      <c r="FN432" s="7"/>
      <c r="FO432" s="7"/>
      <c r="FP432" s="7"/>
      <c r="FQ432" s="7"/>
      <c r="FR432" s="7"/>
      <c r="FS432" s="7"/>
      <c r="FT432" s="7"/>
      <c r="FU432" s="7"/>
      <c r="FV432" s="7"/>
      <c r="FW432" s="7"/>
      <c r="FX432" s="7"/>
      <c r="FY432" s="7"/>
      <c r="FZ432" s="7"/>
      <c r="GA432" s="7"/>
      <c r="GB432" s="7"/>
      <c r="GC432" s="7"/>
      <c r="GD432" s="7"/>
      <c r="GE432" s="7"/>
      <c r="GF432" s="7"/>
      <c r="GG432" s="7"/>
      <c r="GH432" s="7"/>
      <c r="GI432" s="7"/>
      <c r="GJ432" s="7"/>
      <c r="GK432" s="7"/>
      <c r="GL432" s="7"/>
      <c r="GM432" s="7"/>
      <c r="GN432" s="7"/>
      <c r="GO432" s="7"/>
      <c r="GP432" s="7"/>
      <c r="GQ432" s="7"/>
      <c r="GR432" s="7"/>
      <c r="GS432" s="7"/>
      <c r="GT432" s="7"/>
      <c r="GU432" s="7"/>
      <c r="GV432" s="7"/>
      <c r="GW432" s="7"/>
      <c r="GX432" s="7"/>
      <c r="GY432" s="7"/>
      <c r="GZ432" s="7"/>
      <c r="HA432" s="7"/>
      <c r="HB432" s="7"/>
      <c r="HC432" s="7"/>
      <c r="HD432" s="7"/>
      <c r="HE432" s="7"/>
      <c r="HF432" s="7"/>
      <c r="HG432" s="7"/>
      <c r="HH432" s="7"/>
      <c r="HI432" s="7"/>
      <c r="HJ432" s="7"/>
      <c r="HK432" s="7"/>
      <c r="HL432" s="7"/>
      <c r="HM432" s="7"/>
      <c r="HN432" s="7"/>
      <c r="HO432" s="7"/>
      <c r="HP432" s="7"/>
      <c r="HQ432" s="7"/>
      <c r="HR432" s="7"/>
      <c r="HS432" s="7"/>
      <c r="HT432" s="7"/>
      <c r="HU432" s="7"/>
      <c r="HV432" s="7"/>
      <c r="HW432" s="7"/>
      <c r="HX432" s="7"/>
      <c r="HY432" s="7"/>
      <c r="HZ432" s="7"/>
      <c r="IA432" s="7"/>
      <c r="IB432" s="7"/>
      <c r="IC432" s="7"/>
      <c r="ID432" s="7"/>
      <c r="IE432" s="7"/>
      <c r="IF432" s="7"/>
      <c r="IG432" s="7"/>
      <c r="IH432" s="7"/>
      <c r="II432" s="7"/>
      <c r="IJ432" s="7"/>
      <c r="IK432" s="7"/>
      <c r="IL432" s="7"/>
      <c r="IM432" s="7"/>
      <c r="IN432" s="7"/>
      <c r="IO432" s="7"/>
      <c r="IP432" s="7"/>
      <c r="IQ432" s="7"/>
      <c r="IR432" s="7"/>
      <c r="IS432" s="7"/>
      <c r="IT432" s="7"/>
      <c r="IU432" s="7"/>
      <c r="IV432" s="7"/>
      <c r="IW432" s="7"/>
      <c r="IX432" s="7"/>
      <c r="IY432" s="7"/>
      <c r="IZ432" s="7"/>
      <c r="JA432" s="7"/>
      <c r="JB432" s="7"/>
      <c r="JC432" s="7"/>
      <c r="JD432" s="7"/>
      <c r="JE432" s="7"/>
      <c r="JF432" s="7"/>
      <c r="JG432" s="7"/>
      <c r="JH432" s="7"/>
      <c r="JI432" s="7"/>
      <c r="JJ432" s="7"/>
      <c r="JK432" s="7"/>
      <c r="JL432" s="7"/>
      <c r="JM432" s="7"/>
      <c r="JN432" s="7"/>
      <c r="JO432" s="7"/>
      <c r="JP432" s="7"/>
      <c r="JQ432" s="7"/>
      <c r="JR432" s="7"/>
      <c r="JS432" s="7"/>
      <c r="JT432" s="7"/>
      <c r="JU432" s="7"/>
      <c r="JV432" s="7"/>
      <c r="JW432" s="7"/>
      <c r="JX432" s="7"/>
      <c r="JY432" s="7"/>
      <c r="JZ432" s="7"/>
      <c r="KA432" s="7"/>
      <c r="KB432" s="7"/>
      <c r="KC432" s="7"/>
      <c r="KD432" s="7"/>
      <c r="KE432" s="7"/>
      <c r="KF432" s="7"/>
      <c r="KG432" s="7"/>
      <c r="KH432" s="7"/>
      <c r="KI432" s="7"/>
      <c r="KJ432" s="7"/>
      <c r="KK432" s="7"/>
      <c r="KL432" s="7"/>
      <c r="KM432" s="7"/>
      <c r="KN432" s="7"/>
      <c r="KO432" s="7"/>
      <c r="KP432" s="7"/>
      <c r="KQ432" s="7"/>
      <c r="KR432" s="7"/>
      <c r="KS432" s="7"/>
      <c r="KT432" s="7"/>
      <c r="KU432" s="7"/>
      <c r="KV432" s="7"/>
      <c r="KW432" s="7"/>
      <c r="KX432" s="7"/>
      <c r="KY432" s="7"/>
      <c r="KZ432" s="7"/>
      <c r="LA432" s="7"/>
      <c r="LB432" s="7"/>
      <c r="LC432" s="7"/>
      <c r="LD432" s="7"/>
      <c r="LE432" s="7"/>
      <c r="LF432" s="7"/>
      <c r="LG432" s="7"/>
      <c r="LH432" s="7"/>
      <c r="LI432" s="7"/>
      <c r="LJ432" s="7"/>
      <c r="LK432" s="7"/>
      <c r="LL432" s="7"/>
      <c r="LM432" s="7"/>
      <c r="LN432" s="7"/>
      <c r="LO432" s="7"/>
      <c r="LP432" s="7"/>
      <c r="LQ432" s="7"/>
      <c r="LR432" s="7"/>
      <c r="LS432" s="7"/>
      <c r="LT432" s="7"/>
      <c r="LU432" s="7"/>
      <c r="LV432" s="7"/>
      <c r="LW432" s="7"/>
      <c r="LX432" s="7"/>
      <c r="LY432" s="7"/>
      <c r="LZ432" s="7"/>
      <c r="MA432" s="7"/>
      <c r="MB432" s="7"/>
      <c r="MC432" s="7"/>
      <c r="MD432" s="7"/>
      <c r="ME432" s="7"/>
      <c r="MF432" s="7"/>
      <c r="MG432" s="7"/>
      <c r="MH432" s="7"/>
      <c r="MI432" s="7"/>
      <c r="MJ432" s="7"/>
      <c r="MK432" s="7"/>
      <c r="ML432" s="7"/>
      <c r="MM432" s="7"/>
      <c r="MN432" s="7"/>
      <c r="MO432" s="7"/>
      <c r="MP432" s="7"/>
      <c r="MQ432" s="7"/>
      <c r="MR432" s="7"/>
      <c r="MS432" s="7"/>
      <c r="MT432" s="7"/>
      <c r="MU432" s="7"/>
      <c r="MV432" s="7"/>
      <c r="MW432" s="7"/>
      <c r="MX432" s="7"/>
      <c r="MY432" s="7"/>
      <c r="MZ432" s="7"/>
      <c r="NA432" s="7"/>
      <c r="NB432" s="7"/>
      <c r="NC432" s="7"/>
      <c r="ND432" s="7"/>
      <c r="NE432" s="7"/>
      <c r="NF432" s="7"/>
      <c r="NG432" s="7"/>
      <c r="NH432" s="7"/>
      <c r="NI432" s="7"/>
      <c r="NJ432" s="7"/>
      <c r="NK432" s="7"/>
      <c r="NL432" s="7"/>
      <c r="NM432" s="7"/>
      <c r="NN432" s="7"/>
      <c r="NO432" s="7"/>
      <c r="NP432" s="7"/>
      <c r="NQ432" s="7"/>
      <c r="NR432" s="7"/>
      <c r="NS432" s="7"/>
      <c r="NT432" s="7"/>
      <c r="NU432" s="7"/>
      <c r="NV432" s="7"/>
      <c r="NW432" s="7"/>
      <c r="NX432" s="7"/>
      <c r="NY432" s="7"/>
      <c r="NZ432" s="7"/>
      <c r="OA432" s="7"/>
      <c r="OB432" s="7"/>
      <c r="OC432" s="7"/>
      <c r="OD432" s="7"/>
      <c r="OE432" s="7"/>
      <c r="OF432" s="7"/>
      <c r="OG432" s="7"/>
      <c r="OH432" s="7"/>
      <c r="OI432" s="7"/>
      <c r="OJ432" s="7"/>
      <c r="OK432" s="7"/>
      <c r="OL432" s="7"/>
      <c r="OM432" s="7"/>
      <c r="ON432" s="7"/>
      <c r="OO432" s="7"/>
      <c r="OP432" s="7"/>
      <c r="OQ432" s="7"/>
      <c r="OR432" s="7"/>
      <c r="OS432" s="7"/>
      <c r="OT432" s="7"/>
      <c r="OU432" s="7"/>
      <c r="OV432" s="7"/>
      <c r="OW432" s="7"/>
      <c r="OX432" s="7"/>
      <c r="OY432" s="7"/>
      <c r="OZ432" s="7"/>
      <c r="PA432" s="7"/>
      <c r="PB432" s="7"/>
      <c r="PC432" s="7"/>
      <c r="PD432" s="7"/>
      <c r="PE432" s="7"/>
      <c r="PF432" s="7"/>
      <c r="PG432" s="7"/>
      <c r="PH432" s="7"/>
      <c r="PI432" s="7"/>
      <c r="PJ432" s="7"/>
      <c r="PK432" s="7"/>
      <c r="PL432" s="7"/>
      <c r="PM432" s="7"/>
      <c r="PN432" s="7"/>
      <c r="PO432" s="7"/>
      <c r="PP432" s="7"/>
      <c r="PQ432" s="7"/>
      <c r="PR432" s="7"/>
      <c r="PS432" s="7"/>
      <c r="PT432" s="7"/>
      <c r="PU432" s="7"/>
      <c r="PV432" s="7"/>
      <c r="PW432" s="7"/>
      <c r="PX432" s="7"/>
      <c r="PY432" s="7"/>
      <c r="PZ432" s="7"/>
      <c r="QA432" s="7"/>
      <c r="QB432" s="7"/>
      <c r="QC432" s="7"/>
      <c r="QD432" s="7"/>
      <c r="QE432" s="7"/>
      <c r="QF432" s="7"/>
      <c r="QG432" s="7"/>
      <c r="QH432" s="7"/>
      <c r="QI432" s="7"/>
      <c r="QJ432" s="7"/>
      <c r="QK432" s="7"/>
      <c r="QL432" s="7"/>
      <c r="QM432" s="7"/>
      <c r="QN432" s="7"/>
      <c r="QO432" s="7"/>
      <c r="QP432" s="7"/>
      <c r="QQ432" s="7"/>
      <c r="QR432" s="7"/>
      <c r="QS432" s="7"/>
      <c r="QT432" s="7"/>
      <c r="QU432" s="7"/>
      <c r="QV432" s="7"/>
      <c r="QW432" s="7"/>
      <c r="QX432" s="7"/>
      <c r="QY432" s="7"/>
      <c r="QZ432" s="7"/>
      <c r="RA432" s="7"/>
      <c r="RB432" s="7"/>
      <c r="RC432" s="7"/>
      <c r="RD432" s="7"/>
      <c r="RE432" s="7"/>
      <c r="RF432" s="7"/>
      <c r="RG432" s="7"/>
      <c r="RH432" s="7"/>
      <c r="RI432" s="7"/>
      <c r="RJ432" s="7"/>
      <c r="RK432" s="7"/>
      <c r="RL432" s="7"/>
      <c r="RM432" s="7"/>
      <c r="RN432" s="7"/>
      <c r="RO432" s="7"/>
      <c r="RP432" s="7"/>
      <c r="RQ432" s="7"/>
      <c r="RR432" s="7"/>
      <c r="RS432" s="7"/>
      <c r="RT432" s="7"/>
      <c r="RU432" s="7"/>
      <c r="RV432" s="7"/>
      <c r="RW432" s="7"/>
      <c r="RX432" s="7"/>
      <c r="RY432" s="7"/>
      <c r="RZ432" s="7"/>
      <c r="SA432" s="7"/>
      <c r="SB432" s="7"/>
      <c r="SC432" s="7"/>
      <c r="SD432" s="7"/>
      <c r="SE432" s="7"/>
      <c r="SF432" s="7"/>
      <c r="SG432" s="7"/>
      <c r="SH432" s="7"/>
      <c r="SI432" s="7"/>
      <c r="SJ432" s="7"/>
      <c r="SK432" s="7"/>
    </row>
    <row r="433" ht="14.2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  <c r="DT433" s="7"/>
      <c r="DU433" s="7"/>
      <c r="DV433" s="7"/>
      <c r="DW433" s="7"/>
      <c r="DX433" s="7"/>
      <c r="DY433" s="7"/>
      <c r="DZ433" s="7"/>
      <c r="EA433" s="7"/>
      <c r="EB433" s="7"/>
      <c r="EC433" s="7"/>
      <c r="ED433" s="7"/>
      <c r="EE433" s="7"/>
      <c r="EF433" s="7"/>
      <c r="EG433" s="7"/>
      <c r="EH433" s="7"/>
      <c r="EI433" s="7"/>
      <c r="EJ433" s="7"/>
      <c r="EK433" s="7"/>
      <c r="EL433" s="7"/>
      <c r="EM433" s="7"/>
      <c r="EN433" s="7"/>
      <c r="EO433" s="7"/>
      <c r="EP433" s="7"/>
      <c r="EQ433" s="7"/>
      <c r="ER433" s="7"/>
      <c r="ES433" s="7"/>
      <c r="ET433" s="7"/>
      <c r="EU433" s="7"/>
      <c r="EV433" s="7"/>
      <c r="EW433" s="7"/>
      <c r="EX433" s="7"/>
      <c r="EY433" s="7"/>
      <c r="EZ433" s="7"/>
      <c r="FA433" s="7"/>
      <c r="FB433" s="7"/>
      <c r="FC433" s="7"/>
      <c r="FD433" s="7"/>
      <c r="FE433" s="7"/>
      <c r="FF433" s="7"/>
      <c r="FG433" s="7"/>
      <c r="FH433" s="7"/>
      <c r="FI433" s="7"/>
      <c r="FJ433" s="7"/>
      <c r="FK433" s="7"/>
      <c r="FL433" s="7"/>
      <c r="FM433" s="7"/>
      <c r="FN433" s="7"/>
      <c r="FO433" s="7"/>
      <c r="FP433" s="7"/>
      <c r="FQ433" s="7"/>
      <c r="FR433" s="7"/>
      <c r="FS433" s="7"/>
      <c r="FT433" s="7"/>
      <c r="FU433" s="7"/>
      <c r="FV433" s="7"/>
      <c r="FW433" s="7"/>
      <c r="FX433" s="7"/>
      <c r="FY433" s="7"/>
      <c r="FZ433" s="7"/>
      <c r="GA433" s="7"/>
      <c r="GB433" s="7"/>
      <c r="GC433" s="7"/>
      <c r="GD433" s="7"/>
      <c r="GE433" s="7"/>
      <c r="GF433" s="7"/>
      <c r="GG433" s="7"/>
      <c r="GH433" s="7"/>
      <c r="GI433" s="7"/>
      <c r="GJ433" s="7"/>
      <c r="GK433" s="7"/>
      <c r="GL433" s="7"/>
      <c r="GM433" s="7"/>
      <c r="GN433" s="7"/>
      <c r="GO433" s="7"/>
      <c r="GP433" s="7"/>
      <c r="GQ433" s="7"/>
      <c r="GR433" s="7"/>
      <c r="GS433" s="7"/>
      <c r="GT433" s="7"/>
      <c r="GU433" s="7"/>
      <c r="GV433" s="7"/>
      <c r="GW433" s="7"/>
      <c r="GX433" s="7"/>
      <c r="GY433" s="7"/>
      <c r="GZ433" s="7"/>
      <c r="HA433" s="7"/>
      <c r="HB433" s="7"/>
      <c r="HC433" s="7"/>
      <c r="HD433" s="7"/>
      <c r="HE433" s="7"/>
      <c r="HF433" s="7"/>
      <c r="HG433" s="7"/>
      <c r="HH433" s="7"/>
      <c r="HI433" s="7"/>
      <c r="HJ433" s="7"/>
      <c r="HK433" s="7"/>
      <c r="HL433" s="7"/>
      <c r="HM433" s="7"/>
      <c r="HN433" s="7"/>
      <c r="HO433" s="7"/>
      <c r="HP433" s="7"/>
      <c r="HQ433" s="7"/>
      <c r="HR433" s="7"/>
      <c r="HS433" s="7"/>
      <c r="HT433" s="7"/>
      <c r="HU433" s="7"/>
      <c r="HV433" s="7"/>
      <c r="HW433" s="7"/>
      <c r="HX433" s="7"/>
      <c r="HY433" s="7"/>
      <c r="HZ433" s="7"/>
      <c r="IA433" s="7"/>
      <c r="IB433" s="7"/>
      <c r="IC433" s="7"/>
      <c r="ID433" s="7"/>
      <c r="IE433" s="7"/>
      <c r="IF433" s="7"/>
      <c r="IG433" s="7"/>
      <c r="IH433" s="7"/>
      <c r="II433" s="7"/>
      <c r="IJ433" s="7"/>
      <c r="IK433" s="7"/>
      <c r="IL433" s="7"/>
      <c r="IM433" s="7"/>
      <c r="IN433" s="7"/>
      <c r="IO433" s="7"/>
      <c r="IP433" s="7"/>
      <c r="IQ433" s="7"/>
      <c r="IR433" s="7"/>
      <c r="IS433" s="7"/>
      <c r="IT433" s="7"/>
      <c r="IU433" s="7"/>
      <c r="IV433" s="7"/>
      <c r="IW433" s="7"/>
      <c r="IX433" s="7"/>
      <c r="IY433" s="7"/>
      <c r="IZ433" s="7"/>
      <c r="JA433" s="7"/>
      <c r="JB433" s="7"/>
      <c r="JC433" s="7"/>
      <c r="JD433" s="7"/>
      <c r="JE433" s="7"/>
      <c r="JF433" s="7"/>
      <c r="JG433" s="7"/>
      <c r="JH433" s="7"/>
      <c r="JI433" s="7"/>
      <c r="JJ433" s="7"/>
      <c r="JK433" s="7"/>
      <c r="JL433" s="7"/>
      <c r="JM433" s="7"/>
      <c r="JN433" s="7"/>
      <c r="JO433" s="7"/>
      <c r="JP433" s="7"/>
      <c r="JQ433" s="7"/>
      <c r="JR433" s="7"/>
      <c r="JS433" s="7"/>
      <c r="JT433" s="7"/>
      <c r="JU433" s="7"/>
      <c r="JV433" s="7"/>
      <c r="JW433" s="7"/>
      <c r="JX433" s="7"/>
      <c r="JY433" s="7"/>
      <c r="JZ433" s="7"/>
      <c r="KA433" s="7"/>
      <c r="KB433" s="7"/>
      <c r="KC433" s="7"/>
      <c r="KD433" s="7"/>
      <c r="KE433" s="7"/>
      <c r="KF433" s="7"/>
      <c r="KG433" s="7"/>
      <c r="KH433" s="7"/>
      <c r="KI433" s="7"/>
      <c r="KJ433" s="7"/>
      <c r="KK433" s="7"/>
      <c r="KL433" s="7"/>
      <c r="KM433" s="7"/>
      <c r="KN433" s="7"/>
      <c r="KO433" s="7"/>
      <c r="KP433" s="7"/>
      <c r="KQ433" s="7"/>
      <c r="KR433" s="7"/>
      <c r="KS433" s="7"/>
      <c r="KT433" s="7"/>
      <c r="KU433" s="7"/>
      <c r="KV433" s="7"/>
      <c r="KW433" s="7"/>
      <c r="KX433" s="7"/>
      <c r="KY433" s="7"/>
      <c r="KZ433" s="7"/>
      <c r="LA433" s="7"/>
      <c r="LB433" s="7"/>
      <c r="LC433" s="7"/>
      <c r="LD433" s="7"/>
      <c r="LE433" s="7"/>
      <c r="LF433" s="7"/>
      <c r="LG433" s="7"/>
      <c r="LH433" s="7"/>
      <c r="LI433" s="7"/>
      <c r="LJ433" s="7"/>
      <c r="LK433" s="7"/>
      <c r="LL433" s="7"/>
      <c r="LM433" s="7"/>
      <c r="LN433" s="7"/>
      <c r="LO433" s="7"/>
      <c r="LP433" s="7"/>
      <c r="LQ433" s="7"/>
      <c r="LR433" s="7"/>
      <c r="LS433" s="7"/>
      <c r="LT433" s="7"/>
      <c r="LU433" s="7"/>
      <c r="LV433" s="7"/>
      <c r="LW433" s="7"/>
      <c r="LX433" s="7"/>
      <c r="LY433" s="7"/>
      <c r="LZ433" s="7"/>
      <c r="MA433" s="7"/>
      <c r="MB433" s="7"/>
      <c r="MC433" s="7"/>
      <c r="MD433" s="7"/>
      <c r="ME433" s="7"/>
      <c r="MF433" s="7"/>
      <c r="MG433" s="7"/>
      <c r="MH433" s="7"/>
      <c r="MI433" s="7"/>
      <c r="MJ433" s="7"/>
      <c r="MK433" s="7"/>
      <c r="ML433" s="7"/>
      <c r="MM433" s="7"/>
      <c r="MN433" s="7"/>
      <c r="MO433" s="7"/>
      <c r="MP433" s="7"/>
      <c r="MQ433" s="7"/>
      <c r="MR433" s="7"/>
      <c r="MS433" s="7"/>
      <c r="MT433" s="7"/>
      <c r="MU433" s="7"/>
      <c r="MV433" s="7"/>
      <c r="MW433" s="7"/>
      <c r="MX433" s="7"/>
      <c r="MY433" s="7"/>
      <c r="MZ433" s="7"/>
      <c r="NA433" s="7"/>
      <c r="NB433" s="7"/>
      <c r="NC433" s="7"/>
      <c r="ND433" s="7"/>
      <c r="NE433" s="7"/>
      <c r="NF433" s="7"/>
      <c r="NG433" s="7"/>
      <c r="NH433" s="7"/>
      <c r="NI433" s="7"/>
      <c r="NJ433" s="7"/>
      <c r="NK433" s="7"/>
      <c r="NL433" s="7"/>
      <c r="NM433" s="7"/>
      <c r="NN433" s="7"/>
      <c r="NO433" s="7"/>
      <c r="NP433" s="7"/>
      <c r="NQ433" s="7"/>
      <c r="NR433" s="7"/>
      <c r="NS433" s="7"/>
      <c r="NT433" s="7"/>
      <c r="NU433" s="7"/>
      <c r="NV433" s="7"/>
      <c r="NW433" s="7"/>
      <c r="NX433" s="7"/>
      <c r="NY433" s="7"/>
      <c r="NZ433" s="7"/>
      <c r="OA433" s="7"/>
      <c r="OB433" s="7"/>
      <c r="OC433" s="7"/>
      <c r="OD433" s="7"/>
      <c r="OE433" s="7"/>
      <c r="OF433" s="7"/>
      <c r="OG433" s="7"/>
      <c r="OH433" s="7"/>
      <c r="OI433" s="7"/>
      <c r="OJ433" s="7"/>
      <c r="OK433" s="7"/>
      <c r="OL433" s="7"/>
      <c r="OM433" s="7"/>
      <c r="ON433" s="7"/>
      <c r="OO433" s="7"/>
      <c r="OP433" s="7"/>
      <c r="OQ433" s="7"/>
      <c r="OR433" s="7"/>
      <c r="OS433" s="7"/>
      <c r="OT433" s="7"/>
      <c r="OU433" s="7"/>
      <c r="OV433" s="7"/>
      <c r="OW433" s="7"/>
      <c r="OX433" s="7"/>
      <c r="OY433" s="7"/>
      <c r="OZ433" s="7"/>
      <c r="PA433" s="7"/>
      <c r="PB433" s="7"/>
      <c r="PC433" s="7"/>
      <c r="PD433" s="7"/>
      <c r="PE433" s="7"/>
      <c r="PF433" s="7"/>
      <c r="PG433" s="7"/>
      <c r="PH433" s="7"/>
      <c r="PI433" s="7"/>
      <c r="PJ433" s="7"/>
      <c r="PK433" s="7"/>
      <c r="PL433" s="7"/>
      <c r="PM433" s="7"/>
      <c r="PN433" s="7"/>
      <c r="PO433" s="7"/>
      <c r="PP433" s="7"/>
      <c r="PQ433" s="7"/>
      <c r="PR433" s="7"/>
      <c r="PS433" s="7"/>
      <c r="PT433" s="7"/>
      <c r="PU433" s="7"/>
      <c r="PV433" s="7"/>
      <c r="PW433" s="7"/>
      <c r="PX433" s="7"/>
      <c r="PY433" s="7"/>
      <c r="PZ433" s="7"/>
      <c r="QA433" s="7"/>
      <c r="QB433" s="7"/>
      <c r="QC433" s="7"/>
      <c r="QD433" s="7"/>
      <c r="QE433" s="7"/>
      <c r="QF433" s="7"/>
      <c r="QG433" s="7"/>
      <c r="QH433" s="7"/>
      <c r="QI433" s="7"/>
      <c r="QJ433" s="7"/>
      <c r="QK433" s="7"/>
      <c r="QL433" s="7"/>
      <c r="QM433" s="7"/>
      <c r="QN433" s="7"/>
      <c r="QO433" s="7"/>
      <c r="QP433" s="7"/>
      <c r="QQ433" s="7"/>
      <c r="QR433" s="7"/>
      <c r="QS433" s="7"/>
      <c r="QT433" s="7"/>
      <c r="QU433" s="7"/>
      <c r="QV433" s="7"/>
      <c r="QW433" s="7"/>
      <c r="QX433" s="7"/>
      <c r="QY433" s="7"/>
      <c r="QZ433" s="7"/>
      <c r="RA433" s="7"/>
      <c r="RB433" s="7"/>
      <c r="RC433" s="7"/>
      <c r="RD433" s="7"/>
      <c r="RE433" s="7"/>
      <c r="RF433" s="7"/>
      <c r="RG433" s="7"/>
      <c r="RH433" s="7"/>
      <c r="RI433" s="7"/>
      <c r="RJ433" s="7"/>
      <c r="RK433" s="7"/>
      <c r="RL433" s="7"/>
      <c r="RM433" s="7"/>
      <c r="RN433" s="7"/>
      <c r="RO433" s="7"/>
      <c r="RP433" s="7"/>
      <c r="RQ433" s="7"/>
      <c r="RR433" s="7"/>
      <c r="RS433" s="7"/>
      <c r="RT433" s="7"/>
      <c r="RU433" s="7"/>
      <c r="RV433" s="7"/>
      <c r="RW433" s="7"/>
      <c r="RX433" s="7"/>
      <c r="RY433" s="7"/>
      <c r="RZ433" s="7"/>
      <c r="SA433" s="7"/>
      <c r="SB433" s="7"/>
      <c r="SC433" s="7"/>
      <c r="SD433" s="7"/>
      <c r="SE433" s="7"/>
      <c r="SF433" s="7"/>
      <c r="SG433" s="7"/>
      <c r="SH433" s="7"/>
      <c r="SI433" s="7"/>
      <c r="SJ433" s="7"/>
      <c r="SK433" s="7"/>
    </row>
    <row r="434" ht="14.2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  <c r="DT434" s="7"/>
      <c r="DU434" s="7"/>
      <c r="DV434" s="7"/>
      <c r="DW434" s="7"/>
      <c r="DX434" s="7"/>
      <c r="DY434" s="7"/>
      <c r="DZ434" s="7"/>
      <c r="EA434" s="7"/>
      <c r="EB434" s="7"/>
      <c r="EC434" s="7"/>
      <c r="ED434" s="7"/>
      <c r="EE434" s="7"/>
      <c r="EF434" s="7"/>
      <c r="EG434" s="7"/>
      <c r="EH434" s="7"/>
      <c r="EI434" s="7"/>
      <c r="EJ434" s="7"/>
      <c r="EK434" s="7"/>
      <c r="EL434" s="7"/>
      <c r="EM434" s="7"/>
      <c r="EN434" s="7"/>
      <c r="EO434" s="7"/>
      <c r="EP434" s="7"/>
      <c r="EQ434" s="7"/>
      <c r="ER434" s="7"/>
      <c r="ES434" s="7"/>
      <c r="ET434" s="7"/>
      <c r="EU434" s="7"/>
      <c r="EV434" s="7"/>
      <c r="EW434" s="7"/>
      <c r="EX434" s="7"/>
      <c r="EY434" s="7"/>
      <c r="EZ434" s="7"/>
      <c r="FA434" s="7"/>
      <c r="FB434" s="7"/>
      <c r="FC434" s="7"/>
      <c r="FD434" s="7"/>
      <c r="FE434" s="7"/>
      <c r="FF434" s="7"/>
      <c r="FG434" s="7"/>
      <c r="FH434" s="7"/>
      <c r="FI434" s="7"/>
      <c r="FJ434" s="7"/>
      <c r="FK434" s="7"/>
      <c r="FL434" s="7"/>
      <c r="FM434" s="7"/>
      <c r="FN434" s="7"/>
      <c r="FO434" s="7"/>
      <c r="FP434" s="7"/>
      <c r="FQ434" s="7"/>
      <c r="FR434" s="7"/>
      <c r="FS434" s="7"/>
      <c r="FT434" s="7"/>
      <c r="FU434" s="7"/>
      <c r="FV434" s="7"/>
      <c r="FW434" s="7"/>
      <c r="FX434" s="7"/>
      <c r="FY434" s="7"/>
      <c r="FZ434" s="7"/>
      <c r="GA434" s="7"/>
      <c r="GB434" s="7"/>
      <c r="GC434" s="7"/>
      <c r="GD434" s="7"/>
      <c r="GE434" s="7"/>
      <c r="GF434" s="7"/>
      <c r="GG434" s="7"/>
      <c r="GH434" s="7"/>
      <c r="GI434" s="7"/>
      <c r="GJ434" s="7"/>
      <c r="GK434" s="7"/>
      <c r="GL434" s="7"/>
      <c r="GM434" s="7"/>
      <c r="GN434" s="7"/>
      <c r="GO434" s="7"/>
      <c r="GP434" s="7"/>
      <c r="GQ434" s="7"/>
      <c r="GR434" s="7"/>
      <c r="GS434" s="7"/>
      <c r="GT434" s="7"/>
      <c r="GU434" s="7"/>
      <c r="GV434" s="7"/>
      <c r="GW434" s="7"/>
      <c r="GX434" s="7"/>
      <c r="GY434" s="7"/>
      <c r="GZ434" s="7"/>
      <c r="HA434" s="7"/>
      <c r="HB434" s="7"/>
      <c r="HC434" s="7"/>
      <c r="HD434" s="7"/>
      <c r="HE434" s="7"/>
      <c r="HF434" s="7"/>
      <c r="HG434" s="7"/>
      <c r="HH434" s="7"/>
      <c r="HI434" s="7"/>
      <c r="HJ434" s="7"/>
      <c r="HK434" s="7"/>
      <c r="HL434" s="7"/>
      <c r="HM434" s="7"/>
      <c r="HN434" s="7"/>
      <c r="HO434" s="7"/>
      <c r="HP434" s="7"/>
      <c r="HQ434" s="7"/>
      <c r="HR434" s="7"/>
      <c r="HS434" s="7"/>
      <c r="HT434" s="7"/>
      <c r="HU434" s="7"/>
      <c r="HV434" s="7"/>
      <c r="HW434" s="7"/>
      <c r="HX434" s="7"/>
      <c r="HY434" s="7"/>
      <c r="HZ434" s="7"/>
      <c r="IA434" s="7"/>
      <c r="IB434" s="7"/>
      <c r="IC434" s="7"/>
      <c r="ID434" s="7"/>
      <c r="IE434" s="7"/>
      <c r="IF434" s="7"/>
      <c r="IG434" s="7"/>
      <c r="IH434" s="7"/>
      <c r="II434" s="7"/>
      <c r="IJ434" s="7"/>
      <c r="IK434" s="7"/>
      <c r="IL434" s="7"/>
      <c r="IM434" s="7"/>
      <c r="IN434" s="7"/>
      <c r="IO434" s="7"/>
      <c r="IP434" s="7"/>
      <c r="IQ434" s="7"/>
      <c r="IR434" s="7"/>
      <c r="IS434" s="7"/>
      <c r="IT434" s="7"/>
      <c r="IU434" s="7"/>
      <c r="IV434" s="7"/>
      <c r="IW434" s="7"/>
      <c r="IX434" s="7"/>
      <c r="IY434" s="7"/>
      <c r="IZ434" s="7"/>
      <c r="JA434" s="7"/>
      <c r="JB434" s="7"/>
      <c r="JC434" s="7"/>
      <c r="JD434" s="7"/>
      <c r="JE434" s="7"/>
      <c r="JF434" s="7"/>
      <c r="JG434" s="7"/>
      <c r="JH434" s="7"/>
      <c r="JI434" s="7"/>
      <c r="JJ434" s="7"/>
      <c r="JK434" s="7"/>
      <c r="JL434" s="7"/>
      <c r="JM434" s="7"/>
      <c r="JN434" s="7"/>
      <c r="JO434" s="7"/>
      <c r="JP434" s="7"/>
      <c r="JQ434" s="7"/>
      <c r="JR434" s="7"/>
      <c r="JS434" s="7"/>
      <c r="JT434" s="7"/>
      <c r="JU434" s="7"/>
      <c r="JV434" s="7"/>
      <c r="JW434" s="7"/>
      <c r="JX434" s="7"/>
      <c r="JY434" s="7"/>
      <c r="JZ434" s="7"/>
      <c r="KA434" s="7"/>
      <c r="KB434" s="7"/>
      <c r="KC434" s="7"/>
      <c r="KD434" s="7"/>
      <c r="KE434" s="7"/>
      <c r="KF434" s="7"/>
      <c r="KG434" s="7"/>
      <c r="KH434" s="7"/>
      <c r="KI434" s="7"/>
      <c r="KJ434" s="7"/>
      <c r="KK434" s="7"/>
      <c r="KL434" s="7"/>
      <c r="KM434" s="7"/>
      <c r="KN434" s="7"/>
      <c r="KO434" s="7"/>
      <c r="KP434" s="7"/>
      <c r="KQ434" s="7"/>
      <c r="KR434" s="7"/>
      <c r="KS434" s="7"/>
      <c r="KT434" s="7"/>
      <c r="KU434" s="7"/>
      <c r="KV434" s="7"/>
      <c r="KW434" s="7"/>
      <c r="KX434" s="7"/>
      <c r="KY434" s="7"/>
      <c r="KZ434" s="7"/>
      <c r="LA434" s="7"/>
      <c r="LB434" s="7"/>
      <c r="LC434" s="7"/>
      <c r="LD434" s="7"/>
      <c r="LE434" s="7"/>
      <c r="LF434" s="7"/>
      <c r="LG434" s="7"/>
      <c r="LH434" s="7"/>
      <c r="LI434" s="7"/>
      <c r="LJ434" s="7"/>
      <c r="LK434" s="7"/>
      <c r="LL434" s="7"/>
      <c r="LM434" s="7"/>
      <c r="LN434" s="7"/>
      <c r="LO434" s="7"/>
      <c r="LP434" s="7"/>
      <c r="LQ434" s="7"/>
      <c r="LR434" s="7"/>
      <c r="LS434" s="7"/>
      <c r="LT434" s="7"/>
      <c r="LU434" s="7"/>
      <c r="LV434" s="7"/>
      <c r="LW434" s="7"/>
      <c r="LX434" s="7"/>
      <c r="LY434" s="7"/>
      <c r="LZ434" s="7"/>
      <c r="MA434" s="7"/>
      <c r="MB434" s="7"/>
      <c r="MC434" s="7"/>
      <c r="MD434" s="7"/>
      <c r="ME434" s="7"/>
      <c r="MF434" s="7"/>
      <c r="MG434" s="7"/>
      <c r="MH434" s="7"/>
      <c r="MI434" s="7"/>
      <c r="MJ434" s="7"/>
      <c r="MK434" s="7"/>
      <c r="ML434" s="7"/>
      <c r="MM434" s="7"/>
      <c r="MN434" s="7"/>
      <c r="MO434" s="7"/>
      <c r="MP434" s="7"/>
      <c r="MQ434" s="7"/>
      <c r="MR434" s="7"/>
      <c r="MS434" s="7"/>
      <c r="MT434" s="7"/>
      <c r="MU434" s="7"/>
      <c r="MV434" s="7"/>
      <c r="MW434" s="7"/>
      <c r="MX434" s="7"/>
      <c r="MY434" s="7"/>
      <c r="MZ434" s="7"/>
      <c r="NA434" s="7"/>
      <c r="NB434" s="7"/>
      <c r="NC434" s="7"/>
      <c r="ND434" s="7"/>
      <c r="NE434" s="7"/>
      <c r="NF434" s="7"/>
      <c r="NG434" s="7"/>
      <c r="NH434" s="7"/>
      <c r="NI434" s="7"/>
      <c r="NJ434" s="7"/>
      <c r="NK434" s="7"/>
      <c r="NL434" s="7"/>
      <c r="NM434" s="7"/>
      <c r="NN434" s="7"/>
      <c r="NO434" s="7"/>
      <c r="NP434" s="7"/>
      <c r="NQ434" s="7"/>
      <c r="NR434" s="7"/>
      <c r="NS434" s="7"/>
      <c r="NT434" s="7"/>
      <c r="NU434" s="7"/>
      <c r="NV434" s="7"/>
      <c r="NW434" s="7"/>
      <c r="NX434" s="7"/>
      <c r="NY434" s="7"/>
      <c r="NZ434" s="7"/>
      <c r="OA434" s="7"/>
      <c r="OB434" s="7"/>
      <c r="OC434" s="7"/>
      <c r="OD434" s="7"/>
      <c r="OE434" s="7"/>
      <c r="OF434" s="7"/>
      <c r="OG434" s="7"/>
      <c r="OH434" s="7"/>
      <c r="OI434" s="7"/>
      <c r="OJ434" s="7"/>
      <c r="OK434" s="7"/>
      <c r="OL434" s="7"/>
      <c r="OM434" s="7"/>
      <c r="ON434" s="7"/>
      <c r="OO434" s="7"/>
      <c r="OP434" s="7"/>
      <c r="OQ434" s="7"/>
      <c r="OR434" s="7"/>
      <c r="OS434" s="7"/>
      <c r="OT434" s="7"/>
      <c r="OU434" s="7"/>
      <c r="OV434" s="7"/>
      <c r="OW434" s="7"/>
      <c r="OX434" s="7"/>
      <c r="OY434" s="7"/>
      <c r="OZ434" s="7"/>
      <c r="PA434" s="7"/>
      <c r="PB434" s="7"/>
      <c r="PC434" s="7"/>
      <c r="PD434" s="7"/>
      <c r="PE434" s="7"/>
      <c r="PF434" s="7"/>
      <c r="PG434" s="7"/>
      <c r="PH434" s="7"/>
      <c r="PI434" s="7"/>
      <c r="PJ434" s="7"/>
      <c r="PK434" s="7"/>
      <c r="PL434" s="7"/>
      <c r="PM434" s="7"/>
      <c r="PN434" s="7"/>
      <c r="PO434" s="7"/>
      <c r="PP434" s="7"/>
      <c r="PQ434" s="7"/>
      <c r="PR434" s="7"/>
      <c r="PS434" s="7"/>
      <c r="PT434" s="7"/>
      <c r="PU434" s="7"/>
      <c r="PV434" s="7"/>
      <c r="PW434" s="7"/>
      <c r="PX434" s="7"/>
      <c r="PY434" s="7"/>
      <c r="PZ434" s="7"/>
      <c r="QA434" s="7"/>
      <c r="QB434" s="7"/>
      <c r="QC434" s="7"/>
      <c r="QD434" s="7"/>
      <c r="QE434" s="7"/>
      <c r="QF434" s="7"/>
      <c r="QG434" s="7"/>
      <c r="QH434" s="7"/>
      <c r="QI434" s="7"/>
      <c r="QJ434" s="7"/>
      <c r="QK434" s="7"/>
      <c r="QL434" s="7"/>
      <c r="QM434" s="7"/>
      <c r="QN434" s="7"/>
      <c r="QO434" s="7"/>
      <c r="QP434" s="7"/>
      <c r="QQ434" s="7"/>
      <c r="QR434" s="7"/>
      <c r="QS434" s="7"/>
      <c r="QT434" s="7"/>
      <c r="QU434" s="7"/>
      <c r="QV434" s="7"/>
      <c r="QW434" s="7"/>
      <c r="QX434" s="7"/>
      <c r="QY434" s="7"/>
      <c r="QZ434" s="7"/>
      <c r="RA434" s="7"/>
      <c r="RB434" s="7"/>
      <c r="RC434" s="7"/>
      <c r="RD434" s="7"/>
      <c r="RE434" s="7"/>
      <c r="RF434" s="7"/>
      <c r="RG434" s="7"/>
      <c r="RH434" s="7"/>
      <c r="RI434" s="7"/>
      <c r="RJ434" s="7"/>
      <c r="RK434" s="7"/>
      <c r="RL434" s="7"/>
      <c r="RM434" s="7"/>
      <c r="RN434" s="7"/>
      <c r="RO434" s="7"/>
      <c r="RP434" s="7"/>
      <c r="RQ434" s="7"/>
      <c r="RR434" s="7"/>
      <c r="RS434" s="7"/>
      <c r="RT434" s="7"/>
      <c r="RU434" s="7"/>
      <c r="RV434" s="7"/>
      <c r="RW434" s="7"/>
      <c r="RX434" s="7"/>
      <c r="RY434" s="7"/>
      <c r="RZ434" s="7"/>
      <c r="SA434" s="7"/>
      <c r="SB434" s="7"/>
      <c r="SC434" s="7"/>
      <c r="SD434" s="7"/>
      <c r="SE434" s="7"/>
      <c r="SF434" s="7"/>
      <c r="SG434" s="7"/>
      <c r="SH434" s="7"/>
      <c r="SI434" s="7"/>
      <c r="SJ434" s="7"/>
      <c r="SK434" s="7"/>
    </row>
    <row r="435" ht="14.2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  <c r="DT435" s="7"/>
      <c r="DU435" s="7"/>
      <c r="DV435" s="7"/>
      <c r="DW435" s="7"/>
      <c r="DX435" s="7"/>
      <c r="DY435" s="7"/>
      <c r="DZ435" s="7"/>
      <c r="EA435" s="7"/>
      <c r="EB435" s="7"/>
      <c r="EC435" s="7"/>
      <c r="ED435" s="7"/>
      <c r="EE435" s="7"/>
      <c r="EF435" s="7"/>
      <c r="EG435" s="7"/>
      <c r="EH435" s="7"/>
      <c r="EI435" s="7"/>
      <c r="EJ435" s="7"/>
      <c r="EK435" s="7"/>
      <c r="EL435" s="7"/>
      <c r="EM435" s="7"/>
      <c r="EN435" s="7"/>
      <c r="EO435" s="7"/>
      <c r="EP435" s="7"/>
      <c r="EQ435" s="7"/>
      <c r="ER435" s="7"/>
      <c r="ES435" s="7"/>
      <c r="ET435" s="7"/>
      <c r="EU435" s="7"/>
      <c r="EV435" s="7"/>
      <c r="EW435" s="7"/>
      <c r="EX435" s="7"/>
      <c r="EY435" s="7"/>
      <c r="EZ435" s="7"/>
      <c r="FA435" s="7"/>
      <c r="FB435" s="7"/>
      <c r="FC435" s="7"/>
      <c r="FD435" s="7"/>
      <c r="FE435" s="7"/>
      <c r="FF435" s="7"/>
      <c r="FG435" s="7"/>
      <c r="FH435" s="7"/>
      <c r="FI435" s="7"/>
      <c r="FJ435" s="7"/>
      <c r="FK435" s="7"/>
      <c r="FL435" s="7"/>
      <c r="FM435" s="7"/>
      <c r="FN435" s="7"/>
      <c r="FO435" s="7"/>
      <c r="FP435" s="7"/>
      <c r="FQ435" s="7"/>
      <c r="FR435" s="7"/>
      <c r="FS435" s="7"/>
      <c r="FT435" s="7"/>
      <c r="FU435" s="7"/>
      <c r="FV435" s="7"/>
      <c r="FW435" s="7"/>
      <c r="FX435" s="7"/>
      <c r="FY435" s="7"/>
      <c r="FZ435" s="7"/>
      <c r="GA435" s="7"/>
      <c r="GB435" s="7"/>
      <c r="GC435" s="7"/>
      <c r="GD435" s="7"/>
      <c r="GE435" s="7"/>
      <c r="GF435" s="7"/>
      <c r="GG435" s="7"/>
      <c r="GH435" s="7"/>
      <c r="GI435" s="7"/>
      <c r="GJ435" s="7"/>
      <c r="GK435" s="7"/>
      <c r="GL435" s="7"/>
      <c r="GM435" s="7"/>
      <c r="GN435" s="7"/>
      <c r="GO435" s="7"/>
      <c r="GP435" s="7"/>
      <c r="GQ435" s="7"/>
      <c r="GR435" s="7"/>
      <c r="GS435" s="7"/>
      <c r="GT435" s="7"/>
      <c r="GU435" s="7"/>
      <c r="GV435" s="7"/>
      <c r="GW435" s="7"/>
      <c r="GX435" s="7"/>
      <c r="GY435" s="7"/>
      <c r="GZ435" s="7"/>
      <c r="HA435" s="7"/>
      <c r="HB435" s="7"/>
      <c r="HC435" s="7"/>
      <c r="HD435" s="7"/>
      <c r="HE435" s="7"/>
      <c r="HF435" s="7"/>
      <c r="HG435" s="7"/>
      <c r="HH435" s="7"/>
      <c r="HI435" s="7"/>
      <c r="HJ435" s="7"/>
      <c r="HK435" s="7"/>
      <c r="HL435" s="7"/>
      <c r="HM435" s="7"/>
      <c r="HN435" s="7"/>
      <c r="HO435" s="7"/>
      <c r="HP435" s="7"/>
      <c r="HQ435" s="7"/>
      <c r="HR435" s="7"/>
      <c r="HS435" s="7"/>
      <c r="HT435" s="7"/>
      <c r="HU435" s="7"/>
      <c r="HV435" s="7"/>
      <c r="HW435" s="7"/>
      <c r="HX435" s="7"/>
      <c r="HY435" s="7"/>
      <c r="HZ435" s="7"/>
      <c r="IA435" s="7"/>
      <c r="IB435" s="7"/>
      <c r="IC435" s="7"/>
      <c r="ID435" s="7"/>
      <c r="IE435" s="7"/>
      <c r="IF435" s="7"/>
      <c r="IG435" s="7"/>
      <c r="IH435" s="7"/>
      <c r="II435" s="7"/>
      <c r="IJ435" s="7"/>
      <c r="IK435" s="7"/>
      <c r="IL435" s="7"/>
      <c r="IM435" s="7"/>
      <c r="IN435" s="7"/>
      <c r="IO435" s="7"/>
      <c r="IP435" s="7"/>
      <c r="IQ435" s="7"/>
      <c r="IR435" s="7"/>
      <c r="IS435" s="7"/>
      <c r="IT435" s="7"/>
      <c r="IU435" s="7"/>
      <c r="IV435" s="7"/>
      <c r="IW435" s="7"/>
      <c r="IX435" s="7"/>
      <c r="IY435" s="7"/>
      <c r="IZ435" s="7"/>
      <c r="JA435" s="7"/>
      <c r="JB435" s="7"/>
      <c r="JC435" s="7"/>
      <c r="JD435" s="7"/>
      <c r="JE435" s="7"/>
      <c r="JF435" s="7"/>
      <c r="JG435" s="7"/>
      <c r="JH435" s="7"/>
      <c r="JI435" s="7"/>
      <c r="JJ435" s="7"/>
      <c r="JK435" s="7"/>
      <c r="JL435" s="7"/>
      <c r="JM435" s="7"/>
      <c r="JN435" s="7"/>
      <c r="JO435" s="7"/>
      <c r="JP435" s="7"/>
      <c r="JQ435" s="7"/>
      <c r="JR435" s="7"/>
      <c r="JS435" s="7"/>
      <c r="JT435" s="7"/>
      <c r="JU435" s="7"/>
      <c r="JV435" s="7"/>
      <c r="JW435" s="7"/>
      <c r="JX435" s="7"/>
      <c r="JY435" s="7"/>
      <c r="JZ435" s="7"/>
      <c r="KA435" s="7"/>
      <c r="KB435" s="7"/>
      <c r="KC435" s="7"/>
      <c r="KD435" s="7"/>
      <c r="KE435" s="7"/>
      <c r="KF435" s="7"/>
      <c r="KG435" s="7"/>
      <c r="KH435" s="7"/>
      <c r="KI435" s="7"/>
      <c r="KJ435" s="7"/>
      <c r="KK435" s="7"/>
      <c r="KL435" s="7"/>
      <c r="KM435" s="7"/>
      <c r="KN435" s="7"/>
      <c r="KO435" s="7"/>
      <c r="KP435" s="7"/>
      <c r="KQ435" s="7"/>
      <c r="KR435" s="7"/>
      <c r="KS435" s="7"/>
      <c r="KT435" s="7"/>
      <c r="KU435" s="7"/>
      <c r="KV435" s="7"/>
      <c r="KW435" s="7"/>
      <c r="KX435" s="7"/>
      <c r="KY435" s="7"/>
      <c r="KZ435" s="7"/>
      <c r="LA435" s="7"/>
      <c r="LB435" s="7"/>
      <c r="LC435" s="7"/>
      <c r="LD435" s="7"/>
      <c r="LE435" s="7"/>
      <c r="LF435" s="7"/>
      <c r="LG435" s="7"/>
      <c r="LH435" s="7"/>
      <c r="LI435" s="7"/>
      <c r="LJ435" s="7"/>
      <c r="LK435" s="7"/>
      <c r="LL435" s="7"/>
      <c r="LM435" s="7"/>
      <c r="LN435" s="7"/>
      <c r="LO435" s="7"/>
      <c r="LP435" s="7"/>
      <c r="LQ435" s="7"/>
      <c r="LR435" s="7"/>
      <c r="LS435" s="7"/>
      <c r="LT435" s="7"/>
      <c r="LU435" s="7"/>
      <c r="LV435" s="7"/>
      <c r="LW435" s="7"/>
      <c r="LX435" s="7"/>
      <c r="LY435" s="7"/>
      <c r="LZ435" s="7"/>
      <c r="MA435" s="7"/>
      <c r="MB435" s="7"/>
      <c r="MC435" s="7"/>
      <c r="MD435" s="7"/>
      <c r="ME435" s="7"/>
      <c r="MF435" s="7"/>
      <c r="MG435" s="7"/>
      <c r="MH435" s="7"/>
      <c r="MI435" s="7"/>
      <c r="MJ435" s="7"/>
      <c r="MK435" s="7"/>
      <c r="ML435" s="7"/>
      <c r="MM435" s="7"/>
      <c r="MN435" s="7"/>
      <c r="MO435" s="7"/>
      <c r="MP435" s="7"/>
      <c r="MQ435" s="7"/>
      <c r="MR435" s="7"/>
      <c r="MS435" s="7"/>
      <c r="MT435" s="7"/>
      <c r="MU435" s="7"/>
      <c r="MV435" s="7"/>
      <c r="MW435" s="7"/>
      <c r="MX435" s="7"/>
      <c r="MY435" s="7"/>
      <c r="MZ435" s="7"/>
      <c r="NA435" s="7"/>
      <c r="NB435" s="7"/>
      <c r="NC435" s="7"/>
      <c r="ND435" s="7"/>
      <c r="NE435" s="7"/>
      <c r="NF435" s="7"/>
      <c r="NG435" s="7"/>
      <c r="NH435" s="7"/>
      <c r="NI435" s="7"/>
      <c r="NJ435" s="7"/>
      <c r="NK435" s="7"/>
      <c r="NL435" s="7"/>
      <c r="NM435" s="7"/>
      <c r="NN435" s="7"/>
      <c r="NO435" s="7"/>
      <c r="NP435" s="7"/>
      <c r="NQ435" s="7"/>
      <c r="NR435" s="7"/>
      <c r="NS435" s="7"/>
      <c r="NT435" s="7"/>
      <c r="NU435" s="7"/>
      <c r="NV435" s="7"/>
      <c r="NW435" s="7"/>
      <c r="NX435" s="7"/>
      <c r="NY435" s="7"/>
      <c r="NZ435" s="7"/>
      <c r="OA435" s="7"/>
      <c r="OB435" s="7"/>
      <c r="OC435" s="7"/>
      <c r="OD435" s="7"/>
      <c r="OE435" s="7"/>
      <c r="OF435" s="7"/>
      <c r="OG435" s="7"/>
      <c r="OH435" s="7"/>
      <c r="OI435" s="7"/>
      <c r="OJ435" s="7"/>
      <c r="OK435" s="7"/>
      <c r="OL435" s="7"/>
      <c r="OM435" s="7"/>
      <c r="ON435" s="7"/>
      <c r="OO435" s="7"/>
      <c r="OP435" s="7"/>
      <c r="OQ435" s="7"/>
      <c r="OR435" s="7"/>
      <c r="OS435" s="7"/>
      <c r="OT435" s="7"/>
      <c r="OU435" s="7"/>
      <c r="OV435" s="7"/>
      <c r="OW435" s="7"/>
      <c r="OX435" s="7"/>
      <c r="OY435" s="7"/>
      <c r="OZ435" s="7"/>
      <c r="PA435" s="7"/>
      <c r="PB435" s="7"/>
      <c r="PC435" s="7"/>
      <c r="PD435" s="7"/>
      <c r="PE435" s="7"/>
      <c r="PF435" s="7"/>
      <c r="PG435" s="7"/>
      <c r="PH435" s="7"/>
      <c r="PI435" s="7"/>
      <c r="PJ435" s="7"/>
      <c r="PK435" s="7"/>
      <c r="PL435" s="7"/>
      <c r="PM435" s="7"/>
      <c r="PN435" s="7"/>
      <c r="PO435" s="7"/>
      <c r="PP435" s="7"/>
      <c r="PQ435" s="7"/>
      <c r="PR435" s="7"/>
      <c r="PS435" s="7"/>
      <c r="PT435" s="7"/>
      <c r="PU435" s="7"/>
      <c r="PV435" s="7"/>
      <c r="PW435" s="7"/>
      <c r="PX435" s="7"/>
      <c r="PY435" s="7"/>
      <c r="PZ435" s="7"/>
      <c r="QA435" s="7"/>
      <c r="QB435" s="7"/>
      <c r="QC435" s="7"/>
      <c r="QD435" s="7"/>
      <c r="QE435" s="7"/>
      <c r="QF435" s="7"/>
      <c r="QG435" s="7"/>
      <c r="QH435" s="7"/>
      <c r="QI435" s="7"/>
      <c r="QJ435" s="7"/>
      <c r="QK435" s="7"/>
      <c r="QL435" s="7"/>
      <c r="QM435" s="7"/>
      <c r="QN435" s="7"/>
      <c r="QO435" s="7"/>
      <c r="QP435" s="7"/>
      <c r="QQ435" s="7"/>
      <c r="QR435" s="7"/>
      <c r="QS435" s="7"/>
      <c r="QT435" s="7"/>
      <c r="QU435" s="7"/>
      <c r="QV435" s="7"/>
      <c r="QW435" s="7"/>
      <c r="QX435" s="7"/>
      <c r="QY435" s="7"/>
      <c r="QZ435" s="7"/>
      <c r="RA435" s="7"/>
      <c r="RB435" s="7"/>
      <c r="RC435" s="7"/>
      <c r="RD435" s="7"/>
      <c r="RE435" s="7"/>
      <c r="RF435" s="7"/>
      <c r="RG435" s="7"/>
      <c r="RH435" s="7"/>
      <c r="RI435" s="7"/>
      <c r="RJ435" s="7"/>
      <c r="RK435" s="7"/>
      <c r="RL435" s="7"/>
      <c r="RM435" s="7"/>
      <c r="RN435" s="7"/>
      <c r="RO435" s="7"/>
      <c r="RP435" s="7"/>
      <c r="RQ435" s="7"/>
      <c r="RR435" s="7"/>
      <c r="RS435" s="7"/>
      <c r="RT435" s="7"/>
      <c r="RU435" s="7"/>
      <c r="RV435" s="7"/>
      <c r="RW435" s="7"/>
      <c r="RX435" s="7"/>
      <c r="RY435" s="7"/>
      <c r="RZ435" s="7"/>
      <c r="SA435" s="7"/>
      <c r="SB435" s="7"/>
      <c r="SC435" s="7"/>
      <c r="SD435" s="7"/>
      <c r="SE435" s="7"/>
      <c r="SF435" s="7"/>
      <c r="SG435" s="7"/>
      <c r="SH435" s="7"/>
      <c r="SI435" s="7"/>
      <c r="SJ435" s="7"/>
      <c r="SK435" s="7"/>
    </row>
    <row r="436" ht="14.2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  <c r="DT436" s="7"/>
      <c r="DU436" s="7"/>
      <c r="DV436" s="7"/>
      <c r="DW436" s="7"/>
      <c r="DX436" s="7"/>
      <c r="DY436" s="7"/>
      <c r="DZ436" s="7"/>
      <c r="EA436" s="7"/>
      <c r="EB436" s="7"/>
      <c r="EC436" s="7"/>
      <c r="ED436" s="7"/>
      <c r="EE436" s="7"/>
      <c r="EF436" s="7"/>
      <c r="EG436" s="7"/>
      <c r="EH436" s="7"/>
      <c r="EI436" s="7"/>
      <c r="EJ436" s="7"/>
      <c r="EK436" s="7"/>
      <c r="EL436" s="7"/>
      <c r="EM436" s="7"/>
      <c r="EN436" s="7"/>
      <c r="EO436" s="7"/>
      <c r="EP436" s="7"/>
      <c r="EQ436" s="7"/>
      <c r="ER436" s="7"/>
      <c r="ES436" s="7"/>
      <c r="ET436" s="7"/>
      <c r="EU436" s="7"/>
      <c r="EV436" s="7"/>
      <c r="EW436" s="7"/>
      <c r="EX436" s="7"/>
      <c r="EY436" s="7"/>
      <c r="EZ436" s="7"/>
      <c r="FA436" s="7"/>
      <c r="FB436" s="7"/>
      <c r="FC436" s="7"/>
      <c r="FD436" s="7"/>
      <c r="FE436" s="7"/>
      <c r="FF436" s="7"/>
      <c r="FG436" s="7"/>
      <c r="FH436" s="7"/>
      <c r="FI436" s="7"/>
      <c r="FJ436" s="7"/>
      <c r="FK436" s="7"/>
      <c r="FL436" s="7"/>
      <c r="FM436" s="7"/>
      <c r="FN436" s="7"/>
      <c r="FO436" s="7"/>
      <c r="FP436" s="7"/>
      <c r="FQ436" s="7"/>
      <c r="FR436" s="7"/>
      <c r="FS436" s="7"/>
      <c r="FT436" s="7"/>
      <c r="FU436" s="7"/>
      <c r="FV436" s="7"/>
      <c r="FW436" s="7"/>
      <c r="FX436" s="7"/>
      <c r="FY436" s="7"/>
      <c r="FZ436" s="7"/>
      <c r="GA436" s="7"/>
      <c r="GB436" s="7"/>
      <c r="GC436" s="7"/>
      <c r="GD436" s="7"/>
      <c r="GE436" s="7"/>
      <c r="GF436" s="7"/>
      <c r="GG436" s="7"/>
      <c r="GH436" s="7"/>
      <c r="GI436" s="7"/>
      <c r="GJ436" s="7"/>
      <c r="GK436" s="7"/>
      <c r="GL436" s="7"/>
      <c r="GM436" s="7"/>
      <c r="GN436" s="7"/>
      <c r="GO436" s="7"/>
      <c r="GP436" s="7"/>
      <c r="GQ436" s="7"/>
      <c r="GR436" s="7"/>
      <c r="GS436" s="7"/>
      <c r="GT436" s="7"/>
      <c r="GU436" s="7"/>
      <c r="GV436" s="7"/>
      <c r="GW436" s="7"/>
      <c r="GX436" s="7"/>
      <c r="GY436" s="7"/>
      <c r="GZ436" s="7"/>
      <c r="HA436" s="7"/>
      <c r="HB436" s="7"/>
      <c r="HC436" s="7"/>
      <c r="HD436" s="7"/>
      <c r="HE436" s="7"/>
      <c r="HF436" s="7"/>
      <c r="HG436" s="7"/>
      <c r="HH436" s="7"/>
      <c r="HI436" s="7"/>
      <c r="HJ436" s="7"/>
      <c r="HK436" s="7"/>
      <c r="HL436" s="7"/>
      <c r="HM436" s="7"/>
      <c r="HN436" s="7"/>
      <c r="HO436" s="7"/>
      <c r="HP436" s="7"/>
      <c r="HQ436" s="7"/>
      <c r="HR436" s="7"/>
      <c r="HS436" s="7"/>
      <c r="HT436" s="7"/>
      <c r="HU436" s="7"/>
      <c r="HV436" s="7"/>
      <c r="HW436" s="7"/>
      <c r="HX436" s="7"/>
      <c r="HY436" s="7"/>
      <c r="HZ436" s="7"/>
      <c r="IA436" s="7"/>
      <c r="IB436" s="7"/>
      <c r="IC436" s="7"/>
      <c r="ID436" s="7"/>
      <c r="IE436" s="7"/>
      <c r="IF436" s="7"/>
      <c r="IG436" s="7"/>
      <c r="IH436" s="7"/>
      <c r="II436" s="7"/>
      <c r="IJ436" s="7"/>
      <c r="IK436" s="7"/>
      <c r="IL436" s="7"/>
      <c r="IM436" s="7"/>
      <c r="IN436" s="7"/>
      <c r="IO436" s="7"/>
      <c r="IP436" s="7"/>
      <c r="IQ436" s="7"/>
      <c r="IR436" s="7"/>
      <c r="IS436" s="7"/>
      <c r="IT436" s="7"/>
      <c r="IU436" s="7"/>
      <c r="IV436" s="7"/>
      <c r="IW436" s="7"/>
      <c r="IX436" s="7"/>
      <c r="IY436" s="7"/>
      <c r="IZ436" s="7"/>
      <c r="JA436" s="7"/>
      <c r="JB436" s="7"/>
      <c r="JC436" s="7"/>
      <c r="JD436" s="7"/>
      <c r="JE436" s="7"/>
      <c r="JF436" s="7"/>
      <c r="JG436" s="7"/>
      <c r="JH436" s="7"/>
      <c r="JI436" s="7"/>
      <c r="JJ436" s="7"/>
      <c r="JK436" s="7"/>
      <c r="JL436" s="7"/>
      <c r="JM436" s="7"/>
      <c r="JN436" s="7"/>
      <c r="JO436" s="7"/>
      <c r="JP436" s="7"/>
      <c r="JQ436" s="7"/>
      <c r="JR436" s="7"/>
      <c r="JS436" s="7"/>
      <c r="JT436" s="7"/>
      <c r="JU436" s="7"/>
      <c r="JV436" s="7"/>
      <c r="JW436" s="7"/>
      <c r="JX436" s="7"/>
      <c r="JY436" s="7"/>
      <c r="JZ436" s="7"/>
      <c r="KA436" s="7"/>
      <c r="KB436" s="7"/>
      <c r="KC436" s="7"/>
      <c r="KD436" s="7"/>
      <c r="KE436" s="7"/>
      <c r="KF436" s="7"/>
      <c r="KG436" s="7"/>
      <c r="KH436" s="7"/>
      <c r="KI436" s="7"/>
      <c r="KJ436" s="7"/>
      <c r="KK436" s="7"/>
      <c r="KL436" s="7"/>
      <c r="KM436" s="7"/>
      <c r="KN436" s="7"/>
      <c r="KO436" s="7"/>
      <c r="KP436" s="7"/>
      <c r="KQ436" s="7"/>
      <c r="KR436" s="7"/>
      <c r="KS436" s="7"/>
      <c r="KT436" s="7"/>
      <c r="KU436" s="7"/>
      <c r="KV436" s="7"/>
      <c r="KW436" s="7"/>
      <c r="KX436" s="7"/>
      <c r="KY436" s="7"/>
      <c r="KZ436" s="7"/>
      <c r="LA436" s="7"/>
      <c r="LB436" s="7"/>
      <c r="LC436" s="7"/>
      <c r="LD436" s="7"/>
      <c r="LE436" s="7"/>
      <c r="LF436" s="7"/>
      <c r="LG436" s="7"/>
      <c r="LH436" s="7"/>
      <c r="LI436" s="7"/>
      <c r="LJ436" s="7"/>
      <c r="LK436" s="7"/>
      <c r="LL436" s="7"/>
      <c r="LM436" s="7"/>
      <c r="LN436" s="7"/>
      <c r="LO436" s="7"/>
      <c r="LP436" s="7"/>
      <c r="LQ436" s="7"/>
      <c r="LR436" s="7"/>
      <c r="LS436" s="7"/>
      <c r="LT436" s="7"/>
      <c r="LU436" s="7"/>
      <c r="LV436" s="7"/>
      <c r="LW436" s="7"/>
      <c r="LX436" s="7"/>
      <c r="LY436" s="7"/>
      <c r="LZ436" s="7"/>
      <c r="MA436" s="7"/>
      <c r="MB436" s="7"/>
      <c r="MC436" s="7"/>
      <c r="MD436" s="7"/>
      <c r="ME436" s="7"/>
      <c r="MF436" s="7"/>
      <c r="MG436" s="7"/>
      <c r="MH436" s="7"/>
      <c r="MI436" s="7"/>
      <c r="MJ436" s="7"/>
      <c r="MK436" s="7"/>
      <c r="ML436" s="7"/>
      <c r="MM436" s="7"/>
      <c r="MN436" s="7"/>
      <c r="MO436" s="7"/>
      <c r="MP436" s="7"/>
      <c r="MQ436" s="7"/>
      <c r="MR436" s="7"/>
      <c r="MS436" s="7"/>
      <c r="MT436" s="7"/>
      <c r="MU436" s="7"/>
      <c r="MV436" s="7"/>
      <c r="MW436" s="7"/>
      <c r="MX436" s="7"/>
      <c r="MY436" s="7"/>
      <c r="MZ436" s="7"/>
      <c r="NA436" s="7"/>
      <c r="NB436" s="7"/>
      <c r="NC436" s="7"/>
      <c r="ND436" s="7"/>
      <c r="NE436" s="7"/>
      <c r="NF436" s="7"/>
      <c r="NG436" s="7"/>
      <c r="NH436" s="7"/>
      <c r="NI436" s="7"/>
      <c r="NJ436" s="7"/>
      <c r="NK436" s="7"/>
      <c r="NL436" s="7"/>
      <c r="NM436" s="7"/>
      <c r="NN436" s="7"/>
      <c r="NO436" s="7"/>
      <c r="NP436" s="7"/>
      <c r="NQ436" s="7"/>
      <c r="NR436" s="7"/>
      <c r="NS436" s="7"/>
      <c r="NT436" s="7"/>
      <c r="NU436" s="7"/>
      <c r="NV436" s="7"/>
      <c r="NW436" s="7"/>
      <c r="NX436" s="7"/>
      <c r="NY436" s="7"/>
      <c r="NZ436" s="7"/>
      <c r="OA436" s="7"/>
      <c r="OB436" s="7"/>
      <c r="OC436" s="7"/>
      <c r="OD436" s="7"/>
      <c r="OE436" s="7"/>
      <c r="OF436" s="7"/>
      <c r="OG436" s="7"/>
      <c r="OH436" s="7"/>
      <c r="OI436" s="7"/>
      <c r="OJ436" s="7"/>
      <c r="OK436" s="7"/>
      <c r="OL436" s="7"/>
      <c r="OM436" s="7"/>
      <c r="ON436" s="7"/>
      <c r="OO436" s="7"/>
      <c r="OP436" s="7"/>
      <c r="OQ436" s="7"/>
      <c r="OR436" s="7"/>
      <c r="OS436" s="7"/>
      <c r="OT436" s="7"/>
      <c r="OU436" s="7"/>
      <c r="OV436" s="7"/>
      <c r="OW436" s="7"/>
      <c r="OX436" s="7"/>
      <c r="OY436" s="7"/>
      <c r="OZ436" s="7"/>
      <c r="PA436" s="7"/>
      <c r="PB436" s="7"/>
      <c r="PC436" s="7"/>
      <c r="PD436" s="7"/>
      <c r="PE436" s="7"/>
      <c r="PF436" s="7"/>
      <c r="PG436" s="7"/>
      <c r="PH436" s="7"/>
      <c r="PI436" s="7"/>
      <c r="PJ436" s="7"/>
      <c r="PK436" s="7"/>
      <c r="PL436" s="7"/>
      <c r="PM436" s="7"/>
      <c r="PN436" s="7"/>
      <c r="PO436" s="7"/>
      <c r="PP436" s="7"/>
      <c r="PQ436" s="7"/>
      <c r="PR436" s="7"/>
      <c r="PS436" s="7"/>
      <c r="PT436" s="7"/>
      <c r="PU436" s="7"/>
      <c r="PV436" s="7"/>
      <c r="PW436" s="7"/>
      <c r="PX436" s="7"/>
      <c r="PY436" s="7"/>
      <c r="PZ436" s="7"/>
      <c r="QA436" s="7"/>
      <c r="QB436" s="7"/>
      <c r="QC436" s="7"/>
      <c r="QD436" s="7"/>
      <c r="QE436" s="7"/>
      <c r="QF436" s="7"/>
      <c r="QG436" s="7"/>
      <c r="QH436" s="7"/>
      <c r="QI436" s="7"/>
      <c r="QJ436" s="7"/>
      <c r="QK436" s="7"/>
      <c r="QL436" s="7"/>
      <c r="QM436" s="7"/>
      <c r="QN436" s="7"/>
      <c r="QO436" s="7"/>
      <c r="QP436" s="7"/>
      <c r="QQ436" s="7"/>
      <c r="QR436" s="7"/>
      <c r="QS436" s="7"/>
      <c r="QT436" s="7"/>
      <c r="QU436" s="7"/>
      <c r="QV436" s="7"/>
      <c r="QW436" s="7"/>
      <c r="QX436" s="7"/>
      <c r="QY436" s="7"/>
      <c r="QZ436" s="7"/>
      <c r="RA436" s="7"/>
      <c r="RB436" s="7"/>
      <c r="RC436" s="7"/>
      <c r="RD436" s="7"/>
      <c r="RE436" s="7"/>
      <c r="RF436" s="7"/>
      <c r="RG436" s="7"/>
      <c r="RH436" s="7"/>
      <c r="RI436" s="7"/>
      <c r="RJ436" s="7"/>
      <c r="RK436" s="7"/>
      <c r="RL436" s="7"/>
      <c r="RM436" s="7"/>
      <c r="RN436" s="7"/>
      <c r="RO436" s="7"/>
      <c r="RP436" s="7"/>
      <c r="RQ436" s="7"/>
      <c r="RR436" s="7"/>
      <c r="RS436" s="7"/>
      <c r="RT436" s="7"/>
      <c r="RU436" s="7"/>
      <c r="RV436" s="7"/>
      <c r="RW436" s="7"/>
      <c r="RX436" s="7"/>
      <c r="RY436" s="7"/>
      <c r="RZ436" s="7"/>
      <c r="SA436" s="7"/>
      <c r="SB436" s="7"/>
      <c r="SC436" s="7"/>
      <c r="SD436" s="7"/>
      <c r="SE436" s="7"/>
      <c r="SF436" s="7"/>
      <c r="SG436" s="7"/>
      <c r="SH436" s="7"/>
      <c r="SI436" s="7"/>
      <c r="SJ436" s="7"/>
      <c r="SK436" s="7"/>
    </row>
    <row r="437" ht="14.2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  <c r="DT437" s="7"/>
      <c r="DU437" s="7"/>
      <c r="DV437" s="7"/>
      <c r="DW437" s="7"/>
      <c r="DX437" s="7"/>
      <c r="DY437" s="7"/>
      <c r="DZ437" s="7"/>
      <c r="EA437" s="7"/>
      <c r="EB437" s="7"/>
      <c r="EC437" s="7"/>
      <c r="ED437" s="7"/>
      <c r="EE437" s="7"/>
      <c r="EF437" s="7"/>
      <c r="EG437" s="7"/>
      <c r="EH437" s="7"/>
      <c r="EI437" s="7"/>
      <c r="EJ437" s="7"/>
      <c r="EK437" s="7"/>
      <c r="EL437" s="7"/>
      <c r="EM437" s="7"/>
      <c r="EN437" s="7"/>
      <c r="EO437" s="7"/>
      <c r="EP437" s="7"/>
      <c r="EQ437" s="7"/>
      <c r="ER437" s="7"/>
      <c r="ES437" s="7"/>
      <c r="ET437" s="7"/>
      <c r="EU437" s="7"/>
      <c r="EV437" s="7"/>
      <c r="EW437" s="7"/>
      <c r="EX437" s="7"/>
      <c r="EY437" s="7"/>
      <c r="EZ437" s="7"/>
      <c r="FA437" s="7"/>
      <c r="FB437" s="7"/>
      <c r="FC437" s="7"/>
      <c r="FD437" s="7"/>
      <c r="FE437" s="7"/>
      <c r="FF437" s="7"/>
      <c r="FG437" s="7"/>
      <c r="FH437" s="7"/>
      <c r="FI437" s="7"/>
      <c r="FJ437" s="7"/>
      <c r="FK437" s="7"/>
      <c r="FL437" s="7"/>
      <c r="FM437" s="7"/>
      <c r="FN437" s="7"/>
      <c r="FO437" s="7"/>
      <c r="FP437" s="7"/>
      <c r="FQ437" s="7"/>
      <c r="FR437" s="7"/>
      <c r="FS437" s="7"/>
      <c r="FT437" s="7"/>
      <c r="FU437" s="7"/>
      <c r="FV437" s="7"/>
      <c r="FW437" s="7"/>
      <c r="FX437" s="7"/>
      <c r="FY437" s="7"/>
      <c r="FZ437" s="7"/>
      <c r="GA437" s="7"/>
      <c r="GB437" s="7"/>
      <c r="GC437" s="7"/>
      <c r="GD437" s="7"/>
      <c r="GE437" s="7"/>
      <c r="GF437" s="7"/>
      <c r="GG437" s="7"/>
      <c r="GH437" s="7"/>
      <c r="GI437" s="7"/>
      <c r="GJ437" s="7"/>
      <c r="GK437" s="7"/>
      <c r="GL437" s="7"/>
      <c r="GM437" s="7"/>
      <c r="GN437" s="7"/>
      <c r="GO437" s="7"/>
      <c r="GP437" s="7"/>
      <c r="GQ437" s="7"/>
      <c r="GR437" s="7"/>
      <c r="GS437" s="7"/>
      <c r="GT437" s="7"/>
      <c r="GU437" s="7"/>
      <c r="GV437" s="7"/>
      <c r="GW437" s="7"/>
      <c r="GX437" s="7"/>
      <c r="GY437" s="7"/>
      <c r="GZ437" s="7"/>
      <c r="HA437" s="7"/>
      <c r="HB437" s="7"/>
      <c r="HC437" s="7"/>
      <c r="HD437" s="7"/>
      <c r="HE437" s="7"/>
      <c r="HF437" s="7"/>
      <c r="HG437" s="7"/>
      <c r="HH437" s="7"/>
      <c r="HI437" s="7"/>
      <c r="HJ437" s="7"/>
      <c r="HK437" s="7"/>
      <c r="HL437" s="7"/>
      <c r="HM437" s="7"/>
      <c r="HN437" s="7"/>
      <c r="HO437" s="7"/>
      <c r="HP437" s="7"/>
      <c r="HQ437" s="7"/>
      <c r="HR437" s="7"/>
      <c r="HS437" s="7"/>
      <c r="HT437" s="7"/>
      <c r="HU437" s="7"/>
      <c r="HV437" s="7"/>
      <c r="HW437" s="7"/>
      <c r="HX437" s="7"/>
      <c r="HY437" s="7"/>
      <c r="HZ437" s="7"/>
      <c r="IA437" s="7"/>
      <c r="IB437" s="7"/>
      <c r="IC437" s="7"/>
      <c r="ID437" s="7"/>
      <c r="IE437" s="7"/>
      <c r="IF437" s="7"/>
      <c r="IG437" s="7"/>
      <c r="IH437" s="7"/>
      <c r="II437" s="7"/>
      <c r="IJ437" s="7"/>
      <c r="IK437" s="7"/>
      <c r="IL437" s="7"/>
      <c r="IM437" s="7"/>
      <c r="IN437" s="7"/>
      <c r="IO437" s="7"/>
      <c r="IP437" s="7"/>
      <c r="IQ437" s="7"/>
      <c r="IR437" s="7"/>
      <c r="IS437" s="7"/>
      <c r="IT437" s="7"/>
      <c r="IU437" s="7"/>
      <c r="IV437" s="7"/>
      <c r="IW437" s="7"/>
      <c r="IX437" s="7"/>
      <c r="IY437" s="7"/>
      <c r="IZ437" s="7"/>
      <c r="JA437" s="7"/>
      <c r="JB437" s="7"/>
      <c r="JC437" s="7"/>
      <c r="JD437" s="7"/>
      <c r="JE437" s="7"/>
      <c r="JF437" s="7"/>
      <c r="JG437" s="7"/>
      <c r="JH437" s="7"/>
      <c r="JI437" s="7"/>
      <c r="JJ437" s="7"/>
      <c r="JK437" s="7"/>
      <c r="JL437" s="7"/>
      <c r="JM437" s="7"/>
      <c r="JN437" s="7"/>
      <c r="JO437" s="7"/>
      <c r="JP437" s="7"/>
      <c r="JQ437" s="7"/>
      <c r="JR437" s="7"/>
      <c r="JS437" s="7"/>
      <c r="JT437" s="7"/>
      <c r="JU437" s="7"/>
      <c r="JV437" s="7"/>
      <c r="JW437" s="7"/>
      <c r="JX437" s="7"/>
      <c r="JY437" s="7"/>
      <c r="JZ437" s="7"/>
      <c r="KA437" s="7"/>
      <c r="KB437" s="7"/>
      <c r="KC437" s="7"/>
      <c r="KD437" s="7"/>
      <c r="KE437" s="7"/>
      <c r="KF437" s="7"/>
      <c r="KG437" s="7"/>
      <c r="KH437" s="7"/>
      <c r="KI437" s="7"/>
      <c r="KJ437" s="7"/>
      <c r="KK437" s="7"/>
      <c r="KL437" s="7"/>
      <c r="KM437" s="7"/>
      <c r="KN437" s="7"/>
      <c r="KO437" s="7"/>
      <c r="KP437" s="7"/>
      <c r="KQ437" s="7"/>
      <c r="KR437" s="7"/>
      <c r="KS437" s="7"/>
      <c r="KT437" s="7"/>
      <c r="KU437" s="7"/>
      <c r="KV437" s="7"/>
      <c r="KW437" s="7"/>
      <c r="KX437" s="7"/>
      <c r="KY437" s="7"/>
      <c r="KZ437" s="7"/>
      <c r="LA437" s="7"/>
      <c r="LB437" s="7"/>
      <c r="LC437" s="7"/>
      <c r="LD437" s="7"/>
      <c r="LE437" s="7"/>
      <c r="LF437" s="7"/>
      <c r="LG437" s="7"/>
      <c r="LH437" s="7"/>
      <c r="LI437" s="7"/>
      <c r="LJ437" s="7"/>
      <c r="LK437" s="7"/>
      <c r="LL437" s="7"/>
      <c r="LM437" s="7"/>
      <c r="LN437" s="7"/>
      <c r="LO437" s="7"/>
      <c r="LP437" s="7"/>
      <c r="LQ437" s="7"/>
      <c r="LR437" s="7"/>
      <c r="LS437" s="7"/>
      <c r="LT437" s="7"/>
      <c r="LU437" s="7"/>
      <c r="LV437" s="7"/>
      <c r="LW437" s="7"/>
      <c r="LX437" s="7"/>
      <c r="LY437" s="7"/>
      <c r="LZ437" s="7"/>
      <c r="MA437" s="7"/>
      <c r="MB437" s="7"/>
      <c r="MC437" s="7"/>
      <c r="MD437" s="7"/>
      <c r="ME437" s="7"/>
      <c r="MF437" s="7"/>
      <c r="MG437" s="7"/>
      <c r="MH437" s="7"/>
      <c r="MI437" s="7"/>
      <c r="MJ437" s="7"/>
      <c r="MK437" s="7"/>
      <c r="ML437" s="7"/>
      <c r="MM437" s="7"/>
      <c r="MN437" s="7"/>
      <c r="MO437" s="7"/>
      <c r="MP437" s="7"/>
      <c r="MQ437" s="7"/>
      <c r="MR437" s="7"/>
      <c r="MS437" s="7"/>
      <c r="MT437" s="7"/>
      <c r="MU437" s="7"/>
      <c r="MV437" s="7"/>
      <c r="MW437" s="7"/>
      <c r="MX437" s="7"/>
      <c r="MY437" s="7"/>
      <c r="MZ437" s="7"/>
      <c r="NA437" s="7"/>
      <c r="NB437" s="7"/>
      <c r="NC437" s="7"/>
      <c r="ND437" s="7"/>
      <c r="NE437" s="7"/>
      <c r="NF437" s="7"/>
      <c r="NG437" s="7"/>
      <c r="NH437" s="7"/>
      <c r="NI437" s="7"/>
      <c r="NJ437" s="7"/>
      <c r="NK437" s="7"/>
      <c r="NL437" s="7"/>
      <c r="NM437" s="7"/>
      <c r="NN437" s="7"/>
      <c r="NO437" s="7"/>
      <c r="NP437" s="7"/>
      <c r="NQ437" s="7"/>
      <c r="NR437" s="7"/>
      <c r="NS437" s="7"/>
      <c r="NT437" s="7"/>
      <c r="NU437" s="7"/>
      <c r="NV437" s="7"/>
      <c r="NW437" s="7"/>
      <c r="NX437" s="7"/>
      <c r="NY437" s="7"/>
      <c r="NZ437" s="7"/>
      <c r="OA437" s="7"/>
      <c r="OB437" s="7"/>
      <c r="OC437" s="7"/>
      <c r="OD437" s="7"/>
      <c r="OE437" s="7"/>
      <c r="OF437" s="7"/>
      <c r="OG437" s="7"/>
      <c r="OH437" s="7"/>
      <c r="OI437" s="7"/>
      <c r="OJ437" s="7"/>
      <c r="OK437" s="7"/>
      <c r="OL437" s="7"/>
      <c r="OM437" s="7"/>
      <c r="ON437" s="7"/>
      <c r="OO437" s="7"/>
      <c r="OP437" s="7"/>
      <c r="OQ437" s="7"/>
      <c r="OR437" s="7"/>
      <c r="OS437" s="7"/>
      <c r="OT437" s="7"/>
      <c r="OU437" s="7"/>
      <c r="OV437" s="7"/>
      <c r="OW437" s="7"/>
      <c r="OX437" s="7"/>
      <c r="OY437" s="7"/>
      <c r="OZ437" s="7"/>
      <c r="PA437" s="7"/>
      <c r="PB437" s="7"/>
      <c r="PC437" s="7"/>
      <c r="PD437" s="7"/>
      <c r="PE437" s="7"/>
      <c r="PF437" s="7"/>
      <c r="PG437" s="7"/>
      <c r="PH437" s="7"/>
      <c r="PI437" s="7"/>
      <c r="PJ437" s="7"/>
      <c r="PK437" s="7"/>
      <c r="PL437" s="7"/>
      <c r="PM437" s="7"/>
      <c r="PN437" s="7"/>
      <c r="PO437" s="7"/>
      <c r="PP437" s="7"/>
      <c r="PQ437" s="7"/>
      <c r="PR437" s="7"/>
      <c r="PS437" s="7"/>
      <c r="PT437" s="7"/>
      <c r="PU437" s="7"/>
      <c r="PV437" s="7"/>
      <c r="PW437" s="7"/>
      <c r="PX437" s="7"/>
      <c r="PY437" s="7"/>
      <c r="PZ437" s="7"/>
      <c r="QA437" s="7"/>
      <c r="QB437" s="7"/>
      <c r="QC437" s="7"/>
      <c r="QD437" s="7"/>
      <c r="QE437" s="7"/>
      <c r="QF437" s="7"/>
      <c r="QG437" s="7"/>
      <c r="QH437" s="7"/>
      <c r="QI437" s="7"/>
      <c r="QJ437" s="7"/>
      <c r="QK437" s="7"/>
      <c r="QL437" s="7"/>
      <c r="QM437" s="7"/>
      <c r="QN437" s="7"/>
      <c r="QO437" s="7"/>
      <c r="QP437" s="7"/>
      <c r="QQ437" s="7"/>
      <c r="QR437" s="7"/>
      <c r="QS437" s="7"/>
      <c r="QT437" s="7"/>
      <c r="QU437" s="7"/>
      <c r="QV437" s="7"/>
      <c r="QW437" s="7"/>
      <c r="QX437" s="7"/>
      <c r="QY437" s="7"/>
      <c r="QZ437" s="7"/>
      <c r="RA437" s="7"/>
      <c r="RB437" s="7"/>
      <c r="RC437" s="7"/>
      <c r="RD437" s="7"/>
      <c r="RE437" s="7"/>
      <c r="RF437" s="7"/>
      <c r="RG437" s="7"/>
      <c r="RH437" s="7"/>
      <c r="RI437" s="7"/>
      <c r="RJ437" s="7"/>
      <c r="RK437" s="7"/>
      <c r="RL437" s="7"/>
      <c r="RM437" s="7"/>
      <c r="RN437" s="7"/>
      <c r="RO437" s="7"/>
      <c r="RP437" s="7"/>
      <c r="RQ437" s="7"/>
      <c r="RR437" s="7"/>
      <c r="RS437" s="7"/>
      <c r="RT437" s="7"/>
      <c r="RU437" s="7"/>
      <c r="RV437" s="7"/>
      <c r="RW437" s="7"/>
      <c r="RX437" s="7"/>
      <c r="RY437" s="7"/>
      <c r="RZ437" s="7"/>
      <c r="SA437" s="7"/>
      <c r="SB437" s="7"/>
      <c r="SC437" s="7"/>
      <c r="SD437" s="7"/>
      <c r="SE437" s="7"/>
      <c r="SF437" s="7"/>
      <c r="SG437" s="7"/>
      <c r="SH437" s="7"/>
      <c r="SI437" s="7"/>
      <c r="SJ437" s="7"/>
      <c r="SK437" s="7"/>
    </row>
    <row r="438" ht="14.2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  <c r="DT438" s="7"/>
      <c r="DU438" s="7"/>
      <c r="DV438" s="7"/>
      <c r="DW438" s="7"/>
      <c r="DX438" s="7"/>
      <c r="DY438" s="7"/>
      <c r="DZ438" s="7"/>
      <c r="EA438" s="7"/>
      <c r="EB438" s="7"/>
      <c r="EC438" s="7"/>
      <c r="ED438" s="7"/>
      <c r="EE438" s="7"/>
      <c r="EF438" s="7"/>
      <c r="EG438" s="7"/>
      <c r="EH438" s="7"/>
      <c r="EI438" s="7"/>
      <c r="EJ438" s="7"/>
      <c r="EK438" s="7"/>
      <c r="EL438" s="7"/>
      <c r="EM438" s="7"/>
      <c r="EN438" s="7"/>
      <c r="EO438" s="7"/>
      <c r="EP438" s="7"/>
      <c r="EQ438" s="7"/>
      <c r="ER438" s="7"/>
      <c r="ES438" s="7"/>
      <c r="ET438" s="7"/>
      <c r="EU438" s="7"/>
      <c r="EV438" s="7"/>
      <c r="EW438" s="7"/>
      <c r="EX438" s="7"/>
      <c r="EY438" s="7"/>
      <c r="EZ438" s="7"/>
      <c r="FA438" s="7"/>
      <c r="FB438" s="7"/>
      <c r="FC438" s="7"/>
      <c r="FD438" s="7"/>
      <c r="FE438" s="7"/>
      <c r="FF438" s="7"/>
      <c r="FG438" s="7"/>
      <c r="FH438" s="7"/>
      <c r="FI438" s="7"/>
      <c r="FJ438" s="7"/>
      <c r="FK438" s="7"/>
      <c r="FL438" s="7"/>
      <c r="FM438" s="7"/>
      <c r="FN438" s="7"/>
      <c r="FO438" s="7"/>
      <c r="FP438" s="7"/>
      <c r="FQ438" s="7"/>
      <c r="FR438" s="7"/>
      <c r="FS438" s="7"/>
      <c r="FT438" s="7"/>
      <c r="FU438" s="7"/>
      <c r="FV438" s="7"/>
      <c r="FW438" s="7"/>
      <c r="FX438" s="7"/>
      <c r="FY438" s="7"/>
      <c r="FZ438" s="7"/>
      <c r="GA438" s="7"/>
      <c r="GB438" s="7"/>
      <c r="GC438" s="7"/>
      <c r="GD438" s="7"/>
      <c r="GE438" s="7"/>
      <c r="GF438" s="7"/>
      <c r="GG438" s="7"/>
      <c r="GH438" s="7"/>
      <c r="GI438" s="7"/>
      <c r="GJ438" s="7"/>
      <c r="GK438" s="7"/>
      <c r="GL438" s="7"/>
      <c r="GM438" s="7"/>
      <c r="GN438" s="7"/>
      <c r="GO438" s="7"/>
      <c r="GP438" s="7"/>
      <c r="GQ438" s="7"/>
      <c r="GR438" s="7"/>
      <c r="GS438" s="7"/>
      <c r="GT438" s="7"/>
      <c r="GU438" s="7"/>
      <c r="GV438" s="7"/>
      <c r="GW438" s="7"/>
      <c r="GX438" s="7"/>
      <c r="GY438" s="7"/>
      <c r="GZ438" s="7"/>
      <c r="HA438" s="7"/>
      <c r="HB438" s="7"/>
      <c r="HC438" s="7"/>
      <c r="HD438" s="7"/>
      <c r="HE438" s="7"/>
      <c r="HF438" s="7"/>
      <c r="HG438" s="7"/>
      <c r="HH438" s="7"/>
      <c r="HI438" s="7"/>
      <c r="HJ438" s="7"/>
      <c r="HK438" s="7"/>
      <c r="HL438" s="7"/>
      <c r="HM438" s="7"/>
      <c r="HN438" s="7"/>
      <c r="HO438" s="7"/>
      <c r="HP438" s="7"/>
      <c r="HQ438" s="7"/>
      <c r="HR438" s="7"/>
      <c r="HS438" s="7"/>
      <c r="HT438" s="7"/>
      <c r="HU438" s="7"/>
      <c r="HV438" s="7"/>
      <c r="HW438" s="7"/>
      <c r="HX438" s="7"/>
      <c r="HY438" s="7"/>
      <c r="HZ438" s="7"/>
      <c r="IA438" s="7"/>
      <c r="IB438" s="7"/>
      <c r="IC438" s="7"/>
      <c r="ID438" s="7"/>
      <c r="IE438" s="7"/>
      <c r="IF438" s="7"/>
      <c r="IG438" s="7"/>
      <c r="IH438" s="7"/>
      <c r="II438" s="7"/>
      <c r="IJ438" s="7"/>
      <c r="IK438" s="7"/>
      <c r="IL438" s="7"/>
      <c r="IM438" s="7"/>
      <c r="IN438" s="7"/>
      <c r="IO438" s="7"/>
      <c r="IP438" s="7"/>
      <c r="IQ438" s="7"/>
      <c r="IR438" s="7"/>
      <c r="IS438" s="7"/>
      <c r="IT438" s="7"/>
      <c r="IU438" s="7"/>
      <c r="IV438" s="7"/>
      <c r="IW438" s="7"/>
      <c r="IX438" s="7"/>
      <c r="IY438" s="7"/>
      <c r="IZ438" s="7"/>
      <c r="JA438" s="7"/>
      <c r="JB438" s="7"/>
      <c r="JC438" s="7"/>
      <c r="JD438" s="7"/>
      <c r="JE438" s="7"/>
      <c r="JF438" s="7"/>
      <c r="JG438" s="7"/>
      <c r="JH438" s="7"/>
      <c r="JI438" s="7"/>
      <c r="JJ438" s="7"/>
      <c r="JK438" s="7"/>
      <c r="JL438" s="7"/>
      <c r="JM438" s="7"/>
      <c r="JN438" s="7"/>
      <c r="JO438" s="7"/>
      <c r="JP438" s="7"/>
      <c r="JQ438" s="7"/>
      <c r="JR438" s="7"/>
      <c r="JS438" s="7"/>
      <c r="JT438" s="7"/>
      <c r="JU438" s="7"/>
      <c r="JV438" s="7"/>
      <c r="JW438" s="7"/>
      <c r="JX438" s="7"/>
      <c r="JY438" s="7"/>
      <c r="JZ438" s="7"/>
      <c r="KA438" s="7"/>
      <c r="KB438" s="7"/>
      <c r="KC438" s="7"/>
      <c r="KD438" s="7"/>
      <c r="KE438" s="7"/>
      <c r="KF438" s="7"/>
      <c r="KG438" s="7"/>
      <c r="KH438" s="7"/>
      <c r="KI438" s="7"/>
      <c r="KJ438" s="7"/>
      <c r="KK438" s="7"/>
      <c r="KL438" s="7"/>
      <c r="KM438" s="7"/>
      <c r="KN438" s="7"/>
      <c r="KO438" s="7"/>
      <c r="KP438" s="7"/>
      <c r="KQ438" s="7"/>
      <c r="KR438" s="7"/>
      <c r="KS438" s="7"/>
      <c r="KT438" s="7"/>
      <c r="KU438" s="7"/>
      <c r="KV438" s="7"/>
      <c r="KW438" s="7"/>
      <c r="KX438" s="7"/>
      <c r="KY438" s="7"/>
      <c r="KZ438" s="7"/>
      <c r="LA438" s="7"/>
      <c r="LB438" s="7"/>
      <c r="LC438" s="7"/>
      <c r="LD438" s="7"/>
      <c r="LE438" s="7"/>
      <c r="LF438" s="7"/>
      <c r="LG438" s="7"/>
      <c r="LH438" s="7"/>
      <c r="LI438" s="7"/>
      <c r="LJ438" s="7"/>
      <c r="LK438" s="7"/>
      <c r="LL438" s="7"/>
      <c r="LM438" s="7"/>
      <c r="LN438" s="7"/>
      <c r="LO438" s="7"/>
      <c r="LP438" s="7"/>
      <c r="LQ438" s="7"/>
      <c r="LR438" s="7"/>
      <c r="LS438" s="7"/>
      <c r="LT438" s="7"/>
      <c r="LU438" s="7"/>
      <c r="LV438" s="7"/>
      <c r="LW438" s="7"/>
      <c r="LX438" s="7"/>
      <c r="LY438" s="7"/>
      <c r="LZ438" s="7"/>
      <c r="MA438" s="7"/>
      <c r="MB438" s="7"/>
      <c r="MC438" s="7"/>
      <c r="MD438" s="7"/>
      <c r="ME438" s="7"/>
      <c r="MF438" s="7"/>
      <c r="MG438" s="7"/>
      <c r="MH438" s="7"/>
      <c r="MI438" s="7"/>
      <c r="MJ438" s="7"/>
      <c r="MK438" s="7"/>
      <c r="ML438" s="7"/>
      <c r="MM438" s="7"/>
      <c r="MN438" s="7"/>
      <c r="MO438" s="7"/>
      <c r="MP438" s="7"/>
      <c r="MQ438" s="7"/>
      <c r="MR438" s="7"/>
      <c r="MS438" s="7"/>
      <c r="MT438" s="7"/>
      <c r="MU438" s="7"/>
      <c r="MV438" s="7"/>
      <c r="MW438" s="7"/>
      <c r="MX438" s="7"/>
      <c r="MY438" s="7"/>
      <c r="MZ438" s="7"/>
      <c r="NA438" s="7"/>
      <c r="NB438" s="7"/>
      <c r="NC438" s="7"/>
      <c r="ND438" s="7"/>
      <c r="NE438" s="7"/>
      <c r="NF438" s="7"/>
      <c r="NG438" s="7"/>
      <c r="NH438" s="7"/>
      <c r="NI438" s="7"/>
      <c r="NJ438" s="7"/>
      <c r="NK438" s="7"/>
      <c r="NL438" s="7"/>
      <c r="NM438" s="7"/>
      <c r="NN438" s="7"/>
      <c r="NO438" s="7"/>
      <c r="NP438" s="7"/>
      <c r="NQ438" s="7"/>
      <c r="NR438" s="7"/>
      <c r="NS438" s="7"/>
      <c r="NT438" s="7"/>
      <c r="NU438" s="7"/>
      <c r="NV438" s="7"/>
      <c r="NW438" s="7"/>
      <c r="NX438" s="7"/>
      <c r="NY438" s="7"/>
      <c r="NZ438" s="7"/>
      <c r="OA438" s="7"/>
      <c r="OB438" s="7"/>
      <c r="OC438" s="7"/>
      <c r="OD438" s="7"/>
      <c r="OE438" s="7"/>
      <c r="OF438" s="7"/>
      <c r="OG438" s="7"/>
      <c r="OH438" s="7"/>
      <c r="OI438" s="7"/>
      <c r="OJ438" s="7"/>
      <c r="OK438" s="7"/>
      <c r="OL438" s="7"/>
      <c r="OM438" s="7"/>
      <c r="ON438" s="7"/>
      <c r="OO438" s="7"/>
      <c r="OP438" s="7"/>
      <c r="OQ438" s="7"/>
      <c r="OR438" s="7"/>
      <c r="OS438" s="7"/>
      <c r="OT438" s="7"/>
      <c r="OU438" s="7"/>
      <c r="OV438" s="7"/>
      <c r="OW438" s="7"/>
      <c r="OX438" s="7"/>
      <c r="OY438" s="7"/>
      <c r="OZ438" s="7"/>
      <c r="PA438" s="7"/>
      <c r="PB438" s="7"/>
      <c r="PC438" s="7"/>
      <c r="PD438" s="7"/>
      <c r="PE438" s="7"/>
      <c r="PF438" s="7"/>
      <c r="PG438" s="7"/>
      <c r="PH438" s="7"/>
      <c r="PI438" s="7"/>
      <c r="PJ438" s="7"/>
      <c r="PK438" s="7"/>
      <c r="PL438" s="7"/>
      <c r="PM438" s="7"/>
      <c r="PN438" s="7"/>
      <c r="PO438" s="7"/>
      <c r="PP438" s="7"/>
      <c r="PQ438" s="7"/>
      <c r="PR438" s="7"/>
      <c r="PS438" s="7"/>
      <c r="PT438" s="7"/>
      <c r="PU438" s="7"/>
      <c r="PV438" s="7"/>
      <c r="PW438" s="7"/>
      <c r="PX438" s="7"/>
      <c r="PY438" s="7"/>
      <c r="PZ438" s="7"/>
      <c r="QA438" s="7"/>
      <c r="QB438" s="7"/>
      <c r="QC438" s="7"/>
      <c r="QD438" s="7"/>
      <c r="QE438" s="7"/>
      <c r="QF438" s="7"/>
      <c r="QG438" s="7"/>
      <c r="QH438" s="7"/>
      <c r="QI438" s="7"/>
      <c r="QJ438" s="7"/>
      <c r="QK438" s="7"/>
      <c r="QL438" s="7"/>
      <c r="QM438" s="7"/>
      <c r="QN438" s="7"/>
      <c r="QO438" s="7"/>
      <c r="QP438" s="7"/>
      <c r="QQ438" s="7"/>
      <c r="QR438" s="7"/>
      <c r="QS438" s="7"/>
      <c r="QT438" s="7"/>
      <c r="QU438" s="7"/>
      <c r="QV438" s="7"/>
      <c r="QW438" s="7"/>
      <c r="QX438" s="7"/>
      <c r="QY438" s="7"/>
      <c r="QZ438" s="7"/>
      <c r="RA438" s="7"/>
      <c r="RB438" s="7"/>
      <c r="RC438" s="7"/>
      <c r="RD438" s="7"/>
      <c r="RE438" s="7"/>
      <c r="RF438" s="7"/>
      <c r="RG438" s="7"/>
      <c r="RH438" s="7"/>
      <c r="RI438" s="7"/>
      <c r="RJ438" s="7"/>
      <c r="RK438" s="7"/>
      <c r="RL438" s="7"/>
      <c r="RM438" s="7"/>
      <c r="RN438" s="7"/>
      <c r="RO438" s="7"/>
      <c r="RP438" s="7"/>
      <c r="RQ438" s="7"/>
      <c r="RR438" s="7"/>
      <c r="RS438" s="7"/>
      <c r="RT438" s="7"/>
      <c r="RU438" s="7"/>
      <c r="RV438" s="7"/>
      <c r="RW438" s="7"/>
      <c r="RX438" s="7"/>
      <c r="RY438" s="7"/>
      <c r="RZ438" s="7"/>
      <c r="SA438" s="7"/>
      <c r="SB438" s="7"/>
      <c r="SC438" s="7"/>
      <c r="SD438" s="7"/>
      <c r="SE438" s="7"/>
      <c r="SF438" s="7"/>
      <c r="SG438" s="7"/>
      <c r="SH438" s="7"/>
      <c r="SI438" s="7"/>
      <c r="SJ438" s="7"/>
      <c r="SK438" s="7"/>
    </row>
    <row r="439" ht="14.2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  <c r="DT439" s="7"/>
      <c r="DU439" s="7"/>
      <c r="DV439" s="7"/>
      <c r="DW439" s="7"/>
      <c r="DX439" s="7"/>
      <c r="DY439" s="7"/>
      <c r="DZ439" s="7"/>
      <c r="EA439" s="7"/>
      <c r="EB439" s="7"/>
      <c r="EC439" s="7"/>
      <c r="ED439" s="7"/>
      <c r="EE439" s="7"/>
      <c r="EF439" s="7"/>
      <c r="EG439" s="7"/>
      <c r="EH439" s="7"/>
      <c r="EI439" s="7"/>
      <c r="EJ439" s="7"/>
      <c r="EK439" s="7"/>
      <c r="EL439" s="7"/>
      <c r="EM439" s="7"/>
      <c r="EN439" s="7"/>
      <c r="EO439" s="7"/>
      <c r="EP439" s="7"/>
      <c r="EQ439" s="7"/>
      <c r="ER439" s="7"/>
      <c r="ES439" s="7"/>
      <c r="ET439" s="7"/>
      <c r="EU439" s="7"/>
      <c r="EV439" s="7"/>
      <c r="EW439" s="7"/>
      <c r="EX439" s="7"/>
      <c r="EY439" s="7"/>
      <c r="EZ439" s="7"/>
      <c r="FA439" s="7"/>
      <c r="FB439" s="7"/>
      <c r="FC439" s="7"/>
      <c r="FD439" s="7"/>
      <c r="FE439" s="7"/>
      <c r="FF439" s="7"/>
      <c r="FG439" s="7"/>
      <c r="FH439" s="7"/>
      <c r="FI439" s="7"/>
      <c r="FJ439" s="7"/>
      <c r="FK439" s="7"/>
      <c r="FL439" s="7"/>
      <c r="FM439" s="7"/>
      <c r="FN439" s="7"/>
      <c r="FO439" s="7"/>
      <c r="FP439" s="7"/>
      <c r="FQ439" s="7"/>
      <c r="FR439" s="7"/>
      <c r="FS439" s="7"/>
      <c r="FT439" s="7"/>
      <c r="FU439" s="7"/>
      <c r="FV439" s="7"/>
      <c r="FW439" s="7"/>
      <c r="FX439" s="7"/>
      <c r="FY439" s="7"/>
      <c r="FZ439" s="7"/>
      <c r="GA439" s="7"/>
      <c r="GB439" s="7"/>
      <c r="GC439" s="7"/>
      <c r="GD439" s="7"/>
      <c r="GE439" s="7"/>
      <c r="GF439" s="7"/>
      <c r="GG439" s="7"/>
      <c r="GH439" s="7"/>
      <c r="GI439" s="7"/>
      <c r="GJ439" s="7"/>
      <c r="GK439" s="7"/>
      <c r="GL439" s="7"/>
      <c r="GM439" s="7"/>
      <c r="GN439" s="7"/>
      <c r="GO439" s="7"/>
      <c r="GP439" s="7"/>
      <c r="GQ439" s="7"/>
      <c r="GR439" s="7"/>
      <c r="GS439" s="7"/>
      <c r="GT439" s="7"/>
      <c r="GU439" s="7"/>
      <c r="GV439" s="7"/>
      <c r="GW439" s="7"/>
      <c r="GX439" s="7"/>
      <c r="GY439" s="7"/>
      <c r="GZ439" s="7"/>
      <c r="HA439" s="7"/>
      <c r="HB439" s="7"/>
      <c r="HC439" s="7"/>
      <c r="HD439" s="7"/>
      <c r="HE439" s="7"/>
      <c r="HF439" s="7"/>
      <c r="HG439" s="7"/>
      <c r="HH439" s="7"/>
      <c r="HI439" s="7"/>
      <c r="HJ439" s="7"/>
      <c r="HK439" s="7"/>
      <c r="HL439" s="7"/>
      <c r="HM439" s="7"/>
      <c r="HN439" s="7"/>
      <c r="HO439" s="7"/>
      <c r="HP439" s="7"/>
      <c r="HQ439" s="7"/>
      <c r="HR439" s="7"/>
      <c r="HS439" s="7"/>
      <c r="HT439" s="7"/>
      <c r="HU439" s="7"/>
      <c r="HV439" s="7"/>
      <c r="HW439" s="7"/>
      <c r="HX439" s="7"/>
      <c r="HY439" s="7"/>
      <c r="HZ439" s="7"/>
      <c r="IA439" s="7"/>
      <c r="IB439" s="7"/>
      <c r="IC439" s="7"/>
      <c r="ID439" s="7"/>
      <c r="IE439" s="7"/>
      <c r="IF439" s="7"/>
      <c r="IG439" s="7"/>
      <c r="IH439" s="7"/>
      <c r="II439" s="7"/>
      <c r="IJ439" s="7"/>
      <c r="IK439" s="7"/>
      <c r="IL439" s="7"/>
      <c r="IM439" s="7"/>
      <c r="IN439" s="7"/>
      <c r="IO439" s="7"/>
      <c r="IP439" s="7"/>
      <c r="IQ439" s="7"/>
      <c r="IR439" s="7"/>
      <c r="IS439" s="7"/>
      <c r="IT439" s="7"/>
      <c r="IU439" s="7"/>
      <c r="IV439" s="7"/>
      <c r="IW439" s="7"/>
      <c r="IX439" s="7"/>
      <c r="IY439" s="7"/>
      <c r="IZ439" s="7"/>
      <c r="JA439" s="7"/>
      <c r="JB439" s="7"/>
      <c r="JC439" s="7"/>
      <c r="JD439" s="7"/>
      <c r="JE439" s="7"/>
      <c r="JF439" s="7"/>
      <c r="JG439" s="7"/>
      <c r="JH439" s="7"/>
      <c r="JI439" s="7"/>
      <c r="JJ439" s="7"/>
      <c r="JK439" s="7"/>
      <c r="JL439" s="7"/>
      <c r="JM439" s="7"/>
      <c r="JN439" s="7"/>
      <c r="JO439" s="7"/>
      <c r="JP439" s="7"/>
      <c r="JQ439" s="7"/>
      <c r="JR439" s="7"/>
      <c r="JS439" s="7"/>
      <c r="JT439" s="7"/>
      <c r="JU439" s="7"/>
      <c r="JV439" s="7"/>
      <c r="JW439" s="7"/>
      <c r="JX439" s="7"/>
      <c r="JY439" s="7"/>
      <c r="JZ439" s="7"/>
      <c r="KA439" s="7"/>
      <c r="KB439" s="7"/>
      <c r="KC439" s="7"/>
      <c r="KD439" s="7"/>
      <c r="KE439" s="7"/>
      <c r="KF439" s="7"/>
      <c r="KG439" s="7"/>
      <c r="KH439" s="7"/>
      <c r="KI439" s="7"/>
      <c r="KJ439" s="7"/>
      <c r="KK439" s="7"/>
      <c r="KL439" s="7"/>
      <c r="KM439" s="7"/>
      <c r="KN439" s="7"/>
      <c r="KO439" s="7"/>
      <c r="KP439" s="7"/>
      <c r="KQ439" s="7"/>
      <c r="KR439" s="7"/>
      <c r="KS439" s="7"/>
      <c r="KT439" s="7"/>
      <c r="KU439" s="7"/>
      <c r="KV439" s="7"/>
      <c r="KW439" s="7"/>
      <c r="KX439" s="7"/>
      <c r="KY439" s="7"/>
      <c r="KZ439" s="7"/>
      <c r="LA439" s="7"/>
      <c r="LB439" s="7"/>
      <c r="LC439" s="7"/>
      <c r="LD439" s="7"/>
      <c r="LE439" s="7"/>
      <c r="LF439" s="7"/>
      <c r="LG439" s="7"/>
      <c r="LH439" s="7"/>
      <c r="LI439" s="7"/>
      <c r="LJ439" s="7"/>
      <c r="LK439" s="7"/>
      <c r="LL439" s="7"/>
      <c r="LM439" s="7"/>
      <c r="LN439" s="7"/>
      <c r="LO439" s="7"/>
      <c r="LP439" s="7"/>
      <c r="LQ439" s="7"/>
      <c r="LR439" s="7"/>
      <c r="LS439" s="7"/>
      <c r="LT439" s="7"/>
      <c r="LU439" s="7"/>
      <c r="LV439" s="7"/>
      <c r="LW439" s="7"/>
      <c r="LX439" s="7"/>
      <c r="LY439" s="7"/>
      <c r="LZ439" s="7"/>
      <c r="MA439" s="7"/>
      <c r="MB439" s="7"/>
      <c r="MC439" s="7"/>
      <c r="MD439" s="7"/>
      <c r="ME439" s="7"/>
      <c r="MF439" s="7"/>
      <c r="MG439" s="7"/>
      <c r="MH439" s="7"/>
      <c r="MI439" s="7"/>
      <c r="MJ439" s="7"/>
      <c r="MK439" s="7"/>
      <c r="ML439" s="7"/>
      <c r="MM439" s="7"/>
      <c r="MN439" s="7"/>
      <c r="MO439" s="7"/>
      <c r="MP439" s="7"/>
      <c r="MQ439" s="7"/>
      <c r="MR439" s="7"/>
      <c r="MS439" s="7"/>
      <c r="MT439" s="7"/>
      <c r="MU439" s="7"/>
      <c r="MV439" s="7"/>
      <c r="MW439" s="7"/>
      <c r="MX439" s="7"/>
      <c r="MY439" s="7"/>
      <c r="MZ439" s="7"/>
      <c r="NA439" s="7"/>
      <c r="NB439" s="7"/>
      <c r="NC439" s="7"/>
      <c r="ND439" s="7"/>
      <c r="NE439" s="7"/>
      <c r="NF439" s="7"/>
      <c r="NG439" s="7"/>
      <c r="NH439" s="7"/>
      <c r="NI439" s="7"/>
      <c r="NJ439" s="7"/>
      <c r="NK439" s="7"/>
      <c r="NL439" s="7"/>
      <c r="NM439" s="7"/>
      <c r="NN439" s="7"/>
      <c r="NO439" s="7"/>
      <c r="NP439" s="7"/>
      <c r="NQ439" s="7"/>
      <c r="NR439" s="7"/>
      <c r="NS439" s="7"/>
      <c r="NT439" s="7"/>
      <c r="NU439" s="7"/>
      <c r="NV439" s="7"/>
      <c r="NW439" s="7"/>
      <c r="NX439" s="7"/>
      <c r="NY439" s="7"/>
      <c r="NZ439" s="7"/>
      <c r="OA439" s="7"/>
      <c r="OB439" s="7"/>
      <c r="OC439" s="7"/>
      <c r="OD439" s="7"/>
      <c r="OE439" s="7"/>
      <c r="OF439" s="7"/>
      <c r="OG439" s="7"/>
      <c r="OH439" s="7"/>
      <c r="OI439" s="7"/>
      <c r="OJ439" s="7"/>
      <c r="OK439" s="7"/>
      <c r="OL439" s="7"/>
      <c r="OM439" s="7"/>
      <c r="ON439" s="7"/>
      <c r="OO439" s="7"/>
      <c r="OP439" s="7"/>
      <c r="OQ439" s="7"/>
      <c r="OR439" s="7"/>
      <c r="OS439" s="7"/>
      <c r="OT439" s="7"/>
      <c r="OU439" s="7"/>
      <c r="OV439" s="7"/>
      <c r="OW439" s="7"/>
      <c r="OX439" s="7"/>
      <c r="OY439" s="7"/>
      <c r="OZ439" s="7"/>
      <c r="PA439" s="7"/>
      <c r="PB439" s="7"/>
      <c r="PC439" s="7"/>
      <c r="PD439" s="7"/>
      <c r="PE439" s="7"/>
      <c r="PF439" s="7"/>
      <c r="PG439" s="7"/>
      <c r="PH439" s="7"/>
      <c r="PI439" s="7"/>
      <c r="PJ439" s="7"/>
      <c r="PK439" s="7"/>
      <c r="PL439" s="7"/>
      <c r="PM439" s="7"/>
      <c r="PN439" s="7"/>
      <c r="PO439" s="7"/>
      <c r="PP439" s="7"/>
      <c r="PQ439" s="7"/>
      <c r="PR439" s="7"/>
      <c r="PS439" s="7"/>
      <c r="PT439" s="7"/>
      <c r="PU439" s="7"/>
      <c r="PV439" s="7"/>
      <c r="PW439" s="7"/>
      <c r="PX439" s="7"/>
      <c r="PY439" s="7"/>
      <c r="PZ439" s="7"/>
      <c r="QA439" s="7"/>
      <c r="QB439" s="7"/>
      <c r="QC439" s="7"/>
      <c r="QD439" s="7"/>
      <c r="QE439" s="7"/>
      <c r="QF439" s="7"/>
      <c r="QG439" s="7"/>
      <c r="QH439" s="7"/>
      <c r="QI439" s="7"/>
      <c r="QJ439" s="7"/>
      <c r="QK439" s="7"/>
      <c r="QL439" s="7"/>
      <c r="QM439" s="7"/>
      <c r="QN439" s="7"/>
      <c r="QO439" s="7"/>
      <c r="QP439" s="7"/>
      <c r="QQ439" s="7"/>
      <c r="QR439" s="7"/>
      <c r="QS439" s="7"/>
      <c r="QT439" s="7"/>
      <c r="QU439" s="7"/>
      <c r="QV439" s="7"/>
      <c r="QW439" s="7"/>
      <c r="QX439" s="7"/>
      <c r="QY439" s="7"/>
      <c r="QZ439" s="7"/>
      <c r="RA439" s="7"/>
      <c r="RB439" s="7"/>
      <c r="RC439" s="7"/>
      <c r="RD439" s="7"/>
      <c r="RE439" s="7"/>
      <c r="RF439" s="7"/>
      <c r="RG439" s="7"/>
      <c r="RH439" s="7"/>
      <c r="RI439" s="7"/>
      <c r="RJ439" s="7"/>
      <c r="RK439" s="7"/>
      <c r="RL439" s="7"/>
      <c r="RM439" s="7"/>
      <c r="RN439" s="7"/>
      <c r="RO439" s="7"/>
      <c r="RP439" s="7"/>
      <c r="RQ439" s="7"/>
      <c r="RR439" s="7"/>
      <c r="RS439" s="7"/>
      <c r="RT439" s="7"/>
      <c r="RU439" s="7"/>
      <c r="RV439" s="7"/>
      <c r="RW439" s="7"/>
      <c r="RX439" s="7"/>
      <c r="RY439" s="7"/>
      <c r="RZ439" s="7"/>
      <c r="SA439" s="7"/>
      <c r="SB439" s="7"/>
      <c r="SC439" s="7"/>
      <c r="SD439" s="7"/>
      <c r="SE439" s="7"/>
      <c r="SF439" s="7"/>
      <c r="SG439" s="7"/>
      <c r="SH439" s="7"/>
      <c r="SI439" s="7"/>
      <c r="SJ439" s="7"/>
      <c r="SK439" s="7"/>
    </row>
    <row r="440" ht="14.2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  <c r="DT440" s="7"/>
      <c r="DU440" s="7"/>
      <c r="DV440" s="7"/>
      <c r="DW440" s="7"/>
      <c r="DX440" s="7"/>
      <c r="DY440" s="7"/>
      <c r="DZ440" s="7"/>
      <c r="EA440" s="7"/>
      <c r="EB440" s="7"/>
      <c r="EC440" s="7"/>
      <c r="ED440" s="7"/>
      <c r="EE440" s="7"/>
      <c r="EF440" s="7"/>
      <c r="EG440" s="7"/>
      <c r="EH440" s="7"/>
      <c r="EI440" s="7"/>
      <c r="EJ440" s="7"/>
      <c r="EK440" s="7"/>
      <c r="EL440" s="7"/>
      <c r="EM440" s="7"/>
      <c r="EN440" s="7"/>
      <c r="EO440" s="7"/>
      <c r="EP440" s="7"/>
      <c r="EQ440" s="7"/>
      <c r="ER440" s="7"/>
      <c r="ES440" s="7"/>
      <c r="ET440" s="7"/>
      <c r="EU440" s="7"/>
      <c r="EV440" s="7"/>
      <c r="EW440" s="7"/>
      <c r="EX440" s="7"/>
      <c r="EY440" s="7"/>
      <c r="EZ440" s="7"/>
      <c r="FA440" s="7"/>
      <c r="FB440" s="7"/>
      <c r="FC440" s="7"/>
      <c r="FD440" s="7"/>
      <c r="FE440" s="7"/>
      <c r="FF440" s="7"/>
      <c r="FG440" s="7"/>
      <c r="FH440" s="7"/>
      <c r="FI440" s="7"/>
      <c r="FJ440" s="7"/>
      <c r="FK440" s="7"/>
      <c r="FL440" s="7"/>
      <c r="FM440" s="7"/>
      <c r="FN440" s="7"/>
      <c r="FO440" s="7"/>
      <c r="FP440" s="7"/>
      <c r="FQ440" s="7"/>
      <c r="FR440" s="7"/>
      <c r="FS440" s="7"/>
      <c r="FT440" s="7"/>
      <c r="FU440" s="7"/>
      <c r="FV440" s="7"/>
      <c r="FW440" s="7"/>
      <c r="FX440" s="7"/>
      <c r="FY440" s="7"/>
      <c r="FZ440" s="7"/>
      <c r="GA440" s="7"/>
      <c r="GB440" s="7"/>
      <c r="GC440" s="7"/>
      <c r="GD440" s="7"/>
      <c r="GE440" s="7"/>
      <c r="GF440" s="7"/>
      <c r="GG440" s="7"/>
      <c r="GH440" s="7"/>
      <c r="GI440" s="7"/>
      <c r="GJ440" s="7"/>
      <c r="GK440" s="7"/>
      <c r="GL440" s="7"/>
      <c r="GM440" s="7"/>
      <c r="GN440" s="7"/>
      <c r="GO440" s="7"/>
      <c r="GP440" s="7"/>
      <c r="GQ440" s="7"/>
      <c r="GR440" s="7"/>
      <c r="GS440" s="7"/>
      <c r="GT440" s="7"/>
      <c r="GU440" s="7"/>
      <c r="GV440" s="7"/>
      <c r="GW440" s="7"/>
      <c r="GX440" s="7"/>
      <c r="GY440" s="7"/>
      <c r="GZ440" s="7"/>
      <c r="HA440" s="7"/>
      <c r="HB440" s="7"/>
      <c r="HC440" s="7"/>
      <c r="HD440" s="7"/>
      <c r="HE440" s="7"/>
      <c r="HF440" s="7"/>
      <c r="HG440" s="7"/>
      <c r="HH440" s="7"/>
      <c r="HI440" s="7"/>
      <c r="HJ440" s="7"/>
      <c r="HK440" s="7"/>
      <c r="HL440" s="7"/>
      <c r="HM440" s="7"/>
      <c r="HN440" s="7"/>
      <c r="HO440" s="7"/>
      <c r="HP440" s="7"/>
      <c r="HQ440" s="7"/>
      <c r="HR440" s="7"/>
      <c r="HS440" s="7"/>
      <c r="HT440" s="7"/>
      <c r="HU440" s="7"/>
      <c r="HV440" s="7"/>
      <c r="HW440" s="7"/>
      <c r="HX440" s="7"/>
      <c r="HY440" s="7"/>
      <c r="HZ440" s="7"/>
      <c r="IA440" s="7"/>
      <c r="IB440" s="7"/>
      <c r="IC440" s="7"/>
      <c r="ID440" s="7"/>
      <c r="IE440" s="7"/>
      <c r="IF440" s="7"/>
      <c r="IG440" s="7"/>
      <c r="IH440" s="7"/>
      <c r="II440" s="7"/>
      <c r="IJ440" s="7"/>
      <c r="IK440" s="7"/>
      <c r="IL440" s="7"/>
      <c r="IM440" s="7"/>
      <c r="IN440" s="7"/>
      <c r="IO440" s="7"/>
      <c r="IP440" s="7"/>
      <c r="IQ440" s="7"/>
      <c r="IR440" s="7"/>
      <c r="IS440" s="7"/>
      <c r="IT440" s="7"/>
      <c r="IU440" s="7"/>
      <c r="IV440" s="7"/>
      <c r="IW440" s="7"/>
      <c r="IX440" s="7"/>
      <c r="IY440" s="7"/>
      <c r="IZ440" s="7"/>
      <c r="JA440" s="7"/>
      <c r="JB440" s="7"/>
      <c r="JC440" s="7"/>
      <c r="JD440" s="7"/>
      <c r="JE440" s="7"/>
      <c r="JF440" s="7"/>
      <c r="JG440" s="7"/>
      <c r="JH440" s="7"/>
      <c r="JI440" s="7"/>
      <c r="JJ440" s="7"/>
      <c r="JK440" s="7"/>
      <c r="JL440" s="7"/>
      <c r="JM440" s="7"/>
      <c r="JN440" s="7"/>
      <c r="JO440" s="7"/>
      <c r="JP440" s="7"/>
      <c r="JQ440" s="7"/>
      <c r="JR440" s="7"/>
      <c r="JS440" s="7"/>
      <c r="JT440" s="7"/>
      <c r="JU440" s="7"/>
      <c r="JV440" s="7"/>
      <c r="JW440" s="7"/>
      <c r="JX440" s="7"/>
      <c r="JY440" s="7"/>
      <c r="JZ440" s="7"/>
      <c r="KA440" s="7"/>
      <c r="KB440" s="7"/>
      <c r="KC440" s="7"/>
      <c r="KD440" s="7"/>
      <c r="KE440" s="7"/>
      <c r="KF440" s="7"/>
      <c r="KG440" s="7"/>
      <c r="KH440" s="7"/>
      <c r="KI440" s="7"/>
      <c r="KJ440" s="7"/>
      <c r="KK440" s="7"/>
      <c r="KL440" s="7"/>
      <c r="KM440" s="7"/>
      <c r="KN440" s="7"/>
      <c r="KO440" s="7"/>
      <c r="KP440" s="7"/>
      <c r="KQ440" s="7"/>
      <c r="KR440" s="7"/>
      <c r="KS440" s="7"/>
      <c r="KT440" s="7"/>
      <c r="KU440" s="7"/>
      <c r="KV440" s="7"/>
      <c r="KW440" s="7"/>
      <c r="KX440" s="7"/>
      <c r="KY440" s="7"/>
      <c r="KZ440" s="7"/>
      <c r="LA440" s="7"/>
      <c r="LB440" s="7"/>
      <c r="LC440" s="7"/>
      <c r="LD440" s="7"/>
      <c r="LE440" s="7"/>
      <c r="LF440" s="7"/>
      <c r="LG440" s="7"/>
      <c r="LH440" s="7"/>
      <c r="LI440" s="7"/>
      <c r="LJ440" s="7"/>
      <c r="LK440" s="7"/>
      <c r="LL440" s="7"/>
      <c r="LM440" s="7"/>
      <c r="LN440" s="7"/>
      <c r="LO440" s="7"/>
      <c r="LP440" s="7"/>
      <c r="LQ440" s="7"/>
      <c r="LR440" s="7"/>
      <c r="LS440" s="7"/>
      <c r="LT440" s="7"/>
      <c r="LU440" s="7"/>
      <c r="LV440" s="7"/>
      <c r="LW440" s="7"/>
      <c r="LX440" s="7"/>
      <c r="LY440" s="7"/>
      <c r="LZ440" s="7"/>
      <c r="MA440" s="7"/>
      <c r="MB440" s="7"/>
      <c r="MC440" s="7"/>
      <c r="MD440" s="7"/>
      <c r="ME440" s="7"/>
      <c r="MF440" s="7"/>
      <c r="MG440" s="7"/>
      <c r="MH440" s="7"/>
      <c r="MI440" s="7"/>
      <c r="MJ440" s="7"/>
      <c r="MK440" s="7"/>
      <c r="ML440" s="7"/>
      <c r="MM440" s="7"/>
      <c r="MN440" s="7"/>
      <c r="MO440" s="7"/>
      <c r="MP440" s="7"/>
      <c r="MQ440" s="7"/>
      <c r="MR440" s="7"/>
      <c r="MS440" s="7"/>
      <c r="MT440" s="7"/>
      <c r="MU440" s="7"/>
      <c r="MV440" s="7"/>
      <c r="MW440" s="7"/>
      <c r="MX440" s="7"/>
      <c r="MY440" s="7"/>
      <c r="MZ440" s="7"/>
      <c r="NA440" s="7"/>
      <c r="NB440" s="7"/>
      <c r="NC440" s="7"/>
      <c r="ND440" s="7"/>
      <c r="NE440" s="7"/>
      <c r="NF440" s="7"/>
      <c r="NG440" s="7"/>
      <c r="NH440" s="7"/>
      <c r="NI440" s="7"/>
      <c r="NJ440" s="7"/>
      <c r="NK440" s="7"/>
      <c r="NL440" s="7"/>
      <c r="NM440" s="7"/>
      <c r="NN440" s="7"/>
      <c r="NO440" s="7"/>
      <c r="NP440" s="7"/>
      <c r="NQ440" s="7"/>
      <c r="NR440" s="7"/>
      <c r="NS440" s="7"/>
      <c r="NT440" s="7"/>
      <c r="NU440" s="7"/>
      <c r="NV440" s="7"/>
      <c r="NW440" s="7"/>
      <c r="NX440" s="7"/>
      <c r="NY440" s="7"/>
      <c r="NZ440" s="7"/>
      <c r="OA440" s="7"/>
      <c r="OB440" s="7"/>
      <c r="OC440" s="7"/>
      <c r="OD440" s="7"/>
      <c r="OE440" s="7"/>
      <c r="OF440" s="7"/>
      <c r="OG440" s="7"/>
      <c r="OH440" s="7"/>
      <c r="OI440" s="7"/>
      <c r="OJ440" s="7"/>
      <c r="OK440" s="7"/>
      <c r="OL440" s="7"/>
      <c r="OM440" s="7"/>
      <c r="ON440" s="7"/>
      <c r="OO440" s="7"/>
      <c r="OP440" s="7"/>
      <c r="OQ440" s="7"/>
      <c r="OR440" s="7"/>
      <c r="OS440" s="7"/>
      <c r="OT440" s="7"/>
      <c r="OU440" s="7"/>
      <c r="OV440" s="7"/>
      <c r="OW440" s="7"/>
      <c r="OX440" s="7"/>
      <c r="OY440" s="7"/>
      <c r="OZ440" s="7"/>
      <c r="PA440" s="7"/>
      <c r="PB440" s="7"/>
      <c r="PC440" s="7"/>
      <c r="PD440" s="7"/>
      <c r="PE440" s="7"/>
      <c r="PF440" s="7"/>
      <c r="PG440" s="7"/>
      <c r="PH440" s="7"/>
      <c r="PI440" s="7"/>
      <c r="PJ440" s="7"/>
      <c r="PK440" s="7"/>
      <c r="PL440" s="7"/>
      <c r="PM440" s="7"/>
      <c r="PN440" s="7"/>
      <c r="PO440" s="7"/>
      <c r="PP440" s="7"/>
      <c r="PQ440" s="7"/>
      <c r="PR440" s="7"/>
      <c r="PS440" s="7"/>
      <c r="PT440" s="7"/>
      <c r="PU440" s="7"/>
      <c r="PV440" s="7"/>
      <c r="PW440" s="7"/>
      <c r="PX440" s="7"/>
      <c r="PY440" s="7"/>
      <c r="PZ440" s="7"/>
      <c r="QA440" s="7"/>
      <c r="QB440" s="7"/>
      <c r="QC440" s="7"/>
      <c r="QD440" s="7"/>
      <c r="QE440" s="7"/>
      <c r="QF440" s="7"/>
      <c r="QG440" s="7"/>
      <c r="QH440" s="7"/>
      <c r="QI440" s="7"/>
      <c r="QJ440" s="7"/>
      <c r="QK440" s="7"/>
      <c r="QL440" s="7"/>
      <c r="QM440" s="7"/>
      <c r="QN440" s="7"/>
      <c r="QO440" s="7"/>
      <c r="QP440" s="7"/>
      <c r="QQ440" s="7"/>
      <c r="QR440" s="7"/>
      <c r="QS440" s="7"/>
      <c r="QT440" s="7"/>
      <c r="QU440" s="7"/>
      <c r="QV440" s="7"/>
      <c r="QW440" s="7"/>
      <c r="QX440" s="7"/>
      <c r="QY440" s="7"/>
      <c r="QZ440" s="7"/>
      <c r="RA440" s="7"/>
      <c r="RB440" s="7"/>
      <c r="RC440" s="7"/>
      <c r="RD440" s="7"/>
      <c r="RE440" s="7"/>
      <c r="RF440" s="7"/>
      <c r="RG440" s="7"/>
      <c r="RH440" s="7"/>
      <c r="RI440" s="7"/>
      <c r="RJ440" s="7"/>
      <c r="RK440" s="7"/>
      <c r="RL440" s="7"/>
      <c r="RM440" s="7"/>
      <c r="RN440" s="7"/>
      <c r="RO440" s="7"/>
      <c r="RP440" s="7"/>
      <c r="RQ440" s="7"/>
      <c r="RR440" s="7"/>
      <c r="RS440" s="7"/>
      <c r="RT440" s="7"/>
      <c r="RU440" s="7"/>
      <c r="RV440" s="7"/>
      <c r="RW440" s="7"/>
      <c r="RX440" s="7"/>
      <c r="RY440" s="7"/>
      <c r="RZ440" s="7"/>
      <c r="SA440" s="7"/>
      <c r="SB440" s="7"/>
      <c r="SC440" s="7"/>
      <c r="SD440" s="7"/>
      <c r="SE440" s="7"/>
      <c r="SF440" s="7"/>
      <c r="SG440" s="7"/>
      <c r="SH440" s="7"/>
      <c r="SI440" s="7"/>
      <c r="SJ440" s="7"/>
      <c r="SK440" s="7"/>
    </row>
    <row r="441" ht="14.2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  <c r="DT441" s="7"/>
      <c r="DU441" s="7"/>
      <c r="DV441" s="7"/>
      <c r="DW441" s="7"/>
      <c r="DX441" s="7"/>
      <c r="DY441" s="7"/>
      <c r="DZ441" s="7"/>
      <c r="EA441" s="7"/>
      <c r="EB441" s="7"/>
      <c r="EC441" s="7"/>
      <c r="ED441" s="7"/>
      <c r="EE441" s="7"/>
      <c r="EF441" s="7"/>
      <c r="EG441" s="7"/>
      <c r="EH441" s="7"/>
      <c r="EI441" s="7"/>
      <c r="EJ441" s="7"/>
      <c r="EK441" s="7"/>
      <c r="EL441" s="7"/>
      <c r="EM441" s="7"/>
      <c r="EN441" s="7"/>
      <c r="EO441" s="7"/>
      <c r="EP441" s="7"/>
      <c r="EQ441" s="7"/>
      <c r="ER441" s="7"/>
      <c r="ES441" s="7"/>
      <c r="ET441" s="7"/>
      <c r="EU441" s="7"/>
      <c r="EV441" s="7"/>
      <c r="EW441" s="7"/>
      <c r="EX441" s="7"/>
      <c r="EY441" s="7"/>
      <c r="EZ441" s="7"/>
      <c r="FA441" s="7"/>
      <c r="FB441" s="7"/>
      <c r="FC441" s="7"/>
      <c r="FD441" s="7"/>
      <c r="FE441" s="7"/>
      <c r="FF441" s="7"/>
      <c r="FG441" s="7"/>
      <c r="FH441" s="7"/>
      <c r="FI441" s="7"/>
      <c r="FJ441" s="7"/>
      <c r="FK441" s="7"/>
      <c r="FL441" s="7"/>
      <c r="FM441" s="7"/>
      <c r="FN441" s="7"/>
      <c r="FO441" s="7"/>
      <c r="FP441" s="7"/>
      <c r="FQ441" s="7"/>
      <c r="FR441" s="7"/>
      <c r="FS441" s="7"/>
      <c r="FT441" s="7"/>
      <c r="FU441" s="7"/>
      <c r="FV441" s="7"/>
      <c r="FW441" s="7"/>
      <c r="FX441" s="7"/>
      <c r="FY441" s="7"/>
      <c r="FZ441" s="7"/>
      <c r="GA441" s="7"/>
      <c r="GB441" s="7"/>
      <c r="GC441" s="7"/>
      <c r="GD441" s="7"/>
      <c r="GE441" s="7"/>
      <c r="GF441" s="7"/>
      <c r="GG441" s="7"/>
      <c r="GH441" s="7"/>
      <c r="GI441" s="7"/>
      <c r="GJ441" s="7"/>
      <c r="GK441" s="7"/>
      <c r="GL441" s="7"/>
      <c r="GM441" s="7"/>
      <c r="GN441" s="7"/>
      <c r="GO441" s="7"/>
      <c r="GP441" s="7"/>
      <c r="GQ441" s="7"/>
      <c r="GR441" s="7"/>
      <c r="GS441" s="7"/>
      <c r="GT441" s="7"/>
      <c r="GU441" s="7"/>
      <c r="GV441" s="7"/>
      <c r="GW441" s="7"/>
      <c r="GX441" s="7"/>
      <c r="GY441" s="7"/>
      <c r="GZ441" s="7"/>
      <c r="HA441" s="7"/>
      <c r="HB441" s="7"/>
      <c r="HC441" s="7"/>
      <c r="HD441" s="7"/>
      <c r="HE441" s="7"/>
      <c r="HF441" s="7"/>
      <c r="HG441" s="7"/>
      <c r="HH441" s="7"/>
      <c r="HI441" s="7"/>
      <c r="HJ441" s="7"/>
      <c r="HK441" s="7"/>
      <c r="HL441" s="7"/>
      <c r="HM441" s="7"/>
      <c r="HN441" s="7"/>
      <c r="HO441" s="7"/>
      <c r="HP441" s="7"/>
      <c r="HQ441" s="7"/>
      <c r="HR441" s="7"/>
      <c r="HS441" s="7"/>
      <c r="HT441" s="7"/>
      <c r="HU441" s="7"/>
      <c r="HV441" s="7"/>
      <c r="HW441" s="7"/>
      <c r="HX441" s="7"/>
      <c r="HY441" s="7"/>
      <c r="HZ441" s="7"/>
      <c r="IA441" s="7"/>
      <c r="IB441" s="7"/>
      <c r="IC441" s="7"/>
      <c r="ID441" s="7"/>
      <c r="IE441" s="7"/>
      <c r="IF441" s="7"/>
      <c r="IG441" s="7"/>
      <c r="IH441" s="7"/>
      <c r="II441" s="7"/>
      <c r="IJ441" s="7"/>
      <c r="IK441" s="7"/>
      <c r="IL441" s="7"/>
      <c r="IM441" s="7"/>
      <c r="IN441" s="7"/>
      <c r="IO441" s="7"/>
      <c r="IP441" s="7"/>
      <c r="IQ441" s="7"/>
      <c r="IR441" s="7"/>
      <c r="IS441" s="7"/>
      <c r="IT441" s="7"/>
      <c r="IU441" s="7"/>
      <c r="IV441" s="7"/>
      <c r="IW441" s="7"/>
      <c r="IX441" s="7"/>
      <c r="IY441" s="7"/>
      <c r="IZ441" s="7"/>
      <c r="JA441" s="7"/>
      <c r="JB441" s="7"/>
      <c r="JC441" s="7"/>
      <c r="JD441" s="7"/>
      <c r="JE441" s="7"/>
      <c r="JF441" s="7"/>
      <c r="JG441" s="7"/>
      <c r="JH441" s="7"/>
      <c r="JI441" s="7"/>
      <c r="JJ441" s="7"/>
      <c r="JK441" s="7"/>
      <c r="JL441" s="7"/>
      <c r="JM441" s="7"/>
      <c r="JN441" s="7"/>
      <c r="JO441" s="7"/>
      <c r="JP441" s="7"/>
      <c r="JQ441" s="7"/>
      <c r="JR441" s="7"/>
      <c r="JS441" s="7"/>
      <c r="JT441" s="7"/>
      <c r="JU441" s="7"/>
      <c r="JV441" s="7"/>
      <c r="JW441" s="7"/>
      <c r="JX441" s="7"/>
      <c r="JY441" s="7"/>
      <c r="JZ441" s="7"/>
      <c r="KA441" s="7"/>
      <c r="KB441" s="7"/>
      <c r="KC441" s="7"/>
      <c r="KD441" s="7"/>
      <c r="KE441" s="7"/>
      <c r="KF441" s="7"/>
      <c r="KG441" s="7"/>
      <c r="KH441" s="7"/>
      <c r="KI441" s="7"/>
      <c r="KJ441" s="7"/>
      <c r="KK441" s="7"/>
      <c r="KL441" s="7"/>
      <c r="KM441" s="7"/>
      <c r="KN441" s="7"/>
      <c r="KO441" s="7"/>
      <c r="KP441" s="7"/>
      <c r="KQ441" s="7"/>
      <c r="KR441" s="7"/>
      <c r="KS441" s="7"/>
      <c r="KT441" s="7"/>
      <c r="KU441" s="7"/>
      <c r="KV441" s="7"/>
      <c r="KW441" s="7"/>
      <c r="KX441" s="7"/>
      <c r="KY441" s="7"/>
      <c r="KZ441" s="7"/>
      <c r="LA441" s="7"/>
      <c r="LB441" s="7"/>
      <c r="LC441" s="7"/>
      <c r="LD441" s="7"/>
      <c r="LE441" s="7"/>
      <c r="LF441" s="7"/>
      <c r="LG441" s="7"/>
      <c r="LH441" s="7"/>
      <c r="LI441" s="7"/>
      <c r="LJ441" s="7"/>
      <c r="LK441" s="7"/>
      <c r="LL441" s="7"/>
      <c r="LM441" s="7"/>
      <c r="LN441" s="7"/>
      <c r="LO441" s="7"/>
      <c r="LP441" s="7"/>
      <c r="LQ441" s="7"/>
      <c r="LR441" s="7"/>
      <c r="LS441" s="7"/>
      <c r="LT441" s="7"/>
      <c r="LU441" s="7"/>
      <c r="LV441" s="7"/>
      <c r="LW441" s="7"/>
      <c r="LX441" s="7"/>
      <c r="LY441" s="7"/>
      <c r="LZ441" s="7"/>
      <c r="MA441" s="7"/>
      <c r="MB441" s="7"/>
      <c r="MC441" s="7"/>
      <c r="MD441" s="7"/>
      <c r="ME441" s="7"/>
      <c r="MF441" s="7"/>
      <c r="MG441" s="7"/>
      <c r="MH441" s="7"/>
      <c r="MI441" s="7"/>
      <c r="MJ441" s="7"/>
      <c r="MK441" s="7"/>
      <c r="ML441" s="7"/>
      <c r="MM441" s="7"/>
      <c r="MN441" s="7"/>
      <c r="MO441" s="7"/>
      <c r="MP441" s="7"/>
      <c r="MQ441" s="7"/>
      <c r="MR441" s="7"/>
      <c r="MS441" s="7"/>
      <c r="MT441" s="7"/>
      <c r="MU441" s="7"/>
      <c r="MV441" s="7"/>
      <c r="MW441" s="7"/>
      <c r="MX441" s="7"/>
      <c r="MY441" s="7"/>
      <c r="MZ441" s="7"/>
      <c r="NA441" s="7"/>
      <c r="NB441" s="7"/>
      <c r="NC441" s="7"/>
      <c r="ND441" s="7"/>
      <c r="NE441" s="7"/>
      <c r="NF441" s="7"/>
      <c r="NG441" s="7"/>
      <c r="NH441" s="7"/>
      <c r="NI441" s="7"/>
      <c r="NJ441" s="7"/>
      <c r="NK441" s="7"/>
      <c r="NL441" s="7"/>
      <c r="NM441" s="7"/>
      <c r="NN441" s="7"/>
      <c r="NO441" s="7"/>
      <c r="NP441" s="7"/>
      <c r="NQ441" s="7"/>
      <c r="NR441" s="7"/>
      <c r="NS441" s="7"/>
      <c r="NT441" s="7"/>
      <c r="NU441" s="7"/>
      <c r="NV441" s="7"/>
      <c r="NW441" s="7"/>
      <c r="NX441" s="7"/>
      <c r="NY441" s="7"/>
      <c r="NZ441" s="7"/>
      <c r="OA441" s="7"/>
      <c r="OB441" s="7"/>
      <c r="OC441" s="7"/>
      <c r="OD441" s="7"/>
      <c r="OE441" s="7"/>
      <c r="OF441" s="7"/>
      <c r="OG441" s="7"/>
      <c r="OH441" s="7"/>
      <c r="OI441" s="7"/>
      <c r="OJ441" s="7"/>
      <c r="OK441" s="7"/>
      <c r="OL441" s="7"/>
      <c r="OM441" s="7"/>
      <c r="ON441" s="7"/>
      <c r="OO441" s="7"/>
      <c r="OP441" s="7"/>
      <c r="OQ441" s="7"/>
      <c r="OR441" s="7"/>
      <c r="OS441" s="7"/>
      <c r="OT441" s="7"/>
      <c r="OU441" s="7"/>
      <c r="OV441" s="7"/>
      <c r="OW441" s="7"/>
      <c r="OX441" s="7"/>
      <c r="OY441" s="7"/>
      <c r="OZ441" s="7"/>
      <c r="PA441" s="7"/>
      <c r="PB441" s="7"/>
      <c r="PC441" s="7"/>
      <c r="PD441" s="7"/>
      <c r="PE441" s="7"/>
      <c r="PF441" s="7"/>
      <c r="PG441" s="7"/>
      <c r="PH441" s="7"/>
      <c r="PI441" s="7"/>
      <c r="PJ441" s="7"/>
      <c r="PK441" s="7"/>
      <c r="PL441" s="7"/>
      <c r="PM441" s="7"/>
      <c r="PN441" s="7"/>
      <c r="PO441" s="7"/>
      <c r="PP441" s="7"/>
      <c r="PQ441" s="7"/>
      <c r="PR441" s="7"/>
      <c r="PS441" s="7"/>
      <c r="PT441" s="7"/>
      <c r="PU441" s="7"/>
      <c r="PV441" s="7"/>
      <c r="PW441" s="7"/>
      <c r="PX441" s="7"/>
      <c r="PY441" s="7"/>
      <c r="PZ441" s="7"/>
      <c r="QA441" s="7"/>
      <c r="QB441" s="7"/>
      <c r="QC441" s="7"/>
      <c r="QD441" s="7"/>
      <c r="QE441" s="7"/>
      <c r="QF441" s="7"/>
      <c r="QG441" s="7"/>
      <c r="QH441" s="7"/>
      <c r="QI441" s="7"/>
      <c r="QJ441" s="7"/>
      <c r="QK441" s="7"/>
      <c r="QL441" s="7"/>
      <c r="QM441" s="7"/>
      <c r="QN441" s="7"/>
      <c r="QO441" s="7"/>
      <c r="QP441" s="7"/>
      <c r="QQ441" s="7"/>
      <c r="QR441" s="7"/>
      <c r="QS441" s="7"/>
      <c r="QT441" s="7"/>
      <c r="QU441" s="7"/>
      <c r="QV441" s="7"/>
      <c r="QW441" s="7"/>
      <c r="QX441" s="7"/>
      <c r="QY441" s="7"/>
      <c r="QZ441" s="7"/>
      <c r="RA441" s="7"/>
      <c r="RB441" s="7"/>
      <c r="RC441" s="7"/>
      <c r="RD441" s="7"/>
      <c r="RE441" s="7"/>
      <c r="RF441" s="7"/>
      <c r="RG441" s="7"/>
      <c r="RH441" s="7"/>
      <c r="RI441" s="7"/>
      <c r="RJ441" s="7"/>
      <c r="RK441" s="7"/>
      <c r="RL441" s="7"/>
      <c r="RM441" s="7"/>
      <c r="RN441" s="7"/>
      <c r="RO441" s="7"/>
      <c r="RP441" s="7"/>
      <c r="RQ441" s="7"/>
      <c r="RR441" s="7"/>
      <c r="RS441" s="7"/>
      <c r="RT441" s="7"/>
      <c r="RU441" s="7"/>
      <c r="RV441" s="7"/>
      <c r="RW441" s="7"/>
      <c r="RX441" s="7"/>
      <c r="RY441" s="7"/>
      <c r="RZ441" s="7"/>
      <c r="SA441" s="7"/>
      <c r="SB441" s="7"/>
      <c r="SC441" s="7"/>
      <c r="SD441" s="7"/>
      <c r="SE441" s="7"/>
      <c r="SF441" s="7"/>
      <c r="SG441" s="7"/>
      <c r="SH441" s="7"/>
      <c r="SI441" s="7"/>
      <c r="SJ441" s="7"/>
      <c r="SK441" s="7"/>
    </row>
    <row r="442" ht="14.2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  <c r="DT442" s="7"/>
      <c r="DU442" s="7"/>
      <c r="DV442" s="7"/>
      <c r="DW442" s="7"/>
      <c r="DX442" s="7"/>
      <c r="DY442" s="7"/>
      <c r="DZ442" s="7"/>
      <c r="EA442" s="7"/>
      <c r="EB442" s="7"/>
      <c r="EC442" s="7"/>
      <c r="ED442" s="7"/>
      <c r="EE442" s="7"/>
      <c r="EF442" s="7"/>
      <c r="EG442" s="7"/>
      <c r="EH442" s="7"/>
      <c r="EI442" s="7"/>
      <c r="EJ442" s="7"/>
      <c r="EK442" s="7"/>
      <c r="EL442" s="7"/>
      <c r="EM442" s="7"/>
      <c r="EN442" s="7"/>
      <c r="EO442" s="7"/>
      <c r="EP442" s="7"/>
      <c r="EQ442" s="7"/>
      <c r="ER442" s="7"/>
      <c r="ES442" s="7"/>
      <c r="ET442" s="7"/>
      <c r="EU442" s="7"/>
      <c r="EV442" s="7"/>
      <c r="EW442" s="7"/>
      <c r="EX442" s="7"/>
      <c r="EY442" s="7"/>
      <c r="EZ442" s="7"/>
      <c r="FA442" s="7"/>
      <c r="FB442" s="7"/>
      <c r="FC442" s="7"/>
      <c r="FD442" s="7"/>
      <c r="FE442" s="7"/>
      <c r="FF442" s="7"/>
      <c r="FG442" s="7"/>
      <c r="FH442" s="7"/>
      <c r="FI442" s="7"/>
      <c r="FJ442" s="7"/>
      <c r="FK442" s="7"/>
      <c r="FL442" s="7"/>
      <c r="FM442" s="7"/>
      <c r="FN442" s="7"/>
      <c r="FO442" s="7"/>
      <c r="FP442" s="7"/>
      <c r="FQ442" s="7"/>
      <c r="FR442" s="7"/>
      <c r="FS442" s="7"/>
      <c r="FT442" s="7"/>
      <c r="FU442" s="7"/>
      <c r="FV442" s="7"/>
      <c r="FW442" s="7"/>
      <c r="FX442" s="7"/>
      <c r="FY442" s="7"/>
      <c r="FZ442" s="7"/>
      <c r="GA442" s="7"/>
      <c r="GB442" s="7"/>
      <c r="GC442" s="7"/>
      <c r="GD442" s="7"/>
      <c r="GE442" s="7"/>
      <c r="GF442" s="7"/>
      <c r="GG442" s="7"/>
      <c r="GH442" s="7"/>
      <c r="GI442" s="7"/>
      <c r="GJ442" s="7"/>
      <c r="GK442" s="7"/>
      <c r="GL442" s="7"/>
      <c r="GM442" s="7"/>
      <c r="GN442" s="7"/>
      <c r="GO442" s="7"/>
      <c r="GP442" s="7"/>
      <c r="GQ442" s="7"/>
      <c r="GR442" s="7"/>
      <c r="GS442" s="7"/>
      <c r="GT442" s="7"/>
      <c r="GU442" s="7"/>
      <c r="GV442" s="7"/>
      <c r="GW442" s="7"/>
      <c r="GX442" s="7"/>
      <c r="GY442" s="7"/>
      <c r="GZ442" s="7"/>
      <c r="HA442" s="7"/>
      <c r="HB442" s="7"/>
      <c r="HC442" s="7"/>
      <c r="HD442" s="7"/>
      <c r="HE442" s="7"/>
      <c r="HF442" s="7"/>
      <c r="HG442" s="7"/>
      <c r="HH442" s="7"/>
      <c r="HI442" s="7"/>
      <c r="HJ442" s="7"/>
      <c r="HK442" s="7"/>
      <c r="HL442" s="7"/>
      <c r="HM442" s="7"/>
      <c r="HN442" s="7"/>
      <c r="HO442" s="7"/>
      <c r="HP442" s="7"/>
      <c r="HQ442" s="7"/>
      <c r="HR442" s="7"/>
      <c r="HS442" s="7"/>
      <c r="HT442" s="7"/>
      <c r="HU442" s="7"/>
      <c r="HV442" s="7"/>
      <c r="HW442" s="7"/>
      <c r="HX442" s="7"/>
      <c r="HY442" s="7"/>
      <c r="HZ442" s="7"/>
      <c r="IA442" s="7"/>
      <c r="IB442" s="7"/>
      <c r="IC442" s="7"/>
      <c r="ID442" s="7"/>
      <c r="IE442" s="7"/>
      <c r="IF442" s="7"/>
      <c r="IG442" s="7"/>
      <c r="IH442" s="7"/>
      <c r="II442" s="7"/>
      <c r="IJ442" s="7"/>
      <c r="IK442" s="7"/>
      <c r="IL442" s="7"/>
      <c r="IM442" s="7"/>
      <c r="IN442" s="7"/>
      <c r="IO442" s="7"/>
      <c r="IP442" s="7"/>
      <c r="IQ442" s="7"/>
      <c r="IR442" s="7"/>
      <c r="IS442" s="7"/>
      <c r="IT442" s="7"/>
      <c r="IU442" s="7"/>
      <c r="IV442" s="7"/>
      <c r="IW442" s="7"/>
      <c r="IX442" s="7"/>
      <c r="IY442" s="7"/>
      <c r="IZ442" s="7"/>
      <c r="JA442" s="7"/>
      <c r="JB442" s="7"/>
      <c r="JC442" s="7"/>
      <c r="JD442" s="7"/>
      <c r="JE442" s="7"/>
      <c r="JF442" s="7"/>
      <c r="JG442" s="7"/>
      <c r="JH442" s="7"/>
      <c r="JI442" s="7"/>
      <c r="JJ442" s="7"/>
      <c r="JK442" s="7"/>
      <c r="JL442" s="7"/>
      <c r="JM442" s="7"/>
      <c r="JN442" s="7"/>
      <c r="JO442" s="7"/>
      <c r="JP442" s="7"/>
      <c r="JQ442" s="7"/>
      <c r="JR442" s="7"/>
      <c r="JS442" s="7"/>
      <c r="JT442" s="7"/>
      <c r="JU442" s="7"/>
      <c r="JV442" s="7"/>
      <c r="JW442" s="7"/>
      <c r="JX442" s="7"/>
      <c r="JY442" s="7"/>
      <c r="JZ442" s="7"/>
      <c r="KA442" s="7"/>
      <c r="KB442" s="7"/>
      <c r="KC442" s="7"/>
      <c r="KD442" s="7"/>
      <c r="KE442" s="7"/>
      <c r="KF442" s="7"/>
      <c r="KG442" s="7"/>
      <c r="KH442" s="7"/>
      <c r="KI442" s="7"/>
      <c r="KJ442" s="7"/>
      <c r="KK442" s="7"/>
      <c r="KL442" s="7"/>
      <c r="KM442" s="7"/>
      <c r="KN442" s="7"/>
      <c r="KO442" s="7"/>
      <c r="KP442" s="7"/>
      <c r="KQ442" s="7"/>
      <c r="KR442" s="7"/>
      <c r="KS442" s="7"/>
      <c r="KT442" s="7"/>
      <c r="KU442" s="7"/>
      <c r="KV442" s="7"/>
      <c r="KW442" s="7"/>
      <c r="KX442" s="7"/>
      <c r="KY442" s="7"/>
      <c r="KZ442" s="7"/>
      <c r="LA442" s="7"/>
      <c r="LB442" s="7"/>
      <c r="LC442" s="7"/>
      <c r="LD442" s="7"/>
      <c r="LE442" s="7"/>
      <c r="LF442" s="7"/>
      <c r="LG442" s="7"/>
      <c r="LH442" s="7"/>
      <c r="LI442" s="7"/>
      <c r="LJ442" s="7"/>
      <c r="LK442" s="7"/>
      <c r="LL442" s="7"/>
      <c r="LM442" s="7"/>
      <c r="LN442" s="7"/>
      <c r="LO442" s="7"/>
      <c r="LP442" s="7"/>
      <c r="LQ442" s="7"/>
      <c r="LR442" s="7"/>
      <c r="LS442" s="7"/>
      <c r="LT442" s="7"/>
      <c r="LU442" s="7"/>
      <c r="LV442" s="7"/>
      <c r="LW442" s="7"/>
      <c r="LX442" s="7"/>
      <c r="LY442" s="7"/>
      <c r="LZ442" s="7"/>
      <c r="MA442" s="7"/>
      <c r="MB442" s="7"/>
      <c r="MC442" s="7"/>
      <c r="MD442" s="7"/>
      <c r="ME442" s="7"/>
      <c r="MF442" s="7"/>
      <c r="MG442" s="7"/>
      <c r="MH442" s="7"/>
      <c r="MI442" s="7"/>
      <c r="MJ442" s="7"/>
      <c r="MK442" s="7"/>
      <c r="ML442" s="7"/>
      <c r="MM442" s="7"/>
      <c r="MN442" s="7"/>
      <c r="MO442" s="7"/>
      <c r="MP442" s="7"/>
      <c r="MQ442" s="7"/>
      <c r="MR442" s="7"/>
      <c r="MS442" s="7"/>
      <c r="MT442" s="7"/>
      <c r="MU442" s="7"/>
      <c r="MV442" s="7"/>
      <c r="MW442" s="7"/>
      <c r="MX442" s="7"/>
      <c r="MY442" s="7"/>
      <c r="MZ442" s="7"/>
      <c r="NA442" s="7"/>
      <c r="NB442" s="7"/>
      <c r="NC442" s="7"/>
      <c r="ND442" s="7"/>
      <c r="NE442" s="7"/>
      <c r="NF442" s="7"/>
      <c r="NG442" s="7"/>
      <c r="NH442" s="7"/>
      <c r="NI442" s="7"/>
      <c r="NJ442" s="7"/>
      <c r="NK442" s="7"/>
      <c r="NL442" s="7"/>
      <c r="NM442" s="7"/>
      <c r="NN442" s="7"/>
      <c r="NO442" s="7"/>
      <c r="NP442" s="7"/>
      <c r="NQ442" s="7"/>
      <c r="NR442" s="7"/>
      <c r="NS442" s="7"/>
      <c r="NT442" s="7"/>
      <c r="NU442" s="7"/>
      <c r="NV442" s="7"/>
      <c r="NW442" s="7"/>
      <c r="NX442" s="7"/>
      <c r="NY442" s="7"/>
      <c r="NZ442" s="7"/>
      <c r="OA442" s="7"/>
      <c r="OB442" s="7"/>
      <c r="OC442" s="7"/>
      <c r="OD442" s="7"/>
      <c r="OE442" s="7"/>
      <c r="OF442" s="7"/>
      <c r="OG442" s="7"/>
      <c r="OH442" s="7"/>
      <c r="OI442" s="7"/>
      <c r="OJ442" s="7"/>
      <c r="OK442" s="7"/>
      <c r="OL442" s="7"/>
      <c r="OM442" s="7"/>
      <c r="ON442" s="7"/>
      <c r="OO442" s="7"/>
      <c r="OP442" s="7"/>
      <c r="OQ442" s="7"/>
      <c r="OR442" s="7"/>
      <c r="OS442" s="7"/>
      <c r="OT442" s="7"/>
      <c r="OU442" s="7"/>
      <c r="OV442" s="7"/>
      <c r="OW442" s="7"/>
      <c r="OX442" s="7"/>
      <c r="OY442" s="7"/>
      <c r="OZ442" s="7"/>
      <c r="PA442" s="7"/>
      <c r="PB442" s="7"/>
      <c r="PC442" s="7"/>
      <c r="PD442" s="7"/>
      <c r="PE442" s="7"/>
      <c r="PF442" s="7"/>
      <c r="PG442" s="7"/>
      <c r="PH442" s="7"/>
      <c r="PI442" s="7"/>
      <c r="PJ442" s="7"/>
      <c r="PK442" s="7"/>
      <c r="PL442" s="7"/>
      <c r="PM442" s="7"/>
      <c r="PN442" s="7"/>
      <c r="PO442" s="7"/>
      <c r="PP442" s="7"/>
      <c r="PQ442" s="7"/>
      <c r="PR442" s="7"/>
      <c r="PS442" s="7"/>
      <c r="PT442" s="7"/>
      <c r="PU442" s="7"/>
      <c r="PV442" s="7"/>
      <c r="PW442" s="7"/>
      <c r="PX442" s="7"/>
      <c r="PY442" s="7"/>
      <c r="PZ442" s="7"/>
      <c r="QA442" s="7"/>
      <c r="QB442" s="7"/>
      <c r="QC442" s="7"/>
      <c r="QD442" s="7"/>
      <c r="QE442" s="7"/>
      <c r="QF442" s="7"/>
      <c r="QG442" s="7"/>
      <c r="QH442" s="7"/>
      <c r="QI442" s="7"/>
      <c r="QJ442" s="7"/>
      <c r="QK442" s="7"/>
      <c r="QL442" s="7"/>
      <c r="QM442" s="7"/>
      <c r="QN442" s="7"/>
      <c r="QO442" s="7"/>
      <c r="QP442" s="7"/>
      <c r="QQ442" s="7"/>
      <c r="QR442" s="7"/>
      <c r="QS442" s="7"/>
      <c r="QT442" s="7"/>
      <c r="QU442" s="7"/>
      <c r="QV442" s="7"/>
      <c r="QW442" s="7"/>
      <c r="QX442" s="7"/>
      <c r="QY442" s="7"/>
      <c r="QZ442" s="7"/>
      <c r="RA442" s="7"/>
      <c r="RB442" s="7"/>
      <c r="RC442" s="7"/>
      <c r="RD442" s="7"/>
      <c r="RE442" s="7"/>
      <c r="RF442" s="7"/>
      <c r="RG442" s="7"/>
      <c r="RH442" s="7"/>
      <c r="RI442" s="7"/>
      <c r="RJ442" s="7"/>
      <c r="RK442" s="7"/>
      <c r="RL442" s="7"/>
      <c r="RM442" s="7"/>
      <c r="RN442" s="7"/>
      <c r="RO442" s="7"/>
      <c r="RP442" s="7"/>
      <c r="RQ442" s="7"/>
      <c r="RR442" s="7"/>
      <c r="RS442" s="7"/>
      <c r="RT442" s="7"/>
      <c r="RU442" s="7"/>
      <c r="RV442" s="7"/>
      <c r="RW442" s="7"/>
      <c r="RX442" s="7"/>
      <c r="RY442" s="7"/>
      <c r="RZ442" s="7"/>
      <c r="SA442" s="7"/>
      <c r="SB442" s="7"/>
      <c r="SC442" s="7"/>
      <c r="SD442" s="7"/>
      <c r="SE442" s="7"/>
      <c r="SF442" s="7"/>
      <c r="SG442" s="7"/>
      <c r="SH442" s="7"/>
      <c r="SI442" s="7"/>
      <c r="SJ442" s="7"/>
      <c r="SK442" s="7"/>
    </row>
    <row r="443" ht="14.2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  <c r="DT443" s="7"/>
      <c r="DU443" s="7"/>
      <c r="DV443" s="7"/>
      <c r="DW443" s="7"/>
      <c r="DX443" s="7"/>
      <c r="DY443" s="7"/>
      <c r="DZ443" s="7"/>
      <c r="EA443" s="7"/>
      <c r="EB443" s="7"/>
      <c r="EC443" s="7"/>
      <c r="ED443" s="7"/>
      <c r="EE443" s="7"/>
      <c r="EF443" s="7"/>
      <c r="EG443" s="7"/>
      <c r="EH443" s="7"/>
      <c r="EI443" s="7"/>
      <c r="EJ443" s="7"/>
      <c r="EK443" s="7"/>
      <c r="EL443" s="7"/>
      <c r="EM443" s="7"/>
      <c r="EN443" s="7"/>
      <c r="EO443" s="7"/>
      <c r="EP443" s="7"/>
      <c r="EQ443" s="7"/>
      <c r="ER443" s="7"/>
      <c r="ES443" s="7"/>
      <c r="ET443" s="7"/>
      <c r="EU443" s="7"/>
      <c r="EV443" s="7"/>
      <c r="EW443" s="7"/>
      <c r="EX443" s="7"/>
      <c r="EY443" s="7"/>
      <c r="EZ443" s="7"/>
      <c r="FA443" s="7"/>
      <c r="FB443" s="7"/>
      <c r="FC443" s="7"/>
      <c r="FD443" s="7"/>
      <c r="FE443" s="7"/>
      <c r="FF443" s="7"/>
      <c r="FG443" s="7"/>
      <c r="FH443" s="7"/>
      <c r="FI443" s="7"/>
      <c r="FJ443" s="7"/>
      <c r="FK443" s="7"/>
      <c r="FL443" s="7"/>
      <c r="FM443" s="7"/>
      <c r="FN443" s="7"/>
      <c r="FO443" s="7"/>
      <c r="FP443" s="7"/>
      <c r="FQ443" s="7"/>
      <c r="FR443" s="7"/>
      <c r="FS443" s="7"/>
      <c r="FT443" s="7"/>
      <c r="FU443" s="7"/>
      <c r="FV443" s="7"/>
      <c r="FW443" s="7"/>
      <c r="FX443" s="7"/>
      <c r="FY443" s="7"/>
      <c r="FZ443" s="7"/>
      <c r="GA443" s="7"/>
      <c r="GB443" s="7"/>
      <c r="GC443" s="7"/>
      <c r="GD443" s="7"/>
      <c r="GE443" s="7"/>
      <c r="GF443" s="7"/>
      <c r="GG443" s="7"/>
      <c r="GH443" s="7"/>
      <c r="GI443" s="7"/>
      <c r="GJ443" s="7"/>
      <c r="GK443" s="7"/>
      <c r="GL443" s="7"/>
      <c r="GM443" s="7"/>
      <c r="GN443" s="7"/>
      <c r="GO443" s="7"/>
      <c r="GP443" s="7"/>
      <c r="GQ443" s="7"/>
      <c r="GR443" s="7"/>
      <c r="GS443" s="7"/>
      <c r="GT443" s="7"/>
      <c r="GU443" s="7"/>
      <c r="GV443" s="7"/>
      <c r="GW443" s="7"/>
      <c r="GX443" s="7"/>
      <c r="GY443" s="7"/>
      <c r="GZ443" s="7"/>
      <c r="HA443" s="7"/>
      <c r="HB443" s="7"/>
      <c r="HC443" s="7"/>
      <c r="HD443" s="7"/>
      <c r="HE443" s="7"/>
      <c r="HF443" s="7"/>
      <c r="HG443" s="7"/>
      <c r="HH443" s="7"/>
      <c r="HI443" s="7"/>
      <c r="HJ443" s="7"/>
      <c r="HK443" s="7"/>
      <c r="HL443" s="7"/>
      <c r="HM443" s="7"/>
      <c r="HN443" s="7"/>
      <c r="HO443" s="7"/>
      <c r="HP443" s="7"/>
      <c r="HQ443" s="7"/>
      <c r="HR443" s="7"/>
      <c r="HS443" s="7"/>
      <c r="HT443" s="7"/>
      <c r="HU443" s="7"/>
      <c r="HV443" s="7"/>
      <c r="HW443" s="7"/>
      <c r="HX443" s="7"/>
      <c r="HY443" s="7"/>
      <c r="HZ443" s="7"/>
      <c r="IA443" s="7"/>
      <c r="IB443" s="7"/>
      <c r="IC443" s="7"/>
      <c r="ID443" s="7"/>
      <c r="IE443" s="7"/>
      <c r="IF443" s="7"/>
      <c r="IG443" s="7"/>
      <c r="IH443" s="7"/>
      <c r="II443" s="7"/>
      <c r="IJ443" s="7"/>
      <c r="IK443" s="7"/>
      <c r="IL443" s="7"/>
      <c r="IM443" s="7"/>
      <c r="IN443" s="7"/>
      <c r="IO443" s="7"/>
      <c r="IP443" s="7"/>
      <c r="IQ443" s="7"/>
      <c r="IR443" s="7"/>
      <c r="IS443" s="7"/>
      <c r="IT443" s="7"/>
      <c r="IU443" s="7"/>
      <c r="IV443" s="7"/>
      <c r="IW443" s="7"/>
      <c r="IX443" s="7"/>
      <c r="IY443" s="7"/>
      <c r="IZ443" s="7"/>
      <c r="JA443" s="7"/>
      <c r="JB443" s="7"/>
      <c r="JC443" s="7"/>
      <c r="JD443" s="7"/>
      <c r="JE443" s="7"/>
      <c r="JF443" s="7"/>
      <c r="JG443" s="7"/>
      <c r="JH443" s="7"/>
      <c r="JI443" s="7"/>
      <c r="JJ443" s="7"/>
      <c r="JK443" s="7"/>
      <c r="JL443" s="7"/>
      <c r="JM443" s="7"/>
      <c r="JN443" s="7"/>
      <c r="JO443" s="7"/>
      <c r="JP443" s="7"/>
      <c r="JQ443" s="7"/>
      <c r="JR443" s="7"/>
      <c r="JS443" s="7"/>
      <c r="JT443" s="7"/>
      <c r="JU443" s="7"/>
      <c r="JV443" s="7"/>
      <c r="JW443" s="7"/>
      <c r="JX443" s="7"/>
      <c r="JY443" s="7"/>
      <c r="JZ443" s="7"/>
      <c r="KA443" s="7"/>
      <c r="KB443" s="7"/>
      <c r="KC443" s="7"/>
      <c r="KD443" s="7"/>
      <c r="KE443" s="7"/>
      <c r="KF443" s="7"/>
      <c r="KG443" s="7"/>
      <c r="KH443" s="7"/>
      <c r="KI443" s="7"/>
      <c r="KJ443" s="7"/>
      <c r="KK443" s="7"/>
      <c r="KL443" s="7"/>
      <c r="KM443" s="7"/>
      <c r="KN443" s="7"/>
      <c r="KO443" s="7"/>
      <c r="KP443" s="7"/>
      <c r="KQ443" s="7"/>
      <c r="KR443" s="7"/>
      <c r="KS443" s="7"/>
      <c r="KT443" s="7"/>
      <c r="KU443" s="7"/>
      <c r="KV443" s="7"/>
      <c r="KW443" s="7"/>
      <c r="KX443" s="7"/>
      <c r="KY443" s="7"/>
      <c r="KZ443" s="7"/>
      <c r="LA443" s="7"/>
      <c r="LB443" s="7"/>
      <c r="LC443" s="7"/>
      <c r="LD443" s="7"/>
      <c r="LE443" s="7"/>
      <c r="LF443" s="7"/>
      <c r="LG443" s="7"/>
      <c r="LH443" s="7"/>
      <c r="LI443" s="7"/>
      <c r="LJ443" s="7"/>
      <c r="LK443" s="7"/>
      <c r="LL443" s="7"/>
      <c r="LM443" s="7"/>
      <c r="LN443" s="7"/>
      <c r="LO443" s="7"/>
      <c r="LP443" s="7"/>
      <c r="LQ443" s="7"/>
      <c r="LR443" s="7"/>
      <c r="LS443" s="7"/>
      <c r="LT443" s="7"/>
      <c r="LU443" s="7"/>
      <c r="LV443" s="7"/>
      <c r="LW443" s="7"/>
      <c r="LX443" s="7"/>
      <c r="LY443" s="7"/>
      <c r="LZ443" s="7"/>
      <c r="MA443" s="7"/>
      <c r="MB443" s="7"/>
      <c r="MC443" s="7"/>
      <c r="MD443" s="7"/>
      <c r="ME443" s="7"/>
      <c r="MF443" s="7"/>
      <c r="MG443" s="7"/>
      <c r="MH443" s="7"/>
      <c r="MI443" s="7"/>
      <c r="MJ443" s="7"/>
      <c r="MK443" s="7"/>
      <c r="ML443" s="7"/>
      <c r="MM443" s="7"/>
      <c r="MN443" s="7"/>
      <c r="MO443" s="7"/>
      <c r="MP443" s="7"/>
      <c r="MQ443" s="7"/>
      <c r="MR443" s="7"/>
      <c r="MS443" s="7"/>
      <c r="MT443" s="7"/>
      <c r="MU443" s="7"/>
      <c r="MV443" s="7"/>
      <c r="MW443" s="7"/>
      <c r="MX443" s="7"/>
      <c r="MY443" s="7"/>
      <c r="MZ443" s="7"/>
      <c r="NA443" s="7"/>
      <c r="NB443" s="7"/>
      <c r="NC443" s="7"/>
      <c r="ND443" s="7"/>
      <c r="NE443" s="7"/>
      <c r="NF443" s="7"/>
      <c r="NG443" s="7"/>
      <c r="NH443" s="7"/>
      <c r="NI443" s="7"/>
      <c r="NJ443" s="7"/>
      <c r="NK443" s="7"/>
      <c r="NL443" s="7"/>
      <c r="NM443" s="7"/>
      <c r="NN443" s="7"/>
      <c r="NO443" s="7"/>
      <c r="NP443" s="7"/>
      <c r="NQ443" s="7"/>
      <c r="NR443" s="7"/>
      <c r="NS443" s="7"/>
      <c r="NT443" s="7"/>
      <c r="NU443" s="7"/>
      <c r="NV443" s="7"/>
      <c r="NW443" s="7"/>
      <c r="NX443" s="7"/>
      <c r="NY443" s="7"/>
      <c r="NZ443" s="7"/>
      <c r="OA443" s="7"/>
      <c r="OB443" s="7"/>
      <c r="OC443" s="7"/>
      <c r="OD443" s="7"/>
      <c r="OE443" s="7"/>
      <c r="OF443" s="7"/>
      <c r="OG443" s="7"/>
      <c r="OH443" s="7"/>
      <c r="OI443" s="7"/>
      <c r="OJ443" s="7"/>
      <c r="OK443" s="7"/>
      <c r="OL443" s="7"/>
      <c r="OM443" s="7"/>
      <c r="ON443" s="7"/>
      <c r="OO443" s="7"/>
      <c r="OP443" s="7"/>
      <c r="OQ443" s="7"/>
      <c r="OR443" s="7"/>
      <c r="OS443" s="7"/>
      <c r="OT443" s="7"/>
      <c r="OU443" s="7"/>
      <c r="OV443" s="7"/>
      <c r="OW443" s="7"/>
      <c r="OX443" s="7"/>
      <c r="OY443" s="7"/>
      <c r="OZ443" s="7"/>
      <c r="PA443" s="7"/>
      <c r="PB443" s="7"/>
      <c r="PC443" s="7"/>
      <c r="PD443" s="7"/>
      <c r="PE443" s="7"/>
      <c r="PF443" s="7"/>
      <c r="PG443" s="7"/>
      <c r="PH443" s="7"/>
      <c r="PI443" s="7"/>
      <c r="PJ443" s="7"/>
      <c r="PK443" s="7"/>
      <c r="PL443" s="7"/>
      <c r="PM443" s="7"/>
      <c r="PN443" s="7"/>
      <c r="PO443" s="7"/>
      <c r="PP443" s="7"/>
      <c r="PQ443" s="7"/>
      <c r="PR443" s="7"/>
      <c r="PS443" s="7"/>
      <c r="PT443" s="7"/>
      <c r="PU443" s="7"/>
      <c r="PV443" s="7"/>
      <c r="PW443" s="7"/>
      <c r="PX443" s="7"/>
      <c r="PY443" s="7"/>
      <c r="PZ443" s="7"/>
      <c r="QA443" s="7"/>
      <c r="QB443" s="7"/>
      <c r="QC443" s="7"/>
      <c r="QD443" s="7"/>
      <c r="QE443" s="7"/>
      <c r="QF443" s="7"/>
      <c r="QG443" s="7"/>
      <c r="QH443" s="7"/>
      <c r="QI443" s="7"/>
      <c r="QJ443" s="7"/>
      <c r="QK443" s="7"/>
      <c r="QL443" s="7"/>
      <c r="QM443" s="7"/>
      <c r="QN443" s="7"/>
      <c r="QO443" s="7"/>
      <c r="QP443" s="7"/>
      <c r="QQ443" s="7"/>
      <c r="QR443" s="7"/>
      <c r="QS443" s="7"/>
      <c r="QT443" s="7"/>
      <c r="QU443" s="7"/>
      <c r="QV443" s="7"/>
      <c r="QW443" s="7"/>
      <c r="QX443" s="7"/>
      <c r="QY443" s="7"/>
      <c r="QZ443" s="7"/>
      <c r="RA443" s="7"/>
      <c r="RB443" s="7"/>
      <c r="RC443" s="7"/>
      <c r="RD443" s="7"/>
      <c r="RE443" s="7"/>
      <c r="RF443" s="7"/>
      <c r="RG443" s="7"/>
      <c r="RH443" s="7"/>
      <c r="RI443" s="7"/>
      <c r="RJ443" s="7"/>
      <c r="RK443" s="7"/>
      <c r="RL443" s="7"/>
      <c r="RM443" s="7"/>
      <c r="RN443" s="7"/>
      <c r="RO443" s="7"/>
      <c r="RP443" s="7"/>
      <c r="RQ443" s="7"/>
      <c r="RR443" s="7"/>
      <c r="RS443" s="7"/>
      <c r="RT443" s="7"/>
      <c r="RU443" s="7"/>
      <c r="RV443" s="7"/>
      <c r="RW443" s="7"/>
      <c r="RX443" s="7"/>
      <c r="RY443" s="7"/>
      <c r="RZ443" s="7"/>
      <c r="SA443" s="7"/>
      <c r="SB443" s="7"/>
      <c r="SC443" s="7"/>
      <c r="SD443" s="7"/>
      <c r="SE443" s="7"/>
      <c r="SF443" s="7"/>
      <c r="SG443" s="7"/>
      <c r="SH443" s="7"/>
      <c r="SI443" s="7"/>
      <c r="SJ443" s="7"/>
      <c r="SK443" s="7"/>
    </row>
    <row r="444" ht="14.2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  <c r="DT444" s="7"/>
      <c r="DU444" s="7"/>
      <c r="DV444" s="7"/>
      <c r="DW444" s="7"/>
      <c r="DX444" s="7"/>
      <c r="DY444" s="7"/>
      <c r="DZ444" s="7"/>
      <c r="EA444" s="7"/>
      <c r="EB444" s="7"/>
      <c r="EC444" s="7"/>
      <c r="ED444" s="7"/>
      <c r="EE444" s="7"/>
      <c r="EF444" s="7"/>
      <c r="EG444" s="7"/>
      <c r="EH444" s="7"/>
      <c r="EI444" s="7"/>
      <c r="EJ444" s="7"/>
      <c r="EK444" s="7"/>
      <c r="EL444" s="7"/>
      <c r="EM444" s="7"/>
      <c r="EN444" s="7"/>
      <c r="EO444" s="7"/>
      <c r="EP444" s="7"/>
      <c r="EQ444" s="7"/>
      <c r="ER444" s="7"/>
      <c r="ES444" s="7"/>
      <c r="ET444" s="7"/>
      <c r="EU444" s="7"/>
      <c r="EV444" s="7"/>
      <c r="EW444" s="7"/>
      <c r="EX444" s="7"/>
      <c r="EY444" s="7"/>
      <c r="EZ444" s="7"/>
      <c r="FA444" s="7"/>
      <c r="FB444" s="7"/>
      <c r="FC444" s="7"/>
      <c r="FD444" s="7"/>
      <c r="FE444" s="7"/>
      <c r="FF444" s="7"/>
      <c r="FG444" s="7"/>
      <c r="FH444" s="7"/>
      <c r="FI444" s="7"/>
      <c r="FJ444" s="7"/>
      <c r="FK444" s="7"/>
      <c r="FL444" s="7"/>
      <c r="FM444" s="7"/>
      <c r="FN444" s="7"/>
      <c r="FO444" s="7"/>
      <c r="FP444" s="7"/>
      <c r="FQ444" s="7"/>
      <c r="FR444" s="7"/>
      <c r="FS444" s="7"/>
      <c r="FT444" s="7"/>
      <c r="FU444" s="7"/>
      <c r="FV444" s="7"/>
      <c r="FW444" s="7"/>
      <c r="FX444" s="7"/>
      <c r="FY444" s="7"/>
      <c r="FZ444" s="7"/>
      <c r="GA444" s="7"/>
      <c r="GB444" s="7"/>
      <c r="GC444" s="7"/>
      <c r="GD444" s="7"/>
      <c r="GE444" s="7"/>
      <c r="GF444" s="7"/>
      <c r="GG444" s="7"/>
      <c r="GH444" s="7"/>
      <c r="GI444" s="7"/>
      <c r="GJ444" s="7"/>
      <c r="GK444" s="7"/>
      <c r="GL444" s="7"/>
      <c r="GM444" s="7"/>
      <c r="GN444" s="7"/>
      <c r="GO444" s="7"/>
      <c r="GP444" s="7"/>
      <c r="GQ444" s="7"/>
      <c r="GR444" s="7"/>
      <c r="GS444" s="7"/>
      <c r="GT444" s="7"/>
      <c r="GU444" s="7"/>
      <c r="GV444" s="7"/>
      <c r="GW444" s="7"/>
      <c r="GX444" s="7"/>
      <c r="GY444" s="7"/>
      <c r="GZ444" s="7"/>
      <c r="HA444" s="7"/>
      <c r="HB444" s="7"/>
      <c r="HC444" s="7"/>
      <c r="HD444" s="7"/>
      <c r="HE444" s="7"/>
      <c r="HF444" s="7"/>
      <c r="HG444" s="7"/>
      <c r="HH444" s="7"/>
      <c r="HI444" s="7"/>
      <c r="HJ444" s="7"/>
      <c r="HK444" s="7"/>
      <c r="HL444" s="7"/>
      <c r="HM444" s="7"/>
      <c r="HN444" s="7"/>
      <c r="HO444" s="7"/>
      <c r="HP444" s="7"/>
      <c r="HQ444" s="7"/>
      <c r="HR444" s="7"/>
      <c r="HS444" s="7"/>
      <c r="HT444" s="7"/>
      <c r="HU444" s="7"/>
      <c r="HV444" s="7"/>
      <c r="HW444" s="7"/>
      <c r="HX444" s="7"/>
      <c r="HY444" s="7"/>
      <c r="HZ444" s="7"/>
      <c r="IA444" s="7"/>
      <c r="IB444" s="7"/>
      <c r="IC444" s="7"/>
      <c r="ID444" s="7"/>
      <c r="IE444" s="7"/>
      <c r="IF444" s="7"/>
      <c r="IG444" s="7"/>
      <c r="IH444" s="7"/>
      <c r="II444" s="7"/>
      <c r="IJ444" s="7"/>
      <c r="IK444" s="7"/>
      <c r="IL444" s="7"/>
      <c r="IM444" s="7"/>
      <c r="IN444" s="7"/>
      <c r="IO444" s="7"/>
      <c r="IP444" s="7"/>
      <c r="IQ444" s="7"/>
      <c r="IR444" s="7"/>
      <c r="IS444" s="7"/>
      <c r="IT444" s="7"/>
      <c r="IU444" s="7"/>
      <c r="IV444" s="7"/>
      <c r="IW444" s="7"/>
      <c r="IX444" s="7"/>
      <c r="IY444" s="7"/>
      <c r="IZ444" s="7"/>
      <c r="JA444" s="7"/>
      <c r="JB444" s="7"/>
      <c r="JC444" s="7"/>
      <c r="JD444" s="7"/>
      <c r="JE444" s="7"/>
      <c r="JF444" s="7"/>
      <c r="JG444" s="7"/>
      <c r="JH444" s="7"/>
      <c r="JI444" s="7"/>
      <c r="JJ444" s="7"/>
      <c r="JK444" s="7"/>
      <c r="JL444" s="7"/>
      <c r="JM444" s="7"/>
      <c r="JN444" s="7"/>
      <c r="JO444" s="7"/>
      <c r="JP444" s="7"/>
      <c r="JQ444" s="7"/>
      <c r="JR444" s="7"/>
      <c r="JS444" s="7"/>
      <c r="JT444" s="7"/>
      <c r="JU444" s="7"/>
      <c r="JV444" s="7"/>
      <c r="JW444" s="7"/>
      <c r="JX444" s="7"/>
      <c r="JY444" s="7"/>
      <c r="JZ444" s="7"/>
      <c r="KA444" s="7"/>
      <c r="KB444" s="7"/>
      <c r="KC444" s="7"/>
      <c r="KD444" s="7"/>
      <c r="KE444" s="7"/>
      <c r="KF444" s="7"/>
      <c r="KG444" s="7"/>
      <c r="KH444" s="7"/>
      <c r="KI444" s="7"/>
      <c r="KJ444" s="7"/>
      <c r="KK444" s="7"/>
      <c r="KL444" s="7"/>
      <c r="KM444" s="7"/>
      <c r="KN444" s="7"/>
      <c r="KO444" s="7"/>
      <c r="KP444" s="7"/>
      <c r="KQ444" s="7"/>
      <c r="KR444" s="7"/>
      <c r="KS444" s="7"/>
      <c r="KT444" s="7"/>
      <c r="KU444" s="7"/>
      <c r="KV444" s="7"/>
      <c r="KW444" s="7"/>
      <c r="KX444" s="7"/>
      <c r="KY444" s="7"/>
      <c r="KZ444" s="7"/>
      <c r="LA444" s="7"/>
      <c r="LB444" s="7"/>
      <c r="LC444" s="7"/>
      <c r="LD444" s="7"/>
      <c r="LE444" s="7"/>
      <c r="LF444" s="7"/>
      <c r="LG444" s="7"/>
      <c r="LH444" s="7"/>
      <c r="LI444" s="7"/>
      <c r="LJ444" s="7"/>
      <c r="LK444" s="7"/>
      <c r="LL444" s="7"/>
      <c r="LM444" s="7"/>
      <c r="LN444" s="7"/>
      <c r="LO444" s="7"/>
      <c r="LP444" s="7"/>
      <c r="LQ444" s="7"/>
      <c r="LR444" s="7"/>
      <c r="LS444" s="7"/>
      <c r="LT444" s="7"/>
      <c r="LU444" s="7"/>
      <c r="LV444" s="7"/>
      <c r="LW444" s="7"/>
      <c r="LX444" s="7"/>
      <c r="LY444" s="7"/>
      <c r="LZ444" s="7"/>
      <c r="MA444" s="7"/>
      <c r="MB444" s="7"/>
      <c r="MC444" s="7"/>
      <c r="MD444" s="7"/>
      <c r="ME444" s="7"/>
      <c r="MF444" s="7"/>
      <c r="MG444" s="7"/>
      <c r="MH444" s="7"/>
      <c r="MI444" s="7"/>
      <c r="MJ444" s="7"/>
      <c r="MK444" s="7"/>
      <c r="ML444" s="7"/>
      <c r="MM444" s="7"/>
      <c r="MN444" s="7"/>
      <c r="MO444" s="7"/>
      <c r="MP444" s="7"/>
      <c r="MQ444" s="7"/>
      <c r="MR444" s="7"/>
      <c r="MS444" s="7"/>
      <c r="MT444" s="7"/>
      <c r="MU444" s="7"/>
      <c r="MV444" s="7"/>
      <c r="MW444" s="7"/>
      <c r="MX444" s="7"/>
      <c r="MY444" s="7"/>
      <c r="MZ444" s="7"/>
      <c r="NA444" s="7"/>
      <c r="NB444" s="7"/>
      <c r="NC444" s="7"/>
      <c r="ND444" s="7"/>
      <c r="NE444" s="7"/>
      <c r="NF444" s="7"/>
      <c r="NG444" s="7"/>
      <c r="NH444" s="7"/>
      <c r="NI444" s="7"/>
      <c r="NJ444" s="7"/>
      <c r="NK444" s="7"/>
      <c r="NL444" s="7"/>
      <c r="NM444" s="7"/>
      <c r="NN444" s="7"/>
      <c r="NO444" s="7"/>
      <c r="NP444" s="7"/>
      <c r="NQ444" s="7"/>
      <c r="NR444" s="7"/>
      <c r="NS444" s="7"/>
      <c r="NT444" s="7"/>
      <c r="NU444" s="7"/>
      <c r="NV444" s="7"/>
      <c r="NW444" s="7"/>
      <c r="NX444" s="7"/>
      <c r="NY444" s="7"/>
      <c r="NZ444" s="7"/>
      <c r="OA444" s="7"/>
      <c r="OB444" s="7"/>
      <c r="OC444" s="7"/>
      <c r="OD444" s="7"/>
      <c r="OE444" s="7"/>
      <c r="OF444" s="7"/>
      <c r="OG444" s="7"/>
      <c r="OH444" s="7"/>
      <c r="OI444" s="7"/>
      <c r="OJ444" s="7"/>
      <c r="OK444" s="7"/>
      <c r="OL444" s="7"/>
      <c r="OM444" s="7"/>
      <c r="ON444" s="7"/>
      <c r="OO444" s="7"/>
      <c r="OP444" s="7"/>
      <c r="OQ444" s="7"/>
      <c r="OR444" s="7"/>
      <c r="OS444" s="7"/>
      <c r="OT444" s="7"/>
      <c r="OU444" s="7"/>
      <c r="OV444" s="7"/>
      <c r="OW444" s="7"/>
      <c r="OX444" s="7"/>
      <c r="OY444" s="7"/>
      <c r="OZ444" s="7"/>
      <c r="PA444" s="7"/>
      <c r="PB444" s="7"/>
      <c r="PC444" s="7"/>
      <c r="PD444" s="7"/>
      <c r="PE444" s="7"/>
      <c r="PF444" s="7"/>
      <c r="PG444" s="7"/>
      <c r="PH444" s="7"/>
      <c r="PI444" s="7"/>
      <c r="PJ444" s="7"/>
      <c r="PK444" s="7"/>
      <c r="PL444" s="7"/>
      <c r="PM444" s="7"/>
      <c r="PN444" s="7"/>
      <c r="PO444" s="7"/>
      <c r="PP444" s="7"/>
      <c r="PQ444" s="7"/>
      <c r="PR444" s="7"/>
      <c r="PS444" s="7"/>
      <c r="PT444" s="7"/>
      <c r="PU444" s="7"/>
      <c r="PV444" s="7"/>
      <c r="PW444" s="7"/>
      <c r="PX444" s="7"/>
      <c r="PY444" s="7"/>
      <c r="PZ444" s="7"/>
      <c r="QA444" s="7"/>
      <c r="QB444" s="7"/>
      <c r="QC444" s="7"/>
      <c r="QD444" s="7"/>
      <c r="QE444" s="7"/>
      <c r="QF444" s="7"/>
      <c r="QG444" s="7"/>
      <c r="QH444" s="7"/>
      <c r="QI444" s="7"/>
      <c r="QJ444" s="7"/>
      <c r="QK444" s="7"/>
      <c r="QL444" s="7"/>
      <c r="QM444" s="7"/>
      <c r="QN444" s="7"/>
      <c r="QO444" s="7"/>
      <c r="QP444" s="7"/>
      <c r="QQ444" s="7"/>
      <c r="QR444" s="7"/>
      <c r="QS444" s="7"/>
      <c r="QT444" s="7"/>
      <c r="QU444" s="7"/>
      <c r="QV444" s="7"/>
      <c r="QW444" s="7"/>
      <c r="QX444" s="7"/>
      <c r="QY444" s="7"/>
      <c r="QZ444" s="7"/>
      <c r="RA444" s="7"/>
      <c r="RB444" s="7"/>
      <c r="RC444" s="7"/>
      <c r="RD444" s="7"/>
      <c r="RE444" s="7"/>
      <c r="RF444" s="7"/>
      <c r="RG444" s="7"/>
      <c r="RH444" s="7"/>
      <c r="RI444" s="7"/>
      <c r="RJ444" s="7"/>
      <c r="RK444" s="7"/>
      <c r="RL444" s="7"/>
      <c r="RM444" s="7"/>
      <c r="RN444" s="7"/>
      <c r="RO444" s="7"/>
      <c r="RP444" s="7"/>
      <c r="RQ444" s="7"/>
      <c r="RR444" s="7"/>
      <c r="RS444" s="7"/>
      <c r="RT444" s="7"/>
      <c r="RU444" s="7"/>
      <c r="RV444" s="7"/>
      <c r="RW444" s="7"/>
      <c r="RX444" s="7"/>
      <c r="RY444" s="7"/>
      <c r="RZ444" s="7"/>
      <c r="SA444" s="7"/>
      <c r="SB444" s="7"/>
      <c r="SC444" s="7"/>
      <c r="SD444" s="7"/>
      <c r="SE444" s="7"/>
      <c r="SF444" s="7"/>
      <c r="SG444" s="7"/>
      <c r="SH444" s="7"/>
      <c r="SI444" s="7"/>
      <c r="SJ444" s="7"/>
      <c r="SK444" s="7"/>
    </row>
    <row r="445" ht="14.2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  <c r="DT445" s="7"/>
      <c r="DU445" s="7"/>
      <c r="DV445" s="7"/>
      <c r="DW445" s="7"/>
      <c r="DX445" s="7"/>
      <c r="DY445" s="7"/>
      <c r="DZ445" s="7"/>
      <c r="EA445" s="7"/>
      <c r="EB445" s="7"/>
      <c r="EC445" s="7"/>
      <c r="ED445" s="7"/>
      <c r="EE445" s="7"/>
      <c r="EF445" s="7"/>
      <c r="EG445" s="7"/>
      <c r="EH445" s="7"/>
      <c r="EI445" s="7"/>
      <c r="EJ445" s="7"/>
      <c r="EK445" s="7"/>
      <c r="EL445" s="7"/>
      <c r="EM445" s="7"/>
      <c r="EN445" s="7"/>
      <c r="EO445" s="7"/>
      <c r="EP445" s="7"/>
      <c r="EQ445" s="7"/>
      <c r="ER445" s="7"/>
      <c r="ES445" s="7"/>
      <c r="ET445" s="7"/>
      <c r="EU445" s="7"/>
      <c r="EV445" s="7"/>
      <c r="EW445" s="7"/>
      <c r="EX445" s="7"/>
      <c r="EY445" s="7"/>
      <c r="EZ445" s="7"/>
      <c r="FA445" s="7"/>
      <c r="FB445" s="7"/>
      <c r="FC445" s="7"/>
      <c r="FD445" s="7"/>
      <c r="FE445" s="7"/>
      <c r="FF445" s="7"/>
      <c r="FG445" s="7"/>
      <c r="FH445" s="7"/>
      <c r="FI445" s="7"/>
      <c r="FJ445" s="7"/>
      <c r="FK445" s="7"/>
      <c r="FL445" s="7"/>
      <c r="FM445" s="7"/>
      <c r="FN445" s="7"/>
      <c r="FO445" s="7"/>
      <c r="FP445" s="7"/>
      <c r="FQ445" s="7"/>
      <c r="FR445" s="7"/>
      <c r="FS445" s="7"/>
      <c r="FT445" s="7"/>
      <c r="FU445" s="7"/>
      <c r="FV445" s="7"/>
      <c r="FW445" s="7"/>
      <c r="FX445" s="7"/>
      <c r="FY445" s="7"/>
      <c r="FZ445" s="7"/>
      <c r="GA445" s="7"/>
      <c r="GB445" s="7"/>
      <c r="GC445" s="7"/>
      <c r="GD445" s="7"/>
      <c r="GE445" s="7"/>
      <c r="GF445" s="7"/>
      <c r="GG445" s="7"/>
      <c r="GH445" s="7"/>
      <c r="GI445" s="7"/>
      <c r="GJ445" s="7"/>
      <c r="GK445" s="7"/>
      <c r="GL445" s="7"/>
      <c r="GM445" s="7"/>
      <c r="GN445" s="7"/>
      <c r="GO445" s="7"/>
      <c r="GP445" s="7"/>
      <c r="GQ445" s="7"/>
      <c r="GR445" s="7"/>
      <c r="GS445" s="7"/>
      <c r="GT445" s="7"/>
      <c r="GU445" s="7"/>
      <c r="GV445" s="7"/>
      <c r="GW445" s="7"/>
      <c r="GX445" s="7"/>
      <c r="GY445" s="7"/>
      <c r="GZ445" s="7"/>
      <c r="HA445" s="7"/>
      <c r="HB445" s="7"/>
      <c r="HC445" s="7"/>
      <c r="HD445" s="7"/>
      <c r="HE445" s="7"/>
      <c r="HF445" s="7"/>
      <c r="HG445" s="7"/>
      <c r="HH445" s="7"/>
      <c r="HI445" s="7"/>
      <c r="HJ445" s="7"/>
      <c r="HK445" s="7"/>
      <c r="HL445" s="7"/>
      <c r="HM445" s="7"/>
      <c r="HN445" s="7"/>
      <c r="HO445" s="7"/>
      <c r="HP445" s="7"/>
      <c r="HQ445" s="7"/>
      <c r="HR445" s="7"/>
      <c r="HS445" s="7"/>
      <c r="HT445" s="7"/>
      <c r="HU445" s="7"/>
      <c r="HV445" s="7"/>
      <c r="HW445" s="7"/>
      <c r="HX445" s="7"/>
      <c r="HY445" s="7"/>
      <c r="HZ445" s="7"/>
      <c r="IA445" s="7"/>
      <c r="IB445" s="7"/>
      <c r="IC445" s="7"/>
      <c r="ID445" s="7"/>
      <c r="IE445" s="7"/>
      <c r="IF445" s="7"/>
      <c r="IG445" s="7"/>
      <c r="IH445" s="7"/>
      <c r="II445" s="7"/>
      <c r="IJ445" s="7"/>
      <c r="IK445" s="7"/>
      <c r="IL445" s="7"/>
      <c r="IM445" s="7"/>
      <c r="IN445" s="7"/>
      <c r="IO445" s="7"/>
      <c r="IP445" s="7"/>
      <c r="IQ445" s="7"/>
      <c r="IR445" s="7"/>
      <c r="IS445" s="7"/>
      <c r="IT445" s="7"/>
      <c r="IU445" s="7"/>
      <c r="IV445" s="7"/>
      <c r="IW445" s="7"/>
      <c r="IX445" s="7"/>
      <c r="IY445" s="7"/>
      <c r="IZ445" s="7"/>
      <c r="JA445" s="7"/>
      <c r="JB445" s="7"/>
      <c r="JC445" s="7"/>
      <c r="JD445" s="7"/>
      <c r="JE445" s="7"/>
      <c r="JF445" s="7"/>
      <c r="JG445" s="7"/>
      <c r="JH445" s="7"/>
      <c r="JI445" s="7"/>
      <c r="JJ445" s="7"/>
      <c r="JK445" s="7"/>
      <c r="JL445" s="7"/>
      <c r="JM445" s="7"/>
      <c r="JN445" s="7"/>
      <c r="JO445" s="7"/>
      <c r="JP445" s="7"/>
      <c r="JQ445" s="7"/>
      <c r="JR445" s="7"/>
      <c r="JS445" s="7"/>
      <c r="JT445" s="7"/>
      <c r="JU445" s="7"/>
      <c r="JV445" s="7"/>
      <c r="JW445" s="7"/>
      <c r="JX445" s="7"/>
      <c r="JY445" s="7"/>
      <c r="JZ445" s="7"/>
      <c r="KA445" s="7"/>
      <c r="KB445" s="7"/>
      <c r="KC445" s="7"/>
      <c r="KD445" s="7"/>
      <c r="KE445" s="7"/>
      <c r="KF445" s="7"/>
      <c r="KG445" s="7"/>
      <c r="KH445" s="7"/>
      <c r="KI445" s="7"/>
      <c r="KJ445" s="7"/>
      <c r="KK445" s="7"/>
      <c r="KL445" s="7"/>
      <c r="KM445" s="7"/>
      <c r="KN445" s="7"/>
      <c r="KO445" s="7"/>
      <c r="KP445" s="7"/>
      <c r="KQ445" s="7"/>
      <c r="KR445" s="7"/>
      <c r="KS445" s="7"/>
      <c r="KT445" s="7"/>
      <c r="KU445" s="7"/>
      <c r="KV445" s="7"/>
      <c r="KW445" s="7"/>
      <c r="KX445" s="7"/>
      <c r="KY445" s="7"/>
      <c r="KZ445" s="7"/>
      <c r="LA445" s="7"/>
      <c r="LB445" s="7"/>
      <c r="LC445" s="7"/>
      <c r="LD445" s="7"/>
      <c r="LE445" s="7"/>
      <c r="LF445" s="7"/>
      <c r="LG445" s="7"/>
      <c r="LH445" s="7"/>
      <c r="LI445" s="7"/>
      <c r="LJ445" s="7"/>
      <c r="LK445" s="7"/>
      <c r="LL445" s="7"/>
      <c r="LM445" s="7"/>
      <c r="LN445" s="7"/>
      <c r="LO445" s="7"/>
      <c r="LP445" s="7"/>
      <c r="LQ445" s="7"/>
      <c r="LR445" s="7"/>
      <c r="LS445" s="7"/>
      <c r="LT445" s="7"/>
      <c r="LU445" s="7"/>
      <c r="LV445" s="7"/>
      <c r="LW445" s="7"/>
      <c r="LX445" s="7"/>
      <c r="LY445" s="7"/>
      <c r="LZ445" s="7"/>
      <c r="MA445" s="7"/>
      <c r="MB445" s="7"/>
      <c r="MC445" s="7"/>
      <c r="MD445" s="7"/>
      <c r="ME445" s="7"/>
      <c r="MF445" s="7"/>
      <c r="MG445" s="7"/>
      <c r="MH445" s="7"/>
      <c r="MI445" s="7"/>
      <c r="MJ445" s="7"/>
      <c r="MK445" s="7"/>
      <c r="ML445" s="7"/>
      <c r="MM445" s="7"/>
      <c r="MN445" s="7"/>
      <c r="MO445" s="7"/>
      <c r="MP445" s="7"/>
      <c r="MQ445" s="7"/>
      <c r="MR445" s="7"/>
      <c r="MS445" s="7"/>
      <c r="MT445" s="7"/>
      <c r="MU445" s="7"/>
      <c r="MV445" s="7"/>
      <c r="MW445" s="7"/>
      <c r="MX445" s="7"/>
      <c r="MY445" s="7"/>
      <c r="MZ445" s="7"/>
      <c r="NA445" s="7"/>
      <c r="NB445" s="7"/>
      <c r="NC445" s="7"/>
      <c r="ND445" s="7"/>
      <c r="NE445" s="7"/>
      <c r="NF445" s="7"/>
      <c r="NG445" s="7"/>
      <c r="NH445" s="7"/>
      <c r="NI445" s="7"/>
      <c r="NJ445" s="7"/>
      <c r="NK445" s="7"/>
      <c r="NL445" s="7"/>
      <c r="NM445" s="7"/>
      <c r="NN445" s="7"/>
      <c r="NO445" s="7"/>
      <c r="NP445" s="7"/>
      <c r="NQ445" s="7"/>
      <c r="NR445" s="7"/>
      <c r="NS445" s="7"/>
      <c r="NT445" s="7"/>
      <c r="NU445" s="7"/>
      <c r="NV445" s="7"/>
      <c r="NW445" s="7"/>
      <c r="NX445" s="7"/>
      <c r="NY445" s="7"/>
      <c r="NZ445" s="7"/>
      <c r="OA445" s="7"/>
      <c r="OB445" s="7"/>
      <c r="OC445" s="7"/>
      <c r="OD445" s="7"/>
      <c r="OE445" s="7"/>
      <c r="OF445" s="7"/>
      <c r="OG445" s="7"/>
      <c r="OH445" s="7"/>
      <c r="OI445" s="7"/>
      <c r="OJ445" s="7"/>
      <c r="OK445" s="7"/>
      <c r="OL445" s="7"/>
      <c r="OM445" s="7"/>
      <c r="ON445" s="7"/>
      <c r="OO445" s="7"/>
      <c r="OP445" s="7"/>
      <c r="OQ445" s="7"/>
      <c r="OR445" s="7"/>
      <c r="OS445" s="7"/>
      <c r="OT445" s="7"/>
      <c r="OU445" s="7"/>
      <c r="OV445" s="7"/>
      <c r="OW445" s="7"/>
      <c r="OX445" s="7"/>
      <c r="OY445" s="7"/>
      <c r="OZ445" s="7"/>
      <c r="PA445" s="7"/>
      <c r="PB445" s="7"/>
      <c r="PC445" s="7"/>
      <c r="PD445" s="7"/>
      <c r="PE445" s="7"/>
      <c r="PF445" s="7"/>
      <c r="PG445" s="7"/>
      <c r="PH445" s="7"/>
      <c r="PI445" s="7"/>
      <c r="PJ445" s="7"/>
      <c r="PK445" s="7"/>
      <c r="PL445" s="7"/>
      <c r="PM445" s="7"/>
      <c r="PN445" s="7"/>
      <c r="PO445" s="7"/>
      <c r="PP445" s="7"/>
      <c r="PQ445" s="7"/>
      <c r="PR445" s="7"/>
      <c r="PS445" s="7"/>
      <c r="PT445" s="7"/>
      <c r="PU445" s="7"/>
      <c r="PV445" s="7"/>
      <c r="PW445" s="7"/>
      <c r="PX445" s="7"/>
      <c r="PY445" s="7"/>
      <c r="PZ445" s="7"/>
      <c r="QA445" s="7"/>
      <c r="QB445" s="7"/>
      <c r="QC445" s="7"/>
      <c r="QD445" s="7"/>
      <c r="QE445" s="7"/>
      <c r="QF445" s="7"/>
      <c r="QG445" s="7"/>
      <c r="QH445" s="7"/>
      <c r="QI445" s="7"/>
      <c r="QJ445" s="7"/>
      <c r="QK445" s="7"/>
      <c r="QL445" s="7"/>
      <c r="QM445" s="7"/>
      <c r="QN445" s="7"/>
      <c r="QO445" s="7"/>
      <c r="QP445" s="7"/>
      <c r="QQ445" s="7"/>
      <c r="QR445" s="7"/>
      <c r="QS445" s="7"/>
      <c r="QT445" s="7"/>
      <c r="QU445" s="7"/>
      <c r="QV445" s="7"/>
      <c r="QW445" s="7"/>
      <c r="QX445" s="7"/>
      <c r="QY445" s="7"/>
      <c r="QZ445" s="7"/>
      <c r="RA445" s="7"/>
      <c r="RB445" s="7"/>
      <c r="RC445" s="7"/>
      <c r="RD445" s="7"/>
      <c r="RE445" s="7"/>
      <c r="RF445" s="7"/>
      <c r="RG445" s="7"/>
      <c r="RH445" s="7"/>
      <c r="RI445" s="7"/>
      <c r="RJ445" s="7"/>
      <c r="RK445" s="7"/>
      <c r="RL445" s="7"/>
      <c r="RM445" s="7"/>
      <c r="RN445" s="7"/>
      <c r="RO445" s="7"/>
      <c r="RP445" s="7"/>
      <c r="RQ445" s="7"/>
      <c r="RR445" s="7"/>
      <c r="RS445" s="7"/>
      <c r="RT445" s="7"/>
      <c r="RU445" s="7"/>
      <c r="RV445" s="7"/>
      <c r="RW445" s="7"/>
      <c r="RX445" s="7"/>
      <c r="RY445" s="7"/>
      <c r="RZ445" s="7"/>
      <c r="SA445" s="7"/>
      <c r="SB445" s="7"/>
      <c r="SC445" s="7"/>
      <c r="SD445" s="7"/>
      <c r="SE445" s="7"/>
      <c r="SF445" s="7"/>
      <c r="SG445" s="7"/>
      <c r="SH445" s="7"/>
      <c r="SI445" s="7"/>
      <c r="SJ445" s="7"/>
      <c r="SK445" s="7"/>
    </row>
    <row r="446" ht="14.2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  <c r="DT446" s="7"/>
      <c r="DU446" s="7"/>
      <c r="DV446" s="7"/>
      <c r="DW446" s="7"/>
      <c r="DX446" s="7"/>
      <c r="DY446" s="7"/>
      <c r="DZ446" s="7"/>
      <c r="EA446" s="7"/>
      <c r="EB446" s="7"/>
      <c r="EC446" s="7"/>
      <c r="ED446" s="7"/>
      <c r="EE446" s="7"/>
      <c r="EF446" s="7"/>
      <c r="EG446" s="7"/>
      <c r="EH446" s="7"/>
      <c r="EI446" s="7"/>
      <c r="EJ446" s="7"/>
      <c r="EK446" s="7"/>
      <c r="EL446" s="7"/>
      <c r="EM446" s="7"/>
      <c r="EN446" s="7"/>
      <c r="EO446" s="7"/>
      <c r="EP446" s="7"/>
      <c r="EQ446" s="7"/>
      <c r="ER446" s="7"/>
      <c r="ES446" s="7"/>
      <c r="ET446" s="7"/>
      <c r="EU446" s="7"/>
      <c r="EV446" s="7"/>
      <c r="EW446" s="7"/>
      <c r="EX446" s="7"/>
      <c r="EY446" s="7"/>
      <c r="EZ446" s="7"/>
      <c r="FA446" s="7"/>
      <c r="FB446" s="7"/>
      <c r="FC446" s="7"/>
      <c r="FD446" s="7"/>
      <c r="FE446" s="7"/>
      <c r="FF446" s="7"/>
      <c r="FG446" s="7"/>
      <c r="FH446" s="7"/>
      <c r="FI446" s="7"/>
      <c r="FJ446" s="7"/>
      <c r="FK446" s="7"/>
      <c r="FL446" s="7"/>
      <c r="FM446" s="7"/>
      <c r="FN446" s="7"/>
      <c r="FO446" s="7"/>
      <c r="FP446" s="7"/>
      <c r="FQ446" s="7"/>
      <c r="FR446" s="7"/>
      <c r="FS446" s="7"/>
      <c r="FT446" s="7"/>
      <c r="FU446" s="7"/>
      <c r="FV446" s="7"/>
      <c r="FW446" s="7"/>
      <c r="FX446" s="7"/>
      <c r="FY446" s="7"/>
      <c r="FZ446" s="7"/>
      <c r="GA446" s="7"/>
      <c r="GB446" s="7"/>
      <c r="GC446" s="7"/>
      <c r="GD446" s="7"/>
      <c r="GE446" s="7"/>
      <c r="GF446" s="7"/>
      <c r="GG446" s="7"/>
      <c r="GH446" s="7"/>
      <c r="GI446" s="7"/>
      <c r="GJ446" s="7"/>
      <c r="GK446" s="7"/>
      <c r="GL446" s="7"/>
      <c r="GM446" s="7"/>
      <c r="GN446" s="7"/>
      <c r="GO446" s="7"/>
      <c r="GP446" s="7"/>
      <c r="GQ446" s="7"/>
      <c r="GR446" s="7"/>
      <c r="GS446" s="7"/>
      <c r="GT446" s="7"/>
      <c r="GU446" s="7"/>
      <c r="GV446" s="7"/>
      <c r="GW446" s="7"/>
      <c r="GX446" s="7"/>
      <c r="GY446" s="7"/>
      <c r="GZ446" s="7"/>
      <c r="HA446" s="7"/>
      <c r="HB446" s="7"/>
      <c r="HC446" s="7"/>
      <c r="HD446" s="7"/>
      <c r="HE446" s="7"/>
      <c r="HF446" s="7"/>
      <c r="HG446" s="7"/>
      <c r="HH446" s="7"/>
      <c r="HI446" s="7"/>
      <c r="HJ446" s="7"/>
      <c r="HK446" s="7"/>
      <c r="HL446" s="7"/>
      <c r="HM446" s="7"/>
      <c r="HN446" s="7"/>
      <c r="HO446" s="7"/>
      <c r="HP446" s="7"/>
      <c r="HQ446" s="7"/>
      <c r="HR446" s="7"/>
      <c r="HS446" s="7"/>
      <c r="HT446" s="7"/>
      <c r="HU446" s="7"/>
      <c r="HV446" s="7"/>
      <c r="HW446" s="7"/>
      <c r="HX446" s="7"/>
      <c r="HY446" s="7"/>
      <c r="HZ446" s="7"/>
      <c r="IA446" s="7"/>
      <c r="IB446" s="7"/>
      <c r="IC446" s="7"/>
      <c r="ID446" s="7"/>
      <c r="IE446" s="7"/>
      <c r="IF446" s="7"/>
      <c r="IG446" s="7"/>
      <c r="IH446" s="7"/>
      <c r="II446" s="7"/>
      <c r="IJ446" s="7"/>
      <c r="IK446" s="7"/>
      <c r="IL446" s="7"/>
      <c r="IM446" s="7"/>
      <c r="IN446" s="7"/>
      <c r="IO446" s="7"/>
      <c r="IP446" s="7"/>
      <c r="IQ446" s="7"/>
      <c r="IR446" s="7"/>
      <c r="IS446" s="7"/>
      <c r="IT446" s="7"/>
      <c r="IU446" s="7"/>
      <c r="IV446" s="7"/>
      <c r="IW446" s="7"/>
      <c r="IX446" s="7"/>
      <c r="IY446" s="7"/>
      <c r="IZ446" s="7"/>
      <c r="JA446" s="7"/>
      <c r="JB446" s="7"/>
      <c r="JC446" s="7"/>
      <c r="JD446" s="7"/>
      <c r="JE446" s="7"/>
      <c r="JF446" s="7"/>
      <c r="JG446" s="7"/>
      <c r="JH446" s="7"/>
      <c r="JI446" s="7"/>
      <c r="JJ446" s="7"/>
      <c r="JK446" s="7"/>
      <c r="JL446" s="7"/>
      <c r="JM446" s="7"/>
      <c r="JN446" s="7"/>
      <c r="JO446" s="7"/>
      <c r="JP446" s="7"/>
      <c r="JQ446" s="7"/>
      <c r="JR446" s="7"/>
      <c r="JS446" s="7"/>
      <c r="JT446" s="7"/>
      <c r="JU446" s="7"/>
      <c r="JV446" s="7"/>
      <c r="JW446" s="7"/>
      <c r="JX446" s="7"/>
      <c r="JY446" s="7"/>
      <c r="JZ446" s="7"/>
      <c r="KA446" s="7"/>
      <c r="KB446" s="7"/>
      <c r="KC446" s="7"/>
      <c r="KD446" s="7"/>
      <c r="KE446" s="7"/>
      <c r="KF446" s="7"/>
      <c r="KG446" s="7"/>
      <c r="KH446" s="7"/>
      <c r="KI446" s="7"/>
      <c r="KJ446" s="7"/>
      <c r="KK446" s="7"/>
      <c r="KL446" s="7"/>
      <c r="KM446" s="7"/>
      <c r="KN446" s="7"/>
      <c r="KO446" s="7"/>
      <c r="KP446" s="7"/>
      <c r="KQ446" s="7"/>
      <c r="KR446" s="7"/>
      <c r="KS446" s="7"/>
      <c r="KT446" s="7"/>
      <c r="KU446" s="7"/>
      <c r="KV446" s="7"/>
      <c r="KW446" s="7"/>
      <c r="KX446" s="7"/>
      <c r="KY446" s="7"/>
      <c r="KZ446" s="7"/>
      <c r="LA446" s="7"/>
      <c r="LB446" s="7"/>
      <c r="LC446" s="7"/>
      <c r="LD446" s="7"/>
      <c r="LE446" s="7"/>
      <c r="LF446" s="7"/>
      <c r="LG446" s="7"/>
      <c r="LH446" s="7"/>
      <c r="LI446" s="7"/>
      <c r="LJ446" s="7"/>
      <c r="LK446" s="7"/>
      <c r="LL446" s="7"/>
      <c r="LM446" s="7"/>
      <c r="LN446" s="7"/>
      <c r="LO446" s="7"/>
      <c r="LP446" s="7"/>
      <c r="LQ446" s="7"/>
      <c r="LR446" s="7"/>
      <c r="LS446" s="7"/>
      <c r="LT446" s="7"/>
      <c r="LU446" s="7"/>
      <c r="LV446" s="7"/>
      <c r="LW446" s="7"/>
      <c r="LX446" s="7"/>
      <c r="LY446" s="7"/>
      <c r="LZ446" s="7"/>
      <c r="MA446" s="7"/>
      <c r="MB446" s="7"/>
      <c r="MC446" s="7"/>
      <c r="MD446" s="7"/>
      <c r="ME446" s="7"/>
      <c r="MF446" s="7"/>
      <c r="MG446" s="7"/>
      <c r="MH446" s="7"/>
      <c r="MI446" s="7"/>
      <c r="MJ446" s="7"/>
      <c r="MK446" s="7"/>
      <c r="ML446" s="7"/>
      <c r="MM446" s="7"/>
      <c r="MN446" s="7"/>
      <c r="MO446" s="7"/>
      <c r="MP446" s="7"/>
      <c r="MQ446" s="7"/>
      <c r="MR446" s="7"/>
      <c r="MS446" s="7"/>
      <c r="MT446" s="7"/>
      <c r="MU446" s="7"/>
      <c r="MV446" s="7"/>
      <c r="MW446" s="7"/>
      <c r="MX446" s="7"/>
      <c r="MY446" s="7"/>
      <c r="MZ446" s="7"/>
      <c r="NA446" s="7"/>
      <c r="NB446" s="7"/>
      <c r="NC446" s="7"/>
      <c r="ND446" s="7"/>
      <c r="NE446" s="7"/>
      <c r="NF446" s="7"/>
      <c r="NG446" s="7"/>
      <c r="NH446" s="7"/>
      <c r="NI446" s="7"/>
      <c r="NJ446" s="7"/>
      <c r="NK446" s="7"/>
      <c r="NL446" s="7"/>
      <c r="NM446" s="7"/>
      <c r="NN446" s="7"/>
      <c r="NO446" s="7"/>
      <c r="NP446" s="7"/>
      <c r="NQ446" s="7"/>
      <c r="NR446" s="7"/>
      <c r="NS446" s="7"/>
      <c r="NT446" s="7"/>
      <c r="NU446" s="7"/>
      <c r="NV446" s="7"/>
      <c r="NW446" s="7"/>
      <c r="NX446" s="7"/>
      <c r="NY446" s="7"/>
      <c r="NZ446" s="7"/>
      <c r="OA446" s="7"/>
      <c r="OB446" s="7"/>
      <c r="OC446" s="7"/>
      <c r="OD446" s="7"/>
      <c r="OE446" s="7"/>
      <c r="OF446" s="7"/>
      <c r="OG446" s="7"/>
      <c r="OH446" s="7"/>
      <c r="OI446" s="7"/>
      <c r="OJ446" s="7"/>
      <c r="OK446" s="7"/>
      <c r="OL446" s="7"/>
      <c r="OM446" s="7"/>
      <c r="ON446" s="7"/>
      <c r="OO446" s="7"/>
      <c r="OP446" s="7"/>
      <c r="OQ446" s="7"/>
      <c r="OR446" s="7"/>
      <c r="OS446" s="7"/>
      <c r="OT446" s="7"/>
      <c r="OU446" s="7"/>
      <c r="OV446" s="7"/>
      <c r="OW446" s="7"/>
      <c r="OX446" s="7"/>
      <c r="OY446" s="7"/>
      <c r="OZ446" s="7"/>
      <c r="PA446" s="7"/>
      <c r="PB446" s="7"/>
      <c r="PC446" s="7"/>
      <c r="PD446" s="7"/>
      <c r="PE446" s="7"/>
      <c r="PF446" s="7"/>
      <c r="PG446" s="7"/>
      <c r="PH446" s="7"/>
      <c r="PI446" s="7"/>
      <c r="PJ446" s="7"/>
      <c r="PK446" s="7"/>
      <c r="PL446" s="7"/>
      <c r="PM446" s="7"/>
      <c r="PN446" s="7"/>
      <c r="PO446" s="7"/>
      <c r="PP446" s="7"/>
      <c r="PQ446" s="7"/>
      <c r="PR446" s="7"/>
      <c r="PS446" s="7"/>
      <c r="PT446" s="7"/>
      <c r="PU446" s="7"/>
      <c r="PV446" s="7"/>
      <c r="PW446" s="7"/>
      <c r="PX446" s="7"/>
      <c r="PY446" s="7"/>
      <c r="PZ446" s="7"/>
      <c r="QA446" s="7"/>
      <c r="QB446" s="7"/>
      <c r="QC446" s="7"/>
      <c r="QD446" s="7"/>
      <c r="QE446" s="7"/>
      <c r="QF446" s="7"/>
      <c r="QG446" s="7"/>
      <c r="QH446" s="7"/>
      <c r="QI446" s="7"/>
      <c r="QJ446" s="7"/>
      <c r="QK446" s="7"/>
      <c r="QL446" s="7"/>
      <c r="QM446" s="7"/>
      <c r="QN446" s="7"/>
      <c r="QO446" s="7"/>
      <c r="QP446" s="7"/>
      <c r="QQ446" s="7"/>
      <c r="QR446" s="7"/>
      <c r="QS446" s="7"/>
      <c r="QT446" s="7"/>
      <c r="QU446" s="7"/>
      <c r="QV446" s="7"/>
      <c r="QW446" s="7"/>
      <c r="QX446" s="7"/>
      <c r="QY446" s="7"/>
      <c r="QZ446" s="7"/>
      <c r="RA446" s="7"/>
      <c r="RB446" s="7"/>
      <c r="RC446" s="7"/>
      <c r="RD446" s="7"/>
      <c r="RE446" s="7"/>
      <c r="RF446" s="7"/>
      <c r="RG446" s="7"/>
      <c r="RH446" s="7"/>
      <c r="RI446" s="7"/>
      <c r="RJ446" s="7"/>
      <c r="RK446" s="7"/>
      <c r="RL446" s="7"/>
      <c r="RM446" s="7"/>
      <c r="RN446" s="7"/>
      <c r="RO446" s="7"/>
      <c r="RP446" s="7"/>
      <c r="RQ446" s="7"/>
      <c r="RR446" s="7"/>
      <c r="RS446" s="7"/>
      <c r="RT446" s="7"/>
      <c r="RU446" s="7"/>
      <c r="RV446" s="7"/>
      <c r="RW446" s="7"/>
      <c r="RX446" s="7"/>
      <c r="RY446" s="7"/>
      <c r="RZ446" s="7"/>
      <c r="SA446" s="7"/>
      <c r="SB446" s="7"/>
      <c r="SC446" s="7"/>
      <c r="SD446" s="7"/>
      <c r="SE446" s="7"/>
      <c r="SF446" s="7"/>
      <c r="SG446" s="7"/>
      <c r="SH446" s="7"/>
      <c r="SI446" s="7"/>
      <c r="SJ446" s="7"/>
      <c r="SK446" s="7"/>
    </row>
    <row r="447" ht="14.2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  <c r="DT447" s="7"/>
      <c r="DU447" s="7"/>
      <c r="DV447" s="7"/>
      <c r="DW447" s="7"/>
      <c r="DX447" s="7"/>
      <c r="DY447" s="7"/>
      <c r="DZ447" s="7"/>
      <c r="EA447" s="7"/>
      <c r="EB447" s="7"/>
      <c r="EC447" s="7"/>
      <c r="ED447" s="7"/>
      <c r="EE447" s="7"/>
      <c r="EF447" s="7"/>
      <c r="EG447" s="7"/>
      <c r="EH447" s="7"/>
      <c r="EI447" s="7"/>
      <c r="EJ447" s="7"/>
      <c r="EK447" s="7"/>
      <c r="EL447" s="7"/>
      <c r="EM447" s="7"/>
      <c r="EN447" s="7"/>
      <c r="EO447" s="7"/>
      <c r="EP447" s="7"/>
      <c r="EQ447" s="7"/>
      <c r="ER447" s="7"/>
      <c r="ES447" s="7"/>
      <c r="ET447" s="7"/>
      <c r="EU447" s="7"/>
      <c r="EV447" s="7"/>
      <c r="EW447" s="7"/>
      <c r="EX447" s="7"/>
      <c r="EY447" s="7"/>
      <c r="EZ447" s="7"/>
      <c r="FA447" s="7"/>
      <c r="FB447" s="7"/>
      <c r="FC447" s="7"/>
      <c r="FD447" s="7"/>
      <c r="FE447" s="7"/>
      <c r="FF447" s="7"/>
      <c r="FG447" s="7"/>
      <c r="FH447" s="7"/>
      <c r="FI447" s="7"/>
      <c r="FJ447" s="7"/>
      <c r="FK447" s="7"/>
      <c r="FL447" s="7"/>
      <c r="FM447" s="7"/>
      <c r="FN447" s="7"/>
      <c r="FO447" s="7"/>
      <c r="FP447" s="7"/>
      <c r="FQ447" s="7"/>
      <c r="FR447" s="7"/>
      <c r="FS447" s="7"/>
      <c r="FT447" s="7"/>
      <c r="FU447" s="7"/>
      <c r="FV447" s="7"/>
      <c r="FW447" s="7"/>
      <c r="FX447" s="7"/>
      <c r="FY447" s="7"/>
      <c r="FZ447" s="7"/>
      <c r="GA447" s="7"/>
      <c r="GB447" s="7"/>
      <c r="GC447" s="7"/>
      <c r="GD447" s="7"/>
      <c r="GE447" s="7"/>
      <c r="GF447" s="7"/>
      <c r="GG447" s="7"/>
      <c r="GH447" s="7"/>
      <c r="GI447" s="7"/>
      <c r="GJ447" s="7"/>
      <c r="GK447" s="7"/>
      <c r="GL447" s="7"/>
      <c r="GM447" s="7"/>
      <c r="GN447" s="7"/>
      <c r="GO447" s="7"/>
      <c r="GP447" s="7"/>
      <c r="GQ447" s="7"/>
      <c r="GR447" s="7"/>
      <c r="GS447" s="7"/>
      <c r="GT447" s="7"/>
      <c r="GU447" s="7"/>
      <c r="GV447" s="7"/>
      <c r="GW447" s="7"/>
      <c r="GX447" s="7"/>
      <c r="GY447" s="7"/>
      <c r="GZ447" s="7"/>
      <c r="HA447" s="7"/>
      <c r="HB447" s="7"/>
      <c r="HC447" s="7"/>
      <c r="HD447" s="7"/>
      <c r="HE447" s="7"/>
      <c r="HF447" s="7"/>
      <c r="HG447" s="7"/>
      <c r="HH447" s="7"/>
      <c r="HI447" s="7"/>
      <c r="HJ447" s="7"/>
      <c r="HK447" s="7"/>
      <c r="HL447" s="7"/>
      <c r="HM447" s="7"/>
      <c r="HN447" s="7"/>
      <c r="HO447" s="7"/>
      <c r="HP447" s="7"/>
      <c r="HQ447" s="7"/>
      <c r="HR447" s="7"/>
      <c r="HS447" s="7"/>
      <c r="HT447" s="7"/>
      <c r="HU447" s="7"/>
      <c r="HV447" s="7"/>
      <c r="HW447" s="7"/>
      <c r="HX447" s="7"/>
      <c r="HY447" s="7"/>
      <c r="HZ447" s="7"/>
      <c r="IA447" s="7"/>
      <c r="IB447" s="7"/>
      <c r="IC447" s="7"/>
      <c r="ID447" s="7"/>
      <c r="IE447" s="7"/>
      <c r="IF447" s="7"/>
      <c r="IG447" s="7"/>
      <c r="IH447" s="7"/>
      <c r="II447" s="7"/>
      <c r="IJ447" s="7"/>
      <c r="IK447" s="7"/>
      <c r="IL447" s="7"/>
      <c r="IM447" s="7"/>
      <c r="IN447" s="7"/>
      <c r="IO447" s="7"/>
      <c r="IP447" s="7"/>
      <c r="IQ447" s="7"/>
      <c r="IR447" s="7"/>
      <c r="IS447" s="7"/>
      <c r="IT447" s="7"/>
      <c r="IU447" s="7"/>
      <c r="IV447" s="7"/>
      <c r="IW447" s="7"/>
      <c r="IX447" s="7"/>
      <c r="IY447" s="7"/>
      <c r="IZ447" s="7"/>
      <c r="JA447" s="7"/>
      <c r="JB447" s="7"/>
      <c r="JC447" s="7"/>
      <c r="JD447" s="7"/>
      <c r="JE447" s="7"/>
      <c r="JF447" s="7"/>
      <c r="JG447" s="7"/>
      <c r="JH447" s="7"/>
      <c r="JI447" s="7"/>
      <c r="JJ447" s="7"/>
      <c r="JK447" s="7"/>
      <c r="JL447" s="7"/>
      <c r="JM447" s="7"/>
      <c r="JN447" s="7"/>
      <c r="JO447" s="7"/>
      <c r="JP447" s="7"/>
      <c r="JQ447" s="7"/>
      <c r="JR447" s="7"/>
      <c r="JS447" s="7"/>
      <c r="JT447" s="7"/>
      <c r="JU447" s="7"/>
      <c r="JV447" s="7"/>
      <c r="JW447" s="7"/>
      <c r="JX447" s="7"/>
      <c r="JY447" s="7"/>
      <c r="JZ447" s="7"/>
      <c r="KA447" s="7"/>
      <c r="KB447" s="7"/>
      <c r="KC447" s="7"/>
      <c r="KD447" s="7"/>
      <c r="KE447" s="7"/>
      <c r="KF447" s="7"/>
      <c r="KG447" s="7"/>
      <c r="KH447" s="7"/>
      <c r="KI447" s="7"/>
      <c r="KJ447" s="7"/>
      <c r="KK447" s="7"/>
      <c r="KL447" s="7"/>
      <c r="KM447" s="7"/>
      <c r="KN447" s="7"/>
      <c r="KO447" s="7"/>
      <c r="KP447" s="7"/>
      <c r="KQ447" s="7"/>
      <c r="KR447" s="7"/>
      <c r="KS447" s="7"/>
      <c r="KT447" s="7"/>
      <c r="KU447" s="7"/>
      <c r="KV447" s="7"/>
      <c r="KW447" s="7"/>
      <c r="KX447" s="7"/>
      <c r="KY447" s="7"/>
      <c r="KZ447" s="7"/>
      <c r="LA447" s="7"/>
      <c r="LB447" s="7"/>
      <c r="LC447" s="7"/>
      <c r="LD447" s="7"/>
      <c r="LE447" s="7"/>
      <c r="LF447" s="7"/>
      <c r="LG447" s="7"/>
      <c r="LH447" s="7"/>
      <c r="LI447" s="7"/>
      <c r="LJ447" s="7"/>
      <c r="LK447" s="7"/>
      <c r="LL447" s="7"/>
      <c r="LM447" s="7"/>
      <c r="LN447" s="7"/>
      <c r="LO447" s="7"/>
      <c r="LP447" s="7"/>
      <c r="LQ447" s="7"/>
      <c r="LR447" s="7"/>
      <c r="LS447" s="7"/>
      <c r="LT447" s="7"/>
      <c r="LU447" s="7"/>
      <c r="LV447" s="7"/>
      <c r="LW447" s="7"/>
      <c r="LX447" s="7"/>
      <c r="LY447" s="7"/>
      <c r="LZ447" s="7"/>
      <c r="MA447" s="7"/>
      <c r="MB447" s="7"/>
      <c r="MC447" s="7"/>
      <c r="MD447" s="7"/>
      <c r="ME447" s="7"/>
      <c r="MF447" s="7"/>
      <c r="MG447" s="7"/>
      <c r="MH447" s="7"/>
      <c r="MI447" s="7"/>
      <c r="MJ447" s="7"/>
      <c r="MK447" s="7"/>
      <c r="ML447" s="7"/>
      <c r="MM447" s="7"/>
      <c r="MN447" s="7"/>
      <c r="MO447" s="7"/>
      <c r="MP447" s="7"/>
      <c r="MQ447" s="7"/>
      <c r="MR447" s="7"/>
      <c r="MS447" s="7"/>
      <c r="MT447" s="7"/>
      <c r="MU447" s="7"/>
      <c r="MV447" s="7"/>
      <c r="MW447" s="7"/>
      <c r="MX447" s="7"/>
      <c r="MY447" s="7"/>
      <c r="MZ447" s="7"/>
      <c r="NA447" s="7"/>
      <c r="NB447" s="7"/>
      <c r="NC447" s="7"/>
      <c r="ND447" s="7"/>
      <c r="NE447" s="7"/>
      <c r="NF447" s="7"/>
      <c r="NG447" s="7"/>
      <c r="NH447" s="7"/>
      <c r="NI447" s="7"/>
      <c r="NJ447" s="7"/>
      <c r="NK447" s="7"/>
      <c r="NL447" s="7"/>
      <c r="NM447" s="7"/>
      <c r="NN447" s="7"/>
      <c r="NO447" s="7"/>
      <c r="NP447" s="7"/>
      <c r="NQ447" s="7"/>
      <c r="NR447" s="7"/>
      <c r="NS447" s="7"/>
      <c r="NT447" s="7"/>
      <c r="NU447" s="7"/>
      <c r="NV447" s="7"/>
      <c r="NW447" s="7"/>
      <c r="NX447" s="7"/>
      <c r="NY447" s="7"/>
      <c r="NZ447" s="7"/>
      <c r="OA447" s="7"/>
      <c r="OB447" s="7"/>
      <c r="OC447" s="7"/>
      <c r="OD447" s="7"/>
      <c r="OE447" s="7"/>
      <c r="OF447" s="7"/>
      <c r="OG447" s="7"/>
      <c r="OH447" s="7"/>
      <c r="OI447" s="7"/>
      <c r="OJ447" s="7"/>
      <c r="OK447" s="7"/>
      <c r="OL447" s="7"/>
      <c r="OM447" s="7"/>
      <c r="ON447" s="7"/>
      <c r="OO447" s="7"/>
      <c r="OP447" s="7"/>
      <c r="OQ447" s="7"/>
      <c r="OR447" s="7"/>
      <c r="OS447" s="7"/>
      <c r="OT447" s="7"/>
      <c r="OU447" s="7"/>
      <c r="OV447" s="7"/>
      <c r="OW447" s="7"/>
      <c r="OX447" s="7"/>
      <c r="OY447" s="7"/>
      <c r="OZ447" s="7"/>
      <c r="PA447" s="7"/>
      <c r="PB447" s="7"/>
      <c r="PC447" s="7"/>
      <c r="PD447" s="7"/>
      <c r="PE447" s="7"/>
      <c r="PF447" s="7"/>
      <c r="PG447" s="7"/>
      <c r="PH447" s="7"/>
      <c r="PI447" s="7"/>
      <c r="PJ447" s="7"/>
      <c r="PK447" s="7"/>
      <c r="PL447" s="7"/>
      <c r="PM447" s="7"/>
      <c r="PN447" s="7"/>
      <c r="PO447" s="7"/>
      <c r="PP447" s="7"/>
      <c r="PQ447" s="7"/>
      <c r="PR447" s="7"/>
      <c r="PS447" s="7"/>
      <c r="PT447" s="7"/>
      <c r="PU447" s="7"/>
      <c r="PV447" s="7"/>
      <c r="PW447" s="7"/>
      <c r="PX447" s="7"/>
      <c r="PY447" s="7"/>
      <c r="PZ447" s="7"/>
      <c r="QA447" s="7"/>
      <c r="QB447" s="7"/>
      <c r="QC447" s="7"/>
      <c r="QD447" s="7"/>
      <c r="QE447" s="7"/>
      <c r="QF447" s="7"/>
      <c r="QG447" s="7"/>
      <c r="QH447" s="7"/>
      <c r="QI447" s="7"/>
      <c r="QJ447" s="7"/>
      <c r="QK447" s="7"/>
      <c r="QL447" s="7"/>
      <c r="QM447" s="7"/>
      <c r="QN447" s="7"/>
      <c r="QO447" s="7"/>
      <c r="QP447" s="7"/>
      <c r="QQ447" s="7"/>
      <c r="QR447" s="7"/>
      <c r="QS447" s="7"/>
      <c r="QT447" s="7"/>
      <c r="QU447" s="7"/>
      <c r="QV447" s="7"/>
      <c r="QW447" s="7"/>
      <c r="QX447" s="7"/>
      <c r="QY447" s="7"/>
      <c r="QZ447" s="7"/>
      <c r="RA447" s="7"/>
      <c r="RB447" s="7"/>
      <c r="RC447" s="7"/>
      <c r="RD447" s="7"/>
      <c r="RE447" s="7"/>
      <c r="RF447" s="7"/>
      <c r="RG447" s="7"/>
      <c r="RH447" s="7"/>
      <c r="RI447" s="7"/>
      <c r="RJ447" s="7"/>
      <c r="RK447" s="7"/>
      <c r="RL447" s="7"/>
      <c r="RM447" s="7"/>
      <c r="RN447" s="7"/>
      <c r="RO447" s="7"/>
      <c r="RP447" s="7"/>
      <c r="RQ447" s="7"/>
      <c r="RR447" s="7"/>
      <c r="RS447" s="7"/>
      <c r="RT447" s="7"/>
      <c r="RU447" s="7"/>
      <c r="RV447" s="7"/>
      <c r="RW447" s="7"/>
      <c r="RX447" s="7"/>
      <c r="RY447" s="7"/>
      <c r="RZ447" s="7"/>
      <c r="SA447" s="7"/>
      <c r="SB447" s="7"/>
      <c r="SC447" s="7"/>
      <c r="SD447" s="7"/>
      <c r="SE447" s="7"/>
      <c r="SF447" s="7"/>
      <c r="SG447" s="7"/>
      <c r="SH447" s="7"/>
      <c r="SI447" s="7"/>
      <c r="SJ447" s="7"/>
      <c r="SK447" s="7"/>
    </row>
    <row r="448" ht="14.2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  <c r="DT448" s="7"/>
      <c r="DU448" s="7"/>
      <c r="DV448" s="7"/>
      <c r="DW448" s="7"/>
      <c r="DX448" s="7"/>
      <c r="DY448" s="7"/>
      <c r="DZ448" s="7"/>
      <c r="EA448" s="7"/>
      <c r="EB448" s="7"/>
      <c r="EC448" s="7"/>
      <c r="ED448" s="7"/>
      <c r="EE448" s="7"/>
      <c r="EF448" s="7"/>
      <c r="EG448" s="7"/>
      <c r="EH448" s="7"/>
      <c r="EI448" s="7"/>
      <c r="EJ448" s="7"/>
      <c r="EK448" s="7"/>
      <c r="EL448" s="7"/>
      <c r="EM448" s="7"/>
      <c r="EN448" s="7"/>
      <c r="EO448" s="7"/>
      <c r="EP448" s="7"/>
      <c r="EQ448" s="7"/>
      <c r="ER448" s="7"/>
      <c r="ES448" s="7"/>
      <c r="ET448" s="7"/>
      <c r="EU448" s="7"/>
      <c r="EV448" s="7"/>
      <c r="EW448" s="7"/>
      <c r="EX448" s="7"/>
      <c r="EY448" s="7"/>
      <c r="EZ448" s="7"/>
      <c r="FA448" s="7"/>
      <c r="FB448" s="7"/>
      <c r="FC448" s="7"/>
      <c r="FD448" s="7"/>
      <c r="FE448" s="7"/>
      <c r="FF448" s="7"/>
      <c r="FG448" s="7"/>
      <c r="FH448" s="7"/>
      <c r="FI448" s="7"/>
      <c r="FJ448" s="7"/>
      <c r="FK448" s="7"/>
      <c r="FL448" s="7"/>
      <c r="FM448" s="7"/>
      <c r="FN448" s="7"/>
      <c r="FO448" s="7"/>
      <c r="FP448" s="7"/>
      <c r="FQ448" s="7"/>
      <c r="FR448" s="7"/>
      <c r="FS448" s="7"/>
      <c r="FT448" s="7"/>
      <c r="FU448" s="7"/>
      <c r="FV448" s="7"/>
      <c r="FW448" s="7"/>
      <c r="FX448" s="7"/>
      <c r="FY448" s="7"/>
      <c r="FZ448" s="7"/>
      <c r="GA448" s="7"/>
      <c r="GB448" s="7"/>
      <c r="GC448" s="7"/>
      <c r="GD448" s="7"/>
      <c r="GE448" s="7"/>
      <c r="GF448" s="7"/>
      <c r="GG448" s="7"/>
      <c r="GH448" s="7"/>
      <c r="GI448" s="7"/>
      <c r="GJ448" s="7"/>
      <c r="GK448" s="7"/>
      <c r="GL448" s="7"/>
      <c r="GM448" s="7"/>
      <c r="GN448" s="7"/>
      <c r="GO448" s="7"/>
      <c r="GP448" s="7"/>
      <c r="GQ448" s="7"/>
      <c r="GR448" s="7"/>
      <c r="GS448" s="7"/>
      <c r="GT448" s="7"/>
      <c r="GU448" s="7"/>
      <c r="GV448" s="7"/>
      <c r="GW448" s="7"/>
      <c r="GX448" s="7"/>
      <c r="GY448" s="7"/>
      <c r="GZ448" s="7"/>
      <c r="HA448" s="7"/>
      <c r="HB448" s="7"/>
      <c r="HC448" s="7"/>
      <c r="HD448" s="7"/>
      <c r="HE448" s="7"/>
      <c r="HF448" s="7"/>
      <c r="HG448" s="7"/>
      <c r="HH448" s="7"/>
      <c r="HI448" s="7"/>
      <c r="HJ448" s="7"/>
      <c r="HK448" s="7"/>
      <c r="HL448" s="7"/>
      <c r="HM448" s="7"/>
      <c r="HN448" s="7"/>
      <c r="HO448" s="7"/>
      <c r="HP448" s="7"/>
      <c r="HQ448" s="7"/>
      <c r="HR448" s="7"/>
      <c r="HS448" s="7"/>
      <c r="HT448" s="7"/>
      <c r="HU448" s="7"/>
      <c r="HV448" s="7"/>
      <c r="HW448" s="7"/>
      <c r="HX448" s="7"/>
      <c r="HY448" s="7"/>
      <c r="HZ448" s="7"/>
      <c r="IA448" s="7"/>
      <c r="IB448" s="7"/>
      <c r="IC448" s="7"/>
      <c r="ID448" s="7"/>
      <c r="IE448" s="7"/>
      <c r="IF448" s="7"/>
      <c r="IG448" s="7"/>
      <c r="IH448" s="7"/>
      <c r="II448" s="7"/>
      <c r="IJ448" s="7"/>
      <c r="IK448" s="7"/>
      <c r="IL448" s="7"/>
      <c r="IM448" s="7"/>
      <c r="IN448" s="7"/>
      <c r="IO448" s="7"/>
      <c r="IP448" s="7"/>
      <c r="IQ448" s="7"/>
      <c r="IR448" s="7"/>
      <c r="IS448" s="7"/>
      <c r="IT448" s="7"/>
      <c r="IU448" s="7"/>
      <c r="IV448" s="7"/>
      <c r="IW448" s="7"/>
      <c r="IX448" s="7"/>
      <c r="IY448" s="7"/>
      <c r="IZ448" s="7"/>
      <c r="JA448" s="7"/>
      <c r="JB448" s="7"/>
      <c r="JC448" s="7"/>
      <c r="JD448" s="7"/>
      <c r="JE448" s="7"/>
      <c r="JF448" s="7"/>
      <c r="JG448" s="7"/>
      <c r="JH448" s="7"/>
      <c r="JI448" s="7"/>
      <c r="JJ448" s="7"/>
      <c r="JK448" s="7"/>
      <c r="JL448" s="7"/>
      <c r="JM448" s="7"/>
      <c r="JN448" s="7"/>
      <c r="JO448" s="7"/>
      <c r="JP448" s="7"/>
      <c r="JQ448" s="7"/>
      <c r="JR448" s="7"/>
      <c r="JS448" s="7"/>
      <c r="JT448" s="7"/>
      <c r="JU448" s="7"/>
      <c r="JV448" s="7"/>
      <c r="JW448" s="7"/>
      <c r="JX448" s="7"/>
      <c r="JY448" s="7"/>
      <c r="JZ448" s="7"/>
      <c r="KA448" s="7"/>
      <c r="KB448" s="7"/>
      <c r="KC448" s="7"/>
      <c r="KD448" s="7"/>
      <c r="KE448" s="7"/>
      <c r="KF448" s="7"/>
      <c r="KG448" s="7"/>
      <c r="KH448" s="7"/>
      <c r="KI448" s="7"/>
      <c r="KJ448" s="7"/>
      <c r="KK448" s="7"/>
      <c r="KL448" s="7"/>
      <c r="KM448" s="7"/>
      <c r="KN448" s="7"/>
      <c r="KO448" s="7"/>
      <c r="KP448" s="7"/>
      <c r="KQ448" s="7"/>
      <c r="KR448" s="7"/>
      <c r="KS448" s="7"/>
      <c r="KT448" s="7"/>
      <c r="KU448" s="7"/>
      <c r="KV448" s="7"/>
      <c r="KW448" s="7"/>
      <c r="KX448" s="7"/>
      <c r="KY448" s="7"/>
      <c r="KZ448" s="7"/>
      <c r="LA448" s="7"/>
      <c r="LB448" s="7"/>
      <c r="LC448" s="7"/>
      <c r="LD448" s="7"/>
      <c r="LE448" s="7"/>
      <c r="LF448" s="7"/>
      <c r="LG448" s="7"/>
      <c r="LH448" s="7"/>
      <c r="LI448" s="7"/>
      <c r="LJ448" s="7"/>
      <c r="LK448" s="7"/>
      <c r="LL448" s="7"/>
      <c r="LM448" s="7"/>
      <c r="LN448" s="7"/>
      <c r="LO448" s="7"/>
      <c r="LP448" s="7"/>
      <c r="LQ448" s="7"/>
      <c r="LR448" s="7"/>
      <c r="LS448" s="7"/>
      <c r="LT448" s="7"/>
      <c r="LU448" s="7"/>
      <c r="LV448" s="7"/>
      <c r="LW448" s="7"/>
      <c r="LX448" s="7"/>
      <c r="LY448" s="7"/>
      <c r="LZ448" s="7"/>
      <c r="MA448" s="7"/>
      <c r="MB448" s="7"/>
      <c r="MC448" s="7"/>
      <c r="MD448" s="7"/>
      <c r="ME448" s="7"/>
      <c r="MF448" s="7"/>
      <c r="MG448" s="7"/>
      <c r="MH448" s="7"/>
      <c r="MI448" s="7"/>
      <c r="MJ448" s="7"/>
      <c r="MK448" s="7"/>
      <c r="ML448" s="7"/>
      <c r="MM448" s="7"/>
      <c r="MN448" s="7"/>
      <c r="MO448" s="7"/>
      <c r="MP448" s="7"/>
      <c r="MQ448" s="7"/>
      <c r="MR448" s="7"/>
      <c r="MS448" s="7"/>
      <c r="MT448" s="7"/>
      <c r="MU448" s="7"/>
      <c r="MV448" s="7"/>
      <c r="MW448" s="7"/>
      <c r="MX448" s="7"/>
      <c r="MY448" s="7"/>
      <c r="MZ448" s="7"/>
      <c r="NA448" s="7"/>
      <c r="NB448" s="7"/>
      <c r="NC448" s="7"/>
      <c r="ND448" s="7"/>
      <c r="NE448" s="7"/>
      <c r="NF448" s="7"/>
      <c r="NG448" s="7"/>
      <c r="NH448" s="7"/>
      <c r="NI448" s="7"/>
      <c r="NJ448" s="7"/>
      <c r="NK448" s="7"/>
      <c r="NL448" s="7"/>
      <c r="NM448" s="7"/>
      <c r="NN448" s="7"/>
      <c r="NO448" s="7"/>
      <c r="NP448" s="7"/>
      <c r="NQ448" s="7"/>
      <c r="NR448" s="7"/>
      <c r="NS448" s="7"/>
      <c r="NT448" s="7"/>
      <c r="NU448" s="7"/>
      <c r="NV448" s="7"/>
      <c r="NW448" s="7"/>
      <c r="NX448" s="7"/>
      <c r="NY448" s="7"/>
      <c r="NZ448" s="7"/>
      <c r="OA448" s="7"/>
      <c r="OB448" s="7"/>
      <c r="OC448" s="7"/>
      <c r="OD448" s="7"/>
      <c r="OE448" s="7"/>
      <c r="OF448" s="7"/>
      <c r="OG448" s="7"/>
      <c r="OH448" s="7"/>
      <c r="OI448" s="7"/>
      <c r="OJ448" s="7"/>
      <c r="OK448" s="7"/>
      <c r="OL448" s="7"/>
      <c r="OM448" s="7"/>
      <c r="ON448" s="7"/>
      <c r="OO448" s="7"/>
      <c r="OP448" s="7"/>
      <c r="OQ448" s="7"/>
      <c r="OR448" s="7"/>
      <c r="OS448" s="7"/>
      <c r="OT448" s="7"/>
      <c r="OU448" s="7"/>
      <c r="OV448" s="7"/>
      <c r="OW448" s="7"/>
      <c r="OX448" s="7"/>
      <c r="OY448" s="7"/>
      <c r="OZ448" s="7"/>
      <c r="PA448" s="7"/>
      <c r="PB448" s="7"/>
      <c r="PC448" s="7"/>
      <c r="PD448" s="7"/>
      <c r="PE448" s="7"/>
      <c r="PF448" s="7"/>
      <c r="PG448" s="7"/>
      <c r="PH448" s="7"/>
      <c r="PI448" s="7"/>
      <c r="PJ448" s="7"/>
      <c r="PK448" s="7"/>
      <c r="PL448" s="7"/>
      <c r="PM448" s="7"/>
      <c r="PN448" s="7"/>
      <c r="PO448" s="7"/>
      <c r="PP448" s="7"/>
      <c r="PQ448" s="7"/>
      <c r="PR448" s="7"/>
      <c r="PS448" s="7"/>
      <c r="PT448" s="7"/>
      <c r="PU448" s="7"/>
      <c r="PV448" s="7"/>
      <c r="PW448" s="7"/>
      <c r="PX448" s="7"/>
      <c r="PY448" s="7"/>
      <c r="PZ448" s="7"/>
      <c r="QA448" s="7"/>
      <c r="QB448" s="7"/>
      <c r="QC448" s="7"/>
      <c r="QD448" s="7"/>
      <c r="QE448" s="7"/>
      <c r="QF448" s="7"/>
      <c r="QG448" s="7"/>
      <c r="QH448" s="7"/>
      <c r="QI448" s="7"/>
      <c r="QJ448" s="7"/>
      <c r="QK448" s="7"/>
      <c r="QL448" s="7"/>
      <c r="QM448" s="7"/>
      <c r="QN448" s="7"/>
      <c r="QO448" s="7"/>
      <c r="QP448" s="7"/>
      <c r="QQ448" s="7"/>
      <c r="QR448" s="7"/>
      <c r="QS448" s="7"/>
      <c r="QT448" s="7"/>
      <c r="QU448" s="7"/>
      <c r="QV448" s="7"/>
      <c r="QW448" s="7"/>
      <c r="QX448" s="7"/>
      <c r="QY448" s="7"/>
      <c r="QZ448" s="7"/>
      <c r="RA448" s="7"/>
      <c r="RB448" s="7"/>
      <c r="RC448" s="7"/>
      <c r="RD448" s="7"/>
      <c r="RE448" s="7"/>
      <c r="RF448" s="7"/>
      <c r="RG448" s="7"/>
      <c r="RH448" s="7"/>
      <c r="RI448" s="7"/>
      <c r="RJ448" s="7"/>
      <c r="RK448" s="7"/>
      <c r="RL448" s="7"/>
      <c r="RM448" s="7"/>
      <c r="RN448" s="7"/>
      <c r="RO448" s="7"/>
      <c r="RP448" s="7"/>
      <c r="RQ448" s="7"/>
      <c r="RR448" s="7"/>
      <c r="RS448" s="7"/>
      <c r="RT448" s="7"/>
      <c r="RU448" s="7"/>
      <c r="RV448" s="7"/>
      <c r="RW448" s="7"/>
      <c r="RX448" s="7"/>
      <c r="RY448" s="7"/>
      <c r="RZ448" s="7"/>
      <c r="SA448" s="7"/>
      <c r="SB448" s="7"/>
      <c r="SC448" s="7"/>
      <c r="SD448" s="7"/>
      <c r="SE448" s="7"/>
      <c r="SF448" s="7"/>
      <c r="SG448" s="7"/>
      <c r="SH448" s="7"/>
      <c r="SI448" s="7"/>
      <c r="SJ448" s="7"/>
      <c r="SK448" s="7"/>
    </row>
    <row r="449" ht="14.2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  <c r="DT449" s="7"/>
      <c r="DU449" s="7"/>
      <c r="DV449" s="7"/>
      <c r="DW449" s="7"/>
      <c r="DX449" s="7"/>
      <c r="DY449" s="7"/>
      <c r="DZ449" s="7"/>
      <c r="EA449" s="7"/>
      <c r="EB449" s="7"/>
      <c r="EC449" s="7"/>
      <c r="ED449" s="7"/>
      <c r="EE449" s="7"/>
      <c r="EF449" s="7"/>
      <c r="EG449" s="7"/>
      <c r="EH449" s="7"/>
      <c r="EI449" s="7"/>
      <c r="EJ449" s="7"/>
      <c r="EK449" s="7"/>
      <c r="EL449" s="7"/>
      <c r="EM449" s="7"/>
      <c r="EN449" s="7"/>
      <c r="EO449" s="7"/>
      <c r="EP449" s="7"/>
      <c r="EQ449" s="7"/>
      <c r="ER449" s="7"/>
      <c r="ES449" s="7"/>
      <c r="ET449" s="7"/>
      <c r="EU449" s="7"/>
      <c r="EV449" s="7"/>
      <c r="EW449" s="7"/>
      <c r="EX449" s="7"/>
      <c r="EY449" s="7"/>
      <c r="EZ449" s="7"/>
      <c r="FA449" s="7"/>
      <c r="FB449" s="7"/>
      <c r="FC449" s="7"/>
      <c r="FD449" s="7"/>
      <c r="FE449" s="7"/>
      <c r="FF449" s="7"/>
      <c r="FG449" s="7"/>
      <c r="FH449" s="7"/>
      <c r="FI449" s="7"/>
      <c r="FJ449" s="7"/>
      <c r="FK449" s="7"/>
      <c r="FL449" s="7"/>
      <c r="FM449" s="7"/>
      <c r="FN449" s="7"/>
      <c r="FO449" s="7"/>
      <c r="FP449" s="7"/>
      <c r="FQ449" s="7"/>
      <c r="FR449" s="7"/>
      <c r="FS449" s="7"/>
      <c r="FT449" s="7"/>
      <c r="FU449" s="7"/>
      <c r="FV449" s="7"/>
      <c r="FW449" s="7"/>
      <c r="FX449" s="7"/>
      <c r="FY449" s="7"/>
      <c r="FZ449" s="7"/>
      <c r="GA449" s="7"/>
      <c r="GB449" s="7"/>
      <c r="GC449" s="7"/>
      <c r="GD449" s="7"/>
      <c r="GE449" s="7"/>
      <c r="GF449" s="7"/>
      <c r="GG449" s="7"/>
      <c r="GH449" s="7"/>
      <c r="GI449" s="7"/>
      <c r="GJ449" s="7"/>
      <c r="GK449" s="7"/>
      <c r="GL449" s="7"/>
      <c r="GM449" s="7"/>
      <c r="GN449" s="7"/>
      <c r="GO449" s="7"/>
      <c r="GP449" s="7"/>
      <c r="GQ449" s="7"/>
      <c r="GR449" s="7"/>
      <c r="GS449" s="7"/>
      <c r="GT449" s="7"/>
      <c r="GU449" s="7"/>
      <c r="GV449" s="7"/>
      <c r="GW449" s="7"/>
      <c r="GX449" s="7"/>
      <c r="GY449" s="7"/>
      <c r="GZ449" s="7"/>
      <c r="HA449" s="7"/>
      <c r="HB449" s="7"/>
      <c r="HC449" s="7"/>
      <c r="HD449" s="7"/>
      <c r="HE449" s="7"/>
      <c r="HF449" s="7"/>
      <c r="HG449" s="7"/>
      <c r="HH449" s="7"/>
      <c r="HI449" s="7"/>
      <c r="HJ449" s="7"/>
      <c r="HK449" s="7"/>
      <c r="HL449" s="7"/>
      <c r="HM449" s="7"/>
      <c r="HN449" s="7"/>
      <c r="HO449" s="7"/>
      <c r="HP449" s="7"/>
      <c r="HQ449" s="7"/>
      <c r="HR449" s="7"/>
      <c r="HS449" s="7"/>
      <c r="HT449" s="7"/>
      <c r="HU449" s="7"/>
      <c r="HV449" s="7"/>
      <c r="HW449" s="7"/>
      <c r="HX449" s="7"/>
      <c r="HY449" s="7"/>
      <c r="HZ449" s="7"/>
      <c r="IA449" s="7"/>
      <c r="IB449" s="7"/>
      <c r="IC449" s="7"/>
      <c r="ID449" s="7"/>
      <c r="IE449" s="7"/>
      <c r="IF449" s="7"/>
      <c r="IG449" s="7"/>
      <c r="IH449" s="7"/>
      <c r="II449" s="7"/>
      <c r="IJ449" s="7"/>
      <c r="IK449" s="7"/>
      <c r="IL449" s="7"/>
      <c r="IM449" s="7"/>
      <c r="IN449" s="7"/>
      <c r="IO449" s="7"/>
      <c r="IP449" s="7"/>
      <c r="IQ449" s="7"/>
      <c r="IR449" s="7"/>
      <c r="IS449" s="7"/>
      <c r="IT449" s="7"/>
      <c r="IU449" s="7"/>
      <c r="IV449" s="7"/>
      <c r="IW449" s="7"/>
      <c r="IX449" s="7"/>
      <c r="IY449" s="7"/>
      <c r="IZ449" s="7"/>
      <c r="JA449" s="7"/>
      <c r="JB449" s="7"/>
      <c r="JC449" s="7"/>
      <c r="JD449" s="7"/>
      <c r="JE449" s="7"/>
      <c r="JF449" s="7"/>
      <c r="JG449" s="7"/>
      <c r="JH449" s="7"/>
      <c r="JI449" s="7"/>
      <c r="JJ449" s="7"/>
      <c r="JK449" s="7"/>
      <c r="JL449" s="7"/>
      <c r="JM449" s="7"/>
      <c r="JN449" s="7"/>
      <c r="JO449" s="7"/>
      <c r="JP449" s="7"/>
      <c r="JQ449" s="7"/>
      <c r="JR449" s="7"/>
      <c r="JS449" s="7"/>
      <c r="JT449" s="7"/>
      <c r="JU449" s="7"/>
      <c r="JV449" s="7"/>
      <c r="JW449" s="7"/>
      <c r="JX449" s="7"/>
      <c r="JY449" s="7"/>
      <c r="JZ449" s="7"/>
      <c r="KA449" s="7"/>
      <c r="KB449" s="7"/>
      <c r="KC449" s="7"/>
      <c r="KD449" s="7"/>
      <c r="KE449" s="7"/>
      <c r="KF449" s="7"/>
      <c r="KG449" s="7"/>
      <c r="KH449" s="7"/>
      <c r="KI449" s="7"/>
      <c r="KJ449" s="7"/>
      <c r="KK449" s="7"/>
      <c r="KL449" s="7"/>
      <c r="KM449" s="7"/>
      <c r="KN449" s="7"/>
      <c r="KO449" s="7"/>
      <c r="KP449" s="7"/>
      <c r="KQ449" s="7"/>
      <c r="KR449" s="7"/>
      <c r="KS449" s="7"/>
      <c r="KT449" s="7"/>
      <c r="KU449" s="7"/>
      <c r="KV449" s="7"/>
      <c r="KW449" s="7"/>
      <c r="KX449" s="7"/>
      <c r="KY449" s="7"/>
      <c r="KZ449" s="7"/>
      <c r="LA449" s="7"/>
      <c r="LB449" s="7"/>
      <c r="LC449" s="7"/>
      <c r="LD449" s="7"/>
      <c r="LE449" s="7"/>
      <c r="LF449" s="7"/>
      <c r="LG449" s="7"/>
      <c r="LH449" s="7"/>
      <c r="LI449" s="7"/>
      <c r="LJ449" s="7"/>
      <c r="LK449" s="7"/>
      <c r="LL449" s="7"/>
      <c r="LM449" s="7"/>
      <c r="LN449" s="7"/>
      <c r="LO449" s="7"/>
      <c r="LP449" s="7"/>
      <c r="LQ449" s="7"/>
      <c r="LR449" s="7"/>
      <c r="LS449" s="7"/>
      <c r="LT449" s="7"/>
      <c r="LU449" s="7"/>
      <c r="LV449" s="7"/>
      <c r="LW449" s="7"/>
      <c r="LX449" s="7"/>
      <c r="LY449" s="7"/>
      <c r="LZ449" s="7"/>
      <c r="MA449" s="7"/>
      <c r="MB449" s="7"/>
      <c r="MC449" s="7"/>
      <c r="MD449" s="7"/>
      <c r="ME449" s="7"/>
      <c r="MF449" s="7"/>
      <c r="MG449" s="7"/>
      <c r="MH449" s="7"/>
      <c r="MI449" s="7"/>
      <c r="MJ449" s="7"/>
      <c r="MK449" s="7"/>
      <c r="ML449" s="7"/>
      <c r="MM449" s="7"/>
      <c r="MN449" s="7"/>
      <c r="MO449" s="7"/>
      <c r="MP449" s="7"/>
      <c r="MQ449" s="7"/>
      <c r="MR449" s="7"/>
      <c r="MS449" s="7"/>
      <c r="MT449" s="7"/>
      <c r="MU449" s="7"/>
      <c r="MV449" s="7"/>
      <c r="MW449" s="7"/>
      <c r="MX449" s="7"/>
      <c r="MY449" s="7"/>
      <c r="MZ449" s="7"/>
      <c r="NA449" s="7"/>
      <c r="NB449" s="7"/>
      <c r="NC449" s="7"/>
      <c r="ND449" s="7"/>
      <c r="NE449" s="7"/>
      <c r="NF449" s="7"/>
      <c r="NG449" s="7"/>
      <c r="NH449" s="7"/>
      <c r="NI449" s="7"/>
      <c r="NJ449" s="7"/>
      <c r="NK449" s="7"/>
      <c r="NL449" s="7"/>
      <c r="NM449" s="7"/>
      <c r="NN449" s="7"/>
      <c r="NO449" s="7"/>
      <c r="NP449" s="7"/>
      <c r="NQ449" s="7"/>
      <c r="NR449" s="7"/>
      <c r="NS449" s="7"/>
      <c r="NT449" s="7"/>
      <c r="NU449" s="7"/>
      <c r="NV449" s="7"/>
      <c r="NW449" s="7"/>
      <c r="NX449" s="7"/>
      <c r="NY449" s="7"/>
      <c r="NZ449" s="7"/>
      <c r="OA449" s="7"/>
      <c r="OB449" s="7"/>
      <c r="OC449" s="7"/>
      <c r="OD449" s="7"/>
      <c r="OE449" s="7"/>
      <c r="OF449" s="7"/>
      <c r="OG449" s="7"/>
      <c r="OH449" s="7"/>
      <c r="OI449" s="7"/>
      <c r="OJ449" s="7"/>
      <c r="OK449" s="7"/>
      <c r="OL449" s="7"/>
      <c r="OM449" s="7"/>
      <c r="ON449" s="7"/>
      <c r="OO449" s="7"/>
      <c r="OP449" s="7"/>
      <c r="OQ449" s="7"/>
      <c r="OR449" s="7"/>
      <c r="OS449" s="7"/>
      <c r="OT449" s="7"/>
      <c r="OU449" s="7"/>
      <c r="OV449" s="7"/>
      <c r="OW449" s="7"/>
      <c r="OX449" s="7"/>
      <c r="OY449" s="7"/>
      <c r="OZ449" s="7"/>
      <c r="PA449" s="7"/>
      <c r="PB449" s="7"/>
      <c r="PC449" s="7"/>
      <c r="PD449" s="7"/>
      <c r="PE449" s="7"/>
      <c r="PF449" s="7"/>
      <c r="PG449" s="7"/>
      <c r="PH449" s="7"/>
      <c r="PI449" s="7"/>
      <c r="PJ449" s="7"/>
      <c r="PK449" s="7"/>
      <c r="PL449" s="7"/>
      <c r="PM449" s="7"/>
      <c r="PN449" s="7"/>
      <c r="PO449" s="7"/>
      <c r="PP449" s="7"/>
      <c r="PQ449" s="7"/>
      <c r="PR449" s="7"/>
      <c r="PS449" s="7"/>
      <c r="PT449" s="7"/>
      <c r="PU449" s="7"/>
      <c r="PV449" s="7"/>
      <c r="PW449" s="7"/>
      <c r="PX449" s="7"/>
      <c r="PY449" s="7"/>
      <c r="PZ449" s="7"/>
      <c r="QA449" s="7"/>
      <c r="QB449" s="7"/>
      <c r="QC449" s="7"/>
      <c r="QD449" s="7"/>
      <c r="QE449" s="7"/>
      <c r="QF449" s="7"/>
      <c r="QG449" s="7"/>
      <c r="QH449" s="7"/>
      <c r="QI449" s="7"/>
      <c r="QJ449" s="7"/>
      <c r="QK449" s="7"/>
      <c r="QL449" s="7"/>
      <c r="QM449" s="7"/>
      <c r="QN449" s="7"/>
      <c r="QO449" s="7"/>
      <c r="QP449" s="7"/>
      <c r="QQ449" s="7"/>
      <c r="QR449" s="7"/>
      <c r="QS449" s="7"/>
      <c r="QT449" s="7"/>
      <c r="QU449" s="7"/>
      <c r="QV449" s="7"/>
      <c r="QW449" s="7"/>
      <c r="QX449" s="7"/>
      <c r="QY449" s="7"/>
      <c r="QZ449" s="7"/>
      <c r="RA449" s="7"/>
      <c r="RB449" s="7"/>
      <c r="RC449" s="7"/>
      <c r="RD449" s="7"/>
      <c r="RE449" s="7"/>
      <c r="RF449" s="7"/>
      <c r="RG449" s="7"/>
      <c r="RH449" s="7"/>
      <c r="RI449" s="7"/>
      <c r="RJ449" s="7"/>
      <c r="RK449" s="7"/>
      <c r="RL449" s="7"/>
      <c r="RM449" s="7"/>
      <c r="RN449" s="7"/>
      <c r="RO449" s="7"/>
      <c r="RP449" s="7"/>
      <c r="RQ449" s="7"/>
      <c r="RR449" s="7"/>
      <c r="RS449" s="7"/>
      <c r="RT449" s="7"/>
      <c r="RU449" s="7"/>
      <c r="RV449" s="7"/>
      <c r="RW449" s="7"/>
      <c r="RX449" s="7"/>
      <c r="RY449" s="7"/>
      <c r="RZ449" s="7"/>
      <c r="SA449" s="7"/>
      <c r="SB449" s="7"/>
      <c r="SC449" s="7"/>
      <c r="SD449" s="7"/>
      <c r="SE449" s="7"/>
      <c r="SF449" s="7"/>
      <c r="SG449" s="7"/>
      <c r="SH449" s="7"/>
      <c r="SI449" s="7"/>
      <c r="SJ449" s="7"/>
      <c r="SK449" s="7"/>
    </row>
    <row r="450" ht="14.2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  <c r="DT450" s="7"/>
      <c r="DU450" s="7"/>
      <c r="DV450" s="7"/>
      <c r="DW450" s="7"/>
      <c r="DX450" s="7"/>
      <c r="DY450" s="7"/>
      <c r="DZ450" s="7"/>
      <c r="EA450" s="7"/>
      <c r="EB450" s="7"/>
      <c r="EC450" s="7"/>
      <c r="ED450" s="7"/>
      <c r="EE450" s="7"/>
      <c r="EF450" s="7"/>
      <c r="EG450" s="7"/>
      <c r="EH450" s="7"/>
      <c r="EI450" s="7"/>
      <c r="EJ450" s="7"/>
      <c r="EK450" s="7"/>
      <c r="EL450" s="7"/>
      <c r="EM450" s="7"/>
      <c r="EN450" s="7"/>
      <c r="EO450" s="7"/>
      <c r="EP450" s="7"/>
      <c r="EQ450" s="7"/>
      <c r="ER450" s="7"/>
      <c r="ES450" s="7"/>
      <c r="ET450" s="7"/>
      <c r="EU450" s="7"/>
      <c r="EV450" s="7"/>
      <c r="EW450" s="7"/>
      <c r="EX450" s="7"/>
      <c r="EY450" s="7"/>
      <c r="EZ450" s="7"/>
      <c r="FA450" s="7"/>
      <c r="FB450" s="7"/>
      <c r="FC450" s="7"/>
      <c r="FD450" s="7"/>
      <c r="FE450" s="7"/>
      <c r="FF450" s="7"/>
      <c r="FG450" s="7"/>
      <c r="FH450" s="7"/>
      <c r="FI450" s="7"/>
      <c r="FJ450" s="7"/>
      <c r="FK450" s="7"/>
      <c r="FL450" s="7"/>
      <c r="FM450" s="7"/>
      <c r="FN450" s="7"/>
      <c r="FO450" s="7"/>
      <c r="FP450" s="7"/>
      <c r="FQ450" s="7"/>
      <c r="FR450" s="7"/>
      <c r="FS450" s="7"/>
      <c r="FT450" s="7"/>
      <c r="FU450" s="7"/>
      <c r="FV450" s="7"/>
      <c r="FW450" s="7"/>
      <c r="FX450" s="7"/>
      <c r="FY450" s="7"/>
      <c r="FZ450" s="7"/>
      <c r="GA450" s="7"/>
      <c r="GB450" s="7"/>
      <c r="GC450" s="7"/>
      <c r="GD450" s="7"/>
      <c r="GE450" s="7"/>
      <c r="GF450" s="7"/>
      <c r="GG450" s="7"/>
      <c r="GH450" s="7"/>
      <c r="GI450" s="7"/>
      <c r="GJ450" s="7"/>
      <c r="GK450" s="7"/>
      <c r="GL450" s="7"/>
      <c r="GM450" s="7"/>
      <c r="GN450" s="7"/>
      <c r="GO450" s="7"/>
      <c r="GP450" s="7"/>
      <c r="GQ450" s="7"/>
      <c r="GR450" s="7"/>
      <c r="GS450" s="7"/>
      <c r="GT450" s="7"/>
      <c r="GU450" s="7"/>
      <c r="GV450" s="7"/>
      <c r="GW450" s="7"/>
      <c r="GX450" s="7"/>
      <c r="GY450" s="7"/>
      <c r="GZ450" s="7"/>
      <c r="HA450" s="7"/>
      <c r="HB450" s="7"/>
      <c r="HC450" s="7"/>
      <c r="HD450" s="7"/>
      <c r="HE450" s="7"/>
      <c r="HF450" s="7"/>
      <c r="HG450" s="7"/>
      <c r="HH450" s="7"/>
      <c r="HI450" s="7"/>
      <c r="HJ450" s="7"/>
      <c r="HK450" s="7"/>
      <c r="HL450" s="7"/>
      <c r="HM450" s="7"/>
      <c r="HN450" s="7"/>
      <c r="HO450" s="7"/>
      <c r="HP450" s="7"/>
      <c r="HQ450" s="7"/>
      <c r="HR450" s="7"/>
      <c r="HS450" s="7"/>
      <c r="HT450" s="7"/>
      <c r="HU450" s="7"/>
      <c r="HV450" s="7"/>
      <c r="HW450" s="7"/>
      <c r="HX450" s="7"/>
      <c r="HY450" s="7"/>
      <c r="HZ450" s="7"/>
      <c r="IA450" s="7"/>
      <c r="IB450" s="7"/>
      <c r="IC450" s="7"/>
      <c r="ID450" s="7"/>
      <c r="IE450" s="7"/>
      <c r="IF450" s="7"/>
      <c r="IG450" s="7"/>
      <c r="IH450" s="7"/>
      <c r="II450" s="7"/>
      <c r="IJ450" s="7"/>
      <c r="IK450" s="7"/>
      <c r="IL450" s="7"/>
      <c r="IM450" s="7"/>
      <c r="IN450" s="7"/>
      <c r="IO450" s="7"/>
      <c r="IP450" s="7"/>
      <c r="IQ450" s="7"/>
      <c r="IR450" s="7"/>
      <c r="IS450" s="7"/>
      <c r="IT450" s="7"/>
      <c r="IU450" s="7"/>
      <c r="IV450" s="7"/>
      <c r="IW450" s="7"/>
      <c r="IX450" s="7"/>
      <c r="IY450" s="7"/>
      <c r="IZ450" s="7"/>
      <c r="JA450" s="7"/>
      <c r="JB450" s="7"/>
      <c r="JC450" s="7"/>
      <c r="JD450" s="7"/>
      <c r="JE450" s="7"/>
      <c r="JF450" s="7"/>
      <c r="JG450" s="7"/>
      <c r="JH450" s="7"/>
      <c r="JI450" s="7"/>
      <c r="JJ450" s="7"/>
      <c r="JK450" s="7"/>
      <c r="JL450" s="7"/>
      <c r="JM450" s="7"/>
      <c r="JN450" s="7"/>
      <c r="JO450" s="7"/>
      <c r="JP450" s="7"/>
      <c r="JQ450" s="7"/>
      <c r="JR450" s="7"/>
      <c r="JS450" s="7"/>
      <c r="JT450" s="7"/>
      <c r="JU450" s="7"/>
      <c r="JV450" s="7"/>
      <c r="JW450" s="7"/>
      <c r="JX450" s="7"/>
      <c r="JY450" s="7"/>
      <c r="JZ450" s="7"/>
      <c r="KA450" s="7"/>
      <c r="KB450" s="7"/>
      <c r="KC450" s="7"/>
      <c r="KD450" s="7"/>
      <c r="KE450" s="7"/>
      <c r="KF450" s="7"/>
      <c r="KG450" s="7"/>
      <c r="KH450" s="7"/>
      <c r="KI450" s="7"/>
      <c r="KJ450" s="7"/>
      <c r="KK450" s="7"/>
      <c r="KL450" s="7"/>
      <c r="KM450" s="7"/>
      <c r="KN450" s="7"/>
      <c r="KO450" s="7"/>
      <c r="KP450" s="7"/>
      <c r="KQ450" s="7"/>
      <c r="KR450" s="7"/>
      <c r="KS450" s="7"/>
      <c r="KT450" s="7"/>
      <c r="KU450" s="7"/>
      <c r="KV450" s="7"/>
      <c r="KW450" s="7"/>
      <c r="KX450" s="7"/>
      <c r="KY450" s="7"/>
      <c r="KZ450" s="7"/>
      <c r="LA450" s="7"/>
      <c r="LB450" s="7"/>
      <c r="LC450" s="7"/>
      <c r="LD450" s="7"/>
      <c r="LE450" s="7"/>
      <c r="LF450" s="7"/>
      <c r="LG450" s="7"/>
      <c r="LH450" s="7"/>
      <c r="LI450" s="7"/>
      <c r="LJ450" s="7"/>
      <c r="LK450" s="7"/>
      <c r="LL450" s="7"/>
      <c r="LM450" s="7"/>
      <c r="LN450" s="7"/>
      <c r="LO450" s="7"/>
      <c r="LP450" s="7"/>
      <c r="LQ450" s="7"/>
      <c r="LR450" s="7"/>
      <c r="LS450" s="7"/>
      <c r="LT450" s="7"/>
      <c r="LU450" s="7"/>
      <c r="LV450" s="7"/>
      <c r="LW450" s="7"/>
      <c r="LX450" s="7"/>
      <c r="LY450" s="7"/>
      <c r="LZ450" s="7"/>
      <c r="MA450" s="7"/>
      <c r="MB450" s="7"/>
      <c r="MC450" s="7"/>
      <c r="MD450" s="7"/>
      <c r="ME450" s="7"/>
      <c r="MF450" s="7"/>
      <c r="MG450" s="7"/>
      <c r="MH450" s="7"/>
      <c r="MI450" s="7"/>
      <c r="MJ450" s="7"/>
      <c r="MK450" s="7"/>
      <c r="ML450" s="7"/>
      <c r="MM450" s="7"/>
      <c r="MN450" s="7"/>
      <c r="MO450" s="7"/>
      <c r="MP450" s="7"/>
      <c r="MQ450" s="7"/>
      <c r="MR450" s="7"/>
      <c r="MS450" s="7"/>
      <c r="MT450" s="7"/>
      <c r="MU450" s="7"/>
      <c r="MV450" s="7"/>
      <c r="MW450" s="7"/>
      <c r="MX450" s="7"/>
      <c r="MY450" s="7"/>
      <c r="MZ450" s="7"/>
      <c r="NA450" s="7"/>
      <c r="NB450" s="7"/>
      <c r="NC450" s="7"/>
      <c r="ND450" s="7"/>
      <c r="NE450" s="7"/>
      <c r="NF450" s="7"/>
      <c r="NG450" s="7"/>
      <c r="NH450" s="7"/>
      <c r="NI450" s="7"/>
      <c r="NJ450" s="7"/>
      <c r="NK450" s="7"/>
      <c r="NL450" s="7"/>
      <c r="NM450" s="7"/>
      <c r="NN450" s="7"/>
      <c r="NO450" s="7"/>
      <c r="NP450" s="7"/>
      <c r="NQ450" s="7"/>
      <c r="NR450" s="7"/>
      <c r="NS450" s="7"/>
      <c r="NT450" s="7"/>
      <c r="NU450" s="7"/>
      <c r="NV450" s="7"/>
      <c r="NW450" s="7"/>
      <c r="NX450" s="7"/>
      <c r="NY450" s="7"/>
      <c r="NZ450" s="7"/>
      <c r="OA450" s="7"/>
      <c r="OB450" s="7"/>
      <c r="OC450" s="7"/>
      <c r="OD450" s="7"/>
      <c r="OE450" s="7"/>
      <c r="OF450" s="7"/>
      <c r="OG450" s="7"/>
      <c r="OH450" s="7"/>
      <c r="OI450" s="7"/>
      <c r="OJ450" s="7"/>
      <c r="OK450" s="7"/>
      <c r="OL450" s="7"/>
      <c r="OM450" s="7"/>
      <c r="ON450" s="7"/>
      <c r="OO450" s="7"/>
      <c r="OP450" s="7"/>
      <c r="OQ450" s="7"/>
      <c r="OR450" s="7"/>
      <c r="OS450" s="7"/>
      <c r="OT450" s="7"/>
      <c r="OU450" s="7"/>
      <c r="OV450" s="7"/>
      <c r="OW450" s="7"/>
      <c r="OX450" s="7"/>
      <c r="OY450" s="7"/>
      <c r="OZ450" s="7"/>
      <c r="PA450" s="7"/>
      <c r="PB450" s="7"/>
      <c r="PC450" s="7"/>
      <c r="PD450" s="7"/>
      <c r="PE450" s="7"/>
      <c r="PF450" s="7"/>
      <c r="PG450" s="7"/>
      <c r="PH450" s="7"/>
      <c r="PI450" s="7"/>
      <c r="PJ450" s="7"/>
      <c r="PK450" s="7"/>
      <c r="PL450" s="7"/>
      <c r="PM450" s="7"/>
      <c r="PN450" s="7"/>
      <c r="PO450" s="7"/>
      <c r="PP450" s="7"/>
      <c r="PQ450" s="7"/>
      <c r="PR450" s="7"/>
      <c r="PS450" s="7"/>
      <c r="PT450" s="7"/>
      <c r="PU450" s="7"/>
      <c r="PV450" s="7"/>
      <c r="PW450" s="7"/>
      <c r="PX450" s="7"/>
      <c r="PY450" s="7"/>
      <c r="PZ450" s="7"/>
      <c r="QA450" s="7"/>
      <c r="QB450" s="7"/>
      <c r="QC450" s="7"/>
      <c r="QD450" s="7"/>
      <c r="QE450" s="7"/>
      <c r="QF450" s="7"/>
      <c r="QG450" s="7"/>
      <c r="QH450" s="7"/>
      <c r="QI450" s="7"/>
      <c r="QJ450" s="7"/>
      <c r="QK450" s="7"/>
      <c r="QL450" s="7"/>
      <c r="QM450" s="7"/>
      <c r="QN450" s="7"/>
      <c r="QO450" s="7"/>
      <c r="QP450" s="7"/>
      <c r="QQ450" s="7"/>
      <c r="QR450" s="7"/>
      <c r="QS450" s="7"/>
      <c r="QT450" s="7"/>
      <c r="QU450" s="7"/>
      <c r="QV450" s="7"/>
      <c r="QW450" s="7"/>
      <c r="QX450" s="7"/>
      <c r="QY450" s="7"/>
      <c r="QZ450" s="7"/>
      <c r="RA450" s="7"/>
      <c r="RB450" s="7"/>
      <c r="RC450" s="7"/>
      <c r="RD450" s="7"/>
      <c r="RE450" s="7"/>
      <c r="RF450" s="7"/>
      <c r="RG450" s="7"/>
      <c r="RH450" s="7"/>
      <c r="RI450" s="7"/>
      <c r="RJ450" s="7"/>
      <c r="RK450" s="7"/>
      <c r="RL450" s="7"/>
      <c r="RM450" s="7"/>
      <c r="RN450" s="7"/>
      <c r="RO450" s="7"/>
      <c r="RP450" s="7"/>
      <c r="RQ450" s="7"/>
      <c r="RR450" s="7"/>
      <c r="RS450" s="7"/>
      <c r="RT450" s="7"/>
      <c r="RU450" s="7"/>
      <c r="RV450" s="7"/>
      <c r="RW450" s="7"/>
      <c r="RX450" s="7"/>
      <c r="RY450" s="7"/>
      <c r="RZ450" s="7"/>
      <c r="SA450" s="7"/>
      <c r="SB450" s="7"/>
      <c r="SC450" s="7"/>
      <c r="SD450" s="7"/>
      <c r="SE450" s="7"/>
      <c r="SF450" s="7"/>
      <c r="SG450" s="7"/>
      <c r="SH450" s="7"/>
      <c r="SI450" s="7"/>
      <c r="SJ450" s="7"/>
      <c r="SK450" s="7"/>
    </row>
    <row r="451" ht="14.2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  <c r="DT451" s="7"/>
      <c r="DU451" s="7"/>
      <c r="DV451" s="7"/>
      <c r="DW451" s="7"/>
      <c r="DX451" s="7"/>
      <c r="DY451" s="7"/>
      <c r="DZ451" s="7"/>
      <c r="EA451" s="7"/>
      <c r="EB451" s="7"/>
      <c r="EC451" s="7"/>
      <c r="ED451" s="7"/>
      <c r="EE451" s="7"/>
      <c r="EF451" s="7"/>
      <c r="EG451" s="7"/>
      <c r="EH451" s="7"/>
      <c r="EI451" s="7"/>
      <c r="EJ451" s="7"/>
      <c r="EK451" s="7"/>
      <c r="EL451" s="7"/>
      <c r="EM451" s="7"/>
      <c r="EN451" s="7"/>
      <c r="EO451" s="7"/>
      <c r="EP451" s="7"/>
      <c r="EQ451" s="7"/>
      <c r="ER451" s="7"/>
      <c r="ES451" s="7"/>
      <c r="ET451" s="7"/>
      <c r="EU451" s="7"/>
      <c r="EV451" s="7"/>
      <c r="EW451" s="7"/>
      <c r="EX451" s="7"/>
      <c r="EY451" s="7"/>
      <c r="EZ451" s="7"/>
      <c r="FA451" s="7"/>
      <c r="FB451" s="7"/>
      <c r="FC451" s="7"/>
      <c r="FD451" s="7"/>
      <c r="FE451" s="7"/>
      <c r="FF451" s="7"/>
      <c r="FG451" s="7"/>
      <c r="FH451" s="7"/>
      <c r="FI451" s="7"/>
      <c r="FJ451" s="7"/>
      <c r="FK451" s="7"/>
      <c r="FL451" s="7"/>
      <c r="FM451" s="7"/>
      <c r="FN451" s="7"/>
      <c r="FO451" s="7"/>
      <c r="FP451" s="7"/>
      <c r="FQ451" s="7"/>
      <c r="FR451" s="7"/>
      <c r="FS451" s="7"/>
      <c r="FT451" s="7"/>
      <c r="FU451" s="7"/>
      <c r="FV451" s="7"/>
      <c r="FW451" s="7"/>
      <c r="FX451" s="7"/>
      <c r="FY451" s="7"/>
      <c r="FZ451" s="7"/>
      <c r="GA451" s="7"/>
      <c r="GB451" s="7"/>
      <c r="GC451" s="7"/>
      <c r="GD451" s="7"/>
      <c r="GE451" s="7"/>
      <c r="GF451" s="7"/>
      <c r="GG451" s="7"/>
      <c r="GH451" s="7"/>
      <c r="GI451" s="7"/>
      <c r="GJ451" s="7"/>
      <c r="GK451" s="7"/>
      <c r="GL451" s="7"/>
      <c r="GM451" s="7"/>
      <c r="GN451" s="7"/>
      <c r="GO451" s="7"/>
      <c r="GP451" s="7"/>
      <c r="GQ451" s="7"/>
      <c r="GR451" s="7"/>
      <c r="GS451" s="7"/>
      <c r="GT451" s="7"/>
      <c r="GU451" s="7"/>
      <c r="GV451" s="7"/>
      <c r="GW451" s="7"/>
      <c r="GX451" s="7"/>
      <c r="GY451" s="7"/>
      <c r="GZ451" s="7"/>
      <c r="HA451" s="7"/>
      <c r="HB451" s="7"/>
      <c r="HC451" s="7"/>
      <c r="HD451" s="7"/>
      <c r="HE451" s="7"/>
      <c r="HF451" s="7"/>
      <c r="HG451" s="7"/>
      <c r="HH451" s="7"/>
      <c r="HI451" s="7"/>
      <c r="HJ451" s="7"/>
      <c r="HK451" s="7"/>
      <c r="HL451" s="7"/>
      <c r="HM451" s="7"/>
      <c r="HN451" s="7"/>
      <c r="HO451" s="7"/>
      <c r="HP451" s="7"/>
      <c r="HQ451" s="7"/>
      <c r="HR451" s="7"/>
      <c r="HS451" s="7"/>
      <c r="HT451" s="7"/>
      <c r="HU451" s="7"/>
      <c r="HV451" s="7"/>
      <c r="HW451" s="7"/>
      <c r="HX451" s="7"/>
      <c r="HY451" s="7"/>
      <c r="HZ451" s="7"/>
      <c r="IA451" s="7"/>
      <c r="IB451" s="7"/>
      <c r="IC451" s="7"/>
      <c r="ID451" s="7"/>
      <c r="IE451" s="7"/>
      <c r="IF451" s="7"/>
      <c r="IG451" s="7"/>
      <c r="IH451" s="7"/>
      <c r="II451" s="7"/>
      <c r="IJ451" s="7"/>
      <c r="IK451" s="7"/>
      <c r="IL451" s="7"/>
      <c r="IM451" s="7"/>
      <c r="IN451" s="7"/>
      <c r="IO451" s="7"/>
      <c r="IP451" s="7"/>
      <c r="IQ451" s="7"/>
      <c r="IR451" s="7"/>
      <c r="IS451" s="7"/>
      <c r="IT451" s="7"/>
      <c r="IU451" s="7"/>
      <c r="IV451" s="7"/>
      <c r="IW451" s="7"/>
      <c r="IX451" s="7"/>
      <c r="IY451" s="7"/>
      <c r="IZ451" s="7"/>
      <c r="JA451" s="7"/>
      <c r="JB451" s="7"/>
      <c r="JC451" s="7"/>
      <c r="JD451" s="7"/>
      <c r="JE451" s="7"/>
      <c r="JF451" s="7"/>
      <c r="JG451" s="7"/>
      <c r="JH451" s="7"/>
      <c r="JI451" s="7"/>
      <c r="JJ451" s="7"/>
      <c r="JK451" s="7"/>
      <c r="JL451" s="7"/>
      <c r="JM451" s="7"/>
      <c r="JN451" s="7"/>
      <c r="JO451" s="7"/>
      <c r="JP451" s="7"/>
      <c r="JQ451" s="7"/>
      <c r="JR451" s="7"/>
      <c r="JS451" s="7"/>
      <c r="JT451" s="7"/>
      <c r="JU451" s="7"/>
      <c r="JV451" s="7"/>
      <c r="JW451" s="7"/>
      <c r="JX451" s="7"/>
      <c r="JY451" s="7"/>
      <c r="JZ451" s="7"/>
      <c r="KA451" s="7"/>
      <c r="KB451" s="7"/>
      <c r="KC451" s="7"/>
      <c r="KD451" s="7"/>
      <c r="KE451" s="7"/>
      <c r="KF451" s="7"/>
      <c r="KG451" s="7"/>
      <c r="KH451" s="7"/>
      <c r="KI451" s="7"/>
      <c r="KJ451" s="7"/>
      <c r="KK451" s="7"/>
      <c r="KL451" s="7"/>
      <c r="KM451" s="7"/>
      <c r="KN451" s="7"/>
      <c r="KO451" s="7"/>
      <c r="KP451" s="7"/>
      <c r="KQ451" s="7"/>
      <c r="KR451" s="7"/>
      <c r="KS451" s="7"/>
      <c r="KT451" s="7"/>
      <c r="KU451" s="7"/>
      <c r="KV451" s="7"/>
      <c r="KW451" s="7"/>
      <c r="KX451" s="7"/>
      <c r="KY451" s="7"/>
      <c r="KZ451" s="7"/>
      <c r="LA451" s="7"/>
      <c r="LB451" s="7"/>
      <c r="LC451" s="7"/>
      <c r="LD451" s="7"/>
      <c r="LE451" s="7"/>
      <c r="LF451" s="7"/>
      <c r="LG451" s="7"/>
      <c r="LH451" s="7"/>
      <c r="LI451" s="7"/>
      <c r="LJ451" s="7"/>
      <c r="LK451" s="7"/>
      <c r="LL451" s="7"/>
      <c r="LM451" s="7"/>
      <c r="LN451" s="7"/>
      <c r="LO451" s="7"/>
      <c r="LP451" s="7"/>
      <c r="LQ451" s="7"/>
      <c r="LR451" s="7"/>
      <c r="LS451" s="7"/>
      <c r="LT451" s="7"/>
      <c r="LU451" s="7"/>
      <c r="LV451" s="7"/>
      <c r="LW451" s="7"/>
      <c r="LX451" s="7"/>
      <c r="LY451" s="7"/>
      <c r="LZ451" s="7"/>
      <c r="MA451" s="7"/>
      <c r="MB451" s="7"/>
      <c r="MC451" s="7"/>
      <c r="MD451" s="7"/>
      <c r="ME451" s="7"/>
      <c r="MF451" s="7"/>
      <c r="MG451" s="7"/>
      <c r="MH451" s="7"/>
      <c r="MI451" s="7"/>
      <c r="MJ451" s="7"/>
      <c r="MK451" s="7"/>
      <c r="ML451" s="7"/>
      <c r="MM451" s="7"/>
      <c r="MN451" s="7"/>
      <c r="MO451" s="7"/>
      <c r="MP451" s="7"/>
      <c r="MQ451" s="7"/>
      <c r="MR451" s="7"/>
      <c r="MS451" s="7"/>
      <c r="MT451" s="7"/>
      <c r="MU451" s="7"/>
      <c r="MV451" s="7"/>
      <c r="MW451" s="7"/>
      <c r="MX451" s="7"/>
      <c r="MY451" s="7"/>
      <c r="MZ451" s="7"/>
      <c r="NA451" s="7"/>
      <c r="NB451" s="7"/>
      <c r="NC451" s="7"/>
      <c r="ND451" s="7"/>
      <c r="NE451" s="7"/>
      <c r="NF451" s="7"/>
      <c r="NG451" s="7"/>
      <c r="NH451" s="7"/>
      <c r="NI451" s="7"/>
      <c r="NJ451" s="7"/>
      <c r="NK451" s="7"/>
      <c r="NL451" s="7"/>
      <c r="NM451" s="7"/>
      <c r="NN451" s="7"/>
      <c r="NO451" s="7"/>
      <c r="NP451" s="7"/>
      <c r="NQ451" s="7"/>
      <c r="NR451" s="7"/>
      <c r="NS451" s="7"/>
      <c r="NT451" s="7"/>
      <c r="NU451" s="7"/>
      <c r="NV451" s="7"/>
      <c r="NW451" s="7"/>
      <c r="NX451" s="7"/>
      <c r="NY451" s="7"/>
      <c r="NZ451" s="7"/>
      <c r="OA451" s="7"/>
      <c r="OB451" s="7"/>
      <c r="OC451" s="7"/>
      <c r="OD451" s="7"/>
      <c r="OE451" s="7"/>
      <c r="OF451" s="7"/>
      <c r="OG451" s="7"/>
      <c r="OH451" s="7"/>
      <c r="OI451" s="7"/>
      <c r="OJ451" s="7"/>
      <c r="OK451" s="7"/>
      <c r="OL451" s="7"/>
      <c r="OM451" s="7"/>
      <c r="ON451" s="7"/>
      <c r="OO451" s="7"/>
      <c r="OP451" s="7"/>
      <c r="OQ451" s="7"/>
      <c r="OR451" s="7"/>
      <c r="OS451" s="7"/>
      <c r="OT451" s="7"/>
      <c r="OU451" s="7"/>
      <c r="OV451" s="7"/>
      <c r="OW451" s="7"/>
      <c r="OX451" s="7"/>
      <c r="OY451" s="7"/>
      <c r="OZ451" s="7"/>
      <c r="PA451" s="7"/>
      <c r="PB451" s="7"/>
      <c r="PC451" s="7"/>
      <c r="PD451" s="7"/>
      <c r="PE451" s="7"/>
      <c r="PF451" s="7"/>
      <c r="PG451" s="7"/>
      <c r="PH451" s="7"/>
      <c r="PI451" s="7"/>
      <c r="PJ451" s="7"/>
      <c r="PK451" s="7"/>
      <c r="PL451" s="7"/>
      <c r="PM451" s="7"/>
      <c r="PN451" s="7"/>
      <c r="PO451" s="7"/>
      <c r="PP451" s="7"/>
      <c r="PQ451" s="7"/>
      <c r="PR451" s="7"/>
      <c r="PS451" s="7"/>
      <c r="PT451" s="7"/>
      <c r="PU451" s="7"/>
      <c r="PV451" s="7"/>
      <c r="PW451" s="7"/>
      <c r="PX451" s="7"/>
      <c r="PY451" s="7"/>
      <c r="PZ451" s="7"/>
      <c r="QA451" s="7"/>
      <c r="QB451" s="7"/>
      <c r="QC451" s="7"/>
      <c r="QD451" s="7"/>
      <c r="QE451" s="7"/>
      <c r="QF451" s="7"/>
      <c r="QG451" s="7"/>
      <c r="QH451" s="7"/>
      <c r="QI451" s="7"/>
      <c r="QJ451" s="7"/>
      <c r="QK451" s="7"/>
      <c r="QL451" s="7"/>
      <c r="QM451" s="7"/>
      <c r="QN451" s="7"/>
      <c r="QO451" s="7"/>
      <c r="QP451" s="7"/>
      <c r="QQ451" s="7"/>
      <c r="QR451" s="7"/>
      <c r="QS451" s="7"/>
      <c r="QT451" s="7"/>
      <c r="QU451" s="7"/>
      <c r="QV451" s="7"/>
      <c r="QW451" s="7"/>
      <c r="QX451" s="7"/>
      <c r="QY451" s="7"/>
      <c r="QZ451" s="7"/>
      <c r="RA451" s="7"/>
      <c r="RB451" s="7"/>
      <c r="RC451" s="7"/>
      <c r="RD451" s="7"/>
      <c r="RE451" s="7"/>
      <c r="RF451" s="7"/>
      <c r="RG451" s="7"/>
      <c r="RH451" s="7"/>
      <c r="RI451" s="7"/>
      <c r="RJ451" s="7"/>
      <c r="RK451" s="7"/>
      <c r="RL451" s="7"/>
      <c r="RM451" s="7"/>
      <c r="RN451" s="7"/>
      <c r="RO451" s="7"/>
      <c r="RP451" s="7"/>
      <c r="RQ451" s="7"/>
      <c r="RR451" s="7"/>
      <c r="RS451" s="7"/>
      <c r="RT451" s="7"/>
      <c r="RU451" s="7"/>
      <c r="RV451" s="7"/>
      <c r="RW451" s="7"/>
      <c r="RX451" s="7"/>
      <c r="RY451" s="7"/>
      <c r="RZ451" s="7"/>
      <c r="SA451" s="7"/>
      <c r="SB451" s="7"/>
      <c r="SC451" s="7"/>
      <c r="SD451" s="7"/>
      <c r="SE451" s="7"/>
      <c r="SF451" s="7"/>
      <c r="SG451" s="7"/>
      <c r="SH451" s="7"/>
      <c r="SI451" s="7"/>
      <c r="SJ451" s="7"/>
      <c r="SK451" s="7"/>
    </row>
    <row r="452" ht="14.2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  <c r="DT452" s="7"/>
      <c r="DU452" s="7"/>
      <c r="DV452" s="7"/>
      <c r="DW452" s="7"/>
      <c r="DX452" s="7"/>
      <c r="DY452" s="7"/>
      <c r="DZ452" s="7"/>
      <c r="EA452" s="7"/>
      <c r="EB452" s="7"/>
      <c r="EC452" s="7"/>
      <c r="ED452" s="7"/>
      <c r="EE452" s="7"/>
      <c r="EF452" s="7"/>
      <c r="EG452" s="7"/>
      <c r="EH452" s="7"/>
      <c r="EI452" s="7"/>
      <c r="EJ452" s="7"/>
      <c r="EK452" s="7"/>
      <c r="EL452" s="7"/>
      <c r="EM452" s="7"/>
      <c r="EN452" s="7"/>
      <c r="EO452" s="7"/>
      <c r="EP452" s="7"/>
      <c r="EQ452" s="7"/>
      <c r="ER452" s="7"/>
      <c r="ES452" s="7"/>
      <c r="ET452" s="7"/>
      <c r="EU452" s="7"/>
      <c r="EV452" s="7"/>
      <c r="EW452" s="7"/>
      <c r="EX452" s="7"/>
      <c r="EY452" s="7"/>
      <c r="EZ452" s="7"/>
      <c r="FA452" s="7"/>
      <c r="FB452" s="7"/>
      <c r="FC452" s="7"/>
      <c r="FD452" s="7"/>
      <c r="FE452" s="7"/>
      <c r="FF452" s="7"/>
      <c r="FG452" s="7"/>
      <c r="FH452" s="7"/>
      <c r="FI452" s="7"/>
      <c r="FJ452" s="7"/>
      <c r="FK452" s="7"/>
      <c r="FL452" s="7"/>
      <c r="FM452" s="7"/>
      <c r="FN452" s="7"/>
      <c r="FO452" s="7"/>
      <c r="FP452" s="7"/>
      <c r="FQ452" s="7"/>
      <c r="FR452" s="7"/>
      <c r="FS452" s="7"/>
      <c r="FT452" s="7"/>
      <c r="FU452" s="7"/>
      <c r="FV452" s="7"/>
      <c r="FW452" s="7"/>
      <c r="FX452" s="7"/>
      <c r="FY452" s="7"/>
      <c r="FZ452" s="7"/>
      <c r="GA452" s="7"/>
      <c r="GB452" s="7"/>
      <c r="GC452" s="7"/>
      <c r="GD452" s="7"/>
      <c r="GE452" s="7"/>
      <c r="GF452" s="7"/>
      <c r="GG452" s="7"/>
      <c r="GH452" s="7"/>
      <c r="GI452" s="7"/>
      <c r="GJ452" s="7"/>
      <c r="GK452" s="7"/>
      <c r="GL452" s="7"/>
      <c r="GM452" s="7"/>
      <c r="GN452" s="7"/>
      <c r="GO452" s="7"/>
      <c r="GP452" s="7"/>
      <c r="GQ452" s="7"/>
      <c r="GR452" s="7"/>
      <c r="GS452" s="7"/>
      <c r="GT452" s="7"/>
      <c r="GU452" s="7"/>
      <c r="GV452" s="7"/>
      <c r="GW452" s="7"/>
      <c r="GX452" s="7"/>
      <c r="GY452" s="7"/>
      <c r="GZ452" s="7"/>
      <c r="HA452" s="7"/>
      <c r="HB452" s="7"/>
      <c r="HC452" s="7"/>
      <c r="HD452" s="7"/>
      <c r="HE452" s="7"/>
      <c r="HF452" s="7"/>
      <c r="HG452" s="7"/>
      <c r="HH452" s="7"/>
      <c r="HI452" s="7"/>
      <c r="HJ452" s="7"/>
      <c r="HK452" s="7"/>
      <c r="HL452" s="7"/>
      <c r="HM452" s="7"/>
      <c r="HN452" s="7"/>
      <c r="HO452" s="7"/>
      <c r="HP452" s="7"/>
      <c r="HQ452" s="7"/>
      <c r="HR452" s="7"/>
      <c r="HS452" s="7"/>
      <c r="HT452" s="7"/>
      <c r="HU452" s="7"/>
      <c r="HV452" s="7"/>
      <c r="HW452" s="7"/>
      <c r="HX452" s="7"/>
      <c r="HY452" s="7"/>
      <c r="HZ452" s="7"/>
      <c r="IA452" s="7"/>
      <c r="IB452" s="7"/>
      <c r="IC452" s="7"/>
      <c r="ID452" s="7"/>
      <c r="IE452" s="7"/>
      <c r="IF452" s="7"/>
      <c r="IG452" s="7"/>
      <c r="IH452" s="7"/>
      <c r="II452" s="7"/>
      <c r="IJ452" s="7"/>
      <c r="IK452" s="7"/>
      <c r="IL452" s="7"/>
      <c r="IM452" s="7"/>
      <c r="IN452" s="7"/>
      <c r="IO452" s="7"/>
      <c r="IP452" s="7"/>
      <c r="IQ452" s="7"/>
      <c r="IR452" s="7"/>
      <c r="IS452" s="7"/>
      <c r="IT452" s="7"/>
      <c r="IU452" s="7"/>
      <c r="IV452" s="7"/>
      <c r="IW452" s="7"/>
      <c r="IX452" s="7"/>
      <c r="IY452" s="7"/>
      <c r="IZ452" s="7"/>
      <c r="JA452" s="7"/>
      <c r="JB452" s="7"/>
      <c r="JC452" s="7"/>
      <c r="JD452" s="7"/>
      <c r="JE452" s="7"/>
      <c r="JF452" s="7"/>
      <c r="JG452" s="7"/>
      <c r="JH452" s="7"/>
      <c r="JI452" s="7"/>
      <c r="JJ452" s="7"/>
      <c r="JK452" s="7"/>
      <c r="JL452" s="7"/>
      <c r="JM452" s="7"/>
      <c r="JN452" s="7"/>
      <c r="JO452" s="7"/>
      <c r="JP452" s="7"/>
      <c r="JQ452" s="7"/>
      <c r="JR452" s="7"/>
      <c r="JS452" s="7"/>
      <c r="JT452" s="7"/>
      <c r="JU452" s="7"/>
      <c r="JV452" s="7"/>
      <c r="JW452" s="7"/>
      <c r="JX452" s="7"/>
      <c r="JY452" s="7"/>
      <c r="JZ452" s="7"/>
      <c r="KA452" s="7"/>
      <c r="KB452" s="7"/>
      <c r="KC452" s="7"/>
      <c r="KD452" s="7"/>
      <c r="KE452" s="7"/>
      <c r="KF452" s="7"/>
      <c r="KG452" s="7"/>
      <c r="KH452" s="7"/>
      <c r="KI452" s="7"/>
      <c r="KJ452" s="7"/>
      <c r="KK452" s="7"/>
      <c r="KL452" s="7"/>
      <c r="KM452" s="7"/>
      <c r="KN452" s="7"/>
      <c r="KO452" s="7"/>
      <c r="KP452" s="7"/>
      <c r="KQ452" s="7"/>
      <c r="KR452" s="7"/>
      <c r="KS452" s="7"/>
      <c r="KT452" s="7"/>
      <c r="KU452" s="7"/>
      <c r="KV452" s="7"/>
      <c r="KW452" s="7"/>
      <c r="KX452" s="7"/>
      <c r="KY452" s="7"/>
      <c r="KZ452" s="7"/>
      <c r="LA452" s="7"/>
      <c r="LB452" s="7"/>
      <c r="LC452" s="7"/>
      <c r="LD452" s="7"/>
      <c r="LE452" s="7"/>
      <c r="LF452" s="7"/>
      <c r="LG452" s="7"/>
      <c r="LH452" s="7"/>
      <c r="LI452" s="7"/>
      <c r="LJ452" s="7"/>
      <c r="LK452" s="7"/>
      <c r="LL452" s="7"/>
      <c r="LM452" s="7"/>
      <c r="LN452" s="7"/>
      <c r="LO452" s="7"/>
      <c r="LP452" s="7"/>
      <c r="LQ452" s="7"/>
      <c r="LR452" s="7"/>
      <c r="LS452" s="7"/>
      <c r="LT452" s="7"/>
      <c r="LU452" s="7"/>
      <c r="LV452" s="7"/>
      <c r="LW452" s="7"/>
      <c r="LX452" s="7"/>
      <c r="LY452" s="7"/>
      <c r="LZ452" s="7"/>
      <c r="MA452" s="7"/>
      <c r="MB452" s="7"/>
      <c r="MC452" s="7"/>
      <c r="MD452" s="7"/>
      <c r="ME452" s="7"/>
      <c r="MF452" s="7"/>
      <c r="MG452" s="7"/>
      <c r="MH452" s="7"/>
      <c r="MI452" s="7"/>
      <c r="MJ452" s="7"/>
      <c r="MK452" s="7"/>
      <c r="ML452" s="7"/>
      <c r="MM452" s="7"/>
      <c r="MN452" s="7"/>
      <c r="MO452" s="7"/>
      <c r="MP452" s="7"/>
      <c r="MQ452" s="7"/>
      <c r="MR452" s="7"/>
      <c r="MS452" s="7"/>
      <c r="MT452" s="7"/>
      <c r="MU452" s="7"/>
      <c r="MV452" s="7"/>
      <c r="MW452" s="7"/>
      <c r="MX452" s="7"/>
      <c r="MY452" s="7"/>
      <c r="MZ452" s="7"/>
      <c r="NA452" s="7"/>
      <c r="NB452" s="7"/>
      <c r="NC452" s="7"/>
      <c r="ND452" s="7"/>
      <c r="NE452" s="7"/>
      <c r="NF452" s="7"/>
      <c r="NG452" s="7"/>
      <c r="NH452" s="7"/>
      <c r="NI452" s="7"/>
      <c r="NJ452" s="7"/>
      <c r="NK452" s="7"/>
      <c r="NL452" s="7"/>
      <c r="NM452" s="7"/>
      <c r="NN452" s="7"/>
      <c r="NO452" s="7"/>
      <c r="NP452" s="7"/>
      <c r="NQ452" s="7"/>
      <c r="NR452" s="7"/>
      <c r="NS452" s="7"/>
      <c r="NT452" s="7"/>
      <c r="NU452" s="7"/>
      <c r="NV452" s="7"/>
      <c r="NW452" s="7"/>
      <c r="NX452" s="7"/>
      <c r="NY452" s="7"/>
      <c r="NZ452" s="7"/>
      <c r="OA452" s="7"/>
      <c r="OB452" s="7"/>
      <c r="OC452" s="7"/>
      <c r="OD452" s="7"/>
      <c r="OE452" s="7"/>
      <c r="OF452" s="7"/>
      <c r="OG452" s="7"/>
      <c r="OH452" s="7"/>
      <c r="OI452" s="7"/>
      <c r="OJ452" s="7"/>
      <c r="OK452" s="7"/>
      <c r="OL452" s="7"/>
      <c r="OM452" s="7"/>
      <c r="ON452" s="7"/>
      <c r="OO452" s="7"/>
      <c r="OP452" s="7"/>
      <c r="OQ452" s="7"/>
      <c r="OR452" s="7"/>
      <c r="OS452" s="7"/>
      <c r="OT452" s="7"/>
      <c r="OU452" s="7"/>
      <c r="OV452" s="7"/>
      <c r="OW452" s="7"/>
      <c r="OX452" s="7"/>
      <c r="OY452" s="7"/>
      <c r="OZ452" s="7"/>
      <c r="PA452" s="7"/>
      <c r="PB452" s="7"/>
      <c r="PC452" s="7"/>
      <c r="PD452" s="7"/>
      <c r="PE452" s="7"/>
      <c r="PF452" s="7"/>
      <c r="PG452" s="7"/>
      <c r="PH452" s="7"/>
      <c r="PI452" s="7"/>
      <c r="PJ452" s="7"/>
      <c r="PK452" s="7"/>
      <c r="PL452" s="7"/>
      <c r="PM452" s="7"/>
      <c r="PN452" s="7"/>
      <c r="PO452" s="7"/>
      <c r="PP452" s="7"/>
      <c r="PQ452" s="7"/>
      <c r="PR452" s="7"/>
      <c r="PS452" s="7"/>
      <c r="PT452" s="7"/>
      <c r="PU452" s="7"/>
      <c r="PV452" s="7"/>
      <c r="PW452" s="7"/>
      <c r="PX452" s="7"/>
      <c r="PY452" s="7"/>
      <c r="PZ452" s="7"/>
      <c r="QA452" s="7"/>
      <c r="QB452" s="7"/>
      <c r="QC452" s="7"/>
      <c r="QD452" s="7"/>
      <c r="QE452" s="7"/>
      <c r="QF452" s="7"/>
      <c r="QG452" s="7"/>
      <c r="QH452" s="7"/>
      <c r="QI452" s="7"/>
      <c r="QJ452" s="7"/>
      <c r="QK452" s="7"/>
      <c r="QL452" s="7"/>
      <c r="QM452" s="7"/>
      <c r="QN452" s="7"/>
      <c r="QO452" s="7"/>
      <c r="QP452" s="7"/>
      <c r="QQ452" s="7"/>
      <c r="QR452" s="7"/>
      <c r="QS452" s="7"/>
      <c r="QT452" s="7"/>
      <c r="QU452" s="7"/>
      <c r="QV452" s="7"/>
      <c r="QW452" s="7"/>
      <c r="QX452" s="7"/>
      <c r="QY452" s="7"/>
      <c r="QZ452" s="7"/>
      <c r="RA452" s="7"/>
      <c r="RB452" s="7"/>
      <c r="RC452" s="7"/>
      <c r="RD452" s="7"/>
      <c r="RE452" s="7"/>
      <c r="RF452" s="7"/>
      <c r="RG452" s="7"/>
      <c r="RH452" s="7"/>
      <c r="RI452" s="7"/>
      <c r="RJ452" s="7"/>
      <c r="RK452" s="7"/>
      <c r="RL452" s="7"/>
      <c r="RM452" s="7"/>
      <c r="RN452" s="7"/>
      <c r="RO452" s="7"/>
      <c r="RP452" s="7"/>
      <c r="RQ452" s="7"/>
      <c r="RR452" s="7"/>
      <c r="RS452" s="7"/>
      <c r="RT452" s="7"/>
      <c r="RU452" s="7"/>
      <c r="RV452" s="7"/>
      <c r="RW452" s="7"/>
      <c r="RX452" s="7"/>
      <c r="RY452" s="7"/>
      <c r="RZ452" s="7"/>
      <c r="SA452" s="7"/>
      <c r="SB452" s="7"/>
      <c r="SC452" s="7"/>
      <c r="SD452" s="7"/>
      <c r="SE452" s="7"/>
      <c r="SF452" s="7"/>
      <c r="SG452" s="7"/>
      <c r="SH452" s="7"/>
      <c r="SI452" s="7"/>
      <c r="SJ452" s="7"/>
      <c r="SK452" s="7"/>
    </row>
    <row r="453" ht="14.2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  <c r="DT453" s="7"/>
      <c r="DU453" s="7"/>
      <c r="DV453" s="7"/>
      <c r="DW453" s="7"/>
      <c r="DX453" s="7"/>
      <c r="DY453" s="7"/>
      <c r="DZ453" s="7"/>
      <c r="EA453" s="7"/>
      <c r="EB453" s="7"/>
      <c r="EC453" s="7"/>
      <c r="ED453" s="7"/>
      <c r="EE453" s="7"/>
      <c r="EF453" s="7"/>
      <c r="EG453" s="7"/>
      <c r="EH453" s="7"/>
      <c r="EI453" s="7"/>
      <c r="EJ453" s="7"/>
      <c r="EK453" s="7"/>
      <c r="EL453" s="7"/>
      <c r="EM453" s="7"/>
      <c r="EN453" s="7"/>
      <c r="EO453" s="7"/>
      <c r="EP453" s="7"/>
      <c r="EQ453" s="7"/>
      <c r="ER453" s="7"/>
      <c r="ES453" s="7"/>
      <c r="ET453" s="7"/>
      <c r="EU453" s="7"/>
      <c r="EV453" s="7"/>
      <c r="EW453" s="7"/>
      <c r="EX453" s="7"/>
      <c r="EY453" s="7"/>
      <c r="EZ453" s="7"/>
      <c r="FA453" s="7"/>
      <c r="FB453" s="7"/>
      <c r="FC453" s="7"/>
      <c r="FD453" s="7"/>
      <c r="FE453" s="7"/>
      <c r="FF453" s="7"/>
      <c r="FG453" s="7"/>
      <c r="FH453" s="7"/>
      <c r="FI453" s="7"/>
      <c r="FJ453" s="7"/>
      <c r="FK453" s="7"/>
      <c r="FL453" s="7"/>
      <c r="FM453" s="7"/>
      <c r="FN453" s="7"/>
      <c r="FO453" s="7"/>
      <c r="FP453" s="7"/>
      <c r="FQ453" s="7"/>
      <c r="FR453" s="7"/>
      <c r="FS453" s="7"/>
      <c r="FT453" s="7"/>
      <c r="FU453" s="7"/>
      <c r="FV453" s="7"/>
      <c r="FW453" s="7"/>
      <c r="FX453" s="7"/>
      <c r="FY453" s="7"/>
      <c r="FZ453" s="7"/>
      <c r="GA453" s="7"/>
      <c r="GB453" s="7"/>
      <c r="GC453" s="7"/>
      <c r="GD453" s="7"/>
      <c r="GE453" s="7"/>
      <c r="GF453" s="7"/>
      <c r="GG453" s="7"/>
      <c r="GH453" s="7"/>
      <c r="GI453" s="7"/>
      <c r="GJ453" s="7"/>
      <c r="GK453" s="7"/>
      <c r="GL453" s="7"/>
      <c r="GM453" s="7"/>
      <c r="GN453" s="7"/>
      <c r="GO453" s="7"/>
      <c r="GP453" s="7"/>
      <c r="GQ453" s="7"/>
      <c r="GR453" s="7"/>
      <c r="GS453" s="7"/>
      <c r="GT453" s="7"/>
      <c r="GU453" s="7"/>
      <c r="GV453" s="7"/>
      <c r="GW453" s="7"/>
      <c r="GX453" s="7"/>
      <c r="GY453" s="7"/>
      <c r="GZ453" s="7"/>
      <c r="HA453" s="7"/>
      <c r="HB453" s="7"/>
      <c r="HC453" s="7"/>
      <c r="HD453" s="7"/>
      <c r="HE453" s="7"/>
      <c r="HF453" s="7"/>
      <c r="HG453" s="7"/>
      <c r="HH453" s="7"/>
      <c r="HI453" s="7"/>
      <c r="HJ453" s="7"/>
      <c r="HK453" s="7"/>
      <c r="HL453" s="7"/>
      <c r="HM453" s="7"/>
      <c r="HN453" s="7"/>
      <c r="HO453" s="7"/>
      <c r="HP453" s="7"/>
      <c r="HQ453" s="7"/>
      <c r="HR453" s="7"/>
      <c r="HS453" s="7"/>
      <c r="HT453" s="7"/>
      <c r="HU453" s="7"/>
      <c r="HV453" s="7"/>
      <c r="HW453" s="7"/>
      <c r="HX453" s="7"/>
      <c r="HY453" s="7"/>
      <c r="HZ453" s="7"/>
      <c r="IA453" s="7"/>
      <c r="IB453" s="7"/>
      <c r="IC453" s="7"/>
      <c r="ID453" s="7"/>
      <c r="IE453" s="7"/>
      <c r="IF453" s="7"/>
      <c r="IG453" s="7"/>
      <c r="IH453" s="7"/>
      <c r="II453" s="7"/>
      <c r="IJ453" s="7"/>
      <c r="IK453" s="7"/>
      <c r="IL453" s="7"/>
      <c r="IM453" s="7"/>
      <c r="IN453" s="7"/>
      <c r="IO453" s="7"/>
      <c r="IP453" s="7"/>
      <c r="IQ453" s="7"/>
      <c r="IR453" s="7"/>
      <c r="IS453" s="7"/>
      <c r="IT453" s="7"/>
      <c r="IU453" s="7"/>
      <c r="IV453" s="7"/>
      <c r="IW453" s="7"/>
      <c r="IX453" s="7"/>
      <c r="IY453" s="7"/>
      <c r="IZ453" s="7"/>
      <c r="JA453" s="7"/>
      <c r="JB453" s="7"/>
      <c r="JC453" s="7"/>
      <c r="JD453" s="7"/>
      <c r="JE453" s="7"/>
      <c r="JF453" s="7"/>
      <c r="JG453" s="7"/>
      <c r="JH453" s="7"/>
      <c r="JI453" s="7"/>
      <c r="JJ453" s="7"/>
      <c r="JK453" s="7"/>
      <c r="JL453" s="7"/>
      <c r="JM453" s="7"/>
      <c r="JN453" s="7"/>
      <c r="JO453" s="7"/>
      <c r="JP453" s="7"/>
      <c r="JQ453" s="7"/>
      <c r="JR453" s="7"/>
      <c r="JS453" s="7"/>
      <c r="JT453" s="7"/>
      <c r="JU453" s="7"/>
      <c r="JV453" s="7"/>
      <c r="JW453" s="7"/>
      <c r="JX453" s="7"/>
      <c r="JY453" s="7"/>
      <c r="JZ453" s="7"/>
      <c r="KA453" s="7"/>
      <c r="KB453" s="7"/>
      <c r="KC453" s="7"/>
      <c r="KD453" s="7"/>
      <c r="KE453" s="7"/>
      <c r="KF453" s="7"/>
      <c r="KG453" s="7"/>
      <c r="KH453" s="7"/>
      <c r="KI453" s="7"/>
      <c r="KJ453" s="7"/>
      <c r="KK453" s="7"/>
      <c r="KL453" s="7"/>
      <c r="KM453" s="7"/>
      <c r="KN453" s="7"/>
      <c r="KO453" s="7"/>
      <c r="KP453" s="7"/>
      <c r="KQ453" s="7"/>
      <c r="KR453" s="7"/>
      <c r="KS453" s="7"/>
      <c r="KT453" s="7"/>
      <c r="KU453" s="7"/>
      <c r="KV453" s="7"/>
      <c r="KW453" s="7"/>
      <c r="KX453" s="7"/>
      <c r="KY453" s="7"/>
      <c r="KZ453" s="7"/>
      <c r="LA453" s="7"/>
      <c r="LB453" s="7"/>
      <c r="LC453" s="7"/>
      <c r="LD453" s="7"/>
      <c r="LE453" s="7"/>
      <c r="LF453" s="7"/>
      <c r="LG453" s="7"/>
      <c r="LH453" s="7"/>
      <c r="LI453" s="7"/>
      <c r="LJ453" s="7"/>
      <c r="LK453" s="7"/>
      <c r="LL453" s="7"/>
      <c r="LM453" s="7"/>
      <c r="LN453" s="7"/>
      <c r="LO453" s="7"/>
      <c r="LP453" s="7"/>
      <c r="LQ453" s="7"/>
      <c r="LR453" s="7"/>
      <c r="LS453" s="7"/>
      <c r="LT453" s="7"/>
      <c r="LU453" s="7"/>
      <c r="LV453" s="7"/>
      <c r="LW453" s="7"/>
      <c r="LX453" s="7"/>
      <c r="LY453" s="7"/>
      <c r="LZ453" s="7"/>
      <c r="MA453" s="7"/>
      <c r="MB453" s="7"/>
      <c r="MC453" s="7"/>
      <c r="MD453" s="7"/>
      <c r="ME453" s="7"/>
      <c r="MF453" s="7"/>
      <c r="MG453" s="7"/>
      <c r="MH453" s="7"/>
      <c r="MI453" s="7"/>
      <c r="MJ453" s="7"/>
      <c r="MK453" s="7"/>
      <c r="ML453" s="7"/>
      <c r="MM453" s="7"/>
      <c r="MN453" s="7"/>
      <c r="MO453" s="7"/>
      <c r="MP453" s="7"/>
      <c r="MQ453" s="7"/>
      <c r="MR453" s="7"/>
      <c r="MS453" s="7"/>
      <c r="MT453" s="7"/>
      <c r="MU453" s="7"/>
      <c r="MV453" s="7"/>
      <c r="MW453" s="7"/>
      <c r="MX453" s="7"/>
      <c r="MY453" s="7"/>
      <c r="MZ453" s="7"/>
      <c r="NA453" s="7"/>
      <c r="NB453" s="7"/>
      <c r="NC453" s="7"/>
      <c r="ND453" s="7"/>
      <c r="NE453" s="7"/>
      <c r="NF453" s="7"/>
      <c r="NG453" s="7"/>
      <c r="NH453" s="7"/>
      <c r="NI453" s="7"/>
      <c r="NJ453" s="7"/>
      <c r="NK453" s="7"/>
      <c r="NL453" s="7"/>
      <c r="NM453" s="7"/>
      <c r="NN453" s="7"/>
      <c r="NO453" s="7"/>
      <c r="NP453" s="7"/>
      <c r="NQ453" s="7"/>
      <c r="NR453" s="7"/>
      <c r="NS453" s="7"/>
      <c r="NT453" s="7"/>
      <c r="NU453" s="7"/>
      <c r="NV453" s="7"/>
      <c r="NW453" s="7"/>
      <c r="NX453" s="7"/>
      <c r="NY453" s="7"/>
      <c r="NZ453" s="7"/>
      <c r="OA453" s="7"/>
      <c r="OB453" s="7"/>
      <c r="OC453" s="7"/>
      <c r="OD453" s="7"/>
      <c r="OE453" s="7"/>
      <c r="OF453" s="7"/>
      <c r="OG453" s="7"/>
      <c r="OH453" s="7"/>
      <c r="OI453" s="7"/>
      <c r="OJ453" s="7"/>
      <c r="OK453" s="7"/>
      <c r="OL453" s="7"/>
      <c r="OM453" s="7"/>
      <c r="ON453" s="7"/>
      <c r="OO453" s="7"/>
      <c r="OP453" s="7"/>
      <c r="OQ453" s="7"/>
      <c r="OR453" s="7"/>
      <c r="OS453" s="7"/>
      <c r="OT453" s="7"/>
      <c r="OU453" s="7"/>
      <c r="OV453" s="7"/>
      <c r="OW453" s="7"/>
      <c r="OX453" s="7"/>
      <c r="OY453" s="7"/>
      <c r="OZ453" s="7"/>
      <c r="PA453" s="7"/>
      <c r="PB453" s="7"/>
      <c r="PC453" s="7"/>
      <c r="PD453" s="7"/>
      <c r="PE453" s="7"/>
      <c r="PF453" s="7"/>
      <c r="PG453" s="7"/>
      <c r="PH453" s="7"/>
      <c r="PI453" s="7"/>
      <c r="PJ453" s="7"/>
      <c r="PK453" s="7"/>
      <c r="PL453" s="7"/>
      <c r="PM453" s="7"/>
      <c r="PN453" s="7"/>
      <c r="PO453" s="7"/>
      <c r="PP453" s="7"/>
      <c r="PQ453" s="7"/>
      <c r="PR453" s="7"/>
      <c r="PS453" s="7"/>
      <c r="PT453" s="7"/>
      <c r="PU453" s="7"/>
      <c r="PV453" s="7"/>
      <c r="PW453" s="7"/>
      <c r="PX453" s="7"/>
      <c r="PY453" s="7"/>
      <c r="PZ453" s="7"/>
      <c r="QA453" s="7"/>
      <c r="QB453" s="7"/>
      <c r="QC453" s="7"/>
      <c r="QD453" s="7"/>
      <c r="QE453" s="7"/>
      <c r="QF453" s="7"/>
      <c r="QG453" s="7"/>
      <c r="QH453" s="7"/>
      <c r="QI453" s="7"/>
      <c r="QJ453" s="7"/>
      <c r="QK453" s="7"/>
      <c r="QL453" s="7"/>
      <c r="QM453" s="7"/>
      <c r="QN453" s="7"/>
      <c r="QO453" s="7"/>
      <c r="QP453" s="7"/>
      <c r="QQ453" s="7"/>
      <c r="QR453" s="7"/>
      <c r="QS453" s="7"/>
      <c r="QT453" s="7"/>
      <c r="QU453" s="7"/>
      <c r="QV453" s="7"/>
      <c r="QW453" s="7"/>
      <c r="QX453" s="7"/>
      <c r="QY453" s="7"/>
      <c r="QZ453" s="7"/>
      <c r="RA453" s="7"/>
      <c r="RB453" s="7"/>
      <c r="RC453" s="7"/>
      <c r="RD453" s="7"/>
      <c r="RE453" s="7"/>
      <c r="RF453" s="7"/>
      <c r="RG453" s="7"/>
      <c r="RH453" s="7"/>
      <c r="RI453" s="7"/>
      <c r="RJ453" s="7"/>
      <c r="RK453" s="7"/>
      <c r="RL453" s="7"/>
      <c r="RM453" s="7"/>
      <c r="RN453" s="7"/>
      <c r="RO453" s="7"/>
      <c r="RP453" s="7"/>
      <c r="RQ453" s="7"/>
      <c r="RR453" s="7"/>
      <c r="RS453" s="7"/>
      <c r="RT453" s="7"/>
      <c r="RU453" s="7"/>
      <c r="RV453" s="7"/>
      <c r="RW453" s="7"/>
      <c r="RX453" s="7"/>
      <c r="RY453" s="7"/>
      <c r="RZ453" s="7"/>
      <c r="SA453" s="7"/>
      <c r="SB453" s="7"/>
      <c r="SC453" s="7"/>
      <c r="SD453" s="7"/>
      <c r="SE453" s="7"/>
      <c r="SF453" s="7"/>
      <c r="SG453" s="7"/>
      <c r="SH453" s="7"/>
      <c r="SI453" s="7"/>
      <c r="SJ453" s="7"/>
      <c r="SK453" s="7"/>
    </row>
    <row r="454" ht="14.2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  <c r="DT454" s="7"/>
      <c r="DU454" s="7"/>
      <c r="DV454" s="7"/>
      <c r="DW454" s="7"/>
      <c r="DX454" s="7"/>
      <c r="DY454" s="7"/>
      <c r="DZ454" s="7"/>
      <c r="EA454" s="7"/>
      <c r="EB454" s="7"/>
      <c r="EC454" s="7"/>
      <c r="ED454" s="7"/>
      <c r="EE454" s="7"/>
      <c r="EF454" s="7"/>
      <c r="EG454" s="7"/>
      <c r="EH454" s="7"/>
      <c r="EI454" s="7"/>
      <c r="EJ454" s="7"/>
      <c r="EK454" s="7"/>
      <c r="EL454" s="7"/>
      <c r="EM454" s="7"/>
      <c r="EN454" s="7"/>
      <c r="EO454" s="7"/>
      <c r="EP454" s="7"/>
      <c r="EQ454" s="7"/>
      <c r="ER454" s="7"/>
      <c r="ES454" s="7"/>
      <c r="ET454" s="7"/>
      <c r="EU454" s="7"/>
      <c r="EV454" s="7"/>
      <c r="EW454" s="7"/>
      <c r="EX454" s="7"/>
      <c r="EY454" s="7"/>
      <c r="EZ454" s="7"/>
      <c r="FA454" s="7"/>
      <c r="FB454" s="7"/>
      <c r="FC454" s="7"/>
      <c r="FD454" s="7"/>
      <c r="FE454" s="7"/>
      <c r="FF454" s="7"/>
      <c r="FG454" s="7"/>
      <c r="FH454" s="7"/>
      <c r="FI454" s="7"/>
      <c r="FJ454" s="7"/>
      <c r="FK454" s="7"/>
      <c r="FL454" s="7"/>
      <c r="FM454" s="7"/>
      <c r="FN454" s="7"/>
      <c r="FO454" s="7"/>
      <c r="FP454" s="7"/>
      <c r="FQ454" s="7"/>
      <c r="FR454" s="7"/>
      <c r="FS454" s="7"/>
      <c r="FT454" s="7"/>
      <c r="FU454" s="7"/>
      <c r="FV454" s="7"/>
      <c r="FW454" s="7"/>
      <c r="FX454" s="7"/>
      <c r="FY454" s="7"/>
      <c r="FZ454" s="7"/>
      <c r="GA454" s="7"/>
      <c r="GB454" s="7"/>
      <c r="GC454" s="7"/>
      <c r="GD454" s="7"/>
      <c r="GE454" s="7"/>
      <c r="GF454" s="7"/>
      <c r="GG454" s="7"/>
      <c r="GH454" s="7"/>
      <c r="GI454" s="7"/>
      <c r="GJ454" s="7"/>
      <c r="GK454" s="7"/>
      <c r="GL454" s="7"/>
      <c r="GM454" s="7"/>
      <c r="GN454" s="7"/>
      <c r="GO454" s="7"/>
      <c r="GP454" s="7"/>
      <c r="GQ454" s="7"/>
      <c r="GR454" s="7"/>
      <c r="GS454" s="7"/>
      <c r="GT454" s="7"/>
      <c r="GU454" s="7"/>
      <c r="GV454" s="7"/>
      <c r="GW454" s="7"/>
      <c r="GX454" s="7"/>
      <c r="GY454" s="7"/>
      <c r="GZ454" s="7"/>
      <c r="HA454" s="7"/>
      <c r="HB454" s="7"/>
      <c r="HC454" s="7"/>
      <c r="HD454" s="7"/>
      <c r="HE454" s="7"/>
      <c r="HF454" s="7"/>
      <c r="HG454" s="7"/>
      <c r="HH454" s="7"/>
      <c r="HI454" s="7"/>
      <c r="HJ454" s="7"/>
      <c r="HK454" s="7"/>
      <c r="HL454" s="7"/>
      <c r="HM454" s="7"/>
      <c r="HN454" s="7"/>
      <c r="HO454" s="7"/>
      <c r="HP454" s="7"/>
      <c r="HQ454" s="7"/>
      <c r="HR454" s="7"/>
      <c r="HS454" s="7"/>
      <c r="HT454" s="7"/>
      <c r="HU454" s="7"/>
      <c r="HV454" s="7"/>
      <c r="HW454" s="7"/>
      <c r="HX454" s="7"/>
      <c r="HY454" s="7"/>
      <c r="HZ454" s="7"/>
      <c r="IA454" s="7"/>
      <c r="IB454" s="7"/>
      <c r="IC454" s="7"/>
      <c r="ID454" s="7"/>
      <c r="IE454" s="7"/>
      <c r="IF454" s="7"/>
      <c r="IG454" s="7"/>
      <c r="IH454" s="7"/>
      <c r="II454" s="7"/>
      <c r="IJ454" s="7"/>
      <c r="IK454" s="7"/>
      <c r="IL454" s="7"/>
      <c r="IM454" s="7"/>
      <c r="IN454" s="7"/>
      <c r="IO454" s="7"/>
      <c r="IP454" s="7"/>
      <c r="IQ454" s="7"/>
      <c r="IR454" s="7"/>
      <c r="IS454" s="7"/>
      <c r="IT454" s="7"/>
      <c r="IU454" s="7"/>
      <c r="IV454" s="7"/>
      <c r="IW454" s="7"/>
      <c r="IX454" s="7"/>
      <c r="IY454" s="7"/>
      <c r="IZ454" s="7"/>
      <c r="JA454" s="7"/>
      <c r="JB454" s="7"/>
      <c r="JC454" s="7"/>
      <c r="JD454" s="7"/>
      <c r="JE454" s="7"/>
      <c r="JF454" s="7"/>
      <c r="JG454" s="7"/>
      <c r="JH454" s="7"/>
      <c r="JI454" s="7"/>
      <c r="JJ454" s="7"/>
      <c r="JK454" s="7"/>
      <c r="JL454" s="7"/>
      <c r="JM454" s="7"/>
      <c r="JN454" s="7"/>
      <c r="JO454" s="7"/>
      <c r="JP454" s="7"/>
      <c r="JQ454" s="7"/>
      <c r="JR454" s="7"/>
      <c r="JS454" s="7"/>
      <c r="JT454" s="7"/>
      <c r="JU454" s="7"/>
      <c r="JV454" s="7"/>
      <c r="JW454" s="7"/>
      <c r="JX454" s="7"/>
      <c r="JY454" s="7"/>
      <c r="JZ454" s="7"/>
      <c r="KA454" s="7"/>
      <c r="KB454" s="7"/>
      <c r="KC454" s="7"/>
      <c r="KD454" s="7"/>
      <c r="KE454" s="7"/>
      <c r="KF454" s="7"/>
      <c r="KG454" s="7"/>
      <c r="KH454" s="7"/>
      <c r="KI454" s="7"/>
      <c r="KJ454" s="7"/>
      <c r="KK454" s="7"/>
      <c r="KL454" s="7"/>
      <c r="KM454" s="7"/>
      <c r="KN454" s="7"/>
      <c r="KO454" s="7"/>
      <c r="KP454" s="7"/>
      <c r="KQ454" s="7"/>
      <c r="KR454" s="7"/>
      <c r="KS454" s="7"/>
      <c r="KT454" s="7"/>
      <c r="KU454" s="7"/>
      <c r="KV454" s="7"/>
      <c r="KW454" s="7"/>
      <c r="KX454" s="7"/>
      <c r="KY454" s="7"/>
      <c r="KZ454" s="7"/>
      <c r="LA454" s="7"/>
      <c r="LB454" s="7"/>
      <c r="LC454" s="7"/>
      <c r="LD454" s="7"/>
      <c r="LE454" s="7"/>
      <c r="LF454" s="7"/>
      <c r="LG454" s="7"/>
      <c r="LH454" s="7"/>
      <c r="LI454" s="7"/>
      <c r="LJ454" s="7"/>
      <c r="LK454" s="7"/>
      <c r="LL454" s="7"/>
      <c r="LM454" s="7"/>
      <c r="LN454" s="7"/>
      <c r="LO454" s="7"/>
      <c r="LP454" s="7"/>
      <c r="LQ454" s="7"/>
      <c r="LR454" s="7"/>
      <c r="LS454" s="7"/>
      <c r="LT454" s="7"/>
      <c r="LU454" s="7"/>
      <c r="LV454" s="7"/>
      <c r="LW454" s="7"/>
      <c r="LX454" s="7"/>
      <c r="LY454" s="7"/>
      <c r="LZ454" s="7"/>
      <c r="MA454" s="7"/>
      <c r="MB454" s="7"/>
      <c r="MC454" s="7"/>
      <c r="MD454" s="7"/>
      <c r="ME454" s="7"/>
      <c r="MF454" s="7"/>
      <c r="MG454" s="7"/>
      <c r="MH454" s="7"/>
      <c r="MI454" s="7"/>
      <c r="MJ454" s="7"/>
      <c r="MK454" s="7"/>
      <c r="ML454" s="7"/>
      <c r="MM454" s="7"/>
      <c r="MN454" s="7"/>
      <c r="MO454" s="7"/>
      <c r="MP454" s="7"/>
      <c r="MQ454" s="7"/>
      <c r="MR454" s="7"/>
      <c r="MS454" s="7"/>
      <c r="MT454" s="7"/>
      <c r="MU454" s="7"/>
      <c r="MV454" s="7"/>
      <c r="MW454" s="7"/>
      <c r="MX454" s="7"/>
      <c r="MY454" s="7"/>
      <c r="MZ454" s="7"/>
      <c r="NA454" s="7"/>
      <c r="NB454" s="7"/>
      <c r="NC454" s="7"/>
      <c r="ND454" s="7"/>
      <c r="NE454" s="7"/>
      <c r="NF454" s="7"/>
      <c r="NG454" s="7"/>
      <c r="NH454" s="7"/>
      <c r="NI454" s="7"/>
      <c r="NJ454" s="7"/>
      <c r="NK454" s="7"/>
      <c r="NL454" s="7"/>
      <c r="NM454" s="7"/>
      <c r="NN454" s="7"/>
      <c r="NO454" s="7"/>
      <c r="NP454" s="7"/>
      <c r="NQ454" s="7"/>
      <c r="NR454" s="7"/>
      <c r="NS454" s="7"/>
      <c r="NT454" s="7"/>
      <c r="NU454" s="7"/>
      <c r="NV454" s="7"/>
      <c r="NW454" s="7"/>
      <c r="NX454" s="7"/>
      <c r="NY454" s="7"/>
      <c r="NZ454" s="7"/>
      <c r="OA454" s="7"/>
      <c r="OB454" s="7"/>
      <c r="OC454" s="7"/>
      <c r="OD454" s="7"/>
      <c r="OE454" s="7"/>
      <c r="OF454" s="7"/>
      <c r="OG454" s="7"/>
      <c r="OH454" s="7"/>
      <c r="OI454" s="7"/>
      <c r="OJ454" s="7"/>
      <c r="OK454" s="7"/>
      <c r="OL454" s="7"/>
      <c r="OM454" s="7"/>
      <c r="ON454" s="7"/>
      <c r="OO454" s="7"/>
      <c r="OP454" s="7"/>
      <c r="OQ454" s="7"/>
      <c r="OR454" s="7"/>
      <c r="OS454" s="7"/>
      <c r="OT454" s="7"/>
      <c r="OU454" s="7"/>
      <c r="OV454" s="7"/>
      <c r="OW454" s="7"/>
      <c r="OX454" s="7"/>
      <c r="OY454" s="7"/>
      <c r="OZ454" s="7"/>
      <c r="PA454" s="7"/>
      <c r="PB454" s="7"/>
      <c r="PC454" s="7"/>
      <c r="PD454" s="7"/>
      <c r="PE454" s="7"/>
      <c r="PF454" s="7"/>
      <c r="PG454" s="7"/>
      <c r="PH454" s="7"/>
      <c r="PI454" s="7"/>
      <c r="PJ454" s="7"/>
      <c r="PK454" s="7"/>
      <c r="PL454" s="7"/>
      <c r="PM454" s="7"/>
      <c r="PN454" s="7"/>
      <c r="PO454" s="7"/>
      <c r="PP454" s="7"/>
      <c r="PQ454" s="7"/>
      <c r="PR454" s="7"/>
      <c r="PS454" s="7"/>
      <c r="PT454" s="7"/>
      <c r="PU454" s="7"/>
      <c r="PV454" s="7"/>
      <c r="PW454" s="7"/>
      <c r="PX454" s="7"/>
      <c r="PY454" s="7"/>
      <c r="PZ454" s="7"/>
      <c r="QA454" s="7"/>
      <c r="QB454" s="7"/>
      <c r="QC454" s="7"/>
      <c r="QD454" s="7"/>
      <c r="QE454" s="7"/>
      <c r="QF454" s="7"/>
      <c r="QG454" s="7"/>
      <c r="QH454" s="7"/>
      <c r="QI454" s="7"/>
      <c r="QJ454" s="7"/>
      <c r="QK454" s="7"/>
      <c r="QL454" s="7"/>
      <c r="QM454" s="7"/>
      <c r="QN454" s="7"/>
      <c r="QO454" s="7"/>
      <c r="QP454" s="7"/>
      <c r="QQ454" s="7"/>
      <c r="QR454" s="7"/>
      <c r="QS454" s="7"/>
      <c r="QT454" s="7"/>
      <c r="QU454" s="7"/>
      <c r="QV454" s="7"/>
      <c r="QW454" s="7"/>
      <c r="QX454" s="7"/>
      <c r="QY454" s="7"/>
      <c r="QZ454" s="7"/>
      <c r="RA454" s="7"/>
      <c r="RB454" s="7"/>
      <c r="RC454" s="7"/>
      <c r="RD454" s="7"/>
      <c r="RE454" s="7"/>
      <c r="RF454" s="7"/>
      <c r="RG454" s="7"/>
      <c r="RH454" s="7"/>
      <c r="RI454" s="7"/>
      <c r="RJ454" s="7"/>
      <c r="RK454" s="7"/>
      <c r="RL454" s="7"/>
      <c r="RM454" s="7"/>
      <c r="RN454" s="7"/>
      <c r="RO454" s="7"/>
      <c r="RP454" s="7"/>
      <c r="RQ454" s="7"/>
      <c r="RR454" s="7"/>
      <c r="RS454" s="7"/>
      <c r="RT454" s="7"/>
      <c r="RU454" s="7"/>
      <c r="RV454" s="7"/>
      <c r="RW454" s="7"/>
      <c r="RX454" s="7"/>
      <c r="RY454" s="7"/>
      <c r="RZ454" s="7"/>
      <c r="SA454" s="7"/>
      <c r="SB454" s="7"/>
      <c r="SC454" s="7"/>
      <c r="SD454" s="7"/>
      <c r="SE454" s="7"/>
      <c r="SF454" s="7"/>
      <c r="SG454" s="7"/>
      <c r="SH454" s="7"/>
      <c r="SI454" s="7"/>
      <c r="SJ454" s="7"/>
      <c r="SK454" s="7"/>
    </row>
    <row r="455" ht="14.2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  <c r="DT455" s="7"/>
      <c r="DU455" s="7"/>
      <c r="DV455" s="7"/>
      <c r="DW455" s="7"/>
      <c r="DX455" s="7"/>
      <c r="DY455" s="7"/>
      <c r="DZ455" s="7"/>
      <c r="EA455" s="7"/>
      <c r="EB455" s="7"/>
      <c r="EC455" s="7"/>
      <c r="ED455" s="7"/>
      <c r="EE455" s="7"/>
      <c r="EF455" s="7"/>
      <c r="EG455" s="7"/>
      <c r="EH455" s="7"/>
      <c r="EI455" s="7"/>
      <c r="EJ455" s="7"/>
      <c r="EK455" s="7"/>
      <c r="EL455" s="7"/>
      <c r="EM455" s="7"/>
      <c r="EN455" s="7"/>
      <c r="EO455" s="7"/>
      <c r="EP455" s="7"/>
      <c r="EQ455" s="7"/>
      <c r="ER455" s="7"/>
      <c r="ES455" s="7"/>
      <c r="ET455" s="7"/>
      <c r="EU455" s="7"/>
      <c r="EV455" s="7"/>
      <c r="EW455" s="7"/>
      <c r="EX455" s="7"/>
      <c r="EY455" s="7"/>
      <c r="EZ455" s="7"/>
      <c r="FA455" s="7"/>
      <c r="FB455" s="7"/>
      <c r="FC455" s="7"/>
      <c r="FD455" s="7"/>
      <c r="FE455" s="7"/>
      <c r="FF455" s="7"/>
      <c r="FG455" s="7"/>
      <c r="FH455" s="7"/>
      <c r="FI455" s="7"/>
      <c r="FJ455" s="7"/>
      <c r="FK455" s="7"/>
      <c r="FL455" s="7"/>
      <c r="FM455" s="7"/>
      <c r="FN455" s="7"/>
      <c r="FO455" s="7"/>
      <c r="FP455" s="7"/>
      <c r="FQ455" s="7"/>
      <c r="FR455" s="7"/>
      <c r="FS455" s="7"/>
      <c r="FT455" s="7"/>
      <c r="FU455" s="7"/>
      <c r="FV455" s="7"/>
      <c r="FW455" s="7"/>
      <c r="FX455" s="7"/>
      <c r="FY455" s="7"/>
      <c r="FZ455" s="7"/>
      <c r="GA455" s="7"/>
      <c r="GB455" s="7"/>
      <c r="GC455" s="7"/>
      <c r="GD455" s="7"/>
      <c r="GE455" s="7"/>
      <c r="GF455" s="7"/>
      <c r="GG455" s="7"/>
      <c r="GH455" s="7"/>
      <c r="GI455" s="7"/>
      <c r="GJ455" s="7"/>
      <c r="GK455" s="7"/>
      <c r="GL455" s="7"/>
      <c r="GM455" s="7"/>
      <c r="GN455" s="7"/>
      <c r="GO455" s="7"/>
      <c r="GP455" s="7"/>
      <c r="GQ455" s="7"/>
      <c r="GR455" s="7"/>
      <c r="GS455" s="7"/>
      <c r="GT455" s="7"/>
      <c r="GU455" s="7"/>
      <c r="GV455" s="7"/>
      <c r="GW455" s="7"/>
      <c r="GX455" s="7"/>
      <c r="GY455" s="7"/>
      <c r="GZ455" s="7"/>
      <c r="HA455" s="7"/>
      <c r="HB455" s="7"/>
      <c r="HC455" s="7"/>
      <c r="HD455" s="7"/>
      <c r="HE455" s="7"/>
      <c r="HF455" s="7"/>
      <c r="HG455" s="7"/>
      <c r="HH455" s="7"/>
      <c r="HI455" s="7"/>
      <c r="HJ455" s="7"/>
      <c r="HK455" s="7"/>
      <c r="HL455" s="7"/>
      <c r="HM455" s="7"/>
      <c r="HN455" s="7"/>
      <c r="HO455" s="7"/>
      <c r="HP455" s="7"/>
      <c r="HQ455" s="7"/>
      <c r="HR455" s="7"/>
      <c r="HS455" s="7"/>
      <c r="HT455" s="7"/>
      <c r="HU455" s="7"/>
      <c r="HV455" s="7"/>
      <c r="HW455" s="7"/>
      <c r="HX455" s="7"/>
      <c r="HY455" s="7"/>
      <c r="HZ455" s="7"/>
      <c r="IA455" s="7"/>
      <c r="IB455" s="7"/>
      <c r="IC455" s="7"/>
      <c r="ID455" s="7"/>
      <c r="IE455" s="7"/>
      <c r="IF455" s="7"/>
      <c r="IG455" s="7"/>
      <c r="IH455" s="7"/>
      <c r="II455" s="7"/>
      <c r="IJ455" s="7"/>
      <c r="IK455" s="7"/>
      <c r="IL455" s="7"/>
      <c r="IM455" s="7"/>
      <c r="IN455" s="7"/>
      <c r="IO455" s="7"/>
      <c r="IP455" s="7"/>
      <c r="IQ455" s="7"/>
      <c r="IR455" s="7"/>
      <c r="IS455" s="7"/>
      <c r="IT455" s="7"/>
      <c r="IU455" s="7"/>
      <c r="IV455" s="7"/>
      <c r="IW455" s="7"/>
      <c r="IX455" s="7"/>
      <c r="IY455" s="7"/>
      <c r="IZ455" s="7"/>
      <c r="JA455" s="7"/>
      <c r="JB455" s="7"/>
      <c r="JC455" s="7"/>
      <c r="JD455" s="7"/>
      <c r="JE455" s="7"/>
      <c r="JF455" s="7"/>
      <c r="JG455" s="7"/>
      <c r="JH455" s="7"/>
      <c r="JI455" s="7"/>
      <c r="JJ455" s="7"/>
      <c r="JK455" s="7"/>
      <c r="JL455" s="7"/>
      <c r="JM455" s="7"/>
      <c r="JN455" s="7"/>
      <c r="JO455" s="7"/>
      <c r="JP455" s="7"/>
      <c r="JQ455" s="7"/>
      <c r="JR455" s="7"/>
      <c r="JS455" s="7"/>
      <c r="JT455" s="7"/>
      <c r="JU455" s="7"/>
      <c r="JV455" s="7"/>
      <c r="JW455" s="7"/>
      <c r="JX455" s="7"/>
      <c r="JY455" s="7"/>
      <c r="JZ455" s="7"/>
      <c r="KA455" s="7"/>
      <c r="KB455" s="7"/>
      <c r="KC455" s="7"/>
      <c r="KD455" s="7"/>
      <c r="KE455" s="7"/>
      <c r="KF455" s="7"/>
      <c r="KG455" s="7"/>
      <c r="KH455" s="7"/>
      <c r="KI455" s="7"/>
      <c r="KJ455" s="7"/>
      <c r="KK455" s="7"/>
      <c r="KL455" s="7"/>
      <c r="KM455" s="7"/>
      <c r="KN455" s="7"/>
      <c r="KO455" s="7"/>
      <c r="KP455" s="7"/>
      <c r="KQ455" s="7"/>
      <c r="KR455" s="7"/>
      <c r="KS455" s="7"/>
      <c r="KT455" s="7"/>
      <c r="KU455" s="7"/>
      <c r="KV455" s="7"/>
      <c r="KW455" s="7"/>
      <c r="KX455" s="7"/>
      <c r="KY455" s="7"/>
      <c r="KZ455" s="7"/>
      <c r="LA455" s="7"/>
      <c r="LB455" s="7"/>
      <c r="LC455" s="7"/>
      <c r="LD455" s="7"/>
      <c r="LE455" s="7"/>
      <c r="LF455" s="7"/>
      <c r="LG455" s="7"/>
      <c r="LH455" s="7"/>
      <c r="LI455" s="7"/>
      <c r="LJ455" s="7"/>
      <c r="LK455" s="7"/>
      <c r="LL455" s="7"/>
      <c r="LM455" s="7"/>
      <c r="LN455" s="7"/>
      <c r="LO455" s="7"/>
      <c r="LP455" s="7"/>
      <c r="LQ455" s="7"/>
      <c r="LR455" s="7"/>
      <c r="LS455" s="7"/>
      <c r="LT455" s="7"/>
      <c r="LU455" s="7"/>
      <c r="LV455" s="7"/>
      <c r="LW455" s="7"/>
      <c r="LX455" s="7"/>
      <c r="LY455" s="7"/>
      <c r="LZ455" s="7"/>
      <c r="MA455" s="7"/>
      <c r="MB455" s="7"/>
      <c r="MC455" s="7"/>
      <c r="MD455" s="7"/>
      <c r="ME455" s="7"/>
      <c r="MF455" s="7"/>
      <c r="MG455" s="7"/>
      <c r="MH455" s="7"/>
      <c r="MI455" s="7"/>
      <c r="MJ455" s="7"/>
      <c r="MK455" s="7"/>
      <c r="ML455" s="7"/>
      <c r="MM455" s="7"/>
      <c r="MN455" s="7"/>
      <c r="MO455" s="7"/>
      <c r="MP455" s="7"/>
      <c r="MQ455" s="7"/>
      <c r="MR455" s="7"/>
      <c r="MS455" s="7"/>
      <c r="MT455" s="7"/>
      <c r="MU455" s="7"/>
      <c r="MV455" s="7"/>
      <c r="MW455" s="7"/>
      <c r="MX455" s="7"/>
      <c r="MY455" s="7"/>
      <c r="MZ455" s="7"/>
      <c r="NA455" s="7"/>
      <c r="NB455" s="7"/>
      <c r="NC455" s="7"/>
      <c r="ND455" s="7"/>
      <c r="NE455" s="7"/>
      <c r="NF455" s="7"/>
      <c r="NG455" s="7"/>
      <c r="NH455" s="7"/>
      <c r="NI455" s="7"/>
      <c r="NJ455" s="7"/>
      <c r="NK455" s="7"/>
      <c r="NL455" s="7"/>
      <c r="NM455" s="7"/>
      <c r="NN455" s="7"/>
      <c r="NO455" s="7"/>
      <c r="NP455" s="7"/>
      <c r="NQ455" s="7"/>
      <c r="NR455" s="7"/>
      <c r="NS455" s="7"/>
      <c r="NT455" s="7"/>
      <c r="NU455" s="7"/>
      <c r="NV455" s="7"/>
      <c r="NW455" s="7"/>
      <c r="NX455" s="7"/>
      <c r="NY455" s="7"/>
      <c r="NZ455" s="7"/>
      <c r="OA455" s="7"/>
      <c r="OB455" s="7"/>
      <c r="OC455" s="7"/>
      <c r="OD455" s="7"/>
      <c r="OE455" s="7"/>
      <c r="OF455" s="7"/>
      <c r="OG455" s="7"/>
      <c r="OH455" s="7"/>
      <c r="OI455" s="7"/>
      <c r="OJ455" s="7"/>
      <c r="OK455" s="7"/>
      <c r="OL455" s="7"/>
      <c r="OM455" s="7"/>
      <c r="ON455" s="7"/>
      <c r="OO455" s="7"/>
      <c r="OP455" s="7"/>
      <c r="OQ455" s="7"/>
      <c r="OR455" s="7"/>
      <c r="OS455" s="7"/>
      <c r="OT455" s="7"/>
      <c r="OU455" s="7"/>
      <c r="OV455" s="7"/>
      <c r="OW455" s="7"/>
      <c r="OX455" s="7"/>
      <c r="OY455" s="7"/>
      <c r="OZ455" s="7"/>
      <c r="PA455" s="7"/>
      <c r="PB455" s="7"/>
      <c r="PC455" s="7"/>
      <c r="PD455" s="7"/>
      <c r="PE455" s="7"/>
      <c r="PF455" s="7"/>
      <c r="PG455" s="7"/>
      <c r="PH455" s="7"/>
      <c r="PI455" s="7"/>
      <c r="PJ455" s="7"/>
      <c r="PK455" s="7"/>
      <c r="PL455" s="7"/>
      <c r="PM455" s="7"/>
      <c r="PN455" s="7"/>
      <c r="PO455" s="7"/>
      <c r="PP455" s="7"/>
      <c r="PQ455" s="7"/>
      <c r="PR455" s="7"/>
      <c r="PS455" s="7"/>
      <c r="PT455" s="7"/>
      <c r="PU455" s="7"/>
      <c r="PV455" s="7"/>
      <c r="PW455" s="7"/>
      <c r="PX455" s="7"/>
      <c r="PY455" s="7"/>
      <c r="PZ455" s="7"/>
      <c r="QA455" s="7"/>
      <c r="QB455" s="7"/>
      <c r="QC455" s="7"/>
      <c r="QD455" s="7"/>
      <c r="QE455" s="7"/>
      <c r="QF455" s="7"/>
      <c r="QG455" s="7"/>
      <c r="QH455" s="7"/>
      <c r="QI455" s="7"/>
      <c r="QJ455" s="7"/>
      <c r="QK455" s="7"/>
      <c r="QL455" s="7"/>
      <c r="QM455" s="7"/>
      <c r="QN455" s="7"/>
      <c r="QO455" s="7"/>
      <c r="QP455" s="7"/>
      <c r="QQ455" s="7"/>
      <c r="QR455" s="7"/>
      <c r="QS455" s="7"/>
      <c r="QT455" s="7"/>
      <c r="QU455" s="7"/>
      <c r="QV455" s="7"/>
      <c r="QW455" s="7"/>
      <c r="QX455" s="7"/>
      <c r="QY455" s="7"/>
      <c r="QZ455" s="7"/>
      <c r="RA455" s="7"/>
      <c r="RB455" s="7"/>
      <c r="RC455" s="7"/>
      <c r="RD455" s="7"/>
      <c r="RE455" s="7"/>
      <c r="RF455" s="7"/>
      <c r="RG455" s="7"/>
      <c r="RH455" s="7"/>
      <c r="RI455" s="7"/>
      <c r="RJ455" s="7"/>
      <c r="RK455" s="7"/>
      <c r="RL455" s="7"/>
      <c r="RM455" s="7"/>
      <c r="RN455" s="7"/>
      <c r="RO455" s="7"/>
      <c r="RP455" s="7"/>
      <c r="RQ455" s="7"/>
      <c r="RR455" s="7"/>
      <c r="RS455" s="7"/>
      <c r="RT455" s="7"/>
      <c r="RU455" s="7"/>
      <c r="RV455" s="7"/>
      <c r="RW455" s="7"/>
      <c r="RX455" s="7"/>
      <c r="RY455" s="7"/>
      <c r="RZ455" s="7"/>
      <c r="SA455" s="7"/>
      <c r="SB455" s="7"/>
      <c r="SC455" s="7"/>
      <c r="SD455" s="7"/>
      <c r="SE455" s="7"/>
      <c r="SF455" s="7"/>
      <c r="SG455" s="7"/>
      <c r="SH455" s="7"/>
      <c r="SI455" s="7"/>
      <c r="SJ455" s="7"/>
      <c r="SK455" s="7"/>
    </row>
    <row r="456" ht="14.2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  <c r="DT456" s="7"/>
      <c r="DU456" s="7"/>
      <c r="DV456" s="7"/>
      <c r="DW456" s="7"/>
      <c r="DX456" s="7"/>
      <c r="DY456" s="7"/>
      <c r="DZ456" s="7"/>
      <c r="EA456" s="7"/>
      <c r="EB456" s="7"/>
      <c r="EC456" s="7"/>
      <c r="ED456" s="7"/>
      <c r="EE456" s="7"/>
      <c r="EF456" s="7"/>
      <c r="EG456" s="7"/>
      <c r="EH456" s="7"/>
      <c r="EI456" s="7"/>
      <c r="EJ456" s="7"/>
      <c r="EK456" s="7"/>
      <c r="EL456" s="7"/>
      <c r="EM456" s="7"/>
      <c r="EN456" s="7"/>
      <c r="EO456" s="7"/>
      <c r="EP456" s="7"/>
      <c r="EQ456" s="7"/>
      <c r="ER456" s="7"/>
      <c r="ES456" s="7"/>
      <c r="ET456" s="7"/>
      <c r="EU456" s="7"/>
      <c r="EV456" s="7"/>
      <c r="EW456" s="7"/>
      <c r="EX456" s="7"/>
      <c r="EY456" s="7"/>
      <c r="EZ456" s="7"/>
      <c r="FA456" s="7"/>
      <c r="FB456" s="7"/>
      <c r="FC456" s="7"/>
      <c r="FD456" s="7"/>
      <c r="FE456" s="7"/>
      <c r="FF456" s="7"/>
      <c r="FG456" s="7"/>
      <c r="FH456" s="7"/>
      <c r="FI456" s="7"/>
      <c r="FJ456" s="7"/>
      <c r="FK456" s="7"/>
      <c r="FL456" s="7"/>
      <c r="FM456" s="7"/>
      <c r="FN456" s="7"/>
      <c r="FO456" s="7"/>
      <c r="FP456" s="7"/>
      <c r="FQ456" s="7"/>
      <c r="FR456" s="7"/>
      <c r="FS456" s="7"/>
      <c r="FT456" s="7"/>
      <c r="FU456" s="7"/>
      <c r="FV456" s="7"/>
      <c r="FW456" s="7"/>
      <c r="FX456" s="7"/>
      <c r="FY456" s="7"/>
      <c r="FZ456" s="7"/>
      <c r="GA456" s="7"/>
      <c r="GB456" s="7"/>
      <c r="GC456" s="7"/>
      <c r="GD456" s="7"/>
      <c r="GE456" s="7"/>
      <c r="GF456" s="7"/>
      <c r="GG456" s="7"/>
      <c r="GH456" s="7"/>
      <c r="GI456" s="7"/>
      <c r="GJ456" s="7"/>
      <c r="GK456" s="7"/>
      <c r="GL456" s="7"/>
      <c r="GM456" s="7"/>
      <c r="GN456" s="7"/>
      <c r="GO456" s="7"/>
      <c r="GP456" s="7"/>
      <c r="GQ456" s="7"/>
      <c r="GR456" s="7"/>
      <c r="GS456" s="7"/>
      <c r="GT456" s="7"/>
      <c r="GU456" s="7"/>
      <c r="GV456" s="7"/>
      <c r="GW456" s="7"/>
      <c r="GX456" s="7"/>
      <c r="GY456" s="7"/>
      <c r="GZ456" s="7"/>
      <c r="HA456" s="7"/>
      <c r="HB456" s="7"/>
      <c r="HC456" s="7"/>
      <c r="HD456" s="7"/>
      <c r="HE456" s="7"/>
      <c r="HF456" s="7"/>
      <c r="HG456" s="7"/>
      <c r="HH456" s="7"/>
      <c r="HI456" s="7"/>
      <c r="HJ456" s="7"/>
      <c r="HK456" s="7"/>
      <c r="HL456" s="7"/>
      <c r="HM456" s="7"/>
      <c r="HN456" s="7"/>
      <c r="HO456" s="7"/>
      <c r="HP456" s="7"/>
      <c r="HQ456" s="7"/>
      <c r="HR456" s="7"/>
      <c r="HS456" s="7"/>
      <c r="HT456" s="7"/>
      <c r="HU456" s="7"/>
      <c r="HV456" s="7"/>
      <c r="HW456" s="7"/>
      <c r="HX456" s="7"/>
      <c r="HY456" s="7"/>
      <c r="HZ456" s="7"/>
      <c r="IA456" s="7"/>
      <c r="IB456" s="7"/>
      <c r="IC456" s="7"/>
      <c r="ID456" s="7"/>
      <c r="IE456" s="7"/>
      <c r="IF456" s="7"/>
      <c r="IG456" s="7"/>
      <c r="IH456" s="7"/>
      <c r="II456" s="7"/>
      <c r="IJ456" s="7"/>
      <c r="IK456" s="7"/>
      <c r="IL456" s="7"/>
      <c r="IM456" s="7"/>
      <c r="IN456" s="7"/>
      <c r="IO456" s="7"/>
      <c r="IP456" s="7"/>
      <c r="IQ456" s="7"/>
      <c r="IR456" s="7"/>
      <c r="IS456" s="7"/>
      <c r="IT456" s="7"/>
      <c r="IU456" s="7"/>
      <c r="IV456" s="7"/>
      <c r="IW456" s="7"/>
      <c r="IX456" s="7"/>
      <c r="IY456" s="7"/>
      <c r="IZ456" s="7"/>
      <c r="JA456" s="7"/>
      <c r="JB456" s="7"/>
      <c r="JC456" s="7"/>
      <c r="JD456" s="7"/>
      <c r="JE456" s="7"/>
      <c r="JF456" s="7"/>
      <c r="JG456" s="7"/>
      <c r="JH456" s="7"/>
      <c r="JI456" s="7"/>
      <c r="JJ456" s="7"/>
      <c r="JK456" s="7"/>
      <c r="JL456" s="7"/>
      <c r="JM456" s="7"/>
      <c r="JN456" s="7"/>
      <c r="JO456" s="7"/>
      <c r="JP456" s="7"/>
      <c r="JQ456" s="7"/>
      <c r="JR456" s="7"/>
      <c r="JS456" s="7"/>
      <c r="JT456" s="7"/>
      <c r="JU456" s="7"/>
      <c r="JV456" s="7"/>
      <c r="JW456" s="7"/>
      <c r="JX456" s="7"/>
      <c r="JY456" s="7"/>
      <c r="JZ456" s="7"/>
      <c r="KA456" s="7"/>
      <c r="KB456" s="7"/>
      <c r="KC456" s="7"/>
      <c r="KD456" s="7"/>
      <c r="KE456" s="7"/>
      <c r="KF456" s="7"/>
      <c r="KG456" s="7"/>
      <c r="KH456" s="7"/>
      <c r="KI456" s="7"/>
      <c r="KJ456" s="7"/>
      <c r="KK456" s="7"/>
      <c r="KL456" s="7"/>
      <c r="KM456" s="7"/>
      <c r="KN456" s="7"/>
      <c r="KO456" s="7"/>
      <c r="KP456" s="7"/>
      <c r="KQ456" s="7"/>
      <c r="KR456" s="7"/>
      <c r="KS456" s="7"/>
      <c r="KT456" s="7"/>
      <c r="KU456" s="7"/>
      <c r="KV456" s="7"/>
      <c r="KW456" s="7"/>
      <c r="KX456" s="7"/>
      <c r="KY456" s="7"/>
      <c r="KZ456" s="7"/>
      <c r="LA456" s="7"/>
      <c r="LB456" s="7"/>
      <c r="LC456" s="7"/>
      <c r="LD456" s="7"/>
      <c r="LE456" s="7"/>
      <c r="LF456" s="7"/>
      <c r="LG456" s="7"/>
      <c r="LH456" s="7"/>
      <c r="LI456" s="7"/>
      <c r="LJ456" s="7"/>
      <c r="LK456" s="7"/>
      <c r="LL456" s="7"/>
      <c r="LM456" s="7"/>
      <c r="LN456" s="7"/>
      <c r="LO456" s="7"/>
      <c r="LP456" s="7"/>
      <c r="LQ456" s="7"/>
      <c r="LR456" s="7"/>
      <c r="LS456" s="7"/>
      <c r="LT456" s="7"/>
      <c r="LU456" s="7"/>
      <c r="LV456" s="7"/>
      <c r="LW456" s="7"/>
      <c r="LX456" s="7"/>
      <c r="LY456" s="7"/>
      <c r="LZ456" s="7"/>
      <c r="MA456" s="7"/>
      <c r="MB456" s="7"/>
      <c r="MC456" s="7"/>
      <c r="MD456" s="7"/>
      <c r="ME456" s="7"/>
      <c r="MF456" s="7"/>
      <c r="MG456" s="7"/>
      <c r="MH456" s="7"/>
      <c r="MI456" s="7"/>
      <c r="MJ456" s="7"/>
      <c r="MK456" s="7"/>
      <c r="ML456" s="7"/>
      <c r="MM456" s="7"/>
      <c r="MN456" s="7"/>
      <c r="MO456" s="7"/>
      <c r="MP456" s="7"/>
      <c r="MQ456" s="7"/>
      <c r="MR456" s="7"/>
      <c r="MS456" s="7"/>
      <c r="MT456" s="7"/>
      <c r="MU456" s="7"/>
      <c r="MV456" s="7"/>
      <c r="MW456" s="7"/>
      <c r="MX456" s="7"/>
      <c r="MY456" s="7"/>
      <c r="MZ456" s="7"/>
      <c r="NA456" s="7"/>
      <c r="NB456" s="7"/>
      <c r="NC456" s="7"/>
      <c r="ND456" s="7"/>
      <c r="NE456" s="7"/>
      <c r="NF456" s="7"/>
      <c r="NG456" s="7"/>
      <c r="NH456" s="7"/>
      <c r="NI456" s="7"/>
      <c r="NJ456" s="7"/>
      <c r="NK456" s="7"/>
      <c r="NL456" s="7"/>
      <c r="NM456" s="7"/>
      <c r="NN456" s="7"/>
      <c r="NO456" s="7"/>
      <c r="NP456" s="7"/>
      <c r="NQ456" s="7"/>
      <c r="NR456" s="7"/>
      <c r="NS456" s="7"/>
      <c r="NT456" s="7"/>
      <c r="NU456" s="7"/>
      <c r="NV456" s="7"/>
      <c r="NW456" s="7"/>
      <c r="NX456" s="7"/>
      <c r="NY456" s="7"/>
      <c r="NZ456" s="7"/>
      <c r="OA456" s="7"/>
      <c r="OB456" s="7"/>
      <c r="OC456" s="7"/>
      <c r="OD456" s="7"/>
      <c r="OE456" s="7"/>
      <c r="OF456" s="7"/>
      <c r="OG456" s="7"/>
      <c r="OH456" s="7"/>
      <c r="OI456" s="7"/>
      <c r="OJ456" s="7"/>
      <c r="OK456" s="7"/>
      <c r="OL456" s="7"/>
      <c r="OM456" s="7"/>
      <c r="ON456" s="7"/>
      <c r="OO456" s="7"/>
      <c r="OP456" s="7"/>
      <c r="OQ456" s="7"/>
      <c r="OR456" s="7"/>
      <c r="OS456" s="7"/>
      <c r="OT456" s="7"/>
      <c r="OU456" s="7"/>
      <c r="OV456" s="7"/>
      <c r="OW456" s="7"/>
      <c r="OX456" s="7"/>
      <c r="OY456" s="7"/>
      <c r="OZ456" s="7"/>
      <c r="PA456" s="7"/>
      <c r="PB456" s="7"/>
      <c r="PC456" s="7"/>
      <c r="PD456" s="7"/>
      <c r="PE456" s="7"/>
      <c r="PF456" s="7"/>
      <c r="PG456" s="7"/>
      <c r="PH456" s="7"/>
      <c r="PI456" s="7"/>
      <c r="PJ456" s="7"/>
      <c r="PK456" s="7"/>
      <c r="PL456" s="7"/>
      <c r="PM456" s="7"/>
      <c r="PN456" s="7"/>
      <c r="PO456" s="7"/>
      <c r="PP456" s="7"/>
      <c r="PQ456" s="7"/>
      <c r="PR456" s="7"/>
      <c r="PS456" s="7"/>
      <c r="PT456" s="7"/>
      <c r="PU456" s="7"/>
      <c r="PV456" s="7"/>
      <c r="PW456" s="7"/>
      <c r="PX456" s="7"/>
      <c r="PY456" s="7"/>
      <c r="PZ456" s="7"/>
      <c r="QA456" s="7"/>
      <c r="QB456" s="7"/>
      <c r="QC456" s="7"/>
      <c r="QD456" s="7"/>
      <c r="QE456" s="7"/>
      <c r="QF456" s="7"/>
      <c r="QG456" s="7"/>
      <c r="QH456" s="7"/>
      <c r="QI456" s="7"/>
      <c r="QJ456" s="7"/>
      <c r="QK456" s="7"/>
      <c r="QL456" s="7"/>
      <c r="QM456" s="7"/>
      <c r="QN456" s="7"/>
      <c r="QO456" s="7"/>
      <c r="QP456" s="7"/>
      <c r="QQ456" s="7"/>
      <c r="QR456" s="7"/>
      <c r="QS456" s="7"/>
      <c r="QT456" s="7"/>
      <c r="QU456" s="7"/>
      <c r="QV456" s="7"/>
      <c r="QW456" s="7"/>
      <c r="QX456" s="7"/>
      <c r="QY456" s="7"/>
      <c r="QZ456" s="7"/>
      <c r="RA456" s="7"/>
      <c r="RB456" s="7"/>
      <c r="RC456" s="7"/>
      <c r="RD456" s="7"/>
      <c r="RE456" s="7"/>
      <c r="RF456" s="7"/>
      <c r="RG456" s="7"/>
      <c r="RH456" s="7"/>
      <c r="RI456" s="7"/>
      <c r="RJ456" s="7"/>
      <c r="RK456" s="7"/>
      <c r="RL456" s="7"/>
      <c r="RM456" s="7"/>
      <c r="RN456" s="7"/>
      <c r="RO456" s="7"/>
      <c r="RP456" s="7"/>
      <c r="RQ456" s="7"/>
      <c r="RR456" s="7"/>
      <c r="RS456" s="7"/>
      <c r="RT456" s="7"/>
      <c r="RU456" s="7"/>
      <c r="RV456" s="7"/>
      <c r="RW456" s="7"/>
      <c r="RX456" s="7"/>
      <c r="RY456" s="7"/>
      <c r="RZ456" s="7"/>
      <c r="SA456" s="7"/>
      <c r="SB456" s="7"/>
      <c r="SC456" s="7"/>
      <c r="SD456" s="7"/>
      <c r="SE456" s="7"/>
      <c r="SF456" s="7"/>
      <c r="SG456" s="7"/>
      <c r="SH456" s="7"/>
      <c r="SI456" s="7"/>
      <c r="SJ456" s="7"/>
      <c r="SK456" s="7"/>
    </row>
    <row r="457" ht="14.2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  <c r="DT457" s="7"/>
      <c r="DU457" s="7"/>
      <c r="DV457" s="7"/>
      <c r="DW457" s="7"/>
      <c r="DX457" s="7"/>
      <c r="DY457" s="7"/>
      <c r="DZ457" s="7"/>
      <c r="EA457" s="7"/>
      <c r="EB457" s="7"/>
      <c r="EC457" s="7"/>
      <c r="ED457" s="7"/>
      <c r="EE457" s="7"/>
      <c r="EF457" s="7"/>
      <c r="EG457" s="7"/>
      <c r="EH457" s="7"/>
      <c r="EI457" s="7"/>
      <c r="EJ457" s="7"/>
      <c r="EK457" s="7"/>
      <c r="EL457" s="7"/>
      <c r="EM457" s="7"/>
      <c r="EN457" s="7"/>
      <c r="EO457" s="7"/>
      <c r="EP457" s="7"/>
      <c r="EQ457" s="7"/>
      <c r="ER457" s="7"/>
      <c r="ES457" s="7"/>
      <c r="ET457" s="7"/>
      <c r="EU457" s="7"/>
      <c r="EV457" s="7"/>
      <c r="EW457" s="7"/>
      <c r="EX457" s="7"/>
      <c r="EY457" s="7"/>
      <c r="EZ457" s="7"/>
      <c r="FA457" s="7"/>
      <c r="FB457" s="7"/>
      <c r="FC457" s="7"/>
      <c r="FD457" s="7"/>
      <c r="FE457" s="7"/>
      <c r="FF457" s="7"/>
      <c r="FG457" s="7"/>
      <c r="FH457" s="7"/>
      <c r="FI457" s="7"/>
      <c r="FJ457" s="7"/>
      <c r="FK457" s="7"/>
      <c r="FL457" s="7"/>
      <c r="FM457" s="7"/>
      <c r="FN457" s="7"/>
      <c r="FO457" s="7"/>
      <c r="FP457" s="7"/>
      <c r="FQ457" s="7"/>
      <c r="FR457" s="7"/>
      <c r="FS457" s="7"/>
      <c r="FT457" s="7"/>
      <c r="FU457" s="7"/>
      <c r="FV457" s="7"/>
      <c r="FW457" s="7"/>
      <c r="FX457" s="7"/>
      <c r="FY457" s="7"/>
      <c r="FZ457" s="7"/>
      <c r="GA457" s="7"/>
      <c r="GB457" s="7"/>
      <c r="GC457" s="7"/>
      <c r="GD457" s="7"/>
      <c r="GE457" s="7"/>
      <c r="GF457" s="7"/>
      <c r="GG457" s="7"/>
      <c r="GH457" s="7"/>
      <c r="GI457" s="7"/>
      <c r="GJ457" s="7"/>
      <c r="GK457" s="7"/>
      <c r="GL457" s="7"/>
      <c r="GM457" s="7"/>
      <c r="GN457" s="7"/>
      <c r="GO457" s="7"/>
      <c r="GP457" s="7"/>
      <c r="GQ457" s="7"/>
      <c r="GR457" s="7"/>
      <c r="GS457" s="7"/>
      <c r="GT457" s="7"/>
      <c r="GU457" s="7"/>
      <c r="GV457" s="7"/>
      <c r="GW457" s="7"/>
      <c r="GX457" s="7"/>
      <c r="GY457" s="7"/>
      <c r="GZ457" s="7"/>
      <c r="HA457" s="7"/>
      <c r="HB457" s="7"/>
      <c r="HC457" s="7"/>
      <c r="HD457" s="7"/>
      <c r="HE457" s="7"/>
      <c r="HF457" s="7"/>
      <c r="HG457" s="7"/>
      <c r="HH457" s="7"/>
      <c r="HI457" s="7"/>
      <c r="HJ457" s="7"/>
      <c r="HK457" s="7"/>
      <c r="HL457" s="7"/>
      <c r="HM457" s="7"/>
      <c r="HN457" s="7"/>
      <c r="HO457" s="7"/>
      <c r="HP457" s="7"/>
      <c r="HQ457" s="7"/>
      <c r="HR457" s="7"/>
      <c r="HS457" s="7"/>
      <c r="HT457" s="7"/>
      <c r="HU457" s="7"/>
      <c r="HV457" s="7"/>
      <c r="HW457" s="7"/>
      <c r="HX457" s="7"/>
      <c r="HY457" s="7"/>
      <c r="HZ457" s="7"/>
      <c r="IA457" s="7"/>
      <c r="IB457" s="7"/>
      <c r="IC457" s="7"/>
      <c r="ID457" s="7"/>
      <c r="IE457" s="7"/>
      <c r="IF457" s="7"/>
      <c r="IG457" s="7"/>
      <c r="IH457" s="7"/>
      <c r="II457" s="7"/>
      <c r="IJ457" s="7"/>
      <c r="IK457" s="7"/>
      <c r="IL457" s="7"/>
      <c r="IM457" s="7"/>
      <c r="IN457" s="7"/>
      <c r="IO457" s="7"/>
      <c r="IP457" s="7"/>
      <c r="IQ457" s="7"/>
      <c r="IR457" s="7"/>
      <c r="IS457" s="7"/>
      <c r="IT457" s="7"/>
      <c r="IU457" s="7"/>
      <c r="IV457" s="7"/>
      <c r="IW457" s="7"/>
      <c r="IX457" s="7"/>
      <c r="IY457" s="7"/>
      <c r="IZ457" s="7"/>
      <c r="JA457" s="7"/>
      <c r="JB457" s="7"/>
      <c r="JC457" s="7"/>
      <c r="JD457" s="7"/>
      <c r="JE457" s="7"/>
      <c r="JF457" s="7"/>
      <c r="JG457" s="7"/>
      <c r="JH457" s="7"/>
      <c r="JI457" s="7"/>
      <c r="JJ457" s="7"/>
      <c r="JK457" s="7"/>
      <c r="JL457" s="7"/>
      <c r="JM457" s="7"/>
      <c r="JN457" s="7"/>
      <c r="JO457" s="7"/>
      <c r="JP457" s="7"/>
      <c r="JQ457" s="7"/>
      <c r="JR457" s="7"/>
      <c r="JS457" s="7"/>
      <c r="JT457" s="7"/>
      <c r="JU457" s="7"/>
      <c r="JV457" s="7"/>
      <c r="JW457" s="7"/>
      <c r="JX457" s="7"/>
      <c r="JY457" s="7"/>
      <c r="JZ457" s="7"/>
      <c r="KA457" s="7"/>
      <c r="KB457" s="7"/>
      <c r="KC457" s="7"/>
      <c r="KD457" s="7"/>
      <c r="KE457" s="7"/>
      <c r="KF457" s="7"/>
      <c r="KG457" s="7"/>
      <c r="KH457" s="7"/>
      <c r="KI457" s="7"/>
      <c r="KJ457" s="7"/>
      <c r="KK457" s="7"/>
      <c r="KL457" s="7"/>
      <c r="KM457" s="7"/>
      <c r="KN457" s="7"/>
      <c r="KO457" s="7"/>
      <c r="KP457" s="7"/>
      <c r="KQ457" s="7"/>
      <c r="KR457" s="7"/>
      <c r="KS457" s="7"/>
      <c r="KT457" s="7"/>
      <c r="KU457" s="7"/>
      <c r="KV457" s="7"/>
      <c r="KW457" s="7"/>
      <c r="KX457" s="7"/>
      <c r="KY457" s="7"/>
      <c r="KZ457" s="7"/>
      <c r="LA457" s="7"/>
      <c r="LB457" s="7"/>
      <c r="LC457" s="7"/>
      <c r="LD457" s="7"/>
      <c r="LE457" s="7"/>
      <c r="LF457" s="7"/>
      <c r="LG457" s="7"/>
      <c r="LH457" s="7"/>
      <c r="LI457" s="7"/>
      <c r="LJ457" s="7"/>
      <c r="LK457" s="7"/>
      <c r="LL457" s="7"/>
      <c r="LM457" s="7"/>
      <c r="LN457" s="7"/>
      <c r="LO457" s="7"/>
      <c r="LP457" s="7"/>
      <c r="LQ457" s="7"/>
      <c r="LR457" s="7"/>
      <c r="LS457" s="7"/>
      <c r="LT457" s="7"/>
      <c r="LU457" s="7"/>
      <c r="LV457" s="7"/>
      <c r="LW457" s="7"/>
      <c r="LX457" s="7"/>
      <c r="LY457" s="7"/>
      <c r="LZ457" s="7"/>
      <c r="MA457" s="7"/>
      <c r="MB457" s="7"/>
      <c r="MC457" s="7"/>
      <c r="MD457" s="7"/>
      <c r="ME457" s="7"/>
      <c r="MF457" s="7"/>
      <c r="MG457" s="7"/>
      <c r="MH457" s="7"/>
      <c r="MI457" s="7"/>
      <c r="MJ457" s="7"/>
      <c r="MK457" s="7"/>
      <c r="ML457" s="7"/>
      <c r="MM457" s="7"/>
      <c r="MN457" s="7"/>
      <c r="MO457" s="7"/>
      <c r="MP457" s="7"/>
      <c r="MQ457" s="7"/>
      <c r="MR457" s="7"/>
      <c r="MS457" s="7"/>
      <c r="MT457" s="7"/>
      <c r="MU457" s="7"/>
      <c r="MV457" s="7"/>
      <c r="MW457" s="7"/>
      <c r="MX457" s="7"/>
      <c r="MY457" s="7"/>
      <c r="MZ457" s="7"/>
      <c r="NA457" s="7"/>
      <c r="NB457" s="7"/>
      <c r="NC457" s="7"/>
      <c r="ND457" s="7"/>
      <c r="NE457" s="7"/>
      <c r="NF457" s="7"/>
      <c r="NG457" s="7"/>
      <c r="NH457" s="7"/>
      <c r="NI457" s="7"/>
      <c r="NJ457" s="7"/>
      <c r="NK457" s="7"/>
      <c r="NL457" s="7"/>
      <c r="NM457" s="7"/>
      <c r="NN457" s="7"/>
      <c r="NO457" s="7"/>
      <c r="NP457" s="7"/>
      <c r="NQ457" s="7"/>
      <c r="NR457" s="7"/>
      <c r="NS457" s="7"/>
      <c r="NT457" s="7"/>
      <c r="NU457" s="7"/>
      <c r="NV457" s="7"/>
      <c r="NW457" s="7"/>
      <c r="NX457" s="7"/>
      <c r="NY457" s="7"/>
      <c r="NZ457" s="7"/>
      <c r="OA457" s="7"/>
      <c r="OB457" s="7"/>
      <c r="OC457" s="7"/>
      <c r="OD457" s="7"/>
      <c r="OE457" s="7"/>
      <c r="OF457" s="7"/>
      <c r="OG457" s="7"/>
      <c r="OH457" s="7"/>
      <c r="OI457" s="7"/>
      <c r="OJ457" s="7"/>
      <c r="OK457" s="7"/>
      <c r="OL457" s="7"/>
      <c r="OM457" s="7"/>
      <c r="ON457" s="7"/>
      <c r="OO457" s="7"/>
      <c r="OP457" s="7"/>
      <c r="OQ457" s="7"/>
      <c r="OR457" s="7"/>
      <c r="OS457" s="7"/>
      <c r="OT457" s="7"/>
      <c r="OU457" s="7"/>
      <c r="OV457" s="7"/>
      <c r="OW457" s="7"/>
      <c r="OX457" s="7"/>
      <c r="OY457" s="7"/>
      <c r="OZ457" s="7"/>
      <c r="PA457" s="7"/>
      <c r="PB457" s="7"/>
      <c r="PC457" s="7"/>
      <c r="PD457" s="7"/>
      <c r="PE457" s="7"/>
      <c r="PF457" s="7"/>
      <c r="PG457" s="7"/>
      <c r="PH457" s="7"/>
      <c r="PI457" s="7"/>
      <c r="PJ457" s="7"/>
      <c r="PK457" s="7"/>
      <c r="PL457" s="7"/>
      <c r="PM457" s="7"/>
      <c r="PN457" s="7"/>
      <c r="PO457" s="7"/>
      <c r="PP457" s="7"/>
      <c r="PQ457" s="7"/>
      <c r="PR457" s="7"/>
      <c r="PS457" s="7"/>
      <c r="PT457" s="7"/>
      <c r="PU457" s="7"/>
      <c r="PV457" s="7"/>
      <c r="PW457" s="7"/>
      <c r="PX457" s="7"/>
      <c r="PY457" s="7"/>
      <c r="PZ457" s="7"/>
      <c r="QA457" s="7"/>
      <c r="QB457" s="7"/>
      <c r="QC457" s="7"/>
      <c r="QD457" s="7"/>
      <c r="QE457" s="7"/>
      <c r="QF457" s="7"/>
      <c r="QG457" s="7"/>
      <c r="QH457" s="7"/>
      <c r="QI457" s="7"/>
      <c r="QJ457" s="7"/>
      <c r="QK457" s="7"/>
      <c r="QL457" s="7"/>
      <c r="QM457" s="7"/>
      <c r="QN457" s="7"/>
      <c r="QO457" s="7"/>
      <c r="QP457" s="7"/>
      <c r="QQ457" s="7"/>
      <c r="QR457" s="7"/>
      <c r="QS457" s="7"/>
      <c r="QT457" s="7"/>
      <c r="QU457" s="7"/>
      <c r="QV457" s="7"/>
      <c r="QW457" s="7"/>
      <c r="QX457" s="7"/>
      <c r="QY457" s="7"/>
      <c r="QZ457" s="7"/>
      <c r="RA457" s="7"/>
      <c r="RB457" s="7"/>
      <c r="RC457" s="7"/>
      <c r="RD457" s="7"/>
      <c r="RE457" s="7"/>
      <c r="RF457" s="7"/>
      <c r="RG457" s="7"/>
      <c r="RH457" s="7"/>
      <c r="RI457" s="7"/>
      <c r="RJ457" s="7"/>
      <c r="RK457" s="7"/>
      <c r="RL457" s="7"/>
      <c r="RM457" s="7"/>
      <c r="RN457" s="7"/>
      <c r="RO457" s="7"/>
      <c r="RP457" s="7"/>
      <c r="RQ457" s="7"/>
      <c r="RR457" s="7"/>
      <c r="RS457" s="7"/>
      <c r="RT457" s="7"/>
      <c r="RU457" s="7"/>
      <c r="RV457" s="7"/>
      <c r="RW457" s="7"/>
      <c r="RX457" s="7"/>
      <c r="RY457" s="7"/>
      <c r="RZ457" s="7"/>
      <c r="SA457" s="7"/>
      <c r="SB457" s="7"/>
      <c r="SC457" s="7"/>
      <c r="SD457" s="7"/>
      <c r="SE457" s="7"/>
      <c r="SF457" s="7"/>
      <c r="SG457" s="7"/>
      <c r="SH457" s="7"/>
      <c r="SI457" s="7"/>
      <c r="SJ457" s="7"/>
      <c r="SK457" s="7"/>
    </row>
    <row r="458" ht="14.2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  <c r="DT458" s="7"/>
      <c r="DU458" s="7"/>
      <c r="DV458" s="7"/>
      <c r="DW458" s="7"/>
      <c r="DX458" s="7"/>
      <c r="DY458" s="7"/>
      <c r="DZ458" s="7"/>
      <c r="EA458" s="7"/>
      <c r="EB458" s="7"/>
      <c r="EC458" s="7"/>
      <c r="ED458" s="7"/>
      <c r="EE458" s="7"/>
      <c r="EF458" s="7"/>
      <c r="EG458" s="7"/>
      <c r="EH458" s="7"/>
      <c r="EI458" s="7"/>
      <c r="EJ458" s="7"/>
      <c r="EK458" s="7"/>
      <c r="EL458" s="7"/>
      <c r="EM458" s="7"/>
      <c r="EN458" s="7"/>
      <c r="EO458" s="7"/>
      <c r="EP458" s="7"/>
      <c r="EQ458" s="7"/>
      <c r="ER458" s="7"/>
      <c r="ES458" s="7"/>
      <c r="ET458" s="7"/>
      <c r="EU458" s="7"/>
      <c r="EV458" s="7"/>
      <c r="EW458" s="7"/>
      <c r="EX458" s="7"/>
      <c r="EY458" s="7"/>
      <c r="EZ458" s="7"/>
      <c r="FA458" s="7"/>
      <c r="FB458" s="7"/>
      <c r="FC458" s="7"/>
      <c r="FD458" s="7"/>
      <c r="FE458" s="7"/>
      <c r="FF458" s="7"/>
      <c r="FG458" s="7"/>
      <c r="FH458" s="7"/>
      <c r="FI458" s="7"/>
      <c r="FJ458" s="7"/>
      <c r="FK458" s="7"/>
      <c r="FL458" s="7"/>
      <c r="FM458" s="7"/>
      <c r="FN458" s="7"/>
      <c r="FO458" s="7"/>
      <c r="FP458" s="7"/>
      <c r="FQ458" s="7"/>
      <c r="FR458" s="7"/>
      <c r="FS458" s="7"/>
      <c r="FT458" s="7"/>
      <c r="FU458" s="7"/>
      <c r="FV458" s="7"/>
      <c r="FW458" s="7"/>
      <c r="FX458" s="7"/>
      <c r="FY458" s="7"/>
      <c r="FZ458" s="7"/>
      <c r="GA458" s="7"/>
      <c r="GB458" s="7"/>
      <c r="GC458" s="7"/>
      <c r="GD458" s="7"/>
      <c r="GE458" s="7"/>
      <c r="GF458" s="7"/>
      <c r="GG458" s="7"/>
      <c r="GH458" s="7"/>
      <c r="GI458" s="7"/>
      <c r="GJ458" s="7"/>
      <c r="GK458" s="7"/>
      <c r="GL458" s="7"/>
      <c r="GM458" s="7"/>
      <c r="GN458" s="7"/>
      <c r="GO458" s="7"/>
      <c r="GP458" s="7"/>
      <c r="GQ458" s="7"/>
      <c r="GR458" s="7"/>
      <c r="GS458" s="7"/>
      <c r="GT458" s="7"/>
      <c r="GU458" s="7"/>
      <c r="GV458" s="7"/>
      <c r="GW458" s="7"/>
      <c r="GX458" s="7"/>
      <c r="GY458" s="7"/>
      <c r="GZ458" s="7"/>
      <c r="HA458" s="7"/>
      <c r="HB458" s="7"/>
      <c r="HC458" s="7"/>
      <c r="HD458" s="7"/>
      <c r="HE458" s="7"/>
      <c r="HF458" s="7"/>
      <c r="HG458" s="7"/>
      <c r="HH458" s="7"/>
      <c r="HI458" s="7"/>
      <c r="HJ458" s="7"/>
      <c r="HK458" s="7"/>
      <c r="HL458" s="7"/>
      <c r="HM458" s="7"/>
      <c r="HN458" s="7"/>
      <c r="HO458" s="7"/>
      <c r="HP458" s="7"/>
      <c r="HQ458" s="7"/>
      <c r="HR458" s="7"/>
      <c r="HS458" s="7"/>
      <c r="HT458" s="7"/>
      <c r="HU458" s="7"/>
      <c r="HV458" s="7"/>
      <c r="HW458" s="7"/>
      <c r="HX458" s="7"/>
      <c r="HY458" s="7"/>
      <c r="HZ458" s="7"/>
      <c r="IA458" s="7"/>
      <c r="IB458" s="7"/>
      <c r="IC458" s="7"/>
      <c r="ID458" s="7"/>
      <c r="IE458" s="7"/>
      <c r="IF458" s="7"/>
      <c r="IG458" s="7"/>
      <c r="IH458" s="7"/>
      <c r="II458" s="7"/>
      <c r="IJ458" s="7"/>
      <c r="IK458" s="7"/>
      <c r="IL458" s="7"/>
      <c r="IM458" s="7"/>
      <c r="IN458" s="7"/>
      <c r="IO458" s="7"/>
      <c r="IP458" s="7"/>
      <c r="IQ458" s="7"/>
      <c r="IR458" s="7"/>
      <c r="IS458" s="7"/>
      <c r="IT458" s="7"/>
      <c r="IU458" s="7"/>
      <c r="IV458" s="7"/>
      <c r="IW458" s="7"/>
      <c r="IX458" s="7"/>
      <c r="IY458" s="7"/>
      <c r="IZ458" s="7"/>
      <c r="JA458" s="7"/>
      <c r="JB458" s="7"/>
      <c r="JC458" s="7"/>
      <c r="JD458" s="7"/>
      <c r="JE458" s="7"/>
      <c r="JF458" s="7"/>
      <c r="JG458" s="7"/>
      <c r="JH458" s="7"/>
      <c r="JI458" s="7"/>
      <c r="JJ458" s="7"/>
      <c r="JK458" s="7"/>
      <c r="JL458" s="7"/>
      <c r="JM458" s="7"/>
      <c r="JN458" s="7"/>
      <c r="JO458" s="7"/>
      <c r="JP458" s="7"/>
      <c r="JQ458" s="7"/>
      <c r="JR458" s="7"/>
      <c r="JS458" s="7"/>
      <c r="JT458" s="7"/>
      <c r="JU458" s="7"/>
      <c r="JV458" s="7"/>
      <c r="JW458" s="7"/>
      <c r="JX458" s="7"/>
      <c r="JY458" s="7"/>
      <c r="JZ458" s="7"/>
      <c r="KA458" s="7"/>
      <c r="KB458" s="7"/>
      <c r="KC458" s="7"/>
      <c r="KD458" s="7"/>
      <c r="KE458" s="7"/>
      <c r="KF458" s="7"/>
      <c r="KG458" s="7"/>
      <c r="KH458" s="7"/>
      <c r="KI458" s="7"/>
      <c r="KJ458" s="7"/>
      <c r="KK458" s="7"/>
      <c r="KL458" s="7"/>
      <c r="KM458" s="7"/>
      <c r="KN458" s="7"/>
      <c r="KO458" s="7"/>
      <c r="KP458" s="7"/>
      <c r="KQ458" s="7"/>
      <c r="KR458" s="7"/>
      <c r="KS458" s="7"/>
      <c r="KT458" s="7"/>
      <c r="KU458" s="7"/>
      <c r="KV458" s="7"/>
      <c r="KW458" s="7"/>
      <c r="KX458" s="7"/>
      <c r="KY458" s="7"/>
      <c r="KZ458" s="7"/>
      <c r="LA458" s="7"/>
      <c r="LB458" s="7"/>
      <c r="LC458" s="7"/>
      <c r="LD458" s="7"/>
      <c r="LE458" s="7"/>
      <c r="LF458" s="7"/>
      <c r="LG458" s="7"/>
      <c r="LH458" s="7"/>
      <c r="LI458" s="7"/>
      <c r="LJ458" s="7"/>
      <c r="LK458" s="7"/>
      <c r="LL458" s="7"/>
      <c r="LM458" s="7"/>
      <c r="LN458" s="7"/>
      <c r="LO458" s="7"/>
      <c r="LP458" s="7"/>
      <c r="LQ458" s="7"/>
      <c r="LR458" s="7"/>
      <c r="LS458" s="7"/>
      <c r="LT458" s="7"/>
      <c r="LU458" s="7"/>
      <c r="LV458" s="7"/>
      <c r="LW458" s="7"/>
      <c r="LX458" s="7"/>
      <c r="LY458" s="7"/>
      <c r="LZ458" s="7"/>
      <c r="MA458" s="7"/>
      <c r="MB458" s="7"/>
      <c r="MC458" s="7"/>
      <c r="MD458" s="7"/>
      <c r="ME458" s="7"/>
      <c r="MF458" s="7"/>
      <c r="MG458" s="7"/>
      <c r="MH458" s="7"/>
      <c r="MI458" s="7"/>
      <c r="MJ458" s="7"/>
      <c r="MK458" s="7"/>
      <c r="ML458" s="7"/>
      <c r="MM458" s="7"/>
      <c r="MN458" s="7"/>
      <c r="MO458" s="7"/>
      <c r="MP458" s="7"/>
      <c r="MQ458" s="7"/>
      <c r="MR458" s="7"/>
      <c r="MS458" s="7"/>
      <c r="MT458" s="7"/>
      <c r="MU458" s="7"/>
      <c r="MV458" s="7"/>
      <c r="MW458" s="7"/>
      <c r="MX458" s="7"/>
      <c r="MY458" s="7"/>
      <c r="MZ458" s="7"/>
      <c r="NA458" s="7"/>
      <c r="NB458" s="7"/>
      <c r="NC458" s="7"/>
      <c r="ND458" s="7"/>
      <c r="NE458" s="7"/>
      <c r="NF458" s="7"/>
      <c r="NG458" s="7"/>
      <c r="NH458" s="7"/>
      <c r="NI458" s="7"/>
      <c r="NJ458" s="7"/>
      <c r="NK458" s="7"/>
      <c r="NL458" s="7"/>
      <c r="NM458" s="7"/>
      <c r="NN458" s="7"/>
      <c r="NO458" s="7"/>
      <c r="NP458" s="7"/>
      <c r="NQ458" s="7"/>
      <c r="NR458" s="7"/>
      <c r="NS458" s="7"/>
      <c r="NT458" s="7"/>
      <c r="NU458" s="7"/>
      <c r="NV458" s="7"/>
      <c r="NW458" s="7"/>
      <c r="NX458" s="7"/>
      <c r="NY458" s="7"/>
      <c r="NZ458" s="7"/>
      <c r="OA458" s="7"/>
      <c r="OB458" s="7"/>
      <c r="OC458" s="7"/>
      <c r="OD458" s="7"/>
      <c r="OE458" s="7"/>
      <c r="OF458" s="7"/>
      <c r="OG458" s="7"/>
      <c r="OH458" s="7"/>
      <c r="OI458" s="7"/>
      <c r="OJ458" s="7"/>
      <c r="OK458" s="7"/>
      <c r="OL458" s="7"/>
      <c r="OM458" s="7"/>
      <c r="ON458" s="7"/>
      <c r="OO458" s="7"/>
      <c r="OP458" s="7"/>
      <c r="OQ458" s="7"/>
      <c r="OR458" s="7"/>
      <c r="OS458" s="7"/>
      <c r="OT458" s="7"/>
      <c r="OU458" s="7"/>
      <c r="OV458" s="7"/>
      <c r="OW458" s="7"/>
      <c r="OX458" s="7"/>
      <c r="OY458" s="7"/>
      <c r="OZ458" s="7"/>
      <c r="PA458" s="7"/>
      <c r="PB458" s="7"/>
      <c r="PC458" s="7"/>
      <c r="PD458" s="7"/>
      <c r="PE458" s="7"/>
      <c r="PF458" s="7"/>
      <c r="PG458" s="7"/>
      <c r="PH458" s="7"/>
      <c r="PI458" s="7"/>
      <c r="PJ458" s="7"/>
      <c r="PK458" s="7"/>
      <c r="PL458" s="7"/>
      <c r="PM458" s="7"/>
      <c r="PN458" s="7"/>
      <c r="PO458" s="7"/>
      <c r="PP458" s="7"/>
      <c r="PQ458" s="7"/>
      <c r="PR458" s="7"/>
      <c r="PS458" s="7"/>
      <c r="PT458" s="7"/>
      <c r="PU458" s="7"/>
      <c r="PV458" s="7"/>
      <c r="PW458" s="7"/>
      <c r="PX458" s="7"/>
      <c r="PY458" s="7"/>
      <c r="PZ458" s="7"/>
      <c r="QA458" s="7"/>
      <c r="QB458" s="7"/>
      <c r="QC458" s="7"/>
      <c r="QD458" s="7"/>
      <c r="QE458" s="7"/>
      <c r="QF458" s="7"/>
      <c r="QG458" s="7"/>
      <c r="QH458" s="7"/>
      <c r="QI458" s="7"/>
      <c r="QJ458" s="7"/>
      <c r="QK458" s="7"/>
      <c r="QL458" s="7"/>
      <c r="QM458" s="7"/>
      <c r="QN458" s="7"/>
      <c r="QO458" s="7"/>
      <c r="QP458" s="7"/>
      <c r="QQ458" s="7"/>
      <c r="QR458" s="7"/>
      <c r="QS458" s="7"/>
      <c r="QT458" s="7"/>
      <c r="QU458" s="7"/>
      <c r="QV458" s="7"/>
      <c r="QW458" s="7"/>
      <c r="QX458" s="7"/>
      <c r="QY458" s="7"/>
      <c r="QZ458" s="7"/>
      <c r="RA458" s="7"/>
      <c r="RB458" s="7"/>
      <c r="RC458" s="7"/>
      <c r="RD458" s="7"/>
      <c r="RE458" s="7"/>
      <c r="RF458" s="7"/>
      <c r="RG458" s="7"/>
      <c r="RH458" s="7"/>
      <c r="RI458" s="7"/>
      <c r="RJ458" s="7"/>
      <c r="RK458" s="7"/>
      <c r="RL458" s="7"/>
      <c r="RM458" s="7"/>
      <c r="RN458" s="7"/>
      <c r="RO458" s="7"/>
      <c r="RP458" s="7"/>
      <c r="RQ458" s="7"/>
      <c r="RR458" s="7"/>
      <c r="RS458" s="7"/>
      <c r="RT458" s="7"/>
      <c r="RU458" s="7"/>
      <c r="RV458" s="7"/>
      <c r="RW458" s="7"/>
      <c r="RX458" s="7"/>
      <c r="RY458" s="7"/>
      <c r="RZ458" s="7"/>
      <c r="SA458" s="7"/>
      <c r="SB458" s="7"/>
      <c r="SC458" s="7"/>
      <c r="SD458" s="7"/>
      <c r="SE458" s="7"/>
      <c r="SF458" s="7"/>
      <c r="SG458" s="7"/>
      <c r="SH458" s="7"/>
      <c r="SI458" s="7"/>
      <c r="SJ458" s="7"/>
      <c r="SK458" s="7"/>
    </row>
    <row r="459" ht="14.2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  <c r="DT459" s="7"/>
      <c r="DU459" s="7"/>
      <c r="DV459" s="7"/>
      <c r="DW459" s="7"/>
      <c r="DX459" s="7"/>
      <c r="DY459" s="7"/>
      <c r="DZ459" s="7"/>
      <c r="EA459" s="7"/>
      <c r="EB459" s="7"/>
      <c r="EC459" s="7"/>
      <c r="ED459" s="7"/>
      <c r="EE459" s="7"/>
      <c r="EF459" s="7"/>
      <c r="EG459" s="7"/>
      <c r="EH459" s="7"/>
      <c r="EI459" s="7"/>
      <c r="EJ459" s="7"/>
      <c r="EK459" s="7"/>
      <c r="EL459" s="7"/>
      <c r="EM459" s="7"/>
      <c r="EN459" s="7"/>
      <c r="EO459" s="7"/>
      <c r="EP459" s="7"/>
      <c r="EQ459" s="7"/>
      <c r="ER459" s="7"/>
      <c r="ES459" s="7"/>
      <c r="ET459" s="7"/>
      <c r="EU459" s="7"/>
      <c r="EV459" s="7"/>
      <c r="EW459" s="7"/>
      <c r="EX459" s="7"/>
      <c r="EY459" s="7"/>
      <c r="EZ459" s="7"/>
      <c r="FA459" s="7"/>
      <c r="FB459" s="7"/>
      <c r="FC459" s="7"/>
      <c r="FD459" s="7"/>
      <c r="FE459" s="7"/>
      <c r="FF459" s="7"/>
      <c r="FG459" s="7"/>
      <c r="FH459" s="7"/>
      <c r="FI459" s="7"/>
      <c r="FJ459" s="7"/>
      <c r="FK459" s="7"/>
      <c r="FL459" s="7"/>
      <c r="FM459" s="7"/>
      <c r="FN459" s="7"/>
      <c r="FO459" s="7"/>
      <c r="FP459" s="7"/>
      <c r="FQ459" s="7"/>
      <c r="FR459" s="7"/>
      <c r="FS459" s="7"/>
      <c r="FT459" s="7"/>
      <c r="FU459" s="7"/>
      <c r="FV459" s="7"/>
      <c r="FW459" s="7"/>
      <c r="FX459" s="7"/>
      <c r="FY459" s="7"/>
      <c r="FZ459" s="7"/>
      <c r="GA459" s="7"/>
      <c r="GB459" s="7"/>
      <c r="GC459" s="7"/>
      <c r="GD459" s="7"/>
      <c r="GE459" s="7"/>
      <c r="GF459" s="7"/>
      <c r="GG459" s="7"/>
      <c r="GH459" s="7"/>
      <c r="GI459" s="7"/>
      <c r="GJ459" s="7"/>
      <c r="GK459" s="7"/>
      <c r="GL459" s="7"/>
      <c r="GM459" s="7"/>
      <c r="GN459" s="7"/>
      <c r="GO459" s="7"/>
      <c r="GP459" s="7"/>
      <c r="GQ459" s="7"/>
      <c r="GR459" s="7"/>
      <c r="GS459" s="7"/>
      <c r="GT459" s="7"/>
      <c r="GU459" s="7"/>
      <c r="GV459" s="7"/>
      <c r="GW459" s="7"/>
      <c r="GX459" s="7"/>
      <c r="GY459" s="7"/>
      <c r="GZ459" s="7"/>
      <c r="HA459" s="7"/>
      <c r="HB459" s="7"/>
      <c r="HC459" s="7"/>
      <c r="HD459" s="7"/>
      <c r="HE459" s="7"/>
      <c r="HF459" s="7"/>
      <c r="HG459" s="7"/>
      <c r="HH459" s="7"/>
      <c r="HI459" s="7"/>
      <c r="HJ459" s="7"/>
      <c r="HK459" s="7"/>
      <c r="HL459" s="7"/>
      <c r="HM459" s="7"/>
      <c r="HN459" s="7"/>
      <c r="HO459" s="7"/>
      <c r="HP459" s="7"/>
      <c r="HQ459" s="7"/>
      <c r="HR459" s="7"/>
      <c r="HS459" s="7"/>
      <c r="HT459" s="7"/>
      <c r="HU459" s="7"/>
      <c r="HV459" s="7"/>
      <c r="HW459" s="7"/>
      <c r="HX459" s="7"/>
      <c r="HY459" s="7"/>
      <c r="HZ459" s="7"/>
      <c r="IA459" s="7"/>
      <c r="IB459" s="7"/>
      <c r="IC459" s="7"/>
      <c r="ID459" s="7"/>
      <c r="IE459" s="7"/>
      <c r="IF459" s="7"/>
      <c r="IG459" s="7"/>
      <c r="IH459" s="7"/>
      <c r="II459" s="7"/>
      <c r="IJ459" s="7"/>
      <c r="IK459" s="7"/>
      <c r="IL459" s="7"/>
      <c r="IM459" s="7"/>
      <c r="IN459" s="7"/>
      <c r="IO459" s="7"/>
      <c r="IP459" s="7"/>
      <c r="IQ459" s="7"/>
      <c r="IR459" s="7"/>
      <c r="IS459" s="7"/>
      <c r="IT459" s="7"/>
      <c r="IU459" s="7"/>
      <c r="IV459" s="7"/>
      <c r="IW459" s="7"/>
      <c r="IX459" s="7"/>
      <c r="IY459" s="7"/>
      <c r="IZ459" s="7"/>
      <c r="JA459" s="7"/>
      <c r="JB459" s="7"/>
      <c r="JC459" s="7"/>
      <c r="JD459" s="7"/>
      <c r="JE459" s="7"/>
      <c r="JF459" s="7"/>
      <c r="JG459" s="7"/>
      <c r="JH459" s="7"/>
      <c r="JI459" s="7"/>
      <c r="JJ459" s="7"/>
      <c r="JK459" s="7"/>
      <c r="JL459" s="7"/>
      <c r="JM459" s="7"/>
      <c r="JN459" s="7"/>
      <c r="JO459" s="7"/>
      <c r="JP459" s="7"/>
      <c r="JQ459" s="7"/>
      <c r="JR459" s="7"/>
      <c r="JS459" s="7"/>
      <c r="JT459" s="7"/>
      <c r="JU459" s="7"/>
      <c r="JV459" s="7"/>
      <c r="JW459" s="7"/>
      <c r="JX459" s="7"/>
      <c r="JY459" s="7"/>
      <c r="JZ459" s="7"/>
      <c r="KA459" s="7"/>
      <c r="KB459" s="7"/>
      <c r="KC459" s="7"/>
      <c r="KD459" s="7"/>
      <c r="KE459" s="7"/>
      <c r="KF459" s="7"/>
      <c r="KG459" s="7"/>
      <c r="KH459" s="7"/>
      <c r="KI459" s="7"/>
      <c r="KJ459" s="7"/>
      <c r="KK459" s="7"/>
      <c r="KL459" s="7"/>
      <c r="KM459" s="7"/>
      <c r="KN459" s="7"/>
      <c r="KO459" s="7"/>
      <c r="KP459" s="7"/>
      <c r="KQ459" s="7"/>
      <c r="KR459" s="7"/>
      <c r="KS459" s="7"/>
      <c r="KT459" s="7"/>
      <c r="KU459" s="7"/>
      <c r="KV459" s="7"/>
      <c r="KW459" s="7"/>
      <c r="KX459" s="7"/>
      <c r="KY459" s="7"/>
      <c r="KZ459" s="7"/>
      <c r="LA459" s="7"/>
      <c r="LB459" s="7"/>
      <c r="LC459" s="7"/>
      <c r="LD459" s="7"/>
      <c r="LE459" s="7"/>
      <c r="LF459" s="7"/>
      <c r="LG459" s="7"/>
      <c r="LH459" s="7"/>
      <c r="LI459" s="7"/>
      <c r="LJ459" s="7"/>
      <c r="LK459" s="7"/>
      <c r="LL459" s="7"/>
      <c r="LM459" s="7"/>
      <c r="LN459" s="7"/>
      <c r="LO459" s="7"/>
      <c r="LP459" s="7"/>
      <c r="LQ459" s="7"/>
      <c r="LR459" s="7"/>
      <c r="LS459" s="7"/>
      <c r="LT459" s="7"/>
      <c r="LU459" s="7"/>
      <c r="LV459" s="7"/>
      <c r="LW459" s="7"/>
      <c r="LX459" s="7"/>
      <c r="LY459" s="7"/>
      <c r="LZ459" s="7"/>
      <c r="MA459" s="7"/>
      <c r="MB459" s="7"/>
      <c r="MC459" s="7"/>
      <c r="MD459" s="7"/>
      <c r="ME459" s="7"/>
      <c r="MF459" s="7"/>
      <c r="MG459" s="7"/>
      <c r="MH459" s="7"/>
      <c r="MI459" s="7"/>
      <c r="MJ459" s="7"/>
      <c r="MK459" s="7"/>
      <c r="ML459" s="7"/>
      <c r="MM459" s="7"/>
      <c r="MN459" s="7"/>
      <c r="MO459" s="7"/>
      <c r="MP459" s="7"/>
      <c r="MQ459" s="7"/>
      <c r="MR459" s="7"/>
      <c r="MS459" s="7"/>
      <c r="MT459" s="7"/>
      <c r="MU459" s="7"/>
      <c r="MV459" s="7"/>
      <c r="MW459" s="7"/>
      <c r="MX459" s="7"/>
      <c r="MY459" s="7"/>
      <c r="MZ459" s="7"/>
      <c r="NA459" s="7"/>
      <c r="NB459" s="7"/>
      <c r="NC459" s="7"/>
      <c r="ND459" s="7"/>
      <c r="NE459" s="7"/>
      <c r="NF459" s="7"/>
      <c r="NG459" s="7"/>
      <c r="NH459" s="7"/>
      <c r="NI459" s="7"/>
      <c r="NJ459" s="7"/>
      <c r="NK459" s="7"/>
      <c r="NL459" s="7"/>
      <c r="NM459" s="7"/>
      <c r="NN459" s="7"/>
      <c r="NO459" s="7"/>
      <c r="NP459" s="7"/>
      <c r="NQ459" s="7"/>
      <c r="NR459" s="7"/>
      <c r="NS459" s="7"/>
      <c r="NT459" s="7"/>
      <c r="NU459" s="7"/>
      <c r="NV459" s="7"/>
      <c r="NW459" s="7"/>
      <c r="NX459" s="7"/>
      <c r="NY459" s="7"/>
      <c r="NZ459" s="7"/>
      <c r="OA459" s="7"/>
      <c r="OB459" s="7"/>
      <c r="OC459" s="7"/>
      <c r="OD459" s="7"/>
      <c r="OE459" s="7"/>
      <c r="OF459" s="7"/>
      <c r="OG459" s="7"/>
      <c r="OH459" s="7"/>
      <c r="OI459" s="7"/>
      <c r="OJ459" s="7"/>
      <c r="OK459" s="7"/>
      <c r="OL459" s="7"/>
      <c r="OM459" s="7"/>
      <c r="ON459" s="7"/>
      <c r="OO459" s="7"/>
      <c r="OP459" s="7"/>
      <c r="OQ459" s="7"/>
      <c r="OR459" s="7"/>
      <c r="OS459" s="7"/>
      <c r="OT459" s="7"/>
      <c r="OU459" s="7"/>
      <c r="OV459" s="7"/>
      <c r="OW459" s="7"/>
      <c r="OX459" s="7"/>
      <c r="OY459" s="7"/>
      <c r="OZ459" s="7"/>
      <c r="PA459" s="7"/>
      <c r="PB459" s="7"/>
      <c r="PC459" s="7"/>
      <c r="PD459" s="7"/>
      <c r="PE459" s="7"/>
      <c r="PF459" s="7"/>
      <c r="PG459" s="7"/>
      <c r="PH459" s="7"/>
      <c r="PI459" s="7"/>
      <c r="PJ459" s="7"/>
      <c r="PK459" s="7"/>
      <c r="PL459" s="7"/>
      <c r="PM459" s="7"/>
      <c r="PN459" s="7"/>
      <c r="PO459" s="7"/>
      <c r="PP459" s="7"/>
      <c r="PQ459" s="7"/>
      <c r="PR459" s="7"/>
      <c r="PS459" s="7"/>
      <c r="PT459" s="7"/>
      <c r="PU459" s="7"/>
      <c r="PV459" s="7"/>
      <c r="PW459" s="7"/>
      <c r="PX459" s="7"/>
      <c r="PY459" s="7"/>
      <c r="PZ459" s="7"/>
      <c r="QA459" s="7"/>
      <c r="QB459" s="7"/>
      <c r="QC459" s="7"/>
      <c r="QD459" s="7"/>
      <c r="QE459" s="7"/>
      <c r="QF459" s="7"/>
      <c r="QG459" s="7"/>
      <c r="QH459" s="7"/>
      <c r="QI459" s="7"/>
      <c r="QJ459" s="7"/>
      <c r="QK459" s="7"/>
      <c r="QL459" s="7"/>
      <c r="QM459" s="7"/>
      <c r="QN459" s="7"/>
      <c r="QO459" s="7"/>
      <c r="QP459" s="7"/>
      <c r="QQ459" s="7"/>
      <c r="QR459" s="7"/>
      <c r="QS459" s="7"/>
      <c r="QT459" s="7"/>
      <c r="QU459" s="7"/>
      <c r="QV459" s="7"/>
      <c r="QW459" s="7"/>
      <c r="QX459" s="7"/>
      <c r="QY459" s="7"/>
      <c r="QZ459" s="7"/>
      <c r="RA459" s="7"/>
      <c r="RB459" s="7"/>
      <c r="RC459" s="7"/>
      <c r="RD459" s="7"/>
      <c r="RE459" s="7"/>
      <c r="RF459" s="7"/>
      <c r="RG459" s="7"/>
      <c r="RH459" s="7"/>
      <c r="RI459" s="7"/>
      <c r="RJ459" s="7"/>
      <c r="RK459" s="7"/>
      <c r="RL459" s="7"/>
      <c r="RM459" s="7"/>
      <c r="RN459" s="7"/>
      <c r="RO459" s="7"/>
      <c r="RP459" s="7"/>
      <c r="RQ459" s="7"/>
      <c r="RR459" s="7"/>
      <c r="RS459" s="7"/>
      <c r="RT459" s="7"/>
      <c r="RU459" s="7"/>
      <c r="RV459" s="7"/>
      <c r="RW459" s="7"/>
      <c r="RX459" s="7"/>
      <c r="RY459" s="7"/>
      <c r="RZ459" s="7"/>
      <c r="SA459" s="7"/>
      <c r="SB459" s="7"/>
      <c r="SC459" s="7"/>
      <c r="SD459" s="7"/>
      <c r="SE459" s="7"/>
      <c r="SF459" s="7"/>
      <c r="SG459" s="7"/>
      <c r="SH459" s="7"/>
      <c r="SI459" s="7"/>
      <c r="SJ459" s="7"/>
      <c r="SK459" s="7"/>
    </row>
    <row r="460" ht="14.2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  <c r="DT460" s="7"/>
      <c r="DU460" s="7"/>
      <c r="DV460" s="7"/>
      <c r="DW460" s="7"/>
      <c r="DX460" s="7"/>
      <c r="DY460" s="7"/>
      <c r="DZ460" s="7"/>
      <c r="EA460" s="7"/>
      <c r="EB460" s="7"/>
      <c r="EC460" s="7"/>
      <c r="ED460" s="7"/>
      <c r="EE460" s="7"/>
      <c r="EF460" s="7"/>
      <c r="EG460" s="7"/>
      <c r="EH460" s="7"/>
      <c r="EI460" s="7"/>
      <c r="EJ460" s="7"/>
      <c r="EK460" s="7"/>
      <c r="EL460" s="7"/>
      <c r="EM460" s="7"/>
      <c r="EN460" s="7"/>
      <c r="EO460" s="7"/>
      <c r="EP460" s="7"/>
      <c r="EQ460" s="7"/>
      <c r="ER460" s="7"/>
      <c r="ES460" s="7"/>
      <c r="ET460" s="7"/>
      <c r="EU460" s="7"/>
      <c r="EV460" s="7"/>
      <c r="EW460" s="7"/>
      <c r="EX460" s="7"/>
      <c r="EY460" s="7"/>
      <c r="EZ460" s="7"/>
      <c r="FA460" s="7"/>
      <c r="FB460" s="7"/>
      <c r="FC460" s="7"/>
      <c r="FD460" s="7"/>
      <c r="FE460" s="7"/>
      <c r="FF460" s="7"/>
      <c r="FG460" s="7"/>
      <c r="FH460" s="7"/>
      <c r="FI460" s="7"/>
      <c r="FJ460" s="7"/>
      <c r="FK460" s="7"/>
      <c r="FL460" s="7"/>
      <c r="FM460" s="7"/>
      <c r="FN460" s="7"/>
      <c r="FO460" s="7"/>
      <c r="FP460" s="7"/>
      <c r="FQ460" s="7"/>
      <c r="FR460" s="7"/>
      <c r="FS460" s="7"/>
      <c r="FT460" s="7"/>
      <c r="FU460" s="7"/>
      <c r="FV460" s="7"/>
      <c r="FW460" s="7"/>
      <c r="FX460" s="7"/>
      <c r="FY460" s="7"/>
      <c r="FZ460" s="7"/>
      <c r="GA460" s="7"/>
      <c r="GB460" s="7"/>
      <c r="GC460" s="7"/>
      <c r="GD460" s="7"/>
      <c r="GE460" s="7"/>
      <c r="GF460" s="7"/>
      <c r="GG460" s="7"/>
      <c r="GH460" s="7"/>
      <c r="GI460" s="7"/>
      <c r="GJ460" s="7"/>
      <c r="GK460" s="7"/>
      <c r="GL460" s="7"/>
      <c r="GM460" s="7"/>
      <c r="GN460" s="7"/>
      <c r="GO460" s="7"/>
      <c r="GP460" s="7"/>
      <c r="GQ460" s="7"/>
      <c r="GR460" s="7"/>
      <c r="GS460" s="7"/>
      <c r="GT460" s="7"/>
      <c r="GU460" s="7"/>
      <c r="GV460" s="7"/>
      <c r="GW460" s="7"/>
      <c r="GX460" s="7"/>
      <c r="GY460" s="7"/>
      <c r="GZ460" s="7"/>
      <c r="HA460" s="7"/>
      <c r="HB460" s="7"/>
      <c r="HC460" s="7"/>
      <c r="HD460" s="7"/>
      <c r="HE460" s="7"/>
      <c r="HF460" s="7"/>
      <c r="HG460" s="7"/>
      <c r="HH460" s="7"/>
      <c r="HI460" s="7"/>
      <c r="HJ460" s="7"/>
      <c r="HK460" s="7"/>
      <c r="HL460" s="7"/>
      <c r="HM460" s="7"/>
      <c r="HN460" s="7"/>
      <c r="HO460" s="7"/>
      <c r="HP460" s="7"/>
      <c r="HQ460" s="7"/>
      <c r="HR460" s="7"/>
      <c r="HS460" s="7"/>
      <c r="HT460" s="7"/>
      <c r="HU460" s="7"/>
      <c r="HV460" s="7"/>
      <c r="HW460" s="7"/>
      <c r="HX460" s="7"/>
      <c r="HY460" s="7"/>
      <c r="HZ460" s="7"/>
      <c r="IA460" s="7"/>
      <c r="IB460" s="7"/>
      <c r="IC460" s="7"/>
      <c r="ID460" s="7"/>
      <c r="IE460" s="7"/>
      <c r="IF460" s="7"/>
      <c r="IG460" s="7"/>
      <c r="IH460" s="7"/>
      <c r="II460" s="7"/>
      <c r="IJ460" s="7"/>
      <c r="IK460" s="7"/>
      <c r="IL460" s="7"/>
      <c r="IM460" s="7"/>
      <c r="IN460" s="7"/>
      <c r="IO460" s="7"/>
      <c r="IP460" s="7"/>
      <c r="IQ460" s="7"/>
      <c r="IR460" s="7"/>
      <c r="IS460" s="7"/>
      <c r="IT460" s="7"/>
      <c r="IU460" s="7"/>
      <c r="IV460" s="7"/>
      <c r="IW460" s="7"/>
      <c r="IX460" s="7"/>
      <c r="IY460" s="7"/>
      <c r="IZ460" s="7"/>
      <c r="JA460" s="7"/>
      <c r="JB460" s="7"/>
      <c r="JC460" s="7"/>
      <c r="JD460" s="7"/>
      <c r="JE460" s="7"/>
      <c r="JF460" s="7"/>
      <c r="JG460" s="7"/>
      <c r="JH460" s="7"/>
      <c r="JI460" s="7"/>
      <c r="JJ460" s="7"/>
      <c r="JK460" s="7"/>
      <c r="JL460" s="7"/>
      <c r="JM460" s="7"/>
      <c r="JN460" s="7"/>
      <c r="JO460" s="7"/>
      <c r="JP460" s="7"/>
      <c r="JQ460" s="7"/>
      <c r="JR460" s="7"/>
      <c r="JS460" s="7"/>
      <c r="JT460" s="7"/>
      <c r="JU460" s="7"/>
      <c r="JV460" s="7"/>
      <c r="JW460" s="7"/>
      <c r="JX460" s="7"/>
      <c r="JY460" s="7"/>
      <c r="JZ460" s="7"/>
      <c r="KA460" s="7"/>
      <c r="KB460" s="7"/>
      <c r="KC460" s="7"/>
      <c r="KD460" s="7"/>
      <c r="KE460" s="7"/>
      <c r="KF460" s="7"/>
      <c r="KG460" s="7"/>
      <c r="KH460" s="7"/>
      <c r="KI460" s="7"/>
      <c r="KJ460" s="7"/>
      <c r="KK460" s="7"/>
      <c r="KL460" s="7"/>
      <c r="KM460" s="7"/>
      <c r="KN460" s="7"/>
      <c r="KO460" s="7"/>
      <c r="KP460" s="7"/>
      <c r="KQ460" s="7"/>
      <c r="KR460" s="7"/>
      <c r="KS460" s="7"/>
      <c r="KT460" s="7"/>
      <c r="KU460" s="7"/>
      <c r="KV460" s="7"/>
      <c r="KW460" s="7"/>
      <c r="KX460" s="7"/>
      <c r="KY460" s="7"/>
      <c r="KZ460" s="7"/>
      <c r="LA460" s="7"/>
      <c r="LB460" s="7"/>
      <c r="LC460" s="7"/>
      <c r="LD460" s="7"/>
      <c r="LE460" s="7"/>
      <c r="LF460" s="7"/>
      <c r="LG460" s="7"/>
      <c r="LH460" s="7"/>
      <c r="LI460" s="7"/>
      <c r="LJ460" s="7"/>
      <c r="LK460" s="7"/>
      <c r="LL460" s="7"/>
      <c r="LM460" s="7"/>
      <c r="LN460" s="7"/>
      <c r="LO460" s="7"/>
      <c r="LP460" s="7"/>
      <c r="LQ460" s="7"/>
      <c r="LR460" s="7"/>
      <c r="LS460" s="7"/>
      <c r="LT460" s="7"/>
      <c r="LU460" s="7"/>
      <c r="LV460" s="7"/>
      <c r="LW460" s="7"/>
      <c r="LX460" s="7"/>
      <c r="LY460" s="7"/>
      <c r="LZ460" s="7"/>
      <c r="MA460" s="7"/>
      <c r="MB460" s="7"/>
      <c r="MC460" s="7"/>
      <c r="MD460" s="7"/>
      <c r="ME460" s="7"/>
      <c r="MF460" s="7"/>
      <c r="MG460" s="7"/>
      <c r="MH460" s="7"/>
      <c r="MI460" s="7"/>
      <c r="MJ460" s="7"/>
      <c r="MK460" s="7"/>
      <c r="ML460" s="7"/>
      <c r="MM460" s="7"/>
      <c r="MN460" s="7"/>
      <c r="MO460" s="7"/>
      <c r="MP460" s="7"/>
      <c r="MQ460" s="7"/>
      <c r="MR460" s="7"/>
      <c r="MS460" s="7"/>
      <c r="MT460" s="7"/>
      <c r="MU460" s="7"/>
      <c r="MV460" s="7"/>
      <c r="MW460" s="7"/>
      <c r="MX460" s="7"/>
      <c r="MY460" s="7"/>
      <c r="MZ460" s="7"/>
      <c r="NA460" s="7"/>
      <c r="NB460" s="7"/>
      <c r="NC460" s="7"/>
      <c r="ND460" s="7"/>
      <c r="NE460" s="7"/>
      <c r="NF460" s="7"/>
      <c r="NG460" s="7"/>
      <c r="NH460" s="7"/>
      <c r="NI460" s="7"/>
      <c r="NJ460" s="7"/>
      <c r="NK460" s="7"/>
      <c r="NL460" s="7"/>
      <c r="NM460" s="7"/>
      <c r="NN460" s="7"/>
      <c r="NO460" s="7"/>
      <c r="NP460" s="7"/>
      <c r="NQ460" s="7"/>
      <c r="NR460" s="7"/>
      <c r="NS460" s="7"/>
      <c r="NT460" s="7"/>
      <c r="NU460" s="7"/>
      <c r="NV460" s="7"/>
      <c r="NW460" s="7"/>
      <c r="NX460" s="7"/>
      <c r="NY460" s="7"/>
      <c r="NZ460" s="7"/>
      <c r="OA460" s="7"/>
      <c r="OB460" s="7"/>
      <c r="OC460" s="7"/>
      <c r="OD460" s="7"/>
      <c r="OE460" s="7"/>
      <c r="OF460" s="7"/>
      <c r="OG460" s="7"/>
      <c r="OH460" s="7"/>
      <c r="OI460" s="7"/>
      <c r="OJ460" s="7"/>
      <c r="OK460" s="7"/>
      <c r="OL460" s="7"/>
      <c r="OM460" s="7"/>
      <c r="ON460" s="7"/>
      <c r="OO460" s="7"/>
      <c r="OP460" s="7"/>
      <c r="OQ460" s="7"/>
      <c r="OR460" s="7"/>
      <c r="OS460" s="7"/>
      <c r="OT460" s="7"/>
      <c r="OU460" s="7"/>
      <c r="OV460" s="7"/>
      <c r="OW460" s="7"/>
      <c r="OX460" s="7"/>
      <c r="OY460" s="7"/>
      <c r="OZ460" s="7"/>
      <c r="PA460" s="7"/>
      <c r="PB460" s="7"/>
      <c r="PC460" s="7"/>
      <c r="PD460" s="7"/>
      <c r="PE460" s="7"/>
      <c r="PF460" s="7"/>
      <c r="PG460" s="7"/>
      <c r="PH460" s="7"/>
      <c r="PI460" s="7"/>
      <c r="PJ460" s="7"/>
      <c r="PK460" s="7"/>
      <c r="PL460" s="7"/>
      <c r="PM460" s="7"/>
      <c r="PN460" s="7"/>
      <c r="PO460" s="7"/>
      <c r="PP460" s="7"/>
      <c r="PQ460" s="7"/>
      <c r="PR460" s="7"/>
      <c r="PS460" s="7"/>
      <c r="PT460" s="7"/>
      <c r="PU460" s="7"/>
      <c r="PV460" s="7"/>
      <c r="PW460" s="7"/>
      <c r="PX460" s="7"/>
      <c r="PY460" s="7"/>
      <c r="PZ460" s="7"/>
      <c r="QA460" s="7"/>
      <c r="QB460" s="7"/>
      <c r="QC460" s="7"/>
      <c r="QD460" s="7"/>
      <c r="QE460" s="7"/>
      <c r="QF460" s="7"/>
      <c r="QG460" s="7"/>
      <c r="QH460" s="7"/>
      <c r="QI460" s="7"/>
      <c r="QJ460" s="7"/>
      <c r="QK460" s="7"/>
      <c r="QL460" s="7"/>
      <c r="QM460" s="7"/>
      <c r="QN460" s="7"/>
      <c r="QO460" s="7"/>
      <c r="QP460" s="7"/>
      <c r="QQ460" s="7"/>
      <c r="QR460" s="7"/>
      <c r="QS460" s="7"/>
      <c r="QT460" s="7"/>
      <c r="QU460" s="7"/>
      <c r="QV460" s="7"/>
      <c r="QW460" s="7"/>
      <c r="QX460" s="7"/>
      <c r="QY460" s="7"/>
      <c r="QZ460" s="7"/>
      <c r="RA460" s="7"/>
      <c r="RB460" s="7"/>
      <c r="RC460" s="7"/>
      <c r="RD460" s="7"/>
      <c r="RE460" s="7"/>
      <c r="RF460" s="7"/>
      <c r="RG460" s="7"/>
      <c r="RH460" s="7"/>
      <c r="RI460" s="7"/>
      <c r="RJ460" s="7"/>
      <c r="RK460" s="7"/>
      <c r="RL460" s="7"/>
      <c r="RM460" s="7"/>
      <c r="RN460" s="7"/>
      <c r="RO460" s="7"/>
      <c r="RP460" s="7"/>
      <c r="RQ460" s="7"/>
      <c r="RR460" s="7"/>
      <c r="RS460" s="7"/>
      <c r="RT460" s="7"/>
      <c r="RU460" s="7"/>
      <c r="RV460" s="7"/>
      <c r="RW460" s="7"/>
      <c r="RX460" s="7"/>
      <c r="RY460" s="7"/>
      <c r="RZ460" s="7"/>
      <c r="SA460" s="7"/>
      <c r="SB460" s="7"/>
      <c r="SC460" s="7"/>
      <c r="SD460" s="7"/>
      <c r="SE460" s="7"/>
      <c r="SF460" s="7"/>
      <c r="SG460" s="7"/>
      <c r="SH460" s="7"/>
      <c r="SI460" s="7"/>
      <c r="SJ460" s="7"/>
      <c r="SK460" s="7"/>
    </row>
    <row r="461" ht="14.2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  <c r="DT461" s="7"/>
      <c r="DU461" s="7"/>
      <c r="DV461" s="7"/>
      <c r="DW461" s="7"/>
      <c r="DX461" s="7"/>
      <c r="DY461" s="7"/>
      <c r="DZ461" s="7"/>
      <c r="EA461" s="7"/>
      <c r="EB461" s="7"/>
      <c r="EC461" s="7"/>
      <c r="ED461" s="7"/>
      <c r="EE461" s="7"/>
      <c r="EF461" s="7"/>
      <c r="EG461" s="7"/>
      <c r="EH461" s="7"/>
      <c r="EI461" s="7"/>
      <c r="EJ461" s="7"/>
      <c r="EK461" s="7"/>
      <c r="EL461" s="7"/>
      <c r="EM461" s="7"/>
      <c r="EN461" s="7"/>
      <c r="EO461" s="7"/>
      <c r="EP461" s="7"/>
      <c r="EQ461" s="7"/>
      <c r="ER461" s="7"/>
      <c r="ES461" s="7"/>
      <c r="ET461" s="7"/>
      <c r="EU461" s="7"/>
      <c r="EV461" s="7"/>
      <c r="EW461" s="7"/>
      <c r="EX461" s="7"/>
      <c r="EY461" s="7"/>
      <c r="EZ461" s="7"/>
      <c r="FA461" s="7"/>
      <c r="FB461" s="7"/>
      <c r="FC461" s="7"/>
      <c r="FD461" s="7"/>
      <c r="FE461" s="7"/>
      <c r="FF461" s="7"/>
      <c r="FG461" s="7"/>
      <c r="FH461" s="7"/>
      <c r="FI461" s="7"/>
      <c r="FJ461" s="7"/>
      <c r="FK461" s="7"/>
      <c r="FL461" s="7"/>
      <c r="FM461" s="7"/>
      <c r="FN461" s="7"/>
      <c r="FO461" s="7"/>
      <c r="FP461" s="7"/>
      <c r="FQ461" s="7"/>
      <c r="FR461" s="7"/>
      <c r="FS461" s="7"/>
      <c r="FT461" s="7"/>
      <c r="FU461" s="7"/>
      <c r="FV461" s="7"/>
      <c r="FW461" s="7"/>
      <c r="FX461" s="7"/>
      <c r="FY461" s="7"/>
      <c r="FZ461" s="7"/>
      <c r="GA461" s="7"/>
      <c r="GB461" s="7"/>
      <c r="GC461" s="7"/>
      <c r="GD461" s="7"/>
      <c r="GE461" s="7"/>
      <c r="GF461" s="7"/>
      <c r="GG461" s="7"/>
      <c r="GH461" s="7"/>
      <c r="GI461" s="7"/>
      <c r="GJ461" s="7"/>
      <c r="GK461" s="7"/>
      <c r="GL461" s="7"/>
      <c r="GM461" s="7"/>
      <c r="GN461" s="7"/>
      <c r="GO461" s="7"/>
      <c r="GP461" s="7"/>
      <c r="GQ461" s="7"/>
      <c r="GR461" s="7"/>
      <c r="GS461" s="7"/>
      <c r="GT461" s="7"/>
      <c r="GU461" s="7"/>
      <c r="GV461" s="7"/>
      <c r="GW461" s="7"/>
      <c r="GX461" s="7"/>
      <c r="GY461" s="7"/>
      <c r="GZ461" s="7"/>
      <c r="HA461" s="7"/>
      <c r="HB461" s="7"/>
      <c r="HC461" s="7"/>
      <c r="HD461" s="7"/>
      <c r="HE461" s="7"/>
      <c r="HF461" s="7"/>
      <c r="HG461" s="7"/>
      <c r="HH461" s="7"/>
      <c r="HI461" s="7"/>
      <c r="HJ461" s="7"/>
      <c r="HK461" s="7"/>
      <c r="HL461" s="7"/>
      <c r="HM461" s="7"/>
      <c r="HN461" s="7"/>
      <c r="HO461" s="7"/>
      <c r="HP461" s="7"/>
      <c r="HQ461" s="7"/>
      <c r="HR461" s="7"/>
      <c r="HS461" s="7"/>
      <c r="HT461" s="7"/>
      <c r="HU461" s="7"/>
      <c r="HV461" s="7"/>
      <c r="HW461" s="7"/>
      <c r="HX461" s="7"/>
      <c r="HY461" s="7"/>
      <c r="HZ461" s="7"/>
      <c r="IA461" s="7"/>
      <c r="IB461" s="7"/>
      <c r="IC461" s="7"/>
      <c r="ID461" s="7"/>
      <c r="IE461" s="7"/>
      <c r="IF461" s="7"/>
      <c r="IG461" s="7"/>
      <c r="IH461" s="7"/>
      <c r="II461" s="7"/>
      <c r="IJ461" s="7"/>
      <c r="IK461" s="7"/>
      <c r="IL461" s="7"/>
      <c r="IM461" s="7"/>
      <c r="IN461" s="7"/>
      <c r="IO461" s="7"/>
      <c r="IP461" s="7"/>
      <c r="IQ461" s="7"/>
      <c r="IR461" s="7"/>
      <c r="IS461" s="7"/>
      <c r="IT461" s="7"/>
      <c r="IU461" s="7"/>
      <c r="IV461" s="7"/>
      <c r="IW461" s="7"/>
      <c r="IX461" s="7"/>
      <c r="IY461" s="7"/>
      <c r="IZ461" s="7"/>
      <c r="JA461" s="7"/>
      <c r="JB461" s="7"/>
      <c r="JC461" s="7"/>
      <c r="JD461" s="7"/>
      <c r="JE461" s="7"/>
      <c r="JF461" s="7"/>
      <c r="JG461" s="7"/>
      <c r="JH461" s="7"/>
      <c r="JI461" s="7"/>
      <c r="JJ461" s="7"/>
      <c r="JK461" s="7"/>
      <c r="JL461" s="7"/>
      <c r="JM461" s="7"/>
      <c r="JN461" s="7"/>
      <c r="JO461" s="7"/>
      <c r="JP461" s="7"/>
      <c r="JQ461" s="7"/>
      <c r="JR461" s="7"/>
      <c r="JS461" s="7"/>
      <c r="JT461" s="7"/>
      <c r="JU461" s="7"/>
      <c r="JV461" s="7"/>
      <c r="JW461" s="7"/>
      <c r="JX461" s="7"/>
      <c r="JY461" s="7"/>
      <c r="JZ461" s="7"/>
      <c r="KA461" s="7"/>
      <c r="KB461" s="7"/>
      <c r="KC461" s="7"/>
      <c r="KD461" s="7"/>
      <c r="KE461" s="7"/>
      <c r="KF461" s="7"/>
      <c r="KG461" s="7"/>
      <c r="KH461" s="7"/>
      <c r="KI461" s="7"/>
      <c r="KJ461" s="7"/>
      <c r="KK461" s="7"/>
      <c r="KL461" s="7"/>
      <c r="KM461" s="7"/>
      <c r="KN461" s="7"/>
      <c r="KO461" s="7"/>
      <c r="KP461" s="7"/>
      <c r="KQ461" s="7"/>
      <c r="KR461" s="7"/>
      <c r="KS461" s="7"/>
      <c r="KT461" s="7"/>
      <c r="KU461" s="7"/>
      <c r="KV461" s="7"/>
      <c r="KW461" s="7"/>
      <c r="KX461" s="7"/>
      <c r="KY461" s="7"/>
      <c r="KZ461" s="7"/>
      <c r="LA461" s="7"/>
      <c r="LB461" s="7"/>
      <c r="LC461" s="7"/>
      <c r="LD461" s="7"/>
      <c r="LE461" s="7"/>
      <c r="LF461" s="7"/>
      <c r="LG461" s="7"/>
      <c r="LH461" s="7"/>
      <c r="LI461" s="7"/>
      <c r="LJ461" s="7"/>
      <c r="LK461" s="7"/>
      <c r="LL461" s="7"/>
      <c r="LM461" s="7"/>
      <c r="LN461" s="7"/>
      <c r="LO461" s="7"/>
      <c r="LP461" s="7"/>
      <c r="LQ461" s="7"/>
      <c r="LR461" s="7"/>
      <c r="LS461" s="7"/>
      <c r="LT461" s="7"/>
      <c r="LU461" s="7"/>
      <c r="LV461" s="7"/>
      <c r="LW461" s="7"/>
      <c r="LX461" s="7"/>
      <c r="LY461" s="7"/>
      <c r="LZ461" s="7"/>
      <c r="MA461" s="7"/>
      <c r="MB461" s="7"/>
      <c r="MC461" s="7"/>
      <c r="MD461" s="7"/>
      <c r="ME461" s="7"/>
      <c r="MF461" s="7"/>
      <c r="MG461" s="7"/>
      <c r="MH461" s="7"/>
      <c r="MI461" s="7"/>
      <c r="MJ461" s="7"/>
      <c r="MK461" s="7"/>
      <c r="ML461" s="7"/>
      <c r="MM461" s="7"/>
      <c r="MN461" s="7"/>
      <c r="MO461" s="7"/>
      <c r="MP461" s="7"/>
      <c r="MQ461" s="7"/>
      <c r="MR461" s="7"/>
      <c r="MS461" s="7"/>
      <c r="MT461" s="7"/>
      <c r="MU461" s="7"/>
      <c r="MV461" s="7"/>
      <c r="MW461" s="7"/>
      <c r="MX461" s="7"/>
      <c r="MY461" s="7"/>
      <c r="MZ461" s="7"/>
      <c r="NA461" s="7"/>
      <c r="NB461" s="7"/>
      <c r="NC461" s="7"/>
      <c r="ND461" s="7"/>
      <c r="NE461" s="7"/>
      <c r="NF461" s="7"/>
      <c r="NG461" s="7"/>
      <c r="NH461" s="7"/>
      <c r="NI461" s="7"/>
      <c r="NJ461" s="7"/>
      <c r="NK461" s="7"/>
      <c r="NL461" s="7"/>
      <c r="NM461" s="7"/>
      <c r="NN461" s="7"/>
      <c r="NO461" s="7"/>
      <c r="NP461" s="7"/>
      <c r="NQ461" s="7"/>
      <c r="NR461" s="7"/>
      <c r="NS461" s="7"/>
      <c r="NT461" s="7"/>
      <c r="NU461" s="7"/>
      <c r="NV461" s="7"/>
      <c r="NW461" s="7"/>
      <c r="NX461" s="7"/>
      <c r="NY461" s="7"/>
      <c r="NZ461" s="7"/>
      <c r="OA461" s="7"/>
      <c r="OB461" s="7"/>
      <c r="OC461" s="7"/>
      <c r="OD461" s="7"/>
      <c r="OE461" s="7"/>
      <c r="OF461" s="7"/>
      <c r="OG461" s="7"/>
      <c r="OH461" s="7"/>
      <c r="OI461" s="7"/>
      <c r="OJ461" s="7"/>
      <c r="OK461" s="7"/>
      <c r="OL461" s="7"/>
      <c r="OM461" s="7"/>
      <c r="ON461" s="7"/>
      <c r="OO461" s="7"/>
      <c r="OP461" s="7"/>
      <c r="OQ461" s="7"/>
      <c r="OR461" s="7"/>
      <c r="OS461" s="7"/>
      <c r="OT461" s="7"/>
      <c r="OU461" s="7"/>
      <c r="OV461" s="7"/>
      <c r="OW461" s="7"/>
      <c r="OX461" s="7"/>
      <c r="OY461" s="7"/>
      <c r="OZ461" s="7"/>
      <c r="PA461" s="7"/>
      <c r="PB461" s="7"/>
      <c r="PC461" s="7"/>
      <c r="PD461" s="7"/>
      <c r="PE461" s="7"/>
      <c r="PF461" s="7"/>
      <c r="PG461" s="7"/>
      <c r="PH461" s="7"/>
      <c r="PI461" s="7"/>
      <c r="PJ461" s="7"/>
      <c r="PK461" s="7"/>
      <c r="PL461" s="7"/>
      <c r="PM461" s="7"/>
      <c r="PN461" s="7"/>
      <c r="PO461" s="7"/>
      <c r="PP461" s="7"/>
      <c r="PQ461" s="7"/>
      <c r="PR461" s="7"/>
      <c r="PS461" s="7"/>
      <c r="PT461" s="7"/>
      <c r="PU461" s="7"/>
      <c r="PV461" s="7"/>
      <c r="PW461" s="7"/>
      <c r="PX461" s="7"/>
      <c r="PY461" s="7"/>
      <c r="PZ461" s="7"/>
      <c r="QA461" s="7"/>
      <c r="QB461" s="7"/>
      <c r="QC461" s="7"/>
      <c r="QD461" s="7"/>
      <c r="QE461" s="7"/>
      <c r="QF461" s="7"/>
      <c r="QG461" s="7"/>
      <c r="QH461" s="7"/>
      <c r="QI461" s="7"/>
      <c r="QJ461" s="7"/>
      <c r="QK461" s="7"/>
      <c r="QL461" s="7"/>
      <c r="QM461" s="7"/>
      <c r="QN461" s="7"/>
      <c r="QO461" s="7"/>
      <c r="QP461" s="7"/>
      <c r="QQ461" s="7"/>
      <c r="QR461" s="7"/>
      <c r="QS461" s="7"/>
      <c r="QT461" s="7"/>
      <c r="QU461" s="7"/>
      <c r="QV461" s="7"/>
      <c r="QW461" s="7"/>
      <c r="QX461" s="7"/>
      <c r="QY461" s="7"/>
      <c r="QZ461" s="7"/>
      <c r="RA461" s="7"/>
      <c r="RB461" s="7"/>
      <c r="RC461" s="7"/>
      <c r="RD461" s="7"/>
      <c r="RE461" s="7"/>
      <c r="RF461" s="7"/>
      <c r="RG461" s="7"/>
      <c r="RH461" s="7"/>
      <c r="RI461" s="7"/>
      <c r="RJ461" s="7"/>
      <c r="RK461" s="7"/>
      <c r="RL461" s="7"/>
      <c r="RM461" s="7"/>
      <c r="RN461" s="7"/>
      <c r="RO461" s="7"/>
      <c r="RP461" s="7"/>
      <c r="RQ461" s="7"/>
      <c r="RR461" s="7"/>
      <c r="RS461" s="7"/>
      <c r="RT461" s="7"/>
      <c r="RU461" s="7"/>
      <c r="RV461" s="7"/>
      <c r="RW461" s="7"/>
      <c r="RX461" s="7"/>
      <c r="RY461" s="7"/>
      <c r="RZ461" s="7"/>
      <c r="SA461" s="7"/>
      <c r="SB461" s="7"/>
      <c r="SC461" s="7"/>
      <c r="SD461" s="7"/>
      <c r="SE461" s="7"/>
      <c r="SF461" s="7"/>
      <c r="SG461" s="7"/>
      <c r="SH461" s="7"/>
      <c r="SI461" s="7"/>
      <c r="SJ461" s="7"/>
      <c r="SK461" s="7"/>
    </row>
    <row r="462" ht="14.2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  <c r="DT462" s="7"/>
      <c r="DU462" s="7"/>
      <c r="DV462" s="7"/>
      <c r="DW462" s="7"/>
      <c r="DX462" s="7"/>
      <c r="DY462" s="7"/>
      <c r="DZ462" s="7"/>
      <c r="EA462" s="7"/>
      <c r="EB462" s="7"/>
      <c r="EC462" s="7"/>
      <c r="ED462" s="7"/>
      <c r="EE462" s="7"/>
      <c r="EF462" s="7"/>
      <c r="EG462" s="7"/>
      <c r="EH462" s="7"/>
      <c r="EI462" s="7"/>
      <c r="EJ462" s="7"/>
      <c r="EK462" s="7"/>
      <c r="EL462" s="7"/>
      <c r="EM462" s="7"/>
      <c r="EN462" s="7"/>
      <c r="EO462" s="7"/>
      <c r="EP462" s="7"/>
      <c r="EQ462" s="7"/>
      <c r="ER462" s="7"/>
      <c r="ES462" s="7"/>
      <c r="ET462" s="7"/>
      <c r="EU462" s="7"/>
      <c r="EV462" s="7"/>
      <c r="EW462" s="7"/>
      <c r="EX462" s="7"/>
      <c r="EY462" s="7"/>
      <c r="EZ462" s="7"/>
      <c r="FA462" s="7"/>
      <c r="FB462" s="7"/>
      <c r="FC462" s="7"/>
      <c r="FD462" s="7"/>
      <c r="FE462" s="7"/>
      <c r="FF462" s="7"/>
      <c r="FG462" s="7"/>
      <c r="FH462" s="7"/>
      <c r="FI462" s="7"/>
      <c r="FJ462" s="7"/>
      <c r="FK462" s="7"/>
      <c r="FL462" s="7"/>
      <c r="FM462" s="7"/>
      <c r="FN462" s="7"/>
      <c r="FO462" s="7"/>
      <c r="FP462" s="7"/>
      <c r="FQ462" s="7"/>
      <c r="FR462" s="7"/>
      <c r="FS462" s="7"/>
      <c r="FT462" s="7"/>
      <c r="FU462" s="7"/>
      <c r="FV462" s="7"/>
      <c r="FW462" s="7"/>
      <c r="FX462" s="7"/>
      <c r="FY462" s="7"/>
      <c r="FZ462" s="7"/>
      <c r="GA462" s="7"/>
      <c r="GB462" s="7"/>
      <c r="GC462" s="7"/>
      <c r="GD462" s="7"/>
      <c r="GE462" s="7"/>
      <c r="GF462" s="7"/>
      <c r="GG462" s="7"/>
      <c r="GH462" s="7"/>
      <c r="GI462" s="7"/>
      <c r="GJ462" s="7"/>
      <c r="GK462" s="7"/>
      <c r="GL462" s="7"/>
      <c r="GM462" s="7"/>
      <c r="GN462" s="7"/>
      <c r="GO462" s="7"/>
      <c r="GP462" s="7"/>
      <c r="GQ462" s="7"/>
      <c r="GR462" s="7"/>
      <c r="GS462" s="7"/>
      <c r="GT462" s="7"/>
      <c r="GU462" s="7"/>
      <c r="GV462" s="7"/>
      <c r="GW462" s="7"/>
      <c r="GX462" s="7"/>
      <c r="GY462" s="7"/>
      <c r="GZ462" s="7"/>
      <c r="HA462" s="7"/>
      <c r="HB462" s="7"/>
      <c r="HC462" s="7"/>
      <c r="HD462" s="7"/>
      <c r="HE462" s="7"/>
      <c r="HF462" s="7"/>
      <c r="HG462" s="7"/>
      <c r="HH462" s="7"/>
      <c r="HI462" s="7"/>
      <c r="HJ462" s="7"/>
      <c r="HK462" s="7"/>
      <c r="HL462" s="7"/>
      <c r="HM462" s="7"/>
      <c r="HN462" s="7"/>
      <c r="HO462" s="7"/>
      <c r="HP462" s="7"/>
      <c r="HQ462" s="7"/>
      <c r="HR462" s="7"/>
      <c r="HS462" s="7"/>
      <c r="HT462" s="7"/>
      <c r="HU462" s="7"/>
      <c r="HV462" s="7"/>
      <c r="HW462" s="7"/>
      <c r="HX462" s="7"/>
      <c r="HY462" s="7"/>
      <c r="HZ462" s="7"/>
      <c r="IA462" s="7"/>
      <c r="IB462" s="7"/>
      <c r="IC462" s="7"/>
      <c r="ID462" s="7"/>
      <c r="IE462" s="7"/>
      <c r="IF462" s="7"/>
      <c r="IG462" s="7"/>
      <c r="IH462" s="7"/>
      <c r="II462" s="7"/>
      <c r="IJ462" s="7"/>
      <c r="IK462" s="7"/>
      <c r="IL462" s="7"/>
      <c r="IM462" s="7"/>
      <c r="IN462" s="7"/>
      <c r="IO462" s="7"/>
      <c r="IP462" s="7"/>
      <c r="IQ462" s="7"/>
      <c r="IR462" s="7"/>
      <c r="IS462" s="7"/>
      <c r="IT462" s="7"/>
      <c r="IU462" s="7"/>
      <c r="IV462" s="7"/>
      <c r="IW462" s="7"/>
      <c r="IX462" s="7"/>
      <c r="IY462" s="7"/>
      <c r="IZ462" s="7"/>
      <c r="JA462" s="7"/>
      <c r="JB462" s="7"/>
      <c r="JC462" s="7"/>
      <c r="JD462" s="7"/>
      <c r="JE462" s="7"/>
      <c r="JF462" s="7"/>
      <c r="JG462" s="7"/>
      <c r="JH462" s="7"/>
      <c r="JI462" s="7"/>
      <c r="JJ462" s="7"/>
      <c r="JK462" s="7"/>
      <c r="JL462" s="7"/>
      <c r="JM462" s="7"/>
      <c r="JN462" s="7"/>
      <c r="JO462" s="7"/>
      <c r="JP462" s="7"/>
      <c r="JQ462" s="7"/>
      <c r="JR462" s="7"/>
      <c r="JS462" s="7"/>
      <c r="JT462" s="7"/>
      <c r="JU462" s="7"/>
      <c r="JV462" s="7"/>
      <c r="JW462" s="7"/>
      <c r="JX462" s="7"/>
      <c r="JY462" s="7"/>
      <c r="JZ462" s="7"/>
      <c r="KA462" s="7"/>
      <c r="KB462" s="7"/>
      <c r="KC462" s="7"/>
      <c r="KD462" s="7"/>
      <c r="KE462" s="7"/>
      <c r="KF462" s="7"/>
      <c r="KG462" s="7"/>
      <c r="KH462" s="7"/>
      <c r="KI462" s="7"/>
      <c r="KJ462" s="7"/>
      <c r="KK462" s="7"/>
      <c r="KL462" s="7"/>
      <c r="KM462" s="7"/>
      <c r="KN462" s="7"/>
      <c r="KO462" s="7"/>
      <c r="KP462" s="7"/>
      <c r="KQ462" s="7"/>
      <c r="KR462" s="7"/>
      <c r="KS462" s="7"/>
      <c r="KT462" s="7"/>
      <c r="KU462" s="7"/>
      <c r="KV462" s="7"/>
      <c r="KW462" s="7"/>
      <c r="KX462" s="7"/>
      <c r="KY462" s="7"/>
      <c r="KZ462" s="7"/>
      <c r="LA462" s="7"/>
      <c r="LB462" s="7"/>
      <c r="LC462" s="7"/>
      <c r="LD462" s="7"/>
      <c r="LE462" s="7"/>
      <c r="LF462" s="7"/>
      <c r="LG462" s="7"/>
      <c r="LH462" s="7"/>
      <c r="LI462" s="7"/>
      <c r="LJ462" s="7"/>
      <c r="LK462" s="7"/>
      <c r="LL462" s="7"/>
      <c r="LM462" s="7"/>
      <c r="LN462" s="7"/>
      <c r="LO462" s="7"/>
      <c r="LP462" s="7"/>
      <c r="LQ462" s="7"/>
      <c r="LR462" s="7"/>
      <c r="LS462" s="7"/>
      <c r="LT462" s="7"/>
      <c r="LU462" s="7"/>
      <c r="LV462" s="7"/>
      <c r="LW462" s="7"/>
      <c r="LX462" s="7"/>
      <c r="LY462" s="7"/>
      <c r="LZ462" s="7"/>
      <c r="MA462" s="7"/>
      <c r="MB462" s="7"/>
      <c r="MC462" s="7"/>
      <c r="MD462" s="7"/>
      <c r="ME462" s="7"/>
      <c r="MF462" s="7"/>
      <c r="MG462" s="7"/>
      <c r="MH462" s="7"/>
      <c r="MI462" s="7"/>
      <c r="MJ462" s="7"/>
      <c r="MK462" s="7"/>
      <c r="ML462" s="7"/>
      <c r="MM462" s="7"/>
      <c r="MN462" s="7"/>
      <c r="MO462" s="7"/>
      <c r="MP462" s="7"/>
      <c r="MQ462" s="7"/>
      <c r="MR462" s="7"/>
      <c r="MS462" s="7"/>
      <c r="MT462" s="7"/>
      <c r="MU462" s="7"/>
      <c r="MV462" s="7"/>
      <c r="MW462" s="7"/>
      <c r="MX462" s="7"/>
      <c r="MY462" s="7"/>
      <c r="MZ462" s="7"/>
      <c r="NA462" s="7"/>
      <c r="NB462" s="7"/>
      <c r="NC462" s="7"/>
      <c r="ND462" s="7"/>
      <c r="NE462" s="7"/>
      <c r="NF462" s="7"/>
      <c r="NG462" s="7"/>
      <c r="NH462" s="7"/>
      <c r="NI462" s="7"/>
      <c r="NJ462" s="7"/>
      <c r="NK462" s="7"/>
      <c r="NL462" s="7"/>
      <c r="NM462" s="7"/>
      <c r="NN462" s="7"/>
      <c r="NO462" s="7"/>
      <c r="NP462" s="7"/>
      <c r="NQ462" s="7"/>
      <c r="NR462" s="7"/>
      <c r="NS462" s="7"/>
      <c r="NT462" s="7"/>
      <c r="NU462" s="7"/>
      <c r="NV462" s="7"/>
      <c r="NW462" s="7"/>
      <c r="NX462" s="7"/>
      <c r="NY462" s="7"/>
      <c r="NZ462" s="7"/>
      <c r="OA462" s="7"/>
      <c r="OB462" s="7"/>
      <c r="OC462" s="7"/>
      <c r="OD462" s="7"/>
      <c r="OE462" s="7"/>
      <c r="OF462" s="7"/>
      <c r="OG462" s="7"/>
      <c r="OH462" s="7"/>
      <c r="OI462" s="7"/>
      <c r="OJ462" s="7"/>
      <c r="OK462" s="7"/>
      <c r="OL462" s="7"/>
      <c r="OM462" s="7"/>
      <c r="ON462" s="7"/>
      <c r="OO462" s="7"/>
      <c r="OP462" s="7"/>
      <c r="OQ462" s="7"/>
      <c r="OR462" s="7"/>
      <c r="OS462" s="7"/>
      <c r="OT462" s="7"/>
      <c r="OU462" s="7"/>
      <c r="OV462" s="7"/>
      <c r="OW462" s="7"/>
      <c r="OX462" s="7"/>
      <c r="OY462" s="7"/>
      <c r="OZ462" s="7"/>
      <c r="PA462" s="7"/>
      <c r="PB462" s="7"/>
      <c r="PC462" s="7"/>
      <c r="PD462" s="7"/>
      <c r="PE462" s="7"/>
      <c r="PF462" s="7"/>
      <c r="PG462" s="7"/>
      <c r="PH462" s="7"/>
      <c r="PI462" s="7"/>
      <c r="PJ462" s="7"/>
      <c r="PK462" s="7"/>
      <c r="PL462" s="7"/>
      <c r="PM462" s="7"/>
      <c r="PN462" s="7"/>
      <c r="PO462" s="7"/>
      <c r="PP462" s="7"/>
      <c r="PQ462" s="7"/>
      <c r="PR462" s="7"/>
      <c r="PS462" s="7"/>
      <c r="PT462" s="7"/>
      <c r="PU462" s="7"/>
      <c r="PV462" s="7"/>
      <c r="PW462" s="7"/>
      <c r="PX462" s="7"/>
      <c r="PY462" s="7"/>
      <c r="PZ462" s="7"/>
      <c r="QA462" s="7"/>
      <c r="QB462" s="7"/>
      <c r="QC462" s="7"/>
      <c r="QD462" s="7"/>
      <c r="QE462" s="7"/>
      <c r="QF462" s="7"/>
      <c r="QG462" s="7"/>
      <c r="QH462" s="7"/>
      <c r="QI462" s="7"/>
      <c r="QJ462" s="7"/>
      <c r="QK462" s="7"/>
      <c r="QL462" s="7"/>
      <c r="QM462" s="7"/>
      <c r="QN462" s="7"/>
      <c r="QO462" s="7"/>
      <c r="QP462" s="7"/>
      <c r="QQ462" s="7"/>
      <c r="QR462" s="7"/>
      <c r="QS462" s="7"/>
      <c r="QT462" s="7"/>
      <c r="QU462" s="7"/>
      <c r="QV462" s="7"/>
      <c r="QW462" s="7"/>
      <c r="QX462" s="7"/>
      <c r="QY462" s="7"/>
      <c r="QZ462" s="7"/>
      <c r="RA462" s="7"/>
      <c r="RB462" s="7"/>
      <c r="RC462" s="7"/>
      <c r="RD462" s="7"/>
      <c r="RE462" s="7"/>
      <c r="RF462" s="7"/>
      <c r="RG462" s="7"/>
      <c r="RH462" s="7"/>
      <c r="RI462" s="7"/>
      <c r="RJ462" s="7"/>
      <c r="RK462" s="7"/>
      <c r="RL462" s="7"/>
      <c r="RM462" s="7"/>
      <c r="RN462" s="7"/>
      <c r="RO462" s="7"/>
      <c r="RP462" s="7"/>
      <c r="RQ462" s="7"/>
      <c r="RR462" s="7"/>
      <c r="RS462" s="7"/>
      <c r="RT462" s="7"/>
      <c r="RU462" s="7"/>
      <c r="RV462" s="7"/>
      <c r="RW462" s="7"/>
      <c r="RX462" s="7"/>
      <c r="RY462" s="7"/>
      <c r="RZ462" s="7"/>
      <c r="SA462" s="7"/>
      <c r="SB462" s="7"/>
      <c r="SC462" s="7"/>
      <c r="SD462" s="7"/>
      <c r="SE462" s="7"/>
      <c r="SF462" s="7"/>
      <c r="SG462" s="7"/>
      <c r="SH462" s="7"/>
      <c r="SI462" s="7"/>
      <c r="SJ462" s="7"/>
      <c r="SK462" s="7"/>
    </row>
    <row r="463" ht="14.2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  <c r="DT463" s="7"/>
      <c r="DU463" s="7"/>
      <c r="DV463" s="7"/>
      <c r="DW463" s="7"/>
      <c r="DX463" s="7"/>
      <c r="DY463" s="7"/>
      <c r="DZ463" s="7"/>
      <c r="EA463" s="7"/>
      <c r="EB463" s="7"/>
      <c r="EC463" s="7"/>
      <c r="ED463" s="7"/>
      <c r="EE463" s="7"/>
      <c r="EF463" s="7"/>
      <c r="EG463" s="7"/>
      <c r="EH463" s="7"/>
      <c r="EI463" s="7"/>
      <c r="EJ463" s="7"/>
      <c r="EK463" s="7"/>
      <c r="EL463" s="7"/>
      <c r="EM463" s="7"/>
      <c r="EN463" s="7"/>
      <c r="EO463" s="7"/>
      <c r="EP463" s="7"/>
      <c r="EQ463" s="7"/>
      <c r="ER463" s="7"/>
      <c r="ES463" s="7"/>
      <c r="ET463" s="7"/>
      <c r="EU463" s="7"/>
      <c r="EV463" s="7"/>
      <c r="EW463" s="7"/>
      <c r="EX463" s="7"/>
      <c r="EY463" s="7"/>
      <c r="EZ463" s="7"/>
      <c r="FA463" s="7"/>
      <c r="FB463" s="7"/>
      <c r="FC463" s="7"/>
      <c r="FD463" s="7"/>
      <c r="FE463" s="7"/>
      <c r="FF463" s="7"/>
      <c r="FG463" s="7"/>
      <c r="FH463" s="7"/>
      <c r="FI463" s="7"/>
      <c r="FJ463" s="7"/>
      <c r="FK463" s="7"/>
      <c r="FL463" s="7"/>
      <c r="FM463" s="7"/>
      <c r="FN463" s="7"/>
      <c r="FO463" s="7"/>
      <c r="FP463" s="7"/>
      <c r="FQ463" s="7"/>
      <c r="FR463" s="7"/>
      <c r="FS463" s="7"/>
      <c r="FT463" s="7"/>
      <c r="FU463" s="7"/>
      <c r="FV463" s="7"/>
      <c r="FW463" s="7"/>
      <c r="FX463" s="7"/>
      <c r="FY463" s="7"/>
      <c r="FZ463" s="7"/>
      <c r="GA463" s="7"/>
      <c r="GB463" s="7"/>
      <c r="GC463" s="7"/>
      <c r="GD463" s="7"/>
      <c r="GE463" s="7"/>
      <c r="GF463" s="7"/>
      <c r="GG463" s="7"/>
      <c r="GH463" s="7"/>
      <c r="GI463" s="7"/>
      <c r="GJ463" s="7"/>
      <c r="GK463" s="7"/>
      <c r="GL463" s="7"/>
      <c r="GM463" s="7"/>
      <c r="GN463" s="7"/>
      <c r="GO463" s="7"/>
      <c r="GP463" s="7"/>
      <c r="GQ463" s="7"/>
      <c r="GR463" s="7"/>
      <c r="GS463" s="7"/>
      <c r="GT463" s="7"/>
      <c r="GU463" s="7"/>
      <c r="GV463" s="7"/>
      <c r="GW463" s="7"/>
      <c r="GX463" s="7"/>
      <c r="GY463" s="7"/>
      <c r="GZ463" s="7"/>
      <c r="HA463" s="7"/>
      <c r="HB463" s="7"/>
      <c r="HC463" s="7"/>
      <c r="HD463" s="7"/>
      <c r="HE463" s="7"/>
      <c r="HF463" s="7"/>
      <c r="HG463" s="7"/>
      <c r="HH463" s="7"/>
      <c r="HI463" s="7"/>
      <c r="HJ463" s="7"/>
      <c r="HK463" s="7"/>
      <c r="HL463" s="7"/>
      <c r="HM463" s="7"/>
      <c r="HN463" s="7"/>
      <c r="HO463" s="7"/>
      <c r="HP463" s="7"/>
      <c r="HQ463" s="7"/>
      <c r="HR463" s="7"/>
      <c r="HS463" s="7"/>
      <c r="HT463" s="7"/>
      <c r="HU463" s="7"/>
      <c r="HV463" s="7"/>
      <c r="HW463" s="7"/>
      <c r="HX463" s="7"/>
      <c r="HY463" s="7"/>
      <c r="HZ463" s="7"/>
      <c r="IA463" s="7"/>
      <c r="IB463" s="7"/>
      <c r="IC463" s="7"/>
      <c r="ID463" s="7"/>
      <c r="IE463" s="7"/>
      <c r="IF463" s="7"/>
      <c r="IG463" s="7"/>
      <c r="IH463" s="7"/>
      <c r="II463" s="7"/>
      <c r="IJ463" s="7"/>
      <c r="IK463" s="7"/>
      <c r="IL463" s="7"/>
      <c r="IM463" s="7"/>
      <c r="IN463" s="7"/>
      <c r="IO463" s="7"/>
      <c r="IP463" s="7"/>
      <c r="IQ463" s="7"/>
      <c r="IR463" s="7"/>
      <c r="IS463" s="7"/>
      <c r="IT463" s="7"/>
      <c r="IU463" s="7"/>
      <c r="IV463" s="7"/>
      <c r="IW463" s="7"/>
      <c r="IX463" s="7"/>
      <c r="IY463" s="7"/>
      <c r="IZ463" s="7"/>
      <c r="JA463" s="7"/>
      <c r="JB463" s="7"/>
      <c r="JC463" s="7"/>
      <c r="JD463" s="7"/>
      <c r="JE463" s="7"/>
      <c r="JF463" s="7"/>
      <c r="JG463" s="7"/>
      <c r="JH463" s="7"/>
      <c r="JI463" s="7"/>
      <c r="JJ463" s="7"/>
      <c r="JK463" s="7"/>
      <c r="JL463" s="7"/>
      <c r="JM463" s="7"/>
      <c r="JN463" s="7"/>
      <c r="JO463" s="7"/>
      <c r="JP463" s="7"/>
      <c r="JQ463" s="7"/>
      <c r="JR463" s="7"/>
      <c r="JS463" s="7"/>
      <c r="JT463" s="7"/>
      <c r="JU463" s="7"/>
      <c r="JV463" s="7"/>
      <c r="JW463" s="7"/>
      <c r="JX463" s="7"/>
      <c r="JY463" s="7"/>
      <c r="JZ463" s="7"/>
      <c r="KA463" s="7"/>
      <c r="KB463" s="7"/>
      <c r="KC463" s="7"/>
      <c r="KD463" s="7"/>
      <c r="KE463" s="7"/>
      <c r="KF463" s="7"/>
      <c r="KG463" s="7"/>
      <c r="KH463" s="7"/>
      <c r="KI463" s="7"/>
      <c r="KJ463" s="7"/>
      <c r="KK463" s="7"/>
      <c r="KL463" s="7"/>
      <c r="KM463" s="7"/>
      <c r="KN463" s="7"/>
      <c r="KO463" s="7"/>
      <c r="KP463" s="7"/>
      <c r="KQ463" s="7"/>
      <c r="KR463" s="7"/>
      <c r="KS463" s="7"/>
      <c r="KT463" s="7"/>
      <c r="KU463" s="7"/>
      <c r="KV463" s="7"/>
      <c r="KW463" s="7"/>
      <c r="KX463" s="7"/>
      <c r="KY463" s="7"/>
      <c r="KZ463" s="7"/>
      <c r="LA463" s="7"/>
      <c r="LB463" s="7"/>
      <c r="LC463" s="7"/>
      <c r="LD463" s="7"/>
      <c r="LE463" s="7"/>
      <c r="LF463" s="7"/>
      <c r="LG463" s="7"/>
      <c r="LH463" s="7"/>
      <c r="LI463" s="7"/>
      <c r="LJ463" s="7"/>
      <c r="LK463" s="7"/>
      <c r="LL463" s="7"/>
      <c r="LM463" s="7"/>
      <c r="LN463" s="7"/>
      <c r="LO463" s="7"/>
      <c r="LP463" s="7"/>
      <c r="LQ463" s="7"/>
      <c r="LR463" s="7"/>
      <c r="LS463" s="7"/>
      <c r="LT463" s="7"/>
      <c r="LU463" s="7"/>
      <c r="LV463" s="7"/>
      <c r="LW463" s="7"/>
      <c r="LX463" s="7"/>
      <c r="LY463" s="7"/>
      <c r="LZ463" s="7"/>
      <c r="MA463" s="7"/>
      <c r="MB463" s="7"/>
      <c r="MC463" s="7"/>
      <c r="MD463" s="7"/>
      <c r="ME463" s="7"/>
      <c r="MF463" s="7"/>
      <c r="MG463" s="7"/>
      <c r="MH463" s="7"/>
      <c r="MI463" s="7"/>
      <c r="MJ463" s="7"/>
      <c r="MK463" s="7"/>
      <c r="ML463" s="7"/>
      <c r="MM463" s="7"/>
      <c r="MN463" s="7"/>
      <c r="MO463" s="7"/>
      <c r="MP463" s="7"/>
      <c r="MQ463" s="7"/>
      <c r="MR463" s="7"/>
      <c r="MS463" s="7"/>
      <c r="MT463" s="7"/>
      <c r="MU463" s="7"/>
      <c r="MV463" s="7"/>
      <c r="MW463" s="7"/>
      <c r="MX463" s="7"/>
      <c r="MY463" s="7"/>
      <c r="MZ463" s="7"/>
      <c r="NA463" s="7"/>
      <c r="NB463" s="7"/>
      <c r="NC463" s="7"/>
      <c r="ND463" s="7"/>
      <c r="NE463" s="7"/>
      <c r="NF463" s="7"/>
      <c r="NG463" s="7"/>
      <c r="NH463" s="7"/>
      <c r="NI463" s="7"/>
      <c r="NJ463" s="7"/>
      <c r="NK463" s="7"/>
      <c r="NL463" s="7"/>
      <c r="NM463" s="7"/>
      <c r="NN463" s="7"/>
      <c r="NO463" s="7"/>
      <c r="NP463" s="7"/>
      <c r="NQ463" s="7"/>
      <c r="NR463" s="7"/>
      <c r="NS463" s="7"/>
      <c r="NT463" s="7"/>
      <c r="NU463" s="7"/>
      <c r="NV463" s="7"/>
      <c r="NW463" s="7"/>
      <c r="NX463" s="7"/>
      <c r="NY463" s="7"/>
      <c r="NZ463" s="7"/>
      <c r="OA463" s="7"/>
      <c r="OB463" s="7"/>
      <c r="OC463" s="7"/>
      <c r="OD463" s="7"/>
      <c r="OE463" s="7"/>
      <c r="OF463" s="7"/>
      <c r="OG463" s="7"/>
      <c r="OH463" s="7"/>
      <c r="OI463" s="7"/>
      <c r="OJ463" s="7"/>
      <c r="OK463" s="7"/>
      <c r="OL463" s="7"/>
      <c r="OM463" s="7"/>
      <c r="ON463" s="7"/>
      <c r="OO463" s="7"/>
      <c r="OP463" s="7"/>
      <c r="OQ463" s="7"/>
      <c r="OR463" s="7"/>
      <c r="OS463" s="7"/>
      <c r="OT463" s="7"/>
      <c r="OU463" s="7"/>
      <c r="OV463" s="7"/>
      <c r="OW463" s="7"/>
      <c r="OX463" s="7"/>
      <c r="OY463" s="7"/>
      <c r="OZ463" s="7"/>
      <c r="PA463" s="7"/>
      <c r="PB463" s="7"/>
      <c r="PC463" s="7"/>
      <c r="PD463" s="7"/>
      <c r="PE463" s="7"/>
      <c r="PF463" s="7"/>
      <c r="PG463" s="7"/>
      <c r="PH463" s="7"/>
      <c r="PI463" s="7"/>
      <c r="PJ463" s="7"/>
      <c r="PK463" s="7"/>
      <c r="PL463" s="7"/>
      <c r="PM463" s="7"/>
      <c r="PN463" s="7"/>
      <c r="PO463" s="7"/>
      <c r="PP463" s="7"/>
      <c r="PQ463" s="7"/>
      <c r="PR463" s="7"/>
      <c r="PS463" s="7"/>
      <c r="PT463" s="7"/>
      <c r="PU463" s="7"/>
      <c r="PV463" s="7"/>
      <c r="PW463" s="7"/>
      <c r="PX463" s="7"/>
      <c r="PY463" s="7"/>
      <c r="PZ463" s="7"/>
      <c r="QA463" s="7"/>
      <c r="QB463" s="7"/>
      <c r="QC463" s="7"/>
      <c r="QD463" s="7"/>
      <c r="QE463" s="7"/>
      <c r="QF463" s="7"/>
      <c r="QG463" s="7"/>
      <c r="QH463" s="7"/>
      <c r="QI463" s="7"/>
      <c r="QJ463" s="7"/>
      <c r="QK463" s="7"/>
      <c r="QL463" s="7"/>
      <c r="QM463" s="7"/>
      <c r="QN463" s="7"/>
      <c r="QO463" s="7"/>
      <c r="QP463" s="7"/>
      <c r="QQ463" s="7"/>
      <c r="QR463" s="7"/>
      <c r="QS463" s="7"/>
      <c r="QT463" s="7"/>
      <c r="QU463" s="7"/>
      <c r="QV463" s="7"/>
      <c r="QW463" s="7"/>
      <c r="QX463" s="7"/>
      <c r="QY463" s="7"/>
      <c r="QZ463" s="7"/>
      <c r="RA463" s="7"/>
      <c r="RB463" s="7"/>
      <c r="RC463" s="7"/>
      <c r="RD463" s="7"/>
      <c r="RE463" s="7"/>
      <c r="RF463" s="7"/>
      <c r="RG463" s="7"/>
      <c r="RH463" s="7"/>
      <c r="RI463" s="7"/>
      <c r="RJ463" s="7"/>
      <c r="RK463" s="7"/>
      <c r="RL463" s="7"/>
      <c r="RM463" s="7"/>
      <c r="RN463" s="7"/>
      <c r="RO463" s="7"/>
      <c r="RP463" s="7"/>
      <c r="RQ463" s="7"/>
      <c r="RR463" s="7"/>
      <c r="RS463" s="7"/>
      <c r="RT463" s="7"/>
      <c r="RU463" s="7"/>
      <c r="RV463" s="7"/>
      <c r="RW463" s="7"/>
      <c r="RX463" s="7"/>
      <c r="RY463" s="7"/>
      <c r="RZ463" s="7"/>
      <c r="SA463" s="7"/>
      <c r="SB463" s="7"/>
      <c r="SC463" s="7"/>
      <c r="SD463" s="7"/>
      <c r="SE463" s="7"/>
      <c r="SF463" s="7"/>
      <c r="SG463" s="7"/>
      <c r="SH463" s="7"/>
      <c r="SI463" s="7"/>
      <c r="SJ463" s="7"/>
      <c r="SK463" s="7"/>
    </row>
    <row r="464" ht="14.2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  <c r="DT464" s="7"/>
      <c r="DU464" s="7"/>
      <c r="DV464" s="7"/>
      <c r="DW464" s="7"/>
      <c r="DX464" s="7"/>
      <c r="DY464" s="7"/>
      <c r="DZ464" s="7"/>
      <c r="EA464" s="7"/>
      <c r="EB464" s="7"/>
      <c r="EC464" s="7"/>
      <c r="ED464" s="7"/>
      <c r="EE464" s="7"/>
      <c r="EF464" s="7"/>
      <c r="EG464" s="7"/>
      <c r="EH464" s="7"/>
      <c r="EI464" s="7"/>
      <c r="EJ464" s="7"/>
      <c r="EK464" s="7"/>
      <c r="EL464" s="7"/>
      <c r="EM464" s="7"/>
      <c r="EN464" s="7"/>
      <c r="EO464" s="7"/>
      <c r="EP464" s="7"/>
      <c r="EQ464" s="7"/>
      <c r="ER464" s="7"/>
      <c r="ES464" s="7"/>
      <c r="ET464" s="7"/>
      <c r="EU464" s="7"/>
      <c r="EV464" s="7"/>
      <c r="EW464" s="7"/>
      <c r="EX464" s="7"/>
      <c r="EY464" s="7"/>
      <c r="EZ464" s="7"/>
      <c r="FA464" s="7"/>
      <c r="FB464" s="7"/>
      <c r="FC464" s="7"/>
      <c r="FD464" s="7"/>
      <c r="FE464" s="7"/>
      <c r="FF464" s="7"/>
      <c r="FG464" s="7"/>
      <c r="FH464" s="7"/>
      <c r="FI464" s="7"/>
      <c r="FJ464" s="7"/>
      <c r="FK464" s="7"/>
      <c r="FL464" s="7"/>
      <c r="FM464" s="7"/>
      <c r="FN464" s="7"/>
      <c r="FO464" s="7"/>
      <c r="FP464" s="7"/>
      <c r="FQ464" s="7"/>
      <c r="FR464" s="7"/>
      <c r="FS464" s="7"/>
      <c r="FT464" s="7"/>
      <c r="FU464" s="7"/>
      <c r="FV464" s="7"/>
      <c r="FW464" s="7"/>
      <c r="FX464" s="7"/>
      <c r="FY464" s="7"/>
      <c r="FZ464" s="7"/>
      <c r="GA464" s="7"/>
      <c r="GB464" s="7"/>
      <c r="GC464" s="7"/>
      <c r="GD464" s="7"/>
      <c r="GE464" s="7"/>
      <c r="GF464" s="7"/>
      <c r="GG464" s="7"/>
      <c r="GH464" s="7"/>
      <c r="GI464" s="7"/>
      <c r="GJ464" s="7"/>
      <c r="GK464" s="7"/>
      <c r="GL464" s="7"/>
      <c r="GM464" s="7"/>
      <c r="GN464" s="7"/>
      <c r="GO464" s="7"/>
      <c r="GP464" s="7"/>
      <c r="GQ464" s="7"/>
      <c r="GR464" s="7"/>
      <c r="GS464" s="7"/>
      <c r="GT464" s="7"/>
      <c r="GU464" s="7"/>
      <c r="GV464" s="7"/>
      <c r="GW464" s="7"/>
      <c r="GX464" s="7"/>
      <c r="GY464" s="7"/>
      <c r="GZ464" s="7"/>
      <c r="HA464" s="7"/>
      <c r="HB464" s="7"/>
      <c r="HC464" s="7"/>
      <c r="HD464" s="7"/>
      <c r="HE464" s="7"/>
      <c r="HF464" s="7"/>
      <c r="HG464" s="7"/>
      <c r="HH464" s="7"/>
      <c r="HI464" s="7"/>
      <c r="HJ464" s="7"/>
      <c r="HK464" s="7"/>
      <c r="HL464" s="7"/>
      <c r="HM464" s="7"/>
      <c r="HN464" s="7"/>
      <c r="HO464" s="7"/>
      <c r="HP464" s="7"/>
      <c r="HQ464" s="7"/>
      <c r="HR464" s="7"/>
      <c r="HS464" s="7"/>
      <c r="HT464" s="7"/>
      <c r="HU464" s="7"/>
      <c r="HV464" s="7"/>
      <c r="HW464" s="7"/>
      <c r="HX464" s="7"/>
      <c r="HY464" s="7"/>
      <c r="HZ464" s="7"/>
      <c r="IA464" s="7"/>
      <c r="IB464" s="7"/>
      <c r="IC464" s="7"/>
      <c r="ID464" s="7"/>
      <c r="IE464" s="7"/>
      <c r="IF464" s="7"/>
      <c r="IG464" s="7"/>
      <c r="IH464" s="7"/>
      <c r="II464" s="7"/>
      <c r="IJ464" s="7"/>
      <c r="IK464" s="7"/>
      <c r="IL464" s="7"/>
      <c r="IM464" s="7"/>
      <c r="IN464" s="7"/>
      <c r="IO464" s="7"/>
      <c r="IP464" s="7"/>
      <c r="IQ464" s="7"/>
      <c r="IR464" s="7"/>
      <c r="IS464" s="7"/>
      <c r="IT464" s="7"/>
      <c r="IU464" s="7"/>
      <c r="IV464" s="7"/>
      <c r="IW464" s="7"/>
      <c r="IX464" s="7"/>
      <c r="IY464" s="7"/>
      <c r="IZ464" s="7"/>
      <c r="JA464" s="7"/>
      <c r="JB464" s="7"/>
      <c r="JC464" s="7"/>
      <c r="JD464" s="7"/>
      <c r="JE464" s="7"/>
      <c r="JF464" s="7"/>
      <c r="JG464" s="7"/>
      <c r="JH464" s="7"/>
      <c r="JI464" s="7"/>
      <c r="JJ464" s="7"/>
      <c r="JK464" s="7"/>
      <c r="JL464" s="7"/>
      <c r="JM464" s="7"/>
      <c r="JN464" s="7"/>
      <c r="JO464" s="7"/>
      <c r="JP464" s="7"/>
      <c r="JQ464" s="7"/>
      <c r="JR464" s="7"/>
      <c r="JS464" s="7"/>
      <c r="JT464" s="7"/>
      <c r="JU464" s="7"/>
      <c r="JV464" s="7"/>
      <c r="JW464" s="7"/>
      <c r="JX464" s="7"/>
      <c r="JY464" s="7"/>
      <c r="JZ464" s="7"/>
      <c r="KA464" s="7"/>
      <c r="KB464" s="7"/>
      <c r="KC464" s="7"/>
      <c r="KD464" s="7"/>
      <c r="KE464" s="7"/>
      <c r="KF464" s="7"/>
      <c r="KG464" s="7"/>
      <c r="KH464" s="7"/>
      <c r="KI464" s="7"/>
      <c r="KJ464" s="7"/>
      <c r="KK464" s="7"/>
      <c r="KL464" s="7"/>
      <c r="KM464" s="7"/>
      <c r="KN464" s="7"/>
      <c r="KO464" s="7"/>
      <c r="KP464" s="7"/>
      <c r="KQ464" s="7"/>
      <c r="KR464" s="7"/>
      <c r="KS464" s="7"/>
      <c r="KT464" s="7"/>
      <c r="KU464" s="7"/>
      <c r="KV464" s="7"/>
      <c r="KW464" s="7"/>
      <c r="KX464" s="7"/>
      <c r="KY464" s="7"/>
      <c r="KZ464" s="7"/>
      <c r="LA464" s="7"/>
      <c r="LB464" s="7"/>
      <c r="LC464" s="7"/>
      <c r="LD464" s="7"/>
      <c r="LE464" s="7"/>
      <c r="LF464" s="7"/>
      <c r="LG464" s="7"/>
      <c r="LH464" s="7"/>
      <c r="LI464" s="7"/>
      <c r="LJ464" s="7"/>
      <c r="LK464" s="7"/>
      <c r="LL464" s="7"/>
      <c r="LM464" s="7"/>
      <c r="LN464" s="7"/>
      <c r="LO464" s="7"/>
      <c r="LP464" s="7"/>
      <c r="LQ464" s="7"/>
      <c r="LR464" s="7"/>
      <c r="LS464" s="7"/>
      <c r="LT464" s="7"/>
      <c r="LU464" s="7"/>
      <c r="LV464" s="7"/>
      <c r="LW464" s="7"/>
      <c r="LX464" s="7"/>
      <c r="LY464" s="7"/>
      <c r="LZ464" s="7"/>
      <c r="MA464" s="7"/>
      <c r="MB464" s="7"/>
      <c r="MC464" s="7"/>
      <c r="MD464" s="7"/>
      <c r="ME464" s="7"/>
      <c r="MF464" s="7"/>
      <c r="MG464" s="7"/>
      <c r="MH464" s="7"/>
      <c r="MI464" s="7"/>
      <c r="MJ464" s="7"/>
      <c r="MK464" s="7"/>
      <c r="ML464" s="7"/>
      <c r="MM464" s="7"/>
      <c r="MN464" s="7"/>
      <c r="MO464" s="7"/>
      <c r="MP464" s="7"/>
      <c r="MQ464" s="7"/>
      <c r="MR464" s="7"/>
      <c r="MS464" s="7"/>
      <c r="MT464" s="7"/>
      <c r="MU464" s="7"/>
      <c r="MV464" s="7"/>
      <c r="MW464" s="7"/>
      <c r="MX464" s="7"/>
      <c r="MY464" s="7"/>
      <c r="MZ464" s="7"/>
      <c r="NA464" s="7"/>
      <c r="NB464" s="7"/>
      <c r="NC464" s="7"/>
      <c r="ND464" s="7"/>
      <c r="NE464" s="7"/>
      <c r="NF464" s="7"/>
      <c r="NG464" s="7"/>
      <c r="NH464" s="7"/>
      <c r="NI464" s="7"/>
      <c r="NJ464" s="7"/>
      <c r="NK464" s="7"/>
      <c r="NL464" s="7"/>
      <c r="NM464" s="7"/>
      <c r="NN464" s="7"/>
      <c r="NO464" s="7"/>
      <c r="NP464" s="7"/>
      <c r="NQ464" s="7"/>
      <c r="NR464" s="7"/>
      <c r="NS464" s="7"/>
      <c r="NT464" s="7"/>
      <c r="NU464" s="7"/>
      <c r="NV464" s="7"/>
      <c r="NW464" s="7"/>
      <c r="NX464" s="7"/>
      <c r="NY464" s="7"/>
      <c r="NZ464" s="7"/>
      <c r="OA464" s="7"/>
      <c r="OB464" s="7"/>
      <c r="OC464" s="7"/>
      <c r="OD464" s="7"/>
      <c r="OE464" s="7"/>
      <c r="OF464" s="7"/>
      <c r="OG464" s="7"/>
      <c r="OH464" s="7"/>
      <c r="OI464" s="7"/>
      <c r="OJ464" s="7"/>
      <c r="OK464" s="7"/>
      <c r="OL464" s="7"/>
      <c r="OM464" s="7"/>
      <c r="ON464" s="7"/>
      <c r="OO464" s="7"/>
      <c r="OP464" s="7"/>
      <c r="OQ464" s="7"/>
      <c r="OR464" s="7"/>
      <c r="OS464" s="7"/>
      <c r="OT464" s="7"/>
      <c r="OU464" s="7"/>
      <c r="OV464" s="7"/>
      <c r="OW464" s="7"/>
      <c r="OX464" s="7"/>
      <c r="OY464" s="7"/>
      <c r="OZ464" s="7"/>
      <c r="PA464" s="7"/>
      <c r="PB464" s="7"/>
      <c r="PC464" s="7"/>
      <c r="PD464" s="7"/>
      <c r="PE464" s="7"/>
      <c r="PF464" s="7"/>
      <c r="PG464" s="7"/>
      <c r="PH464" s="7"/>
      <c r="PI464" s="7"/>
      <c r="PJ464" s="7"/>
      <c r="PK464" s="7"/>
      <c r="PL464" s="7"/>
      <c r="PM464" s="7"/>
      <c r="PN464" s="7"/>
      <c r="PO464" s="7"/>
      <c r="PP464" s="7"/>
      <c r="PQ464" s="7"/>
      <c r="PR464" s="7"/>
      <c r="PS464" s="7"/>
      <c r="PT464" s="7"/>
      <c r="PU464" s="7"/>
      <c r="PV464" s="7"/>
      <c r="PW464" s="7"/>
      <c r="PX464" s="7"/>
      <c r="PY464" s="7"/>
      <c r="PZ464" s="7"/>
      <c r="QA464" s="7"/>
      <c r="QB464" s="7"/>
      <c r="QC464" s="7"/>
      <c r="QD464" s="7"/>
      <c r="QE464" s="7"/>
      <c r="QF464" s="7"/>
      <c r="QG464" s="7"/>
      <c r="QH464" s="7"/>
      <c r="QI464" s="7"/>
      <c r="QJ464" s="7"/>
      <c r="QK464" s="7"/>
      <c r="QL464" s="7"/>
      <c r="QM464" s="7"/>
      <c r="QN464" s="7"/>
      <c r="QO464" s="7"/>
      <c r="QP464" s="7"/>
      <c r="QQ464" s="7"/>
      <c r="QR464" s="7"/>
      <c r="QS464" s="7"/>
      <c r="QT464" s="7"/>
      <c r="QU464" s="7"/>
      <c r="QV464" s="7"/>
      <c r="QW464" s="7"/>
      <c r="QX464" s="7"/>
      <c r="QY464" s="7"/>
      <c r="QZ464" s="7"/>
      <c r="RA464" s="7"/>
      <c r="RB464" s="7"/>
      <c r="RC464" s="7"/>
      <c r="RD464" s="7"/>
      <c r="RE464" s="7"/>
      <c r="RF464" s="7"/>
      <c r="RG464" s="7"/>
      <c r="RH464" s="7"/>
      <c r="RI464" s="7"/>
      <c r="RJ464" s="7"/>
      <c r="RK464" s="7"/>
      <c r="RL464" s="7"/>
      <c r="RM464" s="7"/>
      <c r="RN464" s="7"/>
      <c r="RO464" s="7"/>
      <c r="RP464" s="7"/>
      <c r="RQ464" s="7"/>
      <c r="RR464" s="7"/>
      <c r="RS464" s="7"/>
      <c r="RT464" s="7"/>
      <c r="RU464" s="7"/>
      <c r="RV464" s="7"/>
      <c r="RW464" s="7"/>
      <c r="RX464" s="7"/>
      <c r="RY464" s="7"/>
      <c r="RZ464" s="7"/>
      <c r="SA464" s="7"/>
      <c r="SB464" s="7"/>
      <c r="SC464" s="7"/>
      <c r="SD464" s="7"/>
      <c r="SE464" s="7"/>
      <c r="SF464" s="7"/>
      <c r="SG464" s="7"/>
      <c r="SH464" s="7"/>
      <c r="SI464" s="7"/>
      <c r="SJ464" s="7"/>
      <c r="SK464" s="7"/>
    </row>
    <row r="465" ht="14.2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  <c r="DT465" s="7"/>
      <c r="DU465" s="7"/>
      <c r="DV465" s="7"/>
      <c r="DW465" s="7"/>
      <c r="DX465" s="7"/>
      <c r="DY465" s="7"/>
      <c r="DZ465" s="7"/>
      <c r="EA465" s="7"/>
      <c r="EB465" s="7"/>
      <c r="EC465" s="7"/>
      <c r="ED465" s="7"/>
      <c r="EE465" s="7"/>
      <c r="EF465" s="7"/>
      <c r="EG465" s="7"/>
      <c r="EH465" s="7"/>
      <c r="EI465" s="7"/>
      <c r="EJ465" s="7"/>
      <c r="EK465" s="7"/>
      <c r="EL465" s="7"/>
      <c r="EM465" s="7"/>
      <c r="EN465" s="7"/>
      <c r="EO465" s="7"/>
      <c r="EP465" s="7"/>
      <c r="EQ465" s="7"/>
      <c r="ER465" s="7"/>
      <c r="ES465" s="7"/>
      <c r="ET465" s="7"/>
      <c r="EU465" s="7"/>
      <c r="EV465" s="7"/>
      <c r="EW465" s="7"/>
      <c r="EX465" s="7"/>
      <c r="EY465" s="7"/>
      <c r="EZ465" s="7"/>
      <c r="FA465" s="7"/>
      <c r="FB465" s="7"/>
      <c r="FC465" s="7"/>
      <c r="FD465" s="7"/>
      <c r="FE465" s="7"/>
      <c r="FF465" s="7"/>
      <c r="FG465" s="7"/>
      <c r="FH465" s="7"/>
      <c r="FI465" s="7"/>
      <c r="FJ465" s="7"/>
      <c r="FK465" s="7"/>
      <c r="FL465" s="7"/>
      <c r="FM465" s="7"/>
      <c r="FN465" s="7"/>
      <c r="FO465" s="7"/>
      <c r="FP465" s="7"/>
      <c r="FQ465" s="7"/>
      <c r="FR465" s="7"/>
      <c r="FS465" s="7"/>
      <c r="FT465" s="7"/>
      <c r="FU465" s="7"/>
      <c r="FV465" s="7"/>
      <c r="FW465" s="7"/>
      <c r="FX465" s="7"/>
      <c r="FY465" s="7"/>
      <c r="FZ465" s="7"/>
      <c r="GA465" s="7"/>
      <c r="GB465" s="7"/>
      <c r="GC465" s="7"/>
      <c r="GD465" s="7"/>
      <c r="GE465" s="7"/>
      <c r="GF465" s="7"/>
      <c r="GG465" s="7"/>
      <c r="GH465" s="7"/>
      <c r="GI465" s="7"/>
      <c r="GJ465" s="7"/>
      <c r="GK465" s="7"/>
      <c r="GL465" s="7"/>
      <c r="GM465" s="7"/>
      <c r="GN465" s="7"/>
      <c r="GO465" s="7"/>
      <c r="GP465" s="7"/>
      <c r="GQ465" s="7"/>
      <c r="GR465" s="7"/>
      <c r="GS465" s="7"/>
      <c r="GT465" s="7"/>
      <c r="GU465" s="7"/>
      <c r="GV465" s="7"/>
      <c r="GW465" s="7"/>
      <c r="GX465" s="7"/>
      <c r="GY465" s="7"/>
      <c r="GZ465" s="7"/>
      <c r="HA465" s="7"/>
      <c r="HB465" s="7"/>
      <c r="HC465" s="7"/>
      <c r="HD465" s="7"/>
      <c r="HE465" s="7"/>
      <c r="HF465" s="7"/>
      <c r="HG465" s="7"/>
      <c r="HH465" s="7"/>
      <c r="HI465" s="7"/>
      <c r="HJ465" s="7"/>
      <c r="HK465" s="7"/>
      <c r="HL465" s="7"/>
      <c r="HM465" s="7"/>
      <c r="HN465" s="7"/>
      <c r="HO465" s="7"/>
      <c r="HP465" s="7"/>
      <c r="HQ465" s="7"/>
      <c r="HR465" s="7"/>
      <c r="HS465" s="7"/>
      <c r="HT465" s="7"/>
      <c r="HU465" s="7"/>
      <c r="HV465" s="7"/>
      <c r="HW465" s="7"/>
      <c r="HX465" s="7"/>
      <c r="HY465" s="7"/>
      <c r="HZ465" s="7"/>
      <c r="IA465" s="7"/>
      <c r="IB465" s="7"/>
      <c r="IC465" s="7"/>
      <c r="ID465" s="7"/>
      <c r="IE465" s="7"/>
      <c r="IF465" s="7"/>
      <c r="IG465" s="7"/>
      <c r="IH465" s="7"/>
      <c r="II465" s="7"/>
      <c r="IJ465" s="7"/>
      <c r="IK465" s="7"/>
      <c r="IL465" s="7"/>
      <c r="IM465" s="7"/>
      <c r="IN465" s="7"/>
      <c r="IO465" s="7"/>
      <c r="IP465" s="7"/>
      <c r="IQ465" s="7"/>
      <c r="IR465" s="7"/>
      <c r="IS465" s="7"/>
      <c r="IT465" s="7"/>
      <c r="IU465" s="7"/>
      <c r="IV465" s="7"/>
      <c r="IW465" s="7"/>
      <c r="IX465" s="7"/>
      <c r="IY465" s="7"/>
      <c r="IZ465" s="7"/>
      <c r="JA465" s="7"/>
      <c r="JB465" s="7"/>
      <c r="JC465" s="7"/>
      <c r="JD465" s="7"/>
      <c r="JE465" s="7"/>
      <c r="JF465" s="7"/>
      <c r="JG465" s="7"/>
      <c r="JH465" s="7"/>
      <c r="JI465" s="7"/>
      <c r="JJ465" s="7"/>
      <c r="JK465" s="7"/>
      <c r="JL465" s="7"/>
      <c r="JM465" s="7"/>
      <c r="JN465" s="7"/>
      <c r="JO465" s="7"/>
      <c r="JP465" s="7"/>
      <c r="JQ465" s="7"/>
      <c r="JR465" s="7"/>
      <c r="JS465" s="7"/>
      <c r="JT465" s="7"/>
      <c r="JU465" s="7"/>
      <c r="JV465" s="7"/>
      <c r="JW465" s="7"/>
      <c r="JX465" s="7"/>
      <c r="JY465" s="7"/>
      <c r="JZ465" s="7"/>
      <c r="KA465" s="7"/>
      <c r="KB465" s="7"/>
      <c r="KC465" s="7"/>
      <c r="KD465" s="7"/>
      <c r="KE465" s="7"/>
      <c r="KF465" s="7"/>
      <c r="KG465" s="7"/>
      <c r="KH465" s="7"/>
      <c r="KI465" s="7"/>
      <c r="KJ465" s="7"/>
      <c r="KK465" s="7"/>
      <c r="KL465" s="7"/>
      <c r="KM465" s="7"/>
      <c r="KN465" s="7"/>
      <c r="KO465" s="7"/>
      <c r="KP465" s="7"/>
      <c r="KQ465" s="7"/>
      <c r="KR465" s="7"/>
      <c r="KS465" s="7"/>
      <c r="KT465" s="7"/>
      <c r="KU465" s="7"/>
      <c r="KV465" s="7"/>
      <c r="KW465" s="7"/>
      <c r="KX465" s="7"/>
      <c r="KY465" s="7"/>
      <c r="KZ465" s="7"/>
      <c r="LA465" s="7"/>
      <c r="LB465" s="7"/>
      <c r="LC465" s="7"/>
      <c r="LD465" s="7"/>
      <c r="LE465" s="7"/>
      <c r="LF465" s="7"/>
      <c r="LG465" s="7"/>
      <c r="LH465" s="7"/>
      <c r="LI465" s="7"/>
      <c r="LJ465" s="7"/>
      <c r="LK465" s="7"/>
      <c r="LL465" s="7"/>
      <c r="LM465" s="7"/>
      <c r="LN465" s="7"/>
      <c r="LO465" s="7"/>
      <c r="LP465" s="7"/>
      <c r="LQ465" s="7"/>
      <c r="LR465" s="7"/>
      <c r="LS465" s="7"/>
      <c r="LT465" s="7"/>
      <c r="LU465" s="7"/>
      <c r="LV465" s="7"/>
      <c r="LW465" s="7"/>
      <c r="LX465" s="7"/>
      <c r="LY465" s="7"/>
      <c r="LZ465" s="7"/>
      <c r="MA465" s="7"/>
      <c r="MB465" s="7"/>
      <c r="MC465" s="7"/>
      <c r="MD465" s="7"/>
      <c r="ME465" s="7"/>
      <c r="MF465" s="7"/>
      <c r="MG465" s="7"/>
      <c r="MH465" s="7"/>
      <c r="MI465" s="7"/>
      <c r="MJ465" s="7"/>
      <c r="MK465" s="7"/>
      <c r="ML465" s="7"/>
      <c r="MM465" s="7"/>
      <c r="MN465" s="7"/>
      <c r="MO465" s="7"/>
      <c r="MP465" s="7"/>
      <c r="MQ465" s="7"/>
      <c r="MR465" s="7"/>
      <c r="MS465" s="7"/>
      <c r="MT465" s="7"/>
      <c r="MU465" s="7"/>
      <c r="MV465" s="7"/>
      <c r="MW465" s="7"/>
      <c r="MX465" s="7"/>
      <c r="MY465" s="7"/>
      <c r="MZ465" s="7"/>
      <c r="NA465" s="7"/>
      <c r="NB465" s="7"/>
      <c r="NC465" s="7"/>
      <c r="ND465" s="7"/>
      <c r="NE465" s="7"/>
      <c r="NF465" s="7"/>
      <c r="NG465" s="7"/>
      <c r="NH465" s="7"/>
      <c r="NI465" s="7"/>
      <c r="NJ465" s="7"/>
      <c r="NK465" s="7"/>
      <c r="NL465" s="7"/>
      <c r="NM465" s="7"/>
      <c r="NN465" s="7"/>
      <c r="NO465" s="7"/>
      <c r="NP465" s="7"/>
      <c r="NQ465" s="7"/>
      <c r="NR465" s="7"/>
      <c r="NS465" s="7"/>
      <c r="NT465" s="7"/>
      <c r="NU465" s="7"/>
      <c r="NV465" s="7"/>
      <c r="NW465" s="7"/>
      <c r="NX465" s="7"/>
      <c r="NY465" s="7"/>
      <c r="NZ465" s="7"/>
      <c r="OA465" s="7"/>
      <c r="OB465" s="7"/>
      <c r="OC465" s="7"/>
      <c r="OD465" s="7"/>
      <c r="OE465" s="7"/>
      <c r="OF465" s="7"/>
      <c r="OG465" s="7"/>
      <c r="OH465" s="7"/>
      <c r="OI465" s="7"/>
      <c r="OJ465" s="7"/>
      <c r="OK465" s="7"/>
      <c r="OL465" s="7"/>
      <c r="OM465" s="7"/>
      <c r="ON465" s="7"/>
      <c r="OO465" s="7"/>
      <c r="OP465" s="7"/>
      <c r="OQ465" s="7"/>
      <c r="OR465" s="7"/>
      <c r="OS465" s="7"/>
      <c r="OT465" s="7"/>
      <c r="OU465" s="7"/>
      <c r="OV465" s="7"/>
      <c r="OW465" s="7"/>
      <c r="OX465" s="7"/>
      <c r="OY465" s="7"/>
      <c r="OZ465" s="7"/>
      <c r="PA465" s="7"/>
      <c r="PB465" s="7"/>
      <c r="PC465" s="7"/>
      <c r="PD465" s="7"/>
      <c r="PE465" s="7"/>
      <c r="PF465" s="7"/>
      <c r="PG465" s="7"/>
      <c r="PH465" s="7"/>
      <c r="PI465" s="7"/>
      <c r="PJ465" s="7"/>
      <c r="PK465" s="7"/>
      <c r="PL465" s="7"/>
      <c r="PM465" s="7"/>
      <c r="PN465" s="7"/>
      <c r="PO465" s="7"/>
      <c r="PP465" s="7"/>
      <c r="PQ465" s="7"/>
      <c r="PR465" s="7"/>
      <c r="PS465" s="7"/>
      <c r="PT465" s="7"/>
      <c r="PU465" s="7"/>
      <c r="PV465" s="7"/>
      <c r="PW465" s="7"/>
      <c r="PX465" s="7"/>
      <c r="PY465" s="7"/>
      <c r="PZ465" s="7"/>
      <c r="QA465" s="7"/>
      <c r="QB465" s="7"/>
      <c r="QC465" s="7"/>
      <c r="QD465" s="7"/>
      <c r="QE465" s="7"/>
      <c r="QF465" s="7"/>
      <c r="QG465" s="7"/>
      <c r="QH465" s="7"/>
      <c r="QI465" s="7"/>
      <c r="QJ465" s="7"/>
      <c r="QK465" s="7"/>
      <c r="QL465" s="7"/>
      <c r="QM465" s="7"/>
      <c r="QN465" s="7"/>
      <c r="QO465" s="7"/>
      <c r="QP465" s="7"/>
      <c r="QQ465" s="7"/>
      <c r="QR465" s="7"/>
      <c r="QS465" s="7"/>
      <c r="QT465" s="7"/>
      <c r="QU465" s="7"/>
      <c r="QV465" s="7"/>
      <c r="QW465" s="7"/>
      <c r="QX465" s="7"/>
      <c r="QY465" s="7"/>
      <c r="QZ465" s="7"/>
      <c r="RA465" s="7"/>
      <c r="RB465" s="7"/>
      <c r="RC465" s="7"/>
      <c r="RD465" s="7"/>
      <c r="RE465" s="7"/>
      <c r="RF465" s="7"/>
      <c r="RG465" s="7"/>
      <c r="RH465" s="7"/>
      <c r="RI465" s="7"/>
      <c r="RJ465" s="7"/>
      <c r="RK465" s="7"/>
      <c r="RL465" s="7"/>
      <c r="RM465" s="7"/>
      <c r="RN465" s="7"/>
      <c r="RO465" s="7"/>
      <c r="RP465" s="7"/>
      <c r="RQ465" s="7"/>
      <c r="RR465" s="7"/>
      <c r="RS465" s="7"/>
      <c r="RT465" s="7"/>
      <c r="RU465" s="7"/>
      <c r="RV465" s="7"/>
      <c r="RW465" s="7"/>
      <c r="RX465" s="7"/>
      <c r="RY465" s="7"/>
      <c r="RZ465" s="7"/>
      <c r="SA465" s="7"/>
      <c r="SB465" s="7"/>
      <c r="SC465" s="7"/>
      <c r="SD465" s="7"/>
      <c r="SE465" s="7"/>
      <c r="SF465" s="7"/>
      <c r="SG465" s="7"/>
      <c r="SH465" s="7"/>
      <c r="SI465" s="7"/>
      <c r="SJ465" s="7"/>
      <c r="SK465" s="7"/>
    </row>
    <row r="466" ht="14.2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  <c r="DT466" s="7"/>
      <c r="DU466" s="7"/>
      <c r="DV466" s="7"/>
      <c r="DW466" s="7"/>
      <c r="DX466" s="7"/>
      <c r="DY466" s="7"/>
      <c r="DZ466" s="7"/>
      <c r="EA466" s="7"/>
      <c r="EB466" s="7"/>
      <c r="EC466" s="7"/>
      <c r="ED466" s="7"/>
      <c r="EE466" s="7"/>
      <c r="EF466" s="7"/>
      <c r="EG466" s="7"/>
      <c r="EH466" s="7"/>
      <c r="EI466" s="7"/>
      <c r="EJ466" s="7"/>
      <c r="EK466" s="7"/>
      <c r="EL466" s="7"/>
      <c r="EM466" s="7"/>
      <c r="EN466" s="7"/>
      <c r="EO466" s="7"/>
      <c r="EP466" s="7"/>
      <c r="EQ466" s="7"/>
      <c r="ER466" s="7"/>
      <c r="ES466" s="7"/>
      <c r="ET466" s="7"/>
      <c r="EU466" s="7"/>
      <c r="EV466" s="7"/>
      <c r="EW466" s="7"/>
      <c r="EX466" s="7"/>
      <c r="EY466" s="7"/>
      <c r="EZ466" s="7"/>
      <c r="FA466" s="7"/>
      <c r="FB466" s="7"/>
      <c r="FC466" s="7"/>
      <c r="FD466" s="7"/>
      <c r="FE466" s="7"/>
      <c r="FF466" s="7"/>
      <c r="FG466" s="7"/>
      <c r="FH466" s="7"/>
      <c r="FI466" s="7"/>
      <c r="FJ466" s="7"/>
      <c r="FK466" s="7"/>
      <c r="FL466" s="7"/>
      <c r="FM466" s="7"/>
      <c r="FN466" s="7"/>
      <c r="FO466" s="7"/>
      <c r="FP466" s="7"/>
      <c r="FQ466" s="7"/>
      <c r="FR466" s="7"/>
      <c r="FS466" s="7"/>
      <c r="FT466" s="7"/>
      <c r="FU466" s="7"/>
      <c r="FV466" s="7"/>
      <c r="FW466" s="7"/>
      <c r="FX466" s="7"/>
      <c r="FY466" s="7"/>
      <c r="FZ466" s="7"/>
      <c r="GA466" s="7"/>
      <c r="GB466" s="7"/>
      <c r="GC466" s="7"/>
      <c r="GD466" s="7"/>
      <c r="GE466" s="7"/>
      <c r="GF466" s="7"/>
      <c r="GG466" s="7"/>
      <c r="GH466" s="7"/>
      <c r="GI466" s="7"/>
      <c r="GJ466" s="7"/>
      <c r="GK466" s="7"/>
      <c r="GL466" s="7"/>
      <c r="GM466" s="7"/>
      <c r="GN466" s="7"/>
      <c r="GO466" s="7"/>
      <c r="GP466" s="7"/>
      <c r="GQ466" s="7"/>
      <c r="GR466" s="7"/>
      <c r="GS466" s="7"/>
      <c r="GT466" s="7"/>
      <c r="GU466" s="7"/>
      <c r="GV466" s="7"/>
      <c r="GW466" s="7"/>
      <c r="GX466" s="7"/>
      <c r="GY466" s="7"/>
      <c r="GZ466" s="7"/>
      <c r="HA466" s="7"/>
      <c r="HB466" s="7"/>
      <c r="HC466" s="7"/>
      <c r="HD466" s="7"/>
      <c r="HE466" s="7"/>
      <c r="HF466" s="7"/>
      <c r="HG466" s="7"/>
      <c r="HH466" s="7"/>
      <c r="HI466" s="7"/>
      <c r="HJ466" s="7"/>
      <c r="HK466" s="7"/>
      <c r="HL466" s="7"/>
      <c r="HM466" s="7"/>
      <c r="HN466" s="7"/>
      <c r="HO466" s="7"/>
      <c r="HP466" s="7"/>
      <c r="HQ466" s="7"/>
      <c r="HR466" s="7"/>
      <c r="HS466" s="7"/>
      <c r="HT466" s="7"/>
      <c r="HU466" s="7"/>
      <c r="HV466" s="7"/>
      <c r="HW466" s="7"/>
      <c r="HX466" s="7"/>
      <c r="HY466" s="7"/>
      <c r="HZ466" s="7"/>
      <c r="IA466" s="7"/>
      <c r="IB466" s="7"/>
      <c r="IC466" s="7"/>
      <c r="ID466" s="7"/>
      <c r="IE466" s="7"/>
      <c r="IF466" s="7"/>
      <c r="IG466" s="7"/>
      <c r="IH466" s="7"/>
      <c r="II466" s="7"/>
      <c r="IJ466" s="7"/>
      <c r="IK466" s="7"/>
      <c r="IL466" s="7"/>
      <c r="IM466" s="7"/>
      <c r="IN466" s="7"/>
      <c r="IO466" s="7"/>
      <c r="IP466" s="7"/>
      <c r="IQ466" s="7"/>
      <c r="IR466" s="7"/>
      <c r="IS466" s="7"/>
      <c r="IT466" s="7"/>
      <c r="IU466" s="7"/>
      <c r="IV466" s="7"/>
      <c r="IW466" s="7"/>
      <c r="IX466" s="7"/>
      <c r="IY466" s="7"/>
      <c r="IZ466" s="7"/>
      <c r="JA466" s="7"/>
      <c r="JB466" s="7"/>
      <c r="JC466" s="7"/>
      <c r="JD466" s="7"/>
      <c r="JE466" s="7"/>
      <c r="JF466" s="7"/>
      <c r="JG466" s="7"/>
      <c r="JH466" s="7"/>
      <c r="JI466" s="7"/>
      <c r="JJ466" s="7"/>
      <c r="JK466" s="7"/>
      <c r="JL466" s="7"/>
      <c r="JM466" s="7"/>
      <c r="JN466" s="7"/>
      <c r="JO466" s="7"/>
      <c r="JP466" s="7"/>
      <c r="JQ466" s="7"/>
      <c r="JR466" s="7"/>
      <c r="JS466" s="7"/>
      <c r="JT466" s="7"/>
      <c r="JU466" s="7"/>
      <c r="JV466" s="7"/>
      <c r="JW466" s="7"/>
      <c r="JX466" s="7"/>
      <c r="JY466" s="7"/>
      <c r="JZ466" s="7"/>
      <c r="KA466" s="7"/>
      <c r="KB466" s="7"/>
      <c r="KC466" s="7"/>
      <c r="KD466" s="7"/>
      <c r="KE466" s="7"/>
      <c r="KF466" s="7"/>
      <c r="KG466" s="7"/>
      <c r="KH466" s="7"/>
      <c r="KI466" s="7"/>
      <c r="KJ466" s="7"/>
      <c r="KK466" s="7"/>
      <c r="KL466" s="7"/>
      <c r="KM466" s="7"/>
      <c r="KN466" s="7"/>
      <c r="KO466" s="7"/>
      <c r="KP466" s="7"/>
      <c r="KQ466" s="7"/>
      <c r="KR466" s="7"/>
      <c r="KS466" s="7"/>
      <c r="KT466" s="7"/>
      <c r="KU466" s="7"/>
      <c r="KV466" s="7"/>
      <c r="KW466" s="7"/>
      <c r="KX466" s="7"/>
      <c r="KY466" s="7"/>
      <c r="KZ466" s="7"/>
      <c r="LA466" s="7"/>
      <c r="LB466" s="7"/>
      <c r="LC466" s="7"/>
      <c r="LD466" s="7"/>
      <c r="LE466" s="7"/>
      <c r="LF466" s="7"/>
      <c r="LG466" s="7"/>
      <c r="LH466" s="7"/>
      <c r="LI466" s="7"/>
      <c r="LJ466" s="7"/>
      <c r="LK466" s="7"/>
      <c r="LL466" s="7"/>
      <c r="LM466" s="7"/>
      <c r="LN466" s="7"/>
      <c r="LO466" s="7"/>
      <c r="LP466" s="7"/>
      <c r="LQ466" s="7"/>
      <c r="LR466" s="7"/>
      <c r="LS466" s="7"/>
      <c r="LT466" s="7"/>
      <c r="LU466" s="7"/>
      <c r="LV466" s="7"/>
      <c r="LW466" s="7"/>
      <c r="LX466" s="7"/>
      <c r="LY466" s="7"/>
      <c r="LZ466" s="7"/>
      <c r="MA466" s="7"/>
      <c r="MB466" s="7"/>
      <c r="MC466" s="7"/>
      <c r="MD466" s="7"/>
      <c r="ME466" s="7"/>
      <c r="MF466" s="7"/>
      <c r="MG466" s="7"/>
      <c r="MH466" s="7"/>
      <c r="MI466" s="7"/>
      <c r="MJ466" s="7"/>
      <c r="MK466" s="7"/>
      <c r="ML466" s="7"/>
      <c r="MM466" s="7"/>
      <c r="MN466" s="7"/>
      <c r="MO466" s="7"/>
      <c r="MP466" s="7"/>
      <c r="MQ466" s="7"/>
      <c r="MR466" s="7"/>
      <c r="MS466" s="7"/>
      <c r="MT466" s="7"/>
      <c r="MU466" s="7"/>
      <c r="MV466" s="7"/>
      <c r="MW466" s="7"/>
      <c r="MX466" s="7"/>
      <c r="MY466" s="7"/>
      <c r="MZ466" s="7"/>
      <c r="NA466" s="7"/>
      <c r="NB466" s="7"/>
      <c r="NC466" s="7"/>
      <c r="ND466" s="7"/>
      <c r="NE466" s="7"/>
      <c r="NF466" s="7"/>
      <c r="NG466" s="7"/>
      <c r="NH466" s="7"/>
      <c r="NI466" s="7"/>
      <c r="NJ466" s="7"/>
      <c r="NK466" s="7"/>
      <c r="NL466" s="7"/>
      <c r="NM466" s="7"/>
      <c r="NN466" s="7"/>
      <c r="NO466" s="7"/>
      <c r="NP466" s="7"/>
      <c r="NQ466" s="7"/>
      <c r="NR466" s="7"/>
      <c r="NS466" s="7"/>
      <c r="NT466" s="7"/>
      <c r="NU466" s="7"/>
      <c r="NV466" s="7"/>
      <c r="NW466" s="7"/>
      <c r="NX466" s="7"/>
      <c r="NY466" s="7"/>
      <c r="NZ466" s="7"/>
      <c r="OA466" s="7"/>
      <c r="OB466" s="7"/>
      <c r="OC466" s="7"/>
      <c r="OD466" s="7"/>
      <c r="OE466" s="7"/>
      <c r="OF466" s="7"/>
      <c r="OG466" s="7"/>
      <c r="OH466" s="7"/>
      <c r="OI466" s="7"/>
      <c r="OJ466" s="7"/>
      <c r="OK466" s="7"/>
      <c r="OL466" s="7"/>
      <c r="OM466" s="7"/>
      <c r="ON466" s="7"/>
      <c r="OO466" s="7"/>
      <c r="OP466" s="7"/>
      <c r="OQ466" s="7"/>
      <c r="OR466" s="7"/>
      <c r="OS466" s="7"/>
      <c r="OT466" s="7"/>
      <c r="OU466" s="7"/>
      <c r="OV466" s="7"/>
      <c r="OW466" s="7"/>
      <c r="OX466" s="7"/>
      <c r="OY466" s="7"/>
      <c r="OZ466" s="7"/>
      <c r="PA466" s="7"/>
      <c r="PB466" s="7"/>
      <c r="PC466" s="7"/>
      <c r="PD466" s="7"/>
      <c r="PE466" s="7"/>
      <c r="PF466" s="7"/>
      <c r="PG466" s="7"/>
      <c r="PH466" s="7"/>
      <c r="PI466" s="7"/>
      <c r="PJ466" s="7"/>
      <c r="PK466" s="7"/>
      <c r="PL466" s="7"/>
      <c r="PM466" s="7"/>
      <c r="PN466" s="7"/>
      <c r="PO466" s="7"/>
      <c r="PP466" s="7"/>
      <c r="PQ466" s="7"/>
      <c r="PR466" s="7"/>
      <c r="PS466" s="7"/>
      <c r="PT466" s="7"/>
      <c r="PU466" s="7"/>
      <c r="PV466" s="7"/>
      <c r="PW466" s="7"/>
      <c r="PX466" s="7"/>
      <c r="PY466" s="7"/>
      <c r="PZ466" s="7"/>
      <c r="QA466" s="7"/>
      <c r="QB466" s="7"/>
      <c r="QC466" s="7"/>
      <c r="QD466" s="7"/>
      <c r="QE466" s="7"/>
      <c r="QF466" s="7"/>
      <c r="QG466" s="7"/>
      <c r="QH466" s="7"/>
      <c r="QI466" s="7"/>
      <c r="QJ466" s="7"/>
      <c r="QK466" s="7"/>
      <c r="QL466" s="7"/>
      <c r="QM466" s="7"/>
      <c r="QN466" s="7"/>
      <c r="QO466" s="7"/>
      <c r="QP466" s="7"/>
      <c r="QQ466" s="7"/>
      <c r="QR466" s="7"/>
      <c r="QS466" s="7"/>
      <c r="QT466" s="7"/>
      <c r="QU466" s="7"/>
      <c r="QV466" s="7"/>
      <c r="QW466" s="7"/>
      <c r="QX466" s="7"/>
      <c r="QY466" s="7"/>
      <c r="QZ466" s="7"/>
      <c r="RA466" s="7"/>
      <c r="RB466" s="7"/>
      <c r="RC466" s="7"/>
      <c r="RD466" s="7"/>
      <c r="RE466" s="7"/>
      <c r="RF466" s="7"/>
      <c r="RG466" s="7"/>
      <c r="RH466" s="7"/>
      <c r="RI466" s="7"/>
      <c r="RJ466" s="7"/>
      <c r="RK466" s="7"/>
      <c r="RL466" s="7"/>
      <c r="RM466" s="7"/>
      <c r="RN466" s="7"/>
      <c r="RO466" s="7"/>
      <c r="RP466" s="7"/>
      <c r="RQ466" s="7"/>
      <c r="RR466" s="7"/>
      <c r="RS466" s="7"/>
      <c r="RT466" s="7"/>
      <c r="RU466" s="7"/>
      <c r="RV466" s="7"/>
      <c r="RW466" s="7"/>
      <c r="RX466" s="7"/>
      <c r="RY466" s="7"/>
      <c r="RZ466" s="7"/>
      <c r="SA466" s="7"/>
      <c r="SB466" s="7"/>
      <c r="SC466" s="7"/>
      <c r="SD466" s="7"/>
      <c r="SE466" s="7"/>
      <c r="SF466" s="7"/>
      <c r="SG466" s="7"/>
      <c r="SH466" s="7"/>
      <c r="SI466" s="7"/>
      <c r="SJ466" s="7"/>
      <c r="SK466" s="7"/>
    </row>
    <row r="467" ht="14.2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  <c r="DT467" s="7"/>
      <c r="DU467" s="7"/>
      <c r="DV467" s="7"/>
      <c r="DW467" s="7"/>
      <c r="DX467" s="7"/>
      <c r="DY467" s="7"/>
      <c r="DZ467" s="7"/>
      <c r="EA467" s="7"/>
      <c r="EB467" s="7"/>
      <c r="EC467" s="7"/>
      <c r="ED467" s="7"/>
      <c r="EE467" s="7"/>
      <c r="EF467" s="7"/>
      <c r="EG467" s="7"/>
      <c r="EH467" s="7"/>
      <c r="EI467" s="7"/>
      <c r="EJ467" s="7"/>
      <c r="EK467" s="7"/>
      <c r="EL467" s="7"/>
      <c r="EM467" s="7"/>
      <c r="EN467" s="7"/>
      <c r="EO467" s="7"/>
      <c r="EP467" s="7"/>
      <c r="EQ467" s="7"/>
      <c r="ER467" s="7"/>
      <c r="ES467" s="7"/>
      <c r="ET467" s="7"/>
      <c r="EU467" s="7"/>
      <c r="EV467" s="7"/>
      <c r="EW467" s="7"/>
      <c r="EX467" s="7"/>
      <c r="EY467" s="7"/>
      <c r="EZ467" s="7"/>
      <c r="FA467" s="7"/>
      <c r="FB467" s="7"/>
      <c r="FC467" s="7"/>
      <c r="FD467" s="7"/>
      <c r="FE467" s="7"/>
      <c r="FF467" s="7"/>
      <c r="FG467" s="7"/>
      <c r="FH467" s="7"/>
      <c r="FI467" s="7"/>
      <c r="FJ467" s="7"/>
      <c r="FK467" s="7"/>
      <c r="FL467" s="7"/>
      <c r="FM467" s="7"/>
      <c r="FN467" s="7"/>
      <c r="FO467" s="7"/>
      <c r="FP467" s="7"/>
      <c r="FQ467" s="7"/>
      <c r="FR467" s="7"/>
      <c r="FS467" s="7"/>
      <c r="FT467" s="7"/>
      <c r="FU467" s="7"/>
      <c r="FV467" s="7"/>
      <c r="FW467" s="7"/>
      <c r="FX467" s="7"/>
      <c r="FY467" s="7"/>
      <c r="FZ467" s="7"/>
      <c r="GA467" s="7"/>
      <c r="GB467" s="7"/>
      <c r="GC467" s="7"/>
      <c r="GD467" s="7"/>
      <c r="GE467" s="7"/>
      <c r="GF467" s="7"/>
      <c r="GG467" s="7"/>
      <c r="GH467" s="7"/>
      <c r="GI467" s="7"/>
      <c r="GJ467" s="7"/>
      <c r="GK467" s="7"/>
      <c r="GL467" s="7"/>
      <c r="GM467" s="7"/>
      <c r="GN467" s="7"/>
      <c r="GO467" s="7"/>
      <c r="GP467" s="7"/>
      <c r="GQ467" s="7"/>
      <c r="GR467" s="7"/>
      <c r="GS467" s="7"/>
      <c r="GT467" s="7"/>
      <c r="GU467" s="7"/>
      <c r="GV467" s="7"/>
      <c r="GW467" s="7"/>
      <c r="GX467" s="7"/>
      <c r="GY467" s="7"/>
      <c r="GZ467" s="7"/>
      <c r="HA467" s="7"/>
      <c r="HB467" s="7"/>
      <c r="HC467" s="7"/>
      <c r="HD467" s="7"/>
      <c r="HE467" s="7"/>
      <c r="HF467" s="7"/>
      <c r="HG467" s="7"/>
      <c r="HH467" s="7"/>
      <c r="HI467" s="7"/>
      <c r="HJ467" s="7"/>
      <c r="HK467" s="7"/>
      <c r="HL467" s="7"/>
      <c r="HM467" s="7"/>
      <c r="HN467" s="7"/>
      <c r="HO467" s="7"/>
      <c r="HP467" s="7"/>
      <c r="HQ467" s="7"/>
      <c r="HR467" s="7"/>
      <c r="HS467" s="7"/>
      <c r="HT467" s="7"/>
      <c r="HU467" s="7"/>
      <c r="HV467" s="7"/>
      <c r="HW467" s="7"/>
      <c r="HX467" s="7"/>
      <c r="HY467" s="7"/>
      <c r="HZ467" s="7"/>
      <c r="IA467" s="7"/>
      <c r="IB467" s="7"/>
      <c r="IC467" s="7"/>
      <c r="ID467" s="7"/>
      <c r="IE467" s="7"/>
      <c r="IF467" s="7"/>
      <c r="IG467" s="7"/>
      <c r="IH467" s="7"/>
      <c r="II467" s="7"/>
      <c r="IJ467" s="7"/>
      <c r="IK467" s="7"/>
      <c r="IL467" s="7"/>
      <c r="IM467" s="7"/>
      <c r="IN467" s="7"/>
      <c r="IO467" s="7"/>
      <c r="IP467" s="7"/>
      <c r="IQ467" s="7"/>
      <c r="IR467" s="7"/>
      <c r="IS467" s="7"/>
      <c r="IT467" s="7"/>
      <c r="IU467" s="7"/>
      <c r="IV467" s="7"/>
      <c r="IW467" s="7"/>
      <c r="IX467" s="7"/>
      <c r="IY467" s="7"/>
      <c r="IZ467" s="7"/>
      <c r="JA467" s="7"/>
      <c r="JB467" s="7"/>
      <c r="JC467" s="7"/>
      <c r="JD467" s="7"/>
      <c r="JE467" s="7"/>
      <c r="JF467" s="7"/>
      <c r="JG467" s="7"/>
      <c r="JH467" s="7"/>
      <c r="JI467" s="7"/>
      <c r="JJ467" s="7"/>
      <c r="JK467" s="7"/>
      <c r="JL467" s="7"/>
      <c r="JM467" s="7"/>
      <c r="JN467" s="7"/>
      <c r="JO467" s="7"/>
      <c r="JP467" s="7"/>
      <c r="JQ467" s="7"/>
      <c r="JR467" s="7"/>
      <c r="JS467" s="7"/>
      <c r="JT467" s="7"/>
      <c r="JU467" s="7"/>
      <c r="JV467" s="7"/>
      <c r="JW467" s="7"/>
      <c r="JX467" s="7"/>
      <c r="JY467" s="7"/>
      <c r="JZ467" s="7"/>
      <c r="KA467" s="7"/>
      <c r="KB467" s="7"/>
      <c r="KC467" s="7"/>
      <c r="KD467" s="7"/>
      <c r="KE467" s="7"/>
      <c r="KF467" s="7"/>
      <c r="KG467" s="7"/>
      <c r="KH467" s="7"/>
      <c r="KI467" s="7"/>
      <c r="KJ467" s="7"/>
      <c r="KK467" s="7"/>
      <c r="KL467" s="7"/>
      <c r="KM467" s="7"/>
      <c r="KN467" s="7"/>
      <c r="KO467" s="7"/>
      <c r="KP467" s="7"/>
      <c r="KQ467" s="7"/>
      <c r="KR467" s="7"/>
      <c r="KS467" s="7"/>
      <c r="KT467" s="7"/>
      <c r="KU467" s="7"/>
      <c r="KV467" s="7"/>
      <c r="KW467" s="7"/>
      <c r="KX467" s="7"/>
      <c r="KY467" s="7"/>
      <c r="KZ467" s="7"/>
      <c r="LA467" s="7"/>
      <c r="LB467" s="7"/>
      <c r="LC467" s="7"/>
      <c r="LD467" s="7"/>
      <c r="LE467" s="7"/>
      <c r="LF467" s="7"/>
      <c r="LG467" s="7"/>
      <c r="LH467" s="7"/>
      <c r="LI467" s="7"/>
      <c r="LJ467" s="7"/>
      <c r="LK467" s="7"/>
      <c r="LL467" s="7"/>
      <c r="LM467" s="7"/>
      <c r="LN467" s="7"/>
      <c r="LO467" s="7"/>
      <c r="LP467" s="7"/>
      <c r="LQ467" s="7"/>
      <c r="LR467" s="7"/>
      <c r="LS467" s="7"/>
      <c r="LT467" s="7"/>
      <c r="LU467" s="7"/>
      <c r="LV467" s="7"/>
      <c r="LW467" s="7"/>
      <c r="LX467" s="7"/>
      <c r="LY467" s="7"/>
      <c r="LZ467" s="7"/>
      <c r="MA467" s="7"/>
      <c r="MB467" s="7"/>
      <c r="MC467" s="7"/>
      <c r="MD467" s="7"/>
      <c r="ME467" s="7"/>
      <c r="MF467" s="7"/>
      <c r="MG467" s="7"/>
      <c r="MH467" s="7"/>
      <c r="MI467" s="7"/>
      <c r="MJ467" s="7"/>
      <c r="MK467" s="7"/>
      <c r="ML467" s="7"/>
      <c r="MM467" s="7"/>
      <c r="MN467" s="7"/>
      <c r="MO467" s="7"/>
      <c r="MP467" s="7"/>
      <c r="MQ467" s="7"/>
      <c r="MR467" s="7"/>
      <c r="MS467" s="7"/>
      <c r="MT467" s="7"/>
      <c r="MU467" s="7"/>
      <c r="MV467" s="7"/>
      <c r="MW467" s="7"/>
      <c r="MX467" s="7"/>
      <c r="MY467" s="7"/>
      <c r="MZ467" s="7"/>
      <c r="NA467" s="7"/>
      <c r="NB467" s="7"/>
      <c r="NC467" s="7"/>
      <c r="ND467" s="7"/>
      <c r="NE467" s="7"/>
      <c r="NF467" s="7"/>
      <c r="NG467" s="7"/>
      <c r="NH467" s="7"/>
      <c r="NI467" s="7"/>
      <c r="NJ467" s="7"/>
      <c r="NK467" s="7"/>
      <c r="NL467" s="7"/>
      <c r="NM467" s="7"/>
      <c r="NN467" s="7"/>
      <c r="NO467" s="7"/>
      <c r="NP467" s="7"/>
      <c r="NQ467" s="7"/>
      <c r="NR467" s="7"/>
      <c r="NS467" s="7"/>
      <c r="NT467" s="7"/>
      <c r="NU467" s="7"/>
      <c r="NV467" s="7"/>
      <c r="NW467" s="7"/>
      <c r="NX467" s="7"/>
      <c r="NY467" s="7"/>
      <c r="NZ467" s="7"/>
      <c r="OA467" s="7"/>
      <c r="OB467" s="7"/>
      <c r="OC467" s="7"/>
      <c r="OD467" s="7"/>
      <c r="OE467" s="7"/>
      <c r="OF467" s="7"/>
      <c r="OG467" s="7"/>
      <c r="OH467" s="7"/>
      <c r="OI467" s="7"/>
      <c r="OJ467" s="7"/>
      <c r="OK467" s="7"/>
      <c r="OL467" s="7"/>
      <c r="OM467" s="7"/>
      <c r="ON467" s="7"/>
      <c r="OO467" s="7"/>
      <c r="OP467" s="7"/>
      <c r="OQ467" s="7"/>
      <c r="OR467" s="7"/>
      <c r="OS467" s="7"/>
      <c r="OT467" s="7"/>
      <c r="OU467" s="7"/>
      <c r="OV467" s="7"/>
      <c r="OW467" s="7"/>
      <c r="OX467" s="7"/>
      <c r="OY467" s="7"/>
      <c r="OZ467" s="7"/>
      <c r="PA467" s="7"/>
      <c r="PB467" s="7"/>
      <c r="PC467" s="7"/>
      <c r="PD467" s="7"/>
      <c r="PE467" s="7"/>
      <c r="PF467" s="7"/>
      <c r="PG467" s="7"/>
      <c r="PH467" s="7"/>
      <c r="PI467" s="7"/>
      <c r="PJ467" s="7"/>
      <c r="PK467" s="7"/>
      <c r="PL467" s="7"/>
      <c r="PM467" s="7"/>
      <c r="PN467" s="7"/>
      <c r="PO467" s="7"/>
      <c r="PP467" s="7"/>
      <c r="PQ467" s="7"/>
      <c r="PR467" s="7"/>
      <c r="PS467" s="7"/>
      <c r="PT467" s="7"/>
      <c r="PU467" s="7"/>
      <c r="PV467" s="7"/>
      <c r="PW467" s="7"/>
      <c r="PX467" s="7"/>
      <c r="PY467" s="7"/>
      <c r="PZ467" s="7"/>
      <c r="QA467" s="7"/>
      <c r="QB467" s="7"/>
      <c r="QC467" s="7"/>
      <c r="QD467" s="7"/>
      <c r="QE467" s="7"/>
      <c r="QF467" s="7"/>
      <c r="QG467" s="7"/>
      <c r="QH467" s="7"/>
      <c r="QI467" s="7"/>
      <c r="QJ467" s="7"/>
      <c r="QK467" s="7"/>
      <c r="QL467" s="7"/>
      <c r="QM467" s="7"/>
      <c r="QN467" s="7"/>
      <c r="QO467" s="7"/>
      <c r="QP467" s="7"/>
      <c r="QQ467" s="7"/>
      <c r="QR467" s="7"/>
      <c r="QS467" s="7"/>
      <c r="QT467" s="7"/>
      <c r="QU467" s="7"/>
      <c r="QV467" s="7"/>
      <c r="QW467" s="7"/>
      <c r="QX467" s="7"/>
      <c r="QY467" s="7"/>
      <c r="QZ467" s="7"/>
      <c r="RA467" s="7"/>
      <c r="RB467" s="7"/>
      <c r="RC467" s="7"/>
      <c r="RD467" s="7"/>
      <c r="RE467" s="7"/>
      <c r="RF467" s="7"/>
      <c r="RG467" s="7"/>
      <c r="RH467" s="7"/>
      <c r="RI467" s="7"/>
      <c r="RJ467" s="7"/>
      <c r="RK467" s="7"/>
      <c r="RL467" s="7"/>
      <c r="RM467" s="7"/>
      <c r="RN467" s="7"/>
      <c r="RO467" s="7"/>
      <c r="RP467" s="7"/>
      <c r="RQ467" s="7"/>
      <c r="RR467" s="7"/>
      <c r="RS467" s="7"/>
      <c r="RT467" s="7"/>
      <c r="RU467" s="7"/>
      <c r="RV467" s="7"/>
      <c r="RW467" s="7"/>
      <c r="RX467" s="7"/>
      <c r="RY467" s="7"/>
      <c r="RZ467" s="7"/>
      <c r="SA467" s="7"/>
      <c r="SB467" s="7"/>
      <c r="SC467" s="7"/>
      <c r="SD467" s="7"/>
      <c r="SE467" s="7"/>
      <c r="SF467" s="7"/>
      <c r="SG467" s="7"/>
      <c r="SH467" s="7"/>
      <c r="SI467" s="7"/>
      <c r="SJ467" s="7"/>
      <c r="SK467" s="7"/>
    </row>
    <row r="468" ht="14.2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  <c r="DT468" s="7"/>
      <c r="DU468" s="7"/>
      <c r="DV468" s="7"/>
      <c r="DW468" s="7"/>
      <c r="DX468" s="7"/>
      <c r="DY468" s="7"/>
      <c r="DZ468" s="7"/>
      <c r="EA468" s="7"/>
      <c r="EB468" s="7"/>
      <c r="EC468" s="7"/>
      <c r="ED468" s="7"/>
      <c r="EE468" s="7"/>
      <c r="EF468" s="7"/>
      <c r="EG468" s="7"/>
      <c r="EH468" s="7"/>
      <c r="EI468" s="7"/>
      <c r="EJ468" s="7"/>
      <c r="EK468" s="7"/>
      <c r="EL468" s="7"/>
      <c r="EM468" s="7"/>
      <c r="EN468" s="7"/>
      <c r="EO468" s="7"/>
      <c r="EP468" s="7"/>
      <c r="EQ468" s="7"/>
      <c r="ER468" s="7"/>
      <c r="ES468" s="7"/>
      <c r="ET468" s="7"/>
      <c r="EU468" s="7"/>
      <c r="EV468" s="7"/>
      <c r="EW468" s="7"/>
      <c r="EX468" s="7"/>
      <c r="EY468" s="7"/>
      <c r="EZ468" s="7"/>
      <c r="FA468" s="7"/>
      <c r="FB468" s="7"/>
      <c r="FC468" s="7"/>
      <c r="FD468" s="7"/>
      <c r="FE468" s="7"/>
      <c r="FF468" s="7"/>
      <c r="FG468" s="7"/>
      <c r="FH468" s="7"/>
      <c r="FI468" s="7"/>
      <c r="FJ468" s="7"/>
      <c r="FK468" s="7"/>
      <c r="FL468" s="7"/>
      <c r="FM468" s="7"/>
      <c r="FN468" s="7"/>
      <c r="FO468" s="7"/>
      <c r="FP468" s="7"/>
      <c r="FQ468" s="7"/>
      <c r="FR468" s="7"/>
      <c r="FS468" s="7"/>
      <c r="FT468" s="7"/>
      <c r="FU468" s="7"/>
      <c r="FV468" s="7"/>
      <c r="FW468" s="7"/>
      <c r="FX468" s="7"/>
      <c r="FY468" s="7"/>
      <c r="FZ468" s="7"/>
      <c r="GA468" s="7"/>
      <c r="GB468" s="7"/>
      <c r="GC468" s="7"/>
      <c r="GD468" s="7"/>
      <c r="GE468" s="7"/>
      <c r="GF468" s="7"/>
      <c r="GG468" s="7"/>
      <c r="GH468" s="7"/>
      <c r="GI468" s="7"/>
      <c r="GJ468" s="7"/>
      <c r="GK468" s="7"/>
      <c r="GL468" s="7"/>
      <c r="GM468" s="7"/>
      <c r="GN468" s="7"/>
      <c r="GO468" s="7"/>
      <c r="GP468" s="7"/>
      <c r="GQ468" s="7"/>
      <c r="GR468" s="7"/>
      <c r="GS468" s="7"/>
      <c r="GT468" s="7"/>
      <c r="GU468" s="7"/>
      <c r="GV468" s="7"/>
      <c r="GW468" s="7"/>
      <c r="GX468" s="7"/>
      <c r="GY468" s="7"/>
      <c r="GZ468" s="7"/>
      <c r="HA468" s="7"/>
      <c r="HB468" s="7"/>
      <c r="HC468" s="7"/>
      <c r="HD468" s="7"/>
      <c r="HE468" s="7"/>
      <c r="HF468" s="7"/>
      <c r="HG468" s="7"/>
      <c r="HH468" s="7"/>
      <c r="HI468" s="7"/>
      <c r="HJ468" s="7"/>
      <c r="HK468" s="7"/>
      <c r="HL468" s="7"/>
      <c r="HM468" s="7"/>
      <c r="HN468" s="7"/>
      <c r="HO468" s="7"/>
      <c r="HP468" s="7"/>
      <c r="HQ468" s="7"/>
      <c r="HR468" s="7"/>
      <c r="HS468" s="7"/>
      <c r="HT468" s="7"/>
      <c r="HU468" s="7"/>
      <c r="HV468" s="7"/>
      <c r="HW468" s="7"/>
      <c r="HX468" s="7"/>
      <c r="HY468" s="7"/>
      <c r="HZ468" s="7"/>
      <c r="IA468" s="7"/>
      <c r="IB468" s="7"/>
      <c r="IC468" s="7"/>
      <c r="ID468" s="7"/>
      <c r="IE468" s="7"/>
      <c r="IF468" s="7"/>
      <c r="IG468" s="7"/>
      <c r="IH468" s="7"/>
      <c r="II468" s="7"/>
      <c r="IJ468" s="7"/>
      <c r="IK468" s="7"/>
      <c r="IL468" s="7"/>
      <c r="IM468" s="7"/>
      <c r="IN468" s="7"/>
      <c r="IO468" s="7"/>
      <c r="IP468" s="7"/>
      <c r="IQ468" s="7"/>
      <c r="IR468" s="7"/>
      <c r="IS468" s="7"/>
      <c r="IT468" s="7"/>
      <c r="IU468" s="7"/>
      <c r="IV468" s="7"/>
      <c r="IW468" s="7"/>
      <c r="IX468" s="7"/>
      <c r="IY468" s="7"/>
      <c r="IZ468" s="7"/>
      <c r="JA468" s="7"/>
      <c r="JB468" s="7"/>
      <c r="JC468" s="7"/>
      <c r="JD468" s="7"/>
      <c r="JE468" s="7"/>
      <c r="JF468" s="7"/>
      <c r="JG468" s="7"/>
      <c r="JH468" s="7"/>
      <c r="JI468" s="7"/>
      <c r="JJ468" s="7"/>
      <c r="JK468" s="7"/>
      <c r="JL468" s="7"/>
      <c r="JM468" s="7"/>
      <c r="JN468" s="7"/>
      <c r="JO468" s="7"/>
      <c r="JP468" s="7"/>
      <c r="JQ468" s="7"/>
      <c r="JR468" s="7"/>
      <c r="JS468" s="7"/>
      <c r="JT468" s="7"/>
      <c r="JU468" s="7"/>
      <c r="JV468" s="7"/>
      <c r="JW468" s="7"/>
      <c r="JX468" s="7"/>
      <c r="JY468" s="7"/>
      <c r="JZ468" s="7"/>
      <c r="KA468" s="7"/>
      <c r="KB468" s="7"/>
      <c r="KC468" s="7"/>
      <c r="KD468" s="7"/>
      <c r="KE468" s="7"/>
      <c r="KF468" s="7"/>
      <c r="KG468" s="7"/>
      <c r="KH468" s="7"/>
      <c r="KI468" s="7"/>
      <c r="KJ468" s="7"/>
      <c r="KK468" s="7"/>
      <c r="KL468" s="7"/>
      <c r="KM468" s="7"/>
      <c r="KN468" s="7"/>
      <c r="KO468" s="7"/>
      <c r="KP468" s="7"/>
      <c r="KQ468" s="7"/>
      <c r="KR468" s="7"/>
      <c r="KS468" s="7"/>
      <c r="KT468" s="7"/>
      <c r="KU468" s="7"/>
      <c r="KV468" s="7"/>
      <c r="KW468" s="7"/>
      <c r="KX468" s="7"/>
      <c r="KY468" s="7"/>
      <c r="KZ468" s="7"/>
      <c r="LA468" s="7"/>
      <c r="LB468" s="7"/>
      <c r="LC468" s="7"/>
      <c r="LD468" s="7"/>
      <c r="LE468" s="7"/>
      <c r="LF468" s="7"/>
      <c r="LG468" s="7"/>
      <c r="LH468" s="7"/>
      <c r="LI468" s="7"/>
      <c r="LJ468" s="7"/>
      <c r="LK468" s="7"/>
      <c r="LL468" s="7"/>
      <c r="LM468" s="7"/>
      <c r="LN468" s="7"/>
      <c r="LO468" s="7"/>
      <c r="LP468" s="7"/>
      <c r="LQ468" s="7"/>
      <c r="LR468" s="7"/>
      <c r="LS468" s="7"/>
      <c r="LT468" s="7"/>
      <c r="LU468" s="7"/>
      <c r="LV468" s="7"/>
      <c r="LW468" s="7"/>
      <c r="LX468" s="7"/>
      <c r="LY468" s="7"/>
      <c r="LZ468" s="7"/>
      <c r="MA468" s="7"/>
      <c r="MB468" s="7"/>
      <c r="MC468" s="7"/>
      <c r="MD468" s="7"/>
      <c r="ME468" s="7"/>
      <c r="MF468" s="7"/>
      <c r="MG468" s="7"/>
      <c r="MH468" s="7"/>
      <c r="MI468" s="7"/>
      <c r="MJ468" s="7"/>
      <c r="MK468" s="7"/>
      <c r="ML468" s="7"/>
      <c r="MM468" s="7"/>
      <c r="MN468" s="7"/>
      <c r="MO468" s="7"/>
      <c r="MP468" s="7"/>
      <c r="MQ468" s="7"/>
      <c r="MR468" s="7"/>
      <c r="MS468" s="7"/>
      <c r="MT468" s="7"/>
      <c r="MU468" s="7"/>
      <c r="MV468" s="7"/>
      <c r="MW468" s="7"/>
      <c r="MX468" s="7"/>
      <c r="MY468" s="7"/>
      <c r="MZ468" s="7"/>
      <c r="NA468" s="7"/>
      <c r="NB468" s="7"/>
      <c r="NC468" s="7"/>
      <c r="ND468" s="7"/>
      <c r="NE468" s="7"/>
      <c r="NF468" s="7"/>
      <c r="NG468" s="7"/>
      <c r="NH468" s="7"/>
      <c r="NI468" s="7"/>
      <c r="NJ468" s="7"/>
      <c r="NK468" s="7"/>
      <c r="NL468" s="7"/>
      <c r="NM468" s="7"/>
      <c r="NN468" s="7"/>
      <c r="NO468" s="7"/>
      <c r="NP468" s="7"/>
      <c r="NQ468" s="7"/>
      <c r="NR468" s="7"/>
      <c r="NS468" s="7"/>
      <c r="NT468" s="7"/>
      <c r="NU468" s="7"/>
      <c r="NV468" s="7"/>
      <c r="NW468" s="7"/>
      <c r="NX468" s="7"/>
      <c r="NY468" s="7"/>
      <c r="NZ468" s="7"/>
      <c r="OA468" s="7"/>
      <c r="OB468" s="7"/>
      <c r="OC468" s="7"/>
      <c r="OD468" s="7"/>
      <c r="OE468" s="7"/>
      <c r="OF468" s="7"/>
      <c r="OG468" s="7"/>
      <c r="OH468" s="7"/>
      <c r="OI468" s="7"/>
      <c r="OJ468" s="7"/>
      <c r="OK468" s="7"/>
      <c r="OL468" s="7"/>
      <c r="OM468" s="7"/>
      <c r="ON468" s="7"/>
      <c r="OO468" s="7"/>
      <c r="OP468" s="7"/>
      <c r="OQ468" s="7"/>
      <c r="OR468" s="7"/>
      <c r="OS468" s="7"/>
      <c r="OT468" s="7"/>
      <c r="OU468" s="7"/>
      <c r="OV468" s="7"/>
      <c r="OW468" s="7"/>
      <c r="OX468" s="7"/>
      <c r="OY468" s="7"/>
      <c r="OZ468" s="7"/>
      <c r="PA468" s="7"/>
      <c r="PB468" s="7"/>
      <c r="PC468" s="7"/>
      <c r="PD468" s="7"/>
      <c r="PE468" s="7"/>
      <c r="PF468" s="7"/>
      <c r="PG468" s="7"/>
      <c r="PH468" s="7"/>
      <c r="PI468" s="7"/>
      <c r="PJ468" s="7"/>
      <c r="PK468" s="7"/>
      <c r="PL468" s="7"/>
      <c r="PM468" s="7"/>
      <c r="PN468" s="7"/>
      <c r="PO468" s="7"/>
      <c r="PP468" s="7"/>
      <c r="PQ468" s="7"/>
      <c r="PR468" s="7"/>
      <c r="PS468" s="7"/>
      <c r="PT468" s="7"/>
      <c r="PU468" s="7"/>
      <c r="PV468" s="7"/>
      <c r="PW468" s="7"/>
      <c r="PX468" s="7"/>
      <c r="PY468" s="7"/>
      <c r="PZ468" s="7"/>
      <c r="QA468" s="7"/>
      <c r="QB468" s="7"/>
      <c r="QC468" s="7"/>
      <c r="QD468" s="7"/>
      <c r="QE468" s="7"/>
      <c r="QF468" s="7"/>
      <c r="QG468" s="7"/>
      <c r="QH468" s="7"/>
      <c r="QI468" s="7"/>
      <c r="QJ468" s="7"/>
      <c r="QK468" s="7"/>
      <c r="QL468" s="7"/>
      <c r="QM468" s="7"/>
      <c r="QN468" s="7"/>
      <c r="QO468" s="7"/>
      <c r="QP468" s="7"/>
      <c r="QQ468" s="7"/>
      <c r="QR468" s="7"/>
      <c r="QS468" s="7"/>
      <c r="QT468" s="7"/>
      <c r="QU468" s="7"/>
      <c r="QV468" s="7"/>
      <c r="QW468" s="7"/>
      <c r="QX468" s="7"/>
      <c r="QY468" s="7"/>
      <c r="QZ468" s="7"/>
      <c r="RA468" s="7"/>
      <c r="RB468" s="7"/>
      <c r="RC468" s="7"/>
      <c r="RD468" s="7"/>
      <c r="RE468" s="7"/>
      <c r="RF468" s="7"/>
      <c r="RG468" s="7"/>
      <c r="RH468" s="7"/>
      <c r="RI468" s="7"/>
      <c r="RJ468" s="7"/>
      <c r="RK468" s="7"/>
      <c r="RL468" s="7"/>
      <c r="RM468" s="7"/>
      <c r="RN468" s="7"/>
      <c r="RO468" s="7"/>
      <c r="RP468" s="7"/>
      <c r="RQ468" s="7"/>
      <c r="RR468" s="7"/>
      <c r="RS468" s="7"/>
      <c r="RT468" s="7"/>
      <c r="RU468" s="7"/>
      <c r="RV468" s="7"/>
      <c r="RW468" s="7"/>
      <c r="RX468" s="7"/>
      <c r="RY468" s="7"/>
      <c r="RZ468" s="7"/>
      <c r="SA468" s="7"/>
      <c r="SB468" s="7"/>
      <c r="SC468" s="7"/>
      <c r="SD468" s="7"/>
      <c r="SE468" s="7"/>
      <c r="SF468" s="7"/>
      <c r="SG468" s="7"/>
      <c r="SH468" s="7"/>
      <c r="SI468" s="7"/>
      <c r="SJ468" s="7"/>
      <c r="SK468" s="7"/>
    </row>
    <row r="469" ht="14.2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  <c r="DT469" s="7"/>
      <c r="DU469" s="7"/>
      <c r="DV469" s="7"/>
      <c r="DW469" s="7"/>
      <c r="DX469" s="7"/>
      <c r="DY469" s="7"/>
      <c r="DZ469" s="7"/>
      <c r="EA469" s="7"/>
      <c r="EB469" s="7"/>
      <c r="EC469" s="7"/>
      <c r="ED469" s="7"/>
      <c r="EE469" s="7"/>
      <c r="EF469" s="7"/>
      <c r="EG469" s="7"/>
      <c r="EH469" s="7"/>
      <c r="EI469" s="7"/>
      <c r="EJ469" s="7"/>
      <c r="EK469" s="7"/>
      <c r="EL469" s="7"/>
      <c r="EM469" s="7"/>
      <c r="EN469" s="7"/>
      <c r="EO469" s="7"/>
      <c r="EP469" s="7"/>
      <c r="EQ469" s="7"/>
      <c r="ER469" s="7"/>
      <c r="ES469" s="7"/>
      <c r="ET469" s="7"/>
      <c r="EU469" s="7"/>
      <c r="EV469" s="7"/>
      <c r="EW469" s="7"/>
      <c r="EX469" s="7"/>
      <c r="EY469" s="7"/>
      <c r="EZ469" s="7"/>
      <c r="FA469" s="7"/>
      <c r="FB469" s="7"/>
      <c r="FC469" s="7"/>
      <c r="FD469" s="7"/>
      <c r="FE469" s="7"/>
      <c r="FF469" s="7"/>
      <c r="FG469" s="7"/>
      <c r="FH469" s="7"/>
      <c r="FI469" s="7"/>
      <c r="FJ469" s="7"/>
      <c r="FK469" s="7"/>
      <c r="FL469" s="7"/>
      <c r="FM469" s="7"/>
      <c r="FN469" s="7"/>
      <c r="FO469" s="7"/>
      <c r="FP469" s="7"/>
      <c r="FQ469" s="7"/>
      <c r="FR469" s="7"/>
      <c r="FS469" s="7"/>
      <c r="FT469" s="7"/>
      <c r="FU469" s="7"/>
      <c r="FV469" s="7"/>
      <c r="FW469" s="7"/>
      <c r="FX469" s="7"/>
      <c r="FY469" s="7"/>
      <c r="FZ469" s="7"/>
      <c r="GA469" s="7"/>
      <c r="GB469" s="7"/>
      <c r="GC469" s="7"/>
      <c r="GD469" s="7"/>
      <c r="GE469" s="7"/>
      <c r="GF469" s="7"/>
      <c r="GG469" s="7"/>
      <c r="GH469" s="7"/>
      <c r="GI469" s="7"/>
      <c r="GJ469" s="7"/>
      <c r="GK469" s="7"/>
      <c r="GL469" s="7"/>
      <c r="GM469" s="7"/>
      <c r="GN469" s="7"/>
      <c r="GO469" s="7"/>
      <c r="GP469" s="7"/>
      <c r="GQ469" s="7"/>
      <c r="GR469" s="7"/>
      <c r="GS469" s="7"/>
      <c r="GT469" s="7"/>
      <c r="GU469" s="7"/>
      <c r="GV469" s="7"/>
      <c r="GW469" s="7"/>
      <c r="GX469" s="7"/>
      <c r="GY469" s="7"/>
      <c r="GZ469" s="7"/>
      <c r="HA469" s="7"/>
      <c r="HB469" s="7"/>
      <c r="HC469" s="7"/>
      <c r="HD469" s="7"/>
      <c r="HE469" s="7"/>
      <c r="HF469" s="7"/>
      <c r="HG469" s="7"/>
      <c r="HH469" s="7"/>
      <c r="HI469" s="7"/>
      <c r="HJ469" s="7"/>
      <c r="HK469" s="7"/>
      <c r="HL469" s="7"/>
      <c r="HM469" s="7"/>
      <c r="HN469" s="7"/>
      <c r="HO469" s="7"/>
      <c r="HP469" s="7"/>
      <c r="HQ469" s="7"/>
      <c r="HR469" s="7"/>
      <c r="HS469" s="7"/>
      <c r="HT469" s="7"/>
      <c r="HU469" s="7"/>
      <c r="HV469" s="7"/>
      <c r="HW469" s="7"/>
      <c r="HX469" s="7"/>
      <c r="HY469" s="7"/>
      <c r="HZ469" s="7"/>
      <c r="IA469" s="7"/>
      <c r="IB469" s="7"/>
      <c r="IC469" s="7"/>
      <c r="ID469" s="7"/>
      <c r="IE469" s="7"/>
      <c r="IF469" s="7"/>
      <c r="IG469" s="7"/>
      <c r="IH469" s="7"/>
      <c r="II469" s="7"/>
      <c r="IJ469" s="7"/>
      <c r="IK469" s="7"/>
      <c r="IL469" s="7"/>
      <c r="IM469" s="7"/>
      <c r="IN469" s="7"/>
      <c r="IO469" s="7"/>
      <c r="IP469" s="7"/>
      <c r="IQ469" s="7"/>
      <c r="IR469" s="7"/>
      <c r="IS469" s="7"/>
      <c r="IT469" s="7"/>
      <c r="IU469" s="7"/>
      <c r="IV469" s="7"/>
      <c r="IW469" s="7"/>
      <c r="IX469" s="7"/>
      <c r="IY469" s="7"/>
      <c r="IZ469" s="7"/>
      <c r="JA469" s="7"/>
      <c r="JB469" s="7"/>
      <c r="JC469" s="7"/>
      <c r="JD469" s="7"/>
      <c r="JE469" s="7"/>
      <c r="JF469" s="7"/>
      <c r="JG469" s="7"/>
      <c r="JH469" s="7"/>
      <c r="JI469" s="7"/>
      <c r="JJ469" s="7"/>
      <c r="JK469" s="7"/>
      <c r="JL469" s="7"/>
      <c r="JM469" s="7"/>
      <c r="JN469" s="7"/>
      <c r="JO469" s="7"/>
      <c r="JP469" s="7"/>
      <c r="JQ469" s="7"/>
      <c r="JR469" s="7"/>
      <c r="JS469" s="7"/>
      <c r="JT469" s="7"/>
      <c r="JU469" s="7"/>
      <c r="JV469" s="7"/>
      <c r="JW469" s="7"/>
      <c r="JX469" s="7"/>
      <c r="JY469" s="7"/>
      <c r="JZ469" s="7"/>
      <c r="KA469" s="7"/>
      <c r="KB469" s="7"/>
      <c r="KC469" s="7"/>
      <c r="KD469" s="7"/>
      <c r="KE469" s="7"/>
      <c r="KF469" s="7"/>
      <c r="KG469" s="7"/>
      <c r="KH469" s="7"/>
      <c r="KI469" s="7"/>
      <c r="KJ469" s="7"/>
      <c r="KK469" s="7"/>
      <c r="KL469" s="7"/>
      <c r="KM469" s="7"/>
      <c r="KN469" s="7"/>
      <c r="KO469" s="7"/>
      <c r="KP469" s="7"/>
      <c r="KQ469" s="7"/>
      <c r="KR469" s="7"/>
      <c r="KS469" s="7"/>
      <c r="KT469" s="7"/>
      <c r="KU469" s="7"/>
      <c r="KV469" s="7"/>
      <c r="KW469" s="7"/>
      <c r="KX469" s="7"/>
      <c r="KY469" s="7"/>
      <c r="KZ469" s="7"/>
      <c r="LA469" s="7"/>
      <c r="LB469" s="7"/>
      <c r="LC469" s="7"/>
      <c r="LD469" s="7"/>
      <c r="LE469" s="7"/>
      <c r="LF469" s="7"/>
      <c r="LG469" s="7"/>
      <c r="LH469" s="7"/>
      <c r="LI469" s="7"/>
      <c r="LJ469" s="7"/>
      <c r="LK469" s="7"/>
      <c r="LL469" s="7"/>
      <c r="LM469" s="7"/>
      <c r="LN469" s="7"/>
      <c r="LO469" s="7"/>
      <c r="LP469" s="7"/>
      <c r="LQ469" s="7"/>
      <c r="LR469" s="7"/>
      <c r="LS469" s="7"/>
      <c r="LT469" s="7"/>
      <c r="LU469" s="7"/>
      <c r="LV469" s="7"/>
      <c r="LW469" s="7"/>
      <c r="LX469" s="7"/>
      <c r="LY469" s="7"/>
      <c r="LZ469" s="7"/>
      <c r="MA469" s="7"/>
      <c r="MB469" s="7"/>
      <c r="MC469" s="7"/>
      <c r="MD469" s="7"/>
      <c r="ME469" s="7"/>
      <c r="MF469" s="7"/>
      <c r="MG469" s="7"/>
      <c r="MH469" s="7"/>
      <c r="MI469" s="7"/>
      <c r="MJ469" s="7"/>
      <c r="MK469" s="7"/>
      <c r="ML469" s="7"/>
      <c r="MM469" s="7"/>
      <c r="MN469" s="7"/>
      <c r="MO469" s="7"/>
      <c r="MP469" s="7"/>
      <c r="MQ469" s="7"/>
      <c r="MR469" s="7"/>
      <c r="MS469" s="7"/>
      <c r="MT469" s="7"/>
      <c r="MU469" s="7"/>
      <c r="MV469" s="7"/>
      <c r="MW469" s="7"/>
      <c r="MX469" s="7"/>
      <c r="MY469" s="7"/>
      <c r="MZ469" s="7"/>
      <c r="NA469" s="7"/>
      <c r="NB469" s="7"/>
      <c r="NC469" s="7"/>
      <c r="ND469" s="7"/>
      <c r="NE469" s="7"/>
      <c r="NF469" s="7"/>
      <c r="NG469" s="7"/>
      <c r="NH469" s="7"/>
      <c r="NI469" s="7"/>
      <c r="NJ469" s="7"/>
      <c r="NK469" s="7"/>
      <c r="NL469" s="7"/>
      <c r="NM469" s="7"/>
      <c r="NN469" s="7"/>
      <c r="NO469" s="7"/>
      <c r="NP469" s="7"/>
      <c r="NQ469" s="7"/>
      <c r="NR469" s="7"/>
      <c r="NS469" s="7"/>
      <c r="NT469" s="7"/>
      <c r="NU469" s="7"/>
      <c r="NV469" s="7"/>
      <c r="NW469" s="7"/>
      <c r="NX469" s="7"/>
      <c r="NY469" s="7"/>
      <c r="NZ469" s="7"/>
      <c r="OA469" s="7"/>
      <c r="OB469" s="7"/>
      <c r="OC469" s="7"/>
      <c r="OD469" s="7"/>
      <c r="OE469" s="7"/>
      <c r="OF469" s="7"/>
      <c r="OG469" s="7"/>
      <c r="OH469" s="7"/>
      <c r="OI469" s="7"/>
      <c r="OJ469" s="7"/>
      <c r="OK469" s="7"/>
      <c r="OL469" s="7"/>
      <c r="OM469" s="7"/>
      <c r="ON469" s="7"/>
      <c r="OO469" s="7"/>
      <c r="OP469" s="7"/>
      <c r="OQ469" s="7"/>
      <c r="OR469" s="7"/>
      <c r="OS469" s="7"/>
      <c r="OT469" s="7"/>
      <c r="OU469" s="7"/>
      <c r="OV469" s="7"/>
      <c r="OW469" s="7"/>
      <c r="OX469" s="7"/>
      <c r="OY469" s="7"/>
      <c r="OZ469" s="7"/>
      <c r="PA469" s="7"/>
      <c r="PB469" s="7"/>
      <c r="PC469" s="7"/>
      <c r="PD469" s="7"/>
      <c r="PE469" s="7"/>
      <c r="PF469" s="7"/>
      <c r="PG469" s="7"/>
      <c r="PH469" s="7"/>
      <c r="PI469" s="7"/>
      <c r="PJ469" s="7"/>
      <c r="PK469" s="7"/>
      <c r="PL469" s="7"/>
      <c r="PM469" s="7"/>
      <c r="PN469" s="7"/>
      <c r="PO469" s="7"/>
      <c r="PP469" s="7"/>
      <c r="PQ469" s="7"/>
      <c r="PR469" s="7"/>
      <c r="PS469" s="7"/>
      <c r="PT469" s="7"/>
      <c r="PU469" s="7"/>
      <c r="PV469" s="7"/>
      <c r="PW469" s="7"/>
      <c r="PX469" s="7"/>
      <c r="PY469" s="7"/>
      <c r="PZ469" s="7"/>
      <c r="QA469" s="7"/>
      <c r="QB469" s="7"/>
      <c r="QC469" s="7"/>
      <c r="QD469" s="7"/>
      <c r="QE469" s="7"/>
      <c r="QF469" s="7"/>
      <c r="QG469" s="7"/>
      <c r="QH469" s="7"/>
      <c r="QI469" s="7"/>
      <c r="QJ469" s="7"/>
      <c r="QK469" s="7"/>
      <c r="QL469" s="7"/>
      <c r="QM469" s="7"/>
      <c r="QN469" s="7"/>
      <c r="QO469" s="7"/>
      <c r="QP469" s="7"/>
      <c r="QQ469" s="7"/>
      <c r="QR469" s="7"/>
      <c r="QS469" s="7"/>
      <c r="QT469" s="7"/>
      <c r="QU469" s="7"/>
      <c r="QV469" s="7"/>
      <c r="QW469" s="7"/>
      <c r="QX469" s="7"/>
      <c r="QY469" s="7"/>
      <c r="QZ469" s="7"/>
      <c r="RA469" s="7"/>
      <c r="RB469" s="7"/>
      <c r="RC469" s="7"/>
      <c r="RD469" s="7"/>
      <c r="RE469" s="7"/>
      <c r="RF469" s="7"/>
      <c r="RG469" s="7"/>
      <c r="RH469" s="7"/>
      <c r="RI469" s="7"/>
      <c r="RJ469" s="7"/>
      <c r="RK469" s="7"/>
      <c r="RL469" s="7"/>
      <c r="RM469" s="7"/>
      <c r="RN469" s="7"/>
      <c r="RO469" s="7"/>
      <c r="RP469" s="7"/>
      <c r="RQ469" s="7"/>
      <c r="RR469" s="7"/>
      <c r="RS469" s="7"/>
      <c r="RT469" s="7"/>
      <c r="RU469" s="7"/>
      <c r="RV469" s="7"/>
      <c r="RW469" s="7"/>
      <c r="RX469" s="7"/>
      <c r="RY469" s="7"/>
      <c r="RZ469" s="7"/>
      <c r="SA469" s="7"/>
      <c r="SB469" s="7"/>
      <c r="SC469" s="7"/>
      <c r="SD469" s="7"/>
      <c r="SE469" s="7"/>
      <c r="SF469" s="7"/>
      <c r="SG469" s="7"/>
      <c r="SH469" s="7"/>
      <c r="SI469" s="7"/>
      <c r="SJ469" s="7"/>
      <c r="SK469" s="7"/>
    </row>
    <row r="470" ht="14.2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  <c r="DT470" s="7"/>
      <c r="DU470" s="7"/>
      <c r="DV470" s="7"/>
      <c r="DW470" s="7"/>
      <c r="DX470" s="7"/>
      <c r="DY470" s="7"/>
      <c r="DZ470" s="7"/>
      <c r="EA470" s="7"/>
      <c r="EB470" s="7"/>
      <c r="EC470" s="7"/>
      <c r="ED470" s="7"/>
      <c r="EE470" s="7"/>
      <c r="EF470" s="7"/>
      <c r="EG470" s="7"/>
      <c r="EH470" s="7"/>
      <c r="EI470" s="7"/>
      <c r="EJ470" s="7"/>
      <c r="EK470" s="7"/>
      <c r="EL470" s="7"/>
      <c r="EM470" s="7"/>
      <c r="EN470" s="7"/>
      <c r="EO470" s="7"/>
      <c r="EP470" s="7"/>
      <c r="EQ470" s="7"/>
      <c r="ER470" s="7"/>
      <c r="ES470" s="7"/>
      <c r="ET470" s="7"/>
      <c r="EU470" s="7"/>
      <c r="EV470" s="7"/>
      <c r="EW470" s="7"/>
      <c r="EX470" s="7"/>
      <c r="EY470" s="7"/>
      <c r="EZ470" s="7"/>
      <c r="FA470" s="7"/>
      <c r="FB470" s="7"/>
      <c r="FC470" s="7"/>
      <c r="FD470" s="7"/>
      <c r="FE470" s="7"/>
      <c r="FF470" s="7"/>
      <c r="FG470" s="7"/>
      <c r="FH470" s="7"/>
      <c r="FI470" s="7"/>
      <c r="FJ470" s="7"/>
      <c r="FK470" s="7"/>
      <c r="FL470" s="7"/>
      <c r="FM470" s="7"/>
      <c r="FN470" s="7"/>
      <c r="FO470" s="7"/>
      <c r="FP470" s="7"/>
      <c r="FQ470" s="7"/>
      <c r="FR470" s="7"/>
      <c r="FS470" s="7"/>
      <c r="FT470" s="7"/>
      <c r="FU470" s="7"/>
      <c r="FV470" s="7"/>
      <c r="FW470" s="7"/>
      <c r="FX470" s="7"/>
      <c r="FY470" s="7"/>
      <c r="FZ470" s="7"/>
      <c r="GA470" s="7"/>
      <c r="GB470" s="7"/>
      <c r="GC470" s="7"/>
      <c r="GD470" s="7"/>
      <c r="GE470" s="7"/>
      <c r="GF470" s="7"/>
      <c r="GG470" s="7"/>
      <c r="GH470" s="7"/>
      <c r="GI470" s="7"/>
      <c r="GJ470" s="7"/>
      <c r="GK470" s="7"/>
      <c r="GL470" s="7"/>
      <c r="GM470" s="7"/>
      <c r="GN470" s="7"/>
      <c r="GO470" s="7"/>
      <c r="GP470" s="7"/>
      <c r="GQ470" s="7"/>
      <c r="GR470" s="7"/>
      <c r="GS470" s="7"/>
      <c r="GT470" s="7"/>
      <c r="GU470" s="7"/>
      <c r="GV470" s="7"/>
      <c r="GW470" s="7"/>
      <c r="GX470" s="7"/>
      <c r="GY470" s="7"/>
      <c r="GZ470" s="7"/>
      <c r="HA470" s="7"/>
      <c r="HB470" s="7"/>
      <c r="HC470" s="7"/>
      <c r="HD470" s="7"/>
      <c r="HE470" s="7"/>
      <c r="HF470" s="7"/>
      <c r="HG470" s="7"/>
      <c r="HH470" s="7"/>
      <c r="HI470" s="7"/>
      <c r="HJ470" s="7"/>
      <c r="HK470" s="7"/>
      <c r="HL470" s="7"/>
      <c r="HM470" s="7"/>
      <c r="HN470" s="7"/>
      <c r="HO470" s="7"/>
      <c r="HP470" s="7"/>
      <c r="HQ470" s="7"/>
      <c r="HR470" s="7"/>
      <c r="HS470" s="7"/>
      <c r="HT470" s="7"/>
      <c r="HU470" s="7"/>
      <c r="HV470" s="7"/>
      <c r="HW470" s="7"/>
      <c r="HX470" s="7"/>
      <c r="HY470" s="7"/>
      <c r="HZ470" s="7"/>
      <c r="IA470" s="7"/>
      <c r="IB470" s="7"/>
      <c r="IC470" s="7"/>
      <c r="ID470" s="7"/>
      <c r="IE470" s="7"/>
      <c r="IF470" s="7"/>
      <c r="IG470" s="7"/>
      <c r="IH470" s="7"/>
      <c r="II470" s="7"/>
      <c r="IJ470" s="7"/>
      <c r="IK470" s="7"/>
      <c r="IL470" s="7"/>
      <c r="IM470" s="7"/>
      <c r="IN470" s="7"/>
      <c r="IO470" s="7"/>
      <c r="IP470" s="7"/>
      <c r="IQ470" s="7"/>
      <c r="IR470" s="7"/>
      <c r="IS470" s="7"/>
      <c r="IT470" s="7"/>
      <c r="IU470" s="7"/>
      <c r="IV470" s="7"/>
      <c r="IW470" s="7"/>
      <c r="IX470" s="7"/>
      <c r="IY470" s="7"/>
      <c r="IZ470" s="7"/>
      <c r="JA470" s="7"/>
      <c r="JB470" s="7"/>
      <c r="JC470" s="7"/>
      <c r="JD470" s="7"/>
      <c r="JE470" s="7"/>
      <c r="JF470" s="7"/>
      <c r="JG470" s="7"/>
      <c r="JH470" s="7"/>
      <c r="JI470" s="7"/>
      <c r="JJ470" s="7"/>
      <c r="JK470" s="7"/>
      <c r="JL470" s="7"/>
      <c r="JM470" s="7"/>
      <c r="JN470" s="7"/>
      <c r="JO470" s="7"/>
      <c r="JP470" s="7"/>
      <c r="JQ470" s="7"/>
      <c r="JR470" s="7"/>
      <c r="JS470" s="7"/>
      <c r="JT470" s="7"/>
      <c r="JU470" s="7"/>
      <c r="JV470" s="7"/>
      <c r="JW470" s="7"/>
      <c r="JX470" s="7"/>
      <c r="JY470" s="7"/>
      <c r="JZ470" s="7"/>
      <c r="KA470" s="7"/>
      <c r="KB470" s="7"/>
      <c r="KC470" s="7"/>
      <c r="KD470" s="7"/>
      <c r="KE470" s="7"/>
      <c r="KF470" s="7"/>
      <c r="KG470" s="7"/>
      <c r="KH470" s="7"/>
      <c r="KI470" s="7"/>
      <c r="KJ470" s="7"/>
      <c r="KK470" s="7"/>
      <c r="KL470" s="7"/>
      <c r="KM470" s="7"/>
      <c r="KN470" s="7"/>
      <c r="KO470" s="7"/>
      <c r="KP470" s="7"/>
      <c r="KQ470" s="7"/>
      <c r="KR470" s="7"/>
      <c r="KS470" s="7"/>
      <c r="KT470" s="7"/>
      <c r="KU470" s="7"/>
      <c r="KV470" s="7"/>
      <c r="KW470" s="7"/>
      <c r="KX470" s="7"/>
      <c r="KY470" s="7"/>
      <c r="KZ470" s="7"/>
      <c r="LA470" s="7"/>
      <c r="LB470" s="7"/>
      <c r="LC470" s="7"/>
      <c r="LD470" s="7"/>
      <c r="LE470" s="7"/>
      <c r="LF470" s="7"/>
      <c r="LG470" s="7"/>
      <c r="LH470" s="7"/>
      <c r="LI470" s="7"/>
      <c r="LJ470" s="7"/>
      <c r="LK470" s="7"/>
      <c r="LL470" s="7"/>
      <c r="LM470" s="7"/>
      <c r="LN470" s="7"/>
      <c r="LO470" s="7"/>
      <c r="LP470" s="7"/>
      <c r="LQ470" s="7"/>
      <c r="LR470" s="7"/>
      <c r="LS470" s="7"/>
      <c r="LT470" s="7"/>
      <c r="LU470" s="7"/>
      <c r="LV470" s="7"/>
      <c r="LW470" s="7"/>
      <c r="LX470" s="7"/>
      <c r="LY470" s="7"/>
      <c r="LZ470" s="7"/>
      <c r="MA470" s="7"/>
      <c r="MB470" s="7"/>
      <c r="MC470" s="7"/>
      <c r="MD470" s="7"/>
      <c r="ME470" s="7"/>
      <c r="MF470" s="7"/>
      <c r="MG470" s="7"/>
      <c r="MH470" s="7"/>
      <c r="MI470" s="7"/>
      <c r="MJ470" s="7"/>
      <c r="MK470" s="7"/>
      <c r="ML470" s="7"/>
      <c r="MM470" s="7"/>
      <c r="MN470" s="7"/>
      <c r="MO470" s="7"/>
      <c r="MP470" s="7"/>
      <c r="MQ470" s="7"/>
      <c r="MR470" s="7"/>
      <c r="MS470" s="7"/>
      <c r="MT470" s="7"/>
      <c r="MU470" s="7"/>
      <c r="MV470" s="7"/>
      <c r="MW470" s="7"/>
      <c r="MX470" s="7"/>
      <c r="MY470" s="7"/>
      <c r="MZ470" s="7"/>
      <c r="NA470" s="7"/>
      <c r="NB470" s="7"/>
      <c r="NC470" s="7"/>
      <c r="ND470" s="7"/>
      <c r="NE470" s="7"/>
      <c r="NF470" s="7"/>
      <c r="NG470" s="7"/>
      <c r="NH470" s="7"/>
      <c r="NI470" s="7"/>
      <c r="NJ470" s="7"/>
      <c r="NK470" s="7"/>
      <c r="NL470" s="7"/>
      <c r="NM470" s="7"/>
      <c r="NN470" s="7"/>
      <c r="NO470" s="7"/>
      <c r="NP470" s="7"/>
      <c r="NQ470" s="7"/>
      <c r="NR470" s="7"/>
      <c r="NS470" s="7"/>
      <c r="NT470" s="7"/>
      <c r="NU470" s="7"/>
      <c r="NV470" s="7"/>
      <c r="NW470" s="7"/>
      <c r="NX470" s="7"/>
      <c r="NY470" s="7"/>
      <c r="NZ470" s="7"/>
      <c r="OA470" s="7"/>
      <c r="OB470" s="7"/>
      <c r="OC470" s="7"/>
      <c r="OD470" s="7"/>
      <c r="OE470" s="7"/>
      <c r="OF470" s="7"/>
      <c r="OG470" s="7"/>
      <c r="OH470" s="7"/>
      <c r="OI470" s="7"/>
      <c r="OJ470" s="7"/>
      <c r="OK470" s="7"/>
      <c r="OL470" s="7"/>
      <c r="OM470" s="7"/>
      <c r="ON470" s="7"/>
      <c r="OO470" s="7"/>
      <c r="OP470" s="7"/>
      <c r="OQ470" s="7"/>
      <c r="OR470" s="7"/>
      <c r="OS470" s="7"/>
      <c r="OT470" s="7"/>
      <c r="OU470" s="7"/>
      <c r="OV470" s="7"/>
      <c r="OW470" s="7"/>
      <c r="OX470" s="7"/>
      <c r="OY470" s="7"/>
      <c r="OZ470" s="7"/>
      <c r="PA470" s="7"/>
      <c r="PB470" s="7"/>
      <c r="PC470" s="7"/>
      <c r="PD470" s="7"/>
      <c r="PE470" s="7"/>
      <c r="PF470" s="7"/>
      <c r="PG470" s="7"/>
      <c r="PH470" s="7"/>
      <c r="PI470" s="7"/>
      <c r="PJ470" s="7"/>
      <c r="PK470" s="7"/>
      <c r="PL470" s="7"/>
      <c r="PM470" s="7"/>
      <c r="PN470" s="7"/>
      <c r="PO470" s="7"/>
      <c r="PP470" s="7"/>
      <c r="PQ470" s="7"/>
      <c r="PR470" s="7"/>
      <c r="PS470" s="7"/>
      <c r="PT470" s="7"/>
      <c r="PU470" s="7"/>
      <c r="PV470" s="7"/>
      <c r="PW470" s="7"/>
      <c r="PX470" s="7"/>
      <c r="PY470" s="7"/>
      <c r="PZ470" s="7"/>
      <c r="QA470" s="7"/>
      <c r="QB470" s="7"/>
      <c r="QC470" s="7"/>
      <c r="QD470" s="7"/>
      <c r="QE470" s="7"/>
      <c r="QF470" s="7"/>
      <c r="QG470" s="7"/>
      <c r="QH470" s="7"/>
      <c r="QI470" s="7"/>
      <c r="QJ470" s="7"/>
      <c r="QK470" s="7"/>
      <c r="QL470" s="7"/>
      <c r="QM470" s="7"/>
      <c r="QN470" s="7"/>
      <c r="QO470" s="7"/>
      <c r="QP470" s="7"/>
      <c r="QQ470" s="7"/>
      <c r="QR470" s="7"/>
      <c r="QS470" s="7"/>
      <c r="QT470" s="7"/>
      <c r="QU470" s="7"/>
      <c r="QV470" s="7"/>
      <c r="QW470" s="7"/>
      <c r="QX470" s="7"/>
      <c r="QY470" s="7"/>
      <c r="QZ470" s="7"/>
      <c r="RA470" s="7"/>
      <c r="RB470" s="7"/>
      <c r="RC470" s="7"/>
      <c r="RD470" s="7"/>
      <c r="RE470" s="7"/>
      <c r="RF470" s="7"/>
      <c r="RG470" s="7"/>
      <c r="RH470" s="7"/>
      <c r="RI470" s="7"/>
      <c r="RJ470" s="7"/>
      <c r="RK470" s="7"/>
      <c r="RL470" s="7"/>
      <c r="RM470" s="7"/>
      <c r="RN470" s="7"/>
      <c r="RO470" s="7"/>
      <c r="RP470" s="7"/>
      <c r="RQ470" s="7"/>
      <c r="RR470" s="7"/>
      <c r="RS470" s="7"/>
      <c r="RT470" s="7"/>
      <c r="RU470" s="7"/>
      <c r="RV470" s="7"/>
      <c r="RW470" s="7"/>
      <c r="RX470" s="7"/>
      <c r="RY470" s="7"/>
      <c r="RZ470" s="7"/>
      <c r="SA470" s="7"/>
      <c r="SB470" s="7"/>
      <c r="SC470" s="7"/>
      <c r="SD470" s="7"/>
      <c r="SE470" s="7"/>
      <c r="SF470" s="7"/>
      <c r="SG470" s="7"/>
      <c r="SH470" s="7"/>
      <c r="SI470" s="7"/>
      <c r="SJ470" s="7"/>
      <c r="SK470" s="7"/>
    </row>
    <row r="471" ht="14.2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  <c r="DT471" s="7"/>
      <c r="DU471" s="7"/>
      <c r="DV471" s="7"/>
      <c r="DW471" s="7"/>
      <c r="DX471" s="7"/>
      <c r="DY471" s="7"/>
      <c r="DZ471" s="7"/>
      <c r="EA471" s="7"/>
      <c r="EB471" s="7"/>
      <c r="EC471" s="7"/>
      <c r="ED471" s="7"/>
      <c r="EE471" s="7"/>
      <c r="EF471" s="7"/>
      <c r="EG471" s="7"/>
      <c r="EH471" s="7"/>
      <c r="EI471" s="7"/>
      <c r="EJ471" s="7"/>
      <c r="EK471" s="7"/>
      <c r="EL471" s="7"/>
      <c r="EM471" s="7"/>
      <c r="EN471" s="7"/>
      <c r="EO471" s="7"/>
      <c r="EP471" s="7"/>
      <c r="EQ471" s="7"/>
      <c r="ER471" s="7"/>
      <c r="ES471" s="7"/>
      <c r="ET471" s="7"/>
      <c r="EU471" s="7"/>
      <c r="EV471" s="7"/>
      <c r="EW471" s="7"/>
      <c r="EX471" s="7"/>
      <c r="EY471" s="7"/>
      <c r="EZ471" s="7"/>
      <c r="FA471" s="7"/>
      <c r="FB471" s="7"/>
      <c r="FC471" s="7"/>
      <c r="FD471" s="7"/>
      <c r="FE471" s="7"/>
      <c r="FF471" s="7"/>
      <c r="FG471" s="7"/>
      <c r="FH471" s="7"/>
      <c r="FI471" s="7"/>
      <c r="FJ471" s="7"/>
      <c r="FK471" s="7"/>
      <c r="FL471" s="7"/>
      <c r="FM471" s="7"/>
      <c r="FN471" s="7"/>
      <c r="FO471" s="7"/>
      <c r="FP471" s="7"/>
      <c r="FQ471" s="7"/>
      <c r="FR471" s="7"/>
      <c r="FS471" s="7"/>
      <c r="FT471" s="7"/>
      <c r="FU471" s="7"/>
      <c r="FV471" s="7"/>
      <c r="FW471" s="7"/>
      <c r="FX471" s="7"/>
      <c r="FY471" s="7"/>
      <c r="FZ471" s="7"/>
      <c r="GA471" s="7"/>
      <c r="GB471" s="7"/>
      <c r="GC471" s="7"/>
      <c r="GD471" s="7"/>
      <c r="GE471" s="7"/>
      <c r="GF471" s="7"/>
      <c r="GG471" s="7"/>
      <c r="GH471" s="7"/>
      <c r="GI471" s="7"/>
      <c r="GJ471" s="7"/>
      <c r="GK471" s="7"/>
      <c r="GL471" s="7"/>
      <c r="GM471" s="7"/>
      <c r="GN471" s="7"/>
      <c r="GO471" s="7"/>
      <c r="GP471" s="7"/>
      <c r="GQ471" s="7"/>
      <c r="GR471" s="7"/>
      <c r="GS471" s="7"/>
      <c r="GT471" s="7"/>
      <c r="GU471" s="7"/>
      <c r="GV471" s="7"/>
      <c r="GW471" s="7"/>
      <c r="GX471" s="7"/>
      <c r="GY471" s="7"/>
      <c r="GZ471" s="7"/>
      <c r="HA471" s="7"/>
      <c r="HB471" s="7"/>
      <c r="HC471" s="7"/>
      <c r="HD471" s="7"/>
      <c r="HE471" s="7"/>
      <c r="HF471" s="7"/>
      <c r="HG471" s="7"/>
      <c r="HH471" s="7"/>
      <c r="HI471" s="7"/>
      <c r="HJ471" s="7"/>
      <c r="HK471" s="7"/>
      <c r="HL471" s="7"/>
      <c r="HM471" s="7"/>
      <c r="HN471" s="7"/>
      <c r="HO471" s="7"/>
      <c r="HP471" s="7"/>
      <c r="HQ471" s="7"/>
      <c r="HR471" s="7"/>
      <c r="HS471" s="7"/>
      <c r="HT471" s="7"/>
      <c r="HU471" s="7"/>
      <c r="HV471" s="7"/>
      <c r="HW471" s="7"/>
      <c r="HX471" s="7"/>
      <c r="HY471" s="7"/>
      <c r="HZ471" s="7"/>
      <c r="IA471" s="7"/>
      <c r="IB471" s="7"/>
      <c r="IC471" s="7"/>
      <c r="ID471" s="7"/>
      <c r="IE471" s="7"/>
      <c r="IF471" s="7"/>
      <c r="IG471" s="7"/>
      <c r="IH471" s="7"/>
      <c r="II471" s="7"/>
      <c r="IJ471" s="7"/>
      <c r="IK471" s="7"/>
      <c r="IL471" s="7"/>
      <c r="IM471" s="7"/>
      <c r="IN471" s="7"/>
      <c r="IO471" s="7"/>
      <c r="IP471" s="7"/>
      <c r="IQ471" s="7"/>
      <c r="IR471" s="7"/>
      <c r="IS471" s="7"/>
      <c r="IT471" s="7"/>
      <c r="IU471" s="7"/>
      <c r="IV471" s="7"/>
      <c r="IW471" s="7"/>
      <c r="IX471" s="7"/>
      <c r="IY471" s="7"/>
      <c r="IZ471" s="7"/>
      <c r="JA471" s="7"/>
      <c r="JB471" s="7"/>
      <c r="JC471" s="7"/>
      <c r="JD471" s="7"/>
      <c r="JE471" s="7"/>
      <c r="JF471" s="7"/>
      <c r="JG471" s="7"/>
      <c r="JH471" s="7"/>
      <c r="JI471" s="7"/>
      <c r="JJ471" s="7"/>
      <c r="JK471" s="7"/>
      <c r="JL471" s="7"/>
      <c r="JM471" s="7"/>
      <c r="JN471" s="7"/>
      <c r="JO471" s="7"/>
      <c r="JP471" s="7"/>
      <c r="JQ471" s="7"/>
      <c r="JR471" s="7"/>
      <c r="JS471" s="7"/>
      <c r="JT471" s="7"/>
      <c r="JU471" s="7"/>
      <c r="JV471" s="7"/>
      <c r="JW471" s="7"/>
      <c r="JX471" s="7"/>
      <c r="JY471" s="7"/>
      <c r="JZ471" s="7"/>
      <c r="KA471" s="7"/>
      <c r="KB471" s="7"/>
      <c r="KC471" s="7"/>
      <c r="KD471" s="7"/>
      <c r="KE471" s="7"/>
      <c r="KF471" s="7"/>
      <c r="KG471" s="7"/>
      <c r="KH471" s="7"/>
      <c r="KI471" s="7"/>
      <c r="KJ471" s="7"/>
      <c r="KK471" s="7"/>
      <c r="KL471" s="7"/>
      <c r="KM471" s="7"/>
      <c r="KN471" s="7"/>
      <c r="KO471" s="7"/>
      <c r="KP471" s="7"/>
      <c r="KQ471" s="7"/>
      <c r="KR471" s="7"/>
      <c r="KS471" s="7"/>
      <c r="KT471" s="7"/>
      <c r="KU471" s="7"/>
      <c r="KV471" s="7"/>
      <c r="KW471" s="7"/>
      <c r="KX471" s="7"/>
      <c r="KY471" s="7"/>
      <c r="KZ471" s="7"/>
      <c r="LA471" s="7"/>
      <c r="LB471" s="7"/>
      <c r="LC471" s="7"/>
      <c r="LD471" s="7"/>
      <c r="LE471" s="7"/>
      <c r="LF471" s="7"/>
      <c r="LG471" s="7"/>
      <c r="LH471" s="7"/>
      <c r="LI471" s="7"/>
      <c r="LJ471" s="7"/>
      <c r="LK471" s="7"/>
      <c r="LL471" s="7"/>
      <c r="LM471" s="7"/>
      <c r="LN471" s="7"/>
      <c r="LO471" s="7"/>
      <c r="LP471" s="7"/>
      <c r="LQ471" s="7"/>
      <c r="LR471" s="7"/>
      <c r="LS471" s="7"/>
      <c r="LT471" s="7"/>
      <c r="LU471" s="7"/>
      <c r="LV471" s="7"/>
      <c r="LW471" s="7"/>
      <c r="LX471" s="7"/>
      <c r="LY471" s="7"/>
      <c r="LZ471" s="7"/>
      <c r="MA471" s="7"/>
      <c r="MB471" s="7"/>
      <c r="MC471" s="7"/>
      <c r="MD471" s="7"/>
      <c r="ME471" s="7"/>
      <c r="MF471" s="7"/>
      <c r="MG471" s="7"/>
      <c r="MH471" s="7"/>
      <c r="MI471" s="7"/>
      <c r="MJ471" s="7"/>
      <c r="MK471" s="7"/>
      <c r="ML471" s="7"/>
      <c r="MM471" s="7"/>
      <c r="MN471" s="7"/>
      <c r="MO471" s="7"/>
      <c r="MP471" s="7"/>
      <c r="MQ471" s="7"/>
      <c r="MR471" s="7"/>
      <c r="MS471" s="7"/>
      <c r="MT471" s="7"/>
      <c r="MU471" s="7"/>
      <c r="MV471" s="7"/>
      <c r="MW471" s="7"/>
      <c r="MX471" s="7"/>
      <c r="MY471" s="7"/>
      <c r="MZ471" s="7"/>
      <c r="NA471" s="7"/>
      <c r="NB471" s="7"/>
      <c r="NC471" s="7"/>
      <c r="ND471" s="7"/>
      <c r="NE471" s="7"/>
      <c r="NF471" s="7"/>
      <c r="NG471" s="7"/>
      <c r="NH471" s="7"/>
      <c r="NI471" s="7"/>
      <c r="NJ471" s="7"/>
      <c r="NK471" s="7"/>
      <c r="NL471" s="7"/>
      <c r="NM471" s="7"/>
      <c r="NN471" s="7"/>
      <c r="NO471" s="7"/>
      <c r="NP471" s="7"/>
      <c r="NQ471" s="7"/>
      <c r="NR471" s="7"/>
      <c r="NS471" s="7"/>
      <c r="NT471" s="7"/>
      <c r="NU471" s="7"/>
      <c r="NV471" s="7"/>
      <c r="NW471" s="7"/>
      <c r="NX471" s="7"/>
      <c r="NY471" s="7"/>
      <c r="NZ471" s="7"/>
      <c r="OA471" s="7"/>
      <c r="OB471" s="7"/>
      <c r="OC471" s="7"/>
      <c r="OD471" s="7"/>
      <c r="OE471" s="7"/>
      <c r="OF471" s="7"/>
      <c r="OG471" s="7"/>
      <c r="OH471" s="7"/>
      <c r="OI471" s="7"/>
      <c r="OJ471" s="7"/>
      <c r="OK471" s="7"/>
      <c r="OL471" s="7"/>
      <c r="OM471" s="7"/>
      <c r="ON471" s="7"/>
      <c r="OO471" s="7"/>
      <c r="OP471" s="7"/>
      <c r="OQ471" s="7"/>
      <c r="OR471" s="7"/>
      <c r="OS471" s="7"/>
      <c r="OT471" s="7"/>
      <c r="OU471" s="7"/>
      <c r="OV471" s="7"/>
      <c r="OW471" s="7"/>
      <c r="OX471" s="7"/>
      <c r="OY471" s="7"/>
      <c r="OZ471" s="7"/>
      <c r="PA471" s="7"/>
      <c r="PB471" s="7"/>
      <c r="PC471" s="7"/>
      <c r="PD471" s="7"/>
      <c r="PE471" s="7"/>
      <c r="PF471" s="7"/>
      <c r="PG471" s="7"/>
      <c r="PH471" s="7"/>
      <c r="PI471" s="7"/>
      <c r="PJ471" s="7"/>
      <c r="PK471" s="7"/>
      <c r="PL471" s="7"/>
      <c r="PM471" s="7"/>
      <c r="PN471" s="7"/>
      <c r="PO471" s="7"/>
      <c r="PP471" s="7"/>
      <c r="PQ471" s="7"/>
      <c r="PR471" s="7"/>
      <c r="PS471" s="7"/>
      <c r="PT471" s="7"/>
      <c r="PU471" s="7"/>
      <c r="PV471" s="7"/>
      <c r="PW471" s="7"/>
      <c r="PX471" s="7"/>
      <c r="PY471" s="7"/>
      <c r="PZ471" s="7"/>
      <c r="QA471" s="7"/>
      <c r="QB471" s="7"/>
      <c r="QC471" s="7"/>
      <c r="QD471" s="7"/>
      <c r="QE471" s="7"/>
      <c r="QF471" s="7"/>
      <c r="QG471" s="7"/>
      <c r="QH471" s="7"/>
      <c r="QI471" s="7"/>
      <c r="QJ471" s="7"/>
      <c r="QK471" s="7"/>
      <c r="QL471" s="7"/>
      <c r="QM471" s="7"/>
      <c r="QN471" s="7"/>
      <c r="QO471" s="7"/>
      <c r="QP471" s="7"/>
      <c r="QQ471" s="7"/>
      <c r="QR471" s="7"/>
      <c r="QS471" s="7"/>
      <c r="QT471" s="7"/>
      <c r="QU471" s="7"/>
      <c r="QV471" s="7"/>
      <c r="QW471" s="7"/>
      <c r="QX471" s="7"/>
      <c r="QY471" s="7"/>
      <c r="QZ471" s="7"/>
      <c r="RA471" s="7"/>
      <c r="RB471" s="7"/>
      <c r="RC471" s="7"/>
      <c r="RD471" s="7"/>
      <c r="RE471" s="7"/>
      <c r="RF471" s="7"/>
      <c r="RG471" s="7"/>
      <c r="RH471" s="7"/>
      <c r="RI471" s="7"/>
      <c r="RJ471" s="7"/>
      <c r="RK471" s="7"/>
      <c r="RL471" s="7"/>
      <c r="RM471" s="7"/>
      <c r="RN471" s="7"/>
      <c r="RO471" s="7"/>
      <c r="RP471" s="7"/>
      <c r="RQ471" s="7"/>
      <c r="RR471" s="7"/>
      <c r="RS471" s="7"/>
      <c r="RT471" s="7"/>
      <c r="RU471" s="7"/>
      <c r="RV471" s="7"/>
      <c r="RW471" s="7"/>
      <c r="RX471" s="7"/>
      <c r="RY471" s="7"/>
      <c r="RZ471" s="7"/>
      <c r="SA471" s="7"/>
      <c r="SB471" s="7"/>
      <c r="SC471" s="7"/>
      <c r="SD471" s="7"/>
      <c r="SE471" s="7"/>
      <c r="SF471" s="7"/>
      <c r="SG471" s="7"/>
      <c r="SH471" s="7"/>
      <c r="SI471" s="7"/>
      <c r="SJ471" s="7"/>
      <c r="SK471" s="7"/>
    </row>
    <row r="472" ht="14.2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  <c r="DT472" s="7"/>
      <c r="DU472" s="7"/>
      <c r="DV472" s="7"/>
      <c r="DW472" s="7"/>
      <c r="DX472" s="7"/>
      <c r="DY472" s="7"/>
      <c r="DZ472" s="7"/>
      <c r="EA472" s="7"/>
      <c r="EB472" s="7"/>
      <c r="EC472" s="7"/>
      <c r="ED472" s="7"/>
      <c r="EE472" s="7"/>
      <c r="EF472" s="7"/>
      <c r="EG472" s="7"/>
      <c r="EH472" s="7"/>
      <c r="EI472" s="7"/>
      <c r="EJ472" s="7"/>
      <c r="EK472" s="7"/>
      <c r="EL472" s="7"/>
      <c r="EM472" s="7"/>
      <c r="EN472" s="7"/>
      <c r="EO472" s="7"/>
      <c r="EP472" s="7"/>
      <c r="EQ472" s="7"/>
      <c r="ER472" s="7"/>
      <c r="ES472" s="7"/>
      <c r="ET472" s="7"/>
      <c r="EU472" s="7"/>
      <c r="EV472" s="7"/>
      <c r="EW472" s="7"/>
      <c r="EX472" s="7"/>
      <c r="EY472" s="7"/>
      <c r="EZ472" s="7"/>
      <c r="FA472" s="7"/>
      <c r="FB472" s="7"/>
      <c r="FC472" s="7"/>
      <c r="FD472" s="7"/>
      <c r="FE472" s="7"/>
      <c r="FF472" s="7"/>
      <c r="FG472" s="7"/>
      <c r="FH472" s="7"/>
      <c r="FI472" s="7"/>
      <c r="FJ472" s="7"/>
      <c r="FK472" s="7"/>
      <c r="FL472" s="7"/>
      <c r="FM472" s="7"/>
      <c r="FN472" s="7"/>
      <c r="FO472" s="7"/>
      <c r="FP472" s="7"/>
      <c r="FQ472" s="7"/>
      <c r="FR472" s="7"/>
      <c r="FS472" s="7"/>
      <c r="FT472" s="7"/>
      <c r="FU472" s="7"/>
      <c r="FV472" s="7"/>
      <c r="FW472" s="7"/>
      <c r="FX472" s="7"/>
      <c r="FY472" s="7"/>
      <c r="FZ472" s="7"/>
      <c r="GA472" s="7"/>
      <c r="GB472" s="7"/>
      <c r="GC472" s="7"/>
      <c r="GD472" s="7"/>
      <c r="GE472" s="7"/>
      <c r="GF472" s="7"/>
      <c r="GG472" s="7"/>
      <c r="GH472" s="7"/>
      <c r="GI472" s="7"/>
      <c r="GJ472" s="7"/>
      <c r="GK472" s="7"/>
      <c r="GL472" s="7"/>
      <c r="GM472" s="7"/>
      <c r="GN472" s="7"/>
      <c r="GO472" s="7"/>
      <c r="GP472" s="7"/>
      <c r="GQ472" s="7"/>
      <c r="GR472" s="7"/>
      <c r="GS472" s="7"/>
      <c r="GT472" s="7"/>
      <c r="GU472" s="7"/>
      <c r="GV472" s="7"/>
      <c r="GW472" s="7"/>
      <c r="GX472" s="7"/>
      <c r="GY472" s="7"/>
      <c r="GZ472" s="7"/>
      <c r="HA472" s="7"/>
      <c r="HB472" s="7"/>
      <c r="HC472" s="7"/>
      <c r="HD472" s="7"/>
      <c r="HE472" s="7"/>
      <c r="HF472" s="7"/>
      <c r="HG472" s="7"/>
      <c r="HH472" s="7"/>
      <c r="HI472" s="7"/>
      <c r="HJ472" s="7"/>
      <c r="HK472" s="7"/>
      <c r="HL472" s="7"/>
      <c r="HM472" s="7"/>
      <c r="HN472" s="7"/>
      <c r="HO472" s="7"/>
      <c r="HP472" s="7"/>
      <c r="HQ472" s="7"/>
      <c r="HR472" s="7"/>
      <c r="HS472" s="7"/>
      <c r="HT472" s="7"/>
      <c r="HU472" s="7"/>
      <c r="HV472" s="7"/>
      <c r="HW472" s="7"/>
      <c r="HX472" s="7"/>
      <c r="HY472" s="7"/>
      <c r="HZ472" s="7"/>
      <c r="IA472" s="7"/>
      <c r="IB472" s="7"/>
      <c r="IC472" s="7"/>
      <c r="ID472" s="7"/>
      <c r="IE472" s="7"/>
      <c r="IF472" s="7"/>
      <c r="IG472" s="7"/>
      <c r="IH472" s="7"/>
      <c r="II472" s="7"/>
      <c r="IJ472" s="7"/>
      <c r="IK472" s="7"/>
      <c r="IL472" s="7"/>
      <c r="IM472" s="7"/>
      <c r="IN472" s="7"/>
      <c r="IO472" s="7"/>
      <c r="IP472" s="7"/>
      <c r="IQ472" s="7"/>
      <c r="IR472" s="7"/>
      <c r="IS472" s="7"/>
      <c r="IT472" s="7"/>
      <c r="IU472" s="7"/>
      <c r="IV472" s="7"/>
      <c r="IW472" s="7"/>
      <c r="IX472" s="7"/>
      <c r="IY472" s="7"/>
      <c r="IZ472" s="7"/>
      <c r="JA472" s="7"/>
      <c r="JB472" s="7"/>
      <c r="JC472" s="7"/>
      <c r="JD472" s="7"/>
      <c r="JE472" s="7"/>
      <c r="JF472" s="7"/>
      <c r="JG472" s="7"/>
      <c r="JH472" s="7"/>
      <c r="JI472" s="7"/>
      <c r="JJ472" s="7"/>
      <c r="JK472" s="7"/>
      <c r="JL472" s="7"/>
      <c r="JM472" s="7"/>
      <c r="JN472" s="7"/>
      <c r="JO472" s="7"/>
      <c r="JP472" s="7"/>
      <c r="JQ472" s="7"/>
      <c r="JR472" s="7"/>
      <c r="JS472" s="7"/>
      <c r="JT472" s="7"/>
      <c r="JU472" s="7"/>
      <c r="JV472" s="7"/>
      <c r="JW472" s="7"/>
      <c r="JX472" s="7"/>
      <c r="JY472" s="7"/>
      <c r="JZ472" s="7"/>
      <c r="KA472" s="7"/>
      <c r="KB472" s="7"/>
      <c r="KC472" s="7"/>
      <c r="KD472" s="7"/>
      <c r="KE472" s="7"/>
      <c r="KF472" s="7"/>
      <c r="KG472" s="7"/>
      <c r="KH472" s="7"/>
      <c r="KI472" s="7"/>
      <c r="KJ472" s="7"/>
      <c r="KK472" s="7"/>
      <c r="KL472" s="7"/>
      <c r="KM472" s="7"/>
      <c r="KN472" s="7"/>
      <c r="KO472" s="7"/>
      <c r="KP472" s="7"/>
      <c r="KQ472" s="7"/>
      <c r="KR472" s="7"/>
      <c r="KS472" s="7"/>
      <c r="KT472" s="7"/>
      <c r="KU472" s="7"/>
      <c r="KV472" s="7"/>
      <c r="KW472" s="7"/>
      <c r="KX472" s="7"/>
      <c r="KY472" s="7"/>
      <c r="KZ472" s="7"/>
      <c r="LA472" s="7"/>
      <c r="LB472" s="7"/>
      <c r="LC472" s="7"/>
      <c r="LD472" s="7"/>
      <c r="LE472" s="7"/>
      <c r="LF472" s="7"/>
      <c r="LG472" s="7"/>
      <c r="LH472" s="7"/>
      <c r="LI472" s="7"/>
      <c r="LJ472" s="7"/>
      <c r="LK472" s="7"/>
      <c r="LL472" s="7"/>
      <c r="LM472" s="7"/>
      <c r="LN472" s="7"/>
      <c r="LO472" s="7"/>
      <c r="LP472" s="7"/>
      <c r="LQ472" s="7"/>
      <c r="LR472" s="7"/>
      <c r="LS472" s="7"/>
      <c r="LT472" s="7"/>
      <c r="LU472" s="7"/>
      <c r="LV472" s="7"/>
      <c r="LW472" s="7"/>
      <c r="LX472" s="7"/>
      <c r="LY472" s="7"/>
      <c r="LZ472" s="7"/>
      <c r="MA472" s="7"/>
      <c r="MB472" s="7"/>
      <c r="MC472" s="7"/>
      <c r="MD472" s="7"/>
      <c r="ME472" s="7"/>
      <c r="MF472" s="7"/>
      <c r="MG472" s="7"/>
      <c r="MH472" s="7"/>
      <c r="MI472" s="7"/>
      <c r="MJ472" s="7"/>
      <c r="MK472" s="7"/>
      <c r="ML472" s="7"/>
      <c r="MM472" s="7"/>
      <c r="MN472" s="7"/>
      <c r="MO472" s="7"/>
      <c r="MP472" s="7"/>
      <c r="MQ472" s="7"/>
      <c r="MR472" s="7"/>
      <c r="MS472" s="7"/>
      <c r="MT472" s="7"/>
      <c r="MU472" s="7"/>
      <c r="MV472" s="7"/>
      <c r="MW472" s="7"/>
      <c r="MX472" s="7"/>
      <c r="MY472" s="7"/>
      <c r="MZ472" s="7"/>
      <c r="NA472" s="7"/>
      <c r="NB472" s="7"/>
      <c r="NC472" s="7"/>
      <c r="ND472" s="7"/>
      <c r="NE472" s="7"/>
      <c r="NF472" s="7"/>
      <c r="NG472" s="7"/>
      <c r="NH472" s="7"/>
      <c r="NI472" s="7"/>
      <c r="NJ472" s="7"/>
      <c r="NK472" s="7"/>
      <c r="NL472" s="7"/>
      <c r="NM472" s="7"/>
      <c r="NN472" s="7"/>
      <c r="NO472" s="7"/>
      <c r="NP472" s="7"/>
      <c r="NQ472" s="7"/>
      <c r="NR472" s="7"/>
      <c r="NS472" s="7"/>
      <c r="NT472" s="7"/>
      <c r="NU472" s="7"/>
      <c r="NV472" s="7"/>
      <c r="NW472" s="7"/>
      <c r="NX472" s="7"/>
      <c r="NY472" s="7"/>
      <c r="NZ472" s="7"/>
      <c r="OA472" s="7"/>
      <c r="OB472" s="7"/>
      <c r="OC472" s="7"/>
      <c r="OD472" s="7"/>
      <c r="OE472" s="7"/>
      <c r="OF472" s="7"/>
      <c r="OG472" s="7"/>
      <c r="OH472" s="7"/>
      <c r="OI472" s="7"/>
      <c r="OJ472" s="7"/>
      <c r="OK472" s="7"/>
      <c r="OL472" s="7"/>
      <c r="OM472" s="7"/>
      <c r="ON472" s="7"/>
      <c r="OO472" s="7"/>
      <c r="OP472" s="7"/>
      <c r="OQ472" s="7"/>
      <c r="OR472" s="7"/>
      <c r="OS472" s="7"/>
      <c r="OT472" s="7"/>
      <c r="OU472" s="7"/>
      <c r="OV472" s="7"/>
      <c r="OW472" s="7"/>
      <c r="OX472" s="7"/>
      <c r="OY472" s="7"/>
      <c r="OZ472" s="7"/>
      <c r="PA472" s="7"/>
      <c r="PB472" s="7"/>
      <c r="PC472" s="7"/>
      <c r="PD472" s="7"/>
      <c r="PE472" s="7"/>
      <c r="PF472" s="7"/>
      <c r="PG472" s="7"/>
      <c r="PH472" s="7"/>
      <c r="PI472" s="7"/>
      <c r="PJ472" s="7"/>
      <c r="PK472" s="7"/>
      <c r="PL472" s="7"/>
      <c r="PM472" s="7"/>
      <c r="PN472" s="7"/>
      <c r="PO472" s="7"/>
      <c r="PP472" s="7"/>
      <c r="PQ472" s="7"/>
      <c r="PR472" s="7"/>
      <c r="PS472" s="7"/>
      <c r="PT472" s="7"/>
      <c r="PU472" s="7"/>
      <c r="PV472" s="7"/>
      <c r="PW472" s="7"/>
      <c r="PX472" s="7"/>
      <c r="PY472" s="7"/>
      <c r="PZ472" s="7"/>
      <c r="QA472" s="7"/>
      <c r="QB472" s="7"/>
      <c r="QC472" s="7"/>
      <c r="QD472" s="7"/>
      <c r="QE472" s="7"/>
      <c r="QF472" s="7"/>
      <c r="QG472" s="7"/>
      <c r="QH472" s="7"/>
      <c r="QI472" s="7"/>
      <c r="QJ472" s="7"/>
      <c r="QK472" s="7"/>
      <c r="QL472" s="7"/>
      <c r="QM472" s="7"/>
      <c r="QN472" s="7"/>
      <c r="QO472" s="7"/>
      <c r="QP472" s="7"/>
      <c r="QQ472" s="7"/>
      <c r="QR472" s="7"/>
      <c r="QS472" s="7"/>
      <c r="QT472" s="7"/>
      <c r="QU472" s="7"/>
      <c r="QV472" s="7"/>
      <c r="QW472" s="7"/>
      <c r="QX472" s="7"/>
      <c r="QY472" s="7"/>
      <c r="QZ472" s="7"/>
      <c r="RA472" s="7"/>
      <c r="RB472" s="7"/>
      <c r="RC472" s="7"/>
      <c r="RD472" s="7"/>
      <c r="RE472" s="7"/>
      <c r="RF472" s="7"/>
      <c r="RG472" s="7"/>
      <c r="RH472" s="7"/>
      <c r="RI472" s="7"/>
      <c r="RJ472" s="7"/>
      <c r="RK472" s="7"/>
      <c r="RL472" s="7"/>
      <c r="RM472" s="7"/>
      <c r="RN472" s="7"/>
      <c r="RO472" s="7"/>
      <c r="RP472" s="7"/>
      <c r="RQ472" s="7"/>
      <c r="RR472" s="7"/>
      <c r="RS472" s="7"/>
      <c r="RT472" s="7"/>
      <c r="RU472" s="7"/>
      <c r="RV472" s="7"/>
      <c r="RW472" s="7"/>
      <c r="RX472" s="7"/>
      <c r="RY472" s="7"/>
      <c r="RZ472" s="7"/>
      <c r="SA472" s="7"/>
      <c r="SB472" s="7"/>
      <c r="SC472" s="7"/>
      <c r="SD472" s="7"/>
      <c r="SE472" s="7"/>
      <c r="SF472" s="7"/>
      <c r="SG472" s="7"/>
      <c r="SH472" s="7"/>
      <c r="SI472" s="7"/>
      <c r="SJ472" s="7"/>
      <c r="SK472" s="7"/>
    </row>
    <row r="473" ht="14.2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  <c r="DT473" s="7"/>
      <c r="DU473" s="7"/>
      <c r="DV473" s="7"/>
      <c r="DW473" s="7"/>
      <c r="DX473" s="7"/>
      <c r="DY473" s="7"/>
      <c r="DZ473" s="7"/>
      <c r="EA473" s="7"/>
      <c r="EB473" s="7"/>
      <c r="EC473" s="7"/>
      <c r="ED473" s="7"/>
      <c r="EE473" s="7"/>
      <c r="EF473" s="7"/>
      <c r="EG473" s="7"/>
      <c r="EH473" s="7"/>
      <c r="EI473" s="7"/>
      <c r="EJ473" s="7"/>
      <c r="EK473" s="7"/>
      <c r="EL473" s="7"/>
      <c r="EM473" s="7"/>
      <c r="EN473" s="7"/>
      <c r="EO473" s="7"/>
      <c r="EP473" s="7"/>
      <c r="EQ473" s="7"/>
      <c r="ER473" s="7"/>
      <c r="ES473" s="7"/>
      <c r="ET473" s="7"/>
      <c r="EU473" s="7"/>
      <c r="EV473" s="7"/>
      <c r="EW473" s="7"/>
      <c r="EX473" s="7"/>
      <c r="EY473" s="7"/>
      <c r="EZ473" s="7"/>
      <c r="FA473" s="7"/>
      <c r="FB473" s="7"/>
      <c r="FC473" s="7"/>
      <c r="FD473" s="7"/>
      <c r="FE473" s="7"/>
      <c r="FF473" s="7"/>
      <c r="FG473" s="7"/>
      <c r="FH473" s="7"/>
      <c r="FI473" s="7"/>
      <c r="FJ473" s="7"/>
      <c r="FK473" s="7"/>
      <c r="FL473" s="7"/>
      <c r="FM473" s="7"/>
      <c r="FN473" s="7"/>
      <c r="FO473" s="7"/>
      <c r="FP473" s="7"/>
      <c r="FQ473" s="7"/>
      <c r="FR473" s="7"/>
      <c r="FS473" s="7"/>
      <c r="FT473" s="7"/>
      <c r="FU473" s="7"/>
      <c r="FV473" s="7"/>
      <c r="FW473" s="7"/>
      <c r="FX473" s="7"/>
      <c r="FY473" s="7"/>
      <c r="FZ473" s="7"/>
      <c r="GA473" s="7"/>
      <c r="GB473" s="7"/>
      <c r="GC473" s="7"/>
      <c r="GD473" s="7"/>
      <c r="GE473" s="7"/>
      <c r="GF473" s="7"/>
      <c r="GG473" s="7"/>
      <c r="GH473" s="7"/>
      <c r="GI473" s="7"/>
      <c r="GJ473" s="7"/>
      <c r="GK473" s="7"/>
      <c r="GL473" s="7"/>
      <c r="GM473" s="7"/>
      <c r="GN473" s="7"/>
      <c r="GO473" s="7"/>
      <c r="GP473" s="7"/>
      <c r="GQ473" s="7"/>
      <c r="GR473" s="7"/>
      <c r="GS473" s="7"/>
      <c r="GT473" s="7"/>
      <c r="GU473" s="7"/>
      <c r="GV473" s="7"/>
      <c r="GW473" s="7"/>
      <c r="GX473" s="7"/>
      <c r="GY473" s="7"/>
      <c r="GZ473" s="7"/>
      <c r="HA473" s="7"/>
      <c r="HB473" s="7"/>
      <c r="HC473" s="7"/>
      <c r="HD473" s="7"/>
      <c r="HE473" s="7"/>
      <c r="HF473" s="7"/>
      <c r="HG473" s="7"/>
      <c r="HH473" s="7"/>
      <c r="HI473" s="7"/>
      <c r="HJ473" s="7"/>
      <c r="HK473" s="7"/>
      <c r="HL473" s="7"/>
      <c r="HM473" s="7"/>
      <c r="HN473" s="7"/>
      <c r="HO473" s="7"/>
      <c r="HP473" s="7"/>
      <c r="HQ473" s="7"/>
      <c r="HR473" s="7"/>
      <c r="HS473" s="7"/>
      <c r="HT473" s="7"/>
      <c r="HU473" s="7"/>
      <c r="HV473" s="7"/>
      <c r="HW473" s="7"/>
      <c r="HX473" s="7"/>
      <c r="HY473" s="7"/>
      <c r="HZ473" s="7"/>
      <c r="IA473" s="7"/>
      <c r="IB473" s="7"/>
      <c r="IC473" s="7"/>
      <c r="ID473" s="7"/>
      <c r="IE473" s="7"/>
      <c r="IF473" s="7"/>
      <c r="IG473" s="7"/>
      <c r="IH473" s="7"/>
      <c r="II473" s="7"/>
      <c r="IJ473" s="7"/>
      <c r="IK473" s="7"/>
      <c r="IL473" s="7"/>
      <c r="IM473" s="7"/>
      <c r="IN473" s="7"/>
      <c r="IO473" s="7"/>
      <c r="IP473" s="7"/>
      <c r="IQ473" s="7"/>
      <c r="IR473" s="7"/>
      <c r="IS473" s="7"/>
      <c r="IT473" s="7"/>
      <c r="IU473" s="7"/>
      <c r="IV473" s="7"/>
      <c r="IW473" s="7"/>
      <c r="IX473" s="7"/>
      <c r="IY473" s="7"/>
      <c r="IZ473" s="7"/>
      <c r="JA473" s="7"/>
      <c r="JB473" s="7"/>
      <c r="JC473" s="7"/>
      <c r="JD473" s="7"/>
      <c r="JE473" s="7"/>
      <c r="JF473" s="7"/>
      <c r="JG473" s="7"/>
      <c r="JH473" s="7"/>
      <c r="JI473" s="7"/>
      <c r="JJ473" s="7"/>
      <c r="JK473" s="7"/>
      <c r="JL473" s="7"/>
      <c r="JM473" s="7"/>
      <c r="JN473" s="7"/>
      <c r="JO473" s="7"/>
      <c r="JP473" s="7"/>
      <c r="JQ473" s="7"/>
      <c r="JR473" s="7"/>
      <c r="JS473" s="7"/>
      <c r="JT473" s="7"/>
      <c r="JU473" s="7"/>
      <c r="JV473" s="7"/>
      <c r="JW473" s="7"/>
      <c r="JX473" s="7"/>
      <c r="JY473" s="7"/>
      <c r="JZ473" s="7"/>
      <c r="KA473" s="7"/>
      <c r="KB473" s="7"/>
      <c r="KC473" s="7"/>
      <c r="KD473" s="7"/>
      <c r="KE473" s="7"/>
      <c r="KF473" s="7"/>
      <c r="KG473" s="7"/>
      <c r="KH473" s="7"/>
      <c r="KI473" s="7"/>
      <c r="KJ473" s="7"/>
      <c r="KK473" s="7"/>
      <c r="KL473" s="7"/>
      <c r="KM473" s="7"/>
      <c r="KN473" s="7"/>
      <c r="KO473" s="7"/>
      <c r="KP473" s="7"/>
      <c r="KQ473" s="7"/>
      <c r="KR473" s="7"/>
      <c r="KS473" s="7"/>
      <c r="KT473" s="7"/>
      <c r="KU473" s="7"/>
      <c r="KV473" s="7"/>
      <c r="KW473" s="7"/>
      <c r="KX473" s="7"/>
      <c r="KY473" s="7"/>
      <c r="KZ473" s="7"/>
      <c r="LA473" s="7"/>
      <c r="LB473" s="7"/>
      <c r="LC473" s="7"/>
      <c r="LD473" s="7"/>
      <c r="LE473" s="7"/>
      <c r="LF473" s="7"/>
      <c r="LG473" s="7"/>
      <c r="LH473" s="7"/>
      <c r="LI473" s="7"/>
      <c r="LJ473" s="7"/>
      <c r="LK473" s="7"/>
      <c r="LL473" s="7"/>
      <c r="LM473" s="7"/>
      <c r="LN473" s="7"/>
      <c r="LO473" s="7"/>
      <c r="LP473" s="7"/>
      <c r="LQ473" s="7"/>
      <c r="LR473" s="7"/>
      <c r="LS473" s="7"/>
      <c r="LT473" s="7"/>
      <c r="LU473" s="7"/>
      <c r="LV473" s="7"/>
      <c r="LW473" s="7"/>
      <c r="LX473" s="7"/>
      <c r="LY473" s="7"/>
      <c r="LZ473" s="7"/>
      <c r="MA473" s="7"/>
      <c r="MB473" s="7"/>
      <c r="MC473" s="7"/>
      <c r="MD473" s="7"/>
      <c r="ME473" s="7"/>
      <c r="MF473" s="7"/>
      <c r="MG473" s="7"/>
      <c r="MH473" s="7"/>
      <c r="MI473" s="7"/>
      <c r="MJ473" s="7"/>
      <c r="MK473" s="7"/>
      <c r="ML473" s="7"/>
      <c r="MM473" s="7"/>
      <c r="MN473" s="7"/>
      <c r="MO473" s="7"/>
      <c r="MP473" s="7"/>
      <c r="MQ473" s="7"/>
      <c r="MR473" s="7"/>
      <c r="MS473" s="7"/>
      <c r="MT473" s="7"/>
      <c r="MU473" s="7"/>
      <c r="MV473" s="7"/>
      <c r="MW473" s="7"/>
      <c r="MX473" s="7"/>
      <c r="MY473" s="7"/>
      <c r="MZ473" s="7"/>
      <c r="NA473" s="7"/>
      <c r="NB473" s="7"/>
      <c r="NC473" s="7"/>
      <c r="ND473" s="7"/>
      <c r="NE473" s="7"/>
      <c r="NF473" s="7"/>
      <c r="NG473" s="7"/>
      <c r="NH473" s="7"/>
      <c r="NI473" s="7"/>
      <c r="NJ473" s="7"/>
      <c r="NK473" s="7"/>
      <c r="NL473" s="7"/>
      <c r="NM473" s="7"/>
      <c r="NN473" s="7"/>
      <c r="NO473" s="7"/>
      <c r="NP473" s="7"/>
      <c r="NQ473" s="7"/>
      <c r="NR473" s="7"/>
      <c r="NS473" s="7"/>
      <c r="NT473" s="7"/>
      <c r="NU473" s="7"/>
      <c r="NV473" s="7"/>
      <c r="NW473" s="7"/>
      <c r="NX473" s="7"/>
      <c r="NY473" s="7"/>
      <c r="NZ473" s="7"/>
      <c r="OA473" s="7"/>
      <c r="OB473" s="7"/>
      <c r="OC473" s="7"/>
      <c r="OD473" s="7"/>
      <c r="OE473" s="7"/>
      <c r="OF473" s="7"/>
      <c r="OG473" s="7"/>
      <c r="OH473" s="7"/>
      <c r="OI473" s="7"/>
      <c r="OJ473" s="7"/>
      <c r="OK473" s="7"/>
      <c r="OL473" s="7"/>
      <c r="OM473" s="7"/>
      <c r="ON473" s="7"/>
      <c r="OO473" s="7"/>
      <c r="OP473" s="7"/>
      <c r="OQ473" s="7"/>
      <c r="OR473" s="7"/>
      <c r="OS473" s="7"/>
      <c r="OT473" s="7"/>
      <c r="OU473" s="7"/>
      <c r="OV473" s="7"/>
      <c r="OW473" s="7"/>
      <c r="OX473" s="7"/>
      <c r="OY473" s="7"/>
      <c r="OZ473" s="7"/>
      <c r="PA473" s="7"/>
      <c r="PB473" s="7"/>
      <c r="PC473" s="7"/>
      <c r="PD473" s="7"/>
      <c r="PE473" s="7"/>
      <c r="PF473" s="7"/>
      <c r="PG473" s="7"/>
      <c r="PH473" s="7"/>
      <c r="PI473" s="7"/>
      <c r="PJ473" s="7"/>
      <c r="PK473" s="7"/>
      <c r="PL473" s="7"/>
      <c r="PM473" s="7"/>
      <c r="PN473" s="7"/>
      <c r="PO473" s="7"/>
      <c r="PP473" s="7"/>
      <c r="PQ473" s="7"/>
      <c r="PR473" s="7"/>
      <c r="PS473" s="7"/>
      <c r="PT473" s="7"/>
      <c r="PU473" s="7"/>
      <c r="PV473" s="7"/>
      <c r="PW473" s="7"/>
      <c r="PX473" s="7"/>
      <c r="PY473" s="7"/>
      <c r="PZ473" s="7"/>
      <c r="QA473" s="7"/>
      <c r="QB473" s="7"/>
      <c r="QC473" s="7"/>
      <c r="QD473" s="7"/>
      <c r="QE473" s="7"/>
      <c r="QF473" s="7"/>
      <c r="QG473" s="7"/>
      <c r="QH473" s="7"/>
      <c r="QI473" s="7"/>
      <c r="QJ473" s="7"/>
      <c r="QK473" s="7"/>
      <c r="QL473" s="7"/>
      <c r="QM473" s="7"/>
      <c r="QN473" s="7"/>
      <c r="QO473" s="7"/>
      <c r="QP473" s="7"/>
      <c r="QQ473" s="7"/>
      <c r="QR473" s="7"/>
      <c r="QS473" s="7"/>
      <c r="QT473" s="7"/>
      <c r="QU473" s="7"/>
      <c r="QV473" s="7"/>
      <c r="QW473" s="7"/>
      <c r="QX473" s="7"/>
      <c r="QY473" s="7"/>
      <c r="QZ473" s="7"/>
      <c r="RA473" s="7"/>
      <c r="RB473" s="7"/>
      <c r="RC473" s="7"/>
      <c r="RD473" s="7"/>
      <c r="RE473" s="7"/>
      <c r="RF473" s="7"/>
      <c r="RG473" s="7"/>
      <c r="RH473" s="7"/>
      <c r="RI473" s="7"/>
      <c r="RJ473" s="7"/>
      <c r="RK473" s="7"/>
      <c r="RL473" s="7"/>
      <c r="RM473" s="7"/>
      <c r="RN473" s="7"/>
      <c r="RO473" s="7"/>
      <c r="RP473" s="7"/>
      <c r="RQ473" s="7"/>
      <c r="RR473" s="7"/>
      <c r="RS473" s="7"/>
      <c r="RT473" s="7"/>
      <c r="RU473" s="7"/>
      <c r="RV473" s="7"/>
      <c r="RW473" s="7"/>
      <c r="RX473" s="7"/>
      <c r="RY473" s="7"/>
      <c r="RZ473" s="7"/>
      <c r="SA473" s="7"/>
      <c r="SB473" s="7"/>
      <c r="SC473" s="7"/>
      <c r="SD473" s="7"/>
      <c r="SE473" s="7"/>
      <c r="SF473" s="7"/>
      <c r="SG473" s="7"/>
      <c r="SH473" s="7"/>
      <c r="SI473" s="7"/>
      <c r="SJ473" s="7"/>
      <c r="SK473" s="7"/>
    </row>
    <row r="474" ht="14.2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  <c r="DT474" s="7"/>
      <c r="DU474" s="7"/>
      <c r="DV474" s="7"/>
      <c r="DW474" s="7"/>
      <c r="DX474" s="7"/>
      <c r="DY474" s="7"/>
      <c r="DZ474" s="7"/>
      <c r="EA474" s="7"/>
      <c r="EB474" s="7"/>
      <c r="EC474" s="7"/>
      <c r="ED474" s="7"/>
      <c r="EE474" s="7"/>
      <c r="EF474" s="7"/>
      <c r="EG474" s="7"/>
      <c r="EH474" s="7"/>
      <c r="EI474" s="7"/>
      <c r="EJ474" s="7"/>
      <c r="EK474" s="7"/>
      <c r="EL474" s="7"/>
      <c r="EM474" s="7"/>
      <c r="EN474" s="7"/>
      <c r="EO474" s="7"/>
      <c r="EP474" s="7"/>
      <c r="EQ474" s="7"/>
      <c r="ER474" s="7"/>
      <c r="ES474" s="7"/>
      <c r="ET474" s="7"/>
      <c r="EU474" s="7"/>
      <c r="EV474" s="7"/>
      <c r="EW474" s="7"/>
      <c r="EX474" s="7"/>
      <c r="EY474" s="7"/>
      <c r="EZ474" s="7"/>
      <c r="FA474" s="7"/>
      <c r="FB474" s="7"/>
      <c r="FC474" s="7"/>
      <c r="FD474" s="7"/>
      <c r="FE474" s="7"/>
      <c r="FF474" s="7"/>
      <c r="FG474" s="7"/>
      <c r="FH474" s="7"/>
      <c r="FI474" s="7"/>
      <c r="FJ474" s="7"/>
      <c r="FK474" s="7"/>
      <c r="FL474" s="7"/>
      <c r="FM474" s="7"/>
      <c r="FN474" s="7"/>
      <c r="FO474" s="7"/>
      <c r="FP474" s="7"/>
      <c r="FQ474" s="7"/>
      <c r="FR474" s="7"/>
      <c r="FS474" s="7"/>
      <c r="FT474" s="7"/>
      <c r="FU474" s="7"/>
      <c r="FV474" s="7"/>
      <c r="FW474" s="7"/>
      <c r="FX474" s="7"/>
      <c r="FY474" s="7"/>
      <c r="FZ474" s="7"/>
      <c r="GA474" s="7"/>
      <c r="GB474" s="7"/>
      <c r="GC474" s="7"/>
      <c r="GD474" s="7"/>
      <c r="GE474" s="7"/>
      <c r="GF474" s="7"/>
      <c r="GG474" s="7"/>
      <c r="GH474" s="7"/>
      <c r="GI474" s="7"/>
      <c r="GJ474" s="7"/>
      <c r="GK474" s="7"/>
      <c r="GL474" s="7"/>
      <c r="GM474" s="7"/>
      <c r="GN474" s="7"/>
      <c r="GO474" s="7"/>
      <c r="GP474" s="7"/>
      <c r="GQ474" s="7"/>
      <c r="GR474" s="7"/>
      <c r="GS474" s="7"/>
      <c r="GT474" s="7"/>
      <c r="GU474" s="7"/>
      <c r="GV474" s="7"/>
      <c r="GW474" s="7"/>
      <c r="GX474" s="7"/>
      <c r="GY474" s="7"/>
      <c r="GZ474" s="7"/>
      <c r="HA474" s="7"/>
      <c r="HB474" s="7"/>
      <c r="HC474" s="7"/>
      <c r="HD474" s="7"/>
      <c r="HE474" s="7"/>
      <c r="HF474" s="7"/>
      <c r="HG474" s="7"/>
      <c r="HH474" s="7"/>
      <c r="HI474" s="7"/>
      <c r="HJ474" s="7"/>
      <c r="HK474" s="7"/>
      <c r="HL474" s="7"/>
      <c r="HM474" s="7"/>
      <c r="HN474" s="7"/>
      <c r="HO474" s="7"/>
      <c r="HP474" s="7"/>
      <c r="HQ474" s="7"/>
      <c r="HR474" s="7"/>
      <c r="HS474" s="7"/>
      <c r="HT474" s="7"/>
      <c r="HU474" s="7"/>
      <c r="HV474" s="7"/>
      <c r="HW474" s="7"/>
      <c r="HX474" s="7"/>
      <c r="HY474" s="7"/>
      <c r="HZ474" s="7"/>
      <c r="IA474" s="7"/>
      <c r="IB474" s="7"/>
      <c r="IC474" s="7"/>
      <c r="ID474" s="7"/>
      <c r="IE474" s="7"/>
      <c r="IF474" s="7"/>
      <c r="IG474" s="7"/>
      <c r="IH474" s="7"/>
      <c r="II474" s="7"/>
      <c r="IJ474" s="7"/>
      <c r="IK474" s="7"/>
      <c r="IL474" s="7"/>
      <c r="IM474" s="7"/>
      <c r="IN474" s="7"/>
      <c r="IO474" s="7"/>
      <c r="IP474" s="7"/>
      <c r="IQ474" s="7"/>
      <c r="IR474" s="7"/>
      <c r="IS474" s="7"/>
      <c r="IT474" s="7"/>
      <c r="IU474" s="7"/>
      <c r="IV474" s="7"/>
      <c r="IW474" s="7"/>
      <c r="IX474" s="7"/>
      <c r="IY474" s="7"/>
      <c r="IZ474" s="7"/>
      <c r="JA474" s="7"/>
      <c r="JB474" s="7"/>
      <c r="JC474" s="7"/>
      <c r="JD474" s="7"/>
      <c r="JE474" s="7"/>
      <c r="JF474" s="7"/>
      <c r="JG474" s="7"/>
      <c r="JH474" s="7"/>
      <c r="JI474" s="7"/>
      <c r="JJ474" s="7"/>
      <c r="JK474" s="7"/>
      <c r="JL474" s="7"/>
      <c r="JM474" s="7"/>
      <c r="JN474" s="7"/>
      <c r="JO474" s="7"/>
      <c r="JP474" s="7"/>
      <c r="JQ474" s="7"/>
      <c r="JR474" s="7"/>
      <c r="JS474" s="7"/>
      <c r="JT474" s="7"/>
      <c r="JU474" s="7"/>
      <c r="JV474" s="7"/>
      <c r="JW474" s="7"/>
      <c r="JX474" s="7"/>
      <c r="JY474" s="7"/>
      <c r="JZ474" s="7"/>
      <c r="KA474" s="7"/>
      <c r="KB474" s="7"/>
      <c r="KC474" s="7"/>
      <c r="KD474" s="7"/>
      <c r="KE474" s="7"/>
      <c r="KF474" s="7"/>
      <c r="KG474" s="7"/>
      <c r="KH474" s="7"/>
      <c r="KI474" s="7"/>
      <c r="KJ474" s="7"/>
      <c r="KK474" s="7"/>
      <c r="KL474" s="7"/>
      <c r="KM474" s="7"/>
      <c r="KN474" s="7"/>
      <c r="KO474" s="7"/>
      <c r="KP474" s="7"/>
      <c r="KQ474" s="7"/>
      <c r="KR474" s="7"/>
      <c r="KS474" s="7"/>
      <c r="KT474" s="7"/>
      <c r="KU474" s="7"/>
      <c r="KV474" s="7"/>
      <c r="KW474" s="7"/>
      <c r="KX474" s="7"/>
      <c r="KY474" s="7"/>
      <c r="KZ474" s="7"/>
      <c r="LA474" s="7"/>
      <c r="LB474" s="7"/>
      <c r="LC474" s="7"/>
      <c r="LD474" s="7"/>
      <c r="LE474" s="7"/>
      <c r="LF474" s="7"/>
      <c r="LG474" s="7"/>
      <c r="LH474" s="7"/>
      <c r="LI474" s="7"/>
      <c r="LJ474" s="7"/>
      <c r="LK474" s="7"/>
      <c r="LL474" s="7"/>
      <c r="LM474" s="7"/>
      <c r="LN474" s="7"/>
      <c r="LO474" s="7"/>
      <c r="LP474" s="7"/>
      <c r="LQ474" s="7"/>
      <c r="LR474" s="7"/>
      <c r="LS474" s="7"/>
      <c r="LT474" s="7"/>
      <c r="LU474" s="7"/>
      <c r="LV474" s="7"/>
      <c r="LW474" s="7"/>
      <c r="LX474" s="7"/>
      <c r="LY474" s="7"/>
      <c r="LZ474" s="7"/>
      <c r="MA474" s="7"/>
      <c r="MB474" s="7"/>
      <c r="MC474" s="7"/>
      <c r="MD474" s="7"/>
      <c r="ME474" s="7"/>
      <c r="MF474" s="7"/>
      <c r="MG474" s="7"/>
      <c r="MH474" s="7"/>
      <c r="MI474" s="7"/>
      <c r="MJ474" s="7"/>
      <c r="MK474" s="7"/>
      <c r="ML474" s="7"/>
      <c r="MM474" s="7"/>
      <c r="MN474" s="7"/>
      <c r="MO474" s="7"/>
      <c r="MP474" s="7"/>
      <c r="MQ474" s="7"/>
      <c r="MR474" s="7"/>
      <c r="MS474" s="7"/>
      <c r="MT474" s="7"/>
      <c r="MU474" s="7"/>
      <c r="MV474" s="7"/>
      <c r="MW474" s="7"/>
      <c r="MX474" s="7"/>
      <c r="MY474" s="7"/>
      <c r="MZ474" s="7"/>
      <c r="NA474" s="7"/>
      <c r="NB474" s="7"/>
      <c r="NC474" s="7"/>
      <c r="ND474" s="7"/>
      <c r="NE474" s="7"/>
      <c r="NF474" s="7"/>
      <c r="NG474" s="7"/>
      <c r="NH474" s="7"/>
      <c r="NI474" s="7"/>
      <c r="NJ474" s="7"/>
      <c r="NK474" s="7"/>
      <c r="NL474" s="7"/>
      <c r="NM474" s="7"/>
      <c r="NN474" s="7"/>
      <c r="NO474" s="7"/>
      <c r="NP474" s="7"/>
      <c r="NQ474" s="7"/>
      <c r="NR474" s="7"/>
      <c r="NS474" s="7"/>
      <c r="NT474" s="7"/>
      <c r="NU474" s="7"/>
      <c r="NV474" s="7"/>
      <c r="NW474" s="7"/>
      <c r="NX474" s="7"/>
      <c r="NY474" s="7"/>
      <c r="NZ474" s="7"/>
      <c r="OA474" s="7"/>
      <c r="OB474" s="7"/>
      <c r="OC474" s="7"/>
      <c r="OD474" s="7"/>
      <c r="OE474" s="7"/>
      <c r="OF474" s="7"/>
      <c r="OG474" s="7"/>
      <c r="OH474" s="7"/>
      <c r="OI474" s="7"/>
      <c r="OJ474" s="7"/>
      <c r="OK474" s="7"/>
      <c r="OL474" s="7"/>
      <c r="OM474" s="7"/>
      <c r="ON474" s="7"/>
      <c r="OO474" s="7"/>
      <c r="OP474" s="7"/>
      <c r="OQ474" s="7"/>
      <c r="OR474" s="7"/>
      <c r="OS474" s="7"/>
      <c r="OT474" s="7"/>
      <c r="OU474" s="7"/>
      <c r="OV474" s="7"/>
      <c r="OW474" s="7"/>
      <c r="OX474" s="7"/>
      <c r="OY474" s="7"/>
      <c r="OZ474" s="7"/>
      <c r="PA474" s="7"/>
      <c r="PB474" s="7"/>
      <c r="PC474" s="7"/>
      <c r="PD474" s="7"/>
      <c r="PE474" s="7"/>
      <c r="PF474" s="7"/>
      <c r="PG474" s="7"/>
      <c r="PH474" s="7"/>
      <c r="PI474" s="7"/>
      <c r="PJ474" s="7"/>
      <c r="PK474" s="7"/>
      <c r="PL474" s="7"/>
      <c r="PM474" s="7"/>
      <c r="PN474" s="7"/>
      <c r="PO474" s="7"/>
      <c r="PP474" s="7"/>
      <c r="PQ474" s="7"/>
      <c r="PR474" s="7"/>
      <c r="PS474" s="7"/>
      <c r="PT474" s="7"/>
      <c r="PU474" s="7"/>
      <c r="PV474" s="7"/>
      <c r="PW474" s="7"/>
      <c r="PX474" s="7"/>
      <c r="PY474" s="7"/>
      <c r="PZ474" s="7"/>
      <c r="QA474" s="7"/>
      <c r="QB474" s="7"/>
      <c r="QC474" s="7"/>
      <c r="QD474" s="7"/>
      <c r="QE474" s="7"/>
      <c r="QF474" s="7"/>
      <c r="QG474" s="7"/>
      <c r="QH474" s="7"/>
      <c r="QI474" s="7"/>
      <c r="QJ474" s="7"/>
      <c r="QK474" s="7"/>
      <c r="QL474" s="7"/>
      <c r="QM474" s="7"/>
      <c r="QN474" s="7"/>
      <c r="QO474" s="7"/>
      <c r="QP474" s="7"/>
      <c r="QQ474" s="7"/>
      <c r="QR474" s="7"/>
      <c r="QS474" s="7"/>
      <c r="QT474" s="7"/>
      <c r="QU474" s="7"/>
      <c r="QV474" s="7"/>
      <c r="QW474" s="7"/>
      <c r="QX474" s="7"/>
      <c r="QY474" s="7"/>
      <c r="QZ474" s="7"/>
      <c r="RA474" s="7"/>
      <c r="RB474" s="7"/>
      <c r="RC474" s="7"/>
      <c r="RD474" s="7"/>
      <c r="RE474" s="7"/>
      <c r="RF474" s="7"/>
      <c r="RG474" s="7"/>
      <c r="RH474" s="7"/>
      <c r="RI474" s="7"/>
      <c r="RJ474" s="7"/>
      <c r="RK474" s="7"/>
      <c r="RL474" s="7"/>
      <c r="RM474" s="7"/>
      <c r="RN474" s="7"/>
      <c r="RO474" s="7"/>
      <c r="RP474" s="7"/>
      <c r="RQ474" s="7"/>
      <c r="RR474" s="7"/>
      <c r="RS474" s="7"/>
      <c r="RT474" s="7"/>
      <c r="RU474" s="7"/>
      <c r="RV474" s="7"/>
      <c r="RW474" s="7"/>
      <c r="RX474" s="7"/>
      <c r="RY474" s="7"/>
      <c r="RZ474" s="7"/>
      <c r="SA474" s="7"/>
      <c r="SB474" s="7"/>
      <c r="SC474" s="7"/>
      <c r="SD474" s="7"/>
      <c r="SE474" s="7"/>
      <c r="SF474" s="7"/>
      <c r="SG474" s="7"/>
      <c r="SH474" s="7"/>
      <c r="SI474" s="7"/>
      <c r="SJ474" s="7"/>
      <c r="SK474" s="7"/>
    </row>
    <row r="475" ht="14.2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  <c r="DT475" s="7"/>
      <c r="DU475" s="7"/>
      <c r="DV475" s="7"/>
      <c r="DW475" s="7"/>
      <c r="DX475" s="7"/>
      <c r="DY475" s="7"/>
      <c r="DZ475" s="7"/>
      <c r="EA475" s="7"/>
      <c r="EB475" s="7"/>
      <c r="EC475" s="7"/>
      <c r="ED475" s="7"/>
      <c r="EE475" s="7"/>
      <c r="EF475" s="7"/>
      <c r="EG475" s="7"/>
      <c r="EH475" s="7"/>
      <c r="EI475" s="7"/>
      <c r="EJ475" s="7"/>
      <c r="EK475" s="7"/>
      <c r="EL475" s="7"/>
      <c r="EM475" s="7"/>
      <c r="EN475" s="7"/>
      <c r="EO475" s="7"/>
      <c r="EP475" s="7"/>
      <c r="EQ475" s="7"/>
      <c r="ER475" s="7"/>
      <c r="ES475" s="7"/>
      <c r="ET475" s="7"/>
      <c r="EU475" s="7"/>
      <c r="EV475" s="7"/>
      <c r="EW475" s="7"/>
      <c r="EX475" s="7"/>
      <c r="EY475" s="7"/>
      <c r="EZ475" s="7"/>
      <c r="FA475" s="7"/>
      <c r="FB475" s="7"/>
      <c r="FC475" s="7"/>
      <c r="FD475" s="7"/>
      <c r="FE475" s="7"/>
      <c r="FF475" s="7"/>
      <c r="FG475" s="7"/>
      <c r="FH475" s="7"/>
      <c r="FI475" s="7"/>
      <c r="FJ475" s="7"/>
      <c r="FK475" s="7"/>
      <c r="FL475" s="7"/>
      <c r="FM475" s="7"/>
      <c r="FN475" s="7"/>
      <c r="FO475" s="7"/>
      <c r="FP475" s="7"/>
      <c r="FQ475" s="7"/>
      <c r="FR475" s="7"/>
      <c r="FS475" s="7"/>
      <c r="FT475" s="7"/>
      <c r="FU475" s="7"/>
      <c r="FV475" s="7"/>
      <c r="FW475" s="7"/>
      <c r="FX475" s="7"/>
      <c r="FY475" s="7"/>
      <c r="FZ475" s="7"/>
      <c r="GA475" s="7"/>
      <c r="GB475" s="7"/>
      <c r="GC475" s="7"/>
      <c r="GD475" s="7"/>
      <c r="GE475" s="7"/>
      <c r="GF475" s="7"/>
      <c r="GG475" s="7"/>
      <c r="GH475" s="7"/>
      <c r="GI475" s="7"/>
      <c r="GJ475" s="7"/>
      <c r="GK475" s="7"/>
      <c r="GL475" s="7"/>
      <c r="GM475" s="7"/>
      <c r="GN475" s="7"/>
      <c r="GO475" s="7"/>
      <c r="GP475" s="7"/>
      <c r="GQ475" s="7"/>
      <c r="GR475" s="7"/>
      <c r="GS475" s="7"/>
      <c r="GT475" s="7"/>
      <c r="GU475" s="7"/>
      <c r="GV475" s="7"/>
      <c r="GW475" s="7"/>
      <c r="GX475" s="7"/>
      <c r="GY475" s="7"/>
      <c r="GZ475" s="7"/>
      <c r="HA475" s="7"/>
      <c r="HB475" s="7"/>
      <c r="HC475" s="7"/>
      <c r="HD475" s="7"/>
      <c r="HE475" s="7"/>
      <c r="HF475" s="7"/>
      <c r="HG475" s="7"/>
      <c r="HH475" s="7"/>
      <c r="HI475" s="7"/>
      <c r="HJ475" s="7"/>
      <c r="HK475" s="7"/>
      <c r="HL475" s="7"/>
      <c r="HM475" s="7"/>
      <c r="HN475" s="7"/>
      <c r="HO475" s="7"/>
      <c r="HP475" s="7"/>
      <c r="HQ475" s="7"/>
      <c r="HR475" s="7"/>
      <c r="HS475" s="7"/>
      <c r="HT475" s="7"/>
      <c r="HU475" s="7"/>
      <c r="HV475" s="7"/>
      <c r="HW475" s="7"/>
      <c r="HX475" s="7"/>
      <c r="HY475" s="7"/>
      <c r="HZ475" s="7"/>
      <c r="IA475" s="7"/>
      <c r="IB475" s="7"/>
      <c r="IC475" s="7"/>
      <c r="ID475" s="7"/>
      <c r="IE475" s="7"/>
      <c r="IF475" s="7"/>
      <c r="IG475" s="7"/>
      <c r="IH475" s="7"/>
      <c r="II475" s="7"/>
      <c r="IJ475" s="7"/>
      <c r="IK475" s="7"/>
      <c r="IL475" s="7"/>
      <c r="IM475" s="7"/>
      <c r="IN475" s="7"/>
      <c r="IO475" s="7"/>
      <c r="IP475" s="7"/>
      <c r="IQ475" s="7"/>
      <c r="IR475" s="7"/>
      <c r="IS475" s="7"/>
      <c r="IT475" s="7"/>
      <c r="IU475" s="7"/>
      <c r="IV475" s="7"/>
      <c r="IW475" s="7"/>
      <c r="IX475" s="7"/>
      <c r="IY475" s="7"/>
      <c r="IZ475" s="7"/>
      <c r="JA475" s="7"/>
      <c r="JB475" s="7"/>
      <c r="JC475" s="7"/>
      <c r="JD475" s="7"/>
      <c r="JE475" s="7"/>
      <c r="JF475" s="7"/>
      <c r="JG475" s="7"/>
      <c r="JH475" s="7"/>
      <c r="JI475" s="7"/>
      <c r="JJ475" s="7"/>
      <c r="JK475" s="7"/>
      <c r="JL475" s="7"/>
      <c r="JM475" s="7"/>
      <c r="JN475" s="7"/>
      <c r="JO475" s="7"/>
      <c r="JP475" s="7"/>
      <c r="JQ475" s="7"/>
      <c r="JR475" s="7"/>
      <c r="JS475" s="7"/>
      <c r="JT475" s="7"/>
      <c r="JU475" s="7"/>
      <c r="JV475" s="7"/>
      <c r="JW475" s="7"/>
      <c r="JX475" s="7"/>
      <c r="JY475" s="7"/>
      <c r="JZ475" s="7"/>
      <c r="KA475" s="7"/>
      <c r="KB475" s="7"/>
      <c r="KC475" s="7"/>
      <c r="KD475" s="7"/>
      <c r="KE475" s="7"/>
      <c r="KF475" s="7"/>
      <c r="KG475" s="7"/>
      <c r="KH475" s="7"/>
      <c r="KI475" s="7"/>
      <c r="KJ475" s="7"/>
      <c r="KK475" s="7"/>
      <c r="KL475" s="7"/>
      <c r="KM475" s="7"/>
      <c r="KN475" s="7"/>
      <c r="KO475" s="7"/>
      <c r="KP475" s="7"/>
      <c r="KQ475" s="7"/>
      <c r="KR475" s="7"/>
      <c r="KS475" s="7"/>
      <c r="KT475" s="7"/>
      <c r="KU475" s="7"/>
      <c r="KV475" s="7"/>
      <c r="KW475" s="7"/>
      <c r="KX475" s="7"/>
      <c r="KY475" s="7"/>
      <c r="KZ475" s="7"/>
      <c r="LA475" s="7"/>
      <c r="LB475" s="7"/>
      <c r="LC475" s="7"/>
      <c r="LD475" s="7"/>
      <c r="LE475" s="7"/>
      <c r="LF475" s="7"/>
      <c r="LG475" s="7"/>
      <c r="LH475" s="7"/>
      <c r="LI475" s="7"/>
      <c r="LJ475" s="7"/>
      <c r="LK475" s="7"/>
      <c r="LL475" s="7"/>
      <c r="LM475" s="7"/>
      <c r="LN475" s="7"/>
      <c r="LO475" s="7"/>
      <c r="LP475" s="7"/>
      <c r="LQ475" s="7"/>
      <c r="LR475" s="7"/>
      <c r="LS475" s="7"/>
      <c r="LT475" s="7"/>
      <c r="LU475" s="7"/>
      <c r="LV475" s="7"/>
      <c r="LW475" s="7"/>
      <c r="LX475" s="7"/>
      <c r="LY475" s="7"/>
      <c r="LZ475" s="7"/>
      <c r="MA475" s="7"/>
      <c r="MB475" s="7"/>
      <c r="MC475" s="7"/>
      <c r="MD475" s="7"/>
      <c r="ME475" s="7"/>
      <c r="MF475" s="7"/>
      <c r="MG475" s="7"/>
      <c r="MH475" s="7"/>
      <c r="MI475" s="7"/>
      <c r="MJ475" s="7"/>
      <c r="MK475" s="7"/>
      <c r="ML475" s="7"/>
      <c r="MM475" s="7"/>
      <c r="MN475" s="7"/>
      <c r="MO475" s="7"/>
      <c r="MP475" s="7"/>
      <c r="MQ475" s="7"/>
      <c r="MR475" s="7"/>
      <c r="MS475" s="7"/>
      <c r="MT475" s="7"/>
      <c r="MU475" s="7"/>
      <c r="MV475" s="7"/>
      <c r="MW475" s="7"/>
      <c r="MX475" s="7"/>
      <c r="MY475" s="7"/>
      <c r="MZ475" s="7"/>
      <c r="NA475" s="7"/>
      <c r="NB475" s="7"/>
      <c r="NC475" s="7"/>
      <c r="ND475" s="7"/>
      <c r="NE475" s="7"/>
      <c r="NF475" s="7"/>
      <c r="NG475" s="7"/>
      <c r="NH475" s="7"/>
      <c r="NI475" s="7"/>
      <c r="NJ475" s="7"/>
      <c r="NK475" s="7"/>
      <c r="NL475" s="7"/>
      <c r="NM475" s="7"/>
      <c r="NN475" s="7"/>
      <c r="NO475" s="7"/>
      <c r="NP475" s="7"/>
      <c r="NQ475" s="7"/>
      <c r="NR475" s="7"/>
      <c r="NS475" s="7"/>
      <c r="NT475" s="7"/>
      <c r="NU475" s="7"/>
      <c r="NV475" s="7"/>
      <c r="NW475" s="7"/>
      <c r="NX475" s="7"/>
      <c r="NY475" s="7"/>
      <c r="NZ475" s="7"/>
      <c r="OA475" s="7"/>
      <c r="OB475" s="7"/>
      <c r="OC475" s="7"/>
      <c r="OD475" s="7"/>
      <c r="OE475" s="7"/>
      <c r="OF475" s="7"/>
      <c r="OG475" s="7"/>
      <c r="OH475" s="7"/>
      <c r="OI475" s="7"/>
      <c r="OJ475" s="7"/>
      <c r="OK475" s="7"/>
      <c r="OL475" s="7"/>
      <c r="OM475" s="7"/>
      <c r="ON475" s="7"/>
      <c r="OO475" s="7"/>
      <c r="OP475" s="7"/>
      <c r="OQ475" s="7"/>
      <c r="OR475" s="7"/>
      <c r="OS475" s="7"/>
      <c r="OT475" s="7"/>
      <c r="OU475" s="7"/>
      <c r="OV475" s="7"/>
      <c r="OW475" s="7"/>
      <c r="OX475" s="7"/>
      <c r="OY475" s="7"/>
      <c r="OZ475" s="7"/>
      <c r="PA475" s="7"/>
      <c r="PB475" s="7"/>
      <c r="PC475" s="7"/>
      <c r="PD475" s="7"/>
      <c r="PE475" s="7"/>
      <c r="PF475" s="7"/>
      <c r="PG475" s="7"/>
      <c r="PH475" s="7"/>
      <c r="PI475" s="7"/>
      <c r="PJ475" s="7"/>
      <c r="PK475" s="7"/>
      <c r="PL475" s="7"/>
      <c r="PM475" s="7"/>
      <c r="PN475" s="7"/>
      <c r="PO475" s="7"/>
      <c r="PP475" s="7"/>
      <c r="PQ475" s="7"/>
      <c r="PR475" s="7"/>
      <c r="PS475" s="7"/>
      <c r="PT475" s="7"/>
      <c r="PU475" s="7"/>
      <c r="PV475" s="7"/>
      <c r="PW475" s="7"/>
      <c r="PX475" s="7"/>
      <c r="PY475" s="7"/>
      <c r="PZ475" s="7"/>
      <c r="QA475" s="7"/>
      <c r="QB475" s="7"/>
      <c r="QC475" s="7"/>
      <c r="QD475" s="7"/>
      <c r="QE475" s="7"/>
      <c r="QF475" s="7"/>
      <c r="QG475" s="7"/>
      <c r="QH475" s="7"/>
      <c r="QI475" s="7"/>
      <c r="QJ475" s="7"/>
      <c r="QK475" s="7"/>
      <c r="QL475" s="7"/>
      <c r="QM475" s="7"/>
      <c r="QN475" s="7"/>
      <c r="QO475" s="7"/>
      <c r="QP475" s="7"/>
      <c r="QQ475" s="7"/>
      <c r="QR475" s="7"/>
      <c r="QS475" s="7"/>
      <c r="QT475" s="7"/>
      <c r="QU475" s="7"/>
      <c r="QV475" s="7"/>
      <c r="QW475" s="7"/>
      <c r="QX475" s="7"/>
      <c r="QY475" s="7"/>
      <c r="QZ475" s="7"/>
      <c r="RA475" s="7"/>
      <c r="RB475" s="7"/>
      <c r="RC475" s="7"/>
      <c r="RD475" s="7"/>
      <c r="RE475" s="7"/>
      <c r="RF475" s="7"/>
      <c r="RG475" s="7"/>
      <c r="RH475" s="7"/>
      <c r="RI475" s="7"/>
      <c r="RJ475" s="7"/>
      <c r="RK475" s="7"/>
      <c r="RL475" s="7"/>
      <c r="RM475" s="7"/>
      <c r="RN475" s="7"/>
      <c r="RO475" s="7"/>
      <c r="RP475" s="7"/>
      <c r="RQ475" s="7"/>
      <c r="RR475" s="7"/>
      <c r="RS475" s="7"/>
      <c r="RT475" s="7"/>
      <c r="RU475" s="7"/>
      <c r="RV475" s="7"/>
      <c r="RW475" s="7"/>
      <c r="RX475" s="7"/>
      <c r="RY475" s="7"/>
      <c r="RZ475" s="7"/>
      <c r="SA475" s="7"/>
      <c r="SB475" s="7"/>
      <c r="SC475" s="7"/>
      <c r="SD475" s="7"/>
      <c r="SE475" s="7"/>
      <c r="SF475" s="7"/>
      <c r="SG475" s="7"/>
      <c r="SH475" s="7"/>
      <c r="SI475" s="7"/>
      <c r="SJ475" s="7"/>
      <c r="SK475" s="7"/>
    </row>
    <row r="476" ht="14.2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  <c r="DT476" s="7"/>
      <c r="DU476" s="7"/>
      <c r="DV476" s="7"/>
      <c r="DW476" s="7"/>
      <c r="DX476" s="7"/>
      <c r="DY476" s="7"/>
      <c r="DZ476" s="7"/>
      <c r="EA476" s="7"/>
      <c r="EB476" s="7"/>
      <c r="EC476" s="7"/>
      <c r="ED476" s="7"/>
      <c r="EE476" s="7"/>
      <c r="EF476" s="7"/>
      <c r="EG476" s="7"/>
      <c r="EH476" s="7"/>
      <c r="EI476" s="7"/>
      <c r="EJ476" s="7"/>
      <c r="EK476" s="7"/>
      <c r="EL476" s="7"/>
      <c r="EM476" s="7"/>
      <c r="EN476" s="7"/>
      <c r="EO476" s="7"/>
      <c r="EP476" s="7"/>
      <c r="EQ476" s="7"/>
      <c r="ER476" s="7"/>
      <c r="ES476" s="7"/>
      <c r="ET476" s="7"/>
      <c r="EU476" s="7"/>
      <c r="EV476" s="7"/>
      <c r="EW476" s="7"/>
      <c r="EX476" s="7"/>
      <c r="EY476" s="7"/>
      <c r="EZ476" s="7"/>
      <c r="FA476" s="7"/>
      <c r="FB476" s="7"/>
      <c r="FC476" s="7"/>
      <c r="FD476" s="7"/>
      <c r="FE476" s="7"/>
      <c r="FF476" s="7"/>
      <c r="FG476" s="7"/>
      <c r="FH476" s="7"/>
      <c r="FI476" s="7"/>
      <c r="FJ476" s="7"/>
      <c r="FK476" s="7"/>
      <c r="FL476" s="7"/>
      <c r="FM476" s="7"/>
      <c r="FN476" s="7"/>
      <c r="FO476" s="7"/>
      <c r="FP476" s="7"/>
      <c r="FQ476" s="7"/>
      <c r="FR476" s="7"/>
      <c r="FS476" s="7"/>
      <c r="FT476" s="7"/>
      <c r="FU476" s="7"/>
      <c r="FV476" s="7"/>
      <c r="FW476" s="7"/>
      <c r="FX476" s="7"/>
      <c r="FY476" s="7"/>
      <c r="FZ476" s="7"/>
      <c r="GA476" s="7"/>
      <c r="GB476" s="7"/>
      <c r="GC476" s="7"/>
      <c r="GD476" s="7"/>
      <c r="GE476" s="7"/>
      <c r="GF476" s="7"/>
      <c r="GG476" s="7"/>
      <c r="GH476" s="7"/>
      <c r="GI476" s="7"/>
      <c r="GJ476" s="7"/>
      <c r="GK476" s="7"/>
      <c r="GL476" s="7"/>
      <c r="GM476" s="7"/>
      <c r="GN476" s="7"/>
      <c r="GO476" s="7"/>
      <c r="GP476" s="7"/>
      <c r="GQ476" s="7"/>
      <c r="GR476" s="7"/>
      <c r="GS476" s="7"/>
      <c r="GT476" s="7"/>
      <c r="GU476" s="7"/>
      <c r="GV476" s="7"/>
      <c r="GW476" s="7"/>
      <c r="GX476" s="7"/>
      <c r="GY476" s="7"/>
      <c r="GZ476" s="7"/>
      <c r="HA476" s="7"/>
      <c r="HB476" s="7"/>
      <c r="HC476" s="7"/>
      <c r="HD476" s="7"/>
      <c r="HE476" s="7"/>
      <c r="HF476" s="7"/>
      <c r="HG476" s="7"/>
      <c r="HH476" s="7"/>
      <c r="HI476" s="7"/>
      <c r="HJ476" s="7"/>
      <c r="HK476" s="7"/>
      <c r="HL476" s="7"/>
      <c r="HM476" s="7"/>
      <c r="HN476" s="7"/>
      <c r="HO476" s="7"/>
      <c r="HP476" s="7"/>
      <c r="HQ476" s="7"/>
      <c r="HR476" s="7"/>
      <c r="HS476" s="7"/>
      <c r="HT476" s="7"/>
      <c r="HU476" s="7"/>
      <c r="HV476" s="7"/>
      <c r="HW476" s="7"/>
      <c r="HX476" s="7"/>
      <c r="HY476" s="7"/>
      <c r="HZ476" s="7"/>
      <c r="IA476" s="7"/>
      <c r="IB476" s="7"/>
      <c r="IC476" s="7"/>
      <c r="ID476" s="7"/>
      <c r="IE476" s="7"/>
      <c r="IF476" s="7"/>
      <c r="IG476" s="7"/>
      <c r="IH476" s="7"/>
      <c r="II476" s="7"/>
      <c r="IJ476" s="7"/>
      <c r="IK476" s="7"/>
      <c r="IL476" s="7"/>
      <c r="IM476" s="7"/>
      <c r="IN476" s="7"/>
      <c r="IO476" s="7"/>
      <c r="IP476" s="7"/>
      <c r="IQ476" s="7"/>
      <c r="IR476" s="7"/>
      <c r="IS476" s="7"/>
      <c r="IT476" s="7"/>
      <c r="IU476" s="7"/>
      <c r="IV476" s="7"/>
      <c r="IW476" s="7"/>
      <c r="IX476" s="7"/>
      <c r="IY476" s="7"/>
      <c r="IZ476" s="7"/>
      <c r="JA476" s="7"/>
      <c r="JB476" s="7"/>
      <c r="JC476" s="7"/>
      <c r="JD476" s="7"/>
      <c r="JE476" s="7"/>
      <c r="JF476" s="7"/>
      <c r="JG476" s="7"/>
      <c r="JH476" s="7"/>
      <c r="JI476" s="7"/>
      <c r="JJ476" s="7"/>
      <c r="JK476" s="7"/>
      <c r="JL476" s="7"/>
      <c r="JM476" s="7"/>
      <c r="JN476" s="7"/>
      <c r="JO476" s="7"/>
      <c r="JP476" s="7"/>
      <c r="JQ476" s="7"/>
      <c r="JR476" s="7"/>
      <c r="JS476" s="7"/>
      <c r="JT476" s="7"/>
      <c r="JU476" s="7"/>
      <c r="JV476" s="7"/>
      <c r="JW476" s="7"/>
      <c r="JX476" s="7"/>
      <c r="JY476" s="7"/>
      <c r="JZ476" s="7"/>
      <c r="KA476" s="7"/>
      <c r="KB476" s="7"/>
      <c r="KC476" s="7"/>
      <c r="KD476" s="7"/>
      <c r="KE476" s="7"/>
      <c r="KF476" s="7"/>
      <c r="KG476" s="7"/>
      <c r="KH476" s="7"/>
      <c r="KI476" s="7"/>
      <c r="KJ476" s="7"/>
      <c r="KK476" s="7"/>
      <c r="KL476" s="7"/>
      <c r="KM476" s="7"/>
      <c r="KN476" s="7"/>
      <c r="KO476" s="7"/>
      <c r="KP476" s="7"/>
      <c r="KQ476" s="7"/>
      <c r="KR476" s="7"/>
      <c r="KS476" s="7"/>
      <c r="KT476" s="7"/>
      <c r="KU476" s="7"/>
      <c r="KV476" s="7"/>
      <c r="KW476" s="7"/>
      <c r="KX476" s="7"/>
      <c r="KY476" s="7"/>
      <c r="KZ476" s="7"/>
      <c r="LA476" s="7"/>
      <c r="LB476" s="7"/>
      <c r="LC476" s="7"/>
      <c r="LD476" s="7"/>
      <c r="LE476" s="7"/>
      <c r="LF476" s="7"/>
      <c r="LG476" s="7"/>
      <c r="LH476" s="7"/>
      <c r="LI476" s="7"/>
      <c r="LJ476" s="7"/>
      <c r="LK476" s="7"/>
      <c r="LL476" s="7"/>
      <c r="LM476" s="7"/>
      <c r="LN476" s="7"/>
      <c r="LO476" s="7"/>
      <c r="LP476" s="7"/>
      <c r="LQ476" s="7"/>
      <c r="LR476" s="7"/>
      <c r="LS476" s="7"/>
      <c r="LT476" s="7"/>
      <c r="LU476" s="7"/>
      <c r="LV476" s="7"/>
      <c r="LW476" s="7"/>
      <c r="LX476" s="7"/>
      <c r="LY476" s="7"/>
      <c r="LZ476" s="7"/>
      <c r="MA476" s="7"/>
      <c r="MB476" s="7"/>
      <c r="MC476" s="7"/>
      <c r="MD476" s="7"/>
      <c r="ME476" s="7"/>
      <c r="MF476" s="7"/>
      <c r="MG476" s="7"/>
      <c r="MH476" s="7"/>
      <c r="MI476" s="7"/>
      <c r="MJ476" s="7"/>
      <c r="MK476" s="7"/>
      <c r="ML476" s="7"/>
      <c r="MM476" s="7"/>
      <c r="MN476" s="7"/>
      <c r="MO476" s="7"/>
      <c r="MP476" s="7"/>
      <c r="MQ476" s="7"/>
      <c r="MR476" s="7"/>
      <c r="MS476" s="7"/>
      <c r="MT476" s="7"/>
      <c r="MU476" s="7"/>
      <c r="MV476" s="7"/>
      <c r="MW476" s="7"/>
      <c r="MX476" s="7"/>
      <c r="MY476" s="7"/>
      <c r="MZ476" s="7"/>
      <c r="NA476" s="7"/>
      <c r="NB476" s="7"/>
      <c r="NC476" s="7"/>
      <c r="ND476" s="7"/>
      <c r="NE476" s="7"/>
      <c r="NF476" s="7"/>
      <c r="NG476" s="7"/>
      <c r="NH476" s="7"/>
      <c r="NI476" s="7"/>
      <c r="NJ476" s="7"/>
      <c r="NK476" s="7"/>
      <c r="NL476" s="7"/>
      <c r="NM476" s="7"/>
      <c r="NN476" s="7"/>
      <c r="NO476" s="7"/>
      <c r="NP476" s="7"/>
      <c r="NQ476" s="7"/>
      <c r="NR476" s="7"/>
      <c r="NS476" s="7"/>
      <c r="NT476" s="7"/>
      <c r="NU476" s="7"/>
      <c r="NV476" s="7"/>
      <c r="NW476" s="7"/>
      <c r="NX476" s="7"/>
      <c r="NY476" s="7"/>
      <c r="NZ476" s="7"/>
      <c r="OA476" s="7"/>
      <c r="OB476" s="7"/>
      <c r="OC476" s="7"/>
      <c r="OD476" s="7"/>
      <c r="OE476" s="7"/>
      <c r="OF476" s="7"/>
      <c r="OG476" s="7"/>
      <c r="OH476" s="7"/>
      <c r="OI476" s="7"/>
      <c r="OJ476" s="7"/>
      <c r="OK476" s="7"/>
      <c r="OL476" s="7"/>
      <c r="OM476" s="7"/>
      <c r="ON476" s="7"/>
      <c r="OO476" s="7"/>
      <c r="OP476" s="7"/>
      <c r="OQ476" s="7"/>
      <c r="OR476" s="7"/>
      <c r="OS476" s="7"/>
      <c r="OT476" s="7"/>
      <c r="OU476" s="7"/>
      <c r="OV476" s="7"/>
      <c r="OW476" s="7"/>
      <c r="OX476" s="7"/>
      <c r="OY476" s="7"/>
      <c r="OZ476" s="7"/>
      <c r="PA476" s="7"/>
      <c r="PB476" s="7"/>
      <c r="PC476" s="7"/>
      <c r="PD476" s="7"/>
      <c r="PE476" s="7"/>
      <c r="PF476" s="7"/>
      <c r="PG476" s="7"/>
      <c r="PH476" s="7"/>
      <c r="PI476" s="7"/>
      <c r="PJ476" s="7"/>
      <c r="PK476" s="7"/>
      <c r="PL476" s="7"/>
      <c r="PM476" s="7"/>
      <c r="PN476" s="7"/>
      <c r="PO476" s="7"/>
      <c r="PP476" s="7"/>
      <c r="PQ476" s="7"/>
      <c r="PR476" s="7"/>
      <c r="PS476" s="7"/>
      <c r="PT476" s="7"/>
      <c r="PU476" s="7"/>
      <c r="PV476" s="7"/>
      <c r="PW476" s="7"/>
      <c r="PX476" s="7"/>
      <c r="PY476" s="7"/>
      <c r="PZ476" s="7"/>
      <c r="QA476" s="7"/>
      <c r="QB476" s="7"/>
      <c r="QC476" s="7"/>
      <c r="QD476" s="7"/>
      <c r="QE476" s="7"/>
      <c r="QF476" s="7"/>
      <c r="QG476" s="7"/>
      <c r="QH476" s="7"/>
      <c r="QI476" s="7"/>
      <c r="QJ476" s="7"/>
      <c r="QK476" s="7"/>
      <c r="QL476" s="7"/>
      <c r="QM476" s="7"/>
      <c r="QN476" s="7"/>
      <c r="QO476" s="7"/>
      <c r="QP476" s="7"/>
      <c r="QQ476" s="7"/>
      <c r="QR476" s="7"/>
      <c r="QS476" s="7"/>
      <c r="QT476" s="7"/>
      <c r="QU476" s="7"/>
      <c r="QV476" s="7"/>
      <c r="QW476" s="7"/>
      <c r="QX476" s="7"/>
      <c r="QY476" s="7"/>
      <c r="QZ476" s="7"/>
      <c r="RA476" s="7"/>
      <c r="RB476" s="7"/>
      <c r="RC476" s="7"/>
      <c r="RD476" s="7"/>
      <c r="RE476" s="7"/>
      <c r="RF476" s="7"/>
      <c r="RG476" s="7"/>
      <c r="RH476" s="7"/>
      <c r="RI476" s="7"/>
      <c r="RJ476" s="7"/>
      <c r="RK476" s="7"/>
      <c r="RL476" s="7"/>
      <c r="RM476" s="7"/>
      <c r="RN476" s="7"/>
      <c r="RO476" s="7"/>
      <c r="RP476" s="7"/>
      <c r="RQ476" s="7"/>
      <c r="RR476" s="7"/>
      <c r="RS476" s="7"/>
      <c r="RT476" s="7"/>
      <c r="RU476" s="7"/>
      <c r="RV476" s="7"/>
      <c r="RW476" s="7"/>
      <c r="RX476" s="7"/>
      <c r="RY476" s="7"/>
      <c r="RZ476" s="7"/>
      <c r="SA476" s="7"/>
      <c r="SB476" s="7"/>
      <c r="SC476" s="7"/>
      <c r="SD476" s="7"/>
      <c r="SE476" s="7"/>
      <c r="SF476" s="7"/>
      <c r="SG476" s="7"/>
      <c r="SH476" s="7"/>
      <c r="SI476" s="7"/>
      <c r="SJ476" s="7"/>
      <c r="SK476" s="7"/>
    </row>
    <row r="477" ht="14.2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  <c r="DT477" s="7"/>
      <c r="DU477" s="7"/>
      <c r="DV477" s="7"/>
      <c r="DW477" s="7"/>
      <c r="DX477" s="7"/>
      <c r="DY477" s="7"/>
      <c r="DZ477" s="7"/>
      <c r="EA477" s="7"/>
      <c r="EB477" s="7"/>
      <c r="EC477" s="7"/>
      <c r="ED477" s="7"/>
      <c r="EE477" s="7"/>
      <c r="EF477" s="7"/>
      <c r="EG477" s="7"/>
      <c r="EH477" s="7"/>
      <c r="EI477" s="7"/>
      <c r="EJ477" s="7"/>
      <c r="EK477" s="7"/>
      <c r="EL477" s="7"/>
      <c r="EM477" s="7"/>
      <c r="EN477" s="7"/>
      <c r="EO477" s="7"/>
      <c r="EP477" s="7"/>
      <c r="EQ477" s="7"/>
      <c r="ER477" s="7"/>
      <c r="ES477" s="7"/>
      <c r="ET477" s="7"/>
      <c r="EU477" s="7"/>
      <c r="EV477" s="7"/>
      <c r="EW477" s="7"/>
      <c r="EX477" s="7"/>
      <c r="EY477" s="7"/>
      <c r="EZ477" s="7"/>
      <c r="FA477" s="7"/>
      <c r="FB477" s="7"/>
      <c r="FC477" s="7"/>
      <c r="FD477" s="7"/>
      <c r="FE477" s="7"/>
      <c r="FF477" s="7"/>
      <c r="FG477" s="7"/>
      <c r="FH477" s="7"/>
      <c r="FI477" s="7"/>
      <c r="FJ477" s="7"/>
      <c r="FK477" s="7"/>
      <c r="FL477" s="7"/>
      <c r="FM477" s="7"/>
      <c r="FN477" s="7"/>
      <c r="FO477" s="7"/>
      <c r="FP477" s="7"/>
      <c r="FQ477" s="7"/>
      <c r="FR477" s="7"/>
      <c r="FS477" s="7"/>
      <c r="FT477" s="7"/>
      <c r="FU477" s="7"/>
      <c r="FV477" s="7"/>
      <c r="FW477" s="7"/>
      <c r="FX477" s="7"/>
      <c r="FY477" s="7"/>
      <c r="FZ477" s="7"/>
      <c r="GA477" s="7"/>
      <c r="GB477" s="7"/>
      <c r="GC477" s="7"/>
      <c r="GD477" s="7"/>
      <c r="GE477" s="7"/>
      <c r="GF477" s="7"/>
      <c r="GG477" s="7"/>
      <c r="GH477" s="7"/>
      <c r="GI477" s="7"/>
      <c r="GJ477" s="7"/>
      <c r="GK477" s="7"/>
      <c r="GL477" s="7"/>
      <c r="GM477" s="7"/>
      <c r="GN477" s="7"/>
      <c r="GO477" s="7"/>
      <c r="GP477" s="7"/>
      <c r="GQ477" s="7"/>
      <c r="GR477" s="7"/>
      <c r="GS477" s="7"/>
      <c r="GT477" s="7"/>
      <c r="GU477" s="7"/>
      <c r="GV477" s="7"/>
      <c r="GW477" s="7"/>
      <c r="GX477" s="7"/>
      <c r="GY477" s="7"/>
      <c r="GZ477" s="7"/>
      <c r="HA477" s="7"/>
      <c r="HB477" s="7"/>
      <c r="HC477" s="7"/>
      <c r="HD477" s="7"/>
      <c r="HE477" s="7"/>
      <c r="HF477" s="7"/>
      <c r="HG477" s="7"/>
      <c r="HH477" s="7"/>
      <c r="HI477" s="7"/>
      <c r="HJ477" s="7"/>
      <c r="HK477" s="7"/>
      <c r="HL477" s="7"/>
      <c r="HM477" s="7"/>
      <c r="HN477" s="7"/>
      <c r="HO477" s="7"/>
      <c r="HP477" s="7"/>
      <c r="HQ477" s="7"/>
      <c r="HR477" s="7"/>
      <c r="HS477" s="7"/>
      <c r="HT477" s="7"/>
      <c r="HU477" s="7"/>
      <c r="HV477" s="7"/>
      <c r="HW477" s="7"/>
      <c r="HX477" s="7"/>
      <c r="HY477" s="7"/>
      <c r="HZ477" s="7"/>
      <c r="IA477" s="7"/>
      <c r="IB477" s="7"/>
      <c r="IC477" s="7"/>
      <c r="ID477" s="7"/>
      <c r="IE477" s="7"/>
      <c r="IF477" s="7"/>
      <c r="IG477" s="7"/>
      <c r="IH477" s="7"/>
      <c r="II477" s="7"/>
      <c r="IJ477" s="7"/>
      <c r="IK477" s="7"/>
      <c r="IL477" s="7"/>
      <c r="IM477" s="7"/>
      <c r="IN477" s="7"/>
      <c r="IO477" s="7"/>
      <c r="IP477" s="7"/>
      <c r="IQ477" s="7"/>
      <c r="IR477" s="7"/>
      <c r="IS477" s="7"/>
      <c r="IT477" s="7"/>
      <c r="IU477" s="7"/>
      <c r="IV477" s="7"/>
      <c r="IW477" s="7"/>
      <c r="IX477" s="7"/>
      <c r="IY477" s="7"/>
      <c r="IZ477" s="7"/>
      <c r="JA477" s="7"/>
      <c r="JB477" s="7"/>
      <c r="JC477" s="7"/>
      <c r="JD477" s="7"/>
      <c r="JE477" s="7"/>
      <c r="JF477" s="7"/>
      <c r="JG477" s="7"/>
      <c r="JH477" s="7"/>
      <c r="JI477" s="7"/>
      <c r="JJ477" s="7"/>
      <c r="JK477" s="7"/>
      <c r="JL477" s="7"/>
      <c r="JM477" s="7"/>
      <c r="JN477" s="7"/>
      <c r="JO477" s="7"/>
      <c r="JP477" s="7"/>
      <c r="JQ477" s="7"/>
      <c r="JR477" s="7"/>
      <c r="JS477" s="7"/>
      <c r="JT477" s="7"/>
      <c r="JU477" s="7"/>
      <c r="JV477" s="7"/>
      <c r="JW477" s="7"/>
      <c r="JX477" s="7"/>
      <c r="JY477" s="7"/>
      <c r="JZ477" s="7"/>
      <c r="KA477" s="7"/>
      <c r="KB477" s="7"/>
      <c r="KC477" s="7"/>
      <c r="KD477" s="7"/>
      <c r="KE477" s="7"/>
      <c r="KF477" s="7"/>
      <c r="KG477" s="7"/>
      <c r="KH477" s="7"/>
      <c r="KI477" s="7"/>
      <c r="KJ477" s="7"/>
      <c r="KK477" s="7"/>
      <c r="KL477" s="7"/>
      <c r="KM477" s="7"/>
      <c r="KN477" s="7"/>
      <c r="KO477" s="7"/>
      <c r="KP477" s="7"/>
      <c r="KQ477" s="7"/>
      <c r="KR477" s="7"/>
      <c r="KS477" s="7"/>
      <c r="KT477" s="7"/>
      <c r="KU477" s="7"/>
      <c r="KV477" s="7"/>
      <c r="KW477" s="7"/>
      <c r="KX477" s="7"/>
      <c r="KY477" s="7"/>
      <c r="KZ477" s="7"/>
      <c r="LA477" s="7"/>
      <c r="LB477" s="7"/>
      <c r="LC477" s="7"/>
      <c r="LD477" s="7"/>
      <c r="LE477" s="7"/>
      <c r="LF477" s="7"/>
      <c r="LG477" s="7"/>
      <c r="LH477" s="7"/>
      <c r="LI477" s="7"/>
      <c r="LJ477" s="7"/>
      <c r="LK477" s="7"/>
      <c r="LL477" s="7"/>
      <c r="LM477" s="7"/>
      <c r="LN477" s="7"/>
      <c r="LO477" s="7"/>
      <c r="LP477" s="7"/>
      <c r="LQ477" s="7"/>
      <c r="LR477" s="7"/>
      <c r="LS477" s="7"/>
      <c r="LT477" s="7"/>
      <c r="LU477" s="7"/>
      <c r="LV477" s="7"/>
      <c r="LW477" s="7"/>
      <c r="LX477" s="7"/>
      <c r="LY477" s="7"/>
      <c r="LZ477" s="7"/>
      <c r="MA477" s="7"/>
      <c r="MB477" s="7"/>
      <c r="MC477" s="7"/>
      <c r="MD477" s="7"/>
      <c r="ME477" s="7"/>
      <c r="MF477" s="7"/>
      <c r="MG477" s="7"/>
      <c r="MH477" s="7"/>
      <c r="MI477" s="7"/>
      <c r="MJ477" s="7"/>
      <c r="MK477" s="7"/>
      <c r="ML477" s="7"/>
      <c r="MM477" s="7"/>
      <c r="MN477" s="7"/>
      <c r="MO477" s="7"/>
      <c r="MP477" s="7"/>
      <c r="MQ477" s="7"/>
      <c r="MR477" s="7"/>
      <c r="MS477" s="7"/>
      <c r="MT477" s="7"/>
      <c r="MU477" s="7"/>
      <c r="MV477" s="7"/>
      <c r="MW477" s="7"/>
      <c r="MX477" s="7"/>
      <c r="MY477" s="7"/>
      <c r="MZ477" s="7"/>
      <c r="NA477" s="7"/>
      <c r="NB477" s="7"/>
      <c r="NC477" s="7"/>
      <c r="ND477" s="7"/>
      <c r="NE477" s="7"/>
      <c r="NF477" s="7"/>
      <c r="NG477" s="7"/>
      <c r="NH477" s="7"/>
      <c r="NI477" s="7"/>
      <c r="NJ477" s="7"/>
      <c r="NK477" s="7"/>
      <c r="NL477" s="7"/>
      <c r="NM477" s="7"/>
      <c r="NN477" s="7"/>
      <c r="NO477" s="7"/>
      <c r="NP477" s="7"/>
      <c r="NQ477" s="7"/>
      <c r="NR477" s="7"/>
      <c r="NS477" s="7"/>
      <c r="NT477" s="7"/>
      <c r="NU477" s="7"/>
      <c r="NV477" s="7"/>
      <c r="NW477" s="7"/>
      <c r="NX477" s="7"/>
      <c r="NY477" s="7"/>
      <c r="NZ477" s="7"/>
      <c r="OA477" s="7"/>
      <c r="OB477" s="7"/>
      <c r="OC477" s="7"/>
      <c r="OD477" s="7"/>
      <c r="OE477" s="7"/>
      <c r="OF477" s="7"/>
      <c r="OG477" s="7"/>
      <c r="OH477" s="7"/>
      <c r="OI477" s="7"/>
      <c r="OJ477" s="7"/>
      <c r="OK477" s="7"/>
      <c r="OL477" s="7"/>
      <c r="OM477" s="7"/>
      <c r="ON477" s="7"/>
      <c r="OO477" s="7"/>
      <c r="OP477" s="7"/>
      <c r="OQ477" s="7"/>
      <c r="OR477" s="7"/>
      <c r="OS477" s="7"/>
      <c r="OT477" s="7"/>
      <c r="OU477" s="7"/>
      <c r="OV477" s="7"/>
      <c r="OW477" s="7"/>
      <c r="OX477" s="7"/>
      <c r="OY477" s="7"/>
      <c r="OZ477" s="7"/>
      <c r="PA477" s="7"/>
      <c r="PB477" s="7"/>
      <c r="PC477" s="7"/>
      <c r="PD477" s="7"/>
      <c r="PE477" s="7"/>
      <c r="PF477" s="7"/>
      <c r="PG477" s="7"/>
      <c r="PH477" s="7"/>
      <c r="PI477" s="7"/>
      <c r="PJ477" s="7"/>
      <c r="PK477" s="7"/>
      <c r="PL477" s="7"/>
      <c r="PM477" s="7"/>
      <c r="PN477" s="7"/>
      <c r="PO477" s="7"/>
      <c r="PP477" s="7"/>
      <c r="PQ477" s="7"/>
      <c r="PR477" s="7"/>
      <c r="PS477" s="7"/>
      <c r="PT477" s="7"/>
      <c r="PU477" s="7"/>
      <c r="PV477" s="7"/>
      <c r="PW477" s="7"/>
      <c r="PX477" s="7"/>
      <c r="PY477" s="7"/>
      <c r="PZ477" s="7"/>
      <c r="QA477" s="7"/>
      <c r="QB477" s="7"/>
      <c r="QC477" s="7"/>
      <c r="QD477" s="7"/>
      <c r="QE477" s="7"/>
      <c r="QF477" s="7"/>
      <c r="QG477" s="7"/>
      <c r="QH477" s="7"/>
      <c r="QI477" s="7"/>
      <c r="QJ477" s="7"/>
      <c r="QK477" s="7"/>
      <c r="QL477" s="7"/>
      <c r="QM477" s="7"/>
      <c r="QN477" s="7"/>
      <c r="QO477" s="7"/>
      <c r="QP477" s="7"/>
      <c r="QQ477" s="7"/>
      <c r="QR477" s="7"/>
      <c r="QS477" s="7"/>
      <c r="QT477" s="7"/>
      <c r="QU477" s="7"/>
      <c r="QV477" s="7"/>
      <c r="QW477" s="7"/>
      <c r="QX477" s="7"/>
      <c r="QY477" s="7"/>
      <c r="QZ477" s="7"/>
      <c r="RA477" s="7"/>
      <c r="RB477" s="7"/>
      <c r="RC477" s="7"/>
      <c r="RD477" s="7"/>
      <c r="RE477" s="7"/>
      <c r="RF477" s="7"/>
      <c r="RG477" s="7"/>
      <c r="RH477" s="7"/>
      <c r="RI477" s="7"/>
      <c r="RJ477" s="7"/>
      <c r="RK477" s="7"/>
      <c r="RL477" s="7"/>
      <c r="RM477" s="7"/>
      <c r="RN477" s="7"/>
      <c r="RO477" s="7"/>
      <c r="RP477" s="7"/>
      <c r="RQ477" s="7"/>
      <c r="RR477" s="7"/>
      <c r="RS477" s="7"/>
      <c r="RT477" s="7"/>
      <c r="RU477" s="7"/>
      <c r="RV477" s="7"/>
      <c r="RW477" s="7"/>
      <c r="RX477" s="7"/>
      <c r="RY477" s="7"/>
      <c r="RZ477" s="7"/>
      <c r="SA477" s="7"/>
      <c r="SB477" s="7"/>
      <c r="SC477" s="7"/>
      <c r="SD477" s="7"/>
      <c r="SE477" s="7"/>
      <c r="SF477" s="7"/>
      <c r="SG477" s="7"/>
      <c r="SH477" s="7"/>
      <c r="SI477" s="7"/>
      <c r="SJ477" s="7"/>
      <c r="SK477" s="7"/>
    </row>
    <row r="478" ht="14.2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  <c r="DT478" s="7"/>
      <c r="DU478" s="7"/>
      <c r="DV478" s="7"/>
      <c r="DW478" s="7"/>
      <c r="DX478" s="7"/>
      <c r="DY478" s="7"/>
      <c r="DZ478" s="7"/>
      <c r="EA478" s="7"/>
      <c r="EB478" s="7"/>
      <c r="EC478" s="7"/>
      <c r="ED478" s="7"/>
      <c r="EE478" s="7"/>
      <c r="EF478" s="7"/>
      <c r="EG478" s="7"/>
      <c r="EH478" s="7"/>
      <c r="EI478" s="7"/>
      <c r="EJ478" s="7"/>
      <c r="EK478" s="7"/>
      <c r="EL478" s="7"/>
      <c r="EM478" s="7"/>
      <c r="EN478" s="7"/>
      <c r="EO478" s="7"/>
      <c r="EP478" s="7"/>
      <c r="EQ478" s="7"/>
      <c r="ER478" s="7"/>
      <c r="ES478" s="7"/>
      <c r="ET478" s="7"/>
      <c r="EU478" s="7"/>
      <c r="EV478" s="7"/>
      <c r="EW478" s="7"/>
      <c r="EX478" s="7"/>
      <c r="EY478" s="7"/>
      <c r="EZ478" s="7"/>
      <c r="FA478" s="7"/>
      <c r="FB478" s="7"/>
      <c r="FC478" s="7"/>
      <c r="FD478" s="7"/>
      <c r="FE478" s="7"/>
      <c r="FF478" s="7"/>
      <c r="FG478" s="7"/>
      <c r="FH478" s="7"/>
      <c r="FI478" s="7"/>
      <c r="FJ478" s="7"/>
      <c r="FK478" s="7"/>
      <c r="FL478" s="7"/>
      <c r="FM478" s="7"/>
      <c r="FN478" s="7"/>
      <c r="FO478" s="7"/>
      <c r="FP478" s="7"/>
      <c r="FQ478" s="7"/>
      <c r="FR478" s="7"/>
      <c r="FS478" s="7"/>
      <c r="FT478" s="7"/>
      <c r="FU478" s="7"/>
      <c r="FV478" s="7"/>
      <c r="FW478" s="7"/>
      <c r="FX478" s="7"/>
      <c r="FY478" s="7"/>
      <c r="FZ478" s="7"/>
      <c r="GA478" s="7"/>
      <c r="GB478" s="7"/>
      <c r="GC478" s="7"/>
      <c r="GD478" s="7"/>
      <c r="GE478" s="7"/>
      <c r="GF478" s="7"/>
      <c r="GG478" s="7"/>
      <c r="GH478" s="7"/>
      <c r="GI478" s="7"/>
      <c r="GJ478" s="7"/>
      <c r="GK478" s="7"/>
      <c r="GL478" s="7"/>
      <c r="GM478" s="7"/>
      <c r="GN478" s="7"/>
      <c r="GO478" s="7"/>
      <c r="GP478" s="7"/>
      <c r="GQ478" s="7"/>
      <c r="GR478" s="7"/>
      <c r="GS478" s="7"/>
      <c r="GT478" s="7"/>
      <c r="GU478" s="7"/>
      <c r="GV478" s="7"/>
      <c r="GW478" s="7"/>
      <c r="GX478" s="7"/>
      <c r="GY478" s="7"/>
      <c r="GZ478" s="7"/>
      <c r="HA478" s="7"/>
      <c r="HB478" s="7"/>
      <c r="HC478" s="7"/>
      <c r="HD478" s="7"/>
      <c r="HE478" s="7"/>
      <c r="HF478" s="7"/>
      <c r="HG478" s="7"/>
      <c r="HH478" s="7"/>
      <c r="HI478" s="7"/>
      <c r="HJ478" s="7"/>
      <c r="HK478" s="7"/>
      <c r="HL478" s="7"/>
      <c r="HM478" s="7"/>
      <c r="HN478" s="7"/>
      <c r="HO478" s="7"/>
      <c r="HP478" s="7"/>
      <c r="HQ478" s="7"/>
      <c r="HR478" s="7"/>
      <c r="HS478" s="7"/>
      <c r="HT478" s="7"/>
      <c r="HU478" s="7"/>
      <c r="HV478" s="7"/>
      <c r="HW478" s="7"/>
      <c r="HX478" s="7"/>
      <c r="HY478" s="7"/>
      <c r="HZ478" s="7"/>
      <c r="IA478" s="7"/>
      <c r="IB478" s="7"/>
      <c r="IC478" s="7"/>
      <c r="ID478" s="7"/>
      <c r="IE478" s="7"/>
      <c r="IF478" s="7"/>
      <c r="IG478" s="7"/>
      <c r="IH478" s="7"/>
      <c r="II478" s="7"/>
      <c r="IJ478" s="7"/>
      <c r="IK478" s="7"/>
      <c r="IL478" s="7"/>
      <c r="IM478" s="7"/>
      <c r="IN478" s="7"/>
      <c r="IO478" s="7"/>
      <c r="IP478" s="7"/>
      <c r="IQ478" s="7"/>
      <c r="IR478" s="7"/>
      <c r="IS478" s="7"/>
      <c r="IT478" s="7"/>
      <c r="IU478" s="7"/>
      <c r="IV478" s="7"/>
      <c r="IW478" s="7"/>
      <c r="IX478" s="7"/>
      <c r="IY478" s="7"/>
      <c r="IZ478" s="7"/>
      <c r="JA478" s="7"/>
      <c r="JB478" s="7"/>
      <c r="JC478" s="7"/>
      <c r="JD478" s="7"/>
      <c r="JE478" s="7"/>
      <c r="JF478" s="7"/>
      <c r="JG478" s="7"/>
      <c r="JH478" s="7"/>
      <c r="JI478" s="7"/>
      <c r="JJ478" s="7"/>
      <c r="JK478" s="7"/>
      <c r="JL478" s="7"/>
      <c r="JM478" s="7"/>
      <c r="JN478" s="7"/>
      <c r="JO478" s="7"/>
      <c r="JP478" s="7"/>
      <c r="JQ478" s="7"/>
      <c r="JR478" s="7"/>
      <c r="JS478" s="7"/>
      <c r="JT478" s="7"/>
      <c r="JU478" s="7"/>
      <c r="JV478" s="7"/>
      <c r="JW478" s="7"/>
      <c r="JX478" s="7"/>
      <c r="JY478" s="7"/>
      <c r="JZ478" s="7"/>
      <c r="KA478" s="7"/>
      <c r="KB478" s="7"/>
      <c r="KC478" s="7"/>
      <c r="KD478" s="7"/>
      <c r="KE478" s="7"/>
      <c r="KF478" s="7"/>
      <c r="KG478" s="7"/>
      <c r="KH478" s="7"/>
      <c r="KI478" s="7"/>
      <c r="KJ478" s="7"/>
      <c r="KK478" s="7"/>
      <c r="KL478" s="7"/>
      <c r="KM478" s="7"/>
      <c r="KN478" s="7"/>
      <c r="KO478" s="7"/>
      <c r="KP478" s="7"/>
      <c r="KQ478" s="7"/>
      <c r="KR478" s="7"/>
      <c r="KS478" s="7"/>
      <c r="KT478" s="7"/>
      <c r="KU478" s="7"/>
      <c r="KV478" s="7"/>
      <c r="KW478" s="7"/>
      <c r="KX478" s="7"/>
      <c r="KY478" s="7"/>
      <c r="KZ478" s="7"/>
      <c r="LA478" s="7"/>
      <c r="LB478" s="7"/>
      <c r="LC478" s="7"/>
      <c r="LD478" s="7"/>
      <c r="LE478" s="7"/>
      <c r="LF478" s="7"/>
      <c r="LG478" s="7"/>
      <c r="LH478" s="7"/>
      <c r="LI478" s="7"/>
      <c r="LJ478" s="7"/>
      <c r="LK478" s="7"/>
      <c r="LL478" s="7"/>
      <c r="LM478" s="7"/>
      <c r="LN478" s="7"/>
      <c r="LO478" s="7"/>
      <c r="LP478" s="7"/>
      <c r="LQ478" s="7"/>
      <c r="LR478" s="7"/>
      <c r="LS478" s="7"/>
      <c r="LT478" s="7"/>
      <c r="LU478" s="7"/>
      <c r="LV478" s="7"/>
      <c r="LW478" s="7"/>
      <c r="LX478" s="7"/>
      <c r="LY478" s="7"/>
      <c r="LZ478" s="7"/>
      <c r="MA478" s="7"/>
      <c r="MB478" s="7"/>
      <c r="MC478" s="7"/>
      <c r="MD478" s="7"/>
      <c r="ME478" s="7"/>
      <c r="MF478" s="7"/>
      <c r="MG478" s="7"/>
      <c r="MH478" s="7"/>
      <c r="MI478" s="7"/>
      <c r="MJ478" s="7"/>
      <c r="MK478" s="7"/>
      <c r="ML478" s="7"/>
      <c r="MM478" s="7"/>
      <c r="MN478" s="7"/>
      <c r="MO478" s="7"/>
      <c r="MP478" s="7"/>
      <c r="MQ478" s="7"/>
      <c r="MR478" s="7"/>
      <c r="MS478" s="7"/>
      <c r="MT478" s="7"/>
      <c r="MU478" s="7"/>
      <c r="MV478" s="7"/>
      <c r="MW478" s="7"/>
      <c r="MX478" s="7"/>
      <c r="MY478" s="7"/>
      <c r="MZ478" s="7"/>
      <c r="NA478" s="7"/>
      <c r="NB478" s="7"/>
      <c r="NC478" s="7"/>
      <c r="ND478" s="7"/>
      <c r="NE478" s="7"/>
      <c r="NF478" s="7"/>
      <c r="NG478" s="7"/>
      <c r="NH478" s="7"/>
      <c r="NI478" s="7"/>
      <c r="NJ478" s="7"/>
      <c r="NK478" s="7"/>
      <c r="NL478" s="7"/>
      <c r="NM478" s="7"/>
      <c r="NN478" s="7"/>
      <c r="NO478" s="7"/>
      <c r="NP478" s="7"/>
      <c r="NQ478" s="7"/>
      <c r="NR478" s="7"/>
      <c r="NS478" s="7"/>
      <c r="NT478" s="7"/>
      <c r="NU478" s="7"/>
      <c r="NV478" s="7"/>
      <c r="NW478" s="7"/>
      <c r="NX478" s="7"/>
      <c r="NY478" s="7"/>
      <c r="NZ478" s="7"/>
      <c r="OA478" s="7"/>
      <c r="OB478" s="7"/>
      <c r="OC478" s="7"/>
      <c r="OD478" s="7"/>
      <c r="OE478" s="7"/>
      <c r="OF478" s="7"/>
      <c r="OG478" s="7"/>
      <c r="OH478" s="7"/>
      <c r="OI478" s="7"/>
      <c r="OJ478" s="7"/>
      <c r="OK478" s="7"/>
      <c r="OL478" s="7"/>
      <c r="OM478" s="7"/>
      <c r="ON478" s="7"/>
      <c r="OO478" s="7"/>
      <c r="OP478" s="7"/>
      <c r="OQ478" s="7"/>
      <c r="OR478" s="7"/>
      <c r="OS478" s="7"/>
      <c r="OT478" s="7"/>
      <c r="OU478" s="7"/>
      <c r="OV478" s="7"/>
      <c r="OW478" s="7"/>
      <c r="OX478" s="7"/>
      <c r="OY478" s="7"/>
      <c r="OZ478" s="7"/>
      <c r="PA478" s="7"/>
      <c r="PB478" s="7"/>
      <c r="PC478" s="7"/>
      <c r="PD478" s="7"/>
      <c r="PE478" s="7"/>
      <c r="PF478" s="7"/>
      <c r="PG478" s="7"/>
      <c r="PH478" s="7"/>
      <c r="PI478" s="7"/>
      <c r="PJ478" s="7"/>
      <c r="PK478" s="7"/>
      <c r="PL478" s="7"/>
      <c r="PM478" s="7"/>
      <c r="PN478" s="7"/>
      <c r="PO478" s="7"/>
      <c r="PP478" s="7"/>
      <c r="PQ478" s="7"/>
      <c r="PR478" s="7"/>
      <c r="PS478" s="7"/>
      <c r="PT478" s="7"/>
      <c r="PU478" s="7"/>
      <c r="PV478" s="7"/>
      <c r="PW478" s="7"/>
      <c r="PX478" s="7"/>
      <c r="PY478" s="7"/>
      <c r="PZ478" s="7"/>
      <c r="QA478" s="7"/>
      <c r="QB478" s="7"/>
      <c r="QC478" s="7"/>
      <c r="QD478" s="7"/>
      <c r="QE478" s="7"/>
      <c r="QF478" s="7"/>
      <c r="QG478" s="7"/>
      <c r="QH478" s="7"/>
      <c r="QI478" s="7"/>
      <c r="QJ478" s="7"/>
      <c r="QK478" s="7"/>
      <c r="QL478" s="7"/>
      <c r="QM478" s="7"/>
      <c r="QN478" s="7"/>
      <c r="QO478" s="7"/>
      <c r="QP478" s="7"/>
      <c r="QQ478" s="7"/>
      <c r="QR478" s="7"/>
      <c r="QS478" s="7"/>
      <c r="QT478" s="7"/>
      <c r="QU478" s="7"/>
      <c r="QV478" s="7"/>
      <c r="QW478" s="7"/>
      <c r="QX478" s="7"/>
      <c r="QY478" s="7"/>
      <c r="QZ478" s="7"/>
      <c r="RA478" s="7"/>
      <c r="RB478" s="7"/>
      <c r="RC478" s="7"/>
      <c r="RD478" s="7"/>
      <c r="RE478" s="7"/>
      <c r="RF478" s="7"/>
      <c r="RG478" s="7"/>
      <c r="RH478" s="7"/>
      <c r="RI478" s="7"/>
      <c r="RJ478" s="7"/>
      <c r="RK478" s="7"/>
      <c r="RL478" s="7"/>
      <c r="RM478" s="7"/>
      <c r="RN478" s="7"/>
      <c r="RO478" s="7"/>
      <c r="RP478" s="7"/>
      <c r="RQ478" s="7"/>
      <c r="RR478" s="7"/>
      <c r="RS478" s="7"/>
      <c r="RT478" s="7"/>
      <c r="RU478" s="7"/>
      <c r="RV478" s="7"/>
      <c r="RW478" s="7"/>
      <c r="RX478" s="7"/>
      <c r="RY478" s="7"/>
      <c r="RZ478" s="7"/>
      <c r="SA478" s="7"/>
      <c r="SB478" s="7"/>
      <c r="SC478" s="7"/>
      <c r="SD478" s="7"/>
      <c r="SE478" s="7"/>
      <c r="SF478" s="7"/>
      <c r="SG478" s="7"/>
      <c r="SH478" s="7"/>
      <c r="SI478" s="7"/>
      <c r="SJ478" s="7"/>
      <c r="SK478" s="7"/>
    </row>
    <row r="479" ht="14.2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  <c r="DT479" s="7"/>
      <c r="DU479" s="7"/>
      <c r="DV479" s="7"/>
      <c r="DW479" s="7"/>
      <c r="DX479" s="7"/>
      <c r="DY479" s="7"/>
      <c r="DZ479" s="7"/>
      <c r="EA479" s="7"/>
      <c r="EB479" s="7"/>
      <c r="EC479" s="7"/>
      <c r="ED479" s="7"/>
      <c r="EE479" s="7"/>
      <c r="EF479" s="7"/>
      <c r="EG479" s="7"/>
      <c r="EH479" s="7"/>
      <c r="EI479" s="7"/>
      <c r="EJ479" s="7"/>
      <c r="EK479" s="7"/>
      <c r="EL479" s="7"/>
      <c r="EM479" s="7"/>
      <c r="EN479" s="7"/>
      <c r="EO479" s="7"/>
      <c r="EP479" s="7"/>
      <c r="EQ479" s="7"/>
      <c r="ER479" s="7"/>
      <c r="ES479" s="7"/>
      <c r="ET479" s="7"/>
      <c r="EU479" s="7"/>
      <c r="EV479" s="7"/>
      <c r="EW479" s="7"/>
      <c r="EX479" s="7"/>
      <c r="EY479" s="7"/>
      <c r="EZ479" s="7"/>
      <c r="FA479" s="7"/>
      <c r="FB479" s="7"/>
      <c r="FC479" s="7"/>
      <c r="FD479" s="7"/>
      <c r="FE479" s="7"/>
      <c r="FF479" s="7"/>
      <c r="FG479" s="7"/>
      <c r="FH479" s="7"/>
      <c r="FI479" s="7"/>
      <c r="FJ479" s="7"/>
      <c r="FK479" s="7"/>
      <c r="FL479" s="7"/>
      <c r="FM479" s="7"/>
      <c r="FN479" s="7"/>
      <c r="FO479" s="7"/>
      <c r="FP479" s="7"/>
      <c r="FQ479" s="7"/>
      <c r="FR479" s="7"/>
      <c r="FS479" s="7"/>
      <c r="FT479" s="7"/>
      <c r="FU479" s="7"/>
      <c r="FV479" s="7"/>
      <c r="FW479" s="7"/>
      <c r="FX479" s="7"/>
      <c r="FY479" s="7"/>
      <c r="FZ479" s="7"/>
      <c r="GA479" s="7"/>
      <c r="GB479" s="7"/>
      <c r="GC479" s="7"/>
      <c r="GD479" s="7"/>
      <c r="GE479" s="7"/>
      <c r="GF479" s="7"/>
      <c r="GG479" s="7"/>
      <c r="GH479" s="7"/>
      <c r="GI479" s="7"/>
      <c r="GJ479" s="7"/>
      <c r="GK479" s="7"/>
      <c r="GL479" s="7"/>
      <c r="GM479" s="7"/>
      <c r="GN479" s="7"/>
      <c r="GO479" s="7"/>
      <c r="GP479" s="7"/>
      <c r="GQ479" s="7"/>
      <c r="GR479" s="7"/>
      <c r="GS479" s="7"/>
      <c r="GT479" s="7"/>
      <c r="GU479" s="7"/>
      <c r="GV479" s="7"/>
      <c r="GW479" s="7"/>
      <c r="GX479" s="7"/>
      <c r="GY479" s="7"/>
      <c r="GZ479" s="7"/>
      <c r="HA479" s="7"/>
      <c r="HB479" s="7"/>
      <c r="HC479" s="7"/>
      <c r="HD479" s="7"/>
      <c r="HE479" s="7"/>
      <c r="HF479" s="7"/>
      <c r="HG479" s="7"/>
      <c r="HH479" s="7"/>
      <c r="HI479" s="7"/>
      <c r="HJ479" s="7"/>
      <c r="HK479" s="7"/>
      <c r="HL479" s="7"/>
      <c r="HM479" s="7"/>
      <c r="HN479" s="7"/>
      <c r="HO479" s="7"/>
      <c r="HP479" s="7"/>
      <c r="HQ479" s="7"/>
      <c r="HR479" s="7"/>
      <c r="HS479" s="7"/>
      <c r="HT479" s="7"/>
      <c r="HU479" s="7"/>
      <c r="HV479" s="7"/>
      <c r="HW479" s="7"/>
      <c r="HX479" s="7"/>
      <c r="HY479" s="7"/>
      <c r="HZ479" s="7"/>
      <c r="IA479" s="7"/>
      <c r="IB479" s="7"/>
      <c r="IC479" s="7"/>
      <c r="ID479" s="7"/>
      <c r="IE479" s="7"/>
      <c r="IF479" s="7"/>
      <c r="IG479" s="7"/>
      <c r="IH479" s="7"/>
      <c r="II479" s="7"/>
      <c r="IJ479" s="7"/>
      <c r="IK479" s="7"/>
      <c r="IL479" s="7"/>
      <c r="IM479" s="7"/>
      <c r="IN479" s="7"/>
      <c r="IO479" s="7"/>
      <c r="IP479" s="7"/>
      <c r="IQ479" s="7"/>
      <c r="IR479" s="7"/>
      <c r="IS479" s="7"/>
      <c r="IT479" s="7"/>
      <c r="IU479" s="7"/>
      <c r="IV479" s="7"/>
      <c r="IW479" s="7"/>
      <c r="IX479" s="7"/>
      <c r="IY479" s="7"/>
      <c r="IZ479" s="7"/>
      <c r="JA479" s="7"/>
      <c r="JB479" s="7"/>
      <c r="JC479" s="7"/>
      <c r="JD479" s="7"/>
      <c r="JE479" s="7"/>
      <c r="JF479" s="7"/>
      <c r="JG479" s="7"/>
      <c r="JH479" s="7"/>
      <c r="JI479" s="7"/>
      <c r="JJ479" s="7"/>
      <c r="JK479" s="7"/>
      <c r="JL479" s="7"/>
      <c r="JM479" s="7"/>
      <c r="JN479" s="7"/>
      <c r="JO479" s="7"/>
      <c r="JP479" s="7"/>
      <c r="JQ479" s="7"/>
      <c r="JR479" s="7"/>
      <c r="JS479" s="7"/>
      <c r="JT479" s="7"/>
      <c r="JU479" s="7"/>
      <c r="JV479" s="7"/>
      <c r="JW479" s="7"/>
      <c r="JX479" s="7"/>
      <c r="JY479" s="7"/>
      <c r="JZ479" s="7"/>
      <c r="KA479" s="7"/>
      <c r="KB479" s="7"/>
      <c r="KC479" s="7"/>
      <c r="KD479" s="7"/>
      <c r="KE479" s="7"/>
      <c r="KF479" s="7"/>
      <c r="KG479" s="7"/>
      <c r="KH479" s="7"/>
      <c r="KI479" s="7"/>
      <c r="KJ479" s="7"/>
      <c r="KK479" s="7"/>
      <c r="KL479" s="7"/>
      <c r="KM479" s="7"/>
      <c r="KN479" s="7"/>
      <c r="KO479" s="7"/>
      <c r="KP479" s="7"/>
      <c r="KQ479" s="7"/>
      <c r="KR479" s="7"/>
      <c r="KS479" s="7"/>
      <c r="KT479" s="7"/>
      <c r="KU479" s="7"/>
      <c r="KV479" s="7"/>
      <c r="KW479" s="7"/>
      <c r="KX479" s="7"/>
      <c r="KY479" s="7"/>
      <c r="KZ479" s="7"/>
      <c r="LA479" s="7"/>
      <c r="LB479" s="7"/>
      <c r="LC479" s="7"/>
      <c r="LD479" s="7"/>
      <c r="LE479" s="7"/>
      <c r="LF479" s="7"/>
      <c r="LG479" s="7"/>
      <c r="LH479" s="7"/>
      <c r="LI479" s="7"/>
      <c r="LJ479" s="7"/>
      <c r="LK479" s="7"/>
      <c r="LL479" s="7"/>
      <c r="LM479" s="7"/>
      <c r="LN479" s="7"/>
      <c r="LO479" s="7"/>
      <c r="LP479" s="7"/>
      <c r="LQ479" s="7"/>
      <c r="LR479" s="7"/>
      <c r="LS479" s="7"/>
      <c r="LT479" s="7"/>
      <c r="LU479" s="7"/>
      <c r="LV479" s="7"/>
      <c r="LW479" s="7"/>
      <c r="LX479" s="7"/>
      <c r="LY479" s="7"/>
      <c r="LZ479" s="7"/>
      <c r="MA479" s="7"/>
      <c r="MB479" s="7"/>
      <c r="MC479" s="7"/>
      <c r="MD479" s="7"/>
      <c r="ME479" s="7"/>
      <c r="MF479" s="7"/>
      <c r="MG479" s="7"/>
      <c r="MH479" s="7"/>
      <c r="MI479" s="7"/>
      <c r="MJ479" s="7"/>
      <c r="MK479" s="7"/>
      <c r="ML479" s="7"/>
      <c r="MM479" s="7"/>
      <c r="MN479" s="7"/>
      <c r="MO479" s="7"/>
      <c r="MP479" s="7"/>
      <c r="MQ479" s="7"/>
      <c r="MR479" s="7"/>
      <c r="MS479" s="7"/>
      <c r="MT479" s="7"/>
      <c r="MU479" s="7"/>
      <c r="MV479" s="7"/>
      <c r="MW479" s="7"/>
      <c r="MX479" s="7"/>
      <c r="MY479" s="7"/>
      <c r="MZ479" s="7"/>
      <c r="NA479" s="7"/>
      <c r="NB479" s="7"/>
      <c r="NC479" s="7"/>
      <c r="ND479" s="7"/>
      <c r="NE479" s="7"/>
      <c r="NF479" s="7"/>
      <c r="NG479" s="7"/>
      <c r="NH479" s="7"/>
      <c r="NI479" s="7"/>
      <c r="NJ479" s="7"/>
      <c r="NK479" s="7"/>
      <c r="NL479" s="7"/>
      <c r="NM479" s="7"/>
      <c r="NN479" s="7"/>
      <c r="NO479" s="7"/>
      <c r="NP479" s="7"/>
      <c r="NQ479" s="7"/>
      <c r="NR479" s="7"/>
      <c r="NS479" s="7"/>
      <c r="NT479" s="7"/>
      <c r="NU479" s="7"/>
      <c r="NV479" s="7"/>
      <c r="NW479" s="7"/>
      <c r="NX479" s="7"/>
      <c r="NY479" s="7"/>
      <c r="NZ479" s="7"/>
      <c r="OA479" s="7"/>
      <c r="OB479" s="7"/>
      <c r="OC479" s="7"/>
      <c r="OD479" s="7"/>
      <c r="OE479" s="7"/>
      <c r="OF479" s="7"/>
      <c r="OG479" s="7"/>
      <c r="OH479" s="7"/>
      <c r="OI479" s="7"/>
      <c r="OJ479" s="7"/>
      <c r="OK479" s="7"/>
      <c r="OL479" s="7"/>
      <c r="OM479" s="7"/>
      <c r="ON479" s="7"/>
      <c r="OO479" s="7"/>
      <c r="OP479" s="7"/>
      <c r="OQ479" s="7"/>
      <c r="OR479" s="7"/>
      <c r="OS479" s="7"/>
      <c r="OT479" s="7"/>
      <c r="OU479" s="7"/>
      <c r="OV479" s="7"/>
      <c r="OW479" s="7"/>
      <c r="OX479" s="7"/>
      <c r="OY479" s="7"/>
      <c r="OZ479" s="7"/>
      <c r="PA479" s="7"/>
      <c r="PB479" s="7"/>
      <c r="PC479" s="7"/>
      <c r="PD479" s="7"/>
      <c r="PE479" s="7"/>
      <c r="PF479" s="7"/>
      <c r="PG479" s="7"/>
      <c r="PH479" s="7"/>
      <c r="PI479" s="7"/>
      <c r="PJ479" s="7"/>
      <c r="PK479" s="7"/>
      <c r="PL479" s="7"/>
      <c r="PM479" s="7"/>
      <c r="PN479" s="7"/>
      <c r="PO479" s="7"/>
      <c r="PP479" s="7"/>
      <c r="PQ479" s="7"/>
      <c r="PR479" s="7"/>
      <c r="PS479" s="7"/>
      <c r="PT479" s="7"/>
      <c r="PU479" s="7"/>
      <c r="PV479" s="7"/>
      <c r="PW479" s="7"/>
      <c r="PX479" s="7"/>
      <c r="PY479" s="7"/>
      <c r="PZ479" s="7"/>
      <c r="QA479" s="7"/>
      <c r="QB479" s="7"/>
      <c r="QC479" s="7"/>
      <c r="QD479" s="7"/>
      <c r="QE479" s="7"/>
      <c r="QF479" s="7"/>
      <c r="QG479" s="7"/>
      <c r="QH479" s="7"/>
      <c r="QI479" s="7"/>
      <c r="QJ479" s="7"/>
      <c r="QK479" s="7"/>
      <c r="QL479" s="7"/>
      <c r="QM479" s="7"/>
      <c r="QN479" s="7"/>
      <c r="QO479" s="7"/>
      <c r="QP479" s="7"/>
      <c r="QQ479" s="7"/>
      <c r="QR479" s="7"/>
      <c r="QS479" s="7"/>
      <c r="QT479" s="7"/>
      <c r="QU479" s="7"/>
      <c r="QV479" s="7"/>
      <c r="QW479" s="7"/>
      <c r="QX479" s="7"/>
      <c r="QY479" s="7"/>
      <c r="QZ479" s="7"/>
      <c r="RA479" s="7"/>
      <c r="RB479" s="7"/>
      <c r="RC479" s="7"/>
      <c r="RD479" s="7"/>
      <c r="RE479" s="7"/>
      <c r="RF479" s="7"/>
      <c r="RG479" s="7"/>
      <c r="RH479" s="7"/>
      <c r="RI479" s="7"/>
      <c r="RJ479" s="7"/>
      <c r="RK479" s="7"/>
      <c r="RL479" s="7"/>
      <c r="RM479" s="7"/>
      <c r="RN479" s="7"/>
      <c r="RO479" s="7"/>
      <c r="RP479" s="7"/>
      <c r="RQ479" s="7"/>
      <c r="RR479" s="7"/>
      <c r="RS479" s="7"/>
      <c r="RT479" s="7"/>
      <c r="RU479" s="7"/>
      <c r="RV479" s="7"/>
      <c r="RW479" s="7"/>
      <c r="RX479" s="7"/>
      <c r="RY479" s="7"/>
      <c r="RZ479" s="7"/>
      <c r="SA479" s="7"/>
      <c r="SB479" s="7"/>
      <c r="SC479" s="7"/>
      <c r="SD479" s="7"/>
      <c r="SE479" s="7"/>
      <c r="SF479" s="7"/>
      <c r="SG479" s="7"/>
      <c r="SH479" s="7"/>
      <c r="SI479" s="7"/>
      <c r="SJ479" s="7"/>
      <c r="SK479" s="7"/>
    </row>
    <row r="480" ht="14.2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  <c r="DT480" s="7"/>
      <c r="DU480" s="7"/>
      <c r="DV480" s="7"/>
      <c r="DW480" s="7"/>
      <c r="DX480" s="7"/>
      <c r="DY480" s="7"/>
      <c r="DZ480" s="7"/>
      <c r="EA480" s="7"/>
      <c r="EB480" s="7"/>
      <c r="EC480" s="7"/>
      <c r="ED480" s="7"/>
      <c r="EE480" s="7"/>
      <c r="EF480" s="7"/>
      <c r="EG480" s="7"/>
      <c r="EH480" s="7"/>
      <c r="EI480" s="7"/>
      <c r="EJ480" s="7"/>
      <c r="EK480" s="7"/>
      <c r="EL480" s="7"/>
      <c r="EM480" s="7"/>
      <c r="EN480" s="7"/>
      <c r="EO480" s="7"/>
      <c r="EP480" s="7"/>
      <c r="EQ480" s="7"/>
      <c r="ER480" s="7"/>
      <c r="ES480" s="7"/>
      <c r="ET480" s="7"/>
      <c r="EU480" s="7"/>
      <c r="EV480" s="7"/>
      <c r="EW480" s="7"/>
      <c r="EX480" s="7"/>
      <c r="EY480" s="7"/>
      <c r="EZ480" s="7"/>
      <c r="FA480" s="7"/>
      <c r="FB480" s="7"/>
      <c r="FC480" s="7"/>
      <c r="FD480" s="7"/>
      <c r="FE480" s="7"/>
      <c r="FF480" s="7"/>
      <c r="FG480" s="7"/>
      <c r="FH480" s="7"/>
      <c r="FI480" s="7"/>
      <c r="FJ480" s="7"/>
      <c r="FK480" s="7"/>
      <c r="FL480" s="7"/>
      <c r="FM480" s="7"/>
      <c r="FN480" s="7"/>
      <c r="FO480" s="7"/>
      <c r="FP480" s="7"/>
      <c r="FQ480" s="7"/>
      <c r="FR480" s="7"/>
      <c r="FS480" s="7"/>
      <c r="FT480" s="7"/>
      <c r="FU480" s="7"/>
      <c r="FV480" s="7"/>
      <c r="FW480" s="7"/>
      <c r="FX480" s="7"/>
      <c r="FY480" s="7"/>
      <c r="FZ480" s="7"/>
      <c r="GA480" s="7"/>
      <c r="GB480" s="7"/>
      <c r="GC480" s="7"/>
      <c r="GD480" s="7"/>
      <c r="GE480" s="7"/>
      <c r="GF480" s="7"/>
      <c r="GG480" s="7"/>
      <c r="GH480" s="7"/>
      <c r="GI480" s="7"/>
      <c r="GJ480" s="7"/>
      <c r="GK480" s="7"/>
      <c r="GL480" s="7"/>
      <c r="GM480" s="7"/>
      <c r="GN480" s="7"/>
      <c r="GO480" s="7"/>
      <c r="GP480" s="7"/>
      <c r="GQ480" s="7"/>
      <c r="GR480" s="7"/>
      <c r="GS480" s="7"/>
      <c r="GT480" s="7"/>
      <c r="GU480" s="7"/>
      <c r="GV480" s="7"/>
      <c r="GW480" s="7"/>
      <c r="GX480" s="7"/>
      <c r="GY480" s="7"/>
      <c r="GZ480" s="7"/>
      <c r="HA480" s="7"/>
      <c r="HB480" s="7"/>
      <c r="HC480" s="7"/>
      <c r="HD480" s="7"/>
      <c r="HE480" s="7"/>
      <c r="HF480" s="7"/>
      <c r="HG480" s="7"/>
      <c r="HH480" s="7"/>
      <c r="HI480" s="7"/>
      <c r="HJ480" s="7"/>
      <c r="HK480" s="7"/>
      <c r="HL480" s="7"/>
      <c r="HM480" s="7"/>
      <c r="HN480" s="7"/>
      <c r="HO480" s="7"/>
      <c r="HP480" s="7"/>
      <c r="HQ480" s="7"/>
      <c r="HR480" s="7"/>
      <c r="HS480" s="7"/>
      <c r="HT480" s="7"/>
      <c r="HU480" s="7"/>
      <c r="HV480" s="7"/>
      <c r="HW480" s="7"/>
      <c r="HX480" s="7"/>
      <c r="HY480" s="7"/>
      <c r="HZ480" s="7"/>
      <c r="IA480" s="7"/>
      <c r="IB480" s="7"/>
      <c r="IC480" s="7"/>
      <c r="ID480" s="7"/>
      <c r="IE480" s="7"/>
      <c r="IF480" s="7"/>
      <c r="IG480" s="7"/>
      <c r="IH480" s="7"/>
      <c r="II480" s="7"/>
      <c r="IJ480" s="7"/>
      <c r="IK480" s="7"/>
      <c r="IL480" s="7"/>
      <c r="IM480" s="7"/>
      <c r="IN480" s="7"/>
      <c r="IO480" s="7"/>
      <c r="IP480" s="7"/>
      <c r="IQ480" s="7"/>
      <c r="IR480" s="7"/>
      <c r="IS480" s="7"/>
      <c r="IT480" s="7"/>
      <c r="IU480" s="7"/>
      <c r="IV480" s="7"/>
      <c r="IW480" s="7"/>
      <c r="IX480" s="7"/>
      <c r="IY480" s="7"/>
      <c r="IZ480" s="7"/>
      <c r="JA480" s="7"/>
      <c r="JB480" s="7"/>
      <c r="JC480" s="7"/>
      <c r="JD480" s="7"/>
      <c r="JE480" s="7"/>
      <c r="JF480" s="7"/>
      <c r="JG480" s="7"/>
      <c r="JH480" s="7"/>
      <c r="JI480" s="7"/>
      <c r="JJ480" s="7"/>
      <c r="JK480" s="7"/>
      <c r="JL480" s="7"/>
      <c r="JM480" s="7"/>
      <c r="JN480" s="7"/>
      <c r="JO480" s="7"/>
      <c r="JP480" s="7"/>
      <c r="JQ480" s="7"/>
      <c r="JR480" s="7"/>
      <c r="JS480" s="7"/>
      <c r="JT480" s="7"/>
      <c r="JU480" s="7"/>
      <c r="JV480" s="7"/>
      <c r="JW480" s="7"/>
      <c r="JX480" s="7"/>
      <c r="JY480" s="7"/>
      <c r="JZ480" s="7"/>
      <c r="KA480" s="7"/>
      <c r="KB480" s="7"/>
      <c r="KC480" s="7"/>
      <c r="KD480" s="7"/>
      <c r="KE480" s="7"/>
      <c r="KF480" s="7"/>
      <c r="KG480" s="7"/>
      <c r="KH480" s="7"/>
      <c r="KI480" s="7"/>
      <c r="KJ480" s="7"/>
      <c r="KK480" s="7"/>
      <c r="KL480" s="7"/>
      <c r="KM480" s="7"/>
      <c r="KN480" s="7"/>
      <c r="KO480" s="7"/>
      <c r="KP480" s="7"/>
      <c r="KQ480" s="7"/>
      <c r="KR480" s="7"/>
      <c r="KS480" s="7"/>
      <c r="KT480" s="7"/>
      <c r="KU480" s="7"/>
      <c r="KV480" s="7"/>
      <c r="KW480" s="7"/>
      <c r="KX480" s="7"/>
      <c r="KY480" s="7"/>
      <c r="KZ480" s="7"/>
      <c r="LA480" s="7"/>
      <c r="LB480" s="7"/>
      <c r="LC480" s="7"/>
      <c r="LD480" s="7"/>
      <c r="LE480" s="7"/>
      <c r="LF480" s="7"/>
      <c r="LG480" s="7"/>
      <c r="LH480" s="7"/>
      <c r="LI480" s="7"/>
      <c r="LJ480" s="7"/>
      <c r="LK480" s="7"/>
      <c r="LL480" s="7"/>
      <c r="LM480" s="7"/>
      <c r="LN480" s="7"/>
      <c r="LO480" s="7"/>
      <c r="LP480" s="7"/>
      <c r="LQ480" s="7"/>
      <c r="LR480" s="7"/>
      <c r="LS480" s="7"/>
      <c r="LT480" s="7"/>
      <c r="LU480" s="7"/>
      <c r="LV480" s="7"/>
      <c r="LW480" s="7"/>
      <c r="LX480" s="7"/>
      <c r="LY480" s="7"/>
      <c r="LZ480" s="7"/>
      <c r="MA480" s="7"/>
      <c r="MB480" s="7"/>
      <c r="MC480" s="7"/>
      <c r="MD480" s="7"/>
      <c r="ME480" s="7"/>
      <c r="MF480" s="7"/>
      <c r="MG480" s="7"/>
      <c r="MH480" s="7"/>
      <c r="MI480" s="7"/>
      <c r="MJ480" s="7"/>
      <c r="MK480" s="7"/>
      <c r="ML480" s="7"/>
      <c r="MM480" s="7"/>
      <c r="MN480" s="7"/>
      <c r="MO480" s="7"/>
      <c r="MP480" s="7"/>
      <c r="MQ480" s="7"/>
      <c r="MR480" s="7"/>
      <c r="MS480" s="7"/>
      <c r="MT480" s="7"/>
      <c r="MU480" s="7"/>
      <c r="MV480" s="7"/>
      <c r="MW480" s="7"/>
      <c r="MX480" s="7"/>
      <c r="MY480" s="7"/>
      <c r="MZ480" s="7"/>
      <c r="NA480" s="7"/>
      <c r="NB480" s="7"/>
      <c r="NC480" s="7"/>
      <c r="ND480" s="7"/>
      <c r="NE480" s="7"/>
      <c r="NF480" s="7"/>
      <c r="NG480" s="7"/>
      <c r="NH480" s="7"/>
      <c r="NI480" s="7"/>
      <c r="NJ480" s="7"/>
      <c r="NK480" s="7"/>
      <c r="NL480" s="7"/>
      <c r="NM480" s="7"/>
      <c r="NN480" s="7"/>
      <c r="NO480" s="7"/>
      <c r="NP480" s="7"/>
      <c r="NQ480" s="7"/>
      <c r="NR480" s="7"/>
      <c r="NS480" s="7"/>
      <c r="NT480" s="7"/>
      <c r="NU480" s="7"/>
      <c r="NV480" s="7"/>
      <c r="NW480" s="7"/>
      <c r="NX480" s="7"/>
      <c r="NY480" s="7"/>
      <c r="NZ480" s="7"/>
      <c r="OA480" s="7"/>
      <c r="OB480" s="7"/>
      <c r="OC480" s="7"/>
      <c r="OD480" s="7"/>
      <c r="OE480" s="7"/>
      <c r="OF480" s="7"/>
      <c r="OG480" s="7"/>
      <c r="OH480" s="7"/>
      <c r="OI480" s="7"/>
      <c r="OJ480" s="7"/>
      <c r="OK480" s="7"/>
      <c r="OL480" s="7"/>
      <c r="OM480" s="7"/>
      <c r="ON480" s="7"/>
      <c r="OO480" s="7"/>
      <c r="OP480" s="7"/>
      <c r="OQ480" s="7"/>
      <c r="OR480" s="7"/>
      <c r="OS480" s="7"/>
      <c r="OT480" s="7"/>
      <c r="OU480" s="7"/>
      <c r="OV480" s="7"/>
      <c r="OW480" s="7"/>
      <c r="OX480" s="7"/>
      <c r="OY480" s="7"/>
      <c r="OZ480" s="7"/>
      <c r="PA480" s="7"/>
      <c r="PB480" s="7"/>
      <c r="PC480" s="7"/>
      <c r="PD480" s="7"/>
      <c r="PE480" s="7"/>
      <c r="PF480" s="7"/>
      <c r="PG480" s="7"/>
      <c r="PH480" s="7"/>
      <c r="PI480" s="7"/>
      <c r="PJ480" s="7"/>
      <c r="PK480" s="7"/>
      <c r="PL480" s="7"/>
      <c r="PM480" s="7"/>
      <c r="PN480" s="7"/>
      <c r="PO480" s="7"/>
      <c r="PP480" s="7"/>
      <c r="PQ480" s="7"/>
      <c r="PR480" s="7"/>
      <c r="PS480" s="7"/>
      <c r="PT480" s="7"/>
      <c r="PU480" s="7"/>
      <c r="PV480" s="7"/>
      <c r="PW480" s="7"/>
      <c r="PX480" s="7"/>
      <c r="PY480" s="7"/>
      <c r="PZ480" s="7"/>
      <c r="QA480" s="7"/>
      <c r="QB480" s="7"/>
      <c r="QC480" s="7"/>
      <c r="QD480" s="7"/>
      <c r="QE480" s="7"/>
      <c r="QF480" s="7"/>
      <c r="QG480" s="7"/>
      <c r="QH480" s="7"/>
      <c r="QI480" s="7"/>
      <c r="QJ480" s="7"/>
      <c r="QK480" s="7"/>
      <c r="QL480" s="7"/>
      <c r="QM480" s="7"/>
      <c r="QN480" s="7"/>
      <c r="QO480" s="7"/>
      <c r="QP480" s="7"/>
      <c r="QQ480" s="7"/>
      <c r="QR480" s="7"/>
      <c r="QS480" s="7"/>
      <c r="QT480" s="7"/>
      <c r="QU480" s="7"/>
      <c r="QV480" s="7"/>
      <c r="QW480" s="7"/>
      <c r="QX480" s="7"/>
      <c r="QY480" s="7"/>
      <c r="QZ480" s="7"/>
      <c r="RA480" s="7"/>
      <c r="RB480" s="7"/>
      <c r="RC480" s="7"/>
      <c r="RD480" s="7"/>
      <c r="RE480" s="7"/>
      <c r="RF480" s="7"/>
      <c r="RG480" s="7"/>
      <c r="RH480" s="7"/>
      <c r="RI480" s="7"/>
      <c r="RJ480" s="7"/>
      <c r="RK480" s="7"/>
      <c r="RL480" s="7"/>
      <c r="RM480" s="7"/>
      <c r="RN480" s="7"/>
      <c r="RO480" s="7"/>
      <c r="RP480" s="7"/>
      <c r="RQ480" s="7"/>
      <c r="RR480" s="7"/>
      <c r="RS480" s="7"/>
      <c r="RT480" s="7"/>
      <c r="RU480" s="7"/>
      <c r="RV480" s="7"/>
      <c r="RW480" s="7"/>
      <c r="RX480" s="7"/>
      <c r="RY480" s="7"/>
      <c r="RZ480" s="7"/>
      <c r="SA480" s="7"/>
      <c r="SB480" s="7"/>
      <c r="SC480" s="7"/>
      <c r="SD480" s="7"/>
      <c r="SE480" s="7"/>
      <c r="SF480" s="7"/>
      <c r="SG480" s="7"/>
      <c r="SH480" s="7"/>
      <c r="SI480" s="7"/>
      <c r="SJ480" s="7"/>
      <c r="SK480" s="7"/>
    </row>
    <row r="481" ht="14.2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  <c r="DT481" s="7"/>
      <c r="DU481" s="7"/>
      <c r="DV481" s="7"/>
      <c r="DW481" s="7"/>
      <c r="DX481" s="7"/>
      <c r="DY481" s="7"/>
      <c r="DZ481" s="7"/>
      <c r="EA481" s="7"/>
      <c r="EB481" s="7"/>
      <c r="EC481" s="7"/>
      <c r="ED481" s="7"/>
      <c r="EE481" s="7"/>
      <c r="EF481" s="7"/>
      <c r="EG481" s="7"/>
      <c r="EH481" s="7"/>
      <c r="EI481" s="7"/>
      <c r="EJ481" s="7"/>
      <c r="EK481" s="7"/>
      <c r="EL481" s="7"/>
      <c r="EM481" s="7"/>
      <c r="EN481" s="7"/>
      <c r="EO481" s="7"/>
      <c r="EP481" s="7"/>
      <c r="EQ481" s="7"/>
      <c r="ER481" s="7"/>
      <c r="ES481" s="7"/>
      <c r="ET481" s="7"/>
      <c r="EU481" s="7"/>
      <c r="EV481" s="7"/>
      <c r="EW481" s="7"/>
      <c r="EX481" s="7"/>
      <c r="EY481" s="7"/>
      <c r="EZ481" s="7"/>
      <c r="FA481" s="7"/>
      <c r="FB481" s="7"/>
      <c r="FC481" s="7"/>
      <c r="FD481" s="7"/>
      <c r="FE481" s="7"/>
      <c r="FF481" s="7"/>
      <c r="FG481" s="7"/>
      <c r="FH481" s="7"/>
      <c r="FI481" s="7"/>
      <c r="FJ481" s="7"/>
      <c r="FK481" s="7"/>
      <c r="FL481" s="7"/>
      <c r="FM481" s="7"/>
      <c r="FN481" s="7"/>
      <c r="FO481" s="7"/>
      <c r="FP481" s="7"/>
      <c r="FQ481" s="7"/>
      <c r="FR481" s="7"/>
      <c r="FS481" s="7"/>
      <c r="FT481" s="7"/>
      <c r="FU481" s="7"/>
      <c r="FV481" s="7"/>
      <c r="FW481" s="7"/>
      <c r="FX481" s="7"/>
      <c r="FY481" s="7"/>
      <c r="FZ481" s="7"/>
      <c r="GA481" s="7"/>
      <c r="GB481" s="7"/>
      <c r="GC481" s="7"/>
      <c r="GD481" s="7"/>
      <c r="GE481" s="7"/>
      <c r="GF481" s="7"/>
      <c r="GG481" s="7"/>
      <c r="GH481" s="7"/>
      <c r="GI481" s="7"/>
      <c r="GJ481" s="7"/>
      <c r="GK481" s="7"/>
      <c r="GL481" s="7"/>
      <c r="GM481" s="7"/>
      <c r="GN481" s="7"/>
      <c r="GO481" s="7"/>
      <c r="GP481" s="7"/>
      <c r="GQ481" s="7"/>
      <c r="GR481" s="7"/>
      <c r="GS481" s="7"/>
      <c r="GT481" s="7"/>
      <c r="GU481" s="7"/>
      <c r="GV481" s="7"/>
      <c r="GW481" s="7"/>
      <c r="GX481" s="7"/>
      <c r="GY481" s="7"/>
      <c r="GZ481" s="7"/>
      <c r="HA481" s="7"/>
      <c r="HB481" s="7"/>
      <c r="HC481" s="7"/>
      <c r="HD481" s="7"/>
      <c r="HE481" s="7"/>
      <c r="HF481" s="7"/>
      <c r="HG481" s="7"/>
      <c r="HH481" s="7"/>
      <c r="HI481" s="7"/>
      <c r="HJ481" s="7"/>
      <c r="HK481" s="7"/>
      <c r="HL481" s="7"/>
      <c r="HM481" s="7"/>
      <c r="HN481" s="7"/>
      <c r="HO481" s="7"/>
      <c r="HP481" s="7"/>
      <c r="HQ481" s="7"/>
      <c r="HR481" s="7"/>
      <c r="HS481" s="7"/>
      <c r="HT481" s="7"/>
      <c r="HU481" s="7"/>
      <c r="HV481" s="7"/>
      <c r="HW481" s="7"/>
      <c r="HX481" s="7"/>
      <c r="HY481" s="7"/>
      <c r="HZ481" s="7"/>
      <c r="IA481" s="7"/>
      <c r="IB481" s="7"/>
      <c r="IC481" s="7"/>
      <c r="ID481" s="7"/>
      <c r="IE481" s="7"/>
      <c r="IF481" s="7"/>
      <c r="IG481" s="7"/>
      <c r="IH481" s="7"/>
      <c r="II481" s="7"/>
      <c r="IJ481" s="7"/>
      <c r="IK481" s="7"/>
      <c r="IL481" s="7"/>
      <c r="IM481" s="7"/>
      <c r="IN481" s="7"/>
      <c r="IO481" s="7"/>
      <c r="IP481" s="7"/>
      <c r="IQ481" s="7"/>
      <c r="IR481" s="7"/>
      <c r="IS481" s="7"/>
      <c r="IT481" s="7"/>
      <c r="IU481" s="7"/>
      <c r="IV481" s="7"/>
      <c r="IW481" s="7"/>
      <c r="IX481" s="7"/>
      <c r="IY481" s="7"/>
      <c r="IZ481" s="7"/>
      <c r="JA481" s="7"/>
      <c r="JB481" s="7"/>
      <c r="JC481" s="7"/>
      <c r="JD481" s="7"/>
      <c r="JE481" s="7"/>
      <c r="JF481" s="7"/>
      <c r="JG481" s="7"/>
      <c r="JH481" s="7"/>
      <c r="JI481" s="7"/>
      <c r="JJ481" s="7"/>
      <c r="JK481" s="7"/>
      <c r="JL481" s="7"/>
      <c r="JM481" s="7"/>
      <c r="JN481" s="7"/>
      <c r="JO481" s="7"/>
      <c r="JP481" s="7"/>
      <c r="JQ481" s="7"/>
      <c r="JR481" s="7"/>
      <c r="JS481" s="7"/>
      <c r="JT481" s="7"/>
      <c r="JU481" s="7"/>
      <c r="JV481" s="7"/>
      <c r="JW481" s="7"/>
      <c r="JX481" s="7"/>
      <c r="JY481" s="7"/>
      <c r="JZ481" s="7"/>
      <c r="KA481" s="7"/>
      <c r="KB481" s="7"/>
      <c r="KC481" s="7"/>
      <c r="KD481" s="7"/>
      <c r="KE481" s="7"/>
      <c r="KF481" s="7"/>
      <c r="KG481" s="7"/>
      <c r="KH481" s="7"/>
      <c r="KI481" s="7"/>
      <c r="KJ481" s="7"/>
      <c r="KK481" s="7"/>
      <c r="KL481" s="7"/>
      <c r="KM481" s="7"/>
      <c r="KN481" s="7"/>
      <c r="KO481" s="7"/>
      <c r="KP481" s="7"/>
      <c r="KQ481" s="7"/>
      <c r="KR481" s="7"/>
      <c r="KS481" s="7"/>
      <c r="KT481" s="7"/>
      <c r="KU481" s="7"/>
      <c r="KV481" s="7"/>
      <c r="KW481" s="7"/>
      <c r="KX481" s="7"/>
      <c r="KY481" s="7"/>
      <c r="KZ481" s="7"/>
      <c r="LA481" s="7"/>
      <c r="LB481" s="7"/>
      <c r="LC481" s="7"/>
      <c r="LD481" s="7"/>
      <c r="LE481" s="7"/>
      <c r="LF481" s="7"/>
      <c r="LG481" s="7"/>
      <c r="LH481" s="7"/>
      <c r="LI481" s="7"/>
      <c r="LJ481" s="7"/>
      <c r="LK481" s="7"/>
      <c r="LL481" s="7"/>
      <c r="LM481" s="7"/>
      <c r="LN481" s="7"/>
      <c r="LO481" s="7"/>
      <c r="LP481" s="7"/>
      <c r="LQ481" s="7"/>
      <c r="LR481" s="7"/>
      <c r="LS481" s="7"/>
      <c r="LT481" s="7"/>
      <c r="LU481" s="7"/>
      <c r="LV481" s="7"/>
      <c r="LW481" s="7"/>
      <c r="LX481" s="7"/>
      <c r="LY481" s="7"/>
      <c r="LZ481" s="7"/>
      <c r="MA481" s="7"/>
      <c r="MB481" s="7"/>
      <c r="MC481" s="7"/>
      <c r="MD481" s="7"/>
      <c r="ME481" s="7"/>
      <c r="MF481" s="7"/>
      <c r="MG481" s="7"/>
      <c r="MH481" s="7"/>
      <c r="MI481" s="7"/>
      <c r="MJ481" s="7"/>
      <c r="MK481" s="7"/>
      <c r="ML481" s="7"/>
      <c r="MM481" s="7"/>
      <c r="MN481" s="7"/>
      <c r="MO481" s="7"/>
      <c r="MP481" s="7"/>
      <c r="MQ481" s="7"/>
      <c r="MR481" s="7"/>
      <c r="MS481" s="7"/>
      <c r="MT481" s="7"/>
      <c r="MU481" s="7"/>
      <c r="MV481" s="7"/>
      <c r="MW481" s="7"/>
      <c r="MX481" s="7"/>
      <c r="MY481" s="7"/>
      <c r="MZ481" s="7"/>
      <c r="NA481" s="7"/>
      <c r="NB481" s="7"/>
      <c r="NC481" s="7"/>
      <c r="ND481" s="7"/>
      <c r="NE481" s="7"/>
      <c r="NF481" s="7"/>
      <c r="NG481" s="7"/>
      <c r="NH481" s="7"/>
      <c r="NI481" s="7"/>
      <c r="NJ481" s="7"/>
      <c r="NK481" s="7"/>
      <c r="NL481" s="7"/>
      <c r="NM481" s="7"/>
      <c r="NN481" s="7"/>
      <c r="NO481" s="7"/>
      <c r="NP481" s="7"/>
      <c r="NQ481" s="7"/>
      <c r="NR481" s="7"/>
      <c r="NS481" s="7"/>
      <c r="NT481" s="7"/>
      <c r="NU481" s="7"/>
      <c r="NV481" s="7"/>
      <c r="NW481" s="7"/>
      <c r="NX481" s="7"/>
      <c r="NY481" s="7"/>
      <c r="NZ481" s="7"/>
      <c r="OA481" s="7"/>
      <c r="OB481" s="7"/>
      <c r="OC481" s="7"/>
      <c r="OD481" s="7"/>
      <c r="OE481" s="7"/>
      <c r="OF481" s="7"/>
      <c r="OG481" s="7"/>
      <c r="OH481" s="7"/>
      <c r="OI481" s="7"/>
      <c r="OJ481" s="7"/>
      <c r="OK481" s="7"/>
      <c r="OL481" s="7"/>
      <c r="OM481" s="7"/>
      <c r="ON481" s="7"/>
      <c r="OO481" s="7"/>
      <c r="OP481" s="7"/>
      <c r="OQ481" s="7"/>
      <c r="OR481" s="7"/>
      <c r="OS481" s="7"/>
      <c r="OT481" s="7"/>
      <c r="OU481" s="7"/>
      <c r="OV481" s="7"/>
      <c r="OW481" s="7"/>
      <c r="OX481" s="7"/>
      <c r="OY481" s="7"/>
      <c r="OZ481" s="7"/>
      <c r="PA481" s="7"/>
      <c r="PB481" s="7"/>
      <c r="PC481" s="7"/>
      <c r="PD481" s="7"/>
      <c r="PE481" s="7"/>
      <c r="PF481" s="7"/>
      <c r="PG481" s="7"/>
      <c r="PH481" s="7"/>
      <c r="PI481" s="7"/>
      <c r="PJ481" s="7"/>
      <c r="PK481" s="7"/>
      <c r="PL481" s="7"/>
      <c r="PM481" s="7"/>
      <c r="PN481" s="7"/>
      <c r="PO481" s="7"/>
      <c r="PP481" s="7"/>
      <c r="PQ481" s="7"/>
      <c r="PR481" s="7"/>
      <c r="PS481" s="7"/>
      <c r="PT481" s="7"/>
      <c r="PU481" s="7"/>
      <c r="PV481" s="7"/>
      <c r="PW481" s="7"/>
      <c r="PX481" s="7"/>
      <c r="PY481" s="7"/>
      <c r="PZ481" s="7"/>
      <c r="QA481" s="7"/>
      <c r="QB481" s="7"/>
      <c r="QC481" s="7"/>
      <c r="QD481" s="7"/>
      <c r="QE481" s="7"/>
      <c r="QF481" s="7"/>
      <c r="QG481" s="7"/>
      <c r="QH481" s="7"/>
      <c r="QI481" s="7"/>
      <c r="QJ481" s="7"/>
      <c r="QK481" s="7"/>
      <c r="QL481" s="7"/>
      <c r="QM481" s="7"/>
      <c r="QN481" s="7"/>
      <c r="QO481" s="7"/>
      <c r="QP481" s="7"/>
      <c r="QQ481" s="7"/>
      <c r="QR481" s="7"/>
      <c r="QS481" s="7"/>
      <c r="QT481" s="7"/>
      <c r="QU481" s="7"/>
      <c r="QV481" s="7"/>
      <c r="QW481" s="7"/>
      <c r="QX481" s="7"/>
      <c r="QY481" s="7"/>
      <c r="QZ481" s="7"/>
      <c r="RA481" s="7"/>
      <c r="RB481" s="7"/>
      <c r="RC481" s="7"/>
      <c r="RD481" s="7"/>
      <c r="RE481" s="7"/>
      <c r="RF481" s="7"/>
      <c r="RG481" s="7"/>
      <c r="RH481" s="7"/>
      <c r="RI481" s="7"/>
      <c r="RJ481" s="7"/>
      <c r="RK481" s="7"/>
      <c r="RL481" s="7"/>
      <c r="RM481" s="7"/>
      <c r="RN481" s="7"/>
      <c r="RO481" s="7"/>
      <c r="RP481" s="7"/>
      <c r="RQ481" s="7"/>
      <c r="RR481" s="7"/>
      <c r="RS481" s="7"/>
      <c r="RT481" s="7"/>
      <c r="RU481" s="7"/>
      <c r="RV481" s="7"/>
      <c r="RW481" s="7"/>
      <c r="RX481" s="7"/>
      <c r="RY481" s="7"/>
      <c r="RZ481" s="7"/>
      <c r="SA481" s="7"/>
      <c r="SB481" s="7"/>
      <c r="SC481" s="7"/>
      <c r="SD481" s="7"/>
      <c r="SE481" s="7"/>
      <c r="SF481" s="7"/>
      <c r="SG481" s="7"/>
      <c r="SH481" s="7"/>
      <c r="SI481" s="7"/>
      <c r="SJ481" s="7"/>
      <c r="SK481" s="7"/>
    </row>
    <row r="482" ht="14.2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  <c r="DT482" s="7"/>
      <c r="DU482" s="7"/>
      <c r="DV482" s="7"/>
      <c r="DW482" s="7"/>
      <c r="DX482" s="7"/>
      <c r="DY482" s="7"/>
      <c r="DZ482" s="7"/>
      <c r="EA482" s="7"/>
      <c r="EB482" s="7"/>
      <c r="EC482" s="7"/>
      <c r="ED482" s="7"/>
      <c r="EE482" s="7"/>
      <c r="EF482" s="7"/>
      <c r="EG482" s="7"/>
      <c r="EH482" s="7"/>
      <c r="EI482" s="7"/>
      <c r="EJ482" s="7"/>
      <c r="EK482" s="7"/>
      <c r="EL482" s="7"/>
      <c r="EM482" s="7"/>
      <c r="EN482" s="7"/>
      <c r="EO482" s="7"/>
      <c r="EP482" s="7"/>
      <c r="EQ482" s="7"/>
      <c r="ER482" s="7"/>
      <c r="ES482" s="7"/>
      <c r="ET482" s="7"/>
      <c r="EU482" s="7"/>
      <c r="EV482" s="7"/>
      <c r="EW482" s="7"/>
      <c r="EX482" s="7"/>
      <c r="EY482" s="7"/>
      <c r="EZ482" s="7"/>
      <c r="FA482" s="7"/>
      <c r="FB482" s="7"/>
      <c r="FC482" s="7"/>
      <c r="FD482" s="7"/>
      <c r="FE482" s="7"/>
      <c r="FF482" s="7"/>
      <c r="FG482" s="7"/>
      <c r="FH482" s="7"/>
      <c r="FI482" s="7"/>
      <c r="FJ482" s="7"/>
      <c r="FK482" s="7"/>
      <c r="FL482" s="7"/>
      <c r="FM482" s="7"/>
      <c r="FN482" s="7"/>
      <c r="FO482" s="7"/>
      <c r="FP482" s="7"/>
      <c r="FQ482" s="7"/>
      <c r="FR482" s="7"/>
      <c r="FS482" s="7"/>
      <c r="FT482" s="7"/>
      <c r="FU482" s="7"/>
      <c r="FV482" s="7"/>
      <c r="FW482" s="7"/>
      <c r="FX482" s="7"/>
      <c r="FY482" s="7"/>
      <c r="FZ482" s="7"/>
      <c r="GA482" s="7"/>
      <c r="GB482" s="7"/>
      <c r="GC482" s="7"/>
      <c r="GD482" s="7"/>
      <c r="GE482" s="7"/>
      <c r="GF482" s="7"/>
      <c r="GG482" s="7"/>
      <c r="GH482" s="7"/>
      <c r="GI482" s="7"/>
      <c r="GJ482" s="7"/>
      <c r="GK482" s="7"/>
      <c r="GL482" s="7"/>
      <c r="GM482" s="7"/>
      <c r="GN482" s="7"/>
      <c r="GO482" s="7"/>
      <c r="GP482" s="7"/>
      <c r="GQ482" s="7"/>
      <c r="GR482" s="7"/>
      <c r="GS482" s="7"/>
      <c r="GT482" s="7"/>
      <c r="GU482" s="7"/>
      <c r="GV482" s="7"/>
      <c r="GW482" s="7"/>
      <c r="GX482" s="7"/>
      <c r="GY482" s="7"/>
      <c r="GZ482" s="7"/>
      <c r="HA482" s="7"/>
      <c r="HB482" s="7"/>
      <c r="HC482" s="7"/>
      <c r="HD482" s="7"/>
      <c r="HE482" s="7"/>
      <c r="HF482" s="7"/>
      <c r="HG482" s="7"/>
      <c r="HH482" s="7"/>
      <c r="HI482" s="7"/>
      <c r="HJ482" s="7"/>
      <c r="HK482" s="7"/>
      <c r="HL482" s="7"/>
      <c r="HM482" s="7"/>
      <c r="HN482" s="7"/>
      <c r="HO482" s="7"/>
      <c r="HP482" s="7"/>
      <c r="HQ482" s="7"/>
      <c r="HR482" s="7"/>
      <c r="HS482" s="7"/>
      <c r="HT482" s="7"/>
      <c r="HU482" s="7"/>
      <c r="HV482" s="7"/>
      <c r="HW482" s="7"/>
      <c r="HX482" s="7"/>
      <c r="HY482" s="7"/>
      <c r="HZ482" s="7"/>
      <c r="IA482" s="7"/>
      <c r="IB482" s="7"/>
      <c r="IC482" s="7"/>
      <c r="ID482" s="7"/>
      <c r="IE482" s="7"/>
      <c r="IF482" s="7"/>
      <c r="IG482" s="7"/>
      <c r="IH482" s="7"/>
      <c r="II482" s="7"/>
      <c r="IJ482" s="7"/>
      <c r="IK482" s="7"/>
      <c r="IL482" s="7"/>
      <c r="IM482" s="7"/>
      <c r="IN482" s="7"/>
      <c r="IO482" s="7"/>
      <c r="IP482" s="7"/>
      <c r="IQ482" s="7"/>
      <c r="IR482" s="7"/>
      <c r="IS482" s="7"/>
      <c r="IT482" s="7"/>
      <c r="IU482" s="7"/>
      <c r="IV482" s="7"/>
      <c r="IW482" s="7"/>
      <c r="IX482" s="7"/>
      <c r="IY482" s="7"/>
      <c r="IZ482" s="7"/>
      <c r="JA482" s="7"/>
      <c r="JB482" s="7"/>
      <c r="JC482" s="7"/>
      <c r="JD482" s="7"/>
      <c r="JE482" s="7"/>
      <c r="JF482" s="7"/>
      <c r="JG482" s="7"/>
      <c r="JH482" s="7"/>
      <c r="JI482" s="7"/>
      <c r="JJ482" s="7"/>
      <c r="JK482" s="7"/>
      <c r="JL482" s="7"/>
      <c r="JM482" s="7"/>
      <c r="JN482" s="7"/>
      <c r="JO482" s="7"/>
      <c r="JP482" s="7"/>
      <c r="JQ482" s="7"/>
      <c r="JR482" s="7"/>
      <c r="JS482" s="7"/>
      <c r="JT482" s="7"/>
      <c r="JU482" s="7"/>
      <c r="JV482" s="7"/>
      <c r="JW482" s="7"/>
      <c r="JX482" s="7"/>
      <c r="JY482" s="7"/>
      <c r="JZ482" s="7"/>
      <c r="KA482" s="7"/>
      <c r="KB482" s="7"/>
      <c r="KC482" s="7"/>
      <c r="KD482" s="7"/>
      <c r="KE482" s="7"/>
      <c r="KF482" s="7"/>
      <c r="KG482" s="7"/>
      <c r="KH482" s="7"/>
      <c r="KI482" s="7"/>
      <c r="KJ482" s="7"/>
      <c r="KK482" s="7"/>
      <c r="KL482" s="7"/>
      <c r="KM482" s="7"/>
      <c r="KN482" s="7"/>
      <c r="KO482" s="7"/>
      <c r="KP482" s="7"/>
      <c r="KQ482" s="7"/>
      <c r="KR482" s="7"/>
      <c r="KS482" s="7"/>
      <c r="KT482" s="7"/>
      <c r="KU482" s="7"/>
      <c r="KV482" s="7"/>
      <c r="KW482" s="7"/>
      <c r="KX482" s="7"/>
      <c r="KY482" s="7"/>
      <c r="KZ482" s="7"/>
      <c r="LA482" s="7"/>
      <c r="LB482" s="7"/>
      <c r="LC482" s="7"/>
      <c r="LD482" s="7"/>
      <c r="LE482" s="7"/>
      <c r="LF482" s="7"/>
      <c r="LG482" s="7"/>
      <c r="LH482" s="7"/>
      <c r="LI482" s="7"/>
      <c r="LJ482" s="7"/>
      <c r="LK482" s="7"/>
      <c r="LL482" s="7"/>
      <c r="LM482" s="7"/>
      <c r="LN482" s="7"/>
      <c r="LO482" s="7"/>
      <c r="LP482" s="7"/>
      <c r="LQ482" s="7"/>
      <c r="LR482" s="7"/>
      <c r="LS482" s="7"/>
      <c r="LT482" s="7"/>
      <c r="LU482" s="7"/>
      <c r="LV482" s="7"/>
      <c r="LW482" s="7"/>
      <c r="LX482" s="7"/>
      <c r="LY482" s="7"/>
      <c r="LZ482" s="7"/>
      <c r="MA482" s="7"/>
      <c r="MB482" s="7"/>
      <c r="MC482" s="7"/>
      <c r="MD482" s="7"/>
      <c r="ME482" s="7"/>
      <c r="MF482" s="7"/>
      <c r="MG482" s="7"/>
      <c r="MH482" s="7"/>
      <c r="MI482" s="7"/>
      <c r="MJ482" s="7"/>
      <c r="MK482" s="7"/>
      <c r="ML482" s="7"/>
      <c r="MM482" s="7"/>
      <c r="MN482" s="7"/>
      <c r="MO482" s="7"/>
      <c r="MP482" s="7"/>
      <c r="MQ482" s="7"/>
      <c r="MR482" s="7"/>
      <c r="MS482" s="7"/>
      <c r="MT482" s="7"/>
      <c r="MU482" s="7"/>
      <c r="MV482" s="7"/>
      <c r="MW482" s="7"/>
      <c r="MX482" s="7"/>
      <c r="MY482" s="7"/>
      <c r="MZ482" s="7"/>
      <c r="NA482" s="7"/>
      <c r="NB482" s="7"/>
      <c r="NC482" s="7"/>
      <c r="ND482" s="7"/>
      <c r="NE482" s="7"/>
      <c r="NF482" s="7"/>
      <c r="NG482" s="7"/>
      <c r="NH482" s="7"/>
      <c r="NI482" s="7"/>
      <c r="NJ482" s="7"/>
      <c r="NK482" s="7"/>
      <c r="NL482" s="7"/>
      <c r="NM482" s="7"/>
      <c r="NN482" s="7"/>
      <c r="NO482" s="7"/>
      <c r="NP482" s="7"/>
      <c r="NQ482" s="7"/>
      <c r="NR482" s="7"/>
      <c r="NS482" s="7"/>
      <c r="NT482" s="7"/>
      <c r="NU482" s="7"/>
      <c r="NV482" s="7"/>
      <c r="NW482" s="7"/>
      <c r="NX482" s="7"/>
      <c r="NY482" s="7"/>
      <c r="NZ482" s="7"/>
      <c r="OA482" s="7"/>
      <c r="OB482" s="7"/>
      <c r="OC482" s="7"/>
      <c r="OD482" s="7"/>
      <c r="OE482" s="7"/>
      <c r="OF482" s="7"/>
      <c r="OG482" s="7"/>
      <c r="OH482" s="7"/>
      <c r="OI482" s="7"/>
      <c r="OJ482" s="7"/>
      <c r="OK482" s="7"/>
      <c r="OL482" s="7"/>
      <c r="OM482" s="7"/>
      <c r="ON482" s="7"/>
      <c r="OO482" s="7"/>
      <c r="OP482" s="7"/>
      <c r="OQ482" s="7"/>
      <c r="OR482" s="7"/>
      <c r="OS482" s="7"/>
      <c r="OT482" s="7"/>
      <c r="OU482" s="7"/>
      <c r="OV482" s="7"/>
      <c r="OW482" s="7"/>
      <c r="OX482" s="7"/>
      <c r="OY482" s="7"/>
      <c r="OZ482" s="7"/>
      <c r="PA482" s="7"/>
      <c r="PB482" s="7"/>
      <c r="PC482" s="7"/>
      <c r="PD482" s="7"/>
      <c r="PE482" s="7"/>
      <c r="PF482" s="7"/>
      <c r="PG482" s="7"/>
      <c r="PH482" s="7"/>
      <c r="PI482" s="7"/>
      <c r="PJ482" s="7"/>
      <c r="PK482" s="7"/>
      <c r="PL482" s="7"/>
      <c r="PM482" s="7"/>
      <c r="PN482" s="7"/>
      <c r="PO482" s="7"/>
      <c r="PP482" s="7"/>
      <c r="PQ482" s="7"/>
      <c r="PR482" s="7"/>
      <c r="PS482" s="7"/>
      <c r="PT482" s="7"/>
      <c r="PU482" s="7"/>
      <c r="PV482" s="7"/>
      <c r="PW482" s="7"/>
      <c r="PX482" s="7"/>
      <c r="PY482" s="7"/>
      <c r="PZ482" s="7"/>
      <c r="QA482" s="7"/>
      <c r="QB482" s="7"/>
      <c r="QC482" s="7"/>
      <c r="QD482" s="7"/>
      <c r="QE482" s="7"/>
      <c r="QF482" s="7"/>
      <c r="QG482" s="7"/>
      <c r="QH482" s="7"/>
      <c r="QI482" s="7"/>
      <c r="QJ482" s="7"/>
      <c r="QK482" s="7"/>
      <c r="QL482" s="7"/>
      <c r="QM482" s="7"/>
      <c r="QN482" s="7"/>
      <c r="QO482" s="7"/>
      <c r="QP482" s="7"/>
      <c r="QQ482" s="7"/>
      <c r="QR482" s="7"/>
      <c r="QS482" s="7"/>
      <c r="QT482" s="7"/>
      <c r="QU482" s="7"/>
      <c r="QV482" s="7"/>
      <c r="QW482" s="7"/>
      <c r="QX482" s="7"/>
      <c r="QY482" s="7"/>
      <c r="QZ482" s="7"/>
      <c r="RA482" s="7"/>
      <c r="RB482" s="7"/>
      <c r="RC482" s="7"/>
      <c r="RD482" s="7"/>
      <c r="RE482" s="7"/>
      <c r="RF482" s="7"/>
      <c r="RG482" s="7"/>
      <c r="RH482" s="7"/>
      <c r="RI482" s="7"/>
      <c r="RJ482" s="7"/>
      <c r="RK482" s="7"/>
      <c r="RL482" s="7"/>
      <c r="RM482" s="7"/>
      <c r="RN482" s="7"/>
      <c r="RO482" s="7"/>
      <c r="RP482" s="7"/>
      <c r="RQ482" s="7"/>
      <c r="RR482" s="7"/>
      <c r="RS482" s="7"/>
      <c r="RT482" s="7"/>
      <c r="RU482" s="7"/>
      <c r="RV482" s="7"/>
      <c r="RW482" s="7"/>
      <c r="RX482" s="7"/>
      <c r="RY482" s="7"/>
      <c r="RZ482" s="7"/>
      <c r="SA482" s="7"/>
      <c r="SB482" s="7"/>
      <c r="SC482" s="7"/>
      <c r="SD482" s="7"/>
      <c r="SE482" s="7"/>
      <c r="SF482" s="7"/>
      <c r="SG482" s="7"/>
      <c r="SH482" s="7"/>
      <c r="SI482" s="7"/>
      <c r="SJ482" s="7"/>
      <c r="SK482" s="7"/>
    </row>
    <row r="483" ht="14.2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  <c r="DT483" s="7"/>
      <c r="DU483" s="7"/>
      <c r="DV483" s="7"/>
      <c r="DW483" s="7"/>
      <c r="DX483" s="7"/>
      <c r="DY483" s="7"/>
      <c r="DZ483" s="7"/>
      <c r="EA483" s="7"/>
      <c r="EB483" s="7"/>
      <c r="EC483" s="7"/>
      <c r="ED483" s="7"/>
      <c r="EE483" s="7"/>
      <c r="EF483" s="7"/>
      <c r="EG483" s="7"/>
      <c r="EH483" s="7"/>
      <c r="EI483" s="7"/>
      <c r="EJ483" s="7"/>
      <c r="EK483" s="7"/>
      <c r="EL483" s="7"/>
      <c r="EM483" s="7"/>
      <c r="EN483" s="7"/>
      <c r="EO483" s="7"/>
      <c r="EP483" s="7"/>
      <c r="EQ483" s="7"/>
      <c r="ER483" s="7"/>
      <c r="ES483" s="7"/>
      <c r="ET483" s="7"/>
      <c r="EU483" s="7"/>
      <c r="EV483" s="7"/>
      <c r="EW483" s="7"/>
      <c r="EX483" s="7"/>
      <c r="EY483" s="7"/>
      <c r="EZ483" s="7"/>
      <c r="FA483" s="7"/>
      <c r="FB483" s="7"/>
      <c r="FC483" s="7"/>
      <c r="FD483" s="7"/>
      <c r="FE483" s="7"/>
      <c r="FF483" s="7"/>
      <c r="FG483" s="7"/>
      <c r="FH483" s="7"/>
      <c r="FI483" s="7"/>
      <c r="FJ483" s="7"/>
      <c r="FK483" s="7"/>
      <c r="FL483" s="7"/>
      <c r="FM483" s="7"/>
      <c r="FN483" s="7"/>
      <c r="FO483" s="7"/>
      <c r="FP483" s="7"/>
      <c r="FQ483" s="7"/>
      <c r="FR483" s="7"/>
      <c r="FS483" s="7"/>
      <c r="FT483" s="7"/>
      <c r="FU483" s="7"/>
      <c r="FV483" s="7"/>
      <c r="FW483" s="7"/>
      <c r="FX483" s="7"/>
      <c r="FY483" s="7"/>
      <c r="FZ483" s="7"/>
      <c r="GA483" s="7"/>
      <c r="GB483" s="7"/>
      <c r="GC483" s="7"/>
      <c r="GD483" s="7"/>
      <c r="GE483" s="7"/>
      <c r="GF483" s="7"/>
      <c r="GG483" s="7"/>
      <c r="GH483" s="7"/>
      <c r="GI483" s="7"/>
      <c r="GJ483" s="7"/>
      <c r="GK483" s="7"/>
      <c r="GL483" s="7"/>
      <c r="GM483" s="7"/>
      <c r="GN483" s="7"/>
      <c r="GO483" s="7"/>
      <c r="GP483" s="7"/>
      <c r="GQ483" s="7"/>
      <c r="GR483" s="7"/>
      <c r="GS483" s="7"/>
      <c r="GT483" s="7"/>
      <c r="GU483" s="7"/>
      <c r="GV483" s="7"/>
      <c r="GW483" s="7"/>
      <c r="GX483" s="7"/>
      <c r="GY483" s="7"/>
      <c r="GZ483" s="7"/>
      <c r="HA483" s="7"/>
      <c r="HB483" s="7"/>
      <c r="HC483" s="7"/>
      <c r="HD483" s="7"/>
      <c r="HE483" s="7"/>
      <c r="HF483" s="7"/>
      <c r="HG483" s="7"/>
      <c r="HH483" s="7"/>
      <c r="HI483" s="7"/>
      <c r="HJ483" s="7"/>
      <c r="HK483" s="7"/>
      <c r="HL483" s="7"/>
      <c r="HM483" s="7"/>
      <c r="HN483" s="7"/>
      <c r="HO483" s="7"/>
      <c r="HP483" s="7"/>
      <c r="HQ483" s="7"/>
      <c r="HR483" s="7"/>
      <c r="HS483" s="7"/>
      <c r="HT483" s="7"/>
      <c r="HU483" s="7"/>
      <c r="HV483" s="7"/>
      <c r="HW483" s="7"/>
      <c r="HX483" s="7"/>
      <c r="HY483" s="7"/>
      <c r="HZ483" s="7"/>
      <c r="IA483" s="7"/>
      <c r="IB483" s="7"/>
      <c r="IC483" s="7"/>
      <c r="ID483" s="7"/>
      <c r="IE483" s="7"/>
      <c r="IF483" s="7"/>
      <c r="IG483" s="7"/>
      <c r="IH483" s="7"/>
      <c r="II483" s="7"/>
      <c r="IJ483" s="7"/>
      <c r="IK483" s="7"/>
      <c r="IL483" s="7"/>
      <c r="IM483" s="7"/>
      <c r="IN483" s="7"/>
      <c r="IO483" s="7"/>
      <c r="IP483" s="7"/>
      <c r="IQ483" s="7"/>
      <c r="IR483" s="7"/>
      <c r="IS483" s="7"/>
      <c r="IT483" s="7"/>
      <c r="IU483" s="7"/>
      <c r="IV483" s="7"/>
      <c r="IW483" s="7"/>
      <c r="IX483" s="7"/>
      <c r="IY483" s="7"/>
      <c r="IZ483" s="7"/>
      <c r="JA483" s="7"/>
      <c r="JB483" s="7"/>
      <c r="JC483" s="7"/>
      <c r="JD483" s="7"/>
      <c r="JE483" s="7"/>
      <c r="JF483" s="7"/>
      <c r="JG483" s="7"/>
      <c r="JH483" s="7"/>
      <c r="JI483" s="7"/>
      <c r="JJ483" s="7"/>
      <c r="JK483" s="7"/>
      <c r="JL483" s="7"/>
      <c r="JM483" s="7"/>
      <c r="JN483" s="7"/>
      <c r="JO483" s="7"/>
      <c r="JP483" s="7"/>
      <c r="JQ483" s="7"/>
      <c r="JR483" s="7"/>
      <c r="JS483" s="7"/>
      <c r="JT483" s="7"/>
      <c r="JU483" s="7"/>
      <c r="JV483" s="7"/>
      <c r="JW483" s="7"/>
      <c r="JX483" s="7"/>
      <c r="JY483" s="7"/>
      <c r="JZ483" s="7"/>
      <c r="KA483" s="7"/>
      <c r="KB483" s="7"/>
      <c r="KC483" s="7"/>
      <c r="KD483" s="7"/>
      <c r="KE483" s="7"/>
      <c r="KF483" s="7"/>
      <c r="KG483" s="7"/>
      <c r="KH483" s="7"/>
      <c r="KI483" s="7"/>
      <c r="KJ483" s="7"/>
      <c r="KK483" s="7"/>
      <c r="KL483" s="7"/>
      <c r="KM483" s="7"/>
      <c r="KN483" s="7"/>
      <c r="KO483" s="7"/>
      <c r="KP483" s="7"/>
      <c r="KQ483" s="7"/>
      <c r="KR483" s="7"/>
      <c r="KS483" s="7"/>
      <c r="KT483" s="7"/>
      <c r="KU483" s="7"/>
      <c r="KV483" s="7"/>
      <c r="KW483" s="7"/>
      <c r="KX483" s="7"/>
      <c r="KY483" s="7"/>
      <c r="KZ483" s="7"/>
      <c r="LA483" s="7"/>
      <c r="LB483" s="7"/>
      <c r="LC483" s="7"/>
      <c r="LD483" s="7"/>
      <c r="LE483" s="7"/>
      <c r="LF483" s="7"/>
      <c r="LG483" s="7"/>
      <c r="LH483" s="7"/>
      <c r="LI483" s="7"/>
      <c r="LJ483" s="7"/>
      <c r="LK483" s="7"/>
      <c r="LL483" s="7"/>
      <c r="LM483" s="7"/>
      <c r="LN483" s="7"/>
      <c r="LO483" s="7"/>
      <c r="LP483" s="7"/>
      <c r="LQ483" s="7"/>
      <c r="LR483" s="7"/>
      <c r="LS483" s="7"/>
      <c r="LT483" s="7"/>
      <c r="LU483" s="7"/>
      <c r="LV483" s="7"/>
      <c r="LW483" s="7"/>
      <c r="LX483" s="7"/>
      <c r="LY483" s="7"/>
      <c r="LZ483" s="7"/>
      <c r="MA483" s="7"/>
      <c r="MB483" s="7"/>
      <c r="MC483" s="7"/>
      <c r="MD483" s="7"/>
      <c r="ME483" s="7"/>
      <c r="MF483" s="7"/>
      <c r="MG483" s="7"/>
      <c r="MH483" s="7"/>
      <c r="MI483" s="7"/>
      <c r="MJ483" s="7"/>
      <c r="MK483" s="7"/>
      <c r="ML483" s="7"/>
      <c r="MM483" s="7"/>
      <c r="MN483" s="7"/>
      <c r="MO483" s="7"/>
      <c r="MP483" s="7"/>
      <c r="MQ483" s="7"/>
      <c r="MR483" s="7"/>
      <c r="MS483" s="7"/>
      <c r="MT483" s="7"/>
      <c r="MU483" s="7"/>
      <c r="MV483" s="7"/>
      <c r="MW483" s="7"/>
      <c r="MX483" s="7"/>
      <c r="MY483" s="7"/>
      <c r="MZ483" s="7"/>
      <c r="NA483" s="7"/>
      <c r="NB483" s="7"/>
      <c r="NC483" s="7"/>
      <c r="ND483" s="7"/>
      <c r="NE483" s="7"/>
      <c r="NF483" s="7"/>
      <c r="NG483" s="7"/>
      <c r="NH483" s="7"/>
      <c r="NI483" s="7"/>
      <c r="NJ483" s="7"/>
      <c r="NK483" s="7"/>
      <c r="NL483" s="7"/>
      <c r="NM483" s="7"/>
      <c r="NN483" s="7"/>
      <c r="NO483" s="7"/>
      <c r="NP483" s="7"/>
      <c r="NQ483" s="7"/>
      <c r="NR483" s="7"/>
      <c r="NS483" s="7"/>
      <c r="NT483" s="7"/>
      <c r="NU483" s="7"/>
      <c r="NV483" s="7"/>
      <c r="NW483" s="7"/>
      <c r="NX483" s="7"/>
      <c r="NY483" s="7"/>
      <c r="NZ483" s="7"/>
      <c r="OA483" s="7"/>
      <c r="OB483" s="7"/>
      <c r="OC483" s="7"/>
      <c r="OD483" s="7"/>
      <c r="OE483" s="7"/>
      <c r="OF483" s="7"/>
      <c r="OG483" s="7"/>
      <c r="OH483" s="7"/>
      <c r="OI483" s="7"/>
      <c r="OJ483" s="7"/>
      <c r="OK483" s="7"/>
      <c r="OL483" s="7"/>
      <c r="OM483" s="7"/>
      <c r="ON483" s="7"/>
      <c r="OO483" s="7"/>
      <c r="OP483" s="7"/>
      <c r="OQ483" s="7"/>
      <c r="OR483" s="7"/>
      <c r="OS483" s="7"/>
      <c r="OT483" s="7"/>
      <c r="OU483" s="7"/>
      <c r="OV483" s="7"/>
      <c r="OW483" s="7"/>
      <c r="OX483" s="7"/>
      <c r="OY483" s="7"/>
      <c r="OZ483" s="7"/>
      <c r="PA483" s="7"/>
      <c r="PB483" s="7"/>
      <c r="PC483" s="7"/>
      <c r="PD483" s="7"/>
      <c r="PE483" s="7"/>
      <c r="PF483" s="7"/>
      <c r="PG483" s="7"/>
      <c r="PH483" s="7"/>
      <c r="PI483" s="7"/>
      <c r="PJ483" s="7"/>
      <c r="PK483" s="7"/>
      <c r="PL483" s="7"/>
      <c r="PM483" s="7"/>
      <c r="PN483" s="7"/>
      <c r="PO483" s="7"/>
      <c r="PP483" s="7"/>
      <c r="PQ483" s="7"/>
      <c r="PR483" s="7"/>
      <c r="PS483" s="7"/>
      <c r="PT483" s="7"/>
      <c r="PU483" s="7"/>
      <c r="PV483" s="7"/>
      <c r="PW483" s="7"/>
      <c r="PX483" s="7"/>
      <c r="PY483" s="7"/>
      <c r="PZ483" s="7"/>
      <c r="QA483" s="7"/>
      <c r="QB483" s="7"/>
      <c r="QC483" s="7"/>
      <c r="QD483" s="7"/>
      <c r="QE483" s="7"/>
      <c r="QF483" s="7"/>
      <c r="QG483" s="7"/>
      <c r="QH483" s="7"/>
      <c r="QI483" s="7"/>
      <c r="QJ483" s="7"/>
      <c r="QK483" s="7"/>
      <c r="QL483" s="7"/>
      <c r="QM483" s="7"/>
      <c r="QN483" s="7"/>
      <c r="QO483" s="7"/>
      <c r="QP483" s="7"/>
      <c r="QQ483" s="7"/>
      <c r="QR483" s="7"/>
      <c r="QS483" s="7"/>
      <c r="QT483" s="7"/>
      <c r="QU483" s="7"/>
      <c r="QV483" s="7"/>
      <c r="QW483" s="7"/>
      <c r="QX483" s="7"/>
      <c r="QY483" s="7"/>
      <c r="QZ483" s="7"/>
      <c r="RA483" s="7"/>
      <c r="RB483" s="7"/>
      <c r="RC483" s="7"/>
      <c r="RD483" s="7"/>
      <c r="RE483" s="7"/>
      <c r="RF483" s="7"/>
      <c r="RG483" s="7"/>
      <c r="RH483" s="7"/>
      <c r="RI483" s="7"/>
      <c r="RJ483" s="7"/>
      <c r="RK483" s="7"/>
      <c r="RL483" s="7"/>
      <c r="RM483" s="7"/>
      <c r="RN483" s="7"/>
      <c r="RO483" s="7"/>
      <c r="RP483" s="7"/>
      <c r="RQ483" s="7"/>
      <c r="RR483" s="7"/>
      <c r="RS483" s="7"/>
      <c r="RT483" s="7"/>
      <c r="RU483" s="7"/>
      <c r="RV483" s="7"/>
      <c r="RW483" s="7"/>
      <c r="RX483" s="7"/>
      <c r="RY483" s="7"/>
      <c r="RZ483" s="7"/>
      <c r="SA483" s="7"/>
      <c r="SB483" s="7"/>
      <c r="SC483" s="7"/>
      <c r="SD483" s="7"/>
      <c r="SE483" s="7"/>
      <c r="SF483" s="7"/>
      <c r="SG483" s="7"/>
      <c r="SH483" s="7"/>
      <c r="SI483" s="7"/>
      <c r="SJ483" s="7"/>
      <c r="SK483" s="7"/>
    </row>
    <row r="484" ht="14.2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  <c r="DT484" s="7"/>
      <c r="DU484" s="7"/>
      <c r="DV484" s="7"/>
      <c r="DW484" s="7"/>
      <c r="DX484" s="7"/>
      <c r="DY484" s="7"/>
      <c r="DZ484" s="7"/>
      <c r="EA484" s="7"/>
      <c r="EB484" s="7"/>
      <c r="EC484" s="7"/>
      <c r="ED484" s="7"/>
      <c r="EE484" s="7"/>
      <c r="EF484" s="7"/>
      <c r="EG484" s="7"/>
      <c r="EH484" s="7"/>
      <c r="EI484" s="7"/>
      <c r="EJ484" s="7"/>
      <c r="EK484" s="7"/>
      <c r="EL484" s="7"/>
      <c r="EM484" s="7"/>
      <c r="EN484" s="7"/>
      <c r="EO484" s="7"/>
      <c r="EP484" s="7"/>
      <c r="EQ484" s="7"/>
      <c r="ER484" s="7"/>
      <c r="ES484" s="7"/>
      <c r="ET484" s="7"/>
      <c r="EU484" s="7"/>
      <c r="EV484" s="7"/>
      <c r="EW484" s="7"/>
      <c r="EX484" s="7"/>
      <c r="EY484" s="7"/>
      <c r="EZ484" s="7"/>
      <c r="FA484" s="7"/>
      <c r="FB484" s="7"/>
      <c r="FC484" s="7"/>
      <c r="FD484" s="7"/>
      <c r="FE484" s="7"/>
      <c r="FF484" s="7"/>
      <c r="FG484" s="7"/>
      <c r="FH484" s="7"/>
      <c r="FI484" s="7"/>
      <c r="FJ484" s="7"/>
      <c r="FK484" s="7"/>
      <c r="FL484" s="7"/>
      <c r="FM484" s="7"/>
      <c r="FN484" s="7"/>
      <c r="FO484" s="7"/>
      <c r="FP484" s="7"/>
      <c r="FQ484" s="7"/>
      <c r="FR484" s="7"/>
      <c r="FS484" s="7"/>
      <c r="FT484" s="7"/>
      <c r="FU484" s="7"/>
      <c r="FV484" s="7"/>
      <c r="FW484" s="7"/>
      <c r="FX484" s="7"/>
      <c r="FY484" s="7"/>
      <c r="FZ484" s="7"/>
      <c r="GA484" s="7"/>
      <c r="GB484" s="7"/>
      <c r="GC484" s="7"/>
      <c r="GD484" s="7"/>
      <c r="GE484" s="7"/>
      <c r="GF484" s="7"/>
      <c r="GG484" s="7"/>
      <c r="GH484" s="7"/>
      <c r="GI484" s="7"/>
      <c r="GJ484" s="7"/>
      <c r="GK484" s="7"/>
      <c r="GL484" s="7"/>
      <c r="GM484" s="7"/>
      <c r="GN484" s="7"/>
      <c r="GO484" s="7"/>
      <c r="GP484" s="7"/>
      <c r="GQ484" s="7"/>
      <c r="GR484" s="7"/>
      <c r="GS484" s="7"/>
      <c r="GT484" s="7"/>
      <c r="GU484" s="7"/>
      <c r="GV484" s="7"/>
      <c r="GW484" s="7"/>
      <c r="GX484" s="7"/>
      <c r="GY484" s="7"/>
      <c r="GZ484" s="7"/>
      <c r="HA484" s="7"/>
      <c r="HB484" s="7"/>
      <c r="HC484" s="7"/>
      <c r="HD484" s="7"/>
      <c r="HE484" s="7"/>
      <c r="HF484" s="7"/>
      <c r="HG484" s="7"/>
      <c r="HH484" s="7"/>
      <c r="HI484" s="7"/>
      <c r="HJ484" s="7"/>
      <c r="HK484" s="7"/>
      <c r="HL484" s="7"/>
      <c r="HM484" s="7"/>
      <c r="HN484" s="7"/>
      <c r="HO484" s="7"/>
      <c r="HP484" s="7"/>
      <c r="HQ484" s="7"/>
      <c r="HR484" s="7"/>
      <c r="HS484" s="7"/>
      <c r="HT484" s="7"/>
      <c r="HU484" s="7"/>
      <c r="HV484" s="7"/>
      <c r="HW484" s="7"/>
      <c r="HX484" s="7"/>
      <c r="HY484" s="7"/>
      <c r="HZ484" s="7"/>
      <c r="IA484" s="7"/>
      <c r="IB484" s="7"/>
      <c r="IC484" s="7"/>
      <c r="ID484" s="7"/>
      <c r="IE484" s="7"/>
      <c r="IF484" s="7"/>
      <c r="IG484" s="7"/>
      <c r="IH484" s="7"/>
      <c r="II484" s="7"/>
      <c r="IJ484" s="7"/>
      <c r="IK484" s="7"/>
      <c r="IL484" s="7"/>
      <c r="IM484" s="7"/>
      <c r="IN484" s="7"/>
      <c r="IO484" s="7"/>
      <c r="IP484" s="7"/>
      <c r="IQ484" s="7"/>
      <c r="IR484" s="7"/>
      <c r="IS484" s="7"/>
      <c r="IT484" s="7"/>
      <c r="IU484" s="7"/>
      <c r="IV484" s="7"/>
      <c r="IW484" s="7"/>
      <c r="IX484" s="7"/>
      <c r="IY484" s="7"/>
      <c r="IZ484" s="7"/>
      <c r="JA484" s="7"/>
      <c r="JB484" s="7"/>
      <c r="JC484" s="7"/>
      <c r="JD484" s="7"/>
      <c r="JE484" s="7"/>
      <c r="JF484" s="7"/>
      <c r="JG484" s="7"/>
      <c r="JH484" s="7"/>
      <c r="JI484" s="7"/>
      <c r="JJ484" s="7"/>
      <c r="JK484" s="7"/>
      <c r="JL484" s="7"/>
      <c r="JM484" s="7"/>
      <c r="JN484" s="7"/>
      <c r="JO484" s="7"/>
      <c r="JP484" s="7"/>
      <c r="JQ484" s="7"/>
      <c r="JR484" s="7"/>
      <c r="JS484" s="7"/>
      <c r="JT484" s="7"/>
      <c r="JU484" s="7"/>
      <c r="JV484" s="7"/>
      <c r="JW484" s="7"/>
      <c r="JX484" s="7"/>
      <c r="JY484" s="7"/>
      <c r="JZ484" s="7"/>
      <c r="KA484" s="7"/>
      <c r="KB484" s="7"/>
      <c r="KC484" s="7"/>
      <c r="KD484" s="7"/>
      <c r="KE484" s="7"/>
      <c r="KF484" s="7"/>
      <c r="KG484" s="7"/>
      <c r="KH484" s="7"/>
      <c r="KI484" s="7"/>
      <c r="KJ484" s="7"/>
      <c r="KK484" s="7"/>
      <c r="KL484" s="7"/>
      <c r="KM484" s="7"/>
      <c r="KN484" s="7"/>
      <c r="KO484" s="7"/>
      <c r="KP484" s="7"/>
      <c r="KQ484" s="7"/>
      <c r="KR484" s="7"/>
      <c r="KS484" s="7"/>
      <c r="KT484" s="7"/>
      <c r="KU484" s="7"/>
      <c r="KV484" s="7"/>
      <c r="KW484" s="7"/>
      <c r="KX484" s="7"/>
      <c r="KY484" s="7"/>
      <c r="KZ484" s="7"/>
      <c r="LA484" s="7"/>
      <c r="LB484" s="7"/>
      <c r="LC484" s="7"/>
      <c r="LD484" s="7"/>
      <c r="LE484" s="7"/>
      <c r="LF484" s="7"/>
      <c r="LG484" s="7"/>
      <c r="LH484" s="7"/>
      <c r="LI484" s="7"/>
      <c r="LJ484" s="7"/>
      <c r="LK484" s="7"/>
      <c r="LL484" s="7"/>
      <c r="LM484" s="7"/>
      <c r="LN484" s="7"/>
      <c r="LO484" s="7"/>
      <c r="LP484" s="7"/>
      <c r="LQ484" s="7"/>
      <c r="LR484" s="7"/>
      <c r="LS484" s="7"/>
      <c r="LT484" s="7"/>
      <c r="LU484" s="7"/>
      <c r="LV484" s="7"/>
      <c r="LW484" s="7"/>
      <c r="LX484" s="7"/>
      <c r="LY484" s="7"/>
      <c r="LZ484" s="7"/>
      <c r="MA484" s="7"/>
      <c r="MB484" s="7"/>
      <c r="MC484" s="7"/>
      <c r="MD484" s="7"/>
      <c r="ME484" s="7"/>
      <c r="MF484" s="7"/>
      <c r="MG484" s="7"/>
      <c r="MH484" s="7"/>
      <c r="MI484" s="7"/>
      <c r="MJ484" s="7"/>
      <c r="MK484" s="7"/>
      <c r="ML484" s="7"/>
      <c r="MM484" s="7"/>
      <c r="MN484" s="7"/>
      <c r="MO484" s="7"/>
      <c r="MP484" s="7"/>
      <c r="MQ484" s="7"/>
      <c r="MR484" s="7"/>
      <c r="MS484" s="7"/>
      <c r="MT484" s="7"/>
      <c r="MU484" s="7"/>
      <c r="MV484" s="7"/>
      <c r="MW484" s="7"/>
      <c r="MX484" s="7"/>
      <c r="MY484" s="7"/>
      <c r="MZ484" s="7"/>
      <c r="NA484" s="7"/>
      <c r="NB484" s="7"/>
      <c r="NC484" s="7"/>
      <c r="ND484" s="7"/>
      <c r="NE484" s="7"/>
      <c r="NF484" s="7"/>
      <c r="NG484" s="7"/>
      <c r="NH484" s="7"/>
      <c r="NI484" s="7"/>
      <c r="NJ484" s="7"/>
      <c r="NK484" s="7"/>
      <c r="NL484" s="7"/>
      <c r="NM484" s="7"/>
      <c r="NN484" s="7"/>
      <c r="NO484" s="7"/>
      <c r="NP484" s="7"/>
      <c r="NQ484" s="7"/>
      <c r="NR484" s="7"/>
      <c r="NS484" s="7"/>
      <c r="NT484" s="7"/>
      <c r="NU484" s="7"/>
      <c r="NV484" s="7"/>
      <c r="NW484" s="7"/>
      <c r="NX484" s="7"/>
      <c r="NY484" s="7"/>
      <c r="NZ484" s="7"/>
      <c r="OA484" s="7"/>
      <c r="OB484" s="7"/>
      <c r="OC484" s="7"/>
      <c r="OD484" s="7"/>
      <c r="OE484" s="7"/>
      <c r="OF484" s="7"/>
      <c r="OG484" s="7"/>
      <c r="OH484" s="7"/>
      <c r="OI484" s="7"/>
      <c r="OJ484" s="7"/>
      <c r="OK484" s="7"/>
      <c r="OL484" s="7"/>
      <c r="OM484" s="7"/>
      <c r="ON484" s="7"/>
      <c r="OO484" s="7"/>
      <c r="OP484" s="7"/>
      <c r="OQ484" s="7"/>
      <c r="OR484" s="7"/>
      <c r="OS484" s="7"/>
      <c r="OT484" s="7"/>
      <c r="OU484" s="7"/>
      <c r="OV484" s="7"/>
      <c r="OW484" s="7"/>
      <c r="OX484" s="7"/>
      <c r="OY484" s="7"/>
      <c r="OZ484" s="7"/>
      <c r="PA484" s="7"/>
      <c r="PB484" s="7"/>
      <c r="PC484" s="7"/>
      <c r="PD484" s="7"/>
      <c r="PE484" s="7"/>
      <c r="PF484" s="7"/>
      <c r="PG484" s="7"/>
      <c r="PH484" s="7"/>
      <c r="PI484" s="7"/>
      <c r="PJ484" s="7"/>
      <c r="PK484" s="7"/>
      <c r="PL484" s="7"/>
      <c r="PM484" s="7"/>
      <c r="PN484" s="7"/>
      <c r="PO484" s="7"/>
      <c r="PP484" s="7"/>
      <c r="PQ484" s="7"/>
      <c r="PR484" s="7"/>
      <c r="PS484" s="7"/>
      <c r="PT484" s="7"/>
      <c r="PU484" s="7"/>
      <c r="PV484" s="7"/>
      <c r="PW484" s="7"/>
      <c r="PX484" s="7"/>
      <c r="PY484" s="7"/>
      <c r="PZ484" s="7"/>
      <c r="QA484" s="7"/>
      <c r="QB484" s="7"/>
      <c r="QC484" s="7"/>
      <c r="QD484" s="7"/>
      <c r="QE484" s="7"/>
      <c r="QF484" s="7"/>
      <c r="QG484" s="7"/>
      <c r="QH484" s="7"/>
      <c r="QI484" s="7"/>
      <c r="QJ484" s="7"/>
      <c r="QK484" s="7"/>
      <c r="QL484" s="7"/>
      <c r="QM484" s="7"/>
      <c r="QN484" s="7"/>
      <c r="QO484" s="7"/>
      <c r="QP484" s="7"/>
      <c r="QQ484" s="7"/>
      <c r="QR484" s="7"/>
      <c r="QS484" s="7"/>
      <c r="QT484" s="7"/>
      <c r="QU484" s="7"/>
      <c r="QV484" s="7"/>
      <c r="QW484" s="7"/>
      <c r="QX484" s="7"/>
      <c r="QY484" s="7"/>
      <c r="QZ484" s="7"/>
      <c r="RA484" s="7"/>
      <c r="RB484" s="7"/>
      <c r="RC484" s="7"/>
      <c r="RD484" s="7"/>
      <c r="RE484" s="7"/>
      <c r="RF484" s="7"/>
      <c r="RG484" s="7"/>
      <c r="RH484" s="7"/>
      <c r="RI484" s="7"/>
      <c r="RJ484" s="7"/>
      <c r="RK484" s="7"/>
      <c r="RL484" s="7"/>
      <c r="RM484" s="7"/>
      <c r="RN484" s="7"/>
      <c r="RO484" s="7"/>
      <c r="RP484" s="7"/>
      <c r="RQ484" s="7"/>
      <c r="RR484" s="7"/>
      <c r="RS484" s="7"/>
      <c r="RT484" s="7"/>
      <c r="RU484" s="7"/>
      <c r="RV484" s="7"/>
      <c r="RW484" s="7"/>
      <c r="RX484" s="7"/>
      <c r="RY484" s="7"/>
      <c r="RZ484" s="7"/>
      <c r="SA484" s="7"/>
      <c r="SB484" s="7"/>
      <c r="SC484" s="7"/>
      <c r="SD484" s="7"/>
      <c r="SE484" s="7"/>
      <c r="SF484" s="7"/>
      <c r="SG484" s="7"/>
      <c r="SH484" s="7"/>
      <c r="SI484" s="7"/>
      <c r="SJ484" s="7"/>
      <c r="SK484" s="7"/>
    </row>
    <row r="485" ht="14.2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  <c r="DT485" s="7"/>
      <c r="DU485" s="7"/>
      <c r="DV485" s="7"/>
      <c r="DW485" s="7"/>
      <c r="DX485" s="7"/>
      <c r="DY485" s="7"/>
      <c r="DZ485" s="7"/>
      <c r="EA485" s="7"/>
      <c r="EB485" s="7"/>
      <c r="EC485" s="7"/>
      <c r="ED485" s="7"/>
      <c r="EE485" s="7"/>
      <c r="EF485" s="7"/>
      <c r="EG485" s="7"/>
      <c r="EH485" s="7"/>
      <c r="EI485" s="7"/>
      <c r="EJ485" s="7"/>
      <c r="EK485" s="7"/>
      <c r="EL485" s="7"/>
      <c r="EM485" s="7"/>
      <c r="EN485" s="7"/>
      <c r="EO485" s="7"/>
      <c r="EP485" s="7"/>
      <c r="EQ485" s="7"/>
      <c r="ER485" s="7"/>
      <c r="ES485" s="7"/>
      <c r="ET485" s="7"/>
      <c r="EU485" s="7"/>
      <c r="EV485" s="7"/>
      <c r="EW485" s="7"/>
      <c r="EX485" s="7"/>
      <c r="EY485" s="7"/>
      <c r="EZ485" s="7"/>
      <c r="FA485" s="7"/>
      <c r="FB485" s="7"/>
      <c r="FC485" s="7"/>
      <c r="FD485" s="7"/>
      <c r="FE485" s="7"/>
      <c r="FF485" s="7"/>
      <c r="FG485" s="7"/>
      <c r="FH485" s="7"/>
      <c r="FI485" s="7"/>
      <c r="FJ485" s="7"/>
      <c r="FK485" s="7"/>
      <c r="FL485" s="7"/>
      <c r="FM485" s="7"/>
      <c r="FN485" s="7"/>
      <c r="FO485" s="7"/>
      <c r="FP485" s="7"/>
      <c r="FQ485" s="7"/>
      <c r="FR485" s="7"/>
      <c r="FS485" s="7"/>
      <c r="FT485" s="7"/>
      <c r="FU485" s="7"/>
      <c r="FV485" s="7"/>
      <c r="FW485" s="7"/>
      <c r="FX485" s="7"/>
      <c r="FY485" s="7"/>
      <c r="FZ485" s="7"/>
      <c r="GA485" s="7"/>
      <c r="GB485" s="7"/>
      <c r="GC485" s="7"/>
      <c r="GD485" s="7"/>
      <c r="GE485" s="7"/>
      <c r="GF485" s="7"/>
      <c r="GG485" s="7"/>
      <c r="GH485" s="7"/>
      <c r="GI485" s="7"/>
      <c r="GJ485" s="7"/>
      <c r="GK485" s="7"/>
      <c r="GL485" s="7"/>
      <c r="GM485" s="7"/>
      <c r="GN485" s="7"/>
      <c r="GO485" s="7"/>
      <c r="GP485" s="7"/>
      <c r="GQ485" s="7"/>
      <c r="GR485" s="7"/>
      <c r="GS485" s="7"/>
      <c r="GT485" s="7"/>
      <c r="GU485" s="7"/>
      <c r="GV485" s="7"/>
      <c r="GW485" s="7"/>
      <c r="GX485" s="7"/>
      <c r="GY485" s="7"/>
      <c r="GZ485" s="7"/>
      <c r="HA485" s="7"/>
      <c r="HB485" s="7"/>
      <c r="HC485" s="7"/>
      <c r="HD485" s="7"/>
      <c r="HE485" s="7"/>
      <c r="HF485" s="7"/>
      <c r="HG485" s="7"/>
      <c r="HH485" s="7"/>
      <c r="HI485" s="7"/>
      <c r="HJ485" s="7"/>
      <c r="HK485" s="7"/>
      <c r="HL485" s="7"/>
      <c r="HM485" s="7"/>
      <c r="HN485" s="7"/>
      <c r="HO485" s="7"/>
      <c r="HP485" s="7"/>
      <c r="HQ485" s="7"/>
      <c r="HR485" s="7"/>
      <c r="HS485" s="7"/>
      <c r="HT485" s="7"/>
      <c r="HU485" s="7"/>
      <c r="HV485" s="7"/>
      <c r="HW485" s="7"/>
      <c r="HX485" s="7"/>
      <c r="HY485" s="7"/>
      <c r="HZ485" s="7"/>
      <c r="IA485" s="7"/>
      <c r="IB485" s="7"/>
      <c r="IC485" s="7"/>
      <c r="ID485" s="7"/>
      <c r="IE485" s="7"/>
      <c r="IF485" s="7"/>
      <c r="IG485" s="7"/>
      <c r="IH485" s="7"/>
      <c r="II485" s="7"/>
      <c r="IJ485" s="7"/>
      <c r="IK485" s="7"/>
      <c r="IL485" s="7"/>
      <c r="IM485" s="7"/>
      <c r="IN485" s="7"/>
      <c r="IO485" s="7"/>
      <c r="IP485" s="7"/>
      <c r="IQ485" s="7"/>
      <c r="IR485" s="7"/>
      <c r="IS485" s="7"/>
      <c r="IT485" s="7"/>
      <c r="IU485" s="7"/>
      <c r="IV485" s="7"/>
      <c r="IW485" s="7"/>
      <c r="IX485" s="7"/>
      <c r="IY485" s="7"/>
      <c r="IZ485" s="7"/>
      <c r="JA485" s="7"/>
      <c r="JB485" s="7"/>
      <c r="JC485" s="7"/>
      <c r="JD485" s="7"/>
      <c r="JE485" s="7"/>
      <c r="JF485" s="7"/>
      <c r="JG485" s="7"/>
      <c r="JH485" s="7"/>
      <c r="JI485" s="7"/>
      <c r="JJ485" s="7"/>
      <c r="JK485" s="7"/>
      <c r="JL485" s="7"/>
      <c r="JM485" s="7"/>
      <c r="JN485" s="7"/>
      <c r="JO485" s="7"/>
      <c r="JP485" s="7"/>
      <c r="JQ485" s="7"/>
      <c r="JR485" s="7"/>
      <c r="JS485" s="7"/>
      <c r="JT485" s="7"/>
      <c r="JU485" s="7"/>
      <c r="JV485" s="7"/>
      <c r="JW485" s="7"/>
      <c r="JX485" s="7"/>
      <c r="JY485" s="7"/>
      <c r="JZ485" s="7"/>
      <c r="KA485" s="7"/>
      <c r="KB485" s="7"/>
      <c r="KC485" s="7"/>
      <c r="KD485" s="7"/>
      <c r="KE485" s="7"/>
      <c r="KF485" s="7"/>
      <c r="KG485" s="7"/>
      <c r="KH485" s="7"/>
      <c r="KI485" s="7"/>
      <c r="KJ485" s="7"/>
      <c r="KK485" s="7"/>
      <c r="KL485" s="7"/>
      <c r="KM485" s="7"/>
      <c r="KN485" s="7"/>
      <c r="KO485" s="7"/>
      <c r="KP485" s="7"/>
      <c r="KQ485" s="7"/>
      <c r="KR485" s="7"/>
      <c r="KS485" s="7"/>
      <c r="KT485" s="7"/>
      <c r="KU485" s="7"/>
      <c r="KV485" s="7"/>
      <c r="KW485" s="7"/>
      <c r="KX485" s="7"/>
      <c r="KY485" s="7"/>
      <c r="KZ485" s="7"/>
      <c r="LA485" s="7"/>
      <c r="LB485" s="7"/>
      <c r="LC485" s="7"/>
      <c r="LD485" s="7"/>
      <c r="LE485" s="7"/>
      <c r="LF485" s="7"/>
      <c r="LG485" s="7"/>
      <c r="LH485" s="7"/>
      <c r="LI485" s="7"/>
      <c r="LJ485" s="7"/>
      <c r="LK485" s="7"/>
      <c r="LL485" s="7"/>
      <c r="LM485" s="7"/>
      <c r="LN485" s="7"/>
      <c r="LO485" s="7"/>
      <c r="LP485" s="7"/>
      <c r="LQ485" s="7"/>
      <c r="LR485" s="7"/>
      <c r="LS485" s="7"/>
      <c r="LT485" s="7"/>
      <c r="LU485" s="7"/>
      <c r="LV485" s="7"/>
      <c r="LW485" s="7"/>
      <c r="LX485" s="7"/>
      <c r="LY485" s="7"/>
      <c r="LZ485" s="7"/>
      <c r="MA485" s="7"/>
      <c r="MB485" s="7"/>
      <c r="MC485" s="7"/>
      <c r="MD485" s="7"/>
      <c r="ME485" s="7"/>
      <c r="MF485" s="7"/>
      <c r="MG485" s="7"/>
      <c r="MH485" s="7"/>
      <c r="MI485" s="7"/>
      <c r="MJ485" s="7"/>
      <c r="MK485" s="7"/>
      <c r="ML485" s="7"/>
      <c r="MM485" s="7"/>
      <c r="MN485" s="7"/>
      <c r="MO485" s="7"/>
      <c r="MP485" s="7"/>
      <c r="MQ485" s="7"/>
      <c r="MR485" s="7"/>
      <c r="MS485" s="7"/>
      <c r="MT485" s="7"/>
      <c r="MU485" s="7"/>
      <c r="MV485" s="7"/>
      <c r="MW485" s="7"/>
      <c r="MX485" s="7"/>
      <c r="MY485" s="7"/>
      <c r="MZ485" s="7"/>
      <c r="NA485" s="7"/>
      <c r="NB485" s="7"/>
      <c r="NC485" s="7"/>
      <c r="ND485" s="7"/>
      <c r="NE485" s="7"/>
      <c r="NF485" s="7"/>
      <c r="NG485" s="7"/>
      <c r="NH485" s="7"/>
      <c r="NI485" s="7"/>
      <c r="NJ485" s="7"/>
      <c r="NK485" s="7"/>
      <c r="NL485" s="7"/>
      <c r="NM485" s="7"/>
      <c r="NN485" s="7"/>
      <c r="NO485" s="7"/>
      <c r="NP485" s="7"/>
      <c r="NQ485" s="7"/>
      <c r="NR485" s="7"/>
      <c r="NS485" s="7"/>
      <c r="NT485" s="7"/>
      <c r="NU485" s="7"/>
      <c r="NV485" s="7"/>
      <c r="NW485" s="7"/>
      <c r="NX485" s="7"/>
      <c r="NY485" s="7"/>
      <c r="NZ485" s="7"/>
      <c r="OA485" s="7"/>
      <c r="OB485" s="7"/>
      <c r="OC485" s="7"/>
      <c r="OD485" s="7"/>
      <c r="OE485" s="7"/>
      <c r="OF485" s="7"/>
      <c r="OG485" s="7"/>
      <c r="OH485" s="7"/>
      <c r="OI485" s="7"/>
      <c r="OJ485" s="7"/>
      <c r="OK485" s="7"/>
      <c r="OL485" s="7"/>
      <c r="OM485" s="7"/>
      <c r="ON485" s="7"/>
      <c r="OO485" s="7"/>
      <c r="OP485" s="7"/>
      <c r="OQ485" s="7"/>
      <c r="OR485" s="7"/>
      <c r="OS485" s="7"/>
      <c r="OT485" s="7"/>
      <c r="OU485" s="7"/>
      <c r="OV485" s="7"/>
      <c r="OW485" s="7"/>
      <c r="OX485" s="7"/>
      <c r="OY485" s="7"/>
      <c r="OZ485" s="7"/>
      <c r="PA485" s="7"/>
      <c r="PB485" s="7"/>
      <c r="PC485" s="7"/>
      <c r="PD485" s="7"/>
      <c r="PE485" s="7"/>
      <c r="PF485" s="7"/>
      <c r="PG485" s="7"/>
      <c r="PH485" s="7"/>
      <c r="PI485" s="7"/>
      <c r="PJ485" s="7"/>
      <c r="PK485" s="7"/>
      <c r="PL485" s="7"/>
      <c r="PM485" s="7"/>
      <c r="PN485" s="7"/>
      <c r="PO485" s="7"/>
      <c r="PP485" s="7"/>
      <c r="PQ485" s="7"/>
      <c r="PR485" s="7"/>
      <c r="PS485" s="7"/>
      <c r="PT485" s="7"/>
      <c r="PU485" s="7"/>
      <c r="PV485" s="7"/>
      <c r="PW485" s="7"/>
      <c r="PX485" s="7"/>
      <c r="PY485" s="7"/>
      <c r="PZ485" s="7"/>
      <c r="QA485" s="7"/>
      <c r="QB485" s="7"/>
      <c r="QC485" s="7"/>
      <c r="QD485" s="7"/>
      <c r="QE485" s="7"/>
      <c r="QF485" s="7"/>
      <c r="QG485" s="7"/>
      <c r="QH485" s="7"/>
      <c r="QI485" s="7"/>
      <c r="QJ485" s="7"/>
      <c r="QK485" s="7"/>
      <c r="QL485" s="7"/>
      <c r="QM485" s="7"/>
      <c r="QN485" s="7"/>
      <c r="QO485" s="7"/>
      <c r="QP485" s="7"/>
      <c r="QQ485" s="7"/>
      <c r="QR485" s="7"/>
      <c r="QS485" s="7"/>
      <c r="QT485" s="7"/>
      <c r="QU485" s="7"/>
      <c r="QV485" s="7"/>
      <c r="QW485" s="7"/>
      <c r="QX485" s="7"/>
      <c r="QY485" s="7"/>
      <c r="QZ485" s="7"/>
      <c r="RA485" s="7"/>
      <c r="RB485" s="7"/>
      <c r="RC485" s="7"/>
      <c r="RD485" s="7"/>
      <c r="RE485" s="7"/>
      <c r="RF485" s="7"/>
      <c r="RG485" s="7"/>
      <c r="RH485" s="7"/>
      <c r="RI485" s="7"/>
      <c r="RJ485" s="7"/>
      <c r="RK485" s="7"/>
      <c r="RL485" s="7"/>
      <c r="RM485" s="7"/>
      <c r="RN485" s="7"/>
      <c r="RO485" s="7"/>
      <c r="RP485" s="7"/>
      <c r="RQ485" s="7"/>
      <c r="RR485" s="7"/>
      <c r="RS485" s="7"/>
      <c r="RT485" s="7"/>
      <c r="RU485" s="7"/>
      <c r="RV485" s="7"/>
      <c r="RW485" s="7"/>
      <c r="RX485" s="7"/>
      <c r="RY485" s="7"/>
      <c r="RZ485" s="7"/>
      <c r="SA485" s="7"/>
      <c r="SB485" s="7"/>
      <c r="SC485" s="7"/>
      <c r="SD485" s="7"/>
      <c r="SE485" s="7"/>
      <c r="SF485" s="7"/>
      <c r="SG485" s="7"/>
      <c r="SH485" s="7"/>
      <c r="SI485" s="7"/>
      <c r="SJ485" s="7"/>
      <c r="SK485" s="7"/>
    </row>
    <row r="486" ht="14.2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  <c r="DT486" s="7"/>
      <c r="DU486" s="7"/>
      <c r="DV486" s="7"/>
      <c r="DW486" s="7"/>
      <c r="DX486" s="7"/>
      <c r="DY486" s="7"/>
      <c r="DZ486" s="7"/>
      <c r="EA486" s="7"/>
      <c r="EB486" s="7"/>
      <c r="EC486" s="7"/>
      <c r="ED486" s="7"/>
      <c r="EE486" s="7"/>
      <c r="EF486" s="7"/>
      <c r="EG486" s="7"/>
      <c r="EH486" s="7"/>
      <c r="EI486" s="7"/>
      <c r="EJ486" s="7"/>
      <c r="EK486" s="7"/>
      <c r="EL486" s="7"/>
      <c r="EM486" s="7"/>
      <c r="EN486" s="7"/>
      <c r="EO486" s="7"/>
      <c r="EP486" s="7"/>
      <c r="EQ486" s="7"/>
      <c r="ER486" s="7"/>
      <c r="ES486" s="7"/>
      <c r="ET486" s="7"/>
      <c r="EU486" s="7"/>
      <c r="EV486" s="7"/>
      <c r="EW486" s="7"/>
      <c r="EX486" s="7"/>
      <c r="EY486" s="7"/>
      <c r="EZ486" s="7"/>
      <c r="FA486" s="7"/>
      <c r="FB486" s="7"/>
      <c r="FC486" s="7"/>
      <c r="FD486" s="7"/>
      <c r="FE486" s="7"/>
      <c r="FF486" s="7"/>
      <c r="FG486" s="7"/>
      <c r="FH486" s="7"/>
      <c r="FI486" s="7"/>
      <c r="FJ486" s="7"/>
      <c r="FK486" s="7"/>
      <c r="FL486" s="7"/>
      <c r="FM486" s="7"/>
      <c r="FN486" s="7"/>
      <c r="FO486" s="7"/>
      <c r="FP486" s="7"/>
      <c r="FQ486" s="7"/>
      <c r="FR486" s="7"/>
      <c r="FS486" s="7"/>
      <c r="FT486" s="7"/>
      <c r="FU486" s="7"/>
      <c r="FV486" s="7"/>
      <c r="FW486" s="7"/>
      <c r="FX486" s="7"/>
      <c r="FY486" s="7"/>
      <c r="FZ486" s="7"/>
      <c r="GA486" s="7"/>
      <c r="GB486" s="7"/>
      <c r="GC486" s="7"/>
      <c r="GD486" s="7"/>
      <c r="GE486" s="7"/>
      <c r="GF486" s="7"/>
      <c r="GG486" s="7"/>
      <c r="GH486" s="7"/>
      <c r="GI486" s="7"/>
      <c r="GJ486" s="7"/>
      <c r="GK486" s="7"/>
      <c r="GL486" s="7"/>
      <c r="GM486" s="7"/>
      <c r="GN486" s="7"/>
      <c r="GO486" s="7"/>
      <c r="GP486" s="7"/>
      <c r="GQ486" s="7"/>
      <c r="GR486" s="7"/>
      <c r="GS486" s="7"/>
      <c r="GT486" s="7"/>
      <c r="GU486" s="7"/>
      <c r="GV486" s="7"/>
      <c r="GW486" s="7"/>
      <c r="GX486" s="7"/>
      <c r="GY486" s="7"/>
      <c r="GZ486" s="7"/>
      <c r="HA486" s="7"/>
      <c r="HB486" s="7"/>
      <c r="HC486" s="7"/>
      <c r="HD486" s="7"/>
      <c r="HE486" s="7"/>
      <c r="HF486" s="7"/>
      <c r="HG486" s="7"/>
      <c r="HH486" s="7"/>
      <c r="HI486" s="7"/>
      <c r="HJ486" s="7"/>
      <c r="HK486" s="7"/>
      <c r="HL486" s="7"/>
      <c r="HM486" s="7"/>
      <c r="HN486" s="7"/>
      <c r="HO486" s="7"/>
      <c r="HP486" s="7"/>
      <c r="HQ486" s="7"/>
      <c r="HR486" s="7"/>
      <c r="HS486" s="7"/>
      <c r="HT486" s="7"/>
      <c r="HU486" s="7"/>
      <c r="HV486" s="7"/>
      <c r="HW486" s="7"/>
      <c r="HX486" s="7"/>
      <c r="HY486" s="7"/>
      <c r="HZ486" s="7"/>
      <c r="IA486" s="7"/>
      <c r="IB486" s="7"/>
      <c r="IC486" s="7"/>
      <c r="ID486" s="7"/>
      <c r="IE486" s="7"/>
      <c r="IF486" s="7"/>
      <c r="IG486" s="7"/>
      <c r="IH486" s="7"/>
      <c r="II486" s="7"/>
      <c r="IJ486" s="7"/>
      <c r="IK486" s="7"/>
      <c r="IL486" s="7"/>
      <c r="IM486" s="7"/>
      <c r="IN486" s="7"/>
      <c r="IO486" s="7"/>
      <c r="IP486" s="7"/>
      <c r="IQ486" s="7"/>
      <c r="IR486" s="7"/>
      <c r="IS486" s="7"/>
      <c r="IT486" s="7"/>
      <c r="IU486" s="7"/>
      <c r="IV486" s="7"/>
      <c r="IW486" s="7"/>
      <c r="IX486" s="7"/>
      <c r="IY486" s="7"/>
      <c r="IZ486" s="7"/>
      <c r="JA486" s="7"/>
      <c r="JB486" s="7"/>
      <c r="JC486" s="7"/>
      <c r="JD486" s="7"/>
      <c r="JE486" s="7"/>
      <c r="JF486" s="7"/>
      <c r="JG486" s="7"/>
      <c r="JH486" s="7"/>
      <c r="JI486" s="7"/>
      <c r="JJ486" s="7"/>
      <c r="JK486" s="7"/>
      <c r="JL486" s="7"/>
      <c r="JM486" s="7"/>
      <c r="JN486" s="7"/>
      <c r="JO486" s="7"/>
      <c r="JP486" s="7"/>
      <c r="JQ486" s="7"/>
      <c r="JR486" s="7"/>
      <c r="JS486" s="7"/>
      <c r="JT486" s="7"/>
      <c r="JU486" s="7"/>
      <c r="JV486" s="7"/>
      <c r="JW486" s="7"/>
      <c r="JX486" s="7"/>
      <c r="JY486" s="7"/>
      <c r="JZ486" s="7"/>
      <c r="KA486" s="7"/>
      <c r="KB486" s="7"/>
      <c r="KC486" s="7"/>
      <c r="KD486" s="7"/>
      <c r="KE486" s="7"/>
      <c r="KF486" s="7"/>
      <c r="KG486" s="7"/>
      <c r="KH486" s="7"/>
      <c r="KI486" s="7"/>
      <c r="KJ486" s="7"/>
      <c r="KK486" s="7"/>
      <c r="KL486" s="7"/>
      <c r="KM486" s="7"/>
      <c r="KN486" s="7"/>
      <c r="KO486" s="7"/>
      <c r="KP486" s="7"/>
      <c r="KQ486" s="7"/>
      <c r="KR486" s="7"/>
      <c r="KS486" s="7"/>
      <c r="KT486" s="7"/>
      <c r="KU486" s="7"/>
      <c r="KV486" s="7"/>
      <c r="KW486" s="7"/>
      <c r="KX486" s="7"/>
      <c r="KY486" s="7"/>
      <c r="KZ486" s="7"/>
      <c r="LA486" s="7"/>
      <c r="LB486" s="7"/>
      <c r="LC486" s="7"/>
      <c r="LD486" s="7"/>
      <c r="LE486" s="7"/>
      <c r="LF486" s="7"/>
      <c r="LG486" s="7"/>
      <c r="LH486" s="7"/>
      <c r="LI486" s="7"/>
      <c r="LJ486" s="7"/>
      <c r="LK486" s="7"/>
      <c r="LL486" s="7"/>
      <c r="LM486" s="7"/>
      <c r="LN486" s="7"/>
      <c r="LO486" s="7"/>
      <c r="LP486" s="7"/>
      <c r="LQ486" s="7"/>
      <c r="LR486" s="7"/>
      <c r="LS486" s="7"/>
      <c r="LT486" s="7"/>
      <c r="LU486" s="7"/>
      <c r="LV486" s="7"/>
      <c r="LW486" s="7"/>
      <c r="LX486" s="7"/>
      <c r="LY486" s="7"/>
      <c r="LZ486" s="7"/>
      <c r="MA486" s="7"/>
      <c r="MB486" s="7"/>
      <c r="MC486" s="7"/>
      <c r="MD486" s="7"/>
      <c r="ME486" s="7"/>
      <c r="MF486" s="7"/>
      <c r="MG486" s="7"/>
      <c r="MH486" s="7"/>
      <c r="MI486" s="7"/>
      <c r="MJ486" s="7"/>
      <c r="MK486" s="7"/>
      <c r="ML486" s="7"/>
      <c r="MM486" s="7"/>
      <c r="MN486" s="7"/>
      <c r="MO486" s="7"/>
      <c r="MP486" s="7"/>
      <c r="MQ486" s="7"/>
      <c r="MR486" s="7"/>
      <c r="MS486" s="7"/>
      <c r="MT486" s="7"/>
      <c r="MU486" s="7"/>
      <c r="MV486" s="7"/>
      <c r="MW486" s="7"/>
      <c r="MX486" s="7"/>
      <c r="MY486" s="7"/>
      <c r="MZ486" s="7"/>
      <c r="NA486" s="7"/>
      <c r="NB486" s="7"/>
      <c r="NC486" s="7"/>
      <c r="ND486" s="7"/>
      <c r="NE486" s="7"/>
      <c r="NF486" s="7"/>
      <c r="NG486" s="7"/>
      <c r="NH486" s="7"/>
      <c r="NI486" s="7"/>
      <c r="NJ486" s="7"/>
      <c r="NK486" s="7"/>
      <c r="NL486" s="7"/>
      <c r="NM486" s="7"/>
      <c r="NN486" s="7"/>
      <c r="NO486" s="7"/>
      <c r="NP486" s="7"/>
      <c r="NQ486" s="7"/>
      <c r="NR486" s="7"/>
      <c r="NS486" s="7"/>
      <c r="NT486" s="7"/>
      <c r="NU486" s="7"/>
      <c r="NV486" s="7"/>
      <c r="NW486" s="7"/>
      <c r="NX486" s="7"/>
      <c r="NY486" s="7"/>
      <c r="NZ486" s="7"/>
      <c r="OA486" s="7"/>
      <c r="OB486" s="7"/>
      <c r="OC486" s="7"/>
      <c r="OD486" s="7"/>
      <c r="OE486" s="7"/>
      <c r="OF486" s="7"/>
      <c r="OG486" s="7"/>
      <c r="OH486" s="7"/>
      <c r="OI486" s="7"/>
      <c r="OJ486" s="7"/>
      <c r="OK486" s="7"/>
      <c r="OL486" s="7"/>
      <c r="OM486" s="7"/>
      <c r="ON486" s="7"/>
      <c r="OO486" s="7"/>
      <c r="OP486" s="7"/>
      <c r="OQ486" s="7"/>
      <c r="OR486" s="7"/>
      <c r="OS486" s="7"/>
      <c r="OT486" s="7"/>
      <c r="OU486" s="7"/>
      <c r="OV486" s="7"/>
      <c r="OW486" s="7"/>
      <c r="OX486" s="7"/>
      <c r="OY486" s="7"/>
      <c r="OZ486" s="7"/>
      <c r="PA486" s="7"/>
      <c r="PB486" s="7"/>
      <c r="PC486" s="7"/>
      <c r="PD486" s="7"/>
      <c r="PE486" s="7"/>
      <c r="PF486" s="7"/>
      <c r="PG486" s="7"/>
      <c r="PH486" s="7"/>
      <c r="PI486" s="7"/>
      <c r="PJ486" s="7"/>
      <c r="PK486" s="7"/>
      <c r="PL486" s="7"/>
      <c r="PM486" s="7"/>
      <c r="PN486" s="7"/>
      <c r="PO486" s="7"/>
      <c r="PP486" s="7"/>
      <c r="PQ486" s="7"/>
      <c r="PR486" s="7"/>
      <c r="PS486" s="7"/>
      <c r="PT486" s="7"/>
      <c r="PU486" s="7"/>
      <c r="PV486" s="7"/>
      <c r="PW486" s="7"/>
      <c r="PX486" s="7"/>
      <c r="PY486" s="7"/>
      <c r="PZ486" s="7"/>
      <c r="QA486" s="7"/>
      <c r="QB486" s="7"/>
      <c r="QC486" s="7"/>
      <c r="QD486" s="7"/>
      <c r="QE486" s="7"/>
      <c r="QF486" s="7"/>
      <c r="QG486" s="7"/>
      <c r="QH486" s="7"/>
      <c r="QI486" s="7"/>
      <c r="QJ486" s="7"/>
      <c r="QK486" s="7"/>
      <c r="QL486" s="7"/>
      <c r="QM486" s="7"/>
      <c r="QN486" s="7"/>
      <c r="QO486" s="7"/>
      <c r="QP486" s="7"/>
      <c r="QQ486" s="7"/>
      <c r="QR486" s="7"/>
      <c r="QS486" s="7"/>
      <c r="QT486" s="7"/>
      <c r="QU486" s="7"/>
      <c r="QV486" s="7"/>
      <c r="QW486" s="7"/>
      <c r="QX486" s="7"/>
      <c r="QY486" s="7"/>
      <c r="QZ486" s="7"/>
      <c r="RA486" s="7"/>
      <c r="RB486" s="7"/>
      <c r="RC486" s="7"/>
      <c r="RD486" s="7"/>
      <c r="RE486" s="7"/>
      <c r="RF486" s="7"/>
      <c r="RG486" s="7"/>
      <c r="RH486" s="7"/>
      <c r="RI486" s="7"/>
      <c r="RJ486" s="7"/>
      <c r="RK486" s="7"/>
      <c r="RL486" s="7"/>
      <c r="RM486" s="7"/>
      <c r="RN486" s="7"/>
      <c r="RO486" s="7"/>
      <c r="RP486" s="7"/>
      <c r="RQ486" s="7"/>
      <c r="RR486" s="7"/>
      <c r="RS486" s="7"/>
      <c r="RT486" s="7"/>
      <c r="RU486" s="7"/>
      <c r="RV486" s="7"/>
      <c r="RW486" s="7"/>
      <c r="RX486" s="7"/>
      <c r="RY486" s="7"/>
      <c r="RZ486" s="7"/>
      <c r="SA486" s="7"/>
      <c r="SB486" s="7"/>
      <c r="SC486" s="7"/>
      <c r="SD486" s="7"/>
      <c r="SE486" s="7"/>
      <c r="SF486" s="7"/>
      <c r="SG486" s="7"/>
      <c r="SH486" s="7"/>
      <c r="SI486" s="7"/>
      <c r="SJ486" s="7"/>
      <c r="SK486" s="7"/>
    </row>
    <row r="487" ht="14.2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  <c r="DT487" s="7"/>
      <c r="DU487" s="7"/>
      <c r="DV487" s="7"/>
      <c r="DW487" s="7"/>
      <c r="DX487" s="7"/>
      <c r="DY487" s="7"/>
      <c r="DZ487" s="7"/>
      <c r="EA487" s="7"/>
      <c r="EB487" s="7"/>
      <c r="EC487" s="7"/>
      <c r="ED487" s="7"/>
      <c r="EE487" s="7"/>
      <c r="EF487" s="7"/>
      <c r="EG487" s="7"/>
      <c r="EH487" s="7"/>
      <c r="EI487" s="7"/>
      <c r="EJ487" s="7"/>
      <c r="EK487" s="7"/>
      <c r="EL487" s="7"/>
      <c r="EM487" s="7"/>
      <c r="EN487" s="7"/>
      <c r="EO487" s="7"/>
      <c r="EP487" s="7"/>
      <c r="EQ487" s="7"/>
      <c r="ER487" s="7"/>
      <c r="ES487" s="7"/>
      <c r="ET487" s="7"/>
      <c r="EU487" s="7"/>
      <c r="EV487" s="7"/>
      <c r="EW487" s="7"/>
      <c r="EX487" s="7"/>
      <c r="EY487" s="7"/>
      <c r="EZ487" s="7"/>
      <c r="FA487" s="7"/>
      <c r="FB487" s="7"/>
      <c r="FC487" s="7"/>
      <c r="FD487" s="7"/>
      <c r="FE487" s="7"/>
      <c r="FF487" s="7"/>
      <c r="FG487" s="7"/>
      <c r="FH487" s="7"/>
      <c r="FI487" s="7"/>
      <c r="FJ487" s="7"/>
      <c r="FK487" s="7"/>
      <c r="FL487" s="7"/>
      <c r="FM487" s="7"/>
      <c r="FN487" s="7"/>
      <c r="FO487" s="7"/>
      <c r="FP487" s="7"/>
      <c r="FQ487" s="7"/>
      <c r="FR487" s="7"/>
      <c r="FS487" s="7"/>
      <c r="FT487" s="7"/>
      <c r="FU487" s="7"/>
      <c r="FV487" s="7"/>
      <c r="FW487" s="7"/>
      <c r="FX487" s="7"/>
      <c r="FY487" s="7"/>
      <c r="FZ487" s="7"/>
      <c r="GA487" s="7"/>
      <c r="GB487" s="7"/>
      <c r="GC487" s="7"/>
      <c r="GD487" s="7"/>
      <c r="GE487" s="7"/>
      <c r="GF487" s="7"/>
      <c r="GG487" s="7"/>
      <c r="GH487" s="7"/>
      <c r="GI487" s="7"/>
      <c r="GJ487" s="7"/>
      <c r="GK487" s="7"/>
      <c r="GL487" s="7"/>
      <c r="GM487" s="7"/>
      <c r="GN487" s="7"/>
      <c r="GO487" s="7"/>
      <c r="GP487" s="7"/>
      <c r="GQ487" s="7"/>
      <c r="GR487" s="7"/>
      <c r="GS487" s="7"/>
      <c r="GT487" s="7"/>
      <c r="GU487" s="7"/>
      <c r="GV487" s="7"/>
      <c r="GW487" s="7"/>
      <c r="GX487" s="7"/>
      <c r="GY487" s="7"/>
      <c r="GZ487" s="7"/>
      <c r="HA487" s="7"/>
      <c r="HB487" s="7"/>
      <c r="HC487" s="7"/>
      <c r="HD487" s="7"/>
      <c r="HE487" s="7"/>
      <c r="HF487" s="7"/>
      <c r="HG487" s="7"/>
      <c r="HH487" s="7"/>
      <c r="HI487" s="7"/>
      <c r="HJ487" s="7"/>
      <c r="HK487" s="7"/>
      <c r="HL487" s="7"/>
      <c r="HM487" s="7"/>
      <c r="HN487" s="7"/>
      <c r="HO487" s="7"/>
      <c r="HP487" s="7"/>
      <c r="HQ487" s="7"/>
      <c r="HR487" s="7"/>
      <c r="HS487" s="7"/>
      <c r="HT487" s="7"/>
      <c r="HU487" s="7"/>
      <c r="HV487" s="7"/>
      <c r="HW487" s="7"/>
      <c r="HX487" s="7"/>
      <c r="HY487" s="7"/>
      <c r="HZ487" s="7"/>
      <c r="IA487" s="7"/>
      <c r="IB487" s="7"/>
      <c r="IC487" s="7"/>
      <c r="ID487" s="7"/>
      <c r="IE487" s="7"/>
      <c r="IF487" s="7"/>
      <c r="IG487" s="7"/>
      <c r="IH487" s="7"/>
      <c r="II487" s="7"/>
      <c r="IJ487" s="7"/>
      <c r="IK487" s="7"/>
      <c r="IL487" s="7"/>
      <c r="IM487" s="7"/>
      <c r="IN487" s="7"/>
      <c r="IO487" s="7"/>
      <c r="IP487" s="7"/>
      <c r="IQ487" s="7"/>
      <c r="IR487" s="7"/>
      <c r="IS487" s="7"/>
      <c r="IT487" s="7"/>
      <c r="IU487" s="7"/>
      <c r="IV487" s="7"/>
      <c r="IW487" s="7"/>
      <c r="IX487" s="7"/>
      <c r="IY487" s="7"/>
      <c r="IZ487" s="7"/>
      <c r="JA487" s="7"/>
      <c r="JB487" s="7"/>
      <c r="JC487" s="7"/>
      <c r="JD487" s="7"/>
      <c r="JE487" s="7"/>
      <c r="JF487" s="7"/>
      <c r="JG487" s="7"/>
      <c r="JH487" s="7"/>
      <c r="JI487" s="7"/>
      <c r="JJ487" s="7"/>
      <c r="JK487" s="7"/>
      <c r="JL487" s="7"/>
      <c r="JM487" s="7"/>
      <c r="JN487" s="7"/>
      <c r="JO487" s="7"/>
      <c r="JP487" s="7"/>
      <c r="JQ487" s="7"/>
      <c r="JR487" s="7"/>
      <c r="JS487" s="7"/>
      <c r="JT487" s="7"/>
      <c r="JU487" s="7"/>
      <c r="JV487" s="7"/>
      <c r="JW487" s="7"/>
      <c r="JX487" s="7"/>
      <c r="JY487" s="7"/>
      <c r="JZ487" s="7"/>
      <c r="KA487" s="7"/>
      <c r="KB487" s="7"/>
      <c r="KC487" s="7"/>
      <c r="KD487" s="7"/>
      <c r="KE487" s="7"/>
      <c r="KF487" s="7"/>
      <c r="KG487" s="7"/>
      <c r="KH487" s="7"/>
      <c r="KI487" s="7"/>
      <c r="KJ487" s="7"/>
      <c r="KK487" s="7"/>
      <c r="KL487" s="7"/>
      <c r="KM487" s="7"/>
      <c r="KN487" s="7"/>
      <c r="KO487" s="7"/>
      <c r="KP487" s="7"/>
      <c r="KQ487" s="7"/>
      <c r="KR487" s="7"/>
      <c r="KS487" s="7"/>
      <c r="KT487" s="7"/>
      <c r="KU487" s="7"/>
      <c r="KV487" s="7"/>
      <c r="KW487" s="7"/>
      <c r="KX487" s="7"/>
      <c r="KY487" s="7"/>
      <c r="KZ487" s="7"/>
      <c r="LA487" s="7"/>
      <c r="LB487" s="7"/>
      <c r="LC487" s="7"/>
      <c r="LD487" s="7"/>
      <c r="LE487" s="7"/>
      <c r="LF487" s="7"/>
      <c r="LG487" s="7"/>
      <c r="LH487" s="7"/>
      <c r="LI487" s="7"/>
      <c r="LJ487" s="7"/>
      <c r="LK487" s="7"/>
      <c r="LL487" s="7"/>
      <c r="LM487" s="7"/>
      <c r="LN487" s="7"/>
      <c r="LO487" s="7"/>
      <c r="LP487" s="7"/>
      <c r="LQ487" s="7"/>
      <c r="LR487" s="7"/>
      <c r="LS487" s="7"/>
      <c r="LT487" s="7"/>
      <c r="LU487" s="7"/>
      <c r="LV487" s="7"/>
      <c r="LW487" s="7"/>
      <c r="LX487" s="7"/>
      <c r="LY487" s="7"/>
      <c r="LZ487" s="7"/>
      <c r="MA487" s="7"/>
      <c r="MB487" s="7"/>
      <c r="MC487" s="7"/>
      <c r="MD487" s="7"/>
      <c r="ME487" s="7"/>
      <c r="MF487" s="7"/>
      <c r="MG487" s="7"/>
      <c r="MH487" s="7"/>
      <c r="MI487" s="7"/>
      <c r="MJ487" s="7"/>
      <c r="MK487" s="7"/>
      <c r="ML487" s="7"/>
      <c r="MM487" s="7"/>
      <c r="MN487" s="7"/>
      <c r="MO487" s="7"/>
      <c r="MP487" s="7"/>
      <c r="MQ487" s="7"/>
      <c r="MR487" s="7"/>
      <c r="MS487" s="7"/>
      <c r="MT487" s="7"/>
      <c r="MU487" s="7"/>
      <c r="MV487" s="7"/>
      <c r="MW487" s="7"/>
      <c r="MX487" s="7"/>
      <c r="MY487" s="7"/>
      <c r="MZ487" s="7"/>
      <c r="NA487" s="7"/>
      <c r="NB487" s="7"/>
      <c r="NC487" s="7"/>
      <c r="ND487" s="7"/>
      <c r="NE487" s="7"/>
      <c r="NF487" s="7"/>
      <c r="NG487" s="7"/>
      <c r="NH487" s="7"/>
      <c r="NI487" s="7"/>
      <c r="NJ487" s="7"/>
      <c r="NK487" s="7"/>
      <c r="NL487" s="7"/>
      <c r="NM487" s="7"/>
      <c r="NN487" s="7"/>
      <c r="NO487" s="7"/>
      <c r="NP487" s="7"/>
      <c r="NQ487" s="7"/>
      <c r="NR487" s="7"/>
      <c r="NS487" s="7"/>
      <c r="NT487" s="7"/>
      <c r="NU487" s="7"/>
      <c r="NV487" s="7"/>
      <c r="NW487" s="7"/>
      <c r="NX487" s="7"/>
      <c r="NY487" s="7"/>
      <c r="NZ487" s="7"/>
      <c r="OA487" s="7"/>
      <c r="OB487" s="7"/>
      <c r="OC487" s="7"/>
      <c r="OD487" s="7"/>
      <c r="OE487" s="7"/>
      <c r="OF487" s="7"/>
      <c r="OG487" s="7"/>
      <c r="OH487" s="7"/>
      <c r="OI487" s="7"/>
      <c r="OJ487" s="7"/>
      <c r="OK487" s="7"/>
      <c r="OL487" s="7"/>
      <c r="OM487" s="7"/>
      <c r="ON487" s="7"/>
      <c r="OO487" s="7"/>
      <c r="OP487" s="7"/>
      <c r="OQ487" s="7"/>
      <c r="OR487" s="7"/>
      <c r="OS487" s="7"/>
      <c r="OT487" s="7"/>
      <c r="OU487" s="7"/>
      <c r="OV487" s="7"/>
      <c r="OW487" s="7"/>
      <c r="OX487" s="7"/>
      <c r="OY487" s="7"/>
      <c r="OZ487" s="7"/>
      <c r="PA487" s="7"/>
      <c r="PB487" s="7"/>
      <c r="PC487" s="7"/>
      <c r="PD487" s="7"/>
      <c r="PE487" s="7"/>
      <c r="PF487" s="7"/>
      <c r="PG487" s="7"/>
      <c r="PH487" s="7"/>
      <c r="PI487" s="7"/>
      <c r="PJ487" s="7"/>
      <c r="PK487" s="7"/>
      <c r="PL487" s="7"/>
      <c r="PM487" s="7"/>
      <c r="PN487" s="7"/>
      <c r="PO487" s="7"/>
      <c r="PP487" s="7"/>
      <c r="PQ487" s="7"/>
      <c r="PR487" s="7"/>
      <c r="PS487" s="7"/>
      <c r="PT487" s="7"/>
      <c r="PU487" s="7"/>
      <c r="PV487" s="7"/>
      <c r="PW487" s="7"/>
      <c r="PX487" s="7"/>
      <c r="PY487" s="7"/>
      <c r="PZ487" s="7"/>
      <c r="QA487" s="7"/>
      <c r="QB487" s="7"/>
      <c r="QC487" s="7"/>
      <c r="QD487" s="7"/>
      <c r="QE487" s="7"/>
      <c r="QF487" s="7"/>
      <c r="QG487" s="7"/>
      <c r="QH487" s="7"/>
      <c r="QI487" s="7"/>
      <c r="QJ487" s="7"/>
      <c r="QK487" s="7"/>
      <c r="QL487" s="7"/>
      <c r="QM487" s="7"/>
      <c r="QN487" s="7"/>
      <c r="QO487" s="7"/>
      <c r="QP487" s="7"/>
      <c r="QQ487" s="7"/>
      <c r="QR487" s="7"/>
      <c r="QS487" s="7"/>
      <c r="QT487" s="7"/>
      <c r="QU487" s="7"/>
      <c r="QV487" s="7"/>
      <c r="QW487" s="7"/>
      <c r="QX487" s="7"/>
      <c r="QY487" s="7"/>
      <c r="QZ487" s="7"/>
      <c r="RA487" s="7"/>
      <c r="RB487" s="7"/>
      <c r="RC487" s="7"/>
      <c r="RD487" s="7"/>
      <c r="RE487" s="7"/>
      <c r="RF487" s="7"/>
      <c r="RG487" s="7"/>
      <c r="RH487" s="7"/>
      <c r="RI487" s="7"/>
      <c r="RJ487" s="7"/>
      <c r="RK487" s="7"/>
      <c r="RL487" s="7"/>
      <c r="RM487" s="7"/>
      <c r="RN487" s="7"/>
      <c r="RO487" s="7"/>
      <c r="RP487" s="7"/>
      <c r="RQ487" s="7"/>
      <c r="RR487" s="7"/>
      <c r="RS487" s="7"/>
      <c r="RT487" s="7"/>
      <c r="RU487" s="7"/>
      <c r="RV487" s="7"/>
      <c r="RW487" s="7"/>
      <c r="RX487" s="7"/>
      <c r="RY487" s="7"/>
      <c r="RZ487" s="7"/>
      <c r="SA487" s="7"/>
      <c r="SB487" s="7"/>
      <c r="SC487" s="7"/>
      <c r="SD487" s="7"/>
      <c r="SE487" s="7"/>
      <c r="SF487" s="7"/>
      <c r="SG487" s="7"/>
      <c r="SH487" s="7"/>
      <c r="SI487" s="7"/>
      <c r="SJ487" s="7"/>
      <c r="SK487" s="7"/>
    </row>
    <row r="488" ht="14.2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  <c r="DT488" s="7"/>
      <c r="DU488" s="7"/>
      <c r="DV488" s="7"/>
      <c r="DW488" s="7"/>
      <c r="DX488" s="7"/>
      <c r="DY488" s="7"/>
      <c r="DZ488" s="7"/>
      <c r="EA488" s="7"/>
      <c r="EB488" s="7"/>
      <c r="EC488" s="7"/>
      <c r="ED488" s="7"/>
      <c r="EE488" s="7"/>
      <c r="EF488" s="7"/>
      <c r="EG488" s="7"/>
      <c r="EH488" s="7"/>
      <c r="EI488" s="7"/>
      <c r="EJ488" s="7"/>
      <c r="EK488" s="7"/>
      <c r="EL488" s="7"/>
      <c r="EM488" s="7"/>
      <c r="EN488" s="7"/>
      <c r="EO488" s="7"/>
      <c r="EP488" s="7"/>
      <c r="EQ488" s="7"/>
      <c r="ER488" s="7"/>
      <c r="ES488" s="7"/>
      <c r="ET488" s="7"/>
      <c r="EU488" s="7"/>
      <c r="EV488" s="7"/>
      <c r="EW488" s="7"/>
      <c r="EX488" s="7"/>
      <c r="EY488" s="7"/>
      <c r="EZ488" s="7"/>
      <c r="FA488" s="7"/>
      <c r="FB488" s="7"/>
      <c r="FC488" s="7"/>
      <c r="FD488" s="7"/>
      <c r="FE488" s="7"/>
      <c r="FF488" s="7"/>
      <c r="FG488" s="7"/>
      <c r="FH488" s="7"/>
      <c r="FI488" s="7"/>
      <c r="FJ488" s="7"/>
      <c r="FK488" s="7"/>
      <c r="FL488" s="7"/>
      <c r="FM488" s="7"/>
      <c r="FN488" s="7"/>
      <c r="FO488" s="7"/>
      <c r="FP488" s="7"/>
      <c r="FQ488" s="7"/>
      <c r="FR488" s="7"/>
      <c r="FS488" s="7"/>
      <c r="FT488" s="7"/>
      <c r="FU488" s="7"/>
      <c r="FV488" s="7"/>
      <c r="FW488" s="7"/>
      <c r="FX488" s="7"/>
      <c r="FY488" s="7"/>
      <c r="FZ488" s="7"/>
      <c r="GA488" s="7"/>
      <c r="GB488" s="7"/>
      <c r="GC488" s="7"/>
      <c r="GD488" s="7"/>
      <c r="GE488" s="7"/>
      <c r="GF488" s="7"/>
      <c r="GG488" s="7"/>
      <c r="GH488" s="7"/>
      <c r="GI488" s="7"/>
      <c r="GJ488" s="7"/>
      <c r="GK488" s="7"/>
      <c r="GL488" s="7"/>
      <c r="GM488" s="7"/>
      <c r="GN488" s="7"/>
      <c r="GO488" s="7"/>
      <c r="GP488" s="7"/>
      <c r="GQ488" s="7"/>
      <c r="GR488" s="7"/>
      <c r="GS488" s="7"/>
      <c r="GT488" s="7"/>
      <c r="GU488" s="7"/>
      <c r="GV488" s="7"/>
      <c r="GW488" s="7"/>
      <c r="GX488" s="7"/>
      <c r="GY488" s="7"/>
      <c r="GZ488" s="7"/>
      <c r="HA488" s="7"/>
      <c r="HB488" s="7"/>
      <c r="HC488" s="7"/>
      <c r="HD488" s="7"/>
      <c r="HE488" s="7"/>
      <c r="HF488" s="7"/>
      <c r="HG488" s="7"/>
      <c r="HH488" s="7"/>
      <c r="HI488" s="7"/>
      <c r="HJ488" s="7"/>
      <c r="HK488" s="7"/>
      <c r="HL488" s="7"/>
      <c r="HM488" s="7"/>
      <c r="HN488" s="7"/>
      <c r="HO488" s="7"/>
      <c r="HP488" s="7"/>
      <c r="HQ488" s="7"/>
      <c r="HR488" s="7"/>
      <c r="HS488" s="7"/>
      <c r="HT488" s="7"/>
      <c r="HU488" s="7"/>
      <c r="HV488" s="7"/>
      <c r="HW488" s="7"/>
      <c r="HX488" s="7"/>
      <c r="HY488" s="7"/>
      <c r="HZ488" s="7"/>
      <c r="IA488" s="7"/>
      <c r="IB488" s="7"/>
      <c r="IC488" s="7"/>
      <c r="ID488" s="7"/>
      <c r="IE488" s="7"/>
      <c r="IF488" s="7"/>
      <c r="IG488" s="7"/>
      <c r="IH488" s="7"/>
      <c r="II488" s="7"/>
      <c r="IJ488" s="7"/>
      <c r="IK488" s="7"/>
      <c r="IL488" s="7"/>
      <c r="IM488" s="7"/>
      <c r="IN488" s="7"/>
      <c r="IO488" s="7"/>
      <c r="IP488" s="7"/>
      <c r="IQ488" s="7"/>
      <c r="IR488" s="7"/>
      <c r="IS488" s="7"/>
      <c r="IT488" s="7"/>
      <c r="IU488" s="7"/>
      <c r="IV488" s="7"/>
      <c r="IW488" s="7"/>
      <c r="IX488" s="7"/>
      <c r="IY488" s="7"/>
      <c r="IZ488" s="7"/>
      <c r="JA488" s="7"/>
      <c r="JB488" s="7"/>
      <c r="JC488" s="7"/>
      <c r="JD488" s="7"/>
      <c r="JE488" s="7"/>
      <c r="JF488" s="7"/>
      <c r="JG488" s="7"/>
      <c r="JH488" s="7"/>
      <c r="JI488" s="7"/>
      <c r="JJ488" s="7"/>
      <c r="JK488" s="7"/>
      <c r="JL488" s="7"/>
      <c r="JM488" s="7"/>
      <c r="JN488" s="7"/>
      <c r="JO488" s="7"/>
      <c r="JP488" s="7"/>
      <c r="JQ488" s="7"/>
      <c r="JR488" s="7"/>
      <c r="JS488" s="7"/>
      <c r="JT488" s="7"/>
      <c r="JU488" s="7"/>
      <c r="JV488" s="7"/>
      <c r="JW488" s="7"/>
      <c r="JX488" s="7"/>
      <c r="JY488" s="7"/>
      <c r="JZ488" s="7"/>
      <c r="KA488" s="7"/>
      <c r="KB488" s="7"/>
      <c r="KC488" s="7"/>
      <c r="KD488" s="7"/>
      <c r="KE488" s="7"/>
      <c r="KF488" s="7"/>
      <c r="KG488" s="7"/>
      <c r="KH488" s="7"/>
      <c r="KI488" s="7"/>
      <c r="KJ488" s="7"/>
      <c r="KK488" s="7"/>
      <c r="KL488" s="7"/>
      <c r="KM488" s="7"/>
      <c r="KN488" s="7"/>
      <c r="KO488" s="7"/>
      <c r="KP488" s="7"/>
      <c r="KQ488" s="7"/>
      <c r="KR488" s="7"/>
      <c r="KS488" s="7"/>
      <c r="KT488" s="7"/>
      <c r="KU488" s="7"/>
      <c r="KV488" s="7"/>
      <c r="KW488" s="7"/>
      <c r="KX488" s="7"/>
      <c r="KY488" s="7"/>
      <c r="KZ488" s="7"/>
      <c r="LA488" s="7"/>
      <c r="LB488" s="7"/>
      <c r="LC488" s="7"/>
      <c r="LD488" s="7"/>
      <c r="LE488" s="7"/>
      <c r="LF488" s="7"/>
      <c r="LG488" s="7"/>
      <c r="LH488" s="7"/>
      <c r="LI488" s="7"/>
      <c r="LJ488" s="7"/>
      <c r="LK488" s="7"/>
      <c r="LL488" s="7"/>
      <c r="LM488" s="7"/>
      <c r="LN488" s="7"/>
      <c r="LO488" s="7"/>
      <c r="LP488" s="7"/>
      <c r="LQ488" s="7"/>
      <c r="LR488" s="7"/>
      <c r="LS488" s="7"/>
      <c r="LT488" s="7"/>
      <c r="LU488" s="7"/>
      <c r="LV488" s="7"/>
      <c r="LW488" s="7"/>
      <c r="LX488" s="7"/>
      <c r="LY488" s="7"/>
      <c r="LZ488" s="7"/>
      <c r="MA488" s="7"/>
      <c r="MB488" s="7"/>
      <c r="MC488" s="7"/>
      <c r="MD488" s="7"/>
      <c r="ME488" s="7"/>
      <c r="MF488" s="7"/>
      <c r="MG488" s="7"/>
      <c r="MH488" s="7"/>
      <c r="MI488" s="7"/>
      <c r="MJ488" s="7"/>
      <c r="MK488" s="7"/>
      <c r="ML488" s="7"/>
      <c r="MM488" s="7"/>
      <c r="MN488" s="7"/>
      <c r="MO488" s="7"/>
      <c r="MP488" s="7"/>
      <c r="MQ488" s="7"/>
      <c r="MR488" s="7"/>
      <c r="MS488" s="7"/>
      <c r="MT488" s="7"/>
      <c r="MU488" s="7"/>
      <c r="MV488" s="7"/>
      <c r="MW488" s="7"/>
      <c r="MX488" s="7"/>
      <c r="MY488" s="7"/>
      <c r="MZ488" s="7"/>
      <c r="NA488" s="7"/>
      <c r="NB488" s="7"/>
      <c r="NC488" s="7"/>
      <c r="ND488" s="7"/>
      <c r="NE488" s="7"/>
      <c r="NF488" s="7"/>
      <c r="NG488" s="7"/>
      <c r="NH488" s="7"/>
      <c r="NI488" s="7"/>
      <c r="NJ488" s="7"/>
      <c r="NK488" s="7"/>
      <c r="NL488" s="7"/>
      <c r="NM488" s="7"/>
      <c r="NN488" s="7"/>
      <c r="NO488" s="7"/>
      <c r="NP488" s="7"/>
      <c r="NQ488" s="7"/>
      <c r="NR488" s="7"/>
      <c r="NS488" s="7"/>
      <c r="NT488" s="7"/>
      <c r="NU488" s="7"/>
      <c r="NV488" s="7"/>
      <c r="NW488" s="7"/>
      <c r="NX488" s="7"/>
      <c r="NY488" s="7"/>
      <c r="NZ488" s="7"/>
      <c r="OA488" s="7"/>
      <c r="OB488" s="7"/>
      <c r="OC488" s="7"/>
      <c r="OD488" s="7"/>
      <c r="OE488" s="7"/>
      <c r="OF488" s="7"/>
      <c r="OG488" s="7"/>
      <c r="OH488" s="7"/>
      <c r="OI488" s="7"/>
      <c r="OJ488" s="7"/>
      <c r="OK488" s="7"/>
      <c r="OL488" s="7"/>
      <c r="OM488" s="7"/>
      <c r="ON488" s="7"/>
      <c r="OO488" s="7"/>
      <c r="OP488" s="7"/>
      <c r="OQ488" s="7"/>
      <c r="OR488" s="7"/>
      <c r="OS488" s="7"/>
      <c r="OT488" s="7"/>
      <c r="OU488" s="7"/>
      <c r="OV488" s="7"/>
      <c r="OW488" s="7"/>
      <c r="OX488" s="7"/>
      <c r="OY488" s="7"/>
      <c r="OZ488" s="7"/>
      <c r="PA488" s="7"/>
      <c r="PB488" s="7"/>
      <c r="PC488" s="7"/>
      <c r="PD488" s="7"/>
      <c r="PE488" s="7"/>
      <c r="PF488" s="7"/>
      <c r="PG488" s="7"/>
      <c r="PH488" s="7"/>
      <c r="PI488" s="7"/>
      <c r="PJ488" s="7"/>
      <c r="PK488" s="7"/>
      <c r="PL488" s="7"/>
      <c r="PM488" s="7"/>
      <c r="PN488" s="7"/>
      <c r="PO488" s="7"/>
      <c r="PP488" s="7"/>
      <c r="PQ488" s="7"/>
      <c r="PR488" s="7"/>
      <c r="PS488" s="7"/>
      <c r="PT488" s="7"/>
      <c r="PU488" s="7"/>
      <c r="PV488" s="7"/>
      <c r="PW488" s="7"/>
      <c r="PX488" s="7"/>
      <c r="PY488" s="7"/>
      <c r="PZ488" s="7"/>
      <c r="QA488" s="7"/>
      <c r="QB488" s="7"/>
      <c r="QC488" s="7"/>
      <c r="QD488" s="7"/>
      <c r="QE488" s="7"/>
      <c r="QF488" s="7"/>
      <c r="QG488" s="7"/>
      <c r="QH488" s="7"/>
      <c r="QI488" s="7"/>
      <c r="QJ488" s="7"/>
      <c r="QK488" s="7"/>
      <c r="QL488" s="7"/>
      <c r="QM488" s="7"/>
      <c r="QN488" s="7"/>
      <c r="QO488" s="7"/>
      <c r="QP488" s="7"/>
      <c r="QQ488" s="7"/>
      <c r="QR488" s="7"/>
      <c r="QS488" s="7"/>
      <c r="QT488" s="7"/>
      <c r="QU488" s="7"/>
      <c r="QV488" s="7"/>
      <c r="QW488" s="7"/>
      <c r="QX488" s="7"/>
      <c r="QY488" s="7"/>
      <c r="QZ488" s="7"/>
      <c r="RA488" s="7"/>
      <c r="RB488" s="7"/>
      <c r="RC488" s="7"/>
      <c r="RD488" s="7"/>
      <c r="RE488" s="7"/>
      <c r="RF488" s="7"/>
      <c r="RG488" s="7"/>
      <c r="RH488" s="7"/>
      <c r="RI488" s="7"/>
      <c r="RJ488" s="7"/>
      <c r="RK488" s="7"/>
      <c r="RL488" s="7"/>
      <c r="RM488" s="7"/>
      <c r="RN488" s="7"/>
      <c r="RO488" s="7"/>
      <c r="RP488" s="7"/>
      <c r="RQ488" s="7"/>
      <c r="RR488" s="7"/>
      <c r="RS488" s="7"/>
      <c r="RT488" s="7"/>
      <c r="RU488" s="7"/>
      <c r="RV488" s="7"/>
      <c r="RW488" s="7"/>
      <c r="RX488" s="7"/>
      <c r="RY488" s="7"/>
      <c r="RZ488" s="7"/>
      <c r="SA488" s="7"/>
      <c r="SB488" s="7"/>
      <c r="SC488" s="7"/>
      <c r="SD488" s="7"/>
      <c r="SE488" s="7"/>
      <c r="SF488" s="7"/>
      <c r="SG488" s="7"/>
      <c r="SH488" s="7"/>
      <c r="SI488" s="7"/>
      <c r="SJ488" s="7"/>
      <c r="SK488" s="7"/>
    </row>
    <row r="489" ht="14.2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  <c r="DT489" s="7"/>
      <c r="DU489" s="7"/>
      <c r="DV489" s="7"/>
      <c r="DW489" s="7"/>
      <c r="DX489" s="7"/>
      <c r="DY489" s="7"/>
      <c r="DZ489" s="7"/>
      <c r="EA489" s="7"/>
      <c r="EB489" s="7"/>
      <c r="EC489" s="7"/>
      <c r="ED489" s="7"/>
      <c r="EE489" s="7"/>
      <c r="EF489" s="7"/>
      <c r="EG489" s="7"/>
      <c r="EH489" s="7"/>
      <c r="EI489" s="7"/>
      <c r="EJ489" s="7"/>
      <c r="EK489" s="7"/>
      <c r="EL489" s="7"/>
      <c r="EM489" s="7"/>
      <c r="EN489" s="7"/>
      <c r="EO489" s="7"/>
      <c r="EP489" s="7"/>
      <c r="EQ489" s="7"/>
      <c r="ER489" s="7"/>
      <c r="ES489" s="7"/>
      <c r="ET489" s="7"/>
      <c r="EU489" s="7"/>
      <c r="EV489" s="7"/>
      <c r="EW489" s="7"/>
      <c r="EX489" s="7"/>
      <c r="EY489" s="7"/>
      <c r="EZ489" s="7"/>
      <c r="FA489" s="7"/>
      <c r="FB489" s="7"/>
      <c r="FC489" s="7"/>
      <c r="FD489" s="7"/>
      <c r="FE489" s="7"/>
      <c r="FF489" s="7"/>
      <c r="FG489" s="7"/>
      <c r="FH489" s="7"/>
      <c r="FI489" s="7"/>
      <c r="FJ489" s="7"/>
      <c r="FK489" s="7"/>
      <c r="FL489" s="7"/>
      <c r="FM489" s="7"/>
      <c r="FN489" s="7"/>
      <c r="FO489" s="7"/>
      <c r="FP489" s="7"/>
      <c r="FQ489" s="7"/>
      <c r="FR489" s="7"/>
      <c r="FS489" s="7"/>
      <c r="FT489" s="7"/>
      <c r="FU489" s="7"/>
      <c r="FV489" s="7"/>
      <c r="FW489" s="7"/>
      <c r="FX489" s="7"/>
      <c r="FY489" s="7"/>
      <c r="FZ489" s="7"/>
      <c r="GA489" s="7"/>
      <c r="GB489" s="7"/>
      <c r="GC489" s="7"/>
      <c r="GD489" s="7"/>
      <c r="GE489" s="7"/>
      <c r="GF489" s="7"/>
      <c r="GG489" s="7"/>
      <c r="GH489" s="7"/>
      <c r="GI489" s="7"/>
      <c r="GJ489" s="7"/>
      <c r="GK489" s="7"/>
      <c r="GL489" s="7"/>
      <c r="GM489" s="7"/>
      <c r="GN489" s="7"/>
      <c r="GO489" s="7"/>
      <c r="GP489" s="7"/>
      <c r="GQ489" s="7"/>
      <c r="GR489" s="7"/>
      <c r="GS489" s="7"/>
      <c r="GT489" s="7"/>
      <c r="GU489" s="7"/>
      <c r="GV489" s="7"/>
      <c r="GW489" s="7"/>
      <c r="GX489" s="7"/>
      <c r="GY489" s="7"/>
      <c r="GZ489" s="7"/>
      <c r="HA489" s="7"/>
      <c r="HB489" s="7"/>
      <c r="HC489" s="7"/>
      <c r="HD489" s="7"/>
      <c r="HE489" s="7"/>
      <c r="HF489" s="7"/>
      <c r="HG489" s="7"/>
      <c r="HH489" s="7"/>
      <c r="HI489" s="7"/>
      <c r="HJ489" s="7"/>
      <c r="HK489" s="7"/>
      <c r="HL489" s="7"/>
      <c r="HM489" s="7"/>
      <c r="HN489" s="7"/>
      <c r="HO489" s="7"/>
      <c r="HP489" s="7"/>
      <c r="HQ489" s="7"/>
      <c r="HR489" s="7"/>
      <c r="HS489" s="7"/>
      <c r="HT489" s="7"/>
      <c r="HU489" s="7"/>
      <c r="HV489" s="7"/>
      <c r="HW489" s="7"/>
      <c r="HX489" s="7"/>
      <c r="HY489" s="7"/>
      <c r="HZ489" s="7"/>
      <c r="IA489" s="7"/>
      <c r="IB489" s="7"/>
      <c r="IC489" s="7"/>
      <c r="ID489" s="7"/>
      <c r="IE489" s="7"/>
      <c r="IF489" s="7"/>
      <c r="IG489" s="7"/>
      <c r="IH489" s="7"/>
      <c r="II489" s="7"/>
      <c r="IJ489" s="7"/>
      <c r="IK489" s="7"/>
      <c r="IL489" s="7"/>
      <c r="IM489" s="7"/>
      <c r="IN489" s="7"/>
      <c r="IO489" s="7"/>
      <c r="IP489" s="7"/>
      <c r="IQ489" s="7"/>
      <c r="IR489" s="7"/>
      <c r="IS489" s="7"/>
      <c r="IT489" s="7"/>
      <c r="IU489" s="7"/>
      <c r="IV489" s="7"/>
      <c r="IW489" s="7"/>
      <c r="IX489" s="7"/>
      <c r="IY489" s="7"/>
      <c r="IZ489" s="7"/>
      <c r="JA489" s="7"/>
      <c r="JB489" s="7"/>
      <c r="JC489" s="7"/>
      <c r="JD489" s="7"/>
      <c r="JE489" s="7"/>
      <c r="JF489" s="7"/>
      <c r="JG489" s="7"/>
      <c r="JH489" s="7"/>
      <c r="JI489" s="7"/>
      <c r="JJ489" s="7"/>
      <c r="JK489" s="7"/>
      <c r="JL489" s="7"/>
      <c r="JM489" s="7"/>
      <c r="JN489" s="7"/>
      <c r="JO489" s="7"/>
      <c r="JP489" s="7"/>
      <c r="JQ489" s="7"/>
      <c r="JR489" s="7"/>
      <c r="JS489" s="7"/>
      <c r="JT489" s="7"/>
      <c r="JU489" s="7"/>
      <c r="JV489" s="7"/>
      <c r="JW489" s="7"/>
      <c r="JX489" s="7"/>
      <c r="JY489" s="7"/>
      <c r="JZ489" s="7"/>
      <c r="KA489" s="7"/>
      <c r="KB489" s="7"/>
      <c r="KC489" s="7"/>
      <c r="KD489" s="7"/>
      <c r="KE489" s="7"/>
      <c r="KF489" s="7"/>
      <c r="KG489" s="7"/>
      <c r="KH489" s="7"/>
      <c r="KI489" s="7"/>
      <c r="KJ489" s="7"/>
      <c r="KK489" s="7"/>
      <c r="KL489" s="7"/>
      <c r="KM489" s="7"/>
      <c r="KN489" s="7"/>
      <c r="KO489" s="7"/>
      <c r="KP489" s="7"/>
      <c r="KQ489" s="7"/>
      <c r="KR489" s="7"/>
      <c r="KS489" s="7"/>
      <c r="KT489" s="7"/>
      <c r="KU489" s="7"/>
      <c r="KV489" s="7"/>
      <c r="KW489" s="7"/>
      <c r="KX489" s="7"/>
      <c r="KY489" s="7"/>
      <c r="KZ489" s="7"/>
      <c r="LA489" s="7"/>
      <c r="LB489" s="7"/>
      <c r="LC489" s="7"/>
      <c r="LD489" s="7"/>
      <c r="LE489" s="7"/>
      <c r="LF489" s="7"/>
      <c r="LG489" s="7"/>
      <c r="LH489" s="7"/>
      <c r="LI489" s="7"/>
      <c r="LJ489" s="7"/>
      <c r="LK489" s="7"/>
      <c r="LL489" s="7"/>
      <c r="LM489" s="7"/>
      <c r="LN489" s="7"/>
      <c r="LO489" s="7"/>
      <c r="LP489" s="7"/>
      <c r="LQ489" s="7"/>
      <c r="LR489" s="7"/>
      <c r="LS489" s="7"/>
      <c r="LT489" s="7"/>
      <c r="LU489" s="7"/>
      <c r="LV489" s="7"/>
      <c r="LW489" s="7"/>
      <c r="LX489" s="7"/>
      <c r="LY489" s="7"/>
      <c r="LZ489" s="7"/>
      <c r="MA489" s="7"/>
      <c r="MB489" s="7"/>
      <c r="MC489" s="7"/>
      <c r="MD489" s="7"/>
      <c r="ME489" s="7"/>
      <c r="MF489" s="7"/>
      <c r="MG489" s="7"/>
      <c r="MH489" s="7"/>
      <c r="MI489" s="7"/>
      <c r="MJ489" s="7"/>
      <c r="MK489" s="7"/>
      <c r="ML489" s="7"/>
      <c r="MM489" s="7"/>
      <c r="MN489" s="7"/>
      <c r="MO489" s="7"/>
      <c r="MP489" s="7"/>
      <c r="MQ489" s="7"/>
      <c r="MR489" s="7"/>
      <c r="MS489" s="7"/>
      <c r="MT489" s="7"/>
      <c r="MU489" s="7"/>
      <c r="MV489" s="7"/>
      <c r="MW489" s="7"/>
      <c r="MX489" s="7"/>
      <c r="MY489" s="7"/>
      <c r="MZ489" s="7"/>
      <c r="NA489" s="7"/>
      <c r="NB489" s="7"/>
      <c r="NC489" s="7"/>
      <c r="ND489" s="7"/>
      <c r="NE489" s="7"/>
      <c r="NF489" s="7"/>
      <c r="NG489" s="7"/>
      <c r="NH489" s="7"/>
      <c r="NI489" s="7"/>
      <c r="NJ489" s="7"/>
      <c r="NK489" s="7"/>
      <c r="NL489" s="7"/>
      <c r="NM489" s="7"/>
      <c r="NN489" s="7"/>
      <c r="NO489" s="7"/>
      <c r="NP489" s="7"/>
      <c r="NQ489" s="7"/>
      <c r="NR489" s="7"/>
      <c r="NS489" s="7"/>
      <c r="NT489" s="7"/>
      <c r="NU489" s="7"/>
      <c r="NV489" s="7"/>
      <c r="NW489" s="7"/>
      <c r="NX489" s="7"/>
      <c r="NY489" s="7"/>
      <c r="NZ489" s="7"/>
      <c r="OA489" s="7"/>
      <c r="OB489" s="7"/>
      <c r="OC489" s="7"/>
      <c r="OD489" s="7"/>
      <c r="OE489" s="7"/>
      <c r="OF489" s="7"/>
      <c r="OG489" s="7"/>
      <c r="OH489" s="7"/>
      <c r="OI489" s="7"/>
      <c r="OJ489" s="7"/>
      <c r="OK489" s="7"/>
      <c r="OL489" s="7"/>
      <c r="OM489" s="7"/>
      <c r="ON489" s="7"/>
      <c r="OO489" s="7"/>
      <c r="OP489" s="7"/>
      <c r="OQ489" s="7"/>
      <c r="OR489" s="7"/>
      <c r="OS489" s="7"/>
      <c r="OT489" s="7"/>
      <c r="OU489" s="7"/>
      <c r="OV489" s="7"/>
      <c r="OW489" s="7"/>
      <c r="OX489" s="7"/>
      <c r="OY489" s="7"/>
      <c r="OZ489" s="7"/>
      <c r="PA489" s="7"/>
      <c r="PB489" s="7"/>
      <c r="PC489" s="7"/>
      <c r="PD489" s="7"/>
      <c r="PE489" s="7"/>
      <c r="PF489" s="7"/>
      <c r="PG489" s="7"/>
      <c r="PH489" s="7"/>
      <c r="PI489" s="7"/>
      <c r="PJ489" s="7"/>
      <c r="PK489" s="7"/>
      <c r="PL489" s="7"/>
      <c r="PM489" s="7"/>
      <c r="PN489" s="7"/>
      <c r="PO489" s="7"/>
      <c r="PP489" s="7"/>
      <c r="PQ489" s="7"/>
      <c r="PR489" s="7"/>
      <c r="PS489" s="7"/>
      <c r="PT489" s="7"/>
      <c r="PU489" s="7"/>
      <c r="PV489" s="7"/>
      <c r="PW489" s="7"/>
      <c r="PX489" s="7"/>
      <c r="PY489" s="7"/>
      <c r="PZ489" s="7"/>
      <c r="QA489" s="7"/>
      <c r="QB489" s="7"/>
      <c r="QC489" s="7"/>
      <c r="QD489" s="7"/>
      <c r="QE489" s="7"/>
      <c r="QF489" s="7"/>
      <c r="QG489" s="7"/>
      <c r="QH489" s="7"/>
      <c r="QI489" s="7"/>
      <c r="QJ489" s="7"/>
      <c r="QK489" s="7"/>
      <c r="QL489" s="7"/>
      <c r="QM489" s="7"/>
      <c r="QN489" s="7"/>
      <c r="QO489" s="7"/>
      <c r="QP489" s="7"/>
      <c r="QQ489" s="7"/>
      <c r="QR489" s="7"/>
      <c r="QS489" s="7"/>
      <c r="QT489" s="7"/>
      <c r="QU489" s="7"/>
      <c r="QV489" s="7"/>
      <c r="QW489" s="7"/>
      <c r="QX489" s="7"/>
      <c r="QY489" s="7"/>
      <c r="QZ489" s="7"/>
      <c r="RA489" s="7"/>
      <c r="RB489" s="7"/>
      <c r="RC489" s="7"/>
      <c r="RD489" s="7"/>
      <c r="RE489" s="7"/>
      <c r="RF489" s="7"/>
      <c r="RG489" s="7"/>
      <c r="RH489" s="7"/>
      <c r="RI489" s="7"/>
      <c r="RJ489" s="7"/>
      <c r="RK489" s="7"/>
      <c r="RL489" s="7"/>
      <c r="RM489" s="7"/>
      <c r="RN489" s="7"/>
      <c r="RO489" s="7"/>
      <c r="RP489" s="7"/>
      <c r="RQ489" s="7"/>
      <c r="RR489" s="7"/>
      <c r="RS489" s="7"/>
      <c r="RT489" s="7"/>
      <c r="RU489" s="7"/>
      <c r="RV489" s="7"/>
      <c r="RW489" s="7"/>
      <c r="RX489" s="7"/>
      <c r="RY489" s="7"/>
      <c r="RZ489" s="7"/>
      <c r="SA489" s="7"/>
      <c r="SB489" s="7"/>
      <c r="SC489" s="7"/>
      <c r="SD489" s="7"/>
      <c r="SE489" s="7"/>
      <c r="SF489" s="7"/>
      <c r="SG489" s="7"/>
      <c r="SH489" s="7"/>
      <c r="SI489" s="7"/>
      <c r="SJ489" s="7"/>
      <c r="SK489" s="7"/>
    </row>
    <row r="490" ht="14.2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  <c r="DT490" s="7"/>
      <c r="DU490" s="7"/>
      <c r="DV490" s="7"/>
      <c r="DW490" s="7"/>
      <c r="DX490" s="7"/>
      <c r="DY490" s="7"/>
      <c r="DZ490" s="7"/>
      <c r="EA490" s="7"/>
      <c r="EB490" s="7"/>
      <c r="EC490" s="7"/>
      <c r="ED490" s="7"/>
      <c r="EE490" s="7"/>
      <c r="EF490" s="7"/>
      <c r="EG490" s="7"/>
      <c r="EH490" s="7"/>
      <c r="EI490" s="7"/>
      <c r="EJ490" s="7"/>
      <c r="EK490" s="7"/>
      <c r="EL490" s="7"/>
      <c r="EM490" s="7"/>
      <c r="EN490" s="7"/>
      <c r="EO490" s="7"/>
      <c r="EP490" s="7"/>
      <c r="EQ490" s="7"/>
      <c r="ER490" s="7"/>
      <c r="ES490" s="7"/>
      <c r="ET490" s="7"/>
      <c r="EU490" s="7"/>
      <c r="EV490" s="7"/>
      <c r="EW490" s="7"/>
      <c r="EX490" s="7"/>
      <c r="EY490" s="7"/>
      <c r="EZ490" s="7"/>
      <c r="FA490" s="7"/>
      <c r="FB490" s="7"/>
      <c r="FC490" s="7"/>
      <c r="FD490" s="7"/>
      <c r="FE490" s="7"/>
      <c r="FF490" s="7"/>
      <c r="FG490" s="7"/>
      <c r="FH490" s="7"/>
      <c r="FI490" s="7"/>
      <c r="FJ490" s="7"/>
      <c r="FK490" s="7"/>
      <c r="FL490" s="7"/>
      <c r="FM490" s="7"/>
      <c r="FN490" s="7"/>
      <c r="FO490" s="7"/>
      <c r="FP490" s="7"/>
      <c r="FQ490" s="7"/>
      <c r="FR490" s="7"/>
      <c r="FS490" s="7"/>
      <c r="FT490" s="7"/>
      <c r="FU490" s="7"/>
      <c r="FV490" s="7"/>
      <c r="FW490" s="7"/>
      <c r="FX490" s="7"/>
      <c r="FY490" s="7"/>
      <c r="FZ490" s="7"/>
      <c r="GA490" s="7"/>
      <c r="GB490" s="7"/>
      <c r="GC490" s="7"/>
      <c r="GD490" s="7"/>
      <c r="GE490" s="7"/>
      <c r="GF490" s="7"/>
      <c r="GG490" s="7"/>
      <c r="GH490" s="7"/>
      <c r="GI490" s="7"/>
      <c r="GJ490" s="7"/>
      <c r="GK490" s="7"/>
      <c r="GL490" s="7"/>
      <c r="GM490" s="7"/>
      <c r="GN490" s="7"/>
      <c r="GO490" s="7"/>
      <c r="GP490" s="7"/>
      <c r="GQ490" s="7"/>
      <c r="GR490" s="7"/>
      <c r="GS490" s="7"/>
      <c r="GT490" s="7"/>
      <c r="GU490" s="7"/>
      <c r="GV490" s="7"/>
      <c r="GW490" s="7"/>
      <c r="GX490" s="7"/>
      <c r="GY490" s="7"/>
      <c r="GZ490" s="7"/>
      <c r="HA490" s="7"/>
      <c r="HB490" s="7"/>
      <c r="HC490" s="7"/>
      <c r="HD490" s="7"/>
      <c r="HE490" s="7"/>
      <c r="HF490" s="7"/>
      <c r="HG490" s="7"/>
      <c r="HH490" s="7"/>
      <c r="HI490" s="7"/>
      <c r="HJ490" s="7"/>
      <c r="HK490" s="7"/>
      <c r="HL490" s="7"/>
      <c r="HM490" s="7"/>
      <c r="HN490" s="7"/>
      <c r="HO490" s="7"/>
      <c r="HP490" s="7"/>
      <c r="HQ490" s="7"/>
      <c r="HR490" s="7"/>
      <c r="HS490" s="7"/>
      <c r="HT490" s="7"/>
      <c r="HU490" s="7"/>
      <c r="HV490" s="7"/>
      <c r="HW490" s="7"/>
      <c r="HX490" s="7"/>
      <c r="HY490" s="7"/>
      <c r="HZ490" s="7"/>
      <c r="IA490" s="7"/>
      <c r="IB490" s="7"/>
      <c r="IC490" s="7"/>
      <c r="ID490" s="7"/>
      <c r="IE490" s="7"/>
      <c r="IF490" s="7"/>
      <c r="IG490" s="7"/>
      <c r="IH490" s="7"/>
      <c r="II490" s="7"/>
      <c r="IJ490" s="7"/>
      <c r="IK490" s="7"/>
      <c r="IL490" s="7"/>
      <c r="IM490" s="7"/>
      <c r="IN490" s="7"/>
      <c r="IO490" s="7"/>
      <c r="IP490" s="7"/>
      <c r="IQ490" s="7"/>
      <c r="IR490" s="7"/>
      <c r="IS490" s="7"/>
      <c r="IT490" s="7"/>
      <c r="IU490" s="7"/>
      <c r="IV490" s="7"/>
      <c r="IW490" s="7"/>
      <c r="IX490" s="7"/>
      <c r="IY490" s="7"/>
      <c r="IZ490" s="7"/>
      <c r="JA490" s="7"/>
      <c r="JB490" s="7"/>
      <c r="JC490" s="7"/>
      <c r="JD490" s="7"/>
      <c r="JE490" s="7"/>
      <c r="JF490" s="7"/>
      <c r="JG490" s="7"/>
      <c r="JH490" s="7"/>
      <c r="JI490" s="7"/>
      <c r="JJ490" s="7"/>
      <c r="JK490" s="7"/>
      <c r="JL490" s="7"/>
      <c r="JM490" s="7"/>
      <c r="JN490" s="7"/>
      <c r="JO490" s="7"/>
      <c r="JP490" s="7"/>
      <c r="JQ490" s="7"/>
      <c r="JR490" s="7"/>
      <c r="JS490" s="7"/>
      <c r="JT490" s="7"/>
      <c r="JU490" s="7"/>
      <c r="JV490" s="7"/>
      <c r="JW490" s="7"/>
      <c r="JX490" s="7"/>
      <c r="JY490" s="7"/>
      <c r="JZ490" s="7"/>
      <c r="KA490" s="7"/>
      <c r="KB490" s="7"/>
      <c r="KC490" s="7"/>
      <c r="KD490" s="7"/>
      <c r="KE490" s="7"/>
      <c r="KF490" s="7"/>
      <c r="KG490" s="7"/>
      <c r="KH490" s="7"/>
      <c r="KI490" s="7"/>
      <c r="KJ490" s="7"/>
      <c r="KK490" s="7"/>
      <c r="KL490" s="7"/>
      <c r="KM490" s="7"/>
      <c r="KN490" s="7"/>
      <c r="KO490" s="7"/>
      <c r="KP490" s="7"/>
      <c r="KQ490" s="7"/>
      <c r="KR490" s="7"/>
      <c r="KS490" s="7"/>
      <c r="KT490" s="7"/>
      <c r="KU490" s="7"/>
      <c r="KV490" s="7"/>
      <c r="KW490" s="7"/>
      <c r="KX490" s="7"/>
      <c r="KY490" s="7"/>
      <c r="KZ490" s="7"/>
      <c r="LA490" s="7"/>
      <c r="LB490" s="7"/>
      <c r="LC490" s="7"/>
      <c r="LD490" s="7"/>
      <c r="LE490" s="7"/>
      <c r="LF490" s="7"/>
      <c r="LG490" s="7"/>
      <c r="LH490" s="7"/>
      <c r="LI490" s="7"/>
      <c r="LJ490" s="7"/>
      <c r="LK490" s="7"/>
      <c r="LL490" s="7"/>
      <c r="LM490" s="7"/>
      <c r="LN490" s="7"/>
      <c r="LO490" s="7"/>
      <c r="LP490" s="7"/>
      <c r="LQ490" s="7"/>
      <c r="LR490" s="7"/>
      <c r="LS490" s="7"/>
      <c r="LT490" s="7"/>
      <c r="LU490" s="7"/>
      <c r="LV490" s="7"/>
      <c r="LW490" s="7"/>
      <c r="LX490" s="7"/>
      <c r="LY490" s="7"/>
      <c r="LZ490" s="7"/>
      <c r="MA490" s="7"/>
      <c r="MB490" s="7"/>
      <c r="MC490" s="7"/>
      <c r="MD490" s="7"/>
      <c r="ME490" s="7"/>
      <c r="MF490" s="7"/>
      <c r="MG490" s="7"/>
      <c r="MH490" s="7"/>
      <c r="MI490" s="7"/>
      <c r="MJ490" s="7"/>
      <c r="MK490" s="7"/>
      <c r="ML490" s="7"/>
      <c r="MM490" s="7"/>
      <c r="MN490" s="7"/>
      <c r="MO490" s="7"/>
      <c r="MP490" s="7"/>
      <c r="MQ490" s="7"/>
      <c r="MR490" s="7"/>
      <c r="MS490" s="7"/>
      <c r="MT490" s="7"/>
      <c r="MU490" s="7"/>
      <c r="MV490" s="7"/>
      <c r="MW490" s="7"/>
      <c r="MX490" s="7"/>
      <c r="MY490" s="7"/>
      <c r="MZ490" s="7"/>
      <c r="NA490" s="7"/>
      <c r="NB490" s="7"/>
      <c r="NC490" s="7"/>
      <c r="ND490" s="7"/>
      <c r="NE490" s="7"/>
      <c r="NF490" s="7"/>
      <c r="NG490" s="7"/>
      <c r="NH490" s="7"/>
      <c r="NI490" s="7"/>
      <c r="NJ490" s="7"/>
      <c r="NK490" s="7"/>
      <c r="NL490" s="7"/>
      <c r="NM490" s="7"/>
      <c r="NN490" s="7"/>
      <c r="NO490" s="7"/>
      <c r="NP490" s="7"/>
      <c r="NQ490" s="7"/>
      <c r="NR490" s="7"/>
      <c r="NS490" s="7"/>
      <c r="NT490" s="7"/>
      <c r="NU490" s="7"/>
      <c r="NV490" s="7"/>
      <c r="NW490" s="7"/>
      <c r="NX490" s="7"/>
      <c r="NY490" s="7"/>
      <c r="NZ490" s="7"/>
      <c r="OA490" s="7"/>
      <c r="OB490" s="7"/>
      <c r="OC490" s="7"/>
      <c r="OD490" s="7"/>
      <c r="OE490" s="7"/>
      <c r="OF490" s="7"/>
      <c r="OG490" s="7"/>
      <c r="OH490" s="7"/>
      <c r="OI490" s="7"/>
      <c r="OJ490" s="7"/>
      <c r="OK490" s="7"/>
      <c r="OL490" s="7"/>
      <c r="OM490" s="7"/>
      <c r="ON490" s="7"/>
      <c r="OO490" s="7"/>
      <c r="OP490" s="7"/>
      <c r="OQ490" s="7"/>
      <c r="OR490" s="7"/>
      <c r="OS490" s="7"/>
      <c r="OT490" s="7"/>
      <c r="OU490" s="7"/>
      <c r="OV490" s="7"/>
      <c r="OW490" s="7"/>
      <c r="OX490" s="7"/>
      <c r="OY490" s="7"/>
      <c r="OZ490" s="7"/>
      <c r="PA490" s="7"/>
      <c r="PB490" s="7"/>
      <c r="PC490" s="7"/>
      <c r="PD490" s="7"/>
      <c r="PE490" s="7"/>
      <c r="PF490" s="7"/>
      <c r="PG490" s="7"/>
      <c r="PH490" s="7"/>
      <c r="PI490" s="7"/>
      <c r="PJ490" s="7"/>
      <c r="PK490" s="7"/>
      <c r="PL490" s="7"/>
      <c r="PM490" s="7"/>
      <c r="PN490" s="7"/>
      <c r="PO490" s="7"/>
      <c r="PP490" s="7"/>
      <c r="PQ490" s="7"/>
      <c r="PR490" s="7"/>
      <c r="PS490" s="7"/>
      <c r="PT490" s="7"/>
      <c r="PU490" s="7"/>
      <c r="PV490" s="7"/>
      <c r="PW490" s="7"/>
      <c r="PX490" s="7"/>
      <c r="PY490" s="7"/>
      <c r="PZ490" s="7"/>
      <c r="QA490" s="7"/>
      <c r="QB490" s="7"/>
      <c r="QC490" s="7"/>
      <c r="QD490" s="7"/>
      <c r="QE490" s="7"/>
      <c r="QF490" s="7"/>
      <c r="QG490" s="7"/>
      <c r="QH490" s="7"/>
      <c r="QI490" s="7"/>
      <c r="QJ490" s="7"/>
      <c r="QK490" s="7"/>
      <c r="QL490" s="7"/>
      <c r="QM490" s="7"/>
      <c r="QN490" s="7"/>
      <c r="QO490" s="7"/>
      <c r="QP490" s="7"/>
      <c r="QQ490" s="7"/>
      <c r="QR490" s="7"/>
      <c r="QS490" s="7"/>
      <c r="QT490" s="7"/>
      <c r="QU490" s="7"/>
      <c r="QV490" s="7"/>
      <c r="QW490" s="7"/>
      <c r="QX490" s="7"/>
      <c r="QY490" s="7"/>
      <c r="QZ490" s="7"/>
      <c r="RA490" s="7"/>
      <c r="RB490" s="7"/>
      <c r="RC490" s="7"/>
      <c r="RD490" s="7"/>
      <c r="RE490" s="7"/>
      <c r="RF490" s="7"/>
      <c r="RG490" s="7"/>
      <c r="RH490" s="7"/>
      <c r="RI490" s="7"/>
      <c r="RJ490" s="7"/>
      <c r="RK490" s="7"/>
      <c r="RL490" s="7"/>
      <c r="RM490" s="7"/>
      <c r="RN490" s="7"/>
      <c r="RO490" s="7"/>
      <c r="RP490" s="7"/>
      <c r="RQ490" s="7"/>
      <c r="RR490" s="7"/>
      <c r="RS490" s="7"/>
      <c r="RT490" s="7"/>
      <c r="RU490" s="7"/>
      <c r="RV490" s="7"/>
      <c r="RW490" s="7"/>
      <c r="RX490" s="7"/>
      <c r="RY490" s="7"/>
      <c r="RZ490" s="7"/>
      <c r="SA490" s="7"/>
      <c r="SB490" s="7"/>
      <c r="SC490" s="7"/>
      <c r="SD490" s="7"/>
      <c r="SE490" s="7"/>
      <c r="SF490" s="7"/>
      <c r="SG490" s="7"/>
      <c r="SH490" s="7"/>
      <c r="SI490" s="7"/>
      <c r="SJ490" s="7"/>
      <c r="SK490" s="7"/>
    </row>
    <row r="491" ht="14.2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  <c r="DT491" s="7"/>
      <c r="DU491" s="7"/>
      <c r="DV491" s="7"/>
      <c r="DW491" s="7"/>
      <c r="DX491" s="7"/>
      <c r="DY491" s="7"/>
      <c r="DZ491" s="7"/>
      <c r="EA491" s="7"/>
      <c r="EB491" s="7"/>
      <c r="EC491" s="7"/>
      <c r="ED491" s="7"/>
      <c r="EE491" s="7"/>
      <c r="EF491" s="7"/>
      <c r="EG491" s="7"/>
      <c r="EH491" s="7"/>
      <c r="EI491" s="7"/>
      <c r="EJ491" s="7"/>
      <c r="EK491" s="7"/>
      <c r="EL491" s="7"/>
      <c r="EM491" s="7"/>
      <c r="EN491" s="7"/>
      <c r="EO491" s="7"/>
      <c r="EP491" s="7"/>
      <c r="EQ491" s="7"/>
      <c r="ER491" s="7"/>
      <c r="ES491" s="7"/>
      <c r="ET491" s="7"/>
      <c r="EU491" s="7"/>
      <c r="EV491" s="7"/>
      <c r="EW491" s="7"/>
      <c r="EX491" s="7"/>
      <c r="EY491" s="7"/>
      <c r="EZ491" s="7"/>
      <c r="FA491" s="7"/>
      <c r="FB491" s="7"/>
      <c r="FC491" s="7"/>
      <c r="FD491" s="7"/>
      <c r="FE491" s="7"/>
      <c r="FF491" s="7"/>
      <c r="FG491" s="7"/>
      <c r="FH491" s="7"/>
      <c r="FI491" s="7"/>
      <c r="FJ491" s="7"/>
      <c r="FK491" s="7"/>
      <c r="FL491" s="7"/>
      <c r="FM491" s="7"/>
      <c r="FN491" s="7"/>
      <c r="FO491" s="7"/>
      <c r="FP491" s="7"/>
      <c r="FQ491" s="7"/>
      <c r="FR491" s="7"/>
      <c r="FS491" s="7"/>
      <c r="FT491" s="7"/>
      <c r="FU491" s="7"/>
      <c r="FV491" s="7"/>
      <c r="FW491" s="7"/>
      <c r="FX491" s="7"/>
      <c r="FY491" s="7"/>
      <c r="FZ491" s="7"/>
      <c r="GA491" s="7"/>
      <c r="GB491" s="7"/>
      <c r="GC491" s="7"/>
      <c r="GD491" s="7"/>
      <c r="GE491" s="7"/>
      <c r="GF491" s="7"/>
      <c r="GG491" s="7"/>
      <c r="GH491" s="7"/>
      <c r="GI491" s="7"/>
      <c r="GJ491" s="7"/>
      <c r="GK491" s="7"/>
      <c r="GL491" s="7"/>
      <c r="GM491" s="7"/>
      <c r="GN491" s="7"/>
      <c r="GO491" s="7"/>
      <c r="GP491" s="7"/>
      <c r="GQ491" s="7"/>
      <c r="GR491" s="7"/>
      <c r="GS491" s="7"/>
      <c r="GT491" s="7"/>
      <c r="GU491" s="7"/>
      <c r="GV491" s="7"/>
      <c r="GW491" s="7"/>
      <c r="GX491" s="7"/>
      <c r="GY491" s="7"/>
      <c r="GZ491" s="7"/>
      <c r="HA491" s="7"/>
      <c r="HB491" s="7"/>
      <c r="HC491" s="7"/>
      <c r="HD491" s="7"/>
      <c r="HE491" s="7"/>
      <c r="HF491" s="7"/>
      <c r="HG491" s="7"/>
      <c r="HH491" s="7"/>
      <c r="HI491" s="7"/>
      <c r="HJ491" s="7"/>
      <c r="HK491" s="7"/>
      <c r="HL491" s="7"/>
      <c r="HM491" s="7"/>
      <c r="HN491" s="7"/>
      <c r="HO491" s="7"/>
      <c r="HP491" s="7"/>
      <c r="HQ491" s="7"/>
      <c r="HR491" s="7"/>
      <c r="HS491" s="7"/>
      <c r="HT491" s="7"/>
      <c r="HU491" s="7"/>
      <c r="HV491" s="7"/>
      <c r="HW491" s="7"/>
      <c r="HX491" s="7"/>
      <c r="HY491" s="7"/>
      <c r="HZ491" s="7"/>
      <c r="IA491" s="7"/>
      <c r="IB491" s="7"/>
      <c r="IC491" s="7"/>
      <c r="ID491" s="7"/>
      <c r="IE491" s="7"/>
      <c r="IF491" s="7"/>
      <c r="IG491" s="7"/>
      <c r="IH491" s="7"/>
      <c r="II491" s="7"/>
      <c r="IJ491" s="7"/>
      <c r="IK491" s="7"/>
      <c r="IL491" s="7"/>
      <c r="IM491" s="7"/>
      <c r="IN491" s="7"/>
      <c r="IO491" s="7"/>
      <c r="IP491" s="7"/>
      <c r="IQ491" s="7"/>
      <c r="IR491" s="7"/>
      <c r="IS491" s="7"/>
      <c r="IT491" s="7"/>
      <c r="IU491" s="7"/>
      <c r="IV491" s="7"/>
      <c r="IW491" s="7"/>
      <c r="IX491" s="7"/>
      <c r="IY491" s="7"/>
      <c r="IZ491" s="7"/>
      <c r="JA491" s="7"/>
      <c r="JB491" s="7"/>
      <c r="JC491" s="7"/>
      <c r="JD491" s="7"/>
      <c r="JE491" s="7"/>
      <c r="JF491" s="7"/>
      <c r="JG491" s="7"/>
      <c r="JH491" s="7"/>
      <c r="JI491" s="7"/>
      <c r="JJ491" s="7"/>
      <c r="JK491" s="7"/>
      <c r="JL491" s="7"/>
      <c r="JM491" s="7"/>
      <c r="JN491" s="7"/>
      <c r="JO491" s="7"/>
      <c r="JP491" s="7"/>
      <c r="JQ491" s="7"/>
      <c r="JR491" s="7"/>
      <c r="JS491" s="7"/>
      <c r="JT491" s="7"/>
      <c r="JU491" s="7"/>
      <c r="JV491" s="7"/>
      <c r="JW491" s="7"/>
      <c r="JX491" s="7"/>
      <c r="JY491" s="7"/>
      <c r="JZ491" s="7"/>
      <c r="KA491" s="7"/>
      <c r="KB491" s="7"/>
      <c r="KC491" s="7"/>
      <c r="KD491" s="7"/>
      <c r="KE491" s="7"/>
      <c r="KF491" s="7"/>
      <c r="KG491" s="7"/>
      <c r="KH491" s="7"/>
      <c r="KI491" s="7"/>
      <c r="KJ491" s="7"/>
      <c r="KK491" s="7"/>
      <c r="KL491" s="7"/>
      <c r="KM491" s="7"/>
      <c r="KN491" s="7"/>
      <c r="KO491" s="7"/>
      <c r="KP491" s="7"/>
      <c r="KQ491" s="7"/>
      <c r="KR491" s="7"/>
      <c r="KS491" s="7"/>
      <c r="KT491" s="7"/>
      <c r="KU491" s="7"/>
      <c r="KV491" s="7"/>
      <c r="KW491" s="7"/>
      <c r="KX491" s="7"/>
      <c r="KY491" s="7"/>
      <c r="KZ491" s="7"/>
      <c r="LA491" s="7"/>
      <c r="LB491" s="7"/>
      <c r="LC491" s="7"/>
      <c r="LD491" s="7"/>
      <c r="LE491" s="7"/>
      <c r="LF491" s="7"/>
      <c r="LG491" s="7"/>
      <c r="LH491" s="7"/>
      <c r="LI491" s="7"/>
      <c r="LJ491" s="7"/>
      <c r="LK491" s="7"/>
      <c r="LL491" s="7"/>
      <c r="LM491" s="7"/>
      <c r="LN491" s="7"/>
      <c r="LO491" s="7"/>
      <c r="LP491" s="7"/>
      <c r="LQ491" s="7"/>
      <c r="LR491" s="7"/>
      <c r="LS491" s="7"/>
      <c r="LT491" s="7"/>
      <c r="LU491" s="7"/>
      <c r="LV491" s="7"/>
      <c r="LW491" s="7"/>
      <c r="LX491" s="7"/>
      <c r="LY491" s="7"/>
      <c r="LZ491" s="7"/>
      <c r="MA491" s="7"/>
      <c r="MB491" s="7"/>
      <c r="MC491" s="7"/>
      <c r="MD491" s="7"/>
      <c r="ME491" s="7"/>
      <c r="MF491" s="7"/>
      <c r="MG491" s="7"/>
      <c r="MH491" s="7"/>
      <c r="MI491" s="7"/>
      <c r="MJ491" s="7"/>
      <c r="MK491" s="7"/>
      <c r="ML491" s="7"/>
      <c r="MM491" s="7"/>
      <c r="MN491" s="7"/>
      <c r="MO491" s="7"/>
      <c r="MP491" s="7"/>
      <c r="MQ491" s="7"/>
      <c r="MR491" s="7"/>
      <c r="MS491" s="7"/>
      <c r="MT491" s="7"/>
      <c r="MU491" s="7"/>
      <c r="MV491" s="7"/>
      <c r="MW491" s="7"/>
      <c r="MX491" s="7"/>
      <c r="MY491" s="7"/>
      <c r="MZ491" s="7"/>
      <c r="NA491" s="7"/>
      <c r="NB491" s="7"/>
      <c r="NC491" s="7"/>
      <c r="ND491" s="7"/>
      <c r="NE491" s="7"/>
      <c r="NF491" s="7"/>
      <c r="NG491" s="7"/>
      <c r="NH491" s="7"/>
      <c r="NI491" s="7"/>
      <c r="NJ491" s="7"/>
      <c r="NK491" s="7"/>
      <c r="NL491" s="7"/>
      <c r="NM491" s="7"/>
      <c r="NN491" s="7"/>
      <c r="NO491" s="7"/>
      <c r="NP491" s="7"/>
      <c r="NQ491" s="7"/>
      <c r="NR491" s="7"/>
      <c r="NS491" s="7"/>
      <c r="NT491" s="7"/>
      <c r="NU491" s="7"/>
      <c r="NV491" s="7"/>
      <c r="NW491" s="7"/>
      <c r="NX491" s="7"/>
      <c r="NY491" s="7"/>
      <c r="NZ491" s="7"/>
      <c r="OA491" s="7"/>
      <c r="OB491" s="7"/>
      <c r="OC491" s="7"/>
      <c r="OD491" s="7"/>
      <c r="OE491" s="7"/>
      <c r="OF491" s="7"/>
      <c r="OG491" s="7"/>
      <c r="OH491" s="7"/>
      <c r="OI491" s="7"/>
      <c r="OJ491" s="7"/>
      <c r="OK491" s="7"/>
      <c r="OL491" s="7"/>
      <c r="OM491" s="7"/>
      <c r="ON491" s="7"/>
      <c r="OO491" s="7"/>
      <c r="OP491" s="7"/>
      <c r="OQ491" s="7"/>
      <c r="OR491" s="7"/>
      <c r="OS491" s="7"/>
      <c r="OT491" s="7"/>
      <c r="OU491" s="7"/>
      <c r="OV491" s="7"/>
      <c r="OW491" s="7"/>
      <c r="OX491" s="7"/>
      <c r="OY491" s="7"/>
      <c r="OZ491" s="7"/>
      <c r="PA491" s="7"/>
      <c r="PB491" s="7"/>
      <c r="PC491" s="7"/>
      <c r="PD491" s="7"/>
      <c r="PE491" s="7"/>
      <c r="PF491" s="7"/>
      <c r="PG491" s="7"/>
      <c r="PH491" s="7"/>
      <c r="PI491" s="7"/>
      <c r="PJ491" s="7"/>
      <c r="PK491" s="7"/>
      <c r="PL491" s="7"/>
      <c r="PM491" s="7"/>
      <c r="PN491" s="7"/>
      <c r="PO491" s="7"/>
      <c r="PP491" s="7"/>
      <c r="PQ491" s="7"/>
      <c r="PR491" s="7"/>
      <c r="PS491" s="7"/>
      <c r="PT491" s="7"/>
      <c r="PU491" s="7"/>
      <c r="PV491" s="7"/>
      <c r="PW491" s="7"/>
      <c r="PX491" s="7"/>
      <c r="PY491" s="7"/>
      <c r="PZ491" s="7"/>
      <c r="QA491" s="7"/>
      <c r="QB491" s="7"/>
      <c r="QC491" s="7"/>
      <c r="QD491" s="7"/>
      <c r="QE491" s="7"/>
      <c r="QF491" s="7"/>
      <c r="QG491" s="7"/>
      <c r="QH491" s="7"/>
      <c r="QI491" s="7"/>
      <c r="QJ491" s="7"/>
      <c r="QK491" s="7"/>
      <c r="QL491" s="7"/>
      <c r="QM491" s="7"/>
      <c r="QN491" s="7"/>
      <c r="QO491" s="7"/>
      <c r="QP491" s="7"/>
      <c r="QQ491" s="7"/>
      <c r="QR491" s="7"/>
      <c r="QS491" s="7"/>
      <c r="QT491" s="7"/>
      <c r="QU491" s="7"/>
      <c r="QV491" s="7"/>
      <c r="QW491" s="7"/>
      <c r="QX491" s="7"/>
      <c r="QY491" s="7"/>
      <c r="QZ491" s="7"/>
      <c r="RA491" s="7"/>
      <c r="RB491" s="7"/>
      <c r="RC491" s="7"/>
      <c r="RD491" s="7"/>
      <c r="RE491" s="7"/>
      <c r="RF491" s="7"/>
      <c r="RG491" s="7"/>
      <c r="RH491" s="7"/>
      <c r="RI491" s="7"/>
      <c r="RJ491" s="7"/>
      <c r="RK491" s="7"/>
      <c r="RL491" s="7"/>
      <c r="RM491" s="7"/>
      <c r="RN491" s="7"/>
      <c r="RO491" s="7"/>
      <c r="RP491" s="7"/>
      <c r="RQ491" s="7"/>
      <c r="RR491" s="7"/>
      <c r="RS491" s="7"/>
      <c r="RT491" s="7"/>
      <c r="RU491" s="7"/>
      <c r="RV491" s="7"/>
      <c r="RW491" s="7"/>
      <c r="RX491" s="7"/>
      <c r="RY491" s="7"/>
      <c r="RZ491" s="7"/>
      <c r="SA491" s="7"/>
      <c r="SB491" s="7"/>
      <c r="SC491" s="7"/>
      <c r="SD491" s="7"/>
      <c r="SE491" s="7"/>
      <c r="SF491" s="7"/>
      <c r="SG491" s="7"/>
      <c r="SH491" s="7"/>
      <c r="SI491" s="7"/>
      <c r="SJ491" s="7"/>
      <c r="SK491" s="7"/>
    </row>
    <row r="492" ht="14.2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  <c r="DT492" s="7"/>
      <c r="DU492" s="7"/>
      <c r="DV492" s="7"/>
      <c r="DW492" s="7"/>
      <c r="DX492" s="7"/>
      <c r="DY492" s="7"/>
      <c r="DZ492" s="7"/>
      <c r="EA492" s="7"/>
      <c r="EB492" s="7"/>
      <c r="EC492" s="7"/>
      <c r="ED492" s="7"/>
      <c r="EE492" s="7"/>
      <c r="EF492" s="7"/>
      <c r="EG492" s="7"/>
      <c r="EH492" s="7"/>
      <c r="EI492" s="7"/>
      <c r="EJ492" s="7"/>
      <c r="EK492" s="7"/>
      <c r="EL492" s="7"/>
      <c r="EM492" s="7"/>
      <c r="EN492" s="7"/>
      <c r="EO492" s="7"/>
      <c r="EP492" s="7"/>
      <c r="EQ492" s="7"/>
      <c r="ER492" s="7"/>
      <c r="ES492" s="7"/>
      <c r="ET492" s="7"/>
      <c r="EU492" s="7"/>
      <c r="EV492" s="7"/>
      <c r="EW492" s="7"/>
      <c r="EX492" s="7"/>
      <c r="EY492" s="7"/>
      <c r="EZ492" s="7"/>
      <c r="FA492" s="7"/>
      <c r="FB492" s="7"/>
      <c r="FC492" s="7"/>
      <c r="FD492" s="7"/>
      <c r="FE492" s="7"/>
      <c r="FF492" s="7"/>
      <c r="FG492" s="7"/>
      <c r="FH492" s="7"/>
      <c r="FI492" s="7"/>
      <c r="FJ492" s="7"/>
      <c r="FK492" s="7"/>
      <c r="FL492" s="7"/>
      <c r="FM492" s="7"/>
      <c r="FN492" s="7"/>
      <c r="FO492" s="7"/>
      <c r="FP492" s="7"/>
      <c r="FQ492" s="7"/>
      <c r="FR492" s="7"/>
      <c r="FS492" s="7"/>
      <c r="FT492" s="7"/>
      <c r="FU492" s="7"/>
      <c r="FV492" s="7"/>
      <c r="FW492" s="7"/>
      <c r="FX492" s="7"/>
      <c r="FY492" s="7"/>
      <c r="FZ492" s="7"/>
      <c r="GA492" s="7"/>
      <c r="GB492" s="7"/>
      <c r="GC492" s="7"/>
      <c r="GD492" s="7"/>
      <c r="GE492" s="7"/>
      <c r="GF492" s="7"/>
      <c r="GG492" s="7"/>
      <c r="GH492" s="7"/>
      <c r="GI492" s="7"/>
      <c r="GJ492" s="7"/>
      <c r="GK492" s="7"/>
      <c r="GL492" s="7"/>
      <c r="GM492" s="7"/>
      <c r="GN492" s="7"/>
      <c r="GO492" s="7"/>
      <c r="GP492" s="7"/>
      <c r="GQ492" s="7"/>
      <c r="GR492" s="7"/>
      <c r="GS492" s="7"/>
      <c r="GT492" s="7"/>
      <c r="GU492" s="7"/>
      <c r="GV492" s="7"/>
      <c r="GW492" s="7"/>
      <c r="GX492" s="7"/>
      <c r="GY492" s="7"/>
      <c r="GZ492" s="7"/>
      <c r="HA492" s="7"/>
      <c r="HB492" s="7"/>
      <c r="HC492" s="7"/>
      <c r="HD492" s="7"/>
      <c r="HE492" s="7"/>
      <c r="HF492" s="7"/>
      <c r="HG492" s="7"/>
      <c r="HH492" s="7"/>
      <c r="HI492" s="7"/>
      <c r="HJ492" s="7"/>
      <c r="HK492" s="7"/>
      <c r="HL492" s="7"/>
      <c r="HM492" s="7"/>
      <c r="HN492" s="7"/>
      <c r="HO492" s="7"/>
      <c r="HP492" s="7"/>
      <c r="HQ492" s="7"/>
      <c r="HR492" s="7"/>
      <c r="HS492" s="7"/>
      <c r="HT492" s="7"/>
      <c r="HU492" s="7"/>
      <c r="HV492" s="7"/>
      <c r="HW492" s="7"/>
      <c r="HX492" s="7"/>
      <c r="HY492" s="7"/>
      <c r="HZ492" s="7"/>
      <c r="IA492" s="7"/>
      <c r="IB492" s="7"/>
      <c r="IC492" s="7"/>
      <c r="ID492" s="7"/>
      <c r="IE492" s="7"/>
      <c r="IF492" s="7"/>
      <c r="IG492" s="7"/>
      <c r="IH492" s="7"/>
      <c r="II492" s="7"/>
      <c r="IJ492" s="7"/>
      <c r="IK492" s="7"/>
      <c r="IL492" s="7"/>
      <c r="IM492" s="7"/>
      <c r="IN492" s="7"/>
      <c r="IO492" s="7"/>
      <c r="IP492" s="7"/>
      <c r="IQ492" s="7"/>
      <c r="IR492" s="7"/>
      <c r="IS492" s="7"/>
      <c r="IT492" s="7"/>
      <c r="IU492" s="7"/>
      <c r="IV492" s="7"/>
      <c r="IW492" s="7"/>
      <c r="IX492" s="7"/>
      <c r="IY492" s="7"/>
      <c r="IZ492" s="7"/>
      <c r="JA492" s="7"/>
      <c r="JB492" s="7"/>
      <c r="JC492" s="7"/>
      <c r="JD492" s="7"/>
      <c r="JE492" s="7"/>
      <c r="JF492" s="7"/>
      <c r="JG492" s="7"/>
      <c r="JH492" s="7"/>
      <c r="JI492" s="7"/>
      <c r="JJ492" s="7"/>
      <c r="JK492" s="7"/>
      <c r="JL492" s="7"/>
      <c r="JM492" s="7"/>
      <c r="JN492" s="7"/>
      <c r="JO492" s="7"/>
      <c r="JP492" s="7"/>
      <c r="JQ492" s="7"/>
      <c r="JR492" s="7"/>
      <c r="JS492" s="7"/>
      <c r="JT492" s="7"/>
      <c r="JU492" s="7"/>
      <c r="JV492" s="7"/>
      <c r="JW492" s="7"/>
      <c r="JX492" s="7"/>
      <c r="JY492" s="7"/>
      <c r="JZ492" s="7"/>
      <c r="KA492" s="7"/>
      <c r="KB492" s="7"/>
      <c r="KC492" s="7"/>
      <c r="KD492" s="7"/>
      <c r="KE492" s="7"/>
      <c r="KF492" s="7"/>
      <c r="KG492" s="7"/>
      <c r="KH492" s="7"/>
      <c r="KI492" s="7"/>
      <c r="KJ492" s="7"/>
      <c r="KK492" s="7"/>
      <c r="KL492" s="7"/>
      <c r="KM492" s="7"/>
      <c r="KN492" s="7"/>
      <c r="KO492" s="7"/>
      <c r="KP492" s="7"/>
      <c r="KQ492" s="7"/>
      <c r="KR492" s="7"/>
      <c r="KS492" s="7"/>
      <c r="KT492" s="7"/>
      <c r="KU492" s="7"/>
      <c r="KV492" s="7"/>
      <c r="KW492" s="7"/>
      <c r="KX492" s="7"/>
      <c r="KY492" s="7"/>
      <c r="KZ492" s="7"/>
      <c r="LA492" s="7"/>
      <c r="LB492" s="7"/>
      <c r="LC492" s="7"/>
      <c r="LD492" s="7"/>
      <c r="LE492" s="7"/>
      <c r="LF492" s="7"/>
      <c r="LG492" s="7"/>
      <c r="LH492" s="7"/>
      <c r="LI492" s="7"/>
      <c r="LJ492" s="7"/>
      <c r="LK492" s="7"/>
      <c r="LL492" s="7"/>
      <c r="LM492" s="7"/>
      <c r="LN492" s="7"/>
      <c r="LO492" s="7"/>
      <c r="LP492" s="7"/>
      <c r="LQ492" s="7"/>
      <c r="LR492" s="7"/>
      <c r="LS492" s="7"/>
      <c r="LT492" s="7"/>
      <c r="LU492" s="7"/>
      <c r="LV492" s="7"/>
      <c r="LW492" s="7"/>
      <c r="LX492" s="7"/>
      <c r="LY492" s="7"/>
      <c r="LZ492" s="7"/>
      <c r="MA492" s="7"/>
      <c r="MB492" s="7"/>
      <c r="MC492" s="7"/>
      <c r="MD492" s="7"/>
      <c r="ME492" s="7"/>
      <c r="MF492" s="7"/>
      <c r="MG492" s="7"/>
      <c r="MH492" s="7"/>
      <c r="MI492" s="7"/>
      <c r="MJ492" s="7"/>
      <c r="MK492" s="7"/>
      <c r="ML492" s="7"/>
      <c r="MM492" s="7"/>
      <c r="MN492" s="7"/>
      <c r="MO492" s="7"/>
      <c r="MP492" s="7"/>
      <c r="MQ492" s="7"/>
      <c r="MR492" s="7"/>
      <c r="MS492" s="7"/>
      <c r="MT492" s="7"/>
      <c r="MU492" s="7"/>
      <c r="MV492" s="7"/>
      <c r="MW492" s="7"/>
      <c r="MX492" s="7"/>
      <c r="MY492" s="7"/>
      <c r="MZ492" s="7"/>
      <c r="NA492" s="7"/>
      <c r="NB492" s="7"/>
      <c r="NC492" s="7"/>
      <c r="ND492" s="7"/>
      <c r="NE492" s="7"/>
      <c r="NF492" s="7"/>
      <c r="NG492" s="7"/>
      <c r="NH492" s="7"/>
      <c r="NI492" s="7"/>
      <c r="NJ492" s="7"/>
      <c r="NK492" s="7"/>
      <c r="NL492" s="7"/>
      <c r="NM492" s="7"/>
      <c r="NN492" s="7"/>
      <c r="NO492" s="7"/>
      <c r="NP492" s="7"/>
      <c r="NQ492" s="7"/>
      <c r="NR492" s="7"/>
      <c r="NS492" s="7"/>
      <c r="NT492" s="7"/>
      <c r="NU492" s="7"/>
      <c r="NV492" s="7"/>
      <c r="NW492" s="7"/>
      <c r="NX492" s="7"/>
      <c r="NY492" s="7"/>
      <c r="NZ492" s="7"/>
      <c r="OA492" s="7"/>
      <c r="OB492" s="7"/>
      <c r="OC492" s="7"/>
      <c r="OD492" s="7"/>
      <c r="OE492" s="7"/>
      <c r="OF492" s="7"/>
      <c r="OG492" s="7"/>
      <c r="OH492" s="7"/>
      <c r="OI492" s="7"/>
      <c r="OJ492" s="7"/>
      <c r="OK492" s="7"/>
      <c r="OL492" s="7"/>
      <c r="OM492" s="7"/>
      <c r="ON492" s="7"/>
      <c r="OO492" s="7"/>
      <c r="OP492" s="7"/>
      <c r="OQ492" s="7"/>
      <c r="OR492" s="7"/>
      <c r="OS492" s="7"/>
      <c r="OT492" s="7"/>
      <c r="OU492" s="7"/>
      <c r="OV492" s="7"/>
      <c r="OW492" s="7"/>
      <c r="OX492" s="7"/>
      <c r="OY492" s="7"/>
      <c r="OZ492" s="7"/>
      <c r="PA492" s="7"/>
      <c r="PB492" s="7"/>
      <c r="PC492" s="7"/>
      <c r="PD492" s="7"/>
      <c r="PE492" s="7"/>
      <c r="PF492" s="7"/>
      <c r="PG492" s="7"/>
      <c r="PH492" s="7"/>
      <c r="PI492" s="7"/>
      <c r="PJ492" s="7"/>
      <c r="PK492" s="7"/>
      <c r="PL492" s="7"/>
      <c r="PM492" s="7"/>
      <c r="PN492" s="7"/>
      <c r="PO492" s="7"/>
      <c r="PP492" s="7"/>
      <c r="PQ492" s="7"/>
      <c r="PR492" s="7"/>
      <c r="PS492" s="7"/>
      <c r="PT492" s="7"/>
      <c r="PU492" s="7"/>
      <c r="PV492" s="7"/>
      <c r="PW492" s="7"/>
      <c r="PX492" s="7"/>
      <c r="PY492" s="7"/>
      <c r="PZ492" s="7"/>
      <c r="QA492" s="7"/>
      <c r="QB492" s="7"/>
      <c r="QC492" s="7"/>
      <c r="QD492" s="7"/>
      <c r="QE492" s="7"/>
      <c r="QF492" s="7"/>
      <c r="QG492" s="7"/>
      <c r="QH492" s="7"/>
      <c r="QI492" s="7"/>
      <c r="QJ492" s="7"/>
      <c r="QK492" s="7"/>
      <c r="QL492" s="7"/>
      <c r="QM492" s="7"/>
      <c r="QN492" s="7"/>
      <c r="QO492" s="7"/>
      <c r="QP492" s="7"/>
      <c r="QQ492" s="7"/>
      <c r="QR492" s="7"/>
      <c r="QS492" s="7"/>
      <c r="QT492" s="7"/>
      <c r="QU492" s="7"/>
      <c r="QV492" s="7"/>
      <c r="QW492" s="7"/>
      <c r="QX492" s="7"/>
      <c r="QY492" s="7"/>
      <c r="QZ492" s="7"/>
      <c r="RA492" s="7"/>
      <c r="RB492" s="7"/>
      <c r="RC492" s="7"/>
      <c r="RD492" s="7"/>
      <c r="RE492" s="7"/>
      <c r="RF492" s="7"/>
      <c r="RG492" s="7"/>
      <c r="RH492" s="7"/>
      <c r="RI492" s="7"/>
      <c r="RJ492" s="7"/>
      <c r="RK492" s="7"/>
      <c r="RL492" s="7"/>
      <c r="RM492" s="7"/>
      <c r="RN492" s="7"/>
      <c r="RO492" s="7"/>
      <c r="RP492" s="7"/>
      <c r="RQ492" s="7"/>
      <c r="RR492" s="7"/>
      <c r="RS492" s="7"/>
      <c r="RT492" s="7"/>
      <c r="RU492" s="7"/>
      <c r="RV492" s="7"/>
      <c r="RW492" s="7"/>
      <c r="RX492" s="7"/>
      <c r="RY492" s="7"/>
      <c r="RZ492" s="7"/>
      <c r="SA492" s="7"/>
      <c r="SB492" s="7"/>
      <c r="SC492" s="7"/>
      <c r="SD492" s="7"/>
      <c r="SE492" s="7"/>
      <c r="SF492" s="7"/>
      <c r="SG492" s="7"/>
      <c r="SH492" s="7"/>
      <c r="SI492" s="7"/>
      <c r="SJ492" s="7"/>
      <c r="SK492" s="7"/>
    </row>
    <row r="493" ht="14.2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  <c r="DT493" s="7"/>
      <c r="DU493" s="7"/>
      <c r="DV493" s="7"/>
      <c r="DW493" s="7"/>
      <c r="DX493" s="7"/>
      <c r="DY493" s="7"/>
      <c r="DZ493" s="7"/>
      <c r="EA493" s="7"/>
      <c r="EB493" s="7"/>
      <c r="EC493" s="7"/>
      <c r="ED493" s="7"/>
      <c r="EE493" s="7"/>
      <c r="EF493" s="7"/>
      <c r="EG493" s="7"/>
      <c r="EH493" s="7"/>
      <c r="EI493" s="7"/>
      <c r="EJ493" s="7"/>
      <c r="EK493" s="7"/>
      <c r="EL493" s="7"/>
      <c r="EM493" s="7"/>
      <c r="EN493" s="7"/>
      <c r="EO493" s="7"/>
      <c r="EP493" s="7"/>
      <c r="EQ493" s="7"/>
      <c r="ER493" s="7"/>
      <c r="ES493" s="7"/>
      <c r="ET493" s="7"/>
      <c r="EU493" s="7"/>
      <c r="EV493" s="7"/>
      <c r="EW493" s="7"/>
      <c r="EX493" s="7"/>
      <c r="EY493" s="7"/>
      <c r="EZ493" s="7"/>
      <c r="FA493" s="7"/>
      <c r="FB493" s="7"/>
      <c r="FC493" s="7"/>
      <c r="FD493" s="7"/>
      <c r="FE493" s="7"/>
      <c r="FF493" s="7"/>
      <c r="FG493" s="7"/>
      <c r="FH493" s="7"/>
      <c r="FI493" s="7"/>
      <c r="FJ493" s="7"/>
      <c r="FK493" s="7"/>
      <c r="FL493" s="7"/>
      <c r="FM493" s="7"/>
      <c r="FN493" s="7"/>
      <c r="FO493" s="7"/>
      <c r="FP493" s="7"/>
      <c r="FQ493" s="7"/>
      <c r="FR493" s="7"/>
      <c r="FS493" s="7"/>
      <c r="FT493" s="7"/>
      <c r="FU493" s="7"/>
      <c r="FV493" s="7"/>
      <c r="FW493" s="7"/>
      <c r="FX493" s="7"/>
      <c r="FY493" s="7"/>
      <c r="FZ493" s="7"/>
      <c r="GA493" s="7"/>
      <c r="GB493" s="7"/>
      <c r="GC493" s="7"/>
      <c r="GD493" s="7"/>
      <c r="GE493" s="7"/>
      <c r="GF493" s="7"/>
      <c r="GG493" s="7"/>
      <c r="GH493" s="7"/>
      <c r="GI493" s="7"/>
      <c r="GJ493" s="7"/>
      <c r="GK493" s="7"/>
      <c r="GL493" s="7"/>
      <c r="GM493" s="7"/>
      <c r="GN493" s="7"/>
      <c r="GO493" s="7"/>
      <c r="GP493" s="7"/>
      <c r="GQ493" s="7"/>
      <c r="GR493" s="7"/>
      <c r="GS493" s="7"/>
      <c r="GT493" s="7"/>
      <c r="GU493" s="7"/>
      <c r="GV493" s="7"/>
      <c r="GW493" s="7"/>
      <c r="GX493" s="7"/>
      <c r="GY493" s="7"/>
      <c r="GZ493" s="7"/>
      <c r="HA493" s="7"/>
      <c r="HB493" s="7"/>
      <c r="HC493" s="7"/>
      <c r="HD493" s="7"/>
      <c r="HE493" s="7"/>
      <c r="HF493" s="7"/>
      <c r="HG493" s="7"/>
      <c r="HH493" s="7"/>
      <c r="HI493" s="7"/>
      <c r="HJ493" s="7"/>
      <c r="HK493" s="7"/>
      <c r="HL493" s="7"/>
      <c r="HM493" s="7"/>
      <c r="HN493" s="7"/>
      <c r="HO493" s="7"/>
      <c r="HP493" s="7"/>
      <c r="HQ493" s="7"/>
      <c r="HR493" s="7"/>
      <c r="HS493" s="7"/>
      <c r="HT493" s="7"/>
      <c r="HU493" s="7"/>
      <c r="HV493" s="7"/>
      <c r="HW493" s="7"/>
      <c r="HX493" s="7"/>
      <c r="HY493" s="7"/>
      <c r="HZ493" s="7"/>
      <c r="IA493" s="7"/>
      <c r="IB493" s="7"/>
      <c r="IC493" s="7"/>
      <c r="ID493" s="7"/>
      <c r="IE493" s="7"/>
      <c r="IF493" s="7"/>
      <c r="IG493" s="7"/>
      <c r="IH493" s="7"/>
      <c r="II493" s="7"/>
      <c r="IJ493" s="7"/>
      <c r="IK493" s="7"/>
      <c r="IL493" s="7"/>
      <c r="IM493" s="7"/>
      <c r="IN493" s="7"/>
      <c r="IO493" s="7"/>
      <c r="IP493" s="7"/>
      <c r="IQ493" s="7"/>
      <c r="IR493" s="7"/>
      <c r="IS493" s="7"/>
      <c r="IT493" s="7"/>
      <c r="IU493" s="7"/>
      <c r="IV493" s="7"/>
      <c r="IW493" s="7"/>
      <c r="IX493" s="7"/>
      <c r="IY493" s="7"/>
      <c r="IZ493" s="7"/>
      <c r="JA493" s="7"/>
      <c r="JB493" s="7"/>
      <c r="JC493" s="7"/>
      <c r="JD493" s="7"/>
      <c r="JE493" s="7"/>
      <c r="JF493" s="7"/>
      <c r="JG493" s="7"/>
      <c r="JH493" s="7"/>
      <c r="JI493" s="7"/>
      <c r="JJ493" s="7"/>
      <c r="JK493" s="7"/>
      <c r="JL493" s="7"/>
      <c r="JM493" s="7"/>
      <c r="JN493" s="7"/>
      <c r="JO493" s="7"/>
      <c r="JP493" s="7"/>
      <c r="JQ493" s="7"/>
      <c r="JR493" s="7"/>
      <c r="JS493" s="7"/>
      <c r="JT493" s="7"/>
      <c r="JU493" s="7"/>
      <c r="JV493" s="7"/>
      <c r="JW493" s="7"/>
      <c r="JX493" s="7"/>
      <c r="JY493" s="7"/>
      <c r="JZ493" s="7"/>
      <c r="KA493" s="7"/>
      <c r="KB493" s="7"/>
      <c r="KC493" s="7"/>
      <c r="KD493" s="7"/>
      <c r="KE493" s="7"/>
      <c r="KF493" s="7"/>
      <c r="KG493" s="7"/>
      <c r="KH493" s="7"/>
      <c r="KI493" s="7"/>
      <c r="KJ493" s="7"/>
      <c r="KK493" s="7"/>
      <c r="KL493" s="7"/>
      <c r="KM493" s="7"/>
      <c r="KN493" s="7"/>
      <c r="KO493" s="7"/>
      <c r="KP493" s="7"/>
      <c r="KQ493" s="7"/>
      <c r="KR493" s="7"/>
      <c r="KS493" s="7"/>
      <c r="KT493" s="7"/>
      <c r="KU493" s="7"/>
      <c r="KV493" s="7"/>
      <c r="KW493" s="7"/>
      <c r="KX493" s="7"/>
      <c r="KY493" s="7"/>
      <c r="KZ493" s="7"/>
      <c r="LA493" s="7"/>
      <c r="LB493" s="7"/>
      <c r="LC493" s="7"/>
      <c r="LD493" s="7"/>
      <c r="LE493" s="7"/>
      <c r="LF493" s="7"/>
      <c r="LG493" s="7"/>
      <c r="LH493" s="7"/>
      <c r="LI493" s="7"/>
      <c r="LJ493" s="7"/>
      <c r="LK493" s="7"/>
      <c r="LL493" s="7"/>
      <c r="LM493" s="7"/>
      <c r="LN493" s="7"/>
      <c r="LO493" s="7"/>
      <c r="LP493" s="7"/>
      <c r="LQ493" s="7"/>
      <c r="LR493" s="7"/>
      <c r="LS493" s="7"/>
      <c r="LT493" s="7"/>
      <c r="LU493" s="7"/>
      <c r="LV493" s="7"/>
      <c r="LW493" s="7"/>
      <c r="LX493" s="7"/>
      <c r="LY493" s="7"/>
      <c r="LZ493" s="7"/>
      <c r="MA493" s="7"/>
      <c r="MB493" s="7"/>
      <c r="MC493" s="7"/>
      <c r="MD493" s="7"/>
      <c r="ME493" s="7"/>
      <c r="MF493" s="7"/>
      <c r="MG493" s="7"/>
      <c r="MH493" s="7"/>
      <c r="MI493" s="7"/>
      <c r="MJ493" s="7"/>
      <c r="MK493" s="7"/>
      <c r="ML493" s="7"/>
      <c r="MM493" s="7"/>
      <c r="MN493" s="7"/>
      <c r="MO493" s="7"/>
      <c r="MP493" s="7"/>
      <c r="MQ493" s="7"/>
      <c r="MR493" s="7"/>
      <c r="MS493" s="7"/>
      <c r="MT493" s="7"/>
      <c r="MU493" s="7"/>
      <c r="MV493" s="7"/>
      <c r="MW493" s="7"/>
      <c r="MX493" s="7"/>
      <c r="MY493" s="7"/>
      <c r="MZ493" s="7"/>
      <c r="NA493" s="7"/>
      <c r="NB493" s="7"/>
      <c r="NC493" s="7"/>
      <c r="ND493" s="7"/>
      <c r="NE493" s="7"/>
      <c r="NF493" s="7"/>
      <c r="NG493" s="7"/>
      <c r="NH493" s="7"/>
      <c r="NI493" s="7"/>
      <c r="NJ493" s="7"/>
      <c r="NK493" s="7"/>
      <c r="NL493" s="7"/>
      <c r="NM493" s="7"/>
      <c r="NN493" s="7"/>
      <c r="NO493" s="7"/>
      <c r="NP493" s="7"/>
      <c r="NQ493" s="7"/>
      <c r="NR493" s="7"/>
      <c r="NS493" s="7"/>
      <c r="NT493" s="7"/>
      <c r="NU493" s="7"/>
      <c r="NV493" s="7"/>
      <c r="NW493" s="7"/>
      <c r="NX493" s="7"/>
      <c r="NY493" s="7"/>
      <c r="NZ493" s="7"/>
      <c r="OA493" s="7"/>
      <c r="OB493" s="7"/>
      <c r="OC493" s="7"/>
      <c r="OD493" s="7"/>
      <c r="OE493" s="7"/>
      <c r="OF493" s="7"/>
      <c r="OG493" s="7"/>
      <c r="OH493" s="7"/>
      <c r="OI493" s="7"/>
      <c r="OJ493" s="7"/>
      <c r="OK493" s="7"/>
      <c r="OL493" s="7"/>
      <c r="OM493" s="7"/>
      <c r="ON493" s="7"/>
      <c r="OO493" s="7"/>
      <c r="OP493" s="7"/>
      <c r="OQ493" s="7"/>
      <c r="OR493" s="7"/>
      <c r="OS493" s="7"/>
      <c r="OT493" s="7"/>
      <c r="OU493" s="7"/>
      <c r="OV493" s="7"/>
      <c r="OW493" s="7"/>
      <c r="OX493" s="7"/>
      <c r="OY493" s="7"/>
      <c r="OZ493" s="7"/>
      <c r="PA493" s="7"/>
      <c r="PB493" s="7"/>
      <c r="PC493" s="7"/>
      <c r="PD493" s="7"/>
      <c r="PE493" s="7"/>
      <c r="PF493" s="7"/>
      <c r="PG493" s="7"/>
      <c r="PH493" s="7"/>
      <c r="PI493" s="7"/>
      <c r="PJ493" s="7"/>
      <c r="PK493" s="7"/>
      <c r="PL493" s="7"/>
      <c r="PM493" s="7"/>
      <c r="PN493" s="7"/>
      <c r="PO493" s="7"/>
      <c r="PP493" s="7"/>
      <c r="PQ493" s="7"/>
      <c r="PR493" s="7"/>
      <c r="PS493" s="7"/>
      <c r="PT493" s="7"/>
      <c r="PU493" s="7"/>
      <c r="PV493" s="7"/>
      <c r="PW493" s="7"/>
      <c r="PX493" s="7"/>
      <c r="PY493" s="7"/>
      <c r="PZ493" s="7"/>
      <c r="QA493" s="7"/>
      <c r="QB493" s="7"/>
      <c r="QC493" s="7"/>
      <c r="QD493" s="7"/>
      <c r="QE493" s="7"/>
      <c r="QF493" s="7"/>
      <c r="QG493" s="7"/>
      <c r="QH493" s="7"/>
      <c r="QI493" s="7"/>
      <c r="QJ493" s="7"/>
      <c r="QK493" s="7"/>
      <c r="QL493" s="7"/>
      <c r="QM493" s="7"/>
      <c r="QN493" s="7"/>
      <c r="QO493" s="7"/>
      <c r="QP493" s="7"/>
      <c r="QQ493" s="7"/>
      <c r="QR493" s="7"/>
      <c r="QS493" s="7"/>
      <c r="QT493" s="7"/>
      <c r="QU493" s="7"/>
      <c r="QV493" s="7"/>
      <c r="QW493" s="7"/>
      <c r="QX493" s="7"/>
      <c r="QY493" s="7"/>
      <c r="QZ493" s="7"/>
      <c r="RA493" s="7"/>
      <c r="RB493" s="7"/>
      <c r="RC493" s="7"/>
      <c r="RD493" s="7"/>
      <c r="RE493" s="7"/>
      <c r="RF493" s="7"/>
      <c r="RG493" s="7"/>
      <c r="RH493" s="7"/>
      <c r="RI493" s="7"/>
      <c r="RJ493" s="7"/>
      <c r="RK493" s="7"/>
      <c r="RL493" s="7"/>
      <c r="RM493" s="7"/>
      <c r="RN493" s="7"/>
      <c r="RO493" s="7"/>
      <c r="RP493" s="7"/>
      <c r="RQ493" s="7"/>
      <c r="RR493" s="7"/>
      <c r="RS493" s="7"/>
      <c r="RT493" s="7"/>
      <c r="RU493" s="7"/>
      <c r="RV493" s="7"/>
      <c r="RW493" s="7"/>
      <c r="RX493" s="7"/>
      <c r="RY493" s="7"/>
      <c r="RZ493" s="7"/>
      <c r="SA493" s="7"/>
      <c r="SB493" s="7"/>
      <c r="SC493" s="7"/>
      <c r="SD493" s="7"/>
      <c r="SE493" s="7"/>
      <c r="SF493" s="7"/>
      <c r="SG493" s="7"/>
      <c r="SH493" s="7"/>
      <c r="SI493" s="7"/>
      <c r="SJ493" s="7"/>
      <c r="SK493" s="7"/>
    </row>
    <row r="494" ht="14.2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  <c r="DT494" s="7"/>
      <c r="DU494" s="7"/>
      <c r="DV494" s="7"/>
      <c r="DW494" s="7"/>
      <c r="DX494" s="7"/>
      <c r="DY494" s="7"/>
      <c r="DZ494" s="7"/>
      <c r="EA494" s="7"/>
      <c r="EB494" s="7"/>
      <c r="EC494" s="7"/>
      <c r="ED494" s="7"/>
      <c r="EE494" s="7"/>
      <c r="EF494" s="7"/>
      <c r="EG494" s="7"/>
      <c r="EH494" s="7"/>
      <c r="EI494" s="7"/>
      <c r="EJ494" s="7"/>
      <c r="EK494" s="7"/>
      <c r="EL494" s="7"/>
      <c r="EM494" s="7"/>
      <c r="EN494" s="7"/>
      <c r="EO494" s="7"/>
      <c r="EP494" s="7"/>
      <c r="EQ494" s="7"/>
      <c r="ER494" s="7"/>
      <c r="ES494" s="7"/>
      <c r="ET494" s="7"/>
      <c r="EU494" s="7"/>
      <c r="EV494" s="7"/>
      <c r="EW494" s="7"/>
      <c r="EX494" s="7"/>
      <c r="EY494" s="7"/>
      <c r="EZ494" s="7"/>
      <c r="FA494" s="7"/>
      <c r="FB494" s="7"/>
      <c r="FC494" s="7"/>
      <c r="FD494" s="7"/>
      <c r="FE494" s="7"/>
      <c r="FF494" s="7"/>
      <c r="FG494" s="7"/>
      <c r="FH494" s="7"/>
      <c r="FI494" s="7"/>
      <c r="FJ494" s="7"/>
      <c r="FK494" s="7"/>
      <c r="FL494" s="7"/>
      <c r="FM494" s="7"/>
      <c r="FN494" s="7"/>
      <c r="FO494" s="7"/>
      <c r="FP494" s="7"/>
      <c r="FQ494" s="7"/>
      <c r="FR494" s="7"/>
      <c r="FS494" s="7"/>
      <c r="FT494" s="7"/>
      <c r="FU494" s="7"/>
      <c r="FV494" s="7"/>
      <c r="FW494" s="7"/>
      <c r="FX494" s="7"/>
      <c r="FY494" s="7"/>
      <c r="FZ494" s="7"/>
      <c r="GA494" s="7"/>
      <c r="GB494" s="7"/>
      <c r="GC494" s="7"/>
      <c r="GD494" s="7"/>
      <c r="GE494" s="7"/>
      <c r="GF494" s="7"/>
      <c r="GG494" s="7"/>
      <c r="GH494" s="7"/>
      <c r="GI494" s="7"/>
      <c r="GJ494" s="7"/>
      <c r="GK494" s="7"/>
      <c r="GL494" s="7"/>
      <c r="GM494" s="7"/>
      <c r="GN494" s="7"/>
      <c r="GO494" s="7"/>
      <c r="GP494" s="7"/>
      <c r="GQ494" s="7"/>
      <c r="GR494" s="7"/>
      <c r="GS494" s="7"/>
      <c r="GT494" s="7"/>
      <c r="GU494" s="7"/>
      <c r="GV494" s="7"/>
      <c r="GW494" s="7"/>
      <c r="GX494" s="7"/>
      <c r="GY494" s="7"/>
      <c r="GZ494" s="7"/>
      <c r="HA494" s="7"/>
      <c r="HB494" s="7"/>
      <c r="HC494" s="7"/>
      <c r="HD494" s="7"/>
      <c r="HE494" s="7"/>
      <c r="HF494" s="7"/>
      <c r="HG494" s="7"/>
      <c r="HH494" s="7"/>
      <c r="HI494" s="7"/>
      <c r="HJ494" s="7"/>
      <c r="HK494" s="7"/>
      <c r="HL494" s="7"/>
      <c r="HM494" s="7"/>
      <c r="HN494" s="7"/>
      <c r="HO494" s="7"/>
      <c r="HP494" s="7"/>
      <c r="HQ494" s="7"/>
      <c r="HR494" s="7"/>
      <c r="HS494" s="7"/>
      <c r="HT494" s="7"/>
      <c r="HU494" s="7"/>
      <c r="HV494" s="7"/>
      <c r="HW494" s="7"/>
      <c r="HX494" s="7"/>
      <c r="HY494" s="7"/>
      <c r="HZ494" s="7"/>
      <c r="IA494" s="7"/>
      <c r="IB494" s="7"/>
      <c r="IC494" s="7"/>
      <c r="ID494" s="7"/>
      <c r="IE494" s="7"/>
      <c r="IF494" s="7"/>
      <c r="IG494" s="7"/>
      <c r="IH494" s="7"/>
      <c r="II494" s="7"/>
      <c r="IJ494" s="7"/>
      <c r="IK494" s="7"/>
      <c r="IL494" s="7"/>
      <c r="IM494" s="7"/>
      <c r="IN494" s="7"/>
      <c r="IO494" s="7"/>
      <c r="IP494" s="7"/>
      <c r="IQ494" s="7"/>
      <c r="IR494" s="7"/>
      <c r="IS494" s="7"/>
      <c r="IT494" s="7"/>
      <c r="IU494" s="7"/>
      <c r="IV494" s="7"/>
      <c r="IW494" s="7"/>
      <c r="IX494" s="7"/>
      <c r="IY494" s="7"/>
      <c r="IZ494" s="7"/>
      <c r="JA494" s="7"/>
      <c r="JB494" s="7"/>
      <c r="JC494" s="7"/>
      <c r="JD494" s="7"/>
      <c r="JE494" s="7"/>
      <c r="JF494" s="7"/>
      <c r="JG494" s="7"/>
      <c r="JH494" s="7"/>
      <c r="JI494" s="7"/>
      <c r="JJ494" s="7"/>
      <c r="JK494" s="7"/>
      <c r="JL494" s="7"/>
      <c r="JM494" s="7"/>
      <c r="JN494" s="7"/>
      <c r="JO494" s="7"/>
      <c r="JP494" s="7"/>
      <c r="JQ494" s="7"/>
      <c r="JR494" s="7"/>
      <c r="JS494" s="7"/>
      <c r="JT494" s="7"/>
      <c r="JU494" s="7"/>
      <c r="JV494" s="7"/>
      <c r="JW494" s="7"/>
      <c r="JX494" s="7"/>
      <c r="JY494" s="7"/>
      <c r="JZ494" s="7"/>
      <c r="KA494" s="7"/>
      <c r="KB494" s="7"/>
      <c r="KC494" s="7"/>
      <c r="KD494" s="7"/>
      <c r="KE494" s="7"/>
      <c r="KF494" s="7"/>
      <c r="KG494" s="7"/>
      <c r="KH494" s="7"/>
      <c r="KI494" s="7"/>
      <c r="KJ494" s="7"/>
      <c r="KK494" s="7"/>
      <c r="KL494" s="7"/>
      <c r="KM494" s="7"/>
      <c r="KN494" s="7"/>
      <c r="KO494" s="7"/>
      <c r="KP494" s="7"/>
      <c r="KQ494" s="7"/>
      <c r="KR494" s="7"/>
      <c r="KS494" s="7"/>
      <c r="KT494" s="7"/>
      <c r="KU494" s="7"/>
      <c r="KV494" s="7"/>
      <c r="KW494" s="7"/>
      <c r="KX494" s="7"/>
      <c r="KY494" s="7"/>
      <c r="KZ494" s="7"/>
      <c r="LA494" s="7"/>
      <c r="LB494" s="7"/>
      <c r="LC494" s="7"/>
      <c r="LD494" s="7"/>
      <c r="LE494" s="7"/>
      <c r="LF494" s="7"/>
      <c r="LG494" s="7"/>
      <c r="LH494" s="7"/>
      <c r="LI494" s="7"/>
      <c r="LJ494" s="7"/>
      <c r="LK494" s="7"/>
      <c r="LL494" s="7"/>
      <c r="LM494" s="7"/>
      <c r="LN494" s="7"/>
      <c r="LO494" s="7"/>
      <c r="LP494" s="7"/>
      <c r="LQ494" s="7"/>
      <c r="LR494" s="7"/>
      <c r="LS494" s="7"/>
      <c r="LT494" s="7"/>
      <c r="LU494" s="7"/>
      <c r="LV494" s="7"/>
      <c r="LW494" s="7"/>
      <c r="LX494" s="7"/>
      <c r="LY494" s="7"/>
      <c r="LZ494" s="7"/>
      <c r="MA494" s="7"/>
      <c r="MB494" s="7"/>
      <c r="MC494" s="7"/>
      <c r="MD494" s="7"/>
      <c r="ME494" s="7"/>
      <c r="MF494" s="7"/>
      <c r="MG494" s="7"/>
      <c r="MH494" s="7"/>
      <c r="MI494" s="7"/>
      <c r="MJ494" s="7"/>
      <c r="MK494" s="7"/>
      <c r="ML494" s="7"/>
      <c r="MM494" s="7"/>
      <c r="MN494" s="7"/>
      <c r="MO494" s="7"/>
      <c r="MP494" s="7"/>
      <c r="MQ494" s="7"/>
      <c r="MR494" s="7"/>
      <c r="MS494" s="7"/>
      <c r="MT494" s="7"/>
      <c r="MU494" s="7"/>
      <c r="MV494" s="7"/>
      <c r="MW494" s="7"/>
      <c r="MX494" s="7"/>
      <c r="MY494" s="7"/>
      <c r="MZ494" s="7"/>
      <c r="NA494" s="7"/>
      <c r="NB494" s="7"/>
      <c r="NC494" s="7"/>
      <c r="ND494" s="7"/>
      <c r="NE494" s="7"/>
      <c r="NF494" s="7"/>
      <c r="NG494" s="7"/>
      <c r="NH494" s="7"/>
      <c r="NI494" s="7"/>
      <c r="NJ494" s="7"/>
      <c r="NK494" s="7"/>
      <c r="NL494" s="7"/>
      <c r="NM494" s="7"/>
      <c r="NN494" s="7"/>
      <c r="NO494" s="7"/>
      <c r="NP494" s="7"/>
      <c r="NQ494" s="7"/>
      <c r="NR494" s="7"/>
      <c r="NS494" s="7"/>
      <c r="NT494" s="7"/>
      <c r="NU494" s="7"/>
      <c r="NV494" s="7"/>
      <c r="NW494" s="7"/>
      <c r="NX494" s="7"/>
      <c r="NY494" s="7"/>
      <c r="NZ494" s="7"/>
      <c r="OA494" s="7"/>
      <c r="OB494" s="7"/>
      <c r="OC494" s="7"/>
      <c r="OD494" s="7"/>
      <c r="OE494" s="7"/>
      <c r="OF494" s="7"/>
      <c r="OG494" s="7"/>
      <c r="OH494" s="7"/>
      <c r="OI494" s="7"/>
      <c r="OJ494" s="7"/>
      <c r="OK494" s="7"/>
      <c r="OL494" s="7"/>
      <c r="OM494" s="7"/>
      <c r="ON494" s="7"/>
      <c r="OO494" s="7"/>
      <c r="OP494" s="7"/>
      <c r="OQ494" s="7"/>
      <c r="OR494" s="7"/>
      <c r="OS494" s="7"/>
      <c r="OT494" s="7"/>
      <c r="OU494" s="7"/>
      <c r="OV494" s="7"/>
      <c r="OW494" s="7"/>
      <c r="OX494" s="7"/>
      <c r="OY494" s="7"/>
      <c r="OZ494" s="7"/>
      <c r="PA494" s="7"/>
      <c r="PB494" s="7"/>
      <c r="PC494" s="7"/>
      <c r="PD494" s="7"/>
      <c r="PE494" s="7"/>
      <c r="PF494" s="7"/>
      <c r="PG494" s="7"/>
      <c r="PH494" s="7"/>
      <c r="PI494" s="7"/>
      <c r="PJ494" s="7"/>
      <c r="PK494" s="7"/>
      <c r="PL494" s="7"/>
      <c r="PM494" s="7"/>
      <c r="PN494" s="7"/>
      <c r="PO494" s="7"/>
      <c r="PP494" s="7"/>
      <c r="PQ494" s="7"/>
      <c r="PR494" s="7"/>
      <c r="PS494" s="7"/>
      <c r="PT494" s="7"/>
      <c r="PU494" s="7"/>
      <c r="PV494" s="7"/>
      <c r="PW494" s="7"/>
      <c r="PX494" s="7"/>
      <c r="PY494" s="7"/>
      <c r="PZ494" s="7"/>
      <c r="QA494" s="7"/>
      <c r="QB494" s="7"/>
      <c r="QC494" s="7"/>
      <c r="QD494" s="7"/>
      <c r="QE494" s="7"/>
      <c r="QF494" s="7"/>
      <c r="QG494" s="7"/>
      <c r="QH494" s="7"/>
      <c r="QI494" s="7"/>
      <c r="QJ494" s="7"/>
      <c r="QK494" s="7"/>
      <c r="QL494" s="7"/>
      <c r="QM494" s="7"/>
      <c r="QN494" s="7"/>
      <c r="QO494" s="7"/>
      <c r="QP494" s="7"/>
      <c r="QQ494" s="7"/>
      <c r="QR494" s="7"/>
      <c r="QS494" s="7"/>
      <c r="QT494" s="7"/>
      <c r="QU494" s="7"/>
      <c r="QV494" s="7"/>
      <c r="QW494" s="7"/>
      <c r="QX494" s="7"/>
      <c r="QY494" s="7"/>
      <c r="QZ494" s="7"/>
      <c r="RA494" s="7"/>
      <c r="RB494" s="7"/>
      <c r="RC494" s="7"/>
      <c r="RD494" s="7"/>
      <c r="RE494" s="7"/>
      <c r="RF494" s="7"/>
      <c r="RG494" s="7"/>
      <c r="RH494" s="7"/>
      <c r="RI494" s="7"/>
      <c r="RJ494" s="7"/>
      <c r="RK494" s="7"/>
      <c r="RL494" s="7"/>
      <c r="RM494" s="7"/>
      <c r="RN494" s="7"/>
      <c r="RO494" s="7"/>
      <c r="RP494" s="7"/>
      <c r="RQ494" s="7"/>
      <c r="RR494" s="7"/>
      <c r="RS494" s="7"/>
      <c r="RT494" s="7"/>
      <c r="RU494" s="7"/>
      <c r="RV494" s="7"/>
      <c r="RW494" s="7"/>
      <c r="RX494" s="7"/>
      <c r="RY494" s="7"/>
      <c r="RZ494" s="7"/>
      <c r="SA494" s="7"/>
      <c r="SB494" s="7"/>
      <c r="SC494" s="7"/>
      <c r="SD494" s="7"/>
      <c r="SE494" s="7"/>
      <c r="SF494" s="7"/>
      <c r="SG494" s="7"/>
      <c r="SH494" s="7"/>
      <c r="SI494" s="7"/>
      <c r="SJ494" s="7"/>
      <c r="SK494" s="7"/>
    </row>
    <row r="495" ht="14.2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  <c r="DT495" s="7"/>
      <c r="DU495" s="7"/>
      <c r="DV495" s="7"/>
      <c r="DW495" s="7"/>
      <c r="DX495" s="7"/>
      <c r="DY495" s="7"/>
      <c r="DZ495" s="7"/>
      <c r="EA495" s="7"/>
      <c r="EB495" s="7"/>
      <c r="EC495" s="7"/>
      <c r="ED495" s="7"/>
      <c r="EE495" s="7"/>
      <c r="EF495" s="7"/>
      <c r="EG495" s="7"/>
      <c r="EH495" s="7"/>
      <c r="EI495" s="7"/>
      <c r="EJ495" s="7"/>
      <c r="EK495" s="7"/>
      <c r="EL495" s="7"/>
      <c r="EM495" s="7"/>
      <c r="EN495" s="7"/>
      <c r="EO495" s="7"/>
      <c r="EP495" s="7"/>
      <c r="EQ495" s="7"/>
      <c r="ER495" s="7"/>
      <c r="ES495" s="7"/>
      <c r="ET495" s="7"/>
      <c r="EU495" s="7"/>
      <c r="EV495" s="7"/>
      <c r="EW495" s="7"/>
      <c r="EX495" s="7"/>
      <c r="EY495" s="7"/>
      <c r="EZ495" s="7"/>
      <c r="FA495" s="7"/>
      <c r="FB495" s="7"/>
      <c r="FC495" s="7"/>
      <c r="FD495" s="7"/>
      <c r="FE495" s="7"/>
      <c r="FF495" s="7"/>
      <c r="FG495" s="7"/>
      <c r="FH495" s="7"/>
      <c r="FI495" s="7"/>
      <c r="FJ495" s="7"/>
      <c r="FK495" s="7"/>
      <c r="FL495" s="7"/>
      <c r="FM495" s="7"/>
      <c r="FN495" s="7"/>
      <c r="FO495" s="7"/>
      <c r="FP495" s="7"/>
      <c r="FQ495" s="7"/>
      <c r="FR495" s="7"/>
      <c r="FS495" s="7"/>
      <c r="FT495" s="7"/>
      <c r="FU495" s="7"/>
      <c r="FV495" s="7"/>
      <c r="FW495" s="7"/>
      <c r="FX495" s="7"/>
      <c r="FY495" s="7"/>
      <c r="FZ495" s="7"/>
      <c r="GA495" s="7"/>
      <c r="GB495" s="7"/>
      <c r="GC495" s="7"/>
      <c r="GD495" s="7"/>
      <c r="GE495" s="7"/>
      <c r="GF495" s="7"/>
      <c r="GG495" s="7"/>
      <c r="GH495" s="7"/>
      <c r="GI495" s="7"/>
      <c r="GJ495" s="7"/>
      <c r="GK495" s="7"/>
      <c r="GL495" s="7"/>
      <c r="GM495" s="7"/>
      <c r="GN495" s="7"/>
      <c r="GO495" s="7"/>
      <c r="GP495" s="7"/>
      <c r="GQ495" s="7"/>
      <c r="GR495" s="7"/>
      <c r="GS495" s="7"/>
      <c r="GT495" s="7"/>
      <c r="GU495" s="7"/>
      <c r="GV495" s="7"/>
      <c r="GW495" s="7"/>
      <c r="GX495" s="7"/>
      <c r="GY495" s="7"/>
      <c r="GZ495" s="7"/>
      <c r="HA495" s="7"/>
      <c r="HB495" s="7"/>
      <c r="HC495" s="7"/>
      <c r="HD495" s="7"/>
      <c r="HE495" s="7"/>
      <c r="HF495" s="7"/>
      <c r="HG495" s="7"/>
      <c r="HH495" s="7"/>
      <c r="HI495" s="7"/>
      <c r="HJ495" s="7"/>
      <c r="HK495" s="7"/>
      <c r="HL495" s="7"/>
      <c r="HM495" s="7"/>
      <c r="HN495" s="7"/>
      <c r="HO495" s="7"/>
      <c r="HP495" s="7"/>
      <c r="HQ495" s="7"/>
      <c r="HR495" s="7"/>
      <c r="HS495" s="7"/>
      <c r="HT495" s="7"/>
      <c r="HU495" s="7"/>
      <c r="HV495" s="7"/>
      <c r="HW495" s="7"/>
      <c r="HX495" s="7"/>
      <c r="HY495" s="7"/>
      <c r="HZ495" s="7"/>
      <c r="IA495" s="7"/>
      <c r="IB495" s="7"/>
      <c r="IC495" s="7"/>
      <c r="ID495" s="7"/>
      <c r="IE495" s="7"/>
      <c r="IF495" s="7"/>
      <c r="IG495" s="7"/>
      <c r="IH495" s="7"/>
      <c r="II495" s="7"/>
      <c r="IJ495" s="7"/>
      <c r="IK495" s="7"/>
      <c r="IL495" s="7"/>
      <c r="IM495" s="7"/>
      <c r="IN495" s="7"/>
      <c r="IO495" s="7"/>
      <c r="IP495" s="7"/>
      <c r="IQ495" s="7"/>
      <c r="IR495" s="7"/>
      <c r="IS495" s="7"/>
      <c r="IT495" s="7"/>
      <c r="IU495" s="7"/>
      <c r="IV495" s="7"/>
      <c r="IW495" s="7"/>
      <c r="IX495" s="7"/>
      <c r="IY495" s="7"/>
      <c r="IZ495" s="7"/>
      <c r="JA495" s="7"/>
      <c r="JB495" s="7"/>
      <c r="JC495" s="7"/>
      <c r="JD495" s="7"/>
      <c r="JE495" s="7"/>
      <c r="JF495" s="7"/>
      <c r="JG495" s="7"/>
      <c r="JH495" s="7"/>
      <c r="JI495" s="7"/>
      <c r="JJ495" s="7"/>
      <c r="JK495" s="7"/>
      <c r="JL495" s="7"/>
      <c r="JM495" s="7"/>
      <c r="JN495" s="7"/>
      <c r="JO495" s="7"/>
      <c r="JP495" s="7"/>
      <c r="JQ495" s="7"/>
      <c r="JR495" s="7"/>
      <c r="JS495" s="7"/>
      <c r="JT495" s="7"/>
      <c r="JU495" s="7"/>
      <c r="JV495" s="7"/>
      <c r="JW495" s="7"/>
      <c r="JX495" s="7"/>
      <c r="JY495" s="7"/>
      <c r="JZ495" s="7"/>
      <c r="KA495" s="7"/>
      <c r="KB495" s="7"/>
      <c r="KC495" s="7"/>
      <c r="KD495" s="7"/>
      <c r="KE495" s="7"/>
      <c r="KF495" s="7"/>
      <c r="KG495" s="7"/>
      <c r="KH495" s="7"/>
      <c r="KI495" s="7"/>
      <c r="KJ495" s="7"/>
      <c r="KK495" s="7"/>
      <c r="KL495" s="7"/>
      <c r="KM495" s="7"/>
      <c r="KN495" s="7"/>
      <c r="KO495" s="7"/>
      <c r="KP495" s="7"/>
      <c r="KQ495" s="7"/>
      <c r="KR495" s="7"/>
      <c r="KS495" s="7"/>
      <c r="KT495" s="7"/>
      <c r="KU495" s="7"/>
      <c r="KV495" s="7"/>
      <c r="KW495" s="7"/>
      <c r="KX495" s="7"/>
      <c r="KY495" s="7"/>
      <c r="KZ495" s="7"/>
      <c r="LA495" s="7"/>
      <c r="LB495" s="7"/>
      <c r="LC495" s="7"/>
      <c r="LD495" s="7"/>
      <c r="LE495" s="7"/>
      <c r="LF495" s="7"/>
      <c r="LG495" s="7"/>
      <c r="LH495" s="7"/>
      <c r="LI495" s="7"/>
      <c r="LJ495" s="7"/>
      <c r="LK495" s="7"/>
      <c r="LL495" s="7"/>
      <c r="LM495" s="7"/>
      <c r="LN495" s="7"/>
      <c r="LO495" s="7"/>
      <c r="LP495" s="7"/>
      <c r="LQ495" s="7"/>
      <c r="LR495" s="7"/>
      <c r="LS495" s="7"/>
      <c r="LT495" s="7"/>
      <c r="LU495" s="7"/>
      <c r="LV495" s="7"/>
      <c r="LW495" s="7"/>
      <c r="LX495" s="7"/>
      <c r="LY495" s="7"/>
      <c r="LZ495" s="7"/>
      <c r="MA495" s="7"/>
      <c r="MB495" s="7"/>
      <c r="MC495" s="7"/>
      <c r="MD495" s="7"/>
      <c r="ME495" s="7"/>
      <c r="MF495" s="7"/>
      <c r="MG495" s="7"/>
      <c r="MH495" s="7"/>
      <c r="MI495" s="7"/>
      <c r="MJ495" s="7"/>
      <c r="MK495" s="7"/>
      <c r="ML495" s="7"/>
      <c r="MM495" s="7"/>
      <c r="MN495" s="7"/>
      <c r="MO495" s="7"/>
      <c r="MP495" s="7"/>
      <c r="MQ495" s="7"/>
      <c r="MR495" s="7"/>
      <c r="MS495" s="7"/>
      <c r="MT495" s="7"/>
      <c r="MU495" s="7"/>
      <c r="MV495" s="7"/>
      <c r="MW495" s="7"/>
      <c r="MX495" s="7"/>
      <c r="MY495" s="7"/>
      <c r="MZ495" s="7"/>
      <c r="NA495" s="7"/>
      <c r="NB495" s="7"/>
      <c r="NC495" s="7"/>
      <c r="ND495" s="7"/>
      <c r="NE495" s="7"/>
      <c r="NF495" s="7"/>
      <c r="NG495" s="7"/>
      <c r="NH495" s="7"/>
      <c r="NI495" s="7"/>
      <c r="NJ495" s="7"/>
      <c r="NK495" s="7"/>
      <c r="NL495" s="7"/>
      <c r="NM495" s="7"/>
      <c r="NN495" s="7"/>
      <c r="NO495" s="7"/>
      <c r="NP495" s="7"/>
      <c r="NQ495" s="7"/>
      <c r="NR495" s="7"/>
      <c r="NS495" s="7"/>
      <c r="NT495" s="7"/>
      <c r="NU495" s="7"/>
      <c r="NV495" s="7"/>
      <c r="NW495" s="7"/>
      <c r="NX495" s="7"/>
      <c r="NY495" s="7"/>
      <c r="NZ495" s="7"/>
      <c r="OA495" s="7"/>
      <c r="OB495" s="7"/>
      <c r="OC495" s="7"/>
      <c r="OD495" s="7"/>
      <c r="OE495" s="7"/>
      <c r="OF495" s="7"/>
      <c r="OG495" s="7"/>
      <c r="OH495" s="7"/>
      <c r="OI495" s="7"/>
      <c r="OJ495" s="7"/>
      <c r="OK495" s="7"/>
      <c r="OL495" s="7"/>
      <c r="OM495" s="7"/>
      <c r="ON495" s="7"/>
      <c r="OO495" s="7"/>
      <c r="OP495" s="7"/>
      <c r="OQ495" s="7"/>
      <c r="OR495" s="7"/>
      <c r="OS495" s="7"/>
      <c r="OT495" s="7"/>
      <c r="OU495" s="7"/>
      <c r="OV495" s="7"/>
      <c r="OW495" s="7"/>
      <c r="OX495" s="7"/>
      <c r="OY495" s="7"/>
      <c r="OZ495" s="7"/>
      <c r="PA495" s="7"/>
      <c r="PB495" s="7"/>
      <c r="PC495" s="7"/>
      <c r="PD495" s="7"/>
      <c r="PE495" s="7"/>
      <c r="PF495" s="7"/>
      <c r="PG495" s="7"/>
      <c r="PH495" s="7"/>
      <c r="PI495" s="7"/>
      <c r="PJ495" s="7"/>
      <c r="PK495" s="7"/>
      <c r="PL495" s="7"/>
      <c r="PM495" s="7"/>
      <c r="PN495" s="7"/>
      <c r="PO495" s="7"/>
      <c r="PP495" s="7"/>
      <c r="PQ495" s="7"/>
      <c r="PR495" s="7"/>
      <c r="PS495" s="7"/>
      <c r="PT495" s="7"/>
      <c r="PU495" s="7"/>
      <c r="PV495" s="7"/>
      <c r="PW495" s="7"/>
      <c r="PX495" s="7"/>
      <c r="PY495" s="7"/>
      <c r="PZ495" s="7"/>
      <c r="QA495" s="7"/>
      <c r="QB495" s="7"/>
      <c r="QC495" s="7"/>
      <c r="QD495" s="7"/>
      <c r="QE495" s="7"/>
      <c r="QF495" s="7"/>
      <c r="QG495" s="7"/>
      <c r="QH495" s="7"/>
      <c r="QI495" s="7"/>
      <c r="QJ495" s="7"/>
      <c r="QK495" s="7"/>
      <c r="QL495" s="7"/>
      <c r="QM495" s="7"/>
      <c r="QN495" s="7"/>
      <c r="QO495" s="7"/>
      <c r="QP495" s="7"/>
      <c r="QQ495" s="7"/>
      <c r="QR495" s="7"/>
      <c r="QS495" s="7"/>
      <c r="QT495" s="7"/>
      <c r="QU495" s="7"/>
      <c r="QV495" s="7"/>
      <c r="QW495" s="7"/>
      <c r="QX495" s="7"/>
      <c r="QY495" s="7"/>
      <c r="QZ495" s="7"/>
      <c r="RA495" s="7"/>
      <c r="RB495" s="7"/>
      <c r="RC495" s="7"/>
      <c r="RD495" s="7"/>
      <c r="RE495" s="7"/>
      <c r="RF495" s="7"/>
      <c r="RG495" s="7"/>
      <c r="RH495" s="7"/>
      <c r="RI495" s="7"/>
      <c r="RJ495" s="7"/>
      <c r="RK495" s="7"/>
      <c r="RL495" s="7"/>
      <c r="RM495" s="7"/>
      <c r="RN495" s="7"/>
      <c r="RO495" s="7"/>
      <c r="RP495" s="7"/>
      <c r="RQ495" s="7"/>
      <c r="RR495" s="7"/>
      <c r="RS495" s="7"/>
      <c r="RT495" s="7"/>
      <c r="RU495" s="7"/>
      <c r="RV495" s="7"/>
      <c r="RW495" s="7"/>
      <c r="RX495" s="7"/>
      <c r="RY495" s="7"/>
      <c r="RZ495" s="7"/>
      <c r="SA495" s="7"/>
      <c r="SB495" s="7"/>
      <c r="SC495" s="7"/>
      <c r="SD495" s="7"/>
      <c r="SE495" s="7"/>
      <c r="SF495" s="7"/>
      <c r="SG495" s="7"/>
      <c r="SH495" s="7"/>
      <c r="SI495" s="7"/>
      <c r="SJ495" s="7"/>
      <c r="SK495" s="7"/>
    </row>
    <row r="496" ht="14.2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  <c r="DT496" s="7"/>
      <c r="DU496" s="7"/>
      <c r="DV496" s="7"/>
      <c r="DW496" s="7"/>
      <c r="DX496" s="7"/>
      <c r="DY496" s="7"/>
      <c r="DZ496" s="7"/>
      <c r="EA496" s="7"/>
      <c r="EB496" s="7"/>
      <c r="EC496" s="7"/>
      <c r="ED496" s="7"/>
      <c r="EE496" s="7"/>
      <c r="EF496" s="7"/>
      <c r="EG496" s="7"/>
      <c r="EH496" s="7"/>
      <c r="EI496" s="7"/>
      <c r="EJ496" s="7"/>
      <c r="EK496" s="7"/>
      <c r="EL496" s="7"/>
      <c r="EM496" s="7"/>
      <c r="EN496" s="7"/>
      <c r="EO496" s="7"/>
      <c r="EP496" s="7"/>
      <c r="EQ496" s="7"/>
      <c r="ER496" s="7"/>
      <c r="ES496" s="7"/>
      <c r="ET496" s="7"/>
      <c r="EU496" s="7"/>
      <c r="EV496" s="7"/>
      <c r="EW496" s="7"/>
      <c r="EX496" s="7"/>
      <c r="EY496" s="7"/>
      <c r="EZ496" s="7"/>
      <c r="FA496" s="7"/>
      <c r="FB496" s="7"/>
      <c r="FC496" s="7"/>
      <c r="FD496" s="7"/>
      <c r="FE496" s="7"/>
      <c r="FF496" s="7"/>
      <c r="FG496" s="7"/>
      <c r="FH496" s="7"/>
      <c r="FI496" s="7"/>
      <c r="FJ496" s="7"/>
      <c r="FK496" s="7"/>
      <c r="FL496" s="7"/>
      <c r="FM496" s="7"/>
      <c r="FN496" s="7"/>
      <c r="FO496" s="7"/>
      <c r="FP496" s="7"/>
      <c r="FQ496" s="7"/>
      <c r="FR496" s="7"/>
      <c r="FS496" s="7"/>
      <c r="FT496" s="7"/>
      <c r="FU496" s="7"/>
      <c r="FV496" s="7"/>
      <c r="FW496" s="7"/>
      <c r="FX496" s="7"/>
      <c r="FY496" s="7"/>
      <c r="FZ496" s="7"/>
      <c r="GA496" s="7"/>
      <c r="GB496" s="7"/>
      <c r="GC496" s="7"/>
      <c r="GD496" s="7"/>
      <c r="GE496" s="7"/>
      <c r="GF496" s="7"/>
      <c r="GG496" s="7"/>
      <c r="GH496" s="7"/>
      <c r="GI496" s="7"/>
      <c r="GJ496" s="7"/>
      <c r="GK496" s="7"/>
      <c r="GL496" s="7"/>
      <c r="GM496" s="7"/>
      <c r="GN496" s="7"/>
      <c r="GO496" s="7"/>
      <c r="GP496" s="7"/>
      <c r="GQ496" s="7"/>
      <c r="GR496" s="7"/>
      <c r="GS496" s="7"/>
      <c r="GT496" s="7"/>
      <c r="GU496" s="7"/>
      <c r="GV496" s="7"/>
      <c r="GW496" s="7"/>
      <c r="GX496" s="7"/>
      <c r="GY496" s="7"/>
      <c r="GZ496" s="7"/>
      <c r="HA496" s="7"/>
      <c r="HB496" s="7"/>
      <c r="HC496" s="7"/>
      <c r="HD496" s="7"/>
      <c r="HE496" s="7"/>
      <c r="HF496" s="7"/>
      <c r="HG496" s="7"/>
      <c r="HH496" s="7"/>
      <c r="HI496" s="7"/>
      <c r="HJ496" s="7"/>
      <c r="HK496" s="7"/>
      <c r="HL496" s="7"/>
      <c r="HM496" s="7"/>
      <c r="HN496" s="7"/>
      <c r="HO496" s="7"/>
      <c r="HP496" s="7"/>
      <c r="HQ496" s="7"/>
      <c r="HR496" s="7"/>
      <c r="HS496" s="7"/>
      <c r="HT496" s="7"/>
      <c r="HU496" s="7"/>
      <c r="HV496" s="7"/>
      <c r="HW496" s="7"/>
      <c r="HX496" s="7"/>
      <c r="HY496" s="7"/>
      <c r="HZ496" s="7"/>
      <c r="IA496" s="7"/>
      <c r="IB496" s="7"/>
      <c r="IC496" s="7"/>
      <c r="ID496" s="7"/>
      <c r="IE496" s="7"/>
      <c r="IF496" s="7"/>
      <c r="IG496" s="7"/>
      <c r="IH496" s="7"/>
      <c r="II496" s="7"/>
      <c r="IJ496" s="7"/>
      <c r="IK496" s="7"/>
      <c r="IL496" s="7"/>
      <c r="IM496" s="7"/>
      <c r="IN496" s="7"/>
      <c r="IO496" s="7"/>
      <c r="IP496" s="7"/>
      <c r="IQ496" s="7"/>
      <c r="IR496" s="7"/>
      <c r="IS496" s="7"/>
      <c r="IT496" s="7"/>
      <c r="IU496" s="7"/>
      <c r="IV496" s="7"/>
      <c r="IW496" s="7"/>
      <c r="IX496" s="7"/>
      <c r="IY496" s="7"/>
      <c r="IZ496" s="7"/>
      <c r="JA496" s="7"/>
      <c r="JB496" s="7"/>
      <c r="JC496" s="7"/>
      <c r="JD496" s="7"/>
      <c r="JE496" s="7"/>
      <c r="JF496" s="7"/>
      <c r="JG496" s="7"/>
      <c r="JH496" s="7"/>
      <c r="JI496" s="7"/>
      <c r="JJ496" s="7"/>
      <c r="JK496" s="7"/>
      <c r="JL496" s="7"/>
      <c r="JM496" s="7"/>
      <c r="JN496" s="7"/>
      <c r="JO496" s="7"/>
      <c r="JP496" s="7"/>
      <c r="JQ496" s="7"/>
      <c r="JR496" s="7"/>
      <c r="JS496" s="7"/>
      <c r="JT496" s="7"/>
      <c r="JU496" s="7"/>
      <c r="JV496" s="7"/>
      <c r="JW496" s="7"/>
      <c r="JX496" s="7"/>
      <c r="JY496" s="7"/>
      <c r="JZ496" s="7"/>
      <c r="KA496" s="7"/>
      <c r="KB496" s="7"/>
      <c r="KC496" s="7"/>
      <c r="KD496" s="7"/>
      <c r="KE496" s="7"/>
      <c r="KF496" s="7"/>
      <c r="KG496" s="7"/>
      <c r="KH496" s="7"/>
      <c r="KI496" s="7"/>
      <c r="KJ496" s="7"/>
      <c r="KK496" s="7"/>
      <c r="KL496" s="7"/>
      <c r="KM496" s="7"/>
      <c r="KN496" s="7"/>
      <c r="KO496" s="7"/>
      <c r="KP496" s="7"/>
      <c r="KQ496" s="7"/>
      <c r="KR496" s="7"/>
      <c r="KS496" s="7"/>
      <c r="KT496" s="7"/>
      <c r="KU496" s="7"/>
      <c r="KV496" s="7"/>
      <c r="KW496" s="7"/>
      <c r="KX496" s="7"/>
      <c r="KY496" s="7"/>
      <c r="KZ496" s="7"/>
      <c r="LA496" s="7"/>
      <c r="LB496" s="7"/>
      <c r="LC496" s="7"/>
      <c r="LD496" s="7"/>
      <c r="LE496" s="7"/>
      <c r="LF496" s="7"/>
      <c r="LG496" s="7"/>
      <c r="LH496" s="7"/>
      <c r="LI496" s="7"/>
      <c r="LJ496" s="7"/>
      <c r="LK496" s="7"/>
      <c r="LL496" s="7"/>
      <c r="LM496" s="7"/>
      <c r="LN496" s="7"/>
      <c r="LO496" s="7"/>
      <c r="LP496" s="7"/>
      <c r="LQ496" s="7"/>
      <c r="LR496" s="7"/>
      <c r="LS496" s="7"/>
      <c r="LT496" s="7"/>
      <c r="LU496" s="7"/>
      <c r="LV496" s="7"/>
      <c r="LW496" s="7"/>
      <c r="LX496" s="7"/>
      <c r="LY496" s="7"/>
      <c r="LZ496" s="7"/>
      <c r="MA496" s="7"/>
      <c r="MB496" s="7"/>
      <c r="MC496" s="7"/>
      <c r="MD496" s="7"/>
      <c r="ME496" s="7"/>
      <c r="MF496" s="7"/>
      <c r="MG496" s="7"/>
      <c r="MH496" s="7"/>
      <c r="MI496" s="7"/>
      <c r="MJ496" s="7"/>
      <c r="MK496" s="7"/>
      <c r="ML496" s="7"/>
      <c r="MM496" s="7"/>
      <c r="MN496" s="7"/>
      <c r="MO496" s="7"/>
      <c r="MP496" s="7"/>
      <c r="MQ496" s="7"/>
      <c r="MR496" s="7"/>
      <c r="MS496" s="7"/>
      <c r="MT496" s="7"/>
      <c r="MU496" s="7"/>
      <c r="MV496" s="7"/>
      <c r="MW496" s="7"/>
      <c r="MX496" s="7"/>
      <c r="MY496" s="7"/>
      <c r="MZ496" s="7"/>
      <c r="NA496" s="7"/>
      <c r="NB496" s="7"/>
      <c r="NC496" s="7"/>
      <c r="ND496" s="7"/>
      <c r="NE496" s="7"/>
      <c r="NF496" s="7"/>
      <c r="NG496" s="7"/>
      <c r="NH496" s="7"/>
      <c r="NI496" s="7"/>
      <c r="NJ496" s="7"/>
      <c r="NK496" s="7"/>
      <c r="NL496" s="7"/>
      <c r="NM496" s="7"/>
      <c r="NN496" s="7"/>
      <c r="NO496" s="7"/>
      <c r="NP496" s="7"/>
      <c r="NQ496" s="7"/>
      <c r="NR496" s="7"/>
      <c r="NS496" s="7"/>
      <c r="NT496" s="7"/>
      <c r="NU496" s="7"/>
      <c r="NV496" s="7"/>
      <c r="NW496" s="7"/>
      <c r="NX496" s="7"/>
      <c r="NY496" s="7"/>
      <c r="NZ496" s="7"/>
      <c r="OA496" s="7"/>
      <c r="OB496" s="7"/>
      <c r="OC496" s="7"/>
      <c r="OD496" s="7"/>
      <c r="OE496" s="7"/>
      <c r="OF496" s="7"/>
      <c r="OG496" s="7"/>
      <c r="OH496" s="7"/>
      <c r="OI496" s="7"/>
      <c r="OJ496" s="7"/>
      <c r="OK496" s="7"/>
      <c r="OL496" s="7"/>
      <c r="OM496" s="7"/>
      <c r="ON496" s="7"/>
      <c r="OO496" s="7"/>
      <c r="OP496" s="7"/>
      <c r="OQ496" s="7"/>
      <c r="OR496" s="7"/>
      <c r="OS496" s="7"/>
      <c r="OT496" s="7"/>
      <c r="OU496" s="7"/>
      <c r="OV496" s="7"/>
      <c r="OW496" s="7"/>
      <c r="OX496" s="7"/>
      <c r="OY496" s="7"/>
      <c r="OZ496" s="7"/>
      <c r="PA496" s="7"/>
      <c r="PB496" s="7"/>
      <c r="PC496" s="7"/>
      <c r="PD496" s="7"/>
      <c r="PE496" s="7"/>
      <c r="PF496" s="7"/>
      <c r="PG496" s="7"/>
      <c r="PH496" s="7"/>
      <c r="PI496" s="7"/>
      <c r="PJ496" s="7"/>
      <c r="PK496" s="7"/>
      <c r="PL496" s="7"/>
      <c r="PM496" s="7"/>
      <c r="PN496" s="7"/>
      <c r="PO496" s="7"/>
      <c r="PP496" s="7"/>
      <c r="PQ496" s="7"/>
      <c r="PR496" s="7"/>
      <c r="PS496" s="7"/>
      <c r="PT496" s="7"/>
      <c r="PU496" s="7"/>
      <c r="PV496" s="7"/>
      <c r="PW496" s="7"/>
      <c r="PX496" s="7"/>
      <c r="PY496" s="7"/>
      <c r="PZ496" s="7"/>
      <c r="QA496" s="7"/>
      <c r="QB496" s="7"/>
      <c r="QC496" s="7"/>
      <c r="QD496" s="7"/>
      <c r="QE496" s="7"/>
      <c r="QF496" s="7"/>
      <c r="QG496" s="7"/>
      <c r="QH496" s="7"/>
      <c r="QI496" s="7"/>
      <c r="QJ496" s="7"/>
      <c r="QK496" s="7"/>
      <c r="QL496" s="7"/>
      <c r="QM496" s="7"/>
      <c r="QN496" s="7"/>
      <c r="QO496" s="7"/>
      <c r="QP496" s="7"/>
      <c r="QQ496" s="7"/>
      <c r="QR496" s="7"/>
      <c r="QS496" s="7"/>
      <c r="QT496" s="7"/>
      <c r="QU496" s="7"/>
      <c r="QV496" s="7"/>
      <c r="QW496" s="7"/>
      <c r="QX496" s="7"/>
      <c r="QY496" s="7"/>
      <c r="QZ496" s="7"/>
      <c r="RA496" s="7"/>
      <c r="RB496" s="7"/>
      <c r="RC496" s="7"/>
      <c r="RD496" s="7"/>
      <c r="RE496" s="7"/>
      <c r="RF496" s="7"/>
      <c r="RG496" s="7"/>
      <c r="RH496" s="7"/>
      <c r="RI496" s="7"/>
      <c r="RJ496" s="7"/>
      <c r="RK496" s="7"/>
      <c r="RL496" s="7"/>
      <c r="RM496" s="7"/>
      <c r="RN496" s="7"/>
      <c r="RO496" s="7"/>
      <c r="RP496" s="7"/>
      <c r="RQ496" s="7"/>
      <c r="RR496" s="7"/>
      <c r="RS496" s="7"/>
      <c r="RT496" s="7"/>
      <c r="RU496" s="7"/>
      <c r="RV496" s="7"/>
      <c r="RW496" s="7"/>
      <c r="RX496" s="7"/>
      <c r="RY496" s="7"/>
      <c r="RZ496" s="7"/>
      <c r="SA496" s="7"/>
      <c r="SB496" s="7"/>
      <c r="SC496" s="7"/>
      <c r="SD496" s="7"/>
      <c r="SE496" s="7"/>
      <c r="SF496" s="7"/>
      <c r="SG496" s="7"/>
      <c r="SH496" s="7"/>
      <c r="SI496" s="7"/>
      <c r="SJ496" s="7"/>
      <c r="SK496" s="7"/>
    </row>
    <row r="497" ht="14.2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  <c r="DT497" s="7"/>
      <c r="DU497" s="7"/>
      <c r="DV497" s="7"/>
      <c r="DW497" s="7"/>
      <c r="DX497" s="7"/>
      <c r="DY497" s="7"/>
      <c r="DZ497" s="7"/>
      <c r="EA497" s="7"/>
      <c r="EB497" s="7"/>
      <c r="EC497" s="7"/>
      <c r="ED497" s="7"/>
      <c r="EE497" s="7"/>
      <c r="EF497" s="7"/>
      <c r="EG497" s="7"/>
      <c r="EH497" s="7"/>
      <c r="EI497" s="7"/>
      <c r="EJ497" s="7"/>
      <c r="EK497" s="7"/>
      <c r="EL497" s="7"/>
      <c r="EM497" s="7"/>
      <c r="EN497" s="7"/>
      <c r="EO497" s="7"/>
      <c r="EP497" s="7"/>
      <c r="EQ497" s="7"/>
      <c r="ER497" s="7"/>
      <c r="ES497" s="7"/>
      <c r="ET497" s="7"/>
      <c r="EU497" s="7"/>
      <c r="EV497" s="7"/>
      <c r="EW497" s="7"/>
      <c r="EX497" s="7"/>
      <c r="EY497" s="7"/>
      <c r="EZ497" s="7"/>
      <c r="FA497" s="7"/>
      <c r="FB497" s="7"/>
      <c r="FC497" s="7"/>
      <c r="FD497" s="7"/>
      <c r="FE497" s="7"/>
      <c r="FF497" s="7"/>
      <c r="FG497" s="7"/>
      <c r="FH497" s="7"/>
      <c r="FI497" s="7"/>
      <c r="FJ497" s="7"/>
      <c r="FK497" s="7"/>
      <c r="FL497" s="7"/>
      <c r="FM497" s="7"/>
      <c r="FN497" s="7"/>
      <c r="FO497" s="7"/>
      <c r="FP497" s="7"/>
      <c r="FQ497" s="7"/>
      <c r="FR497" s="7"/>
      <c r="FS497" s="7"/>
      <c r="FT497" s="7"/>
      <c r="FU497" s="7"/>
      <c r="FV497" s="7"/>
      <c r="FW497" s="7"/>
      <c r="FX497" s="7"/>
      <c r="FY497" s="7"/>
      <c r="FZ497" s="7"/>
      <c r="GA497" s="7"/>
      <c r="GB497" s="7"/>
      <c r="GC497" s="7"/>
      <c r="GD497" s="7"/>
      <c r="GE497" s="7"/>
      <c r="GF497" s="7"/>
      <c r="GG497" s="7"/>
      <c r="GH497" s="7"/>
      <c r="GI497" s="7"/>
      <c r="GJ497" s="7"/>
      <c r="GK497" s="7"/>
      <c r="GL497" s="7"/>
      <c r="GM497" s="7"/>
      <c r="GN497" s="7"/>
      <c r="GO497" s="7"/>
      <c r="GP497" s="7"/>
      <c r="GQ497" s="7"/>
      <c r="GR497" s="7"/>
      <c r="GS497" s="7"/>
      <c r="GT497" s="7"/>
      <c r="GU497" s="7"/>
      <c r="GV497" s="7"/>
      <c r="GW497" s="7"/>
      <c r="GX497" s="7"/>
      <c r="GY497" s="7"/>
      <c r="GZ497" s="7"/>
      <c r="HA497" s="7"/>
      <c r="HB497" s="7"/>
      <c r="HC497" s="7"/>
      <c r="HD497" s="7"/>
      <c r="HE497" s="7"/>
      <c r="HF497" s="7"/>
      <c r="HG497" s="7"/>
      <c r="HH497" s="7"/>
      <c r="HI497" s="7"/>
      <c r="HJ497" s="7"/>
      <c r="HK497" s="7"/>
      <c r="HL497" s="7"/>
      <c r="HM497" s="7"/>
      <c r="HN497" s="7"/>
      <c r="HO497" s="7"/>
      <c r="HP497" s="7"/>
      <c r="HQ497" s="7"/>
      <c r="HR497" s="7"/>
      <c r="HS497" s="7"/>
      <c r="HT497" s="7"/>
      <c r="HU497" s="7"/>
      <c r="HV497" s="7"/>
      <c r="HW497" s="7"/>
      <c r="HX497" s="7"/>
      <c r="HY497" s="7"/>
      <c r="HZ497" s="7"/>
      <c r="IA497" s="7"/>
      <c r="IB497" s="7"/>
      <c r="IC497" s="7"/>
      <c r="ID497" s="7"/>
      <c r="IE497" s="7"/>
      <c r="IF497" s="7"/>
      <c r="IG497" s="7"/>
      <c r="IH497" s="7"/>
      <c r="II497" s="7"/>
      <c r="IJ497" s="7"/>
      <c r="IK497" s="7"/>
      <c r="IL497" s="7"/>
      <c r="IM497" s="7"/>
      <c r="IN497" s="7"/>
      <c r="IO497" s="7"/>
      <c r="IP497" s="7"/>
      <c r="IQ497" s="7"/>
      <c r="IR497" s="7"/>
      <c r="IS497" s="7"/>
      <c r="IT497" s="7"/>
      <c r="IU497" s="7"/>
      <c r="IV497" s="7"/>
      <c r="IW497" s="7"/>
      <c r="IX497" s="7"/>
      <c r="IY497" s="7"/>
      <c r="IZ497" s="7"/>
      <c r="JA497" s="7"/>
      <c r="JB497" s="7"/>
      <c r="JC497" s="7"/>
      <c r="JD497" s="7"/>
      <c r="JE497" s="7"/>
      <c r="JF497" s="7"/>
      <c r="JG497" s="7"/>
      <c r="JH497" s="7"/>
      <c r="JI497" s="7"/>
      <c r="JJ497" s="7"/>
      <c r="JK497" s="7"/>
      <c r="JL497" s="7"/>
      <c r="JM497" s="7"/>
      <c r="JN497" s="7"/>
      <c r="JO497" s="7"/>
      <c r="JP497" s="7"/>
      <c r="JQ497" s="7"/>
      <c r="JR497" s="7"/>
      <c r="JS497" s="7"/>
      <c r="JT497" s="7"/>
      <c r="JU497" s="7"/>
      <c r="JV497" s="7"/>
      <c r="JW497" s="7"/>
      <c r="JX497" s="7"/>
      <c r="JY497" s="7"/>
      <c r="JZ497" s="7"/>
      <c r="KA497" s="7"/>
      <c r="KB497" s="7"/>
      <c r="KC497" s="7"/>
      <c r="KD497" s="7"/>
      <c r="KE497" s="7"/>
      <c r="KF497" s="7"/>
      <c r="KG497" s="7"/>
      <c r="KH497" s="7"/>
      <c r="KI497" s="7"/>
      <c r="KJ497" s="7"/>
      <c r="KK497" s="7"/>
      <c r="KL497" s="7"/>
      <c r="KM497" s="7"/>
      <c r="KN497" s="7"/>
      <c r="KO497" s="7"/>
      <c r="KP497" s="7"/>
      <c r="KQ497" s="7"/>
      <c r="KR497" s="7"/>
      <c r="KS497" s="7"/>
      <c r="KT497" s="7"/>
      <c r="KU497" s="7"/>
      <c r="KV497" s="7"/>
      <c r="KW497" s="7"/>
      <c r="KX497" s="7"/>
      <c r="KY497" s="7"/>
      <c r="KZ497" s="7"/>
      <c r="LA497" s="7"/>
      <c r="LB497" s="7"/>
      <c r="LC497" s="7"/>
      <c r="LD497" s="7"/>
      <c r="LE497" s="7"/>
      <c r="LF497" s="7"/>
      <c r="LG497" s="7"/>
      <c r="LH497" s="7"/>
      <c r="LI497" s="7"/>
      <c r="LJ497" s="7"/>
      <c r="LK497" s="7"/>
      <c r="LL497" s="7"/>
      <c r="LM497" s="7"/>
      <c r="LN497" s="7"/>
      <c r="LO497" s="7"/>
      <c r="LP497" s="7"/>
      <c r="LQ497" s="7"/>
      <c r="LR497" s="7"/>
      <c r="LS497" s="7"/>
      <c r="LT497" s="7"/>
      <c r="LU497" s="7"/>
      <c r="LV497" s="7"/>
      <c r="LW497" s="7"/>
      <c r="LX497" s="7"/>
      <c r="LY497" s="7"/>
      <c r="LZ497" s="7"/>
      <c r="MA497" s="7"/>
      <c r="MB497" s="7"/>
      <c r="MC497" s="7"/>
      <c r="MD497" s="7"/>
      <c r="ME497" s="7"/>
      <c r="MF497" s="7"/>
      <c r="MG497" s="7"/>
      <c r="MH497" s="7"/>
      <c r="MI497" s="7"/>
      <c r="MJ497" s="7"/>
      <c r="MK497" s="7"/>
      <c r="ML497" s="7"/>
      <c r="MM497" s="7"/>
      <c r="MN497" s="7"/>
      <c r="MO497" s="7"/>
      <c r="MP497" s="7"/>
      <c r="MQ497" s="7"/>
      <c r="MR497" s="7"/>
      <c r="MS497" s="7"/>
      <c r="MT497" s="7"/>
      <c r="MU497" s="7"/>
      <c r="MV497" s="7"/>
      <c r="MW497" s="7"/>
      <c r="MX497" s="7"/>
      <c r="MY497" s="7"/>
      <c r="MZ497" s="7"/>
      <c r="NA497" s="7"/>
      <c r="NB497" s="7"/>
      <c r="NC497" s="7"/>
      <c r="ND497" s="7"/>
      <c r="NE497" s="7"/>
      <c r="NF497" s="7"/>
      <c r="NG497" s="7"/>
      <c r="NH497" s="7"/>
      <c r="NI497" s="7"/>
      <c r="NJ497" s="7"/>
      <c r="NK497" s="7"/>
      <c r="NL497" s="7"/>
      <c r="NM497" s="7"/>
      <c r="NN497" s="7"/>
      <c r="NO497" s="7"/>
      <c r="NP497" s="7"/>
      <c r="NQ497" s="7"/>
      <c r="NR497" s="7"/>
      <c r="NS497" s="7"/>
      <c r="NT497" s="7"/>
      <c r="NU497" s="7"/>
      <c r="NV497" s="7"/>
      <c r="NW497" s="7"/>
      <c r="NX497" s="7"/>
      <c r="NY497" s="7"/>
      <c r="NZ497" s="7"/>
      <c r="OA497" s="7"/>
      <c r="OB497" s="7"/>
      <c r="OC497" s="7"/>
      <c r="OD497" s="7"/>
      <c r="OE497" s="7"/>
      <c r="OF497" s="7"/>
      <c r="OG497" s="7"/>
      <c r="OH497" s="7"/>
      <c r="OI497" s="7"/>
      <c r="OJ497" s="7"/>
      <c r="OK497" s="7"/>
      <c r="OL497" s="7"/>
      <c r="OM497" s="7"/>
      <c r="ON497" s="7"/>
      <c r="OO497" s="7"/>
      <c r="OP497" s="7"/>
      <c r="OQ497" s="7"/>
      <c r="OR497" s="7"/>
      <c r="OS497" s="7"/>
      <c r="OT497" s="7"/>
      <c r="OU497" s="7"/>
      <c r="OV497" s="7"/>
      <c r="OW497" s="7"/>
      <c r="OX497" s="7"/>
      <c r="OY497" s="7"/>
      <c r="OZ497" s="7"/>
      <c r="PA497" s="7"/>
      <c r="PB497" s="7"/>
      <c r="PC497" s="7"/>
      <c r="PD497" s="7"/>
      <c r="PE497" s="7"/>
      <c r="PF497" s="7"/>
      <c r="PG497" s="7"/>
      <c r="PH497" s="7"/>
      <c r="PI497" s="7"/>
      <c r="PJ497" s="7"/>
      <c r="PK497" s="7"/>
      <c r="PL497" s="7"/>
      <c r="PM497" s="7"/>
      <c r="PN497" s="7"/>
      <c r="PO497" s="7"/>
      <c r="PP497" s="7"/>
      <c r="PQ497" s="7"/>
      <c r="PR497" s="7"/>
      <c r="PS497" s="7"/>
      <c r="PT497" s="7"/>
      <c r="PU497" s="7"/>
      <c r="PV497" s="7"/>
      <c r="PW497" s="7"/>
      <c r="PX497" s="7"/>
      <c r="PY497" s="7"/>
      <c r="PZ497" s="7"/>
      <c r="QA497" s="7"/>
      <c r="QB497" s="7"/>
      <c r="QC497" s="7"/>
      <c r="QD497" s="7"/>
      <c r="QE497" s="7"/>
      <c r="QF497" s="7"/>
      <c r="QG497" s="7"/>
      <c r="QH497" s="7"/>
      <c r="QI497" s="7"/>
      <c r="QJ497" s="7"/>
      <c r="QK497" s="7"/>
      <c r="QL497" s="7"/>
      <c r="QM497" s="7"/>
      <c r="QN497" s="7"/>
      <c r="QO497" s="7"/>
      <c r="QP497" s="7"/>
      <c r="QQ497" s="7"/>
      <c r="QR497" s="7"/>
      <c r="QS497" s="7"/>
      <c r="QT497" s="7"/>
      <c r="QU497" s="7"/>
      <c r="QV497" s="7"/>
      <c r="QW497" s="7"/>
      <c r="QX497" s="7"/>
      <c r="QY497" s="7"/>
      <c r="QZ497" s="7"/>
      <c r="RA497" s="7"/>
      <c r="RB497" s="7"/>
      <c r="RC497" s="7"/>
      <c r="RD497" s="7"/>
      <c r="RE497" s="7"/>
      <c r="RF497" s="7"/>
      <c r="RG497" s="7"/>
      <c r="RH497" s="7"/>
      <c r="RI497" s="7"/>
      <c r="RJ497" s="7"/>
      <c r="RK497" s="7"/>
      <c r="RL497" s="7"/>
      <c r="RM497" s="7"/>
      <c r="RN497" s="7"/>
      <c r="RO497" s="7"/>
      <c r="RP497" s="7"/>
      <c r="RQ497" s="7"/>
      <c r="RR497" s="7"/>
      <c r="RS497" s="7"/>
      <c r="RT497" s="7"/>
      <c r="RU497" s="7"/>
      <c r="RV497" s="7"/>
      <c r="RW497" s="7"/>
      <c r="RX497" s="7"/>
      <c r="RY497" s="7"/>
      <c r="RZ497" s="7"/>
      <c r="SA497" s="7"/>
      <c r="SB497" s="7"/>
      <c r="SC497" s="7"/>
      <c r="SD497" s="7"/>
      <c r="SE497" s="7"/>
      <c r="SF497" s="7"/>
      <c r="SG497" s="7"/>
      <c r="SH497" s="7"/>
      <c r="SI497" s="7"/>
      <c r="SJ497" s="7"/>
      <c r="SK497" s="7"/>
    </row>
    <row r="498" ht="14.2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  <c r="DT498" s="7"/>
      <c r="DU498" s="7"/>
      <c r="DV498" s="7"/>
      <c r="DW498" s="7"/>
      <c r="DX498" s="7"/>
      <c r="DY498" s="7"/>
      <c r="DZ498" s="7"/>
      <c r="EA498" s="7"/>
      <c r="EB498" s="7"/>
      <c r="EC498" s="7"/>
      <c r="ED498" s="7"/>
      <c r="EE498" s="7"/>
      <c r="EF498" s="7"/>
      <c r="EG498" s="7"/>
      <c r="EH498" s="7"/>
      <c r="EI498" s="7"/>
      <c r="EJ498" s="7"/>
      <c r="EK498" s="7"/>
      <c r="EL498" s="7"/>
      <c r="EM498" s="7"/>
      <c r="EN498" s="7"/>
      <c r="EO498" s="7"/>
      <c r="EP498" s="7"/>
      <c r="EQ498" s="7"/>
      <c r="ER498" s="7"/>
      <c r="ES498" s="7"/>
      <c r="ET498" s="7"/>
      <c r="EU498" s="7"/>
      <c r="EV498" s="7"/>
      <c r="EW498" s="7"/>
      <c r="EX498" s="7"/>
      <c r="EY498" s="7"/>
      <c r="EZ498" s="7"/>
      <c r="FA498" s="7"/>
      <c r="FB498" s="7"/>
      <c r="FC498" s="7"/>
      <c r="FD498" s="7"/>
      <c r="FE498" s="7"/>
      <c r="FF498" s="7"/>
      <c r="FG498" s="7"/>
      <c r="FH498" s="7"/>
      <c r="FI498" s="7"/>
      <c r="FJ498" s="7"/>
      <c r="FK498" s="7"/>
      <c r="FL498" s="7"/>
      <c r="FM498" s="7"/>
      <c r="FN498" s="7"/>
      <c r="FO498" s="7"/>
      <c r="FP498" s="7"/>
      <c r="FQ498" s="7"/>
      <c r="FR498" s="7"/>
      <c r="FS498" s="7"/>
      <c r="FT498" s="7"/>
      <c r="FU498" s="7"/>
      <c r="FV498" s="7"/>
      <c r="FW498" s="7"/>
      <c r="FX498" s="7"/>
      <c r="FY498" s="7"/>
      <c r="FZ498" s="7"/>
      <c r="GA498" s="7"/>
      <c r="GB498" s="7"/>
      <c r="GC498" s="7"/>
      <c r="GD498" s="7"/>
      <c r="GE498" s="7"/>
      <c r="GF498" s="7"/>
      <c r="GG498" s="7"/>
      <c r="GH498" s="7"/>
      <c r="GI498" s="7"/>
      <c r="GJ498" s="7"/>
      <c r="GK498" s="7"/>
      <c r="GL498" s="7"/>
      <c r="GM498" s="7"/>
      <c r="GN498" s="7"/>
      <c r="GO498" s="7"/>
      <c r="GP498" s="7"/>
      <c r="GQ498" s="7"/>
      <c r="GR498" s="7"/>
      <c r="GS498" s="7"/>
      <c r="GT498" s="7"/>
      <c r="GU498" s="7"/>
      <c r="GV498" s="7"/>
      <c r="GW498" s="7"/>
      <c r="GX498" s="7"/>
      <c r="GY498" s="7"/>
      <c r="GZ498" s="7"/>
      <c r="HA498" s="7"/>
      <c r="HB498" s="7"/>
      <c r="HC498" s="7"/>
      <c r="HD498" s="7"/>
      <c r="HE498" s="7"/>
      <c r="HF498" s="7"/>
      <c r="HG498" s="7"/>
      <c r="HH498" s="7"/>
      <c r="HI498" s="7"/>
      <c r="HJ498" s="7"/>
      <c r="HK498" s="7"/>
      <c r="HL498" s="7"/>
      <c r="HM498" s="7"/>
      <c r="HN498" s="7"/>
      <c r="HO498" s="7"/>
      <c r="HP498" s="7"/>
      <c r="HQ498" s="7"/>
      <c r="HR498" s="7"/>
      <c r="HS498" s="7"/>
      <c r="HT498" s="7"/>
      <c r="HU498" s="7"/>
      <c r="HV498" s="7"/>
      <c r="HW498" s="7"/>
      <c r="HX498" s="7"/>
      <c r="HY498" s="7"/>
      <c r="HZ498" s="7"/>
      <c r="IA498" s="7"/>
      <c r="IB498" s="7"/>
      <c r="IC498" s="7"/>
      <c r="ID498" s="7"/>
      <c r="IE498" s="7"/>
      <c r="IF498" s="7"/>
      <c r="IG498" s="7"/>
      <c r="IH498" s="7"/>
      <c r="II498" s="7"/>
      <c r="IJ498" s="7"/>
      <c r="IK498" s="7"/>
      <c r="IL498" s="7"/>
      <c r="IM498" s="7"/>
      <c r="IN498" s="7"/>
      <c r="IO498" s="7"/>
      <c r="IP498" s="7"/>
      <c r="IQ498" s="7"/>
      <c r="IR498" s="7"/>
      <c r="IS498" s="7"/>
      <c r="IT498" s="7"/>
      <c r="IU498" s="7"/>
      <c r="IV498" s="7"/>
      <c r="IW498" s="7"/>
      <c r="IX498" s="7"/>
      <c r="IY498" s="7"/>
      <c r="IZ498" s="7"/>
      <c r="JA498" s="7"/>
      <c r="JB498" s="7"/>
      <c r="JC498" s="7"/>
      <c r="JD498" s="7"/>
      <c r="JE498" s="7"/>
      <c r="JF498" s="7"/>
      <c r="JG498" s="7"/>
      <c r="JH498" s="7"/>
      <c r="JI498" s="7"/>
      <c r="JJ498" s="7"/>
      <c r="JK498" s="7"/>
      <c r="JL498" s="7"/>
      <c r="JM498" s="7"/>
      <c r="JN498" s="7"/>
      <c r="JO498" s="7"/>
      <c r="JP498" s="7"/>
      <c r="JQ498" s="7"/>
      <c r="JR498" s="7"/>
      <c r="JS498" s="7"/>
      <c r="JT498" s="7"/>
      <c r="JU498" s="7"/>
      <c r="JV498" s="7"/>
      <c r="JW498" s="7"/>
      <c r="JX498" s="7"/>
      <c r="JY498" s="7"/>
      <c r="JZ498" s="7"/>
      <c r="KA498" s="7"/>
      <c r="KB498" s="7"/>
      <c r="KC498" s="7"/>
      <c r="KD498" s="7"/>
      <c r="KE498" s="7"/>
      <c r="KF498" s="7"/>
      <c r="KG498" s="7"/>
      <c r="KH498" s="7"/>
      <c r="KI498" s="7"/>
      <c r="KJ498" s="7"/>
      <c r="KK498" s="7"/>
      <c r="KL498" s="7"/>
      <c r="KM498" s="7"/>
      <c r="KN498" s="7"/>
      <c r="KO498" s="7"/>
      <c r="KP498" s="7"/>
      <c r="KQ498" s="7"/>
      <c r="KR498" s="7"/>
      <c r="KS498" s="7"/>
      <c r="KT498" s="7"/>
      <c r="KU498" s="7"/>
      <c r="KV498" s="7"/>
      <c r="KW498" s="7"/>
      <c r="KX498" s="7"/>
      <c r="KY498" s="7"/>
      <c r="KZ498" s="7"/>
      <c r="LA498" s="7"/>
      <c r="LB498" s="7"/>
      <c r="LC498" s="7"/>
      <c r="LD498" s="7"/>
      <c r="LE498" s="7"/>
      <c r="LF498" s="7"/>
      <c r="LG498" s="7"/>
      <c r="LH498" s="7"/>
      <c r="LI498" s="7"/>
      <c r="LJ498" s="7"/>
      <c r="LK498" s="7"/>
      <c r="LL498" s="7"/>
      <c r="LM498" s="7"/>
      <c r="LN498" s="7"/>
      <c r="LO498" s="7"/>
      <c r="LP498" s="7"/>
      <c r="LQ498" s="7"/>
      <c r="LR498" s="7"/>
      <c r="LS498" s="7"/>
      <c r="LT498" s="7"/>
      <c r="LU498" s="7"/>
      <c r="LV498" s="7"/>
      <c r="LW498" s="7"/>
      <c r="LX498" s="7"/>
      <c r="LY498" s="7"/>
      <c r="LZ498" s="7"/>
      <c r="MA498" s="7"/>
      <c r="MB498" s="7"/>
      <c r="MC498" s="7"/>
      <c r="MD498" s="7"/>
      <c r="ME498" s="7"/>
      <c r="MF498" s="7"/>
      <c r="MG498" s="7"/>
      <c r="MH498" s="7"/>
      <c r="MI498" s="7"/>
      <c r="MJ498" s="7"/>
      <c r="MK498" s="7"/>
      <c r="ML498" s="7"/>
      <c r="MM498" s="7"/>
      <c r="MN498" s="7"/>
      <c r="MO498" s="7"/>
      <c r="MP498" s="7"/>
      <c r="MQ498" s="7"/>
      <c r="MR498" s="7"/>
      <c r="MS498" s="7"/>
      <c r="MT498" s="7"/>
      <c r="MU498" s="7"/>
      <c r="MV498" s="7"/>
      <c r="MW498" s="7"/>
      <c r="MX498" s="7"/>
      <c r="MY498" s="7"/>
      <c r="MZ498" s="7"/>
      <c r="NA498" s="7"/>
      <c r="NB498" s="7"/>
      <c r="NC498" s="7"/>
      <c r="ND498" s="7"/>
      <c r="NE498" s="7"/>
      <c r="NF498" s="7"/>
      <c r="NG498" s="7"/>
      <c r="NH498" s="7"/>
      <c r="NI498" s="7"/>
      <c r="NJ498" s="7"/>
      <c r="NK498" s="7"/>
      <c r="NL498" s="7"/>
      <c r="NM498" s="7"/>
      <c r="NN498" s="7"/>
      <c r="NO498" s="7"/>
      <c r="NP498" s="7"/>
      <c r="NQ498" s="7"/>
      <c r="NR498" s="7"/>
      <c r="NS498" s="7"/>
      <c r="NT498" s="7"/>
      <c r="NU498" s="7"/>
      <c r="NV498" s="7"/>
      <c r="NW498" s="7"/>
      <c r="NX498" s="7"/>
      <c r="NY498" s="7"/>
      <c r="NZ498" s="7"/>
      <c r="OA498" s="7"/>
      <c r="OB498" s="7"/>
      <c r="OC498" s="7"/>
      <c r="OD498" s="7"/>
      <c r="OE498" s="7"/>
      <c r="OF498" s="7"/>
      <c r="OG498" s="7"/>
      <c r="OH498" s="7"/>
      <c r="OI498" s="7"/>
      <c r="OJ498" s="7"/>
      <c r="OK498" s="7"/>
      <c r="OL498" s="7"/>
      <c r="OM498" s="7"/>
      <c r="ON498" s="7"/>
      <c r="OO498" s="7"/>
      <c r="OP498" s="7"/>
      <c r="OQ498" s="7"/>
      <c r="OR498" s="7"/>
      <c r="OS498" s="7"/>
      <c r="OT498" s="7"/>
      <c r="OU498" s="7"/>
      <c r="OV498" s="7"/>
      <c r="OW498" s="7"/>
      <c r="OX498" s="7"/>
      <c r="OY498" s="7"/>
      <c r="OZ498" s="7"/>
      <c r="PA498" s="7"/>
      <c r="PB498" s="7"/>
      <c r="PC498" s="7"/>
      <c r="PD498" s="7"/>
      <c r="PE498" s="7"/>
      <c r="PF498" s="7"/>
      <c r="PG498" s="7"/>
      <c r="PH498" s="7"/>
      <c r="PI498" s="7"/>
      <c r="PJ498" s="7"/>
      <c r="PK498" s="7"/>
      <c r="PL498" s="7"/>
      <c r="PM498" s="7"/>
      <c r="PN498" s="7"/>
      <c r="PO498" s="7"/>
      <c r="PP498" s="7"/>
      <c r="PQ498" s="7"/>
      <c r="PR498" s="7"/>
      <c r="PS498" s="7"/>
      <c r="PT498" s="7"/>
      <c r="PU498" s="7"/>
      <c r="PV498" s="7"/>
      <c r="PW498" s="7"/>
      <c r="PX498" s="7"/>
      <c r="PY498" s="7"/>
      <c r="PZ498" s="7"/>
      <c r="QA498" s="7"/>
      <c r="QB498" s="7"/>
      <c r="QC498" s="7"/>
      <c r="QD498" s="7"/>
      <c r="QE498" s="7"/>
      <c r="QF498" s="7"/>
      <c r="QG498" s="7"/>
      <c r="QH498" s="7"/>
      <c r="QI498" s="7"/>
      <c r="QJ498" s="7"/>
      <c r="QK498" s="7"/>
      <c r="QL498" s="7"/>
      <c r="QM498" s="7"/>
      <c r="QN498" s="7"/>
      <c r="QO498" s="7"/>
      <c r="QP498" s="7"/>
      <c r="QQ498" s="7"/>
      <c r="QR498" s="7"/>
      <c r="QS498" s="7"/>
      <c r="QT498" s="7"/>
      <c r="QU498" s="7"/>
      <c r="QV498" s="7"/>
      <c r="QW498" s="7"/>
      <c r="QX498" s="7"/>
      <c r="QY498" s="7"/>
      <c r="QZ498" s="7"/>
      <c r="RA498" s="7"/>
      <c r="RB498" s="7"/>
      <c r="RC498" s="7"/>
      <c r="RD498" s="7"/>
      <c r="RE498" s="7"/>
      <c r="RF498" s="7"/>
      <c r="RG498" s="7"/>
      <c r="RH498" s="7"/>
      <c r="RI498" s="7"/>
      <c r="RJ498" s="7"/>
      <c r="RK498" s="7"/>
      <c r="RL498" s="7"/>
      <c r="RM498" s="7"/>
      <c r="RN498" s="7"/>
      <c r="RO498" s="7"/>
      <c r="RP498" s="7"/>
      <c r="RQ498" s="7"/>
      <c r="RR498" s="7"/>
      <c r="RS498" s="7"/>
      <c r="RT498" s="7"/>
      <c r="RU498" s="7"/>
      <c r="RV498" s="7"/>
      <c r="RW498" s="7"/>
      <c r="RX498" s="7"/>
      <c r="RY498" s="7"/>
      <c r="RZ498" s="7"/>
      <c r="SA498" s="7"/>
      <c r="SB498" s="7"/>
      <c r="SC498" s="7"/>
      <c r="SD498" s="7"/>
      <c r="SE498" s="7"/>
      <c r="SF498" s="7"/>
      <c r="SG498" s="7"/>
      <c r="SH498" s="7"/>
      <c r="SI498" s="7"/>
      <c r="SJ498" s="7"/>
      <c r="SK498" s="7"/>
    </row>
    <row r="499" ht="14.2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  <c r="DT499" s="7"/>
      <c r="DU499" s="7"/>
      <c r="DV499" s="7"/>
      <c r="DW499" s="7"/>
      <c r="DX499" s="7"/>
      <c r="DY499" s="7"/>
      <c r="DZ499" s="7"/>
      <c r="EA499" s="7"/>
      <c r="EB499" s="7"/>
      <c r="EC499" s="7"/>
      <c r="ED499" s="7"/>
      <c r="EE499" s="7"/>
      <c r="EF499" s="7"/>
      <c r="EG499" s="7"/>
      <c r="EH499" s="7"/>
      <c r="EI499" s="7"/>
      <c r="EJ499" s="7"/>
      <c r="EK499" s="7"/>
      <c r="EL499" s="7"/>
      <c r="EM499" s="7"/>
      <c r="EN499" s="7"/>
      <c r="EO499" s="7"/>
      <c r="EP499" s="7"/>
      <c r="EQ499" s="7"/>
      <c r="ER499" s="7"/>
      <c r="ES499" s="7"/>
      <c r="ET499" s="7"/>
      <c r="EU499" s="7"/>
      <c r="EV499" s="7"/>
      <c r="EW499" s="7"/>
      <c r="EX499" s="7"/>
      <c r="EY499" s="7"/>
      <c r="EZ499" s="7"/>
      <c r="FA499" s="7"/>
      <c r="FB499" s="7"/>
      <c r="FC499" s="7"/>
      <c r="FD499" s="7"/>
      <c r="FE499" s="7"/>
      <c r="FF499" s="7"/>
      <c r="FG499" s="7"/>
      <c r="FH499" s="7"/>
      <c r="FI499" s="7"/>
      <c r="FJ499" s="7"/>
      <c r="FK499" s="7"/>
      <c r="FL499" s="7"/>
      <c r="FM499" s="7"/>
      <c r="FN499" s="7"/>
      <c r="FO499" s="7"/>
      <c r="FP499" s="7"/>
      <c r="FQ499" s="7"/>
      <c r="FR499" s="7"/>
      <c r="FS499" s="7"/>
      <c r="FT499" s="7"/>
      <c r="FU499" s="7"/>
      <c r="FV499" s="7"/>
      <c r="FW499" s="7"/>
      <c r="FX499" s="7"/>
      <c r="FY499" s="7"/>
      <c r="FZ499" s="7"/>
      <c r="GA499" s="7"/>
      <c r="GB499" s="7"/>
      <c r="GC499" s="7"/>
      <c r="GD499" s="7"/>
      <c r="GE499" s="7"/>
      <c r="GF499" s="7"/>
      <c r="GG499" s="7"/>
      <c r="GH499" s="7"/>
      <c r="GI499" s="7"/>
      <c r="GJ499" s="7"/>
      <c r="GK499" s="7"/>
      <c r="GL499" s="7"/>
      <c r="GM499" s="7"/>
      <c r="GN499" s="7"/>
      <c r="GO499" s="7"/>
      <c r="GP499" s="7"/>
      <c r="GQ499" s="7"/>
      <c r="GR499" s="7"/>
      <c r="GS499" s="7"/>
      <c r="GT499" s="7"/>
      <c r="GU499" s="7"/>
      <c r="GV499" s="7"/>
      <c r="GW499" s="7"/>
      <c r="GX499" s="7"/>
      <c r="GY499" s="7"/>
      <c r="GZ499" s="7"/>
      <c r="HA499" s="7"/>
      <c r="HB499" s="7"/>
      <c r="HC499" s="7"/>
      <c r="HD499" s="7"/>
      <c r="HE499" s="7"/>
      <c r="HF499" s="7"/>
      <c r="HG499" s="7"/>
      <c r="HH499" s="7"/>
      <c r="HI499" s="7"/>
      <c r="HJ499" s="7"/>
      <c r="HK499" s="7"/>
      <c r="HL499" s="7"/>
      <c r="HM499" s="7"/>
      <c r="HN499" s="7"/>
      <c r="HO499" s="7"/>
      <c r="HP499" s="7"/>
      <c r="HQ499" s="7"/>
      <c r="HR499" s="7"/>
      <c r="HS499" s="7"/>
      <c r="HT499" s="7"/>
      <c r="HU499" s="7"/>
      <c r="HV499" s="7"/>
      <c r="HW499" s="7"/>
      <c r="HX499" s="7"/>
      <c r="HY499" s="7"/>
      <c r="HZ499" s="7"/>
      <c r="IA499" s="7"/>
      <c r="IB499" s="7"/>
      <c r="IC499" s="7"/>
      <c r="ID499" s="7"/>
      <c r="IE499" s="7"/>
      <c r="IF499" s="7"/>
      <c r="IG499" s="7"/>
      <c r="IH499" s="7"/>
      <c r="II499" s="7"/>
      <c r="IJ499" s="7"/>
      <c r="IK499" s="7"/>
      <c r="IL499" s="7"/>
      <c r="IM499" s="7"/>
      <c r="IN499" s="7"/>
      <c r="IO499" s="7"/>
      <c r="IP499" s="7"/>
      <c r="IQ499" s="7"/>
      <c r="IR499" s="7"/>
      <c r="IS499" s="7"/>
      <c r="IT499" s="7"/>
      <c r="IU499" s="7"/>
      <c r="IV499" s="7"/>
      <c r="IW499" s="7"/>
      <c r="IX499" s="7"/>
      <c r="IY499" s="7"/>
      <c r="IZ499" s="7"/>
      <c r="JA499" s="7"/>
      <c r="JB499" s="7"/>
      <c r="JC499" s="7"/>
      <c r="JD499" s="7"/>
      <c r="JE499" s="7"/>
      <c r="JF499" s="7"/>
      <c r="JG499" s="7"/>
      <c r="JH499" s="7"/>
      <c r="JI499" s="7"/>
      <c r="JJ499" s="7"/>
      <c r="JK499" s="7"/>
      <c r="JL499" s="7"/>
      <c r="JM499" s="7"/>
      <c r="JN499" s="7"/>
      <c r="JO499" s="7"/>
      <c r="JP499" s="7"/>
      <c r="JQ499" s="7"/>
      <c r="JR499" s="7"/>
      <c r="JS499" s="7"/>
      <c r="JT499" s="7"/>
      <c r="JU499" s="7"/>
      <c r="JV499" s="7"/>
      <c r="JW499" s="7"/>
      <c r="JX499" s="7"/>
      <c r="JY499" s="7"/>
      <c r="JZ499" s="7"/>
      <c r="KA499" s="7"/>
      <c r="KB499" s="7"/>
      <c r="KC499" s="7"/>
      <c r="KD499" s="7"/>
      <c r="KE499" s="7"/>
      <c r="KF499" s="7"/>
      <c r="KG499" s="7"/>
      <c r="KH499" s="7"/>
      <c r="KI499" s="7"/>
      <c r="KJ499" s="7"/>
      <c r="KK499" s="7"/>
      <c r="KL499" s="7"/>
      <c r="KM499" s="7"/>
      <c r="KN499" s="7"/>
      <c r="KO499" s="7"/>
      <c r="KP499" s="7"/>
      <c r="KQ499" s="7"/>
      <c r="KR499" s="7"/>
      <c r="KS499" s="7"/>
      <c r="KT499" s="7"/>
      <c r="KU499" s="7"/>
      <c r="KV499" s="7"/>
      <c r="KW499" s="7"/>
      <c r="KX499" s="7"/>
      <c r="KY499" s="7"/>
      <c r="KZ499" s="7"/>
      <c r="LA499" s="7"/>
      <c r="LB499" s="7"/>
      <c r="LC499" s="7"/>
      <c r="LD499" s="7"/>
      <c r="LE499" s="7"/>
      <c r="LF499" s="7"/>
      <c r="LG499" s="7"/>
      <c r="LH499" s="7"/>
      <c r="LI499" s="7"/>
      <c r="LJ499" s="7"/>
      <c r="LK499" s="7"/>
      <c r="LL499" s="7"/>
      <c r="LM499" s="7"/>
      <c r="LN499" s="7"/>
      <c r="LO499" s="7"/>
      <c r="LP499" s="7"/>
      <c r="LQ499" s="7"/>
      <c r="LR499" s="7"/>
      <c r="LS499" s="7"/>
      <c r="LT499" s="7"/>
      <c r="LU499" s="7"/>
      <c r="LV499" s="7"/>
      <c r="LW499" s="7"/>
      <c r="LX499" s="7"/>
      <c r="LY499" s="7"/>
      <c r="LZ499" s="7"/>
      <c r="MA499" s="7"/>
      <c r="MB499" s="7"/>
      <c r="MC499" s="7"/>
      <c r="MD499" s="7"/>
      <c r="ME499" s="7"/>
      <c r="MF499" s="7"/>
      <c r="MG499" s="7"/>
      <c r="MH499" s="7"/>
      <c r="MI499" s="7"/>
      <c r="MJ499" s="7"/>
      <c r="MK499" s="7"/>
      <c r="ML499" s="7"/>
      <c r="MM499" s="7"/>
      <c r="MN499" s="7"/>
      <c r="MO499" s="7"/>
      <c r="MP499" s="7"/>
      <c r="MQ499" s="7"/>
      <c r="MR499" s="7"/>
      <c r="MS499" s="7"/>
      <c r="MT499" s="7"/>
      <c r="MU499" s="7"/>
      <c r="MV499" s="7"/>
      <c r="MW499" s="7"/>
      <c r="MX499" s="7"/>
      <c r="MY499" s="7"/>
      <c r="MZ499" s="7"/>
      <c r="NA499" s="7"/>
      <c r="NB499" s="7"/>
      <c r="NC499" s="7"/>
      <c r="ND499" s="7"/>
      <c r="NE499" s="7"/>
      <c r="NF499" s="7"/>
      <c r="NG499" s="7"/>
      <c r="NH499" s="7"/>
      <c r="NI499" s="7"/>
      <c r="NJ499" s="7"/>
      <c r="NK499" s="7"/>
      <c r="NL499" s="7"/>
      <c r="NM499" s="7"/>
      <c r="NN499" s="7"/>
      <c r="NO499" s="7"/>
      <c r="NP499" s="7"/>
      <c r="NQ499" s="7"/>
      <c r="NR499" s="7"/>
      <c r="NS499" s="7"/>
      <c r="NT499" s="7"/>
      <c r="NU499" s="7"/>
      <c r="NV499" s="7"/>
      <c r="NW499" s="7"/>
      <c r="NX499" s="7"/>
      <c r="NY499" s="7"/>
      <c r="NZ499" s="7"/>
      <c r="OA499" s="7"/>
      <c r="OB499" s="7"/>
      <c r="OC499" s="7"/>
      <c r="OD499" s="7"/>
      <c r="OE499" s="7"/>
      <c r="OF499" s="7"/>
      <c r="OG499" s="7"/>
      <c r="OH499" s="7"/>
      <c r="OI499" s="7"/>
      <c r="OJ499" s="7"/>
      <c r="OK499" s="7"/>
      <c r="OL499" s="7"/>
      <c r="OM499" s="7"/>
      <c r="ON499" s="7"/>
      <c r="OO499" s="7"/>
      <c r="OP499" s="7"/>
      <c r="OQ499" s="7"/>
      <c r="OR499" s="7"/>
      <c r="OS499" s="7"/>
      <c r="OT499" s="7"/>
      <c r="OU499" s="7"/>
      <c r="OV499" s="7"/>
      <c r="OW499" s="7"/>
      <c r="OX499" s="7"/>
      <c r="OY499" s="7"/>
      <c r="OZ499" s="7"/>
      <c r="PA499" s="7"/>
      <c r="PB499" s="7"/>
      <c r="PC499" s="7"/>
      <c r="PD499" s="7"/>
      <c r="PE499" s="7"/>
      <c r="PF499" s="7"/>
      <c r="PG499" s="7"/>
      <c r="PH499" s="7"/>
      <c r="PI499" s="7"/>
      <c r="PJ499" s="7"/>
      <c r="PK499" s="7"/>
      <c r="PL499" s="7"/>
      <c r="PM499" s="7"/>
      <c r="PN499" s="7"/>
      <c r="PO499" s="7"/>
      <c r="PP499" s="7"/>
      <c r="PQ499" s="7"/>
      <c r="PR499" s="7"/>
      <c r="PS499" s="7"/>
      <c r="PT499" s="7"/>
      <c r="PU499" s="7"/>
      <c r="PV499" s="7"/>
      <c r="PW499" s="7"/>
      <c r="PX499" s="7"/>
      <c r="PY499" s="7"/>
      <c r="PZ499" s="7"/>
      <c r="QA499" s="7"/>
      <c r="QB499" s="7"/>
      <c r="QC499" s="7"/>
      <c r="QD499" s="7"/>
      <c r="QE499" s="7"/>
      <c r="QF499" s="7"/>
      <c r="QG499" s="7"/>
      <c r="QH499" s="7"/>
      <c r="QI499" s="7"/>
      <c r="QJ499" s="7"/>
      <c r="QK499" s="7"/>
      <c r="QL499" s="7"/>
      <c r="QM499" s="7"/>
      <c r="QN499" s="7"/>
      <c r="QO499" s="7"/>
      <c r="QP499" s="7"/>
      <c r="QQ499" s="7"/>
      <c r="QR499" s="7"/>
      <c r="QS499" s="7"/>
      <c r="QT499" s="7"/>
      <c r="QU499" s="7"/>
      <c r="QV499" s="7"/>
      <c r="QW499" s="7"/>
      <c r="QX499" s="7"/>
      <c r="QY499" s="7"/>
      <c r="QZ499" s="7"/>
      <c r="RA499" s="7"/>
      <c r="RB499" s="7"/>
      <c r="RC499" s="7"/>
      <c r="RD499" s="7"/>
      <c r="RE499" s="7"/>
      <c r="RF499" s="7"/>
      <c r="RG499" s="7"/>
      <c r="RH499" s="7"/>
      <c r="RI499" s="7"/>
      <c r="RJ499" s="7"/>
      <c r="RK499" s="7"/>
      <c r="RL499" s="7"/>
      <c r="RM499" s="7"/>
      <c r="RN499" s="7"/>
      <c r="RO499" s="7"/>
      <c r="RP499" s="7"/>
      <c r="RQ499" s="7"/>
      <c r="RR499" s="7"/>
      <c r="RS499" s="7"/>
      <c r="RT499" s="7"/>
      <c r="RU499" s="7"/>
      <c r="RV499" s="7"/>
      <c r="RW499" s="7"/>
      <c r="RX499" s="7"/>
      <c r="RY499" s="7"/>
      <c r="RZ499" s="7"/>
      <c r="SA499" s="7"/>
      <c r="SB499" s="7"/>
      <c r="SC499" s="7"/>
      <c r="SD499" s="7"/>
      <c r="SE499" s="7"/>
      <c r="SF499" s="7"/>
      <c r="SG499" s="7"/>
      <c r="SH499" s="7"/>
      <c r="SI499" s="7"/>
      <c r="SJ499" s="7"/>
      <c r="SK499" s="7"/>
    </row>
    <row r="500" ht="14.2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  <c r="DT500" s="7"/>
      <c r="DU500" s="7"/>
      <c r="DV500" s="7"/>
      <c r="DW500" s="7"/>
      <c r="DX500" s="7"/>
      <c r="DY500" s="7"/>
      <c r="DZ500" s="7"/>
      <c r="EA500" s="7"/>
      <c r="EB500" s="7"/>
      <c r="EC500" s="7"/>
      <c r="ED500" s="7"/>
      <c r="EE500" s="7"/>
      <c r="EF500" s="7"/>
      <c r="EG500" s="7"/>
      <c r="EH500" s="7"/>
      <c r="EI500" s="7"/>
      <c r="EJ500" s="7"/>
      <c r="EK500" s="7"/>
      <c r="EL500" s="7"/>
      <c r="EM500" s="7"/>
      <c r="EN500" s="7"/>
      <c r="EO500" s="7"/>
      <c r="EP500" s="7"/>
      <c r="EQ500" s="7"/>
      <c r="ER500" s="7"/>
      <c r="ES500" s="7"/>
      <c r="ET500" s="7"/>
      <c r="EU500" s="7"/>
      <c r="EV500" s="7"/>
      <c r="EW500" s="7"/>
      <c r="EX500" s="7"/>
      <c r="EY500" s="7"/>
      <c r="EZ500" s="7"/>
      <c r="FA500" s="7"/>
      <c r="FB500" s="7"/>
      <c r="FC500" s="7"/>
      <c r="FD500" s="7"/>
      <c r="FE500" s="7"/>
      <c r="FF500" s="7"/>
      <c r="FG500" s="7"/>
      <c r="FH500" s="7"/>
      <c r="FI500" s="7"/>
      <c r="FJ500" s="7"/>
      <c r="FK500" s="7"/>
      <c r="FL500" s="7"/>
      <c r="FM500" s="7"/>
      <c r="FN500" s="7"/>
      <c r="FO500" s="7"/>
      <c r="FP500" s="7"/>
      <c r="FQ500" s="7"/>
      <c r="FR500" s="7"/>
      <c r="FS500" s="7"/>
      <c r="FT500" s="7"/>
      <c r="FU500" s="7"/>
      <c r="FV500" s="7"/>
      <c r="FW500" s="7"/>
      <c r="FX500" s="7"/>
      <c r="FY500" s="7"/>
      <c r="FZ500" s="7"/>
      <c r="GA500" s="7"/>
      <c r="GB500" s="7"/>
      <c r="GC500" s="7"/>
      <c r="GD500" s="7"/>
      <c r="GE500" s="7"/>
      <c r="GF500" s="7"/>
      <c r="GG500" s="7"/>
      <c r="GH500" s="7"/>
      <c r="GI500" s="7"/>
      <c r="GJ500" s="7"/>
      <c r="GK500" s="7"/>
      <c r="GL500" s="7"/>
      <c r="GM500" s="7"/>
      <c r="GN500" s="7"/>
      <c r="GO500" s="7"/>
      <c r="GP500" s="7"/>
      <c r="GQ500" s="7"/>
      <c r="GR500" s="7"/>
      <c r="GS500" s="7"/>
      <c r="GT500" s="7"/>
      <c r="GU500" s="7"/>
      <c r="GV500" s="7"/>
      <c r="GW500" s="7"/>
      <c r="GX500" s="7"/>
      <c r="GY500" s="7"/>
      <c r="GZ500" s="7"/>
      <c r="HA500" s="7"/>
      <c r="HB500" s="7"/>
      <c r="HC500" s="7"/>
      <c r="HD500" s="7"/>
      <c r="HE500" s="7"/>
      <c r="HF500" s="7"/>
      <c r="HG500" s="7"/>
      <c r="HH500" s="7"/>
      <c r="HI500" s="7"/>
      <c r="HJ500" s="7"/>
      <c r="HK500" s="7"/>
      <c r="HL500" s="7"/>
      <c r="HM500" s="7"/>
      <c r="HN500" s="7"/>
      <c r="HO500" s="7"/>
      <c r="HP500" s="7"/>
      <c r="HQ500" s="7"/>
      <c r="HR500" s="7"/>
      <c r="HS500" s="7"/>
      <c r="HT500" s="7"/>
      <c r="HU500" s="7"/>
      <c r="HV500" s="7"/>
      <c r="HW500" s="7"/>
      <c r="HX500" s="7"/>
      <c r="HY500" s="7"/>
      <c r="HZ500" s="7"/>
      <c r="IA500" s="7"/>
      <c r="IB500" s="7"/>
      <c r="IC500" s="7"/>
      <c r="ID500" s="7"/>
      <c r="IE500" s="7"/>
      <c r="IF500" s="7"/>
      <c r="IG500" s="7"/>
      <c r="IH500" s="7"/>
      <c r="II500" s="7"/>
      <c r="IJ500" s="7"/>
      <c r="IK500" s="7"/>
      <c r="IL500" s="7"/>
      <c r="IM500" s="7"/>
      <c r="IN500" s="7"/>
      <c r="IO500" s="7"/>
      <c r="IP500" s="7"/>
      <c r="IQ500" s="7"/>
      <c r="IR500" s="7"/>
      <c r="IS500" s="7"/>
      <c r="IT500" s="7"/>
      <c r="IU500" s="7"/>
      <c r="IV500" s="7"/>
      <c r="IW500" s="7"/>
      <c r="IX500" s="7"/>
      <c r="IY500" s="7"/>
      <c r="IZ500" s="7"/>
      <c r="JA500" s="7"/>
      <c r="JB500" s="7"/>
      <c r="JC500" s="7"/>
      <c r="JD500" s="7"/>
      <c r="JE500" s="7"/>
      <c r="JF500" s="7"/>
      <c r="JG500" s="7"/>
      <c r="JH500" s="7"/>
      <c r="JI500" s="7"/>
      <c r="JJ500" s="7"/>
      <c r="JK500" s="7"/>
      <c r="JL500" s="7"/>
      <c r="JM500" s="7"/>
      <c r="JN500" s="7"/>
      <c r="JO500" s="7"/>
      <c r="JP500" s="7"/>
      <c r="JQ500" s="7"/>
      <c r="JR500" s="7"/>
      <c r="JS500" s="7"/>
      <c r="JT500" s="7"/>
      <c r="JU500" s="7"/>
      <c r="JV500" s="7"/>
      <c r="JW500" s="7"/>
      <c r="JX500" s="7"/>
      <c r="JY500" s="7"/>
      <c r="JZ500" s="7"/>
      <c r="KA500" s="7"/>
      <c r="KB500" s="7"/>
      <c r="KC500" s="7"/>
      <c r="KD500" s="7"/>
      <c r="KE500" s="7"/>
      <c r="KF500" s="7"/>
      <c r="KG500" s="7"/>
      <c r="KH500" s="7"/>
      <c r="KI500" s="7"/>
      <c r="KJ500" s="7"/>
      <c r="KK500" s="7"/>
      <c r="KL500" s="7"/>
      <c r="KM500" s="7"/>
      <c r="KN500" s="7"/>
      <c r="KO500" s="7"/>
      <c r="KP500" s="7"/>
      <c r="KQ500" s="7"/>
      <c r="KR500" s="7"/>
      <c r="KS500" s="7"/>
      <c r="KT500" s="7"/>
      <c r="KU500" s="7"/>
      <c r="KV500" s="7"/>
      <c r="KW500" s="7"/>
      <c r="KX500" s="7"/>
      <c r="KY500" s="7"/>
      <c r="KZ500" s="7"/>
      <c r="LA500" s="7"/>
      <c r="LB500" s="7"/>
      <c r="LC500" s="7"/>
      <c r="LD500" s="7"/>
      <c r="LE500" s="7"/>
      <c r="LF500" s="7"/>
      <c r="LG500" s="7"/>
      <c r="LH500" s="7"/>
      <c r="LI500" s="7"/>
      <c r="LJ500" s="7"/>
      <c r="LK500" s="7"/>
      <c r="LL500" s="7"/>
      <c r="LM500" s="7"/>
      <c r="LN500" s="7"/>
      <c r="LO500" s="7"/>
      <c r="LP500" s="7"/>
      <c r="LQ500" s="7"/>
      <c r="LR500" s="7"/>
      <c r="LS500" s="7"/>
      <c r="LT500" s="7"/>
      <c r="LU500" s="7"/>
      <c r="LV500" s="7"/>
      <c r="LW500" s="7"/>
      <c r="LX500" s="7"/>
      <c r="LY500" s="7"/>
      <c r="LZ500" s="7"/>
      <c r="MA500" s="7"/>
      <c r="MB500" s="7"/>
      <c r="MC500" s="7"/>
      <c r="MD500" s="7"/>
      <c r="ME500" s="7"/>
      <c r="MF500" s="7"/>
      <c r="MG500" s="7"/>
      <c r="MH500" s="7"/>
      <c r="MI500" s="7"/>
      <c r="MJ500" s="7"/>
      <c r="MK500" s="7"/>
      <c r="ML500" s="7"/>
      <c r="MM500" s="7"/>
      <c r="MN500" s="7"/>
      <c r="MO500" s="7"/>
      <c r="MP500" s="7"/>
      <c r="MQ500" s="7"/>
      <c r="MR500" s="7"/>
      <c r="MS500" s="7"/>
      <c r="MT500" s="7"/>
      <c r="MU500" s="7"/>
      <c r="MV500" s="7"/>
      <c r="MW500" s="7"/>
      <c r="MX500" s="7"/>
      <c r="MY500" s="7"/>
      <c r="MZ500" s="7"/>
      <c r="NA500" s="7"/>
      <c r="NB500" s="7"/>
      <c r="NC500" s="7"/>
      <c r="ND500" s="7"/>
      <c r="NE500" s="7"/>
      <c r="NF500" s="7"/>
      <c r="NG500" s="7"/>
      <c r="NH500" s="7"/>
      <c r="NI500" s="7"/>
      <c r="NJ500" s="7"/>
      <c r="NK500" s="7"/>
      <c r="NL500" s="7"/>
      <c r="NM500" s="7"/>
      <c r="NN500" s="7"/>
      <c r="NO500" s="7"/>
      <c r="NP500" s="7"/>
      <c r="NQ500" s="7"/>
      <c r="NR500" s="7"/>
      <c r="NS500" s="7"/>
      <c r="NT500" s="7"/>
      <c r="NU500" s="7"/>
      <c r="NV500" s="7"/>
      <c r="NW500" s="7"/>
      <c r="NX500" s="7"/>
      <c r="NY500" s="7"/>
      <c r="NZ500" s="7"/>
      <c r="OA500" s="7"/>
      <c r="OB500" s="7"/>
      <c r="OC500" s="7"/>
      <c r="OD500" s="7"/>
      <c r="OE500" s="7"/>
      <c r="OF500" s="7"/>
      <c r="OG500" s="7"/>
      <c r="OH500" s="7"/>
      <c r="OI500" s="7"/>
      <c r="OJ500" s="7"/>
      <c r="OK500" s="7"/>
      <c r="OL500" s="7"/>
      <c r="OM500" s="7"/>
      <c r="ON500" s="7"/>
      <c r="OO500" s="7"/>
      <c r="OP500" s="7"/>
      <c r="OQ500" s="7"/>
      <c r="OR500" s="7"/>
      <c r="OS500" s="7"/>
      <c r="OT500" s="7"/>
      <c r="OU500" s="7"/>
      <c r="OV500" s="7"/>
      <c r="OW500" s="7"/>
      <c r="OX500" s="7"/>
      <c r="OY500" s="7"/>
      <c r="OZ500" s="7"/>
      <c r="PA500" s="7"/>
      <c r="PB500" s="7"/>
      <c r="PC500" s="7"/>
      <c r="PD500" s="7"/>
      <c r="PE500" s="7"/>
      <c r="PF500" s="7"/>
      <c r="PG500" s="7"/>
      <c r="PH500" s="7"/>
      <c r="PI500" s="7"/>
      <c r="PJ500" s="7"/>
      <c r="PK500" s="7"/>
      <c r="PL500" s="7"/>
      <c r="PM500" s="7"/>
      <c r="PN500" s="7"/>
      <c r="PO500" s="7"/>
      <c r="PP500" s="7"/>
      <c r="PQ500" s="7"/>
      <c r="PR500" s="7"/>
      <c r="PS500" s="7"/>
      <c r="PT500" s="7"/>
      <c r="PU500" s="7"/>
      <c r="PV500" s="7"/>
      <c r="PW500" s="7"/>
      <c r="PX500" s="7"/>
      <c r="PY500" s="7"/>
      <c r="PZ500" s="7"/>
      <c r="QA500" s="7"/>
      <c r="QB500" s="7"/>
      <c r="QC500" s="7"/>
      <c r="QD500" s="7"/>
      <c r="QE500" s="7"/>
      <c r="QF500" s="7"/>
      <c r="QG500" s="7"/>
      <c r="QH500" s="7"/>
      <c r="QI500" s="7"/>
      <c r="QJ500" s="7"/>
      <c r="QK500" s="7"/>
      <c r="QL500" s="7"/>
      <c r="QM500" s="7"/>
      <c r="QN500" s="7"/>
      <c r="QO500" s="7"/>
      <c r="QP500" s="7"/>
      <c r="QQ500" s="7"/>
      <c r="QR500" s="7"/>
      <c r="QS500" s="7"/>
      <c r="QT500" s="7"/>
      <c r="QU500" s="7"/>
      <c r="QV500" s="7"/>
      <c r="QW500" s="7"/>
      <c r="QX500" s="7"/>
      <c r="QY500" s="7"/>
      <c r="QZ500" s="7"/>
      <c r="RA500" s="7"/>
      <c r="RB500" s="7"/>
      <c r="RC500" s="7"/>
      <c r="RD500" s="7"/>
      <c r="RE500" s="7"/>
      <c r="RF500" s="7"/>
      <c r="RG500" s="7"/>
      <c r="RH500" s="7"/>
      <c r="RI500" s="7"/>
      <c r="RJ500" s="7"/>
      <c r="RK500" s="7"/>
      <c r="RL500" s="7"/>
      <c r="RM500" s="7"/>
      <c r="RN500" s="7"/>
      <c r="RO500" s="7"/>
      <c r="RP500" s="7"/>
      <c r="RQ500" s="7"/>
      <c r="RR500" s="7"/>
      <c r="RS500" s="7"/>
      <c r="RT500" s="7"/>
      <c r="RU500" s="7"/>
      <c r="RV500" s="7"/>
      <c r="RW500" s="7"/>
      <c r="RX500" s="7"/>
      <c r="RY500" s="7"/>
      <c r="RZ500" s="7"/>
      <c r="SA500" s="7"/>
      <c r="SB500" s="7"/>
      <c r="SC500" s="7"/>
      <c r="SD500" s="7"/>
      <c r="SE500" s="7"/>
      <c r="SF500" s="7"/>
      <c r="SG500" s="7"/>
      <c r="SH500" s="7"/>
      <c r="SI500" s="7"/>
      <c r="SJ500" s="7"/>
      <c r="SK500" s="7"/>
    </row>
    <row r="501" ht="14.2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  <c r="DT501" s="7"/>
      <c r="DU501" s="7"/>
      <c r="DV501" s="7"/>
      <c r="DW501" s="7"/>
      <c r="DX501" s="7"/>
      <c r="DY501" s="7"/>
      <c r="DZ501" s="7"/>
      <c r="EA501" s="7"/>
      <c r="EB501" s="7"/>
      <c r="EC501" s="7"/>
      <c r="ED501" s="7"/>
      <c r="EE501" s="7"/>
      <c r="EF501" s="7"/>
      <c r="EG501" s="7"/>
      <c r="EH501" s="7"/>
      <c r="EI501" s="7"/>
      <c r="EJ501" s="7"/>
      <c r="EK501" s="7"/>
      <c r="EL501" s="7"/>
      <c r="EM501" s="7"/>
      <c r="EN501" s="7"/>
      <c r="EO501" s="7"/>
      <c r="EP501" s="7"/>
      <c r="EQ501" s="7"/>
      <c r="ER501" s="7"/>
      <c r="ES501" s="7"/>
      <c r="ET501" s="7"/>
      <c r="EU501" s="7"/>
      <c r="EV501" s="7"/>
      <c r="EW501" s="7"/>
      <c r="EX501" s="7"/>
      <c r="EY501" s="7"/>
      <c r="EZ501" s="7"/>
      <c r="FA501" s="7"/>
      <c r="FB501" s="7"/>
      <c r="FC501" s="7"/>
      <c r="FD501" s="7"/>
      <c r="FE501" s="7"/>
      <c r="FF501" s="7"/>
      <c r="FG501" s="7"/>
      <c r="FH501" s="7"/>
      <c r="FI501" s="7"/>
      <c r="FJ501" s="7"/>
      <c r="FK501" s="7"/>
      <c r="FL501" s="7"/>
      <c r="FM501" s="7"/>
      <c r="FN501" s="7"/>
      <c r="FO501" s="7"/>
      <c r="FP501" s="7"/>
      <c r="FQ501" s="7"/>
      <c r="FR501" s="7"/>
      <c r="FS501" s="7"/>
      <c r="FT501" s="7"/>
      <c r="FU501" s="7"/>
      <c r="FV501" s="7"/>
      <c r="FW501" s="7"/>
      <c r="FX501" s="7"/>
      <c r="FY501" s="7"/>
      <c r="FZ501" s="7"/>
      <c r="GA501" s="7"/>
      <c r="GB501" s="7"/>
      <c r="GC501" s="7"/>
      <c r="GD501" s="7"/>
      <c r="GE501" s="7"/>
      <c r="GF501" s="7"/>
      <c r="GG501" s="7"/>
      <c r="GH501" s="7"/>
      <c r="GI501" s="7"/>
      <c r="GJ501" s="7"/>
      <c r="GK501" s="7"/>
      <c r="GL501" s="7"/>
      <c r="GM501" s="7"/>
      <c r="GN501" s="7"/>
      <c r="GO501" s="7"/>
      <c r="GP501" s="7"/>
      <c r="GQ501" s="7"/>
      <c r="GR501" s="7"/>
      <c r="GS501" s="7"/>
      <c r="GT501" s="7"/>
      <c r="GU501" s="7"/>
      <c r="GV501" s="7"/>
      <c r="GW501" s="7"/>
      <c r="GX501" s="7"/>
      <c r="GY501" s="7"/>
      <c r="GZ501" s="7"/>
      <c r="HA501" s="7"/>
      <c r="HB501" s="7"/>
      <c r="HC501" s="7"/>
      <c r="HD501" s="7"/>
      <c r="HE501" s="7"/>
      <c r="HF501" s="7"/>
      <c r="HG501" s="7"/>
      <c r="HH501" s="7"/>
      <c r="HI501" s="7"/>
      <c r="HJ501" s="7"/>
      <c r="HK501" s="7"/>
      <c r="HL501" s="7"/>
      <c r="HM501" s="7"/>
      <c r="HN501" s="7"/>
      <c r="HO501" s="7"/>
      <c r="HP501" s="7"/>
      <c r="HQ501" s="7"/>
      <c r="HR501" s="7"/>
      <c r="HS501" s="7"/>
      <c r="HT501" s="7"/>
      <c r="HU501" s="7"/>
      <c r="HV501" s="7"/>
      <c r="HW501" s="7"/>
      <c r="HX501" s="7"/>
      <c r="HY501" s="7"/>
      <c r="HZ501" s="7"/>
      <c r="IA501" s="7"/>
      <c r="IB501" s="7"/>
      <c r="IC501" s="7"/>
      <c r="ID501" s="7"/>
      <c r="IE501" s="7"/>
      <c r="IF501" s="7"/>
      <c r="IG501" s="7"/>
      <c r="IH501" s="7"/>
      <c r="II501" s="7"/>
      <c r="IJ501" s="7"/>
      <c r="IK501" s="7"/>
      <c r="IL501" s="7"/>
      <c r="IM501" s="7"/>
      <c r="IN501" s="7"/>
      <c r="IO501" s="7"/>
      <c r="IP501" s="7"/>
      <c r="IQ501" s="7"/>
      <c r="IR501" s="7"/>
      <c r="IS501" s="7"/>
      <c r="IT501" s="7"/>
      <c r="IU501" s="7"/>
      <c r="IV501" s="7"/>
      <c r="IW501" s="7"/>
      <c r="IX501" s="7"/>
      <c r="IY501" s="7"/>
      <c r="IZ501" s="7"/>
      <c r="JA501" s="7"/>
      <c r="JB501" s="7"/>
      <c r="JC501" s="7"/>
      <c r="JD501" s="7"/>
      <c r="JE501" s="7"/>
      <c r="JF501" s="7"/>
      <c r="JG501" s="7"/>
      <c r="JH501" s="7"/>
      <c r="JI501" s="7"/>
      <c r="JJ501" s="7"/>
      <c r="JK501" s="7"/>
      <c r="JL501" s="7"/>
      <c r="JM501" s="7"/>
      <c r="JN501" s="7"/>
      <c r="JO501" s="7"/>
      <c r="JP501" s="7"/>
      <c r="JQ501" s="7"/>
      <c r="JR501" s="7"/>
      <c r="JS501" s="7"/>
      <c r="JT501" s="7"/>
      <c r="JU501" s="7"/>
      <c r="JV501" s="7"/>
      <c r="JW501" s="7"/>
      <c r="JX501" s="7"/>
      <c r="JY501" s="7"/>
      <c r="JZ501" s="7"/>
      <c r="KA501" s="7"/>
      <c r="KB501" s="7"/>
      <c r="KC501" s="7"/>
      <c r="KD501" s="7"/>
      <c r="KE501" s="7"/>
      <c r="KF501" s="7"/>
      <c r="KG501" s="7"/>
      <c r="KH501" s="7"/>
      <c r="KI501" s="7"/>
      <c r="KJ501" s="7"/>
      <c r="KK501" s="7"/>
      <c r="KL501" s="7"/>
      <c r="KM501" s="7"/>
      <c r="KN501" s="7"/>
      <c r="KO501" s="7"/>
      <c r="KP501" s="7"/>
      <c r="KQ501" s="7"/>
      <c r="KR501" s="7"/>
      <c r="KS501" s="7"/>
      <c r="KT501" s="7"/>
      <c r="KU501" s="7"/>
      <c r="KV501" s="7"/>
      <c r="KW501" s="7"/>
      <c r="KX501" s="7"/>
      <c r="KY501" s="7"/>
      <c r="KZ501" s="7"/>
      <c r="LA501" s="7"/>
      <c r="LB501" s="7"/>
      <c r="LC501" s="7"/>
      <c r="LD501" s="7"/>
      <c r="LE501" s="7"/>
      <c r="LF501" s="7"/>
      <c r="LG501" s="7"/>
      <c r="LH501" s="7"/>
      <c r="LI501" s="7"/>
      <c r="LJ501" s="7"/>
      <c r="LK501" s="7"/>
      <c r="LL501" s="7"/>
      <c r="LM501" s="7"/>
      <c r="LN501" s="7"/>
      <c r="LO501" s="7"/>
      <c r="LP501" s="7"/>
      <c r="LQ501" s="7"/>
      <c r="LR501" s="7"/>
      <c r="LS501" s="7"/>
      <c r="LT501" s="7"/>
      <c r="LU501" s="7"/>
      <c r="LV501" s="7"/>
      <c r="LW501" s="7"/>
      <c r="LX501" s="7"/>
      <c r="LY501" s="7"/>
      <c r="LZ501" s="7"/>
      <c r="MA501" s="7"/>
      <c r="MB501" s="7"/>
      <c r="MC501" s="7"/>
      <c r="MD501" s="7"/>
      <c r="ME501" s="7"/>
      <c r="MF501" s="7"/>
      <c r="MG501" s="7"/>
      <c r="MH501" s="7"/>
      <c r="MI501" s="7"/>
      <c r="MJ501" s="7"/>
      <c r="MK501" s="7"/>
      <c r="ML501" s="7"/>
      <c r="MM501" s="7"/>
      <c r="MN501" s="7"/>
      <c r="MO501" s="7"/>
      <c r="MP501" s="7"/>
      <c r="MQ501" s="7"/>
      <c r="MR501" s="7"/>
      <c r="MS501" s="7"/>
      <c r="MT501" s="7"/>
      <c r="MU501" s="7"/>
      <c r="MV501" s="7"/>
      <c r="MW501" s="7"/>
      <c r="MX501" s="7"/>
      <c r="MY501" s="7"/>
      <c r="MZ501" s="7"/>
      <c r="NA501" s="7"/>
      <c r="NB501" s="7"/>
      <c r="NC501" s="7"/>
      <c r="ND501" s="7"/>
      <c r="NE501" s="7"/>
      <c r="NF501" s="7"/>
      <c r="NG501" s="7"/>
      <c r="NH501" s="7"/>
      <c r="NI501" s="7"/>
      <c r="NJ501" s="7"/>
      <c r="NK501" s="7"/>
      <c r="NL501" s="7"/>
      <c r="NM501" s="7"/>
      <c r="NN501" s="7"/>
      <c r="NO501" s="7"/>
      <c r="NP501" s="7"/>
      <c r="NQ501" s="7"/>
      <c r="NR501" s="7"/>
      <c r="NS501" s="7"/>
      <c r="NT501" s="7"/>
      <c r="NU501" s="7"/>
      <c r="NV501" s="7"/>
      <c r="NW501" s="7"/>
      <c r="NX501" s="7"/>
      <c r="NY501" s="7"/>
      <c r="NZ501" s="7"/>
      <c r="OA501" s="7"/>
      <c r="OB501" s="7"/>
      <c r="OC501" s="7"/>
      <c r="OD501" s="7"/>
      <c r="OE501" s="7"/>
      <c r="OF501" s="7"/>
      <c r="OG501" s="7"/>
      <c r="OH501" s="7"/>
      <c r="OI501" s="7"/>
      <c r="OJ501" s="7"/>
      <c r="OK501" s="7"/>
      <c r="OL501" s="7"/>
      <c r="OM501" s="7"/>
      <c r="ON501" s="7"/>
      <c r="OO501" s="7"/>
      <c r="OP501" s="7"/>
      <c r="OQ501" s="7"/>
      <c r="OR501" s="7"/>
      <c r="OS501" s="7"/>
      <c r="OT501" s="7"/>
      <c r="OU501" s="7"/>
      <c r="OV501" s="7"/>
      <c r="OW501" s="7"/>
      <c r="OX501" s="7"/>
      <c r="OY501" s="7"/>
      <c r="OZ501" s="7"/>
      <c r="PA501" s="7"/>
      <c r="PB501" s="7"/>
      <c r="PC501" s="7"/>
      <c r="PD501" s="7"/>
      <c r="PE501" s="7"/>
      <c r="PF501" s="7"/>
      <c r="PG501" s="7"/>
      <c r="PH501" s="7"/>
      <c r="PI501" s="7"/>
      <c r="PJ501" s="7"/>
      <c r="PK501" s="7"/>
      <c r="PL501" s="7"/>
      <c r="PM501" s="7"/>
      <c r="PN501" s="7"/>
      <c r="PO501" s="7"/>
      <c r="PP501" s="7"/>
      <c r="PQ501" s="7"/>
      <c r="PR501" s="7"/>
      <c r="PS501" s="7"/>
      <c r="PT501" s="7"/>
      <c r="PU501" s="7"/>
      <c r="PV501" s="7"/>
      <c r="PW501" s="7"/>
      <c r="PX501" s="7"/>
      <c r="PY501" s="7"/>
      <c r="PZ501" s="7"/>
      <c r="QA501" s="7"/>
      <c r="QB501" s="7"/>
      <c r="QC501" s="7"/>
      <c r="QD501" s="7"/>
      <c r="QE501" s="7"/>
      <c r="QF501" s="7"/>
      <c r="QG501" s="7"/>
      <c r="QH501" s="7"/>
      <c r="QI501" s="7"/>
      <c r="QJ501" s="7"/>
      <c r="QK501" s="7"/>
      <c r="QL501" s="7"/>
      <c r="QM501" s="7"/>
      <c r="QN501" s="7"/>
      <c r="QO501" s="7"/>
      <c r="QP501" s="7"/>
      <c r="QQ501" s="7"/>
      <c r="QR501" s="7"/>
      <c r="QS501" s="7"/>
      <c r="QT501" s="7"/>
      <c r="QU501" s="7"/>
      <c r="QV501" s="7"/>
      <c r="QW501" s="7"/>
      <c r="QX501" s="7"/>
      <c r="QY501" s="7"/>
      <c r="QZ501" s="7"/>
      <c r="RA501" s="7"/>
      <c r="RB501" s="7"/>
      <c r="RC501" s="7"/>
      <c r="RD501" s="7"/>
      <c r="RE501" s="7"/>
      <c r="RF501" s="7"/>
      <c r="RG501" s="7"/>
      <c r="RH501" s="7"/>
      <c r="RI501" s="7"/>
      <c r="RJ501" s="7"/>
      <c r="RK501" s="7"/>
      <c r="RL501" s="7"/>
      <c r="RM501" s="7"/>
      <c r="RN501" s="7"/>
      <c r="RO501" s="7"/>
      <c r="RP501" s="7"/>
      <c r="RQ501" s="7"/>
      <c r="RR501" s="7"/>
      <c r="RS501" s="7"/>
      <c r="RT501" s="7"/>
      <c r="RU501" s="7"/>
      <c r="RV501" s="7"/>
      <c r="RW501" s="7"/>
      <c r="RX501" s="7"/>
      <c r="RY501" s="7"/>
      <c r="RZ501" s="7"/>
      <c r="SA501" s="7"/>
      <c r="SB501" s="7"/>
      <c r="SC501" s="7"/>
      <c r="SD501" s="7"/>
      <c r="SE501" s="7"/>
      <c r="SF501" s="7"/>
      <c r="SG501" s="7"/>
      <c r="SH501" s="7"/>
      <c r="SI501" s="7"/>
      <c r="SJ501" s="7"/>
      <c r="SK501" s="7"/>
    </row>
    <row r="502" ht="14.2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  <c r="DT502" s="7"/>
      <c r="DU502" s="7"/>
      <c r="DV502" s="7"/>
      <c r="DW502" s="7"/>
      <c r="DX502" s="7"/>
      <c r="DY502" s="7"/>
      <c r="DZ502" s="7"/>
      <c r="EA502" s="7"/>
      <c r="EB502" s="7"/>
      <c r="EC502" s="7"/>
      <c r="ED502" s="7"/>
      <c r="EE502" s="7"/>
      <c r="EF502" s="7"/>
      <c r="EG502" s="7"/>
      <c r="EH502" s="7"/>
      <c r="EI502" s="7"/>
      <c r="EJ502" s="7"/>
      <c r="EK502" s="7"/>
      <c r="EL502" s="7"/>
      <c r="EM502" s="7"/>
      <c r="EN502" s="7"/>
      <c r="EO502" s="7"/>
      <c r="EP502" s="7"/>
      <c r="EQ502" s="7"/>
      <c r="ER502" s="7"/>
      <c r="ES502" s="7"/>
      <c r="ET502" s="7"/>
      <c r="EU502" s="7"/>
      <c r="EV502" s="7"/>
      <c r="EW502" s="7"/>
      <c r="EX502" s="7"/>
      <c r="EY502" s="7"/>
      <c r="EZ502" s="7"/>
      <c r="FA502" s="7"/>
      <c r="FB502" s="7"/>
      <c r="FC502" s="7"/>
      <c r="FD502" s="7"/>
      <c r="FE502" s="7"/>
      <c r="FF502" s="7"/>
      <c r="FG502" s="7"/>
      <c r="FH502" s="7"/>
      <c r="FI502" s="7"/>
      <c r="FJ502" s="7"/>
      <c r="FK502" s="7"/>
      <c r="FL502" s="7"/>
      <c r="FM502" s="7"/>
      <c r="FN502" s="7"/>
      <c r="FO502" s="7"/>
      <c r="FP502" s="7"/>
      <c r="FQ502" s="7"/>
      <c r="FR502" s="7"/>
      <c r="FS502" s="7"/>
      <c r="FT502" s="7"/>
      <c r="FU502" s="7"/>
      <c r="FV502" s="7"/>
      <c r="FW502" s="7"/>
      <c r="FX502" s="7"/>
      <c r="FY502" s="7"/>
      <c r="FZ502" s="7"/>
      <c r="GA502" s="7"/>
      <c r="GB502" s="7"/>
      <c r="GC502" s="7"/>
      <c r="GD502" s="7"/>
      <c r="GE502" s="7"/>
      <c r="GF502" s="7"/>
      <c r="GG502" s="7"/>
      <c r="GH502" s="7"/>
      <c r="GI502" s="7"/>
      <c r="GJ502" s="7"/>
      <c r="GK502" s="7"/>
      <c r="GL502" s="7"/>
      <c r="GM502" s="7"/>
      <c r="GN502" s="7"/>
      <c r="GO502" s="7"/>
      <c r="GP502" s="7"/>
      <c r="GQ502" s="7"/>
      <c r="GR502" s="7"/>
      <c r="GS502" s="7"/>
      <c r="GT502" s="7"/>
      <c r="GU502" s="7"/>
      <c r="GV502" s="7"/>
      <c r="GW502" s="7"/>
      <c r="GX502" s="7"/>
      <c r="GY502" s="7"/>
      <c r="GZ502" s="7"/>
      <c r="HA502" s="7"/>
      <c r="HB502" s="7"/>
      <c r="HC502" s="7"/>
      <c r="HD502" s="7"/>
      <c r="HE502" s="7"/>
      <c r="HF502" s="7"/>
      <c r="HG502" s="7"/>
      <c r="HH502" s="7"/>
      <c r="HI502" s="7"/>
      <c r="HJ502" s="7"/>
      <c r="HK502" s="7"/>
      <c r="HL502" s="7"/>
      <c r="HM502" s="7"/>
      <c r="HN502" s="7"/>
      <c r="HO502" s="7"/>
      <c r="HP502" s="7"/>
      <c r="HQ502" s="7"/>
      <c r="HR502" s="7"/>
      <c r="HS502" s="7"/>
      <c r="HT502" s="7"/>
      <c r="HU502" s="7"/>
      <c r="HV502" s="7"/>
      <c r="HW502" s="7"/>
      <c r="HX502" s="7"/>
      <c r="HY502" s="7"/>
      <c r="HZ502" s="7"/>
      <c r="IA502" s="7"/>
      <c r="IB502" s="7"/>
      <c r="IC502" s="7"/>
      <c r="ID502" s="7"/>
      <c r="IE502" s="7"/>
      <c r="IF502" s="7"/>
      <c r="IG502" s="7"/>
      <c r="IH502" s="7"/>
      <c r="II502" s="7"/>
      <c r="IJ502" s="7"/>
      <c r="IK502" s="7"/>
      <c r="IL502" s="7"/>
      <c r="IM502" s="7"/>
      <c r="IN502" s="7"/>
      <c r="IO502" s="7"/>
      <c r="IP502" s="7"/>
      <c r="IQ502" s="7"/>
      <c r="IR502" s="7"/>
      <c r="IS502" s="7"/>
      <c r="IT502" s="7"/>
      <c r="IU502" s="7"/>
      <c r="IV502" s="7"/>
      <c r="IW502" s="7"/>
      <c r="IX502" s="7"/>
      <c r="IY502" s="7"/>
      <c r="IZ502" s="7"/>
      <c r="JA502" s="7"/>
      <c r="JB502" s="7"/>
      <c r="JC502" s="7"/>
      <c r="JD502" s="7"/>
      <c r="JE502" s="7"/>
      <c r="JF502" s="7"/>
      <c r="JG502" s="7"/>
      <c r="JH502" s="7"/>
      <c r="JI502" s="7"/>
      <c r="JJ502" s="7"/>
      <c r="JK502" s="7"/>
      <c r="JL502" s="7"/>
      <c r="JM502" s="7"/>
      <c r="JN502" s="7"/>
      <c r="JO502" s="7"/>
      <c r="JP502" s="7"/>
      <c r="JQ502" s="7"/>
      <c r="JR502" s="7"/>
      <c r="JS502" s="7"/>
      <c r="JT502" s="7"/>
      <c r="JU502" s="7"/>
      <c r="JV502" s="7"/>
      <c r="JW502" s="7"/>
      <c r="JX502" s="7"/>
      <c r="JY502" s="7"/>
      <c r="JZ502" s="7"/>
      <c r="KA502" s="7"/>
      <c r="KB502" s="7"/>
      <c r="KC502" s="7"/>
      <c r="KD502" s="7"/>
      <c r="KE502" s="7"/>
      <c r="KF502" s="7"/>
      <c r="KG502" s="7"/>
      <c r="KH502" s="7"/>
      <c r="KI502" s="7"/>
      <c r="KJ502" s="7"/>
      <c r="KK502" s="7"/>
      <c r="KL502" s="7"/>
      <c r="KM502" s="7"/>
      <c r="KN502" s="7"/>
      <c r="KO502" s="7"/>
      <c r="KP502" s="7"/>
      <c r="KQ502" s="7"/>
      <c r="KR502" s="7"/>
      <c r="KS502" s="7"/>
      <c r="KT502" s="7"/>
      <c r="KU502" s="7"/>
      <c r="KV502" s="7"/>
      <c r="KW502" s="7"/>
      <c r="KX502" s="7"/>
      <c r="KY502" s="7"/>
      <c r="KZ502" s="7"/>
      <c r="LA502" s="7"/>
      <c r="LB502" s="7"/>
      <c r="LC502" s="7"/>
      <c r="LD502" s="7"/>
      <c r="LE502" s="7"/>
      <c r="LF502" s="7"/>
      <c r="LG502" s="7"/>
      <c r="LH502" s="7"/>
      <c r="LI502" s="7"/>
      <c r="LJ502" s="7"/>
      <c r="LK502" s="7"/>
      <c r="LL502" s="7"/>
      <c r="LM502" s="7"/>
      <c r="LN502" s="7"/>
      <c r="LO502" s="7"/>
      <c r="LP502" s="7"/>
      <c r="LQ502" s="7"/>
      <c r="LR502" s="7"/>
      <c r="LS502" s="7"/>
      <c r="LT502" s="7"/>
      <c r="LU502" s="7"/>
      <c r="LV502" s="7"/>
      <c r="LW502" s="7"/>
      <c r="LX502" s="7"/>
      <c r="LY502" s="7"/>
      <c r="LZ502" s="7"/>
      <c r="MA502" s="7"/>
      <c r="MB502" s="7"/>
      <c r="MC502" s="7"/>
      <c r="MD502" s="7"/>
      <c r="ME502" s="7"/>
      <c r="MF502" s="7"/>
      <c r="MG502" s="7"/>
      <c r="MH502" s="7"/>
      <c r="MI502" s="7"/>
      <c r="MJ502" s="7"/>
      <c r="MK502" s="7"/>
      <c r="ML502" s="7"/>
      <c r="MM502" s="7"/>
      <c r="MN502" s="7"/>
      <c r="MO502" s="7"/>
      <c r="MP502" s="7"/>
      <c r="MQ502" s="7"/>
      <c r="MR502" s="7"/>
      <c r="MS502" s="7"/>
      <c r="MT502" s="7"/>
      <c r="MU502" s="7"/>
      <c r="MV502" s="7"/>
      <c r="MW502" s="7"/>
      <c r="MX502" s="7"/>
      <c r="MY502" s="7"/>
      <c r="MZ502" s="7"/>
      <c r="NA502" s="7"/>
      <c r="NB502" s="7"/>
      <c r="NC502" s="7"/>
      <c r="ND502" s="7"/>
      <c r="NE502" s="7"/>
      <c r="NF502" s="7"/>
      <c r="NG502" s="7"/>
      <c r="NH502" s="7"/>
      <c r="NI502" s="7"/>
      <c r="NJ502" s="7"/>
      <c r="NK502" s="7"/>
      <c r="NL502" s="7"/>
      <c r="NM502" s="7"/>
      <c r="NN502" s="7"/>
      <c r="NO502" s="7"/>
      <c r="NP502" s="7"/>
      <c r="NQ502" s="7"/>
      <c r="NR502" s="7"/>
      <c r="NS502" s="7"/>
      <c r="NT502" s="7"/>
      <c r="NU502" s="7"/>
      <c r="NV502" s="7"/>
      <c r="NW502" s="7"/>
      <c r="NX502" s="7"/>
      <c r="NY502" s="7"/>
      <c r="NZ502" s="7"/>
      <c r="OA502" s="7"/>
      <c r="OB502" s="7"/>
      <c r="OC502" s="7"/>
      <c r="OD502" s="7"/>
      <c r="OE502" s="7"/>
      <c r="OF502" s="7"/>
      <c r="OG502" s="7"/>
      <c r="OH502" s="7"/>
      <c r="OI502" s="7"/>
      <c r="OJ502" s="7"/>
      <c r="OK502" s="7"/>
      <c r="OL502" s="7"/>
      <c r="OM502" s="7"/>
      <c r="ON502" s="7"/>
      <c r="OO502" s="7"/>
      <c r="OP502" s="7"/>
      <c r="OQ502" s="7"/>
      <c r="OR502" s="7"/>
      <c r="OS502" s="7"/>
      <c r="OT502" s="7"/>
      <c r="OU502" s="7"/>
      <c r="OV502" s="7"/>
      <c r="OW502" s="7"/>
      <c r="OX502" s="7"/>
      <c r="OY502" s="7"/>
      <c r="OZ502" s="7"/>
      <c r="PA502" s="7"/>
      <c r="PB502" s="7"/>
      <c r="PC502" s="7"/>
      <c r="PD502" s="7"/>
      <c r="PE502" s="7"/>
      <c r="PF502" s="7"/>
      <c r="PG502" s="7"/>
      <c r="PH502" s="7"/>
      <c r="PI502" s="7"/>
      <c r="PJ502" s="7"/>
      <c r="PK502" s="7"/>
      <c r="PL502" s="7"/>
      <c r="PM502" s="7"/>
      <c r="PN502" s="7"/>
      <c r="PO502" s="7"/>
      <c r="PP502" s="7"/>
      <c r="PQ502" s="7"/>
      <c r="PR502" s="7"/>
      <c r="PS502" s="7"/>
      <c r="PT502" s="7"/>
      <c r="PU502" s="7"/>
      <c r="PV502" s="7"/>
      <c r="PW502" s="7"/>
      <c r="PX502" s="7"/>
      <c r="PY502" s="7"/>
      <c r="PZ502" s="7"/>
      <c r="QA502" s="7"/>
      <c r="QB502" s="7"/>
      <c r="QC502" s="7"/>
      <c r="QD502" s="7"/>
      <c r="QE502" s="7"/>
      <c r="QF502" s="7"/>
      <c r="QG502" s="7"/>
      <c r="QH502" s="7"/>
      <c r="QI502" s="7"/>
      <c r="QJ502" s="7"/>
      <c r="QK502" s="7"/>
      <c r="QL502" s="7"/>
      <c r="QM502" s="7"/>
      <c r="QN502" s="7"/>
      <c r="QO502" s="7"/>
      <c r="QP502" s="7"/>
      <c r="QQ502" s="7"/>
      <c r="QR502" s="7"/>
      <c r="QS502" s="7"/>
      <c r="QT502" s="7"/>
      <c r="QU502" s="7"/>
      <c r="QV502" s="7"/>
      <c r="QW502" s="7"/>
      <c r="QX502" s="7"/>
      <c r="QY502" s="7"/>
      <c r="QZ502" s="7"/>
      <c r="RA502" s="7"/>
      <c r="RB502" s="7"/>
      <c r="RC502" s="7"/>
      <c r="RD502" s="7"/>
      <c r="RE502" s="7"/>
      <c r="RF502" s="7"/>
      <c r="RG502" s="7"/>
      <c r="RH502" s="7"/>
      <c r="RI502" s="7"/>
      <c r="RJ502" s="7"/>
      <c r="RK502" s="7"/>
      <c r="RL502" s="7"/>
      <c r="RM502" s="7"/>
      <c r="RN502" s="7"/>
      <c r="RO502" s="7"/>
      <c r="RP502" s="7"/>
      <c r="RQ502" s="7"/>
      <c r="RR502" s="7"/>
      <c r="RS502" s="7"/>
      <c r="RT502" s="7"/>
      <c r="RU502" s="7"/>
      <c r="RV502" s="7"/>
      <c r="RW502" s="7"/>
      <c r="RX502" s="7"/>
      <c r="RY502" s="7"/>
      <c r="RZ502" s="7"/>
      <c r="SA502" s="7"/>
      <c r="SB502" s="7"/>
      <c r="SC502" s="7"/>
      <c r="SD502" s="7"/>
      <c r="SE502" s="7"/>
      <c r="SF502" s="7"/>
      <c r="SG502" s="7"/>
      <c r="SH502" s="7"/>
      <c r="SI502" s="7"/>
      <c r="SJ502" s="7"/>
      <c r="SK502" s="7"/>
    </row>
    <row r="503" ht="14.2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  <c r="DT503" s="7"/>
      <c r="DU503" s="7"/>
      <c r="DV503" s="7"/>
      <c r="DW503" s="7"/>
      <c r="DX503" s="7"/>
      <c r="DY503" s="7"/>
      <c r="DZ503" s="7"/>
      <c r="EA503" s="7"/>
      <c r="EB503" s="7"/>
      <c r="EC503" s="7"/>
      <c r="ED503" s="7"/>
      <c r="EE503" s="7"/>
      <c r="EF503" s="7"/>
      <c r="EG503" s="7"/>
      <c r="EH503" s="7"/>
      <c r="EI503" s="7"/>
      <c r="EJ503" s="7"/>
      <c r="EK503" s="7"/>
      <c r="EL503" s="7"/>
      <c r="EM503" s="7"/>
      <c r="EN503" s="7"/>
      <c r="EO503" s="7"/>
      <c r="EP503" s="7"/>
      <c r="EQ503" s="7"/>
      <c r="ER503" s="7"/>
      <c r="ES503" s="7"/>
      <c r="ET503" s="7"/>
      <c r="EU503" s="7"/>
      <c r="EV503" s="7"/>
      <c r="EW503" s="7"/>
      <c r="EX503" s="7"/>
      <c r="EY503" s="7"/>
      <c r="EZ503" s="7"/>
      <c r="FA503" s="7"/>
      <c r="FB503" s="7"/>
      <c r="FC503" s="7"/>
      <c r="FD503" s="7"/>
      <c r="FE503" s="7"/>
      <c r="FF503" s="7"/>
      <c r="FG503" s="7"/>
      <c r="FH503" s="7"/>
      <c r="FI503" s="7"/>
      <c r="FJ503" s="7"/>
      <c r="FK503" s="7"/>
      <c r="FL503" s="7"/>
      <c r="FM503" s="7"/>
      <c r="FN503" s="7"/>
      <c r="FO503" s="7"/>
      <c r="FP503" s="7"/>
      <c r="FQ503" s="7"/>
      <c r="FR503" s="7"/>
      <c r="FS503" s="7"/>
      <c r="FT503" s="7"/>
      <c r="FU503" s="7"/>
      <c r="FV503" s="7"/>
      <c r="FW503" s="7"/>
      <c r="FX503" s="7"/>
      <c r="FY503" s="7"/>
      <c r="FZ503" s="7"/>
      <c r="GA503" s="7"/>
      <c r="GB503" s="7"/>
      <c r="GC503" s="7"/>
      <c r="GD503" s="7"/>
      <c r="GE503" s="7"/>
      <c r="GF503" s="7"/>
      <c r="GG503" s="7"/>
      <c r="GH503" s="7"/>
      <c r="GI503" s="7"/>
      <c r="GJ503" s="7"/>
      <c r="GK503" s="7"/>
      <c r="GL503" s="7"/>
      <c r="GM503" s="7"/>
      <c r="GN503" s="7"/>
      <c r="GO503" s="7"/>
      <c r="GP503" s="7"/>
      <c r="GQ503" s="7"/>
      <c r="GR503" s="7"/>
      <c r="GS503" s="7"/>
      <c r="GT503" s="7"/>
      <c r="GU503" s="7"/>
      <c r="GV503" s="7"/>
      <c r="GW503" s="7"/>
      <c r="GX503" s="7"/>
      <c r="GY503" s="7"/>
      <c r="GZ503" s="7"/>
      <c r="HA503" s="7"/>
      <c r="HB503" s="7"/>
      <c r="HC503" s="7"/>
      <c r="HD503" s="7"/>
      <c r="HE503" s="7"/>
      <c r="HF503" s="7"/>
      <c r="HG503" s="7"/>
      <c r="HH503" s="7"/>
      <c r="HI503" s="7"/>
      <c r="HJ503" s="7"/>
      <c r="HK503" s="7"/>
      <c r="HL503" s="7"/>
      <c r="HM503" s="7"/>
      <c r="HN503" s="7"/>
      <c r="HO503" s="7"/>
      <c r="HP503" s="7"/>
      <c r="HQ503" s="7"/>
      <c r="HR503" s="7"/>
      <c r="HS503" s="7"/>
      <c r="HT503" s="7"/>
      <c r="HU503" s="7"/>
      <c r="HV503" s="7"/>
      <c r="HW503" s="7"/>
      <c r="HX503" s="7"/>
      <c r="HY503" s="7"/>
      <c r="HZ503" s="7"/>
      <c r="IA503" s="7"/>
      <c r="IB503" s="7"/>
      <c r="IC503" s="7"/>
      <c r="ID503" s="7"/>
      <c r="IE503" s="7"/>
      <c r="IF503" s="7"/>
      <c r="IG503" s="7"/>
      <c r="IH503" s="7"/>
      <c r="II503" s="7"/>
      <c r="IJ503" s="7"/>
      <c r="IK503" s="7"/>
      <c r="IL503" s="7"/>
      <c r="IM503" s="7"/>
      <c r="IN503" s="7"/>
      <c r="IO503" s="7"/>
      <c r="IP503" s="7"/>
      <c r="IQ503" s="7"/>
      <c r="IR503" s="7"/>
      <c r="IS503" s="7"/>
      <c r="IT503" s="7"/>
      <c r="IU503" s="7"/>
      <c r="IV503" s="7"/>
      <c r="IW503" s="7"/>
      <c r="IX503" s="7"/>
      <c r="IY503" s="7"/>
      <c r="IZ503" s="7"/>
      <c r="JA503" s="7"/>
      <c r="JB503" s="7"/>
      <c r="JC503" s="7"/>
      <c r="JD503" s="7"/>
      <c r="JE503" s="7"/>
      <c r="JF503" s="7"/>
      <c r="JG503" s="7"/>
      <c r="JH503" s="7"/>
      <c r="JI503" s="7"/>
      <c r="JJ503" s="7"/>
      <c r="JK503" s="7"/>
      <c r="JL503" s="7"/>
      <c r="JM503" s="7"/>
      <c r="JN503" s="7"/>
      <c r="JO503" s="7"/>
      <c r="JP503" s="7"/>
      <c r="JQ503" s="7"/>
      <c r="JR503" s="7"/>
      <c r="JS503" s="7"/>
      <c r="JT503" s="7"/>
      <c r="JU503" s="7"/>
      <c r="JV503" s="7"/>
      <c r="JW503" s="7"/>
      <c r="JX503" s="7"/>
      <c r="JY503" s="7"/>
      <c r="JZ503" s="7"/>
      <c r="KA503" s="7"/>
      <c r="KB503" s="7"/>
      <c r="KC503" s="7"/>
      <c r="KD503" s="7"/>
      <c r="KE503" s="7"/>
      <c r="KF503" s="7"/>
      <c r="KG503" s="7"/>
      <c r="KH503" s="7"/>
      <c r="KI503" s="7"/>
      <c r="KJ503" s="7"/>
      <c r="KK503" s="7"/>
      <c r="KL503" s="7"/>
      <c r="KM503" s="7"/>
      <c r="KN503" s="7"/>
      <c r="KO503" s="7"/>
      <c r="KP503" s="7"/>
      <c r="KQ503" s="7"/>
      <c r="KR503" s="7"/>
      <c r="KS503" s="7"/>
      <c r="KT503" s="7"/>
      <c r="KU503" s="7"/>
      <c r="KV503" s="7"/>
      <c r="KW503" s="7"/>
      <c r="KX503" s="7"/>
      <c r="KY503" s="7"/>
      <c r="KZ503" s="7"/>
      <c r="LA503" s="7"/>
      <c r="LB503" s="7"/>
      <c r="LC503" s="7"/>
      <c r="LD503" s="7"/>
      <c r="LE503" s="7"/>
      <c r="LF503" s="7"/>
      <c r="LG503" s="7"/>
      <c r="LH503" s="7"/>
      <c r="LI503" s="7"/>
      <c r="LJ503" s="7"/>
      <c r="LK503" s="7"/>
      <c r="LL503" s="7"/>
      <c r="LM503" s="7"/>
      <c r="LN503" s="7"/>
      <c r="LO503" s="7"/>
      <c r="LP503" s="7"/>
      <c r="LQ503" s="7"/>
      <c r="LR503" s="7"/>
      <c r="LS503" s="7"/>
      <c r="LT503" s="7"/>
      <c r="LU503" s="7"/>
      <c r="LV503" s="7"/>
      <c r="LW503" s="7"/>
      <c r="LX503" s="7"/>
      <c r="LY503" s="7"/>
      <c r="LZ503" s="7"/>
      <c r="MA503" s="7"/>
      <c r="MB503" s="7"/>
      <c r="MC503" s="7"/>
      <c r="MD503" s="7"/>
      <c r="ME503" s="7"/>
      <c r="MF503" s="7"/>
      <c r="MG503" s="7"/>
      <c r="MH503" s="7"/>
      <c r="MI503" s="7"/>
      <c r="MJ503" s="7"/>
      <c r="MK503" s="7"/>
      <c r="ML503" s="7"/>
      <c r="MM503" s="7"/>
      <c r="MN503" s="7"/>
      <c r="MO503" s="7"/>
      <c r="MP503" s="7"/>
      <c r="MQ503" s="7"/>
      <c r="MR503" s="7"/>
      <c r="MS503" s="7"/>
      <c r="MT503" s="7"/>
      <c r="MU503" s="7"/>
      <c r="MV503" s="7"/>
      <c r="MW503" s="7"/>
      <c r="MX503" s="7"/>
      <c r="MY503" s="7"/>
      <c r="MZ503" s="7"/>
      <c r="NA503" s="7"/>
      <c r="NB503" s="7"/>
      <c r="NC503" s="7"/>
      <c r="ND503" s="7"/>
      <c r="NE503" s="7"/>
      <c r="NF503" s="7"/>
      <c r="NG503" s="7"/>
      <c r="NH503" s="7"/>
      <c r="NI503" s="7"/>
      <c r="NJ503" s="7"/>
      <c r="NK503" s="7"/>
      <c r="NL503" s="7"/>
      <c r="NM503" s="7"/>
      <c r="NN503" s="7"/>
      <c r="NO503" s="7"/>
      <c r="NP503" s="7"/>
      <c r="NQ503" s="7"/>
      <c r="NR503" s="7"/>
      <c r="NS503" s="7"/>
      <c r="NT503" s="7"/>
      <c r="NU503" s="7"/>
      <c r="NV503" s="7"/>
      <c r="NW503" s="7"/>
      <c r="NX503" s="7"/>
      <c r="NY503" s="7"/>
      <c r="NZ503" s="7"/>
      <c r="OA503" s="7"/>
      <c r="OB503" s="7"/>
      <c r="OC503" s="7"/>
      <c r="OD503" s="7"/>
      <c r="OE503" s="7"/>
      <c r="OF503" s="7"/>
      <c r="OG503" s="7"/>
      <c r="OH503" s="7"/>
      <c r="OI503" s="7"/>
      <c r="OJ503" s="7"/>
      <c r="OK503" s="7"/>
      <c r="OL503" s="7"/>
      <c r="OM503" s="7"/>
      <c r="ON503" s="7"/>
      <c r="OO503" s="7"/>
      <c r="OP503" s="7"/>
      <c r="OQ503" s="7"/>
      <c r="OR503" s="7"/>
      <c r="OS503" s="7"/>
      <c r="OT503" s="7"/>
      <c r="OU503" s="7"/>
      <c r="OV503" s="7"/>
      <c r="OW503" s="7"/>
      <c r="OX503" s="7"/>
      <c r="OY503" s="7"/>
      <c r="OZ503" s="7"/>
      <c r="PA503" s="7"/>
      <c r="PB503" s="7"/>
      <c r="PC503" s="7"/>
      <c r="PD503" s="7"/>
      <c r="PE503" s="7"/>
      <c r="PF503" s="7"/>
      <c r="PG503" s="7"/>
      <c r="PH503" s="7"/>
      <c r="PI503" s="7"/>
      <c r="PJ503" s="7"/>
      <c r="PK503" s="7"/>
      <c r="PL503" s="7"/>
      <c r="PM503" s="7"/>
      <c r="PN503" s="7"/>
      <c r="PO503" s="7"/>
      <c r="PP503" s="7"/>
      <c r="PQ503" s="7"/>
      <c r="PR503" s="7"/>
      <c r="PS503" s="7"/>
      <c r="PT503" s="7"/>
      <c r="PU503" s="7"/>
      <c r="PV503" s="7"/>
      <c r="PW503" s="7"/>
      <c r="PX503" s="7"/>
      <c r="PY503" s="7"/>
      <c r="PZ503" s="7"/>
      <c r="QA503" s="7"/>
      <c r="QB503" s="7"/>
      <c r="QC503" s="7"/>
      <c r="QD503" s="7"/>
      <c r="QE503" s="7"/>
      <c r="QF503" s="7"/>
      <c r="QG503" s="7"/>
      <c r="QH503" s="7"/>
      <c r="QI503" s="7"/>
      <c r="QJ503" s="7"/>
      <c r="QK503" s="7"/>
      <c r="QL503" s="7"/>
      <c r="QM503" s="7"/>
      <c r="QN503" s="7"/>
      <c r="QO503" s="7"/>
      <c r="QP503" s="7"/>
      <c r="QQ503" s="7"/>
      <c r="QR503" s="7"/>
      <c r="QS503" s="7"/>
      <c r="QT503" s="7"/>
      <c r="QU503" s="7"/>
      <c r="QV503" s="7"/>
      <c r="QW503" s="7"/>
      <c r="QX503" s="7"/>
      <c r="QY503" s="7"/>
      <c r="QZ503" s="7"/>
      <c r="RA503" s="7"/>
      <c r="RB503" s="7"/>
      <c r="RC503" s="7"/>
      <c r="RD503" s="7"/>
      <c r="RE503" s="7"/>
      <c r="RF503" s="7"/>
      <c r="RG503" s="7"/>
      <c r="RH503" s="7"/>
      <c r="RI503" s="7"/>
      <c r="RJ503" s="7"/>
      <c r="RK503" s="7"/>
      <c r="RL503" s="7"/>
      <c r="RM503" s="7"/>
      <c r="RN503" s="7"/>
      <c r="RO503" s="7"/>
      <c r="RP503" s="7"/>
      <c r="RQ503" s="7"/>
      <c r="RR503" s="7"/>
      <c r="RS503" s="7"/>
      <c r="RT503" s="7"/>
      <c r="RU503" s="7"/>
      <c r="RV503" s="7"/>
      <c r="RW503" s="7"/>
      <c r="RX503" s="7"/>
      <c r="RY503" s="7"/>
      <c r="RZ503" s="7"/>
      <c r="SA503" s="7"/>
      <c r="SB503" s="7"/>
      <c r="SC503" s="7"/>
      <c r="SD503" s="7"/>
      <c r="SE503" s="7"/>
      <c r="SF503" s="7"/>
      <c r="SG503" s="7"/>
      <c r="SH503" s="7"/>
      <c r="SI503" s="7"/>
      <c r="SJ503" s="7"/>
      <c r="SK503" s="7"/>
    </row>
    <row r="504" ht="14.2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  <c r="DT504" s="7"/>
      <c r="DU504" s="7"/>
      <c r="DV504" s="7"/>
      <c r="DW504" s="7"/>
      <c r="DX504" s="7"/>
      <c r="DY504" s="7"/>
      <c r="DZ504" s="7"/>
      <c r="EA504" s="7"/>
      <c r="EB504" s="7"/>
      <c r="EC504" s="7"/>
      <c r="ED504" s="7"/>
      <c r="EE504" s="7"/>
      <c r="EF504" s="7"/>
      <c r="EG504" s="7"/>
      <c r="EH504" s="7"/>
      <c r="EI504" s="7"/>
      <c r="EJ504" s="7"/>
      <c r="EK504" s="7"/>
      <c r="EL504" s="7"/>
      <c r="EM504" s="7"/>
      <c r="EN504" s="7"/>
      <c r="EO504" s="7"/>
      <c r="EP504" s="7"/>
      <c r="EQ504" s="7"/>
      <c r="ER504" s="7"/>
      <c r="ES504" s="7"/>
      <c r="ET504" s="7"/>
      <c r="EU504" s="7"/>
      <c r="EV504" s="7"/>
      <c r="EW504" s="7"/>
      <c r="EX504" s="7"/>
      <c r="EY504" s="7"/>
      <c r="EZ504" s="7"/>
      <c r="FA504" s="7"/>
      <c r="FB504" s="7"/>
      <c r="FC504" s="7"/>
      <c r="FD504" s="7"/>
      <c r="FE504" s="7"/>
      <c r="FF504" s="7"/>
      <c r="FG504" s="7"/>
      <c r="FH504" s="7"/>
      <c r="FI504" s="7"/>
      <c r="FJ504" s="7"/>
      <c r="FK504" s="7"/>
      <c r="FL504" s="7"/>
      <c r="FM504" s="7"/>
      <c r="FN504" s="7"/>
      <c r="FO504" s="7"/>
      <c r="FP504" s="7"/>
      <c r="FQ504" s="7"/>
      <c r="FR504" s="7"/>
      <c r="FS504" s="7"/>
      <c r="FT504" s="7"/>
      <c r="FU504" s="7"/>
      <c r="FV504" s="7"/>
      <c r="FW504" s="7"/>
      <c r="FX504" s="7"/>
      <c r="FY504" s="7"/>
      <c r="FZ504" s="7"/>
      <c r="GA504" s="7"/>
      <c r="GB504" s="7"/>
      <c r="GC504" s="7"/>
      <c r="GD504" s="7"/>
      <c r="GE504" s="7"/>
      <c r="GF504" s="7"/>
      <c r="GG504" s="7"/>
      <c r="GH504" s="7"/>
      <c r="GI504" s="7"/>
      <c r="GJ504" s="7"/>
      <c r="GK504" s="7"/>
      <c r="GL504" s="7"/>
      <c r="GM504" s="7"/>
      <c r="GN504" s="7"/>
      <c r="GO504" s="7"/>
      <c r="GP504" s="7"/>
      <c r="GQ504" s="7"/>
      <c r="GR504" s="7"/>
      <c r="GS504" s="7"/>
      <c r="GT504" s="7"/>
      <c r="GU504" s="7"/>
      <c r="GV504" s="7"/>
      <c r="GW504" s="7"/>
      <c r="GX504" s="7"/>
      <c r="GY504" s="7"/>
      <c r="GZ504" s="7"/>
      <c r="HA504" s="7"/>
      <c r="HB504" s="7"/>
      <c r="HC504" s="7"/>
      <c r="HD504" s="7"/>
      <c r="HE504" s="7"/>
      <c r="HF504" s="7"/>
      <c r="HG504" s="7"/>
      <c r="HH504" s="7"/>
      <c r="HI504" s="7"/>
      <c r="HJ504" s="7"/>
      <c r="HK504" s="7"/>
      <c r="HL504" s="7"/>
      <c r="HM504" s="7"/>
      <c r="HN504" s="7"/>
      <c r="HO504" s="7"/>
      <c r="HP504" s="7"/>
      <c r="HQ504" s="7"/>
      <c r="HR504" s="7"/>
      <c r="HS504" s="7"/>
      <c r="HT504" s="7"/>
      <c r="HU504" s="7"/>
      <c r="HV504" s="7"/>
      <c r="HW504" s="7"/>
      <c r="HX504" s="7"/>
      <c r="HY504" s="7"/>
      <c r="HZ504" s="7"/>
      <c r="IA504" s="7"/>
      <c r="IB504" s="7"/>
      <c r="IC504" s="7"/>
      <c r="ID504" s="7"/>
      <c r="IE504" s="7"/>
      <c r="IF504" s="7"/>
      <c r="IG504" s="7"/>
      <c r="IH504" s="7"/>
      <c r="II504" s="7"/>
      <c r="IJ504" s="7"/>
      <c r="IK504" s="7"/>
      <c r="IL504" s="7"/>
      <c r="IM504" s="7"/>
      <c r="IN504" s="7"/>
      <c r="IO504" s="7"/>
      <c r="IP504" s="7"/>
      <c r="IQ504" s="7"/>
      <c r="IR504" s="7"/>
      <c r="IS504" s="7"/>
      <c r="IT504" s="7"/>
      <c r="IU504" s="7"/>
      <c r="IV504" s="7"/>
      <c r="IW504" s="7"/>
      <c r="IX504" s="7"/>
      <c r="IY504" s="7"/>
      <c r="IZ504" s="7"/>
      <c r="JA504" s="7"/>
      <c r="JB504" s="7"/>
      <c r="JC504" s="7"/>
      <c r="JD504" s="7"/>
      <c r="JE504" s="7"/>
      <c r="JF504" s="7"/>
      <c r="JG504" s="7"/>
      <c r="JH504" s="7"/>
      <c r="JI504" s="7"/>
      <c r="JJ504" s="7"/>
      <c r="JK504" s="7"/>
      <c r="JL504" s="7"/>
      <c r="JM504" s="7"/>
      <c r="JN504" s="7"/>
      <c r="JO504" s="7"/>
      <c r="JP504" s="7"/>
      <c r="JQ504" s="7"/>
      <c r="JR504" s="7"/>
      <c r="JS504" s="7"/>
      <c r="JT504" s="7"/>
      <c r="JU504" s="7"/>
      <c r="JV504" s="7"/>
      <c r="JW504" s="7"/>
      <c r="JX504" s="7"/>
      <c r="JY504" s="7"/>
      <c r="JZ504" s="7"/>
      <c r="KA504" s="7"/>
      <c r="KB504" s="7"/>
      <c r="KC504" s="7"/>
      <c r="KD504" s="7"/>
      <c r="KE504" s="7"/>
      <c r="KF504" s="7"/>
      <c r="KG504" s="7"/>
      <c r="KH504" s="7"/>
      <c r="KI504" s="7"/>
      <c r="KJ504" s="7"/>
      <c r="KK504" s="7"/>
      <c r="KL504" s="7"/>
      <c r="KM504" s="7"/>
      <c r="KN504" s="7"/>
      <c r="KO504" s="7"/>
      <c r="KP504" s="7"/>
      <c r="KQ504" s="7"/>
      <c r="KR504" s="7"/>
      <c r="KS504" s="7"/>
      <c r="KT504" s="7"/>
      <c r="KU504" s="7"/>
      <c r="KV504" s="7"/>
      <c r="KW504" s="7"/>
      <c r="KX504" s="7"/>
      <c r="KY504" s="7"/>
      <c r="KZ504" s="7"/>
      <c r="LA504" s="7"/>
      <c r="LB504" s="7"/>
      <c r="LC504" s="7"/>
      <c r="LD504" s="7"/>
      <c r="LE504" s="7"/>
      <c r="LF504" s="7"/>
      <c r="LG504" s="7"/>
      <c r="LH504" s="7"/>
      <c r="LI504" s="7"/>
      <c r="LJ504" s="7"/>
      <c r="LK504" s="7"/>
      <c r="LL504" s="7"/>
      <c r="LM504" s="7"/>
      <c r="LN504" s="7"/>
      <c r="LO504" s="7"/>
      <c r="LP504" s="7"/>
      <c r="LQ504" s="7"/>
      <c r="LR504" s="7"/>
      <c r="LS504" s="7"/>
      <c r="LT504" s="7"/>
      <c r="LU504" s="7"/>
      <c r="LV504" s="7"/>
      <c r="LW504" s="7"/>
      <c r="LX504" s="7"/>
      <c r="LY504" s="7"/>
      <c r="LZ504" s="7"/>
      <c r="MA504" s="7"/>
      <c r="MB504" s="7"/>
      <c r="MC504" s="7"/>
      <c r="MD504" s="7"/>
      <c r="ME504" s="7"/>
      <c r="MF504" s="7"/>
      <c r="MG504" s="7"/>
      <c r="MH504" s="7"/>
      <c r="MI504" s="7"/>
      <c r="MJ504" s="7"/>
      <c r="MK504" s="7"/>
      <c r="ML504" s="7"/>
      <c r="MM504" s="7"/>
      <c r="MN504" s="7"/>
      <c r="MO504" s="7"/>
      <c r="MP504" s="7"/>
      <c r="MQ504" s="7"/>
      <c r="MR504" s="7"/>
      <c r="MS504" s="7"/>
      <c r="MT504" s="7"/>
      <c r="MU504" s="7"/>
      <c r="MV504" s="7"/>
      <c r="MW504" s="7"/>
      <c r="MX504" s="7"/>
      <c r="MY504" s="7"/>
      <c r="MZ504" s="7"/>
      <c r="NA504" s="7"/>
      <c r="NB504" s="7"/>
      <c r="NC504" s="7"/>
      <c r="ND504" s="7"/>
      <c r="NE504" s="7"/>
      <c r="NF504" s="7"/>
      <c r="NG504" s="7"/>
      <c r="NH504" s="7"/>
      <c r="NI504" s="7"/>
      <c r="NJ504" s="7"/>
      <c r="NK504" s="7"/>
      <c r="NL504" s="7"/>
      <c r="NM504" s="7"/>
      <c r="NN504" s="7"/>
      <c r="NO504" s="7"/>
      <c r="NP504" s="7"/>
      <c r="NQ504" s="7"/>
      <c r="NR504" s="7"/>
      <c r="NS504" s="7"/>
      <c r="NT504" s="7"/>
      <c r="NU504" s="7"/>
      <c r="NV504" s="7"/>
      <c r="NW504" s="7"/>
      <c r="NX504" s="7"/>
      <c r="NY504" s="7"/>
      <c r="NZ504" s="7"/>
      <c r="OA504" s="7"/>
      <c r="OB504" s="7"/>
      <c r="OC504" s="7"/>
      <c r="OD504" s="7"/>
      <c r="OE504" s="7"/>
      <c r="OF504" s="7"/>
      <c r="OG504" s="7"/>
      <c r="OH504" s="7"/>
      <c r="OI504" s="7"/>
      <c r="OJ504" s="7"/>
      <c r="OK504" s="7"/>
      <c r="OL504" s="7"/>
      <c r="OM504" s="7"/>
      <c r="ON504" s="7"/>
      <c r="OO504" s="7"/>
      <c r="OP504" s="7"/>
      <c r="OQ504" s="7"/>
      <c r="OR504" s="7"/>
      <c r="OS504" s="7"/>
      <c r="OT504" s="7"/>
      <c r="OU504" s="7"/>
      <c r="OV504" s="7"/>
      <c r="OW504" s="7"/>
      <c r="OX504" s="7"/>
      <c r="OY504" s="7"/>
      <c r="OZ504" s="7"/>
      <c r="PA504" s="7"/>
      <c r="PB504" s="7"/>
      <c r="PC504" s="7"/>
      <c r="PD504" s="7"/>
      <c r="PE504" s="7"/>
      <c r="PF504" s="7"/>
      <c r="PG504" s="7"/>
      <c r="PH504" s="7"/>
      <c r="PI504" s="7"/>
      <c r="PJ504" s="7"/>
      <c r="PK504" s="7"/>
      <c r="PL504" s="7"/>
      <c r="PM504" s="7"/>
      <c r="PN504" s="7"/>
      <c r="PO504" s="7"/>
      <c r="PP504" s="7"/>
      <c r="PQ504" s="7"/>
      <c r="PR504" s="7"/>
      <c r="PS504" s="7"/>
      <c r="PT504" s="7"/>
      <c r="PU504" s="7"/>
      <c r="PV504" s="7"/>
      <c r="PW504" s="7"/>
      <c r="PX504" s="7"/>
      <c r="PY504" s="7"/>
      <c r="PZ504" s="7"/>
      <c r="QA504" s="7"/>
      <c r="QB504" s="7"/>
      <c r="QC504" s="7"/>
      <c r="QD504" s="7"/>
      <c r="QE504" s="7"/>
      <c r="QF504" s="7"/>
      <c r="QG504" s="7"/>
      <c r="QH504" s="7"/>
      <c r="QI504" s="7"/>
      <c r="QJ504" s="7"/>
      <c r="QK504" s="7"/>
      <c r="QL504" s="7"/>
      <c r="QM504" s="7"/>
      <c r="QN504" s="7"/>
      <c r="QO504" s="7"/>
      <c r="QP504" s="7"/>
      <c r="QQ504" s="7"/>
      <c r="QR504" s="7"/>
      <c r="QS504" s="7"/>
      <c r="QT504" s="7"/>
      <c r="QU504" s="7"/>
      <c r="QV504" s="7"/>
      <c r="QW504" s="7"/>
      <c r="QX504" s="7"/>
      <c r="QY504" s="7"/>
      <c r="QZ504" s="7"/>
      <c r="RA504" s="7"/>
      <c r="RB504" s="7"/>
      <c r="RC504" s="7"/>
      <c r="RD504" s="7"/>
      <c r="RE504" s="7"/>
      <c r="RF504" s="7"/>
      <c r="RG504" s="7"/>
      <c r="RH504" s="7"/>
      <c r="RI504" s="7"/>
      <c r="RJ504" s="7"/>
      <c r="RK504" s="7"/>
      <c r="RL504" s="7"/>
      <c r="RM504" s="7"/>
      <c r="RN504" s="7"/>
      <c r="RO504" s="7"/>
      <c r="RP504" s="7"/>
      <c r="RQ504" s="7"/>
      <c r="RR504" s="7"/>
      <c r="RS504" s="7"/>
      <c r="RT504" s="7"/>
      <c r="RU504" s="7"/>
      <c r="RV504" s="7"/>
      <c r="RW504" s="7"/>
      <c r="RX504" s="7"/>
      <c r="RY504" s="7"/>
      <c r="RZ504" s="7"/>
      <c r="SA504" s="7"/>
      <c r="SB504" s="7"/>
      <c r="SC504" s="7"/>
      <c r="SD504" s="7"/>
      <c r="SE504" s="7"/>
      <c r="SF504" s="7"/>
      <c r="SG504" s="7"/>
      <c r="SH504" s="7"/>
      <c r="SI504" s="7"/>
      <c r="SJ504" s="7"/>
      <c r="SK504" s="7"/>
    </row>
    <row r="505" ht="14.2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  <c r="DT505" s="7"/>
      <c r="DU505" s="7"/>
      <c r="DV505" s="7"/>
      <c r="DW505" s="7"/>
      <c r="DX505" s="7"/>
      <c r="DY505" s="7"/>
      <c r="DZ505" s="7"/>
      <c r="EA505" s="7"/>
      <c r="EB505" s="7"/>
      <c r="EC505" s="7"/>
      <c r="ED505" s="7"/>
      <c r="EE505" s="7"/>
      <c r="EF505" s="7"/>
      <c r="EG505" s="7"/>
      <c r="EH505" s="7"/>
      <c r="EI505" s="7"/>
      <c r="EJ505" s="7"/>
      <c r="EK505" s="7"/>
      <c r="EL505" s="7"/>
      <c r="EM505" s="7"/>
      <c r="EN505" s="7"/>
      <c r="EO505" s="7"/>
      <c r="EP505" s="7"/>
      <c r="EQ505" s="7"/>
      <c r="ER505" s="7"/>
      <c r="ES505" s="7"/>
      <c r="ET505" s="7"/>
      <c r="EU505" s="7"/>
      <c r="EV505" s="7"/>
      <c r="EW505" s="7"/>
      <c r="EX505" s="7"/>
      <c r="EY505" s="7"/>
      <c r="EZ505" s="7"/>
      <c r="FA505" s="7"/>
      <c r="FB505" s="7"/>
      <c r="FC505" s="7"/>
      <c r="FD505" s="7"/>
      <c r="FE505" s="7"/>
      <c r="FF505" s="7"/>
      <c r="FG505" s="7"/>
      <c r="FH505" s="7"/>
      <c r="FI505" s="7"/>
      <c r="FJ505" s="7"/>
      <c r="FK505" s="7"/>
      <c r="FL505" s="7"/>
      <c r="FM505" s="7"/>
      <c r="FN505" s="7"/>
      <c r="FO505" s="7"/>
      <c r="FP505" s="7"/>
      <c r="FQ505" s="7"/>
      <c r="FR505" s="7"/>
      <c r="FS505" s="7"/>
      <c r="FT505" s="7"/>
      <c r="FU505" s="7"/>
      <c r="FV505" s="7"/>
      <c r="FW505" s="7"/>
      <c r="FX505" s="7"/>
      <c r="FY505" s="7"/>
      <c r="FZ505" s="7"/>
      <c r="GA505" s="7"/>
      <c r="GB505" s="7"/>
      <c r="GC505" s="7"/>
      <c r="GD505" s="7"/>
      <c r="GE505" s="7"/>
      <c r="GF505" s="7"/>
      <c r="GG505" s="7"/>
      <c r="GH505" s="7"/>
      <c r="GI505" s="7"/>
      <c r="GJ505" s="7"/>
      <c r="GK505" s="7"/>
      <c r="GL505" s="7"/>
      <c r="GM505" s="7"/>
      <c r="GN505" s="7"/>
      <c r="GO505" s="7"/>
      <c r="GP505" s="7"/>
      <c r="GQ505" s="7"/>
      <c r="GR505" s="7"/>
      <c r="GS505" s="7"/>
      <c r="GT505" s="7"/>
      <c r="GU505" s="7"/>
      <c r="GV505" s="7"/>
      <c r="GW505" s="7"/>
      <c r="GX505" s="7"/>
      <c r="GY505" s="7"/>
      <c r="GZ505" s="7"/>
      <c r="HA505" s="7"/>
      <c r="HB505" s="7"/>
      <c r="HC505" s="7"/>
      <c r="HD505" s="7"/>
      <c r="HE505" s="7"/>
      <c r="HF505" s="7"/>
      <c r="HG505" s="7"/>
      <c r="HH505" s="7"/>
      <c r="HI505" s="7"/>
      <c r="HJ505" s="7"/>
      <c r="HK505" s="7"/>
      <c r="HL505" s="7"/>
      <c r="HM505" s="7"/>
      <c r="HN505" s="7"/>
      <c r="HO505" s="7"/>
      <c r="HP505" s="7"/>
      <c r="HQ505" s="7"/>
      <c r="HR505" s="7"/>
      <c r="HS505" s="7"/>
      <c r="HT505" s="7"/>
      <c r="HU505" s="7"/>
      <c r="HV505" s="7"/>
      <c r="HW505" s="7"/>
      <c r="HX505" s="7"/>
      <c r="HY505" s="7"/>
      <c r="HZ505" s="7"/>
      <c r="IA505" s="7"/>
      <c r="IB505" s="7"/>
      <c r="IC505" s="7"/>
      <c r="ID505" s="7"/>
      <c r="IE505" s="7"/>
      <c r="IF505" s="7"/>
      <c r="IG505" s="7"/>
      <c r="IH505" s="7"/>
      <c r="II505" s="7"/>
      <c r="IJ505" s="7"/>
      <c r="IK505" s="7"/>
      <c r="IL505" s="7"/>
      <c r="IM505" s="7"/>
      <c r="IN505" s="7"/>
      <c r="IO505" s="7"/>
      <c r="IP505" s="7"/>
      <c r="IQ505" s="7"/>
      <c r="IR505" s="7"/>
      <c r="IS505" s="7"/>
      <c r="IT505" s="7"/>
      <c r="IU505" s="7"/>
      <c r="IV505" s="7"/>
      <c r="IW505" s="7"/>
      <c r="IX505" s="7"/>
      <c r="IY505" s="7"/>
      <c r="IZ505" s="7"/>
      <c r="JA505" s="7"/>
      <c r="JB505" s="7"/>
      <c r="JC505" s="7"/>
      <c r="JD505" s="7"/>
      <c r="JE505" s="7"/>
      <c r="JF505" s="7"/>
      <c r="JG505" s="7"/>
      <c r="JH505" s="7"/>
      <c r="JI505" s="7"/>
      <c r="JJ505" s="7"/>
      <c r="JK505" s="7"/>
      <c r="JL505" s="7"/>
      <c r="JM505" s="7"/>
      <c r="JN505" s="7"/>
      <c r="JO505" s="7"/>
      <c r="JP505" s="7"/>
      <c r="JQ505" s="7"/>
      <c r="JR505" s="7"/>
      <c r="JS505" s="7"/>
      <c r="JT505" s="7"/>
      <c r="JU505" s="7"/>
      <c r="JV505" s="7"/>
      <c r="JW505" s="7"/>
      <c r="JX505" s="7"/>
      <c r="JY505" s="7"/>
      <c r="JZ505" s="7"/>
      <c r="KA505" s="7"/>
      <c r="KB505" s="7"/>
      <c r="KC505" s="7"/>
      <c r="KD505" s="7"/>
      <c r="KE505" s="7"/>
      <c r="KF505" s="7"/>
      <c r="KG505" s="7"/>
      <c r="KH505" s="7"/>
      <c r="KI505" s="7"/>
      <c r="KJ505" s="7"/>
      <c r="KK505" s="7"/>
      <c r="KL505" s="7"/>
      <c r="KM505" s="7"/>
      <c r="KN505" s="7"/>
      <c r="KO505" s="7"/>
      <c r="KP505" s="7"/>
      <c r="KQ505" s="7"/>
      <c r="KR505" s="7"/>
      <c r="KS505" s="7"/>
      <c r="KT505" s="7"/>
      <c r="KU505" s="7"/>
      <c r="KV505" s="7"/>
      <c r="KW505" s="7"/>
      <c r="KX505" s="7"/>
      <c r="KY505" s="7"/>
      <c r="KZ505" s="7"/>
      <c r="LA505" s="7"/>
      <c r="LB505" s="7"/>
      <c r="LC505" s="7"/>
      <c r="LD505" s="7"/>
      <c r="LE505" s="7"/>
      <c r="LF505" s="7"/>
      <c r="LG505" s="7"/>
      <c r="LH505" s="7"/>
      <c r="LI505" s="7"/>
      <c r="LJ505" s="7"/>
      <c r="LK505" s="7"/>
      <c r="LL505" s="7"/>
      <c r="LM505" s="7"/>
      <c r="LN505" s="7"/>
      <c r="LO505" s="7"/>
      <c r="LP505" s="7"/>
      <c r="LQ505" s="7"/>
      <c r="LR505" s="7"/>
      <c r="LS505" s="7"/>
      <c r="LT505" s="7"/>
      <c r="LU505" s="7"/>
      <c r="LV505" s="7"/>
      <c r="LW505" s="7"/>
      <c r="LX505" s="7"/>
      <c r="LY505" s="7"/>
      <c r="LZ505" s="7"/>
      <c r="MA505" s="7"/>
      <c r="MB505" s="7"/>
      <c r="MC505" s="7"/>
      <c r="MD505" s="7"/>
      <c r="ME505" s="7"/>
      <c r="MF505" s="7"/>
      <c r="MG505" s="7"/>
      <c r="MH505" s="7"/>
      <c r="MI505" s="7"/>
      <c r="MJ505" s="7"/>
      <c r="MK505" s="7"/>
      <c r="ML505" s="7"/>
      <c r="MM505" s="7"/>
      <c r="MN505" s="7"/>
      <c r="MO505" s="7"/>
      <c r="MP505" s="7"/>
      <c r="MQ505" s="7"/>
      <c r="MR505" s="7"/>
      <c r="MS505" s="7"/>
      <c r="MT505" s="7"/>
      <c r="MU505" s="7"/>
      <c r="MV505" s="7"/>
      <c r="MW505" s="7"/>
      <c r="MX505" s="7"/>
      <c r="MY505" s="7"/>
      <c r="MZ505" s="7"/>
      <c r="NA505" s="7"/>
      <c r="NB505" s="7"/>
      <c r="NC505" s="7"/>
      <c r="ND505" s="7"/>
      <c r="NE505" s="7"/>
      <c r="NF505" s="7"/>
      <c r="NG505" s="7"/>
      <c r="NH505" s="7"/>
      <c r="NI505" s="7"/>
      <c r="NJ505" s="7"/>
      <c r="NK505" s="7"/>
      <c r="NL505" s="7"/>
      <c r="NM505" s="7"/>
      <c r="NN505" s="7"/>
      <c r="NO505" s="7"/>
      <c r="NP505" s="7"/>
      <c r="NQ505" s="7"/>
      <c r="NR505" s="7"/>
      <c r="NS505" s="7"/>
      <c r="NT505" s="7"/>
      <c r="NU505" s="7"/>
      <c r="NV505" s="7"/>
      <c r="NW505" s="7"/>
      <c r="NX505" s="7"/>
      <c r="NY505" s="7"/>
      <c r="NZ505" s="7"/>
      <c r="OA505" s="7"/>
      <c r="OB505" s="7"/>
      <c r="OC505" s="7"/>
      <c r="OD505" s="7"/>
      <c r="OE505" s="7"/>
      <c r="OF505" s="7"/>
      <c r="OG505" s="7"/>
      <c r="OH505" s="7"/>
      <c r="OI505" s="7"/>
      <c r="OJ505" s="7"/>
      <c r="OK505" s="7"/>
      <c r="OL505" s="7"/>
      <c r="OM505" s="7"/>
      <c r="ON505" s="7"/>
      <c r="OO505" s="7"/>
      <c r="OP505" s="7"/>
      <c r="OQ505" s="7"/>
      <c r="OR505" s="7"/>
      <c r="OS505" s="7"/>
      <c r="OT505" s="7"/>
      <c r="OU505" s="7"/>
      <c r="OV505" s="7"/>
      <c r="OW505" s="7"/>
      <c r="OX505" s="7"/>
      <c r="OY505" s="7"/>
      <c r="OZ505" s="7"/>
      <c r="PA505" s="7"/>
      <c r="PB505" s="7"/>
      <c r="PC505" s="7"/>
      <c r="PD505" s="7"/>
      <c r="PE505" s="7"/>
      <c r="PF505" s="7"/>
      <c r="PG505" s="7"/>
      <c r="PH505" s="7"/>
      <c r="PI505" s="7"/>
      <c r="PJ505" s="7"/>
      <c r="PK505" s="7"/>
      <c r="PL505" s="7"/>
      <c r="PM505" s="7"/>
      <c r="PN505" s="7"/>
      <c r="PO505" s="7"/>
      <c r="PP505" s="7"/>
      <c r="PQ505" s="7"/>
      <c r="PR505" s="7"/>
      <c r="PS505" s="7"/>
      <c r="PT505" s="7"/>
      <c r="PU505" s="7"/>
      <c r="PV505" s="7"/>
      <c r="PW505" s="7"/>
      <c r="PX505" s="7"/>
      <c r="PY505" s="7"/>
      <c r="PZ505" s="7"/>
      <c r="QA505" s="7"/>
      <c r="QB505" s="7"/>
      <c r="QC505" s="7"/>
      <c r="QD505" s="7"/>
      <c r="QE505" s="7"/>
      <c r="QF505" s="7"/>
      <c r="QG505" s="7"/>
      <c r="QH505" s="7"/>
      <c r="QI505" s="7"/>
      <c r="QJ505" s="7"/>
      <c r="QK505" s="7"/>
      <c r="QL505" s="7"/>
      <c r="QM505" s="7"/>
      <c r="QN505" s="7"/>
      <c r="QO505" s="7"/>
      <c r="QP505" s="7"/>
      <c r="QQ505" s="7"/>
      <c r="QR505" s="7"/>
      <c r="QS505" s="7"/>
      <c r="QT505" s="7"/>
      <c r="QU505" s="7"/>
      <c r="QV505" s="7"/>
      <c r="QW505" s="7"/>
      <c r="QX505" s="7"/>
      <c r="QY505" s="7"/>
      <c r="QZ505" s="7"/>
      <c r="RA505" s="7"/>
      <c r="RB505" s="7"/>
      <c r="RC505" s="7"/>
      <c r="RD505" s="7"/>
      <c r="RE505" s="7"/>
      <c r="RF505" s="7"/>
      <c r="RG505" s="7"/>
      <c r="RH505" s="7"/>
      <c r="RI505" s="7"/>
      <c r="RJ505" s="7"/>
      <c r="RK505" s="7"/>
      <c r="RL505" s="7"/>
      <c r="RM505" s="7"/>
      <c r="RN505" s="7"/>
      <c r="RO505" s="7"/>
      <c r="RP505" s="7"/>
      <c r="RQ505" s="7"/>
      <c r="RR505" s="7"/>
      <c r="RS505" s="7"/>
      <c r="RT505" s="7"/>
      <c r="RU505" s="7"/>
      <c r="RV505" s="7"/>
      <c r="RW505" s="7"/>
      <c r="RX505" s="7"/>
      <c r="RY505" s="7"/>
      <c r="RZ505" s="7"/>
      <c r="SA505" s="7"/>
      <c r="SB505" s="7"/>
      <c r="SC505" s="7"/>
      <c r="SD505" s="7"/>
      <c r="SE505" s="7"/>
      <c r="SF505" s="7"/>
      <c r="SG505" s="7"/>
      <c r="SH505" s="7"/>
      <c r="SI505" s="7"/>
      <c r="SJ505" s="7"/>
      <c r="SK505" s="7"/>
    </row>
    <row r="506" ht="14.2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  <c r="DT506" s="7"/>
      <c r="DU506" s="7"/>
      <c r="DV506" s="7"/>
      <c r="DW506" s="7"/>
      <c r="DX506" s="7"/>
      <c r="DY506" s="7"/>
      <c r="DZ506" s="7"/>
      <c r="EA506" s="7"/>
      <c r="EB506" s="7"/>
      <c r="EC506" s="7"/>
      <c r="ED506" s="7"/>
      <c r="EE506" s="7"/>
      <c r="EF506" s="7"/>
      <c r="EG506" s="7"/>
      <c r="EH506" s="7"/>
      <c r="EI506" s="7"/>
      <c r="EJ506" s="7"/>
      <c r="EK506" s="7"/>
      <c r="EL506" s="7"/>
      <c r="EM506" s="7"/>
      <c r="EN506" s="7"/>
      <c r="EO506" s="7"/>
      <c r="EP506" s="7"/>
      <c r="EQ506" s="7"/>
      <c r="ER506" s="7"/>
      <c r="ES506" s="7"/>
      <c r="ET506" s="7"/>
      <c r="EU506" s="7"/>
      <c r="EV506" s="7"/>
      <c r="EW506" s="7"/>
      <c r="EX506" s="7"/>
      <c r="EY506" s="7"/>
      <c r="EZ506" s="7"/>
      <c r="FA506" s="7"/>
      <c r="FB506" s="7"/>
      <c r="FC506" s="7"/>
      <c r="FD506" s="7"/>
      <c r="FE506" s="7"/>
      <c r="FF506" s="7"/>
      <c r="FG506" s="7"/>
      <c r="FH506" s="7"/>
      <c r="FI506" s="7"/>
      <c r="FJ506" s="7"/>
      <c r="FK506" s="7"/>
      <c r="FL506" s="7"/>
      <c r="FM506" s="7"/>
      <c r="FN506" s="7"/>
      <c r="FO506" s="7"/>
      <c r="FP506" s="7"/>
      <c r="FQ506" s="7"/>
      <c r="FR506" s="7"/>
      <c r="FS506" s="7"/>
      <c r="FT506" s="7"/>
      <c r="FU506" s="7"/>
      <c r="FV506" s="7"/>
      <c r="FW506" s="7"/>
      <c r="FX506" s="7"/>
      <c r="FY506" s="7"/>
      <c r="FZ506" s="7"/>
      <c r="GA506" s="7"/>
      <c r="GB506" s="7"/>
      <c r="GC506" s="7"/>
      <c r="GD506" s="7"/>
      <c r="GE506" s="7"/>
      <c r="GF506" s="7"/>
      <c r="GG506" s="7"/>
      <c r="GH506" s="7"/>
      <c r="GI506" s="7"/>
      <c r="GJ506" s="7"/>
      <c r="GK506" s="7"/>
      <c r="GL506" s="7"/>
      <c r="GM506" s="7"/>
      <c r="GN506" s="7"/>
      <c r="GO506" s="7"/>
      <c r="GP506" s="7"/>
      <c r="GQ506" s="7"/>
      <c r="GR506" s="7"/>
      <c r="GS506" s="7"/>
      <c r="GT506" s="7"/>
      <c r="GU506" s="7"/>
      <c r="GV506" s="7"/>
      <c r="GW506" s="7"/>
      <c r="GX506" s="7"/>
      <c r="GY506" s="7"/>
      <c r="GZ506" s="7"/>
      <c r="HA506" s="7"/>
      <c r="HB506" s="7"/>
      <c r="HC506" s="7"/>
      <c r="HD506" s="7"/>
      <c r="HE506" s="7"/>
      <c r="HF506" s="7"/>
      <c r="HG506" s="7"/>
      <c r="HH506" s="7"/>
      <c r="HI506" s="7"/>
      <c r="HJ506" s="7"/>
      <c r="HK506" s="7"/>
      <c r="HL506" s="7"/>
      <c r="HM506" s="7"/>
      <c r="HN506" s="7"/>
      <c r="HO506" s="7"/>
      <c r="HP506" s="7"/>
      <c r="HQ506" s="7"/>
      <c r="HR506" s="7"/>
      <c r="HS506" s="7"/>
      <c r="HT506" s="7"/>
      <c r="HU506" s="7"/>
      <c r="HV506" s="7"/>
      <c r="HW506" s="7"/>
      <c r="HX506" s="7"/>
      <c r="HY506" s="7"/>
      <c r="HZ506" s="7"/>
      <c r="IA506" s="7"/>
      <c r="IB506" s="7"/>
      <c r="IC506" s="7"/>
      <c r="ID506" s="7"/>
      <c r="IE506" s="7"/>
      <c r="IF506" s="7"/>
      <c r="IG506" s="7"/>
      <c r="IH506" s="7"/>
      <c r="II506" s="7"/>
      <c r="IJ506" s="7"/>
      <c r="IK506" s="7"/>
      <c r="IL506" s="7"/>
      <c r="IM506" s="7"/>
      <c r="IN506" s="7"/>
      <c r="IO506" s="7"/>
      <c r="IP506" s="7"/>
      <c r="IQ506" s="7"/>
      <c r="IR506" s="7"/>
      <c r="IS506" s="7"/>
      <c r="IT506" s="7"/>
      <c r="IU506" s="7"/>
      <c r="IV506" s="7"/>
      <c r="IW506" s="7"/>
      <c r="IX506" s="7"/>
      <c r="IY506" s="7"/>
      <c r="IZ506" s="7"/>
      <c r="JA506" s="7"/>
      <c r="JB506" s="7"/>
      <c r="JC506" s="7"/>
      <c r="JD506" s="7"/>
      <c r="JE506" s="7"/>
      <c r="JF506" s="7"/>
      <c r="JG506" s="7"/>
      <c r="JH506" s="7"/>
      <c r="JI506" s="7"/>
      <c r="JJ506" s="7"/>
      <c r="JK506" s="7"/>
      <c r="JL506" s="7"/>
      <c r="JM506" s="7"/>
      <c r="JN506" s="7"/>
      <c r="JO506" s="7"/>
      <c r="JP506" s="7"/>
      <c r="JQ506" s="7"/>
      <c r="JR506" s="7"/>
      <c r="JS506" s="7"/>
      <c r="JT506" s="7"/>
      <c r="JU506" s="7"/>
      <c r="JV506" s="7"/>
      <c r="JW506" s="7"/>
      <c r="JX506" s="7"/>
      <c r="JY506" s="7"/>
      <c r="JZ506" s="7"/>
      <c r="KA506" s="7"/>
      <c r="KB506" s="7"/>
      <c r="KC506" s="7"/>
      <c r="KD506" s="7"/>
      <c r="KE506" s="7"/>
      <c r="KF506" s="7"/>
      <c r="KG506" s="7"/>
      <c r="KH506" s="7"/>
      <c r="KI506" s="7"/>
      <c r="KJ506" s="7"/>
      <c r="KK506" s="7"/>
      <c r="KL506" s="7"/>
      <c r="KM506" s="7"/>
      <c r="KN506" s="7"/>
      <c r="KO506" s="7"/>
      <c r="KP506" s="7"/>
      <c r="KQ506" s="7"/>
      <c r="KR506" s="7"/>
      <c r="KS506" s="7"/>
      <c r="KT506" s="7"/>
      <c r="KU506" s="7"/>
      <c r="KV506" s="7"/>
      <c r="KW506" s="7"/>
      <c r="KX506" s="7"/>
      <c r="KY506" s="7"/>
      <c r="KZ506" s="7"/>
      <c r="LA506" s="7"/>
      <c r="LB506" s="7"/>
      <c r="LC506" s="7"/>
      <c r="LD506" s="7"/>
      <c r="LE506" s="7"/>
      <c r="LF506" s="7"/>
      <c r="LG506" s="7"/>
      <c r="LH506" s="7"/>
      <c r="LI506" s="7"/>
      <c r="LJ506" s="7"/>
      <c r="LK506" s="7"/>
      <c r="LL506" s="7"/>
      <c r="LM506" s="7"/>
      <c r="LN506" s="7"/>
      <c r="LO506" s="7"/>
      <c r="LP506" s="7"/>
      <c r="LQ506" s="7"/>
      <c r="LR506" s="7"/>
      <c r="LS506" s="7"/>
      <c r="LT506" s="7"/>
      <c r="LU506" s="7"/>
      <c r="LV506" s="7"/>
      <c r="LW506" s="7"/>
      <c r="LX506" s="7"/>
      <c r="LY506" s="7"/>
      <c r="LZ506" s="7"/>
      <c r="MA506" s="7"/>
      <c r="MB506" s="7"/>
      <c r="MC506" s="7"/>
      <c r="MD506" s="7"/>
      <c r="ME506" s="7"/>
      <c r="MF506" s="7"/>
      <c r="MG506" s="7"/>
      <c r="MH506" s="7"/>
      <c r="MI506" s="7"/>
      <c r="MJ506" s="7"/>
      <c r="MK506" s="7"/>
      <c r="ML506" s="7"/>
      <c r="MM506" s="7"/>
      <c r="MN506" s="7"/>
      <c r="MO506" s="7"/>
      <c r="MP506" s="7"/>
      <c r="MQ506" s="7"/>
      <c r="MR506" s="7"/>
      <c r="MS506" s="7"/>
      <c r="MT506" s="7"/>
      <c r="MU506" s="7"/>
      <c r="MV506" s="7"/>
      <c r="MW506" s="7"/>
      <c r="MX506" s="7"/>
      <c r="MY506" s="7"/>
      <c r="MZ506" s="7"/>
      <c r="NA506" s="7"/>
      <c r="NB506" s="7"/>
      <c r="NC506" s="7"/>
      <c r="ND506" s="7"/>
      <c r="NE506" s="7"/>
      <c r="NF506" s="7"/>
      <c r="NG506" s="7"/>
      <c r="NH506" s="7"/>
      <c r="NI506" s="7"/>
      <c r="NJ506" s="7"/>
      <c r="NK506" s="7"/>
      <c r="NL506" s="7"/>
      <c r="NM506" s="7"/>
      <c r="NN506" s="7"/>
      <c r="NO506" s="7"/>
      <c r="NP506" s="7"/>
      <c r="NQ506" s="7"/>
      <c r="NR506" s="7"/>
      <c r="NS506" s="7"/>
      <c r="NT506" s="7"/>
      <c r="NU506" s="7"/>
      <c r="NV506" s="7"/>
      <c r="NW506" s="7"/>
      <c r="NX506" s="7"/>
      <c r="NY506" s="7"/>
      <c r="NZ506" s="7"/>
      <c r="OA506" s="7"/>
      <c r="OB506" s="7"/>
      <c r="OC506" s="7"/>
      <c r="OD506" s="7"/>
      <c r="OE506" s="7"/>
      <c r="OF506" s="7"/>
      <c r="OG506" s="7"/>
      <c r="OH506" s="7"/>
      <c r="OI506" s="7"/>
      <c r="OJ506" s="7"/>
      <c r="OK506" s="7"/>
      <c r="OL506" s="7"/>
      <c r="OM506" s="7"/>
      <c r="ON506" s="7"/>
      <c r="OO506" s="7"/>
      <c r="OP506" s="7"/>
      <c r="OQ506" s="7"/>
      <c r="OR506" s="7"/>
      <c r="OS506" s="7"/>
      <c r="OT506" s="7"/>
      <c r="OU506" s="7"/>
      <c r="OV506" s="7"/>
      <c r="OW506" s="7"/>
      <c r="OX506" s="7"/>
      <c r="OY506" s="7"/>
      <c r="OZ506" s="7"/>
      <c r="PA506" s="7"/>
      <c r="PB506" s="7"/>
      <c r="PC506" s="7"/>
      <c r="PD506" s="7"/>
      <c r="PE506" s="7"/>
      <c r="PF506" s="7"/>
      <c r="PG506" s="7"/>
      <c r="PH506" s="7"/>
      <c r="PI506" s="7"/>
      <c r="PJ506" s="7"/>
      <c r="PK506" s="7"/>
      <c r="PL506" s="7"/>
      <c r="PM506" s="7"/>
      <c r="PN506" s="7"/>
      <c r="PO506" s="7"/>
      <c r="PP506" s="7"/>
      <c r="PQ506" s="7"/>
      <c r="PR506" s="7"/>
      <c r="PS506" s="7"/>
      <c r="PT506" s="7"/>
      <c r="PU506" s="7"/>
      <c r="PV506" s="7"/>
      <c r="PW506" s="7"/>
      <c r="PX506" s="7"/>
      <c r="PY506" s="7"/>
      <c r="PZ506" s="7"/>
      <c r="QA506" s="7"/>
      <c r="QB506" s="7"/>
      <c r="QC506" s="7"/>
      <c r="QD506" s="7"/>
      <c r="QE506" s="7"/>
      <c r="QF506" s="7"/>
      <c r="QG506" s="7"/>
      <c r="QH506" s="7"/>
      <c r="QI506" s="7"/>
      <c r="QJ506" s="7"/>
      <c r="QK506" s="7"/>
      <c r="QL506" s="7"/>
      <c r="QM506" s="7"/>
      <c r="QN506" s="7"/>
      <c r="QO506" s="7"/>
      <c r="QP506" s="7"/>
      <c r="QQ506" s="7"/>
      <c r="QR506" s="7"/>
      <c r="QS506" s="7"/>
      <c r="QT506" s="7"/>
      <c r="QU506" s="7"/>
      <c r="QV506" s="7"/>
      <c r="QW506" s="7"/>
      <c r="QX506" s="7"/>
      <c r="QY506" s="7"/>
      <c r="QZ506" s="7"/>
      <c r="RA506" s="7"/>
      <c r="RB506" s="7"/>
      <c r="RC506" s="7"/>
      <c r="RD506" s="7"/>
      <c r="RE506" s="7"/>
      <c r="RF506" s="7"/>
      <c r="RG506" s="7"/>
      <c r="RH506" s="7"/>
      <c r="RI506" s="7"/>
      <c r="RJ506" s="7"/>
      <c r="RK506" s="7"/>
      <c r="RL506" s="7"/>
      <c r="RM506" s="7"/>
      <c r="RN506" s="7"/>
      <c r="RO506" s="7"/>
      <c r="RP506" s="7"/>
      <c r="RQ506" s="7"/>
      <c r="RR506" s="7"/>
      <c r="RS506" s="7"/>
      <c r="RT506" s="7"/>
      <c r="RU506" s="7"/>
      <c r="RV506" s="7"/>
      <c r="RW506" s="7"/>
      <c r="RX506" s="7"/>
      <c r="RY506" s="7"/>
      <c r="RZ506" s="7"/>
      <c r="SA506" s="7"/>
      <c r="SB506" s="7"/>
      <c r="SC506" s="7"/>
      <c r="SD506" s="7"/>
      <c r="SE506" s="7"/>
      <c r="SF506" s="7"/>
      <c r="SG506" s="7"/>
      <c r="SH506" s="7"/>
      <c r="SI506" s="7"/>
      <c r="SJ506" s="7"/>
      <c r="SK506" s="7"/>
    </row>
    <row r="507" ht="14.2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  <c r="DT507" s="7"/>
      <c r="DU507" s="7"/>
      <c r="DV507" s="7"/>
      <c r="DW507" s="7"/>
      <c r="DX507" s="7"/>
      <c r="DY507" s="7"/>
      <c r="DZ507" s="7"/>
      <c r="EA507" s="7"/>
      <c r="EB507" s="7"/>
      <c r="EC507" s="7"/>
      <c r="ED507" s="7"/>
      <c r="EE507" s="7"/>
      <c r="EF507" s="7"/>
      <c r="EG507" s="7"/>
      <c r="EH507" s="7"/>
      <c r="EI507" s="7"/>
      <c r="EJ507" s="7"/>
      <c r="EK507" s="7"/>
      <c r="EL507" s="7"/>
      <c r="EM507" s="7"/>
      <c r="EN507" s="7"/>
      <c r="EO507" s="7"/>
      <c r="EP507" s="7"/>
      <c r="EQ507" s="7"/>
      <c r="ER507" s="7"/>
      <c r="ES507" s="7"/>
      <c r="ET507" s="7"/>
      <c r="EU507" s="7"/>
      <c r="EV507" s="7"/>
      <c r="EW507" s="7"/>
      <c r="EX507" s="7"/>
      <c r="EY507" s="7"/>
      <c r="EZ507" s="7"/>
      <c r="FA507" s="7"/>
      <c r="FB507" s="7"/>
      <c r="FC507" s="7"/>
      <c r="FD507" s="7"/>
      <c r="FE507" s="7"/>
      <c r="FF507" s="7"/>
      <c r="FG507" s="7"/>
      <c r="FH507" s="7"/>
      <c r="FI507" s="7"/>
      <c r="FJ507" s="7"/>
      <c r="FK507" s="7"/>
      <c r="FL507" s="7"/>
      <c r="FM507" s="7"/>
      <c r="FN507" s="7"/>
      <c r="FO507" s="7"/>
      <c r="FP507" s="7"/>
      <c r="FQ507" s="7"/>
      <c r="FR507" s="7"/>
      <c r="FS507" s="7"/>
      <c r="FT507" s="7"/>
      <c r="FU507" s="7"/>
      <c r="FV507" s="7"/>
      <c r="FW507" s="7"/>
      <c r="FX507" s="7"/>
      <c r="FY507" s="7"/>
      <c r="FZ507" s="7"/>
      <c r="GA507" s="7"/>
      <c r="GB507" s="7"/>
      <c r="GC507" s="7"/>
      <c r="GD507" s="7"/>
      <c r="GE507" s="7"/>
      <c r="GF507" s="7"/>
      <c r="GG507" s="7"/>
      <c r="GH507" s="7"/>
      <c r="GI507" s="7"/>
      <c r="GJ507" s="7"/>
      <c r="GK507" s="7"/>
      <c r="GL507" s="7"/>
      <c r="GM507" s="7"/>
      <c r="GN507" s="7"/>
      <c r="GO507" s="7"/>
      <c r="GP507" s="7"/>
      <c r="GQ507" s="7"/>
      <c r="GR507" s="7"/>
      <c r="GS507" s="7"/>
      <c r="GT507" s="7"/>
      <c r="GU507" s="7"/>
      <c r="GV507" s="7"/>
      <c r="GW507" s="7"/>
      <c r="GX507" s="7"/>
      <c r="GY507" s="7"/>
      <c r="GZ507" s="7"/>
      <c r="HA507" s="7"/>
      <c r="HB507" s="7"/>
      <c r="HC507" s="7"/>
      <c r="HD507" s="7"/>
      <c r="HE507" s="7"/>
      <c r="HF507" s="7"/>
      <c r="HG507" s="7"/>
      <c r="HH507" s="7"/>
      <c r="HI507" s="7"/>
      <c r="HJ507" s="7"/>
      <c r="HK507" s="7"/>
      <c r="HL507" s="7"/>
      <c r="HM507" s="7"/>
      <c r="HN507" s="7"/>
      <c r="HO507" s="7"/>
      <c r="HP507" s="7"/>
      <c r="HQ507" s="7"/>
      <c r="HR507" s="7"/>
      <c r="HS507" s="7"/>
      <c r="HT507" s="7"/>
      <c r="HU507" s="7"/>
      <c r="HV507" s="7"/>
      <c r="HW507" s="7"/>
      <c r="HX507" s="7"/>
      <c r="HY507" s="7"/>
      <c r="HZ507" s="7"/>
      <c r="IA507" s="7"/>
      <c r="IB507" s="7"/>
      <c r="IC507" s="7"/>
      <c r="ID507" s="7"/>
      <c r="IE507" s="7"/>
      <c r="IF507" s="7"/>
      <c r="IG507" s="7"/>
      <c r="IH507" s="7"/>
      <c r="II507" s="7"/>
      <c r="IJ507" s="7"/>
      <c r="IK507" s="7"/>
      <c r="IL507" s="7"/>
      <c r="IM507" s="7"/>
      <c r="IN507" s="7"/>
      <c r="IO507" s="7"/>
      <c r="IP507" s="7"/>
      <c r="IQ507" s="7"/>
      <c r="IR507" s="7"/>
      <c r="IS507" s="7"/>
      <c r="IT507" s="7"/>
      <c r="IU507" s="7"/>
      <c r="IV507" s="7"/>
      <c r="IW507" s="7"/>
      <c r="IX507" s="7"/>
      <c r="IY507" s="7"/>
      <c r="IZ507" s="7"/>
      <c r="JA507" s="7"/>
      <c r="JB507" s="7"/>
      <c r="JC507" s="7"/>
      <c r="JD507" s="7"/>
      <c r="JE507" s="7"/>
      <c r="JF507" s="7"/>
      <c r="JG507" s="7"/>
      <c r="JH507" s="7"/>
      <c r="JI507" s="7"/>
      <c r="JJ507" s="7"/>
      <c r="JK507" s="7"/>
      <c r="JL507" s="7"/>
      <c r="JM507" s="7"/>
      <c r="JN507" s="7"/>
      <c r="JO507" s="7"/>
      <c r="JP507" s="7"/>
      <c r="JQ507" s="7"/>
      <c r="JR507" s="7"/>
      <c r="JS507" s="7"/>
      <c r="JT507" s="7"/>
      <c r="JU507" s="7"/>
      <c r="JV507" s="7"/>
      <c r="JW507" s="7"/>
      <c r="JX507" s="7"/>
      <c r="JY507" s="7"/>
      <c r="JZ507" s="7"/>
      <c r="KA507" s="7"/>
      <c r="KB507" s="7"/>
      <c r="KC507" s="7"/>
      <c r="KD507" s="7"/>
      <c r="KE507" s="7"/>
      <c r="KF507" s="7"/>
      <c r="KG507" s="7"/>
      <c r="KH507" s="7"/>
      <c r="KI507" s="7"/>
      <c r="KJ507" s="7"/>
      <c r="KK507" s="7"/>
      <c r="KL507" s="7"/>
      <c r="KM507" s="7"/>
      <c r="KN507" s="7"/>
      <c r="KO507" s="7"/>
      <c r="KP507" s="7"/>
      <c r="KQ507" s="7"/>
      <c r="KR507" s="7"/>
      <c r="KS507" s="7"/>
      <c r="KT507" s="7"/>
      <c r="KU507" s="7"/>
      <c r="KV507" s="7"/>
      <c r="KW507" s="7"/>
      <c r="KX507" s="7"/>
      <c r="KY507" s="7"/>
      <c r="KZ507" s="7"/>
      <c r="LA507" s="7"/>
      <c r="LB507" s="7"/>
      <c r="LC507" s="7"/>
      <c r="LD507" s="7"/>
      <c r="LE507" s="7"/>
      <c r="LF507" s="7"/>
      <c r="LG507" s="7"/>
      <c r="LH507" s="7"/>
      <c r="LI507" s="7"/>
      <c r="LJ507" s="7"/>
      <c r="LK507" s="7"/>
      <c r="LL507" s="7"/>
      <c r="LM507" s="7"/>
      <c r="LN507" s="7"/>
      <c r="LO507" s="7"/>
      <c r="LP507" s="7"/>
      <c r="LQ507" s="7"/>
      <c r="LR507" s="7"/>
      <c r="LS507" s="7"/>
      <c r="LT507" s="7"/>
      <c r="LU507" s="7"/>
      <c r="LV507" s="7"/>
      <c r="LW507" s="7"/>
      <c r="LX507" s="7"/>
      <c r="LY507" s="7"/>
      <c r="LZ507" s="7"/>
      <c r="MA507" s="7"/>
      <c r="MB507" s="7"/>
      <c r="MC507" s="7"/>
      <c r="MD507" s="7"/>
      <c r="ME507" s="7"/>
      <c r="MF507" s="7"/>
      <c r="MG507" s="7"/>
      <c r="MH507" s="7"/>
      <c r="MI507" s="7"/>
      <c r="MJ507" s="7"/>
      <c r="MK507" s="7"/>
      <c r="ML507" s="7"/>
      <c r="MM507" s="7"/>
      <c r="MN507" s="7"/>
      <c r="MO507" s="7"/>
      <c r="MP507" s="7"/>
      <c r="MQ507" s="7"/>
      <c r="MR507" s="7"/>
      <c r="MS507" s="7"/>
      <c r="MT507" s="7"/>
      <c r="MU507" s="7"/>
      <c r="MV507" s="7"/>
      <c r="MW507" s="7"/>
      <c r="MX507" s="7"/>
      <c r="MY507" s="7"/>
      <c r="MZ507" s="7"/>
      <c r="NA507" s="7"/>
      <c r="NB507" s="7"/>
      <c r="NC507" s="7"/>
      <c r="ND507" s="7"/>
      <c r="NE507" s="7"/>
      <c r="NF507" s="7"/>
      <c r="NG507" s="7"/>
      <c r="NH507" s="7"/>
      <c r="NI507" s="7"/>
      <c r="NJ507" s="7"/>
      <c r="NK507" s="7"/>
      <c r="NL507" s="7"/>
      <c r="NM507" s="7"/>
      <c r="NN507" s="7"/>
      <c r="NO507" s="7"/>
      <c r="NP507" s="7"/>
      <c r="NQ507" s="7"/>
      <c r="NR507" s="7"/>
      <c r="NS507" s="7"/>
      <c r="NT507" s="7"/>
      <c r="NU507" s="7"/>
      <c r="NV507" s="7"/>
      <c r="NW507" s="7"/>
      <c r="NX507" s="7"/>
      <c r="NY507" s="7"/>
      <c r="NZ507" s="7"/>
      <c r="OA507" s="7"/>
      <c r="OB507" s="7"/>
      <c r="OC507" s="7"/>
      <c r="OD507" s="7"/>
      <c r="OE507" s="7"/>
      <c r="OF507" s="7"/>
      <c r="OG507" s="7"/>
      <c r="OH507" s="7"/>
      <c r="OI507" s="7"/>
      <c r="OJ507" s="7"/>
      <c r="OK507" s="7"/>
      <c r="OL507" s="7"/>
      <c r="OM507" s="7"/>
      <c r="ON507" s="7"/>
      <c r="OO507" s="7"/>
      <c r="OP507" s="7"/>
      <c r="OQ507" s="7"/>
      <c r="OR507" s="7"/>
      <c r="OS507" s="7"/>
      <c r="OT507" s="7"/>
      <c r="OU507" s="7"/>
      <c r="OV507" s="7"/>
      <c r="OW507" s="7"/>
      <c r="OX507" s="7"/>
      <c r="OY507" s="7"/>
      <c r="OZ507" s="7"/>
      <c r="PA507" s="7"/>
      <c r="PB507" s="7"/>
      <c r="PC507" s="7"/>
      <c r="PD507" s="7"/>
      <c r="PE507" s="7"/>
      <c r="PF507" s="7"/>
      <c r="PG507" s="7"/>
      <c r="PH507" s="7"/>
      <c r="PI507" s="7"/>
      <c r="PJ507" s="7"/>
      <c r="PK507" s="7"/>
      <c r="PL507" s="7"/>
      <c r="PM507" s="7"/>
      <c r="PN507" s="7"/>
      <c r="PO507" s="7"/>
      <c r="PP507" s="7"/>
      <c r="PQ507" s="7"/>
      <c r="PR507" s="7"/>
      <c r="PS507" s="7"/>
      <c r="PT507" s="7"/>
      <c r="PU507" s="7"/>
      <c r="PV507" s="7"/>
      <c r="PW507" s="7"/>
      <c r="PX507" s="7"/>
      <c r="PY507" s="7"/>
      <c r="PZ507" s="7"/>
      <c r="QA507" s="7"/>
      <c r="QB507" s="7"/>
      <c r="QC507" s="7"/>
      <c r="QD507" s="7"/>
      <c r="QE507" s="7"/>
      <c r="QF507" s="7"/>
      <c r="QG507" s="7"/>
      <c r="QH507" s="7"/>
      <c r="QI507" s="7"/>
      <c r="QJ507" s="7"/>
      <c r="QK507" s="7"/>
      <c r="QL507" s="7"/>
      <c r="QM507" s="7"/>
      <c r="QN507" s="7"/>
      <c r="QO507" s="7"/>
      <c r="QP507" s="7"/>
      <c r="QQ507" s="7"/>
      <c r="QR507" s="7"/>
      <c r="QS507" s="7"/>
      <c r="QT507" s="7"/>
      <c r="QU507" s="7"/>
      <c r="QV507" s="7"/>
      <c r="QW507" s="7"/>
      <c r="QX507" s="7"/>
      <c r="QY507" s="7"/>
      <c r="QZ507" s="7"/>
      <c r="RA507" s="7"/>
      <c r="RB507" s="7"/>
      <c r="RC507" s="7"/>
      <c r="RD507" s="7"/>
      <c r="RE507" s="7"/>
      <c r="RF507" s="7"/>
      <c r="RG507" s="7"/>
      <c r="RH507" s="7"/>
      <c r="RI507" s="7"/>
      <c r="RJ507" s="7"/>
      <c r="RK507" s="7"/>
      <c r="RL507" s="7"/>
      <c r="RM507" s="7"/>
      <c r="RN507" s="7"/>
      <c r="RO507" s="7"/>
      <c r="RP507" s="7"/>
      <c r="RQ507" s="7"/>
      <c r="RR507" s="7"/>
      <c r="RS507" s="7"/>
      <c r="RT507" s="7"/>
      <c r="RU507" s="7"/>
      <c r="RV507" s="7"/>
      <c r="RW507" s="7"/>
      <c r="RX507" s="7"/>
      <c r="RY507" s="7"/>
      <c r="RZ507" s="7"/>
      <c r="SA507" s="7"/>
      <c r="SB507" s="7"/>
      <c r="SC507" s="7"/>
      <c r="SD507" s="7"/>
      <c r="SE507" s="7"/>
      <c r="SF507" s="7"/>
      <c r="SG507" s="7"/>
      <c r="SH507" s="7"/>
      <c r="SI507" s="7"/>
      <c r="SJ507" s="7"/>
      <c r="SK507" s="7"/>
    </row>
    <row r="508" ht="14.2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  <c r="DT508" s="7"/>
      <c r="DU508" s="7"/>
      <c r="DV508" s="7"/>
      <c r="DW508" s="7"/>
      <c r="DX508" s="7"/>
      <c r="DY508" s="7"/>
      <c r="DZ508" s="7"/>
      <c r="EA508" s="7"/>
      <c r="EB508" s="7"/>
      <c r="EC508" s="7"/>
      <c r="ED508" s="7"/>
      <c r="EE508" s="7"/>
      <c r="EF508" s="7"/>
      <c r="EG508" s="7"/>
      <c r="EH508" s="7"/>
      <c r="EI508" s="7"/>
      <c r="EJ508" s="7"/>
      <c r="EK508" s="7"/>
      <c r="EL508" s="7"/>
      <c r="EM508" s="7"/>
      <c r="EN508" s="7"/>
      <c r="EO508" s="7"/>
      <c r="EP508" s="7"/>
      <c r="EQ508" s="7"/>
      <c r="ER508" s="7"/>
      <c r="ES508" s="7"/>
      <c r="ET508" s="7"/>
      <c r="EU508" s="7"/>
      <c r="EV508" s="7"/>
      <c r="EW508" s="7"/>
      <c r="EX508" s="7"/>
      <c r="EY508" s="7"/>
      <c r="EZ508" s="7"/>
      <c r="FA508" s="7"/>
      <c r="FB508" s="7"/>
      <c r="FC508" s="7"/>
      <c r="FD508" s="7"/>
      <c r="FE508" s="7"/>
      <c r="FF508" s="7"/>
      <c r="FG508" s="7"/>
      <c r="FH508" s="7"/>
      <c r="FI508" s="7"/>
      <c r="FJ508" s="7"/>
      <c r="FK508" s="7"/>
      <c r="FL508" s="7"/>
      <c r="FM508" s="7"/>
      <c r="FN508" s="7"/>
      <c r="FO508" s="7"/>
      <c r="FP508" s="7"/>
      <c r="FQ508" s="7"/>
      <c r="FR508" s="7"/>
      <c r="FS508" s="7"/>
      <c r="FT508" s="7"/>
      <c r="FU508" s="7"/>
      <c r="FV508" s="7"/>
      <c r="FW508" s="7"/>
      <c r="FX508" s="7"/>
      <c r="FY508" s="7"/>
      <c r="FZ508" s="7"/>
      <c r="GA508" s="7"/>
      <c r="GB508" s="7"/>
      <c r="GC508" s="7"/>
      <c r="GD508" s="7"/>
      <c r="GE508" s="7"/>
      <c r="GF508" s="7"/>
      <c r="GG508" s="7"/>
      <c r="GH508" s="7"/>
      <c r="GI508" s="7"/>
      <c r="GJ508" s="7"/>
      <c r="GK508" s="7"/>
      <c r="GL508" s="7"/>
      <c r="GM508" s="7"/>
      <c r="GN508" s="7"/>
      <c r="GO508" s="7"/>
      <c r="GP508" s="7"/>
      <c r="GQ508" s="7"/>
      <c r="GR508" s="7"/>
      <c r="GS508" s="7"/>
      <c r="GT508" s="7"/>
      <c r="GU508" s="7"/>
      <c r="GV508" s="7"/>
      <c r="GW508" s="7"/>
      <c r="GX508" s="7"/>
      <c r="GY508" s="7"/>
      <c r="GZ508" s="7"/>
      <c r="HA508" s="7"/>
      <c r="HB508" s="7"/>
      <c r="HC508" s="7"/>
      <c r="HD508" s="7"/>
      <c r="HE508" s="7"/>
      <c r="HF508" s="7"/>
      <c r="HG508" s="7"/>
      <c r="HH508" s="7"/>
      <c r="HI508" s="7"/>
      <c r="HJ508" s="7"/>
      <c r="HK508" s="7"/>
      <c r="HL508" s="7"/>
      <c r="HM508" s="7"/>
      <c r="HN508" s="7"/>
      <c r="HO508" s="7"/>
      <c r="HP508" s="7"/>
      <c r="HQ508" s="7"/>
      <c r="HR508" s="7"/>
      <c r="HS508" s="7"/>
      <c r="HT508" s="7"/>
      <c r="HU508" s="7"/>
      <c r="HV508" s="7"/>
      <c r="HW508" s="7"/>
      <c r="HX508" s="7"/>
      <c r="HY508" s="7"/>
      <c r="HZ508" s="7"/>
      <c r="IA508" s="7"/>
      <c r="IB508" s="7"/>
      <c r="IC508" s="7"/>
      <c r="ID508" s="7"/>
      <c r="IE508" s="7"/>
      <c r="IF508" s="7"/>
      <c r="IG508" s="7"/>
      <c r="IH508" s="7"/>
      <c r="II508" s="7"/>
      <c r="IJ508" s="7"/>
      <c r="IK508" s="7"/>
      <c r="IL508" s="7"/>
      <c r="IM508" s="7"/>
      <c r="IN508" s="7"/>
      <c r="IO508" s="7"/>
      <c r="IP508" s="7"/>
      <c r="IQ508" s="7"/>
      <c r="IR508" s="7"/>
      <c r="IS508" s="7"/>
      <c r="IT508" s="7"/>
      <c r="IU508" s="7"/>
      <c r="IV508" s="7"/>
      <c r="IW508" s="7"/>
      <c r="IX508" s="7"/>
      <c r="IY508" s="7"/>
      <c r="IZ508" s="7"/>
      <c r="JA508" s="7"/>
      <c r="JB508" s="7"/>
      <c r="JC508" s="7"/>
      <c r="JD508" s="7"/>
      <c r="JE508" s="7"/>
      <c r="JF508" s="7"/>
      <c r="JG508" s="7"/>
      <c r="JH508" s="7"/>
      <c r="JI508" s="7"/>
      <c r="JJ508" s="7"/>
      <c r="JK508" s="7"/>
      <c r="JL508" s="7"/>
      <c r="JM508" s="7"/>
      <c r="JN508" s="7"/>
      <c r="JO508" s="7"/>
      <c r="JP508" s="7"/>
      <c r="JQ508" s="7"/>
      <c r="JR508" s="7"/>
      <c r="JS508" s="7"/>
      <c r="JT508" s="7"/>
      <c r="JU508" s="7"/>
      <c r="JV508" s="7"/>
      <c r="JW508" s="7"/>
      <c r="JX508" s="7"/>
      <c r="JY508" s="7"/>
      <c r="JZ508" s="7"/>
      <c r="KA508" s="7"/>
      <c r="KB508" s="7"/>
      <c r="KC508" s="7"/>
      <c r="KD508" s="7"/>
      <c r="KE508" s="7"/>
      <c r="KF508" s="7"/>
      <c r="KG508" s="7"/>
      <c r="KH508" s="7"/>
      <c r="KI508" s="7"/>
      <c r="KJ508" s="7"/>
      <c r="KK508" s="7"/>
      <c r="KL508" s="7"/>
      <c r="KM508" s="7"/>
      <c r="KN508" s="7"/>
      <c r="KO508" s="7"/>
      <c r="KP508" s="7"/>
      <c r="KQ508" s="7"/>
      <c r="KR508" s="7"/>
      <c r="KS508" s="7"/>
      <c r="KT508" s="7"/>
      <c r="KU508" s="7"/>
      <c r="KV508" s="7"/>
      <c r="KW508" s="7"/>
      <c r="KX508" s="7"/>
      <c r="KY508" s="7"/>
      <c r="KZ508" s="7"/>
      <c r="LA508" s="7"/>
      <c r="LB508" s="7"/>
      <c r="LC508" s="7"/>
      <c r="LD508" s="7"/>
      <c r="LE508" s="7"/>
      <c r="LF508" s="7"/>
      <c r="LG508" s="7"/>
      <c r="LH508" s="7"/>
      <c r="LI508" s="7"/>
      <c r="LJ508" s="7"/>
      <c r="LK508" s="7"/>
      <c r="LL508" s="7"/>
      <c r="LM508" s="7"/>
      <c r="LN508" s="7"/>
      <c r="LO508" s="7"/>
      <c r="LP508" s="7"/>
      <c r="LQ508" s="7"/>
      <c r="LR508" s="7"/>
      <c r="LS508" s="7"/>
      <c r="LT508" s="7"/>
      <c r="LU508" s="7"/>
      <c r="LV508" s="7"/>
      <c r="LW508" s="7"/>
      <c r="LX508" s="7"/>
      <c r="LY508" s="7"/>
      <c r="LZ508" s="7"/>
      <c r="MA508" s="7"/>
      <c r="MB508" s="7"/>
      <c r="MC508" s="7"/>
      <c r="MD508" s="7"/>
      <c r="ME508" s="7"/>
      <c r="MF508" s="7"/>
      <c r="MG508" s="7"/>
      <c r="MH508" s="7"/>
      <c r="MI508" s="7"/>
      <c r="MJ508" s="7"/>
      <c r="MK508" s="7"/>
      <c r="ML508" s="7"/>
      <c r="MM508" s="7"/>
      <c r="MN508" s="7"/>
      <c r="MO508" s="7"/>
      <c r="MP508" s="7"/>
      <c r="MQ508" s="7"/>
      <c r="MR508" s="7"/>
      <c r="MS508" s="7"/>
      <c r="MT508" s="7"/>
      <c r="MU508" s="7"/>
      <c r="MV508" s="7"/>
      <c r="MW508" s="7"/>
      <c r="MX508" s="7"/>
      <c r="MY508" s="7"/>
      <c r="MZ508" s="7"/>
      <c r="NA508" s="7"/>
      <c r="NB508" s="7"/>
      <c r="NC508" s="7"/>
      <c r="ND508" s="7"/>
      <c r="NE508" s="7"/>
      <c r="NF508" s="7"/>
      <c r="NG508" s="7"/>
      <c r="NH508" s="7"/>
      <c r="NI508" s="7"/>
      <c r="NJ508" s="7"/>
      <c r="NK508" s="7"/>
      <c r="NL508" s="7"/>
      <c r="NM508" s="7"/>
      <c r="NN508" s="7"/>
      <c r="NO508" s="7"/>
      <c r="NP508" s="7"/>
      <c r="NQ508" s="7"/>
      <c r="NR508" s="7"/>
      <c r="NS508" s="7"/>
      <c r="NT508" s="7"/>
      <c r="NU508" s="7"/>
      <c r="NV508" s="7"/>
      <c r="NW508" s="7"/>
      <c r="NX508" s="7"/>
      <c r="NY508" s="7"/>
      <c r="NZ508" s="7"/>
      <c r="OA508" s="7"/>
      <c r="OB508" s="7"/>
      <c r="OC508" s="7"/>
      <c r="OD508" s="7"/>
      <c r="OE508" s="7"/>
      <c r="OF508" s="7"/>
      <c r="OG508" s="7"/>
      <c r="OH508" s="7"/>
      <c r="OI508" s="7"/>
      <c r="OJ508" s="7"/>
      <c r="OK508" s="7"/>
      <c r="OL508" s="7"/>
      <c r="OM508" s="7"/>
      <c r="ON508" s="7"/>
      <c r="OO508" s="7"/>
      <c r="OP508" s="7"/>
      <c r="OQ508" s="7"/>
      <c r="OR508" s="7"/>
      <c r="OS508" s="7"/>
      <c r="OT508" s="7"/>
      <c r="OU508" s="7"/>
      <c r="OV508" s="7"/>
      <c r="OW508" s="7"/>
      <c r="OX508" s="7"/>
      <c r="OY508" s="7"/>
      <c r="OZ508" s="7"/>
      <c r="PA508" s="7"/>
      <c r="PB508" s="7"/>
      <c r="PC508" s="7"/>
      <c r="PD508" s="7"/>
      <c r="PE508" s="7"/>
      <c r="PF508" s="7"/>
      <c r="PG508" s="7"/>
      <c r="PH508" s="7"/>
      <c r="PI508" s="7"/>
      <c r="PJ508" s="7"/>
      <c r="PK508" s="7"/>
      <c r="PL508" s="7"/>
      <c r="PM508" s="7"/>
      <c r="PN508" s="7"/>
      <c r="PO508" s="7"/>
      <c r="PP508" s="7"/>
      <c r="PQ508" s="7"/>
      <c r="PR508" s="7"/>
      <c r="PS508" s="7"/>
      <c r="PT508" s="7"/>
      <c r="PU508" s="7"/>
      <c r="PV508" s="7"/>
      <c r="PW508" s="7"/>
      <c r="PX508" s="7"/>
      <c r="PY508" s="7"/>
      <c r="PZ508" s="7"/>
      <c r="QA508" s="7"/>
      <c r="QB508" s="7"/>
      <c r="QC508" s="7"/>
      <c r="QD508" s="7"/>
      <c r="QE508" s="7"/>
      <c r="QF508" s="7"/>
      <c r="QG508" s="7"/>
      <c r="QH508" s="7"/>
      <c r="QI508" s="7"/>
      <c r="QJ508" s="7"/>
      <c r="QK508" s="7"/>
      <c r="QL508" s="7"/>
      <c r="QM508" s="7"/>
      <c r="QN508" s="7"/>
      <c r="QO508" s="7"/>
      <c r="QP508" s="7"/>
      <c r="QQ508" s="7"/>
      <c r="QR508" s="7"/>
      <c r="QS508" s="7"/>
      <c r="QT508" s="7"/>
      <c r="QU508" s="7"/>
      <c r="QV508" s="7"/>
      <c r="QW508" s="7"/>
      <c r="QX508" s="7"/>
      <c r="QY508" s="7"/>
      <c r="QZ508" s="7"/>
      <c r="RA508" s="7"/>
      <c r="RB508" s="7"/>
      <c r="RC508" s="7"/>
      <c r="RD508" s="7"/>
      <c r="RE508" s="7"/>
      <c r="RF508" s="7"/>
      <c r="RG508" s="7"/>
      <c r="RH508" s="7"/>
      <c r="RI508" s="7"/>
      <c r="RJ508" s="7"/>
      <c r="RK508" s="7"/>
      <c r="RL508" s="7"/>
      <c r="RM508" s="7"/>
      <c r="RN508" s="7"/>
      <c r="RO508" s="7"/>
      <c r="RP508" s="7"/>
      <c r="RQ508" s="7"/>
      <c r="RR508" s="7"/>
      <c r="RS508" s="7"/>
      <c r="RT508" s="7"/>
      <c r="RU508" s="7"/>
      <c r="RV508" s="7"/>
      <c r="RW508" s="7"/>
      <c r="RX508" s="7"/>
      <c r="RY508" s="7"/>
      <c r="RZ508" s="7"/>
      <c r="SA508" s="7"/>
      <c r="SB508" s="7"/>
      <c r="SC508" s="7"/>
      <c r="SD508" s="7"/>
      <c r="SE508" s="7"/>
      <c r="SF508" s="7"/>
      <c r="SG508" s="7"/>
      <c r="SH508" s="7"/>
      <c r="SI508" s="7"/>
      <c r="SJ508" s="7"/>
      <c r="SK508" s="7"/>
    </row>
    <row r="509" ht="14.2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  <c r="DT509" s="7"/>
      <c r="DU509" s="7"/>
      <c r="DV509" s="7"/>
      <c r="DW509" s="7"/>
      <c r="DX509" s="7"/>
      <c r="DY509" s="7"/>
      <c r="DZ509" s="7"/>
      <c r="EA509" s="7"/>
      <c r="EB509" s="7"/>
      <c r="EC509" s="7"/>
      <c r="ED509" s="7"/>
      <c r="EE509" s="7"/>
      <c r="EF509" s="7"/>
      <c r="EG509" s="7"/>
      <c r="EH509" s="7"/>
      <c r="EI509" s="7"/>
      <c r="EJ509" s="7"/>
      <c r="EK509" s="7"/>
      <c r="EL509" s="7"/>
      <c r="EM509" s="7"/>
      <c r="EN509" s="7"/>
      <c r="EO509" s="7"/>
      <c r="EP509" s="7"/>
      <c r="EQ509" s="7"/>
      <c r="ER509" s="7"/>
      <c r="ES509" s="7"/>
      <c r="ET509" s="7"/>
      <c r="EU509" s="7"/>
      <c r="EV509" s="7"/>
      <c r="EW509" s="7"/>
      <c r="EX509" s="7"/>
      <c r="EY509" s="7"/>
      <c r="EZ509" s="7"/>
      <c r="FA509" s="7"/>
      <c r="FB509" s="7"/>
      <c r="FC509" s="7"/>
      <c r="FD509" s="7"/>
      <c r="FE509" s="7"/>
      <c r="FF509" s="7"/>
      <c r="FG509" s="7"/>
      <c r="FH509" s="7"/>
      <c r="FI509" s="7"/>
      <c r="FJ509" s="7"/>
      <c r="FK509" s="7"/>
      <c r="FL509" s="7"/>
      <c r="FM509" s="7"/>
      <c r="FN509" s="7"/>
      <c r="FO509" s="7"/>
      <c r="FP509" s="7"/>
      <c r="FQ509" s="7"/>
      <c r="FR509" s="7"/>
      <c r="FS509" s="7"/>
      <c r="FT509" s="7"/>
      <c r="FU509" s="7"/>
      <c r="FV509" s="7"/>
      <c r="FW509" s="7"/>
      <c r="FX509" s="7"/>
      <c r="FY509" s="7"/>
      <c r="FZ509" s="7"/>
      <c r="GA509" s="7"/>
      <c r="GB509" s="7"/>
      <c r="GC509" s="7"/>
      <c r="GD509" s="7"/>
      <c r="GE509" s="7"/>
      <c r="GF509" s="7"/>
      <c r="GG509" s="7"/>
      <c r="GH509" s="7"/>
      <c r="GI509" s="7"/>
      <c r="GJ509" s="7"/>
      <c r="GK509" s="7"/>
      <c r="GL509" s="7"/>
      <c r="GM509" s="7"/>
      <c r="GN509" s="7"/>
      <c r="GO509" s="7"/>
      <c r="GP509" s="7"/>
      <c r="GQ509" s="7"/>
      <c r="GR509" s="7"/>
      <c r="GS509" s="7"/>
      <c r="GT509" s="7"/>
      <c r="GU509" s="7"/>
      <c r="GV509" s="7"/>
      <c r="GW509" s="7"/>
      <c r="GX509" s="7"/>
      <c r="GY509" s="7"/>
      <c r="GZ509" s="7"/>
      <c r="HA509" s="7"/>
      <c r="HB509" s="7"/>
      <c r="HC509" s="7"/>
      <c r="HD509" s="7"/>
      <c r="HE509" s="7"/>
      <c r="HF509" s="7"/>
      <c r="HG509" s="7"/>
      <c r="HH509" s="7"/>
      <c r="HI509" s="7"/>
      <c r="HJ509" s="7"/>
      <c r="HK509" s="7"/>
      <c r="HL509" s="7"/>
      <c r="HM509" s="7"/>
      <c r="HN509" s="7"/>
      <c r="HO509" s="7"/>
      <c r="HP509" s="7"/>
      <c r="HQ509" s="7"/>
      <c r="HR509" s="7"/>
      <c r="HS509" s="7"/>
      <c r="HT509" s="7"/>
      <c r="HU509" s="7"/>
      <c r="HV509" s="7"/>
      <c r="HW509" s="7"/>
      <c r="HX509" s="7"/>
      <c r="HY509" s="7"/>
      <c r="HZ509" s="7"/>
      <c r="IA509" s="7"/>
      <c r="IB509" s="7"/>
      <c r="IC509" s="7"/>
      <c r="ID509" s="7"/>
      <c r="IE509" s="7"/>
      <c r="IF509" s="7"/>
      <c r="IG509" s="7"/>
      <c r="IH509" s="7"/>
      <c r="II509" s="7"/>
      <c r="IJ509" s="7"/>
      <c r="IK509" s="7"/>
      <c r="IL509" s="7"/>
      <c r="IM509" s="7"/>
      <c r="IN509" s="7"/>
      <c r="IO509" s="7"/>
      <c r="IP509" s="7"/>
      <c r="IQ509" s="7"/>
      <c r="IR509" s="7"/>
      <c r="IS509" s="7"/>
      <c r="IT509" s="7"/>
      <c r="IU509" s="7"/>
      <c r="IV509" s="7"/>
      <c r="IW509" s="7"/>
      <c r="IX509" s="7"/>
      <c r="IY509" s="7"/>
      <c r="IZ509" s="7"/>
      <c r="JA509" s="7"/>
      <c r="JB509" s="7"/>
      <c r="JC509" s="7"/>
      <c r="JD509" s="7"/>
      <c r="JE509" s="7"/>
      <c r="JF509" s="7"/>
      <c r="JG509" s="7"/>
      <c r="JH509" s="7"/>
      <c r="JI509" s="7"/>
      <c r="JJ509" s="7"/>
      <c r="JK509" s="7"/>
      <c r="JL509" s="7"/>
      <c r="JM509" s="7"/>
      <c r="JN509" s="7"/>
      <c r="JO509" s="7"/>
      <c r="JP509" s="7"/>
      <c r="JQ509" s="7"/>
      <c r="JR509" s="7"/>
      <c r="JS509" s="7"/>
      <c r="JT509" s="7"/>
      <c r="JU509" s="7"/>
      <c r="JV509" s="7"/>
      <c r="JW509" s="7"/>
      <c r="JX509" s="7"/>
      <c r="JY509" s="7"/>
      <c r="JZ509" s="7"/>
      <c r="KA509" s="7"/>
      <c r="KB509" s="7"/>
      <c r="KC509" s="7"/>
      <c r="KD509" s="7"/>
      <c r="KE509" s="7"/>
      <c r="KF509" s="7"/>
      <c r="KG509" s="7"/>
      <c r="KH509" s="7"/>
      <c r="KI509" s="7"/>
      <c r="KJ509" s="7"/>
      <c r="KK509" s="7"/>
      <c r="KL509" s="7"/>
      <c r="KM509" s="7"/>
      <c r="KN509" s="7"/>
      <c r="KO509" s="7"/>
      <c r="KP509" s="7"/>
      <c r="KQ509" s="7"/>
      <c r="KR509" s="7"/>
      <c r="KS509" s="7"/>
      <c r="KT509" s="7"/>
      <c r="KU509" s="7"/>
      <c r="KV509" s="7"/>
      <c r="KW509" s="7"/>
      <c r="KX509" s="7"/>
      <c r="KY509" s="7"/>
      <c r="KZ509" s="7"/>
      <c r="LA509" s="7"/>
      <c r="LB509" s="7"/>
      <c r="LC509" s="7"/>
      <c r="LD509" s="7"/>
      <c r="LE509" s="7"/>
      <c r="LF509" s="7"/>
      <c r="LG509" s="7"/>
      <c r="LH509" s="7"/>
      <c r="LI509" s="7"/>
      <c r="LJ509" s="7"/>
      <c r="LK509" s="7"/>
      <c r="LL509" s="7"/>
      <c r="LM509" s="7"/>
      <c r="LN509" s="7"/>
      <c r="LO509" s="7"/>
      <c r="LP509" s="7"/>
      <c r="LQ509" s="7"/>
      <c r="LR509" s="7"/>
      <c r="LS509" s="7"/>
      <c r="LT509" s="7"/>
      <c r="LU509" s="7"/>
      <c r="LV509" s="7"/>
      <c r="LW509" s="7"/>
      <c r="LX509" s="7"/>
      <c r="LY509" s="7"/>
      <c r="LZ509" s="7"/>
      <c r="MA509" s="7"/>
      <c r="MB509" s="7"/>
      <c r="MC509" s="7"/>
      <c r="MD509" s="7"/>
      <c r="ME509" s="7"/>
      <c r="MF509" s="7"/>
      <c r="MG509" s="7"/>
      <c r="MH509" s="7"/>
      <c r="MI509" s="7"/>
      <c r="MJ509" s="7"/>
      <c r="MK509" s="7"/>
      <c r="ML509" s="7"/>
      <c r="MM509" s="7"/>
      <c r="MN509" s="7"/>
      <c r="MO509" s="7"/>
      <c r="MP509" s="7"/>
      <c r="MQ509" s="7"/>
      <c r="MR509" s="7"/>
      <c r="MS509" s="7"/>
      <c r="MT509" s="7"/>
      <c r="MU509" s="7"/>
      <c r="MV509" s="7"/>
      <c r="MW509" s="7"/>
      <c r="MX509" s="7"/>
      <c r="MY509" s="7"/>
      <c r="MZ509" s="7"/>
      <c r="NA509" s="7"/>
      <c r="NB509" s="7"/>
      <c r="NC509" s="7"/>
      <c r="ND509" s="7"/>
      <c r="NE509" s="7"/>
      <c r="NF509" s="7"/>
      <c r="NG509" s="7"/>
      <c r="NH509" s="7"/>
      <c r="NI509" s="7"/>
      <c r="NJ509" s="7"/>
      <c r="NK509" s="7"/>
      <c r="NL509" s="7"/>
      <c r="NM509" s="7"/>
      <c r="NN509" s="7"/>
      <c r="NO509" s="7"/>
      <c r="NP509" s="7"/>
      <c r="NQ509" s="7"/>
      <c r="NR509" s="7"/>
      <c r="NS509" s="7"/>
      <c r="NT509" s="7"/>
      <c r="NU509" s="7"/>
      <c r="NV509" s="7"/>
      <c r="NW509" s="7"/>
      <c r="NX509" s="7"/>
      <c r="NY509" s="7"/>
      <c r="NZ509" s="7"/>
      <c r="OA509" s="7"/>
      <c r="OB509" s="7"/>
      <c r="OC509" s="7"/>
      <c r="OD509" s="7"/>
      <c r="OE509" s="7"/>
      <c r="OF509" s="7"/>
      <c r="OG509" s="7"/>
      <c r="OH509" s="7"/>
      <c r="OI509" s="7"/>
      <c r="OJ509" s="7"/>
      <c r="OK509" s="7"/>
      <c r="OL509" s="7"/>
      <c r="OM509" s="7"/>
      <c r="ON509" s="7"/>
      <c r="OO509" s="7"/>
      <c r="OP509" s="7"/>
      <c r="OQ509" s="7"/>
      <c r="OR509" s="7"/>
      <c r="OS509" s="7"/>
      <c r="OT509" s="7"/>
      <c r="OU509" s="7"/>
      <c r="OV509" s="7"/>
      <c r="OW509" s="7"/>
      <c r="OX509" s="7"/>
      <c r="OY509" s="7"/>
      <c r="OZ509" s="7"/>
      <c r="PA509" s="7"/>
      <c r="PB509" s="7"/>
      <c r="PC509" s="7"/>
      <c r="PD509" s="7"/>
      <c r="PE509" s="7"/>
      <c r="PF509" s="7"/>
      <c r="PG509" s="7"/>
      <c r="PH509" s="7"/>
      <c r="PI509" s="7"/>
      <c r="PJ509" s="7"/>
      <c r="PK509" s="7"/>
      <c r="PL509" s="7"/>
      <c r="PM509" s="7"/>
      <c r="PN509" s="7"/>
      <c r="PO509" s="7"/>
      <c r="PP509" s="7"/>
      <c r="PQ509" s="7"/>
      <c r="PR509" s="7"/>
      <c r="PS509" s="7"/>
      <c r="PT509" s="7"/>
      <c r="PU509" s="7"/>
      <c r="PV509" s="7"/>
      <c r="PW509" s="7"/>
      <c r="PX509" s="7"/>
      <c r="PY509" s="7"/>
      <c r="PZ509" s="7"/>
      <c r="QA509" s="7"/>
      <c r="QB509" s="7"/>
      <c r="QC509" s="7"/>
      <c r="QD509" s="7"/>
      <c r="QE509" s="7"/>
      <c r="QF509" s="7"/>
      <c r="QG509" s="7"/>
      <c r="QH509" s="7"/>
      <c r="QI509" s="7"/>
      <c r="QJ509" s="7"/>
      <c r="QK509" s="7"/>
      <c r="QL509" s="7"/>
      <c r="QM509" s="7"/>
      <c r="QN509" s="7"/>
      <c r="QO509" s="7"/>
      <c r="QP509" s="7"/>
      <c r="QQ509" s="7"/>
      <c r="QR509" s="7"/>
      <c r="QS509" s="7"/>
      <c r="QT509" s="7"/>
      <c r="QU509" s="7"/>
      <c r="QV509" s="7"/>
      <c r="QW509" s="7"/>
      <c r="QX509" s="7"/>
      <c r="QY509" s="7"/>
      <c r="QZ509" s="7"/>
      <c r="RA509" s="7"/>
      <c r="RB509" s="7"/>
      <c r="RC509" s="7"/>
      <c r="RD509" s="7"/>
      <c r="RE509" s="7"/>
      <c r="RF509" s="7"/>
      <c r="RG509" s="7"/>
      <c r="RH509" s="7"/>
      <c r="RI509" s="7"/>
      <c r="RJ509" s="7"/>
      <c r="RK509" s="7"/>
      <c r="RL509" s="7"/>
      <c r="RM509" s="7"/>
      <c r="RN509" s="7"/>
      <c r="RO509" s="7"/>
      <c r="RP509" s="7"/>
      <c r="RQ509" s="7"/>
      <c r="RR509" s="7"/>
      <c r="RS509" s="7"/>
      <c r="RT509" s="7"/>
      <c r="RU509" s="7"/>
      <c r="RV509" s="7"/>
      <c r="RW509" s="7"/>
      <c r="RX509" s="7"/>
      <c r="RY509" s="7"/>
      <c r="RZ509" s="7"/>
      <c r="SA509" s="7"/>
      <c r="SB509" s="7"/>
      <c r="SC509" s="7"/>
      <c r="SD509" s="7"/>
      <c r="SE509" s="7"/>
      <c r="SF509" s="7"/>
      <c r="SG509" s="7"/>
      <c r="SH509" s="7"/>
      <c r="SI509" s="7"/>
      <c r="SJ509" s="7"/>
      <c r="SK509" s="7"/>
    </row>
    <row r="510" ht="14.2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  <c r="DT510" s="7"/>
      <c r="DU510" s="7"/>
      <c r="DV510" s="7"/>
      <c r="DW510" s="7"/>
      <c r="DX510" s="7"/>
      <c r="DY510" s="7"/>
      <c r="DZ510" s="7"/>
      <c r="EA510" s="7"/>
      <c r="EB510" s="7"/>
      <c r="EC510" s="7"/>
      <c r="ED510" s="7"/>
      <c r="EE510" s="7"/>
      <c r="EF510" s="7"/>
      <c r="EG510" s="7"/>
      <c r="EH510" s="7"/>
      <c r="EI510" s="7"/>
      <c r="EJ510" s="7"/>
      <c r="EK510" s="7"/>
      <c r="EL510" s="7"/>
      <c r="EM510" s="7"/>
      <c r="EN510" s="7"/>
      <c r="EO510" s="7"/>
      <c r="EP510" s="7"/>
      <c r="EQ510" s="7"/>
      <c r="ER510" s="7"/>
      <c r="ES510" s="7"/>
      <c r="ET510" s="7"/>
      <c r="EU510" s="7"/>
      <c r="EV510" s="7"/>
      <c r="EW510" s="7"/>
      <c r="EX510" s="7"/>
      <c r="EY510" s="7"/>
      <c r="EZ510" s="7"/>
      <c r="FA510" s="7"/>
      <c r="FB510" s="7"/>
      <c r="FC510" s="7"/>
      <c r="FD510" s="7"/>
      <c r="FE510" s="7"/>
      <c r="FF510" s="7"/>
      <c r="FG510" s="7"/>
      <c r="FH510" s="7"/>
      <c r="FI510" s="7"/>
      <c r="FJ510" s="7"/>
      <c r="FK510" s="7"/>
      <c r="FL510" s="7"/>
      <c r="FM510" s="7"/>
      <c r="FN510" s="7"/>
      <c r="FO510" s="7"/>
      <c r="FP510" s="7"/>
      <c r="FQ510" s="7"/>
      <c r="FR510" s="7"/>
      <c r="FS510" s="7"/>
      <c r="FT510" s="7"/>
      <c r="FU510" s="7"/>
      <c r="FV510" s="7"/>
      <c r="FW510" s="7"/>
      <c r="FX510" s="7"/>
      <c r="FY510" s="7"/>
      <c r="FZ510" s="7"/>
      <c r="GA510" s="7"/>
      <c r="GB510" s="7"/>
      <c r="GC510" s="7"/>
      <c r="GD510" s="7"/>
      <c r="GE510" s="7"/>
      <c r="GF510" s="7"/>
      <c r="GG510" s="7"/>
      <c r="GH510" s="7"/>
      <c r="GI510" s="7"/>
      <c r="GJ510" s="7"/>
      <c r="GK510" s="7"/>
      <c r="GL510" s="7"/>
      <c r="GM510" s="7"/>
      <c r="GN510" s="7"/>
      <c r="GO510" s="7"/>
      <c r="GP510" s="7"/>
      <c r="GQ510" s="7"/>
      <c r="GR510" s="7"/>
      <c r="GS510" s="7"/>
      <c r="GT510" s="7"/>
      <c r="GU510" s="7"/>
      <c r="GV510" s="7"/>
      <c r="GW510" s="7"/>
      <c r="GX510" s="7"/>
      <c r="GY510" s="7"/>
      <c r="GZ510" s="7"/>
      <c r="HA510" s="7"/>
      <c r="HB510" s="7"/>
      <c r="HC510" s="7"/>
      <c r="HD510" s="7"/>
      <c r="HE510" s="7"/>
      <c r="HF510" s="7"/>
      <c r="HG510" s="7"/>
      <c r="HH510" s="7"/>
      <c r="HI510" s="7"/>
      <c r="HJ510" s="7"/>
      <c r="HK510" s="7"/>
      <c r="HL510" s="7"/>
      <c r="HM510" s="7"/>
      <c r="HN510" s="7"/>
      <c r="HO510" s="7"/>
      <c r="HP510" s="7"/>
      <c r="HQ510" s="7"/>
      <c r="HR510" s="7"/>
      <c r="HS510" s="7"/>
      <c r="HT510" s="7"/>
      <c r="HU510" s="7"/>
      <c r="HV510" s="7"/>
      <c r="HW510" s="7"/>
      <c r="HX510" s="7"/>
      <c r="HY510" s="7"/>
      <c r="HZ510" s="7"/>
      <c r="IA510" s="7"/>
      <c r="IB510" s="7"/>
      <c r="IC510" s="7"/>
      <c r="ID510" s="7"/>
      <c r="IE510" s="7"/>
      <c r="IF510" s="7"/>
      <c r="IG510" s="7"/>
      <c r="IH510" s="7"/>
      <c r="II510" s="7"/>
      <c r="IJ510" s="7"/>
      <c r="IK510" s="7"/>
      <c r="IL510" s="7"/>
      <c r="IM510" s="7"/>
      <c r="IN510" s="7"/>
      <c r="IO510" s="7"/>
      <c r="IP510" s="7"/>
      <c r="IQ510" s="7"/>
      <c r="IR510" s="7"/>
      <c r="IS510" s="7"/>
      <c r="IT510" s="7"/>
      <c r="IU510" s="7"/>
      <c r="IV510" s="7"/>
      <c r="IW510" s="7"/>
      <c r="IX510" s="7"/>
      <c r="IY510" s="7"/>
      <c r="IZ510" s="7"/>
      <c r="JA510" s="7"/>
      <c r="JB510" s="7"/>
      <c r="JC510" s="7"/>
      <c r="JD510" s="7"/>
      <c r="JE510" s="7"/>
      <c r="JF510" s="7"/>
      <c r="JG510" s="7"/>
      <c r="JH510" s="7"/>
      <c r="JI510" s="7"/>
      <c r="JJ510" s="7"/>
      <c r="JK510" s="7"/>
      <c r="JL510" s="7"/>
      <c r="JM510" s="7"/>
      <c r="JN510" s="7"/>
      <c r="JO510" s="7"/>
      <c r="JP510" s="7"/>
      <c r="JQ510" s="7"/>
      <c r="JR510" s="7"/>
      <c r="JS510" s="7"/>
      <c r="JT510" s="7"/>
      <c r="JU510" s="7"/>
      <c r="JV510" s="7"/>
      <c r="JW510" s="7"/>
      <c r="JX510" s="7"/>
      <c r="JY510" s="7"/>
      <c r="JZ510" s="7"/>
      <c r="KA510" s="7"/>
      <c r="KB510" s="7"/>
      <c r="KC510" s="7"/>
      <c r="KD510" s="7"/>
      <c r="KE510" s="7"/>
      <c r="KF510" s="7"/>
      <c r="KG510" s="7"/>
      <c r="KH510" s="7"/>
      <c r="KI510" s="7"/>
      <c r="KJ510" s="7"/>
      <c r="KK510" s="7"/>
      <c r="KL510" s="7"/>
      <c r="KM510" s="7"/>
      <c r="KN510" s="7"/>
      <c r="KO510" s="7"/>
      <c r="KP510" s="7"/>
      <c r="KQ510" s="7"/>
      <c r="KR510" s="7"/>
      <c r="KS510" s="7"/>
      <c r="KT510" s="7"/>
      <c r="KU510" s="7"/>
      <c r="KV510" s="7"/>
      <c r="KW510" s="7"/>
      <c r="KX510" s="7"/>
      <c r="KY510" s="7"/>
      <c r="KZ510" s="7"/>
      <c r="LA510" s="7"/>
      <c r="LB510" s="7"/>
      <c r="LC510" s="7"/>
      <c r="LD510" s="7"/>
      <c r="LE510" s="7"/>
      <c r="LF510" s="7"/>
      <c r="LG510" s="7"/>
      <c r="LH510" s="7"/>
      <c r="LI510" s="7"/>
      <c r="LJ510" s="7"/>
      <c r="LK510" s="7"/>
      <c r="LL510" s="7"/>
      <c r="LM510" s="7"/>
      <c r="LN510" s="7"/>
      <c r="LO510" s="7"/>
      <c r="LP510" s="7"/>
      <c r="LQ510" s="7"/>
      <c r="LR510" s="7"/>
      <c r="LS510" s="7"/>
      <c r="LT510" s="7"/>
      <c r="LU510" s="7"/>
      <c r="LV510" s="7"/>
      <c r="LW510" s="7"/>
      <c r="LX510" s="7"/>
      <c r="LY510" s="7"/>
      <c r="LZ510" s="7"/>
      <c r="MA510" s="7"/>
      <c r="MB510" s="7"/>
      <c r="MC510" s="7"/>
      <c r="MD510" s="7"/>
      <c r="ME510" s="7"/>
      <c r="MF510" s="7"/>
      <c r="MG510" s="7"/>
      <c r="MH510" s="7"/>
      <c r="MI510" s="7"/>
      <c r="MJ510" s="7"/>
      <c r="MK510" s="7"/>
      <c r="ML510" s="7"/>
      <c r="MM510" s="7"/>
      <c r="MN510" s="7"/>
      <c r="MO510" s="7"/>
      <c r="MP510" s="7"/>
      <c r="MQ510" s="7"/>
      <c r="MR510" s="7"/>
      <c r="MS510" s="7"/>
      <c r="MT510" s="7"/>
      <c r="MU510" s="7"/>
      <c r="MV510" s="7"/>
      <c r="MW510" s="7"/>
      <c r="MX510" s="7"/>
      <c r="MY510" s="7"/>
      <c r="MZ510" s="7"/>
      <c r="NA510" s="7"/>
      <c r="NB510" s="7"/>
      <c r="NC510" s="7"/>
      <c r="ND510" s="7"/>
      <c r="NE510" s="7"/>
      <c r="NF510" s="7"/>
      <c r="NG510" s="7"/>
      <c r="NH510" s="7"/>
      <c r="NI510" s="7"/>
      <c r="NJ510" s="7"/>
      <c r="NK510" s="7"/>
      <c r="NL510" s="7"/>
      <c r="NM510" s="7"/>
      <c r="NN510" s="7"/>
      <c r="NO510" s="7"/>
      <c r="NP510" s="7"/>
      <c r="NQ510" s="7"/>
      <c r="NR510" s="7"/>
      <c r="NS510" s="7"/>
      <c r="NT510" s="7"/>
      <c r="NU510" s="7"/>
      <c r="NV510" s="7"/>
      <c r="NW510" s="7"/>
      <c r="NX510" s="7"/>
      <c r="NY510" s="7"/>
      <c r="NZ510" s="7"/>
      <c r="OA510" s="7"/>
      <c r="OB510" s="7"/>
      <c r="OC510" s="7"/>
      <c r="OD510" s="7"/>
      <c r="OE510" s="7"/>
      <c r="OF510" s="7"/>
      <c r="OG510" s="7"/>
      <c r="OH510" s="7"/>
      <c r="OI510" s="7"/>
      <c r="OJ510" s="7"/>
      <c r="OK510" s="7"/>
      <c r="OL510" s="7"/>
      <c r="OM510" s="7"/>
      <c r="ON510" s="7"/>
      <c r="OO510" s="7"/>
      <c r="OP510" s="7"/>
      <c r="OQ510" s="7"/>
      <c r="OR510" s="7"/>
      <c r="OS510" s="7"/>
      <c r="OT510" s="7"/>
      <c r="OU510" s="7"/>
      <c r="OV510" s="7"/>
      <c r="OW510" s="7"/>
      <c r="OX510" s="7"/>
      <c r="OY510" s="7"/>
      <c r="OZ510" s="7"/>
      <c r="PA510" s="7"/>
      <c r="PB510" s="7"/>
      <c r="PC510" s="7"/>
      <c r="PD510" s="7"/>
      <c r="PE510" s="7"/>
      <c r="PF510" s="7"/>
      <c r="PG510" s="7"/>
      <c r="PH510" s="7"/>
      <c r="PI510" s="7"/>
      <c r="PJ510" s="7"/>
      <c r="PK510" s="7"/>
      <c r="PL510" s="7"/>
      <c r="PM510" s="7"/>
      <c r="PN510" s="7"/>
      <c r="PO510" s="7"/>
      <c r="PP510" s="7"/>
      <c r="PQ510" s="7"/>
      <c r="PR510" s="7"/>
      <c r="PS510" s="7"/>
      <c r="PT510" s="7"/>
      <c r="PU510" s="7"/>
      <c r="PV510" s="7"/>
      <c r="PW510" s="7"/>
      <c r="PX510" s="7"/>
      <c r="PY510" s="7"/>
      <c r="PZ510" s="7"/>
      <c r="QA510" s="7"/>
      <c r="QB510" s="7"/>
      <c r="QC510" s="7"/>
      <c r="QD510" s="7"/>
      <c r="QE510" s="7"/>
      <c r="QF510" s="7"/>
      <c r="QG510" s="7"/>
      <c r="QH510" s="7"/>
      <c r="QI510" s="7"/>
      <c r="QJ510" s="7"/>
      <c r="QK510" s="7"/>
      <c r="QL510" s="7"/>
      <c r="QM510" s="7"/>
      <c r="QN510" s="7"/>
      <c r="QO510" s="7"/>
      <c r="QP510" s="7"/>
      <c r="QQ510" s="7"/>
      <c r="QR510" s="7"/>
      <c r="QS510" s="7"/>
      <c r="QT510" s="7"/>
      <c r="QU510" s="7"/>
      <c r="QV510" s="7"/>
      <c r="QW510" s="7"/>
      <c r="QX510" s="7"/>
      <c r="QY510" s="7"/>
      <c r="QZ510" s="7"/>
      <c r="RA510" s="7"/>
      <c r="RB510" s="7"/>
      <c r="RC510" s="7"/>
      <c r="RD510" s="7"/>
      <c r="RE510" s="7"/>
      <c r="RF510" s="7"/>
      <c r="RG510" s="7"/>
      <c r="RH510" s="7"/>
      <c r="RI510" s="7"/>
      <c r="RJ510" s="7"/>
      <c r="RK510" s="7"/>
      <c r="RL510" s="7"/>
      <c r="RM510" s="7"/>
      <c r="RN510" s="7"/>
      <c r="RO510" s="7"/>
      <c r="RP510" s="7"/>
      <c r="RQ510" s="7"/>
      <c r="RR510" s="7"/>
      <c r="RS510" s="7"/>
      <c r="RT510" s="7"/>
      <c r="RU510" s="7"/>
      <c r="RV510" s="7"/>
      <c r="RW510" s="7"/>
      <c r="RX510" s="7"/>
      <c r="RY510" s="7"/>
      <c r="RZ510" s="7"/>
      <c r="SA510" s="7"/>
      <c r="SB510" s="7"/>
      <c r="SC510" s="7"/>
      <c r="SD510" s="7"/>
      <c r="SE510" s="7"/>
      <c r="SF510" s="7"/>
      <c r="SG510" s="7"/>
      <c r="SH510" s="7"/>
      <c r="SI510" s="7"/>
      <c r="SJ510" s="7"/>
      <c r="SK510" s="7"/>
    </row>
    <row r="511" ht="14.2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  <c r="DT511" s="7"/>
      <c r="DU511" s="7"/>
      <c r="DV511" s="7"/>
      <c r="DW511" s="7"/>
      <c r="DX511" s="7"/>
      <c r="DY511" s="7"/>
      <c r="DZ511" s="7"/>
      <c r="EA511" s="7"/>
      <c r="EB511" s="7"/>
      <c r="EC511" s="7"/>
      <c r="ED511" s="7"/>
      <c r="EE511" s="7"/>
      <c r="EF511" s="7"/>
      <c r="EG511" s="7"/>
      <c r="EH511" s="7"/>
      <c r="EI511" s="7"/>
      <c r="EJ511" s="7"/>
      <c r="EK511" s="7"/>
      <c r="EL511" s="7"/>
      <c r="EM511" s="7"/>
      <c r="EN511" s="7"/>
      <c r="EO511" s="7"/>
      <c r="EP511" s="7"/>
      <c r="EQ511" s="7"/>
      <c r="ER511" s="7"/>
      <c r="ES511" s="7"/>
      <c r="ET511" s="7"/>
      <c r="EU511" s="7"/>
      <c r="EV511" s="7"/>
      <c r="EW511" s="7"/>
      <c r="EX511" s="7"/>
      <c r="EY511" s="7"/>
      <c r="EZ511" s="7"/>
      <c r="FA511" s="7"/>
      <c r="FB511" s="7"/>
      <c r="FC511" s="7"/>
      <c r="FD511" s="7"/>
      <c r="FE511" s="7"/>
      <c r="FF511" s="7"/>
      <c r="FG511" s="7"/>
      <c r="FH511" s="7"/>
      <c r="FI511" s="7"/>
      <c r="FJ511" s="7"/>
      <c r="FK511" s="7"/>
      <c r="FL511" s="7"/>
      <c r="FM511" s="7"/>
      <c r="FN511" s="7"/>
      <c r="FO511" s="7"/>
      <c r="FP511" s="7"/>
      <c r="FQ511" s="7"/>
      <c r="FR511" s="7"/>
      <c r="FS511" s="7"/>
      <c r="FT511" s="7"/>
      <c r="FU511" s="7"/>
      <c r="FV511" s="7"/>
      <c r="FW511" s="7"/>
      <c r="FX511" s="7"/>
      <c r="FY511" s="7"/>
      <c r="FZ511" s="7"/>
      <c r="GA511" s="7"/>
      <c r="GB511" s="7"/>
      <c r="GC511" s="7"/>
      <c r="GD511" s="7"/>
      <c r="GE511" s="7"/>
      <c r="GF511" s="7"/>
      <c r="GG511" s="7"/>
      <c r="GH511" s="7"/>
      <c r="GI511" s="7"/>
      <c r="GJ511" s="7"/>
      <c r="GK511" s="7"/>
      <c r="GL511" s="7"/>
      <c r="GM511" s="7"/>
      <c r="GN511" s="7"/>
      <c r="GO511" s="7"/>
      <c r="GP511" s="7"/>
      <c r="GQ511" s="7"/>
      <c r="GR511" s="7"/>
      <c r="GS511" s="7"/>
      <c r="GT511" s="7"/>
      <c r="GU511" s="7"/>
      <c r="GV511" s="7"/>
      <c r="GW511" s="7"/>
      <c r="GX511" s="7"/>
      <c r="GY511" s="7"/>
      <c r="GZ511" s="7"/>
      <c r="HA511" s="7"/>
      <c r="HB511" s="7"/>
      <c r="HC511" s="7"/>
      <c r="HD511" s="7"/>
      <c r="HE511" s="7"/>
      <c r="HF511" s="7"/>
      <c r="HG511" s="7"/>
      <c r="HH511" s="7"/>
      <c r="HI511" s="7"/>
      <c r="HJ511" s="7"/>
      <c r="HK511" s="7"/>
      <c r="HL511" s="7"/>
      <c r="HM511" s="7"/>
      <c r="HN511" s="7"/>
      <c r="HO511" s="7"/>
      <c r="HP511" s="7"/>
      <c r="HQ511" s="7"/>
      <c r="HR511" s="7"/>
      <c r="HS511" s="7"/>
      <c r="HT511" s="7"/>
      <c r="HU511" s="7"/>
      <c r="HV511" s="7"/>
      <c r="HW511" s="7"/>
      <c r="HX511" s="7"/>
      <c r="HY511" s="7"/>
      <c r="HZ511" s="7"/>
      <c r="IA511" s="7"/>
      <c r="IB511" s="7"/>
      <c r="IC511" s="7"/>
      <c r="ID511" s="7"/>
      <c r="IE511" s="7"/>
      <c r="IF511" s="7"/>
      <c r="IG511" s="7"/>
      <c r="IH511" s="7"/>
      <c r="II511" s="7"/>
      <c r="IJ511" s="7"/>
      <c r="IK511" s="7"/>
      <c r="IL511" s="7"/>
      <c r="IM511" s="7"/>
      <c r="IN511" s="7"/>
      <c r="IO511" s="7"/>
      <c r="IP511" s="7"/>
      <c r="IQ511" s="7"/>
      <c r="IR511" s="7"/>
      <c r="IS511" s="7"/>
      <c r="IT511" s="7"/>
      <c r="IU511" s="7"/>
      <c r="IV511" s="7"/>
      <c r="IW511" s="7"/>
      <c r="IX511" s="7"/>
      <c r="IY511" s="7"/>
      <c r="IZ511" s="7"/>
      <c r="JA511" s="7"/>
      <c r="JB511" s="7"/>
      <c r="JC511" s="7"/>
      <c r="JD511" s="7"/>
      <c r="JE511" s="7"/>
      <c r="JF511" s="7"/>
      <c r="JG511" s="7"/>
      <c r="JH511" s="7"/>
      <c r="JI511" s="7"/>
      <c r="JJ511" s="7"/>
      <c r="JK511" s="7"/>
      <c r="JL511" s="7"/>
      <c r="JM511" s="7"/>
      <c r="JN511" s="7"/>
      <c r="JO511" s="7"/>
      <c r="JP511" s="7"/>
      <c r="JQ511" s="7"/>
      <c r="JR511" s="7"/>
      <c r="JS511" s="7"/>
      <c r="JT511" s="7"/>
      <c r="JU511" s="7"/>
      <c r="JV511" s="7"/>
      <c r="JW511" s="7"/>
      <c r="JX511" s="7"/>
      <c r="JY511" s="7"/>
      <c r="JZ511" s="7"/>
      <c r="KA511" s="7"/>
      <c r="KB511" s="7"/>
      <c r="KC511" s="7"/>
      <c r="KD511" s="7"/>
      <c r="KE511" s="7"/>
      <c r="KF511" s="7"/>
      <c r="KG511" s="7"/>
      <c r="KH511" s="7"/>
      <c r="KI511" s="7"/>
      <c r="KJ511" s="7"/>
      <c r="KK511" s="7"/>
      <c r="KL511" s="7"/>
      <c r="KM511" s="7"/>
      <c r="KN511" s="7"/>
      <c r="KO511" s="7"/>
      <c r="KP511" s="7"/>
      <c r="KQ511" s="7"/>
      <c r="KR511" s="7"/>
      <c r="KS511" s="7"/>
      <c r="KT511" s="7"/>
      <c r="KU511" s="7"/>
      <c r="KV511" s="7"/>
      <c r="KW511" s="7"/>
      <c r="KX511" s="7"/>
      <c r="KY511" s="7"/>
      <c r="KZ511" s="7"/>
      <c r="LA511" s="7"/>
      <c r="LB511" s="7"/>
      <c r="LC511" s="7"/>
      <c r="LD511" s="7"/>
      <c r="LE511" s="7"/>
      <c r="LF511" s="7"/>
      <c r="LG511" s="7"/>
      <c r="LH511" s="7"/>
      <c r="LI511" s="7"/>
      <c r="LJ511" s="7"/>
      <c r="LK511" s="7"/>
      <c r="LL511" s="7"/>
      <c r="LM511" s="7"/>
      <c r="LN511" s="7"/>
      <c r="LO511" s="7"/>
      <c r="LP511" s="7"/>
      <c r="LQ511" s="7"/>
      <c r="LR511" s="7"/>
      <c r="LS511" s="7"/>
      <c r="LT511" s="7"/>
      <c r="LU511" s="7"/>
      <c r="LV511" s="7"/>
      <c r="LW511" s="7"/>
      <c r="LX511" s="7"/>
      <c r="LY511" s="7"/>
      <c r="LZ511" s="7"/>
      <c r="MA511" s="7"/>
      <c r="MB511" s="7"/>
      <c r="MC511" s="7"/>
      <c r="MD511" s="7"/>
      <c r="ME511" s="7"/>
      <c r="MF511" s="7"/>
      <c r="MG511" s="7"/>
      <c r="MH511" s="7"/>
      <c r="MI511" s="7"/>
      <c r="MJ511" s="7"/>
      <c r="MK511" s="7"/>
      <c r="ML511" s="7"/>
      <c r="MM511" s="7"/>
      <c r="MN511" s="7"/>
      <c r="MO511" s="7"/>
      <c r="MP511" s="7"/>
      <c r="MQ511" s="7"/>
      <c r="MR511" s="7"/>
      <c r="MS511" s="7"/>
      <c r="MT511" s="7"/>
      <c r="MU511" s="7"/>
      <c r="MV511" s="7"/>
      <c r="MW511" s="7"/>
      <c r="MX511" s="7"/>
      <c r="MY511" s="7"/>
      <c r="MZ511" s="7"/>
      <c r="NA511" s="7"/>
      <c r="NB511" s="7"/>
      <c r="NC511" s="7"/>
      <c r="ND511" s="7"/>
      <c r="NE511" s="7"/>
      <c r="NF511" s="7"/>
      <c r="NG511" s="7"/>
      <c r="NH511" s="7"/>
      <c r="NI511" s="7"/>
      <c r="NJ511" s="7"/>
      <c r="NK511" s="7"/>
      <c r="NL511" s="7"/>
      <c r="NM511" s="7"/>
      <c r="NN511" s="7"/>
      <c r="NO511" s="7"/>
      <c r="NP511" s="7"/>
      <c r="NQ511" s="7"/>
      <c r="NR511" s="7"/>
      <c r="NS511" s="7"/>
      <c r="NT511" s="7"/>
      <c r="NU511" s="7"/>
      <c r="NV511" s="7"/>
      <c r="NW511" s="7"/>
      <c r="NX511" s="7"/>
      <c r="NY511" s="7"/>
      <c r="NZ511" s="7"/>
      <c r="OA511" s="7"/>
      <c r="OB511" s="7"/>
      <c r="OC511" s="7"/>
      <c r="OD511" s="7"/>
      <c r="OE511" s="7"/>
      <c r="OF511" s="7"/>
      <c r="OG511" s="7"/>
      <c r="OH511" s="7"/>
      <c r="OI511" s="7"/>
      <c r="OJ511" s="7"/>
      <c r="OK511" s="7"/>
      <c r="OL511" s="7"/>
      <c r="OM511" s="7"/>
      <c r="ON511" s="7"/>
      <c r="OO511" s="7"/>
      <c r="OP511" s="7"/>
      <c r="OQ511" s="7"/>
      <c r="OR511" s="7"/>
      <c r="OS511" s="7"/>
      <c r="OT511" s="7"/>
      <c r="OU511" s="7"/>
      <c r="OV511" s="7"/>
      <c r="OW511" s="7"/>
      <c r="OX511" s="7"/>
      <c r="OY511" s="7"/>
      <c r="OZ511" s="7"/>
      <c r="PA511" s="7"/>
      <c r="PB511" s="7"/>
      <c r="PC511" s="7"/>
      <c r="PD511" s="7"/>
      <c r="PE511" s="7"/>
      <c r="PF511" s="7"/>
      <c r="PG511" s="7"/>
      <c r="PH511" s="7"/>
      <c r="PI511" s="7"/>
      <c r="PJ511" s="7"/>
      <c r="PK511" s="7"/>
      <c r="PL511" s="7"/>
      <c r="PM511" s="7"/>
      <c r="PN511" s="7"/>
      <c r="PO511" s="7"/>
      <c r="PP511" s="7"/>
      <c r="PQ511" s="7"/>
      <c r="PR511" s="7"/>
      <c r="PS511" s="7"/>
      <c r="PT511" s="7"/>
      <c r="PU511" s="7"/>
      <c r="PV511" s="7"/>
      <c r="PW511" s="7"/>
      <c r="PX511" s="7"/>
      <c r="PY511" s="7"/>
      <c r="PZ511" s="7"/>
      <c r="QA511" s="7"/>
      <c r="QB511" s="7"/>
      <c r="QC511" s="7"/>
      <c r="QD511" s="7"/>
      <c r="QE511" s="7"/>
      <c r="QF511" s="7"/>
      <c r="QG511" s="7"/>
      <c r="QH511" s="7"/>
      <c r="QI511" s="7"/>
      <c r="QJ511" s="7"/>
      <c r="QK511" s="7"/>
      <c r="QL511" s="7"/>
      <c r="QM511" s="7"/>
      <c r="QN511" s="7"/>
      <c r="QO511" s="7"/>
      <c r="QP511" s="7"/>
      <c r="QQ511" s="7"/>
      <c r="QR511" s="7"/>
      <c r="QS511" s="7"/>
      <c r="QT511" s="7"/>
      <c r="QU511" s="7"/>
      <c r="QV511" s="7"/>
      <c r="QW511" s="7"/>
      <c r="QX511" s="7"/>
      <c r="QY511" s="7"/>
      <c r="QZ511" s="7"/>
      <c r="RA511" s="7"/>
      <c r="RB511" s="7"/>
      <c r="RC511" s="7"/>
      <c r="RD511" s="7"/>
      <c r="RE511" s="7"/>
      <c r="RF511" s="7"/>
      <c r="RG511" s="7"/>
      <c r="RH511" s="7"/>
      <c r="RI511" s="7"/>
      <c r="RJ511" s="7"/>
      <c r="RK511" s="7"/>
      <c r="RL511" s="7"/>
      <c r="RM511" s="7"/>
      <c r="RN511" s="7"/>
      <c r="RO511" s="7"/>
      <c r="RP511" s="7"/>
      <c r="RQ511" s="7"/>
      <c r="RR511" s="7"/>
      <c r="RS511" s="7"/>
      <c r="RT511" s="7"/>
      <c r="RU511" s="7"/>
      <c r="RV511" s="7"/>
      <c r="RW511" s="7"/>
      <c r="RX511" s="7"/>
      <c r="RY511" s="7"/>
      <c r="RZ511" s="7"/>
      <c r="SA511" s="7"/>
      <c r="SB511" s="7"/>
      <c r="SC511" s="7"/>
      <c r="SD511" s="7"/>
      <c r="SE511" s="7"/>
      <c r="SF511" s="7"/>
      <c r="SG511" s="7"/>
      <c r="SH511" s="7"/>
      <c r="SI511" s="7"/>
      <c r="SJ511" s="7"/>
      <c r="SK511" s="7"/>
    </row>
    <row r="512" ht="14.2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  <c r="DT512" s="7"/>
      <c r="DU512" s="7"/>
      <c r="DV512" s="7"/>
      <c r="DW512" s="7"/>
      <c r="DX512" s="7"/>
      <c r="DY512" s="7"/>
      <c r="DZ512" s="7"/>
      <c r="EA512" s="7"/>
      <c r="EB512" s="7"/>
      <c r="EC512" s="7"/>
      <c r="ED512" s="7"/>
      <c r="EE512" s="7"/>
      <c r="EF512" s="7"/>
      <c r="EG512" s="7"/>
      <c r="EH512" s="7"/>
      <c r="EI512" s="7"/>
      <c r="EJ512" s="7"/>
      <c r="EK512" s="7"/>
      <c r="EL512" s="7"/>
      <c r="EM512" s="7"/>
      <c r="EN512" s="7"/>
      <c r="EO512" s="7"/>
      <c r="EP512" s="7"/>
      <c r="EQ512" s="7"/>
      <c r="ER512" s="7"/>
      <c r="ES512" s="7"/>
      <c r="ET512" s="7"/>
      <c r="EU512" s="7"/>
      <c r="EV512" s="7"/>
      <c r="EW512" s="7"/>
      <c r="EX512" s="7"/>
      <c r="EY512" s="7"/>
      <c r="EZ512" s="7"/>
      <c r="FA512" s="7"/>
      <c r="FB512" s="7"/>
      <c r="FC512" s="7"/>
      <c r="FD512" s="7"/>
      <c r="FE512" s="7"/>
      <c r="FF512" s="7"/>
      <c r="FG512" s="7"/>
      <c r="FH512" s="7"/>
      <c r="FI512" s="7"/>
      <c r="FJ512" s="7"/>
      <c r="FK512" s="7"/>
      <c r="FL512" s="7"/>
      <c r="FM512" s="7"/>
      <c r="FN512" s="7"/>
      <c r="FO512" s="7"/>
      <c r="FP512" s="7"/>
      <c r="FQ512" s="7"/>
      <c r="FR512" s="7"/>
      <c r="FS512" s="7"/>
      <c r="FT512" s="7"/>
      <c r="FU512" s="7"/>
      <c r="FV512" s="7"/>
      <c r="FW512" s="7"/>
      <c r="FX512" s="7"/>
      <c r="FY512" s="7"/>
      <c r="FZ512" s="7"/>
      <c r="GA512" s="7"/>
      <c r="GB512" s="7"/>
      <c r="GC512" s="7"/>
      <c r="GD512" s="7"/>
      <c r="GE512" s="7"/>
      <c r="GF512" s="7"/>
      <c r="GG512" s="7"/>
      <c r="GH512" s="7"/>
      <c r="GI512" s="7"/>
      <c r="GJ512" s="7"/>
      <c r="GK512" s="7"/>
      <c r="GL512" s="7"/>
      <c r="GM512" s="7"/>
      <c r="GN512" s="7"/>
      <c r="GO512" s="7"/>
      <c r="GP512" s="7"/>
      <c r="GQ512" s="7"/>
      <c r="GR512" s="7"/>
      <c r="GS512" s="7"/>
      <c r="GT512" s="7"/>
      <c r="GU512" s="7"/>
      <c r="GV512" s="7"/>
      <c r="GW512" s="7"/>
      <c r="GX512" s="7"/>
      <c r="GY512" s="7"/>
      <c r="GZ512" s="7"/>
      <c r="HA512" s="7"/>
      <c r="HB512" s="7"/>
      <c r="HC512" s="7"/>
      <c r="HD512" s="7"/>
      <c r="HE512" s="7"/>
      <c r="HF512" s="7"/>
      <c r="HG512" s="7"/>
      <c r="HH512" s="7"/>
      <c r="HI512" s="7"/>
      <c r="HJ512" s="7"/>
      <c r="HK512" s="7"/>
      <c r="HL512" s="7"/>
      <c r="HM512" s="7"/>
      <c r="HN512" s="7"/>
      <c r="HO512" s="7"/>
      <c r="HP512" s="7"/>
      <c r="HQ512" s="7"/>
      <c r="HR512" s="7"/>
      <c r="HS512" s="7"/>
      <c r="HT512" s="7"/>
      <c r="HU512" s="7"/>
      <c r="HV512" s="7"/>
      <c r="HW512" s="7"/>
      <c r="HX512" s="7"/>
      <c r="HY512" s="7"/>
      <c r="HZ512" s="7"/>
      <c r="IA512" s="7"/>
      <c r="IB512" s="7"/>
      <c r="IC512" s="7"/>
      <c r="ID512" s="7"/>
      <c r="IE512" s="7"/>
      <c r="IF512" s="7"/>
      <c r="IG512" s="7"/>
      <c r="IH512" s="7"/>
      <c r="II512" s="7"/>
      <c r="IJ512" s="7"/>
      <c r="IK512" s="7"/>
      <c r="IL512" s="7"/>
      <c r="IM512" s="7"/>
      <c r="IN512" s="7"/>
      <c r="IO512" s="7"/>
      <c r="IP512" s="7"/>
      <c r="IQ512" s="7"/>
      <c r="IR512" s="7"/>
      <c r="IS512" s="7"/>
      <c r="IT512" s="7"/>
      <c r="IU512" s="7"/>
      <c r="IV512" s="7"/>
      <c r="IW512" s="7"/>
      <c r="IX512" s="7"/>
      <c r="IY512" s="7"/>
      <c r="IZ512" s="7"/>
      <c r="JA512" s="7"/>
      <c r="JB512" s="7"/>
      <c r="JC512" s="7"/>
      <c r="JD512" s="7"/>
      <c r="JE512" s="7"/>
      <c r="JF512" s="7"/>
      <c r="JG512" s="7"/>
      <c r="JH512" s="7"/>
      <c r="JI512" s="7"/>
      <c r="JJ512" s="7"/>
      <c r="JK512" s="7"/>
      <c r="JL512" s="7"/>
      <c r="JM512" s="7"/>
      <c r="JN512" s="7"/>
      <c r="JO512" s="7"/>
      <c r="JP512" s="7"/>
      <c r="JQ512" s="7"/>
      <c r="JR512" s="7"/>
      <c r="JS512" s="7"/>
      <c r="JT512" s="7"/>
      <c r="JU512" s="7"/>
      <c r="JV512" s="7"/>
      <c r="JW512" s="7"/>
      <c r="JX512" s="7"/>
      <c r="JY512" s="7"/>
      <c r="JZ512" s="7"/>
      <c r="KA512" s="7"/>
      <c r="KB512" s="7"/>
      <c r="KC512" s="7"/>
      <c r="KD512" s="7"/>
      <c r="KE512" s="7"/>
      <c r="KF512" s="7"/>
      <c r="KG512" s="7"/>
      <c r="KH512" s="7"/>
      <c r="KI512" s="7"/>
      <c r="KJ512" s="7"/>
      <c r="KK512" s="7"/>
      <c r="KL512" s="7"/>
      <c r="KM512" s="7"/>
      <c r="KN512" s="7"/>
      <c r="KO512" s="7"/>
      <c r="KP512" s="7"/>
      <c r="KQ512" s="7"/>
      <c r="KR512" s="7"/>
      <c r="KS512" s="7"/>
      <c r="KT512" s="7"/>
      <c r="KU512" s="7"/>
      <c r="KV512" s="7"/>
      <c r="KW512" s="7"/>
      <c r="KX512" s="7"/>
      <c r="KY512" s="7"/>
      <c r="KZ512" s="7"/>
      <c r="LA512" s="7"/>
      <c r="LB512" s="7"/>
      <c r="LC512" s="7"/>
      <c r="LD512" s="7"/>
      <c r="LE512" s="7"/>
      <c r="LF512" s="7"/>
      <c r="LG512" s="7"/>
      <c r="LH512" s="7"/>
      <c r="LI512" s="7"/>
      <c r="LJ512" s="7"/>
      <c r="LK512" s="7"/>
      <c r="LL512" s="7"/>
      <c r="LM512" s="7"/>
      <c r="LN512" s="7"/>
      <c r="LO512" s="7"/>
      <c r="LP512" s="7"/>
      <c r="LQ512" s="7"/>
      <c r="LR512" s="7"/>
      <c r="LS512" s="7"/>
      <c r="LT512" s="7"/>
      <c r="LU512" s="7"/>
      <c r="LV512" s="7"/>
      <c r="LW512" s="7"/>
      <c r="LX512" s="7"/>
      <c r="LY512" s="7"/>
      <c r="LZ512" s="7"/>
      <c r="MA512" s="7"/>
      <c r="MB512" s="7"/>
      <c r="MC512" s="7"/>
      <c r="MD512" s="7"/>
      <c r="ME512" s="7"/>
      <c r="MF512" s="7"/>
      <c r="MG512" s="7"/>
      <c r="MH512" s="7"/>
      <c r="MI512" s="7"/>
      <c r="MJ512" s="7"/>
      <c r="MK512" s="7"/>
      <c r="ML512" s="7"/>
      <c r="MM512" s="7"/>
      <c r="MN512" s="7"/>
      <c r="MO512" s="7"/>
      <c r="MP512" s="7"/>
      <c r="MQ512" s="7"/>
      <c r="MR512" s="7"/>
      <c r="MS512" s="7"/>
      <c r="MT512" s="7"/>
      <c r="MU512" s="7"/>
      <c r="MV512" s="7"/>
      <c r="MW512" s="7"/>
      <c r="MX512" s="7"/>
      <c r="MY512" s="7"/>
      <c r="MZ512" s="7"/>
      <c r="NA512" s="7"/>
      <c r="NB512" s="7"/>
      <c r="NC512" s="7"/>
      <c r="ND512" s="7"/>
      <c r="NE512" s="7"/>
      <c r="NF512" s="7"/>
      <c r="NG512" s="7"/>
      <c r="NH512" s="7"/>
      <c r="NI512" s="7"/>
      <c r="NJ512" s="7"/>
      <c r="NK512" s="7"/>
      <c r="NL512" s="7"/>
      <c r="NM512" s="7"/>
      <c r="NN512" s="7"/>
      <c r="NO512" s="7"/>
      <c r="NP512" s="7"/>
      <c r="NQ512" s="7"/>
      <c r="NR512" s="7"/>
      <c r="NS512" s="7"/>
      <c r="NT512" s="7"/>
      <c r="NU512" s="7"/>
      <c r="NV512" s="7"/>
      <c r="NW512" s="7"/>
      <c r="NX512" s="7"/>
      <c r="NY512" s="7"/>
      <c r="NZ512" s="7"/>
      <c r="OA512" s="7"/>
      <c r="OB512" s="7"/>
      <c r="OC512" s="7"/>
      <c r="OD512" s="7"/>
      <c r="OE512" s="7"/>
      <c r="OF512" s="7"/>
      <c r="OG512" s="7"/>
      <c r="OH512" s="7"/>
      <c r="OI512" s="7"/>
      <c r="OJ512" s="7"/>
      <c r="OK512" s="7"/>
      <c r="OL512" s="7"/>
      <c r="OM512" s="7"/>
      <c r="ON512" s="7"/>
      <c r="OO512" s="7"/>
      <c r="OP512" s="7"/>
      <c r="OQ512" s="7"/>
      <c r="OR512" s="7"/>
      <c r="OS512" s="7"/>
      <c r="OT512" s="7"/>
      <c r="OU512" s="7"/>
      <c r="OV512" s="7"/>
      <c r="OW512" s="7"/>
      <c r="OX512" s="7"/>
      <c r="OY512" s="7"/>
      <c r="OZ512" s="7"/>
      <c r="PA512" s="7"/>
      <c r="PB512" s="7"/>
      <c r="PC512" s="7"/>
      <c r="PD512" s="7"/>
      <c r="PE512" s="7"/>
      <c r="PF512" s="7"/>
      <c r="PG512" s="7"/>
      <c r="PH512" s="7"/>
      <c r="PI512" s="7"/>
      <c r="PJ512" s="7"/>
      <c r="PK512" s="7"/>
      <c r="PL512" s="7"/>
      <c r="PM512" s="7"/>
      <c r="PN512" s="7"/>
      <c r="PO512" s="7"/>
      <c r="PP512" s="7"/>
      <c r="PQ512" s="7"/>
      <c r="PR512" s="7"/>
      <c r="PS512" s="7"/>
      <c r="PT512" s="7"/>
      <c r="PU512" s="7"/>
      <c r="PV512" s="7"/>
      <c r="PW512" s="7"/>
      <c r="PX512" s="7"/>
      <c r="PY512" s="7"/>
      <c r="PZ512" s="7"/>
      <c r="QA512" s="7"/>
      <c r="QB512" s="7"/>
      <c r="QC512" s="7"/>
      <c r="QD512" s="7"/>
      <c r="QE512" s="7"/>
      <c r="QF512" s="7"/>
      <c r="QG512" s="7"/>
      <c r="QH512" s="7"/>
      <c r="QI512" s="7"/>
      <c r="QJ512" s="7"/>
      <c r="QK512" s="7"/>
      <c r="QL512" s="7"/>
      <c r="QM512" s="7"/>
      <c r="QN512" s="7"/>
      <c r="QO512" s="7"/>
      <c r="QP512" s="7"/>
      <c r="QQ512" s="7"/>
      <c r="QR512" s="7"/>
      <c r="QS512" s="7"/>
      <c r="QT512" s="7"/>
      <c r="QU512" s="7"/>
      <c r="QV512" s="7"/>
      <c r="QW512" s="7"/>
      <c r="QX512" s="7"/>
      <c r="QY512" s="7"/>
      <c r="QZ512" s="7"/>
      <c r="RA512" s="7"/>
      <c r="RB512" s="7"/>
      <c r="RC512" s="7"/>
      <c r="RD512" s="7"/>
      <c r="RE512" s="7"/>
      <c r="RF512" s="7"/>
      <c r="RG512" s="7"/>
      <c r="RH512" s="7"/>
      <c r="RI512" s="7"/>
      <c r="RJ512" s="7"/>
      <c r="RK512" s="7"/>
      <c r="RL512" s="7"/>
      <c r="RM512" s="7"/>
      <c r="RN512" s="7"/>
      <c r="RO512" s="7"/>
      <c r="RP512" s="7"/>
      <c r="RQ512" s="7"/>
      <c r="RR512" s="7"/>
      <c r="RS512" s="7"/>
      <c r="RT512" s="7"/>
      <c r="RU512" s="7"/>
      <c r="RV512" s="7"/>
      <c r="RW512" s="7"/>
      <c r="RX512" s="7"/>
      <c r="RY512" s="7"/>
      <c r="RZ512" s="7"/>
      <c r="SA512" s="7"/>
      <c r="SB512" s="7"/>
      <c r="SC512" s="7"/>
      <c r="SD512" s="7"/>
      <c r="SE512" s="7"/>
      <c r="SF512" s="7"/>
      <c r="SG512" s="7"/>
      <c r="SH512" s="7"/>
      <c r="SI512" s="7"/>
      <c r="SJ512" s="7"/>
      <c r="SK512" s="7"/>
    </row>
    <row r="513" ht="14.2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  <c r="DT513" s="7"/>
      <c r="DU513" s="7"/>
      <c r="DV513" s="7"/>
      <c r="DW513" s="7"/>
      <c r="DX513" s="7"/>
      <c r="DY513" s="7"/>
      <c r="DZ513" s="7"/>
      <c r="EA513" s="7"/>
      <c r="EB513" s="7"/>
      <c r="EC513" s="7"/>
      <c r="ED513" s="7"/>
      <c r="EE513" s="7"/>
      <c r="EF513" s="7"/>
      <c r="EG513" s="7"/>
      <c r="EH513" s="7"/>
      <c r="EI513" s="7"/>
      <c r="EJ513" s="7"/>
      <c r="EK513" s="7"/>
      <c r="EL513" s="7"/>
      <c r="EM513" s="7"/>
      <c r="EN513" s="7"/>
      <c r="EO513" s="7"/>
      <c r="EP513" s="7"/>
      <c r="EQ513" s="7"/>
      <c r="ER513" s="7"/>
      <c r="ES513" s="7"/>
      <c r="ET513" s="7"/>
      <c r="EU513" s="7"/>
      <c r="EV513" s="7"/>
      <c r="EW513" s="7"/>
      <c r="EX513" s="7"/>
      <c r="EY513" s="7"/>
      <c r="EZ513" s="7"/>
      <c r="FA513" s="7"/>
      <c r="FB513" s="7"/>
      <c r="FC513" s="7"/>
      <c r="FD513" s="7"/>
      <c r="FE513" s="7"/>
      <c r="FF513" s="7"/>
      <c r="FG513" s="7"/>
      <c r="FH513" s="7"/>
      <c r="FI513" s="7"/>
      <c r="FJ513" s="7"/>
      <c r="FK513" s="7"/>
      <c r="FL513" s="7"/>
      <c r="FM513" s="7"/>
      <c r="FN513" s="7"/>
      <c r="FO513" s="7"/>
      <c r="FP513" s="7"/>
      <c r="FQ513" s="7"/>
      <c r="FR513" s="7"/>
      <c r="FS513" s="7"/>
      <c r="FT513" s="7"/>
      <c r="FU513" s="7"/>
      <c r="FV513" s="7"/>
      <c r="FW513" s="7"/>
      <c r="FX513" s="7"/>
      <c r="FY513" s="7"/>
      <c r="FZ513" s="7"/>
      <c r="GA513" s="7"/>
      <c r="GB513" s="7"/>
      <c r="GC513" s="7"/>
      <c r="GD513" s="7"/>
      <c r="GE513" s="7"/>
      <c r="GF513" s="7"/>
      <c r="GG513" s="7"/>
      <c r="GH513" s="7"/>
      <c r="GI513" s="7"/>
      <c r="GJ513" s="7"/>
      <c r="GK513" s="7"/>
      <c r="GL513" s="7"/>
      <c r="GM513" s="7"/>
      <c r="GN513" s="7"/>
      <c r="GO513" s="7"/>
      <c r="GP513" s="7"/>
      <c r="GQ513" s="7"/>
      <c r="GR513" s="7"/>
      <c r="GS513" s="7"/>
      <c r="GT513" s="7"/>
      <c r="GU513" s="7"/>
      <c r="GV513" s="7"/>
      <c r="GW513" s="7"/>
      <c r="GX513" s="7"/>
      <c r="GY513" s="7"/>
      <c r="GZ513" s="7"/>
      <c r="HA513" s="7"/>
      <c r="HB513" s="7"/>
      <c r="HC513" s="7"/>
      <c r="HD513" s="7"/>
      <c r="HE513" s="7"/>
      <c r="HF513" s="7"/>
      <c r="HG513" s="7"/>
      <c r="HH513" s="7"/>
      <c r="HI513" s="7"/>
      <c r="HJ513" s="7"/>
      <c r="HK513" s="7"/>
      <c r="HL513" s="7"/>
      <c r="HM513" s="7"/>
      <c r="HN513" s="7"/>
      <c r="HO513" s="7"/>
      <c r="HP513" s="7"/>
      <c r="HQ513" s="7"/>
      <c r="HR513" s="7"/>
      <c r="HS513" s="7"/>
      <c r="HT513" s="7"/>
      <c r="HU513" s="7"/>
      <c r="HV513" s="7"/>
      <c r="HW513" s="7"/>
      <c r="HX513" s="7"/>
      <c r="HY513" s="7"/>
      <c r="HZ513" s="7"/>
      <c r="IA513" s="7"/>
      <c r="IB513" s="7"/>
      <c r="IC513" s="7"/>
      <c r="ID513" s="7"/>
      <c r="IE513" s="7"/>
      <c r="IF513" s="7"/>
      <c r="IG513" s="7"/>
      <c r="IH513" s="7"/>
      <c r="II513" s="7"/>
      <c r="IJ513" s="7"/>
      <c r="IK513" s="7"/>
      <c r="IL513" s="7"/>
      <c r="IM513" s="7"/>
      <c r="IN513" s="7"/>
      <c r="IO513" s="7"/>
      <c r="IP513" s="7"/>
      <c r="IQ513" s="7"/>
      <c r="IR513" s="7"/>
      <c r="IS513" s="7"/>
      <c r="IT513" s="7"/>
      <c r="IU513" s="7"/>
      <c r="IV513" s="7"/>
      <c r="IW513" s="7"/>
      <c r="IX513" s="7"/>
      <c r="IY513" s="7"/>
      <c r="IZ513" s="7"/>
      <c r="JA513" s="7"/>
      <c r="JB513" s="7"/>
      <c r="JC513" s="7"/>
      <c r="JD513" s="7"/>
      <c r="JE513" s="7"/>
      <c r="JF513" s="7"/>
      <c r="JG513" s="7"/>
      <c r="JH513" s="7"/>
      <c r="JI513" s="7"/>
      <c r="JJ513" s="7"/>
      <c r="JK513" s="7"/>
      <c r="JL513" s="7"/>
      <c r="JM513" s="7"/>
      <c r="JN513" s="7"/>
      <c r="JO513" s="7"/>
      <c r="JP513" s="7"/>
      <c r="JQ513" s="7"/>
      <c r="JR513" s="7"/>
      <c r="JS513" s="7"/>
      <c r="JT513" s="7"/>
      <c r="JU513" s="7"/>
      <c r="JV513" s="7"/>
      <c r="JW513" s="7"/>
      <c r="JX513" s="7"/>
      <c r="JY513" s="7"/>
      <c r="JZ513" s="7"/>
      <c r="KA513" s="7"/>
      <c r="KB513" s="7"/>
      <c r="KC513" s="7"/>
      <c r="KD513" s="7"/>
      <c r="KE513" s="7"/>
      <c r="KF513" s="7"/>
      <c r="KG513" s="7"/>
      <c r="KH513" s="7"/>
      <c r="KI513" s="7"/>
      <c r="KJ513" s="7"/>
      <c r="KK513" s="7"/>
      <c r="KL513" s="7"/>
      <c r="KM513" s="7"/>
      <c r="KN513" s="7"/>
      <c r="KO513" s="7"/>
      <c r="KP513" s="7"/>
      <c r="KQ513" s="7"/>
      <c r="KR513" s="7"/>
      <c r="KS513" s="7"/>
      <c r="KT513" s="7"/>
      <c r="KU513" s="7"/>
      <c r="KV513" s="7"/>
      <c r="KW513" s="7"/>
      <c r="KX513" s="7"/>
      <c r="KY513" s="7"/>
      <c r="KZ513" s="7"/>
      <c r="LA513" s="7"/>
      <c r="LB513" s="7"/>
      <c r="LC513" s="7"/>
      <c r="LD513" s="7"/>
      <c r="LE513" s="7"/>
      <c r="LF513" s="7"/>
      <c r="LG513" s="7"/>
      <c r="LH513" s="7"/>
      <c r="LI513" s="7"/>
      <c r="LJ513" s="7"/>
      <c r="LK513" s="7"/>
      <c r="LL513" s="7"/>
      <c r="LM513" s="7"/>
      <c r="LN513" s="7"/>
      <c r="LO513" s="7"/>
      <c r="LP513" s="7"/>
      <c r="LQ513" s="7"/>
      <c r="LR513" s="7"/>
      <c r="LS513" s="7"/>
      <c r="LT513" s="7"/>
      <c r="LU513" s="7"/>
      <c r="LV513" s="7"/>
      <c r="LW513" s="7"/>
      <c r="LX513" s="7"/>
      <c r="LY513" s="7"/>
      <c r="LZ513" s="7"/>
      <c r="MA513" s="7"/>
      <c r="MB513" s="7"/>
      <c r="MC513" s="7"/>
      <c r="MD513" s="7"/>
      <c r="ME513" s="7"/>
      <c r="MF513" s="7"/>
      <c r="MG513" s="7"/>
      <c r="MH513" s="7"/>
      <c r="MI513" s="7"/>
      <c r="MJ513" s="7"/>
      <c r="MK513" s="7"/>
      <c r="ML513" s="7"/>
      <c r="MM513" s="7"/>
      <c r="MN513" s="7"/>
      <c r="MO513" s="7"/>
      <c r="MP513" s="7"/>
      <c r="MQ513" s="7"/>
      <c r="MR513" s="7"/>
      <c r="MS513" s="7"/>
      <c r="MT513" s="7"/>
      <c r="MU513" s="7"/>
      <c r="MV513" s="7"/>
      <c r="MW513" s="7"/>
      <c r="MX513" s="7"/>
      <c r="MY513" s="7"/>
      <c r="MZ513" s="7"/>
      <c r="NA513" s="7"/>
      <c r="NB513" s="7"/>
      <c r="NC513" s="7"/>
      <c r="ND513" s="7"/>
      <c r="NE513" s="7"/>
      <c r="NF513" s="7"/>
      <c r="NG513" s="7"/>
      <c r="NH513" s="7"/>
      <c r="NI513" s="7"/>
      <c r="NJ513" s="7"/>
      <c r="NK513" s="7"/>
      <c r="NL513" s="7"/>
      <c r="NM513" s="7"/>
      <c r="NN513" s="7"/>
      <c r="NO513" s="7"/>
      <c r="NP513" s="7"/>
      <c r="NQ513" s="7"/>
      <c r="NR513" s="7"/>
      <c r="NS513" s="7"/>
      <c r="NT513" s="7"/>
      <c r="NU513" s="7"/>
      <c r="NV513" s="7"/>
      <c r="NW513" s="7"/>
      <c r="NX513" s="7"/>
      <c r="NY513" s="7"/>
      <c r="NZ513" s="7"/>
      <c r="OA513" s="7"/>
      <c r="OB513" s="7"/>
      <c r="OC513" s="7"/>
      <c r="OD513" s="7"/>
      <c r="OE513" s="7"/>
      <c r="OF513" s="7"/>
      <c r="OG513" s="7"/>
      <c r="OH513" s="7"/>
      <c r="OI513" s="7"/>
      <c r="OJ513" s="7"/>
      <c r="OK513" s="7"/>
      <c r="OL513" s="7"/>
      <c r="OM513" s="7"/>
      <c r="ON513" s="7"/>
      <c r="OO513" s="7"/>
      <c r="OP513" s="7"/>
      <c r="OQ513" s="7"/>
      <c r="OR513" s="7"/>
      <c r="OS513" s="7"/>
      <c r="OT513" s="7"/>
      <c r="OU513" s="7"/>
      <c r="OV513" s="7"/>
      <c r="OW513" s="7"/>
      <c r="OX513" s="7"/>
      <c r="OY513" s="7"/>
      <c r="OZ513" s="7"/>
      <c r="PA513" s="7"/>
      <c r="PB513" s="7"/>
      <c r="PC513" s="7"/>
      <c r="PD513" s="7"/>
      <c r="PE513" s="7"/>
      <c r="PF513" s="7"/>
      <c r="PG513" s="7"/>
      <c r="PH513" s="7"/>
      <c r="PI513" s="7"/>
      <c r="PJ513" s="7"/>
      <c r="PK513" s="7"/>
      <c r="PL513" s="7"/>
      <c r="PM513" s="7"/>
      <c r="PN513" s="7"/>
      <c r="PO513" s="7"/>
      <c r="PP513" s="7"/>
      <c r="PQ513" s="7"/>
      <c r="PR513" s="7"/>
      <c r="PS513" s="7"/>
      <c r="PT513" s="7"/>
      <c r="PU513" s="7"/>
      <c r="PV513" s="7"/>
      <c r="PW513" s="7"/>
      <c r="PX513" s="7"/>
      <c r="PY513" s="7"/>
      <c r="PZ513" s="7"/>
      <c r="QA513" s="7"/>
      <c r="QB513" s="7"/>
      <c r="QC513" s="7"/>
      <c r="QD513" s="7"/>
      <c r="QE513" s="7"/>
      <c r="QF513" s="7"/>
      <c r="QG513" s="7"/>
      <c r="QH513" s="7"/>
      <c r="QI513" s="7"/>
      <c r="QJ513" s="7"/>
      <c r="QK513" s="7"/>
      <c r="QL513" s="7"/>
      <c r="QM513" s="7"/>
      <c r="QN513" s="7"/>
      <c r="QO513" s="7"/>
      <c r="QP513" s="7"/>
      <c r="QQ513" s="7"/>
      <c r="QR513" s="7"/>
      <c r="QS513" s="7"/>
      <c r="QT513" s="7"/>
      <c r="QU513" s="7"/>
      <c r="QV513" s="7"/>
      <c r="QW513" s="7"/>
      <c r="QX513" s="7"/>
      <c r="QY513" s="7"/>
      <c r="QZ513" s="7"/>
      <c r="RA513" s="7"/>
      <c r="RB513" s="7"/>
      <c r="RC513" s="7"/>
      <c r="RD513" s="7"/>
      <c r="RE513" s="7"/>
      <c r="RF513" s="7"/>
      <c r="RG513" s="7"/>
      <c r="RH513" s="7"/>
      <c r="RI513" s="7"/>
      <c r="RJ513" s="7"/>
      <c r="RK513" s="7"/>
      <c r="RL513" s="7"/>
      <c r="RM513" s="7"/>
      <c r="RN513" s="7"/>
      <c r="RO513" s="7"/>
      <c r="RP513" s="7"/>
      <c r="RQ513" s="7"/>
      <c r="RR513" s="7"/>
      <c r="RS513" s="7"/>
      <c r="RT513" s="7"/>
      <c r="RU513" s="7"/>
      <c r="RV513" s="7"/>
      <c r="RW513" s="7"/>
      <c r="RX513" s="7"/>
      <c r="RY513" s="7"/>
      <c r="RZ513" s="7"/>
      <c r="SA513" s="7"/>
      <c r="SB513" s="7"/>
      <c r="SC513" s="7"/>
      <c r="SD513" s="7"/>
      <c r="SE513" s="7"/>
      <c r="SF513" s="7"/>
      <c r="SG513" s="7"/>
      <c r="SH513" s="7"/>
      <c r="SI513" s="7"/>
      <c r="SJ513" s="7"/>
      <c r="SK513" s="7"/>
    </row>
    <row r="514" ht="14.2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  <c r="DT514" s="7"/>
      <c r="DU514" s="7"/>
      <c r="DV514" s="7"/>
      <c r="DW514" s="7"/>
      <c r="DX514" s="7"/>
      <c r="DY514" s="7"/>
      <c r="DZ514" s="7"/>
      <c r="EA514" s="7"/>
      <c r="EB514" s="7"/>
      <c r="EC514" s="7"/>
      <c r="ED514" s="7"/>
      <c r="EE514" s="7"/>
      <c r="EF514" s="7"/>
      <c r="EG514" s="7"/>
      <c r="EH514" s="7"/>
      <c r="EI514" s="7"/>
      <c r="EJ514" s="7"/>
      <c r="EK514" s="7"/>
      <c r="EL514" s="7"/>
      <c r="EM514" s="7"/>
      <c r="EN514" s="7"/>
      <c r="EO514" s="7"/>
      <c r="EP514" s="7"/>
      <c r="EQ514" s="7"/>
      <c r="ER514" s="7"/>
      <c r="ES514" s="7"/>
      <c r="ET514" s="7"/>
      <c r="EU514" s="7"/>
      <c r="EV514" s="7"/>
      <c r="EW514" s="7"/>
      <c r="EX514" s="7"/>
      <c r="EY514" s="7"/>
      <c r="EZ514" s="7"/>
      <c r="FA514" s="7"/>
      <c r="FB514" s="7"/>
      <c r="FC514" s="7"/>
      <c r="FD514" s="7"/>
      <c r="FE514" s="7"/>
      <c r="FF514" s="7"/>
      <c r="FG514" s="7"/>
      <c r="FH514" s="7"/>
      <c r="FI514" s="7"/>
      <c r="FJ514" s="7"/>
      <c r="FK514" s="7"/>
      <c r="FL514" s="7"/>
      <c r="FM514" s="7"/>
      <c r="FN514" s="7"/>
      <c r="FO514" s="7"/>
      <c r="FP514" s="7"/>
      <c r="FQ514" s="7"/>
      <c r="FR514" s="7"/>
      <c r="FS514" s="7"/>
      <c r="FT514" s="7"/>
      <c r="FU514" s="7"/>
      <c r="FV514" s="7"/>
      <c r="FW514" s="7"/>
      <c r="FX514" s="7"/>
      <c r="FY514" s="7"/>
      <c r="FZ514" s="7"/>
      <c r="GA514" s="7"/>
      <c r="GB514" s="7"/>
      <c r="GC514" s="7"/>
      <c r="GD514" s="7"/>
      <c r="GE514" s="7"/>
      <c r="GF514" s="7"/>
      <c r="GG514" s="7"/>
      <c r="GH514" s="7"/>
      <c r="GI514" s="7"/>
      <c r="GJ514" s="7"/>
      <c r="GK514" s="7"/>
      <c r="GL514" s="7"/>
      <c r="GM514" s="7"/>
      <c r="GN514" s="7"/>
      <c r="GO514" s="7"/>
      <c r="GP514" s="7"/>
      <c r="GQ514" s="7"/>
      <c r="GR514" s="7"/>
      <c r="GS514" s="7"/>
      <c r="GT514" s="7"/>
      <c r="GU514" s="7"/>
      <c r="GV514" s="7"/>
      <c r="GW514" s="7"/>
      <c r="GX514" s="7"/>
      <c r="GY514" s="7"/>
      <c r="GZ514" s="7"/>
      <c r="HA514" s="7"/>
      <c r="HB514" s="7"/>
      <c r="HC514" s="7"/>
      <c r="HD514" s="7"/>
      <c r="HE514" s="7"/>
      <c r="HF514" s="7"/>
      <c r="HG514" s="7"/>
      <c r="HH514" s="7"/>
      <c r="HI514" s="7"/>
      <c r="HJ514" s="7"/>
      <c r="HK514" s="7"/>
      <c r="HL514" s="7"/>
      <c r="HM514" s="7"/>
      <c r="HN514" s="7"/>
      <c r="HO514" s="7"/>
      <c r="HP514" s="7"/>
      <c r="HQ514" s="7"/>
      <c r="HR514" s="7"/>
      <c r="HS514" s="7"/>
      <c r="HT514" s="7"/>
      <c r="HU514" s="7"/>
      <c r="HV514" s="7"/>
      <c r="HW514" s="7"/>
      <c r="HX514" s="7"/>
      <c r="HY514" s="7"/>
      <c r="HZ514" s="7"/>
      <c r="IA514" s="7"/>
      <c r="IB514" s="7"/>
      <c r="IC514" s="7"/>
      <c r="ID514" s="7"/>
      <c r="IE514" s="7"/>
      <c r="IF514" s="7"/>
      <c r="IG514" s="7"/>
      <c r="IH514" s="7"/>
      <c r="II514" s="7"/>
      <c r="IJ514" s="7"/>
      <c r="IK514" s="7"/>
      <c r="IL514" s="7"/>
      <c r="IM514" s="7"/>
      <c r="IN514" s="7"/>
      <c r="IO514" s="7"/>
      <c r="IP514" s="7"/>
      <c r="IQ514" s="7"/>
      <c r="IR514" s="7"/>
      <c r="IS514" s="7"/>
      <c r="IT514" s="7"/>
      <c r="IU514" s="7"/>
      <c r="IV514" s="7"/>
      <c r="IW514" s="7"/>
      <c r="IX514" s="7"/>
      <c r="IY514" s="7"/>
      <c r="IZ514" s="7"/>
      <c r="JA514" s="7"/>
      <c r="JB514" s="7"/>
      <c r="JC514" s="7"/>
      <c r="JD514" s="7"/>
      <c r="JE514" s="7"/>
      <c r="JF514" s="7"/>
      <c r="JG514" s="7"/>
      <c r="JH514" s="7"/>
      <c r="JI514" s="7"/>
      <c r="JJ514" s="7"/>
      <c r="JK514" s="7"/>
      <c r="JL514" s="7"/>
      <c r="JM514" s="7"/>
      <c r="JN514" s="7"/>
      <c r="JO514" s="7"/>
      <c r="JP514" s="7"/>
      <c r="JQ514" s="7"/>
      <c r="JR514" s="7"/>
      <c r="JS514" s="7"/>
      <c r="JT514" s="7"/>
      <c r="JU514" s="7"/>
      <c r="JV514" s="7"/>
      <c r="JW514" s="7"/>
      <c r="JX514" s="7"/>
      <c r="JY514" s="7"/>
      <c r="JZ514" s="7"/>
      <c r="KA514" s="7"/>
      <c r="KB514" s="7"/>
      <c r="KC514" s="7"/>
      <c r="KD514" s="7"/>
      <c r="KE514" s="7"/>
      <c r="KF514" s="7"/>
      <c r="KG514" s="7"/>
      <c r="KH514" s="7"/>
      <c r="KI514" s="7"/>
      <c r="KJ514" s="7"/>
      <c r="KK514" s="7"/>
      <c r="KL514" s="7"/>
      <c r="KM514" s="7"/>
      <c r="KN514" s="7"/>
      <c r="KO514" s="7"/>
      <c r="KP514" s="7"/>
      <c r="KQ514" s="7"/>
      <c r="KR514" s="7"/>
      <c r="KS514" s="7"/>
      <c r="KT514" s="7"/>
      <c r="KU514" s="7"/>
      <c r="KV514" s="7"/>
      <c r="KW514" s="7"/>
      <c r="KX514" s="7"/>
      <c r="KY514" s="7"/>
      <c r="KZ514" s="7"/>
      <c r="LA514" s="7"/>
      <c r="LB514" s="7"/>
      <c r="LC514" s="7"/>
      <c r="LD514" s="7"/>
      <c r="LE514" s="7"/>
      <c r="LF514" s="7"/>
      <c r="LG514" s="7"/>
      <c r="LH514" s="7"/>
      <c r="LI514" s="7"/>
      <c r="LJ514" s="7"/>
      <c r="LK514" s="7"/>
      <c r="LL514" s="7"/>
      <c r="LM514" s="7"/>
      <c r="LN514" s="7"/>
      <c r="LO514" s="7"/>
      <c r="LP514" s="7"/>
      <c r="LQ514" s="7"/>
      <c r="LR514" s="7"/>
      <c r="LS514" s="7"/>
      <c r="LT514" s="7"/>
      <c r="LU514" s="7"/>
      <c r="LV514" s="7"/>
      <c r="LW514" s="7"/>
      <c r="LX514" s="7"/>
      <c r="LY514" s="7"/>
      <c r="LZ514" s="7"/>
      <c r="MA514" s="7"/>
      <c r="MB514" s="7"/>
      <c r="MC514" s="7"/>
      <c r="MD514" s="7"/>
      <c r="ME514" s="7"/>
      <c r="MF514" s="7"/>
      <c r="MG514" s="7"/>
      <c r="MH514" s="7"/>
      <c r="MI514" s="7"/>
      <c r="MJ514" s="7"/>
      <c r="MK514" s="7"/>
      <c r="ML514" s="7"/>
      <c r="MM514" s="7"/>
      <c r="MN514" s="7"/>
      <c r="MO514" s="7"/>
      <c r="MP514" s="7"/>
      <c r="MQ514" s="7"/>
      <c r="MR514" s="7"/>
      <c r="MS514" s="7"/>
      <c r="MT514" s="7"/>
      <c r="MU514" s="7"/>
      <c r="MV514" s="7"/>
      <c r="MW514" s="7"/>
      <c r="MX514" s="7"/>
      <c r="MY514" s="7"/>
      <c r="MZ514" s="7"/>
      <c r="NA514" s="7"/>
      <c r="NB514" s="7"/>
      <c r="NC514" s="7"/>
      <c r="ND514" s="7"/>
      <c r="NE514" s="7"/>
      <c r="NF514" s="7"/>
      <c r="NG514" s="7"/>
      <c r="NH514" s="7"/>
      <c r="NI514" s="7"/>
      <c r="NJ514" s="7"/>
      <c r="NK514" s="7"/>
      <c r="NL514" s="7"/>
      <c r="NM514" s="7"/>
      <c r="NN514" s="7"/>
      <c r="NO514" s="7"/>
      <c r="NP514" s="7"/>
      <c r="NQ514" s="7"/>
      <c r="NR514" s="7"/>
      <c r="NS514" s="7"/>
      <c r="NT514" s="7"/>
      <c r="NU514" s="7"/>
      <c r="NV514" s="7"/>
      <c r="NW514" s="7"/>
      <c r="NX514" s="7"/>
      <c r="NY514" s="7"/>
      <c r="NZ514" s="7"/>
      <c r="OA514" s="7"/>
      <c r="OB514" s="7"/>
      <c r="OC514" s="7"/>
      <c r="OD514" s="7"/>
      <c r="OE514" s="7"/>
      <c r="OF514" s="7"/>
      <c r="OG514" s="7"/>
      <c r="OH514" s="7"/>
      <c r="OI514" s="7"/>
      <c r="OJ514" s="7"/>
      <c r="OK514" s="7"/>
      <c r="OL514" s="7"/>
      <c r="OM514" s="7"/>
      <c r="ON514" s="7"/>
      <c r="OO514" s="7"/>
      <c r="OP514" s="7"/>
      <c r="OQ514" s="7"/>
      <c r="OR514" s="7"/>
      <c r="OS514" s="7"/>
      <c r="OT514" s="7"/>
      <c r="OU514" s="7"/>
      <c r="OV514" s="7"/>
      <c r="OW514" s="7"/>
      <c r="OX514" s="7"/>
      <c r="OY514" s="7"/>
      <c r="OZ514" s="7"/>
      <c r="PA514" s="7"/>
      <c r="PB514" s="7"/>
      <c r="PC514" s="7"/>
      <c r="PD514" s="7"/>
      <c r="PE514" s="7"/>
      <c r="PF514" s="7"/>
      <c r="PG514" s="7"/>
      <c r="PH514" s="7"/>
      <c r="PI514" s="7"/>
      <c r="PJ514" s="7"/>
      <c r="PK514" s="7"/>
      <c r="PL514" s="7"/>
      <c r="PM514" s="7"/>
      <c r="PN514" s="7"/>
      <c r="PO514" s="7"/>
      <c r="PP514" s="7"/>
      <c r="PQ514" s="7"/>
      <c r="PR514" s="7"/>
      <c r="PS514" s="7"/>
      <c r="PT514" s="7"/>
      <c r="PU514" s="7"/>
      <c r="PV514" s="7"/>
      <c r="PW514" s="7"/>
      <c r="PX514" s="7"/>
      <c r="PY514" s="7"/>
      <c r="PZ514" s="7"/>
      <c r="QA514" s="7"/>
      <c r="QB514" s="7"/>
      <c r="QC514" s="7"/>
      <c r="QD514" s="7"/>
      <c r="QE514" s="7"/>
      <c r="QF514" s="7"/>
      <c r="QG514" s="7"/>
      <c r="QH514" s="7"/>
      <c r="QI514" s="7"/>
      <c r="QJ514" s="7"/>
      <c r="QK514" s="7"/>
      <c r="QL514" s="7"/>
      <c r="QM514" s="7"/>
      <c r="QN514" s="7"/>
      <c r="QO514" s="7"/>
      <c r="QP514" s="7"/>
      <c r="QQ514" s="7"/>
      <c r="QR514" s="7"/>
      <c r="QS514" s="7"/>
      <c r="QT514" s="7"/>
      <c r="QU514" s="7"/>
      <c r="QV514" s="7"/>
      <c r="QW514" s="7"/>
      <c r="QX514" s="7"/>
      <c r="QY514" s="7"/>
      <c r="QZ514" s="7"/>
      <c r="RA514" s="7"/>
      <c r="RB514" s="7"/>
      <c r="RC514" s="7"/>
      <c r="RD514" s="7"/>
      <c r="RE514" s="7"/>
      <c r="RF514" s="7"/>
      <c r="RG514" s="7"/>
      <c r="RH514" s="7"/>
      <c r="RI514" s="7"/>
      <c r="RJ514" s="7"/>
      <c r="RK514" s="7"/>
      <c r="RL514" s="7"/>
      <c r="RM514" s="7"/>
      <c r="RN514" s="7"/>
      <c r="RO514" s="7"/>
      <c r="RP514" s="7"/>
      <c r="RQ514" s="7"/>
      <c r="RR514" s="7"/>
      <c r="RS514" s="7"/>
      <c r="RT514" s="7"/>
      <c r="RU514" s="7"/>
      <c r="RV514" s="7"/>
      <c r="RW514" s="7"/>
      <c r="RX514" s="7"/>
      <c r="RY514" s="7"/>
      <c r="RZ514" s="7"/>
      <c r="SA514" s="7"/>
      <c r="SB514" s="7"/>
      <c r="SC514" s="7"/>
      <c r="SD514" s="7"/>
      <c r="SE514" s="7"/>
      <c r="SF514" s="7"/>
      <c r="SG514" s="7"/>
      <c r="SH514" s="7"/>
      <c r="SI514" s="7"/>
      <c r="SJ514" s="7"/>
      <c r="SK514" s="7"/>
    </row>
    <row r="515" ht="14.2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  <c r="DT515" s="7"/>
      <c r="DU515" s="7"/>
      <c r="DV515" s="7"/>
      <c r="DW515" s="7"/>
      <c r="DX515" s="7"/>
      <c r="DY515" s="7"/>
      <c r="DZ515" s="7"/>
      <c r="EA515" s="7"/>
      <c r="EB515" s="7"/>
      <c r="EC515" s="7"/>
      <c r="ED515" s="7"/>
      <c r="EE515" s="7"/>
      <c r="EF515" s="7"/>
      <c r="EG515" s="7"/>
      <c r="EH515" s="7"/>
      <c r="EI515" s="7"/>
      <c r="EJ515" s="7"/>
      <c r="EK515" s="7"/>
      <c r="EL515" s="7"/>
      <c r="EM515" s="7"/>
      <c r="EN515" s="7"/>
      <c r="EO515" s="7"/>
      <c r="EP515" s="7"/>
      <c r="EQ515" s="7"/>
      <c r="ER515" s="7"/>
      <c r="ES515" s="7"/>
      <c r="ET515" s="7"/>
      <c r="EU515" s="7"/>
      <c r="EV515" s="7"/>
      <c r="EW515" s="7"/>
      <c r="EX515" s="7"/>
      <c r="EY515" s="7"/>
      <c r="EZ515" s="7"/>
      <c r="FA515" s="7"/>
      <c r="FB515" s="7"/>
      <c r="FC515" s="7"/>
      <c r="FD515" s="7"/>
      <c r="FE515" s="7"/>
      <c r="FF515" s="7"/>
      <c r="FG515" s="7"/>
      <c r="FH515" s="7"/>
      <c r="FI515" s="7"/>
      <c r="FJ515" s="7"/>
      <c r="FK515" s="7"/>
      <c r="FL515" s="7"/>
      <c r="FM515" s="7"/>
      <c r="FN515" s="7"/>
      <c r="FO515" s="7"/>
      <c r="FP515" s="7"/>
      <c r="FQ515" s="7"/>
      <c r="FR515" s="7"/>
      <c r="FS515" s="7"/>
      <c r="FT515" s="7"/>
      <c r="FU515" s="7"/>
      <c r="FV515" s="7"/>
      <c r="FW515" s="7"/>
      <c r="FX515" s="7"/>
      <c r="FY515" s="7"/>
      <c r="FZ515" s="7"/>
      <c r="GA515" s="7"/>
      <c r="GB515" s="7"/>
      <c r="GC515" s="7"/>
      <c r="GD515" s="7"/>
      <c r="GE515" s="7"/>
      <c r="GF515" s="7"/>
      <c r="GG515" s="7"/>
      <c r="GH515" s="7"/>
      <c r="GI515" s="7"/>
      <c r="GJ515" s="7"/>
      <c r="GK515" s="7"/>
      <c r="GL515" s="7"/>
      <c r="GM515" s="7"/>
      <c r="GN515" s="7"/>
      <c r="GO515" s="7"/>
      <c r="GP515" s="7"/>
      <c r="GQ515" s="7"/>
      <c r="GR515" s="7"/>
      <c r="GS515" s="7"/>
      <c r="GT515" s="7"/>
      <c r="GU515" s="7"/>
      <c r="GV515" s="7"/>
      <c r="GW515" s="7"/>
      <c r="GX515" s="7"/>
      <c r="GY515" s="7"/>
      <c r="GZ515" s="7"/>
      <c r="HA515" s="7"/>
      <c r="HB515" s="7"/>
      <c r="HC515" s="7"/>
      <c r="HD515" s="7"/>
      <c r="HE515" s="7"/>
      <c r="HF515" s="7"/>
      <c r="HG515" s="7"/>
      <c r="HH515" s="7"/>
      <c r="HI515" s="7"/>
      <c r="HJ515" s="7"/>
      <c r="HK515" s="7"/>
      <c r="HL515" s="7"/>
      <c r="HM515" s="7"/>
      <c r="HN515" s="7"/>
      <c r="HO515" s="7"/>
      <c r="HP515" s="7"/>
      <c r="HQ515" s="7"/>
      <c r="HR515" s="7"/>
      <c r="HS515" s="7"/>
      <c r="HT515" s="7"/>
      <c r="HU515" s="7"/>
      <c r="HV515" s="7"/>
      <c r="HW515" s="7"/>
      <c r="HX515" s="7"/>
      <c r="HY515" s="7"/>
      <c r="HZ515" s="7"/>
      <c r="IA515" s="7"/>
      <c r="IB515" s="7"/>
      <c r="IC515" s="7"/>
      <c r="ID515" s="7"/>
      <c r="IE515" s="7"/>
      <c r="IF515" s="7"/>
      <c r="IG515" s="7"/>
      <c r="IH515" s="7"/>
      <c r="II515" s="7"/>
      <c r="IJ515" s="7"/>
      <c r="IK515" s="7"/>
      <c r="IL515" s="7"/>
      <c r="IM515" s="7"/>
      <c r="IN515" s="7"/>
      <c r="IO515" s="7"/>
      <c r="IP515" s="7"/>
      <c r="IQ515" s="7"/>
      <c r="IR515" s="7"/>
      <c r="IS515" s="7"/>
      <c r="IT515" s="7"/>
      <c r="IU515" s="7"/>
      <c r="IV515" s="7"/>
      <c r="IW515" s="7"/>
      <c r="IX515" s="7"/>
      <c r="IY515" s="7"/>
      <c r="IZ515" s="7"/>
      <c r="JA515" s="7"/>
      <c r="JB515" s="7"/>
      <c r="JC515" s="7"/>
      <c r="JD515" s="7"/>
      <c r="JE515" s="7"/>
      <c r="JF515" s="7"/>
      <c r="JG515" s="7"/>
      <c r="JH515" s="7"/>
      <c r="JI515" s="7"/>
      <c r="JJ515" s="7"/>
      <c r="JK515" s="7"/>
      <c r="JL515" s="7"/>
      <c r="JM515" s="7"/>
      <c r="JN515" s="7"/>
      <c r="JO515" s="7"/>
      <c r="JP515" s="7"/>
      <c r="JQ515" s="7"/>
      <c r="JR515" s="7"/>
      <c r="JS515" s="7"/>
      <c r="JT515" s="7"/>
      <c r="JU515" s="7"/>
      <c r="JV515" s="7"/>
      <c r="JW515" s="7"/>
      <c r="JX515" s="7"/>
      <c r="JY515" s="7"/>
      <c r="JZ515" s="7"/>
      <c r="KA515" s="7"/>
      <c r="KB515" s="7"/>
      <c r="KC515" s="7"/>
      <c r="KD515" s="7"/>
      <c r="KE515" s="7"/>
      <c r="KF515" s="7"/>
      <c r="KG515" s="7"/>
      <c r="KH515" s="7"/>
      <c r="KI515" s="7"/>
      <c r="KJ515" s="7"/>
      <c r="KK515" s="7"/>
      <c r="KL515" s="7"/>
      <c r="KM515" s="7"/>
      <c r="KN515" s="7"/>
      <c r="KO515" s="7"/>
      <c r="KP515" s="7"/>
      <c r="KQ515" s="7"/>
      <c r="KR515" s="7"/>
      <c r="KS515" s="7"/>
      <c r="KT515" s="7"/>
      <c r="KU515" s="7"/>
      <c r="KV515" s="7"/>
      <c r="KW515" s="7"/>
      <c r="KX515" s="7"/>
      <c r="KY515" s="7"/>
      <c r="KZ515" s="7"/>
      <c r="LA515" s="7"/>
      <c r="LB515" s="7"/>
      <c r="LC515" s="7"/>
      <c r="LD515" s="7"/>
      <c r="LE515" s="7"/>
      <c r="LF515" s="7"/>
      <c r="LG515" s="7"/>
      <c r="LH515" s="7"/>
      <c r="LI515" s="7"/>
      <c r="LJ515" s="7"/>
      <c r="LK515" s="7"/>
      <c r="LL515" s="7"/>
      <c r="LM515" s="7"/>
      <c r="LN515" s="7"/>
      <c r="LO515" s="7"/>
      <c r="LP515" s="7"/>
      <c r="LQ515" s="7"/>
      <c r="LR515" s="7"/>
      <c r="LS515" s="7"/>
      <c r="LT515" s="7"/>
      <c r="LU515" s="7"/>
      <c r="LV515" s="7"/>
      <c r="LW515" s="7"/>
      <c r="LX515" s="7"/>
      <c r="LY515" s="7"/>
      <c r="LZ515" s="7"/>
      <c r="MA515" s="7"/>
      <c r="MB515" s="7"/>
      <c r="MC515" s="7"/>
      <c r="MD515" s="7"/>
      <c r="ME515" s="7"/>
      <c r="MF515" s="7"/>
      <c r="MG515" s="7"/>
      <c r="MH515" s="7"/>
      <c r="MI515" s="7"/>
      <c r="MJ515" s="7"/>
      <c r="MK515" s="7"/>
      <c r="ML515" s="7"/>
      <c r="MM515" s="7"/>
      <c r="MN515" s="7"/>
      <c r="MO515" s="7"/>
      <c r="MP515" s="7"/>
      <c r="MQ515" s="7"/>
      <c r="MR515" s="7"/>
      <c r="MS515" s="7"/>
      <c r="MT515" s="7"/>
      <c r="MU515" s="7"/>
      <c r="MV515" s="7"/>
      <c r="MW515" s="7"/>
      <c r="MX515" s="7"/>
      <c r="MY515" s="7"/>
      <c r="MZ515" s="7"/>
      <c r="NA515" s="7"/>
      <c r="NB515" s="7"/>
      <c r="NC515" s="7"/>
      <c r="ND515" s="7"/>
      <c r="NE515" s="7"/>
      <c r="NF515" s="7"/>
      <c r="NG515" s="7"/>
      <c r="NH515" s="7"/>
      <c r="NI515" s="7"/>
      <c r="NJ515" s="7"/>
      <c r="NK515" s="7"/>
      <c r="NL515" s="7"/>
      <c r="NM515" s="7"/>
      <c r="NN515" s="7"/>
      <c r="NO515" s="7"/>
      <c r="NP515" s="7"/>
      <c r="NQ515" s="7"/>
      <c r="NR515" s="7"/>
      <c r="NS515" s="7"/>
      <c r="NT515" s="7"/>
      <c r="NU515" s="7"/>
      <c r="NV515" s="7"/>
      <c r="NW515" s="7"/>
      <c r="NX515" s="7"/>
      <c r="NY515" s="7"/>
      <c r="NZ515" s="7"/>
      <c r="OA515" s="7"/>
      <c r="OB515" s="7"/>
      <c r="OC515" s="7"/>
      <c r="OD515" s="7"/>
      <c r="OE515" s="7"/>
      <c r="OF515" s="7"/>
      <c r="OG515" s="7"/>
      <c r="OH515" s="7"/>
      <c r="OI515" s="7"/>
      <c r="OJ515" s="7"/>
      <c r="OK515" s="7"/>
      <c r="OL515" s="7"/>
      <c r="OM515" s="7"/>
      <c r="ON515" s="7"/>
      <c r="OO515" s="7"/>
      <c r="OP515" s="7"/>
      <c r="OQ515" s="7"/>
      <c r="OR515" s="7"/>
      <c r="OS515" s="7"/>
      <c r="OT515" s="7"/>
      <c r="OU515" s="7"/>
      <c r="OV515" s="7"/>
      <c r="OW515" s="7"/>
      <c r="OX515" s="7"/>
      <c r="OY515" s="7"/>
      <c r="OZ515" s="7"/>
      <c r="PA515" s="7"/>
      <c r="PB515" s="7"/>
      <c r="PC515" s="7"/>
      <c r="PD515" s="7"/>
      <c r="PE515" s="7"/>
      <c r="PF515" s="7"/>
      <c r="PG515" s="7"/>
      <c r="PH515" s="7"/>
      <c r="PI515" s="7"/>
      <c r="PJ515" s="7"/>
      <c r="PK515" s="7"/>
      <c r="PL515" s="7"/>
      <c r="PM515" s="7"/>
      <c r="PN515" s="7"/>
      <c r="PO515" s="7"/>
      <c r="PP515" s="7"/>
      <c r="PQ515" s="7"/>
      <c r="PR515" s="7"/>
      <c r="PS515" s="7"/>
      <c r="PT515" s="7"/>
      <c r="PU515" s="7"/>
      <c r="PV515" s="7"/>
      <c r="PW515" s="7"/>
      <c r="PX515" s="7"/>
      <c r="PY515" s="7"/>
      <c r="PZ515" s="7"/>
      <c r="QA515" s="7"/>
      <c r="QB515" s="7"/>
      <c r="QC515" s="7"/>
      <c r="QD515" s="7"/>
      <c r="QE515" s="7"/>
      <c r="QF515" s="7"/>
      <c r="QG515" s="7"/>
      <c r="QH515" s="7"/>
      <c r="QI515" s="7"/>
      <c r="QJ515" s="7"/>
      <c r="QK515" s="7"/>
      <c r="QL515" s="7"/>
      <c r="QM515" s="7"/>
      <c r="QN515" s="7"/>
      <c r="QO515" s="7"/>
      <c r="QP515" s="7"/>
      <c r="QQ515" s="7"/>
      <c r="QR515" s="7"/>
      <c r="QS515" s="7"/>
      <c r="QT515" s="7"/>
      <c r="QU515" s="7"/>
      <c r="QV515" s="7"/>
      <c r="QW515" s="7"/>
      <c r="QX515" s="7"/>
      <c r="QY515" s="7"/>
      <c r="QZ515" s="7"/>
      <c r="RA515" s="7"/>
      <c r="RB515" s="7"/>
      <c r="RC515" s="7"/>
      <c r="RD515" s="7"/>
      <c r="RE515" s="7"/>
      <c r="RF515" s="7"/>
      <c r="RG515" s="7"/>
      <c r="RH515" s="7"/>
      <c r="RI515" s="7"/>
      <c r="RJ515" s="7"/>
      <c r="RK515" s="7"/>
      <c r="RL515" s="7"/>
      <c r="RM515" s="7"/>
      <c r="RN515" s="7"/>
      <c r="RO515" s="7"/>
      <c r="RP515" s="7"/>
      <c r="RQ515" s="7"/>
      <c r="RR515" s="7"/>
      <c r="RS515" s="7"/>
      <c r="RT515" s="7"/>
      <c r="RU515" s="7"/>
      <c r="RV515" s="7"/>
      <c r="RW515" s="7"/>
      <c r="RX515" s="7"/>
      <c r="RY515" s="7"/>
      <c r="RZ515" s="7"/>
      <c r="SA515" s="7"/>
      <c r="SB515" s="7"/>
      <c r="SC515" s="7"/>
      <c r="SD515" s="7"/>
      <c r="SE515" s="7"/>
      <c r="SF515" s="7"/>
      <c r="SG515" s="7"/>
      <c r="SH515" s="7"/>
      <c r="SI515" s="7"/>
      <c r="SJ515" s="7"/>
      <c r="SK515" s="7"/>
    </row>
    <row r="516" ht="14.2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  <c r="DT516" s="7"/>
      <c r="DU516" s="7"/>
      <c r="DV516" s="7"/>
      <c r="DW516" s="7"/>
      <c r="DX516" s="7"/>
      <c r="DY516" s="7"/>
      <c r="DZ516" s="7"/>
      <c r="EA516" s="7"/>
      <c r="EB516" s="7"/>
      <c r="EC516" s="7"/>
      <c r="ED516" s="7"/>
      <c r="EE516" s="7"/>
      <c r="EF516" s="7"/>
      <c r="EG516" s="7"/>
      <c r="EH516" s="7"/>
      <c r="EI516" s="7"/>
      <c r="EJ516" s="7"/>
      <c r="EK516" s="7"/>
      <c r="EL516" s="7"/>
      <c r="EM516" s="7"/>
      <c r="EN516" s="7"/>
      <c r="EO516" s="7"/>
      <c r="EP516" s="7"/>
      <c r="EQ516" s="7"/>
      <c r="ER516" s="7"/>
      <c r="ES516" s="7"/>
      <c r="ET516" s="7"/>
      <c r="EU516" s="7"/>
      <c r="EV516" s="7"/>
      <c r="EW516" s="7"/>
      <c r="EX516" s="7"/>
      <c r="EY516" s="7"/>
      <c r="EZ516" s="7"/>
      <c r="FA516" s="7"/>
      <c r="FB516" s="7"/>
      <c r="FC516" s="7"/>
      <c r="FD516" s="7"/>
      <c r="FE516" s="7"/>
      <c r="FF516" s="7"/>
      <c r="FG516" s="7"/>
      <c r="FH516" s="7"/>
      <c r="FI516" s="7"/>
      <c r="FJ516" s="7"/>
      <c r="FK516" s="7"/>
      <c r="FL516" s="7"/>
      <c r="FM516" s="7"/>
      <c r="FN516" s="7"/>
      <c r="FO516" s="7"/>
      <c r="FP516" s="7"/>
      <c r="FQ516" s="7"/>
      <c r="FR516" s="7"/>
      <c r="FS516" s="7"/>
      <c r="FT516" s="7"/>
      <c r="FU516" s="7"/>
      <c r="FV516" s="7"/>
      <c r="FW516" s="7"/>
      <c r="FX516" s="7"/>
      <c r="FY516" s="7"/>
      <c r="FZ516" s="7"/>
      <c r="GA516" s="7"/>
      <c r="GB516" s="7"/>
      <c r="GC516" s="7"/>
      <c r="GD516" s="7"/>
      <c r="GE516" s="7"/>
      <c r="GF516" s="7"/>
      <c r="GG516" s="7"/>
      <c r="GH516" s="7"/>
      <c r="GI516" s="7"/>
      <c r="GJ516" s="7"/>
      <c r="GK516" s="7"/>
      <c r="GL516" s="7"/>
      <c r="GM516" s="7"/>
      <c r="GN516" s="7"/>
      <c r="GO516" s="7"/>
      <c r="GP516" s="7"/>
      <c r="GQ516" s="7"/>
      <c r="GR516" s="7"/>
      <c r="GS516" s="7"/>
      <c r="GT516" s="7"/>
      <c r="GU516" s="7"/>
      <c r="GV516" s="7"/>
      <c r="GW516" s="7"/>
      <c r="GX516" s="7"/>
      <c r="GY516" s="7"/>
      <c r="GZ516" s="7"/>
      <c r="HA516" s="7"/>
      <c r="HB516" s="7"/>
      <c r="HC516" s="7"/>
      <c r="HD516" s="7"/>
      <c r="HE516" s="7"/>
      <c r="HF516" s="7"/>
      <c r="HG516" s="7"/>
      <c r="HH516" s="7"/>
      <c r="HI516" s="7"/>
      <c r="HJ516" s="7"/>
      <c r="HK516" s="7"/>
      <c r="HL516" s="7"/>
      <c r="HM516" s="7"/>
      <c r="HN516" s="7"/>
      <c r="HO516" s="7"/>
      <c r="HP516" s="7"/>
      <c r="HQ516" s="7"/>
      <c r="HR516" s="7"/>
      <c r="HS516" s="7"/>
      <c r="HT516" s="7"/>
      <c r="HU516" s="7"/>
      <c r="HV516" s="7"/>
      <c r="HW516" s="7"/>
      <c r="HX516" s="7"/>
      <c r="HY516" s="7"/>
      <c r="HZ516" s="7"/>
      <c r="IA516" s="7"/>
      <c r="IB516" s="7"/>
      <c r="IC516" s="7"/>
      <c r="ID516" s="7"/>
      <c r="IE516" s="7"/>
      <c r="IF516" s="7"/>
      <c r="IG516" s="7"/>
      <c r="IH516" s="7"/>
      <c r="II516" s="7"/>
      <c r="IJ516" s="7"/>
      <c r="IK516" s="7"/>
      <c r="IL516" s="7"/>
      <c r="IM516" s="7"/>
      <c r="IN516" s="7"/>
      <c r="IO516" s="7"/>
      <c r="IP516" s="7"/>
      <c r="IQ516" s="7"/>
      <c r="IR516" s="7"/>
      <c r="IS516" s="7"/>
      <c r="IT516" s="7"/>
      <c r="IU516" s="7"/>
      <c r="IV516" s="7"/>
      <c r="IW516" s="7"/>
      <c r="IX516" s="7"/>
      <c r="IY516" s="7"/>
      <c r="IZ516" s="7"/>
      <c r="JA516" s="7"/>
      <c r="JB516" s="7"/>
      <c r="JC516" s="7"/>
      <c r="JD516" s="7"/>
      <c r="JE516" s="7"/>
      <c r="JF516" s="7"/>
      <c r="JG516" s="7"/>
      <c r="JH516" s="7"/>
      <c r="JI516" s="7"/>
      <c r="JJ516" s="7"/>
      <c r="JK516" s="7"/>
      <c r="JL516" s="7"/>
      <c r="JM516" s="7"/>
      <c r="JN516" s="7"/>
      <c r="JO516" s="7"/>
      <c r="JP516" s="7"/>
      <c r="JQ516" s="7"/>
      <c r="JR516" s="7"/>
      <c r="JS516" s="7"/>
      <c r="JT516" s="7"/>
      <c r="JU516" s="7"/>
      <c r="JV516" s="7"/>
      <c r="JW516" s="7"/>
      <c r="JX516" s="7"/>
      <c r="JY516" s="7"/>
      <c r="JZ516" s="7"/>
      <c r="KA516" s="7"/>
      <c r="KB516" s="7"/>
      <c r="KC516" s="7"/>
      <c r="KD516" s="7"/>
      <c r="KE516" s="7"/>
      <c r="KF516" s="7"/>
      <c r="KG516" s="7"/>
      <c r="KH516" s="7"/>
      <c r="KI516" s="7"/>
      <c r="KJ516" s="7"/>
      <c r="KK516" s="7"/>
      <c r="KL516" s="7"/>
      <c r="KM516" s="7"/>
      <c r="KN516" s="7"/>
      <c r="KO516" s="7"/>
      <c r="KP516" s="7"/>
      <c r="KQ516" s="7"/>
      <c r="KR516" s="7"/>
      <c r="KS516" s="7"/>
      <c r="KT516" s="7"/>
      <c r="KU516" s="7"/>
      <c r="KV516" s="7"/>
      <c r="KW516" s="7"/>
      <c r="KX516" s="7"/>
      <c r="KY516" s="7"/>
      <c r="KZ516" s="7"/>
      <c r="LA516" s="7"/>
      <c r="LB516" s="7"/>
      <c r="LC516" s="7"/>
      <c r="LD516" s="7"/>
      <c r="LE516" s="7"/>
      <c r="LF516" s="7"/>
      <c r="LG516" s="7"/>
      <c r="LH516" s="7"/>
      <c r="LI516" s="7"/>
      <c r="LJ516" s="7"/>
      <c r="LK516" s="7"/>
      <c r="LL516" s="7"/>
      <c r="LM516" s="7"/>
      <c r="LN516" s="7"/>
      <c r="LO516" s="7"/>
      <c r="LP516" s="7"/>
      <c r="LQ516" s="7"/>
      <c r="LR516" s="7"/>
      <c r="LS516" s="7"/>
      <c r="LT516" s="7"/>
      <c r="LU516" s="7"/>
      <c r="LV516" s="7"/>
      <c r="LW516" s="7"/>
      <c r="LX516" s="7"/>
      <c r="LY516" s="7"/>
      <c r="LZ516" s="7"/>
      <c r="MA516" s="7"/>
      <c r="MB516" s="7"/>
      <c r="MC516" s="7"/>
      <c r="MD516" s="7"/>
      <c r="ME516" s="7"/>
      <c r="MF516" s="7"/>
      <c r="MG516" s="7"/>
      <c r="MH516" s="7"/>
      <c r="MI516" s="7"/>
      <c r="MJ516" s="7"/>
      <c r="MK516" s="7"/>
      <c r="ML516" s="7"/>
      <c r="MM516" s="7"/>
      <c r="MN516" s="7"/>
      <c r="MO516" s="7"/>
      <c r="MP516" s="7"/>
      <c r="MQ516" s="7"/>
      <c r="MR516" s="7"/>
      <c r="MS516" s="7"/>
      <c r="MT516" s="7"/>
      <c r="MU516" s="7"/>
      <c r="MV516" s="7"/>
      <c r="MW516" s="7"/>
      <c r="MX516" s="7"/>
      <c r="MY516" s="7"/>
      <c r="MZ516" s="7"/>
      <c r="NA516" s="7"/>
      <c r="NB516" s="7"/>
      <c r="NC516" s="7"/>
      <c r="ND516" s="7"/>
      <c r="NE516" s="7"/>
      <c r="NF516" s="7"/>
      <c r="NG516" s="7"/>
      <c r="NH516" s="7"/>
      <c r="NI516" s="7"/>
      <c r="NJ516" s="7"/>
      <c r="NK516" s="7"/>
      <c r="NL516" s="7"/>
      <c r="NM516" s="7"/>
      <c r="NN516" s="7"/>
      <c r="NO516" s="7"/>
      <c r="NP516" s="7"/>
      <c r="NQ516" s="7"/>
      <c r="NR516" s="7"/>
      <c r="NS516" s="7"/>
      <c r="NT516" s="7"/>
      <c r="NU516" s="7"/>
      <c r="NV516" s="7"/>
      <c r="NW516" s="7"/>
      <c r="NX516" s="7"/>
      <c r="NY516" s="7"/>
      <c r="NZ516" s="7"/>
      <c r="OA516" s="7"/>
      <c r="OB516" s="7"/>
      <c r="OC516" s="7"/>
      <c r="OD516" s="7"/>
      <c r="OE516" s="7"/>
      <c r="OF516" s="7"/>
      <c r="OG516" s="7"/>
      <c r="OH516" s="7"/>
      <c r="OI516" s="7"/>
      <c r="OJ516" s="7"/>
      <c r="OK516" s="7"/>
      <c r="OL516" s="7"/>
      <c r="OM516" s="7"/>
      <c r="ON516" s="7"/>
      <c r="OO516" s="7"/>
      <c r="OP516" s="7"/>
      <c r="OQ516" s="7"/>
      <c r="OR516" s="7"/>
      <c r="OS516" s="7"/>
      <c r="OT516" s="7"/>
      <c r="OU516" s="7"/>
      <c r="OV516" s="7"/>
      <c r="OW516" s="7"/>
      <c r="OX516" s="7"/>
      <c r="OY516" s="7"/>
      <c r="OZ516" s="7"/>
      <c r="PA516" s="7"/>
      <c r="PB516" s="7"/>
      <c r="PC516" s="7"/>
      <c r="PD516" s="7"/>
      <c r="PE516" s="7"/>
      <c r="PF516" s="7"/>
      <c r="PG516" s="7"/>
      <c r="PH516" s="7"/>
      <c r="PI516" s="7"/>
      <c r="PJ516" s="7"/>
      <c r="PK516" s="7"/>
      <c r="PL516" s="7"/>
      <c r="PM516" s="7"/>
      <c r="PN516" s="7"/>
      <c r="PO516" s="7"/>
      <c r="PP516" s="7"/>
      <c r="PQ516" s="7"/>
      <c r="PR516" s="7"/>
      <c r="PS516" s="7"/>
      <c r="PT516" s="7"/>
      <c r="PU516" s="7"/>
      <c r="PV516" s="7"/>
      <c r="PW516" s="7"/>
      <c r="PX516" s="7"/>
      <c r="PY516" s="7"/>
      <c r="PZ516" s="7"/>
      <c r="QA516" s="7"/>
      <c r="QB516" s="7"/>
      <c r="QC516" s="7"/>
      <c r="QD516" s="7"/>
      <c r="QE516" s="7"/>
      <c r="QF516" s="7"/>
      <c r="QG516" s="7"/>
      <c r="QH516" s="7"/>
      <c r="QI516" s="7"/>
      <c r="QJ516" s="7"/>
      <c r="QK516" s="7"/>
      <c r="QL516" s="7"/>
      <c r="QM516" s="7"/>
      <c r="QN516" s="7"/>
      <c r="QO516" s="7"/>
      <c r="QP516" s="7"/>
      <c r="QQ516" s="7"/>
      <c r="QR516" s="7"/>
      <c r="QS516" s="7"/>
      <c r="QT516" s="7"/>
      <c r="QU516" s="7"/>
      <c r="QV516" s="7"/>
      <c r="QW516" s="7"/>
      <c r="QX516" s="7"/>
      <c r="QY516" s="7"/>
      <c r="QZ516" s="7"/>
      <c r="RA516" s="7"/>
      <c r="RB516" s="7"/>
      <c r="RC516" s="7"/>
      <c r="RD516" s="7"/>
      <c r="RE516" s="7"/>
      <c r="RF516" s="7"/>
      <c r="RG516" s="7"/>
      <c r="RH516" s="7"/>
      <c r="RI516" s="7"/>
      <c r="RJ516" s="7"/>
      <c r="RK516" s="7"/>
      <c r="RL516" s="7"/>
      <c r="RM516" s="7"/>
      <c r="RN516" s="7"/>
      <c r="RO516" s="7"/>
      <c r="RP516" s="7"/>
      <c r="RQ516" s="7"/>
      <c r="RR516" s="7"/>
      <c r="RS516" s="7"/>
      <c r="RT516" s="7"/>
      <c r="RU516" s="7"/>
      <c r="RV516" s="7"/>
      <c r="RW516" s="7"/>
      <c r="RX516" s="7"/>
      <c r="RY516" s="7"/>
      <c r="RZ516" s="7"/>
      <c r="SA516" s="7"/>
      <c r="SB516" s="7"/>
      <c r="SC516" s="7"/>
      <c r="SD516" s="7"/>
      <c r="SE516" s="7"/>
      <c r="SF516" s="7"/>
      <c r="SG516" s="7"/>
      <c r="SH516" s="7"/>
      <c r="SI516" s="7"/>
      <c r="SJ516" s="7"/>
      <c r="SK516" s="7"/>
    </row>
    <row r="517" ht="14.2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  <c r="DT517" s="7"/>
      <c r="DU517" s="7"/>
      <c r="DV517" s="7"/>
      <c r="DW517" s="7"/>
      <c r="DX517" s="7"/>
      <c r="DY517" s="7"/>
      <c r="DZ517" s="7"/>
      <c r="EA517" s="7"/>
      <c r="EB517" s="7"/>
      <c r="EC517" s="7"/>
      <c r="ED517" s="7"/>
      <c r="EE517" s="7"/>
      <c r="EF517" s="7"/>
      <c r="EG517" s="7"/>
      <c r="EH517" s="7"/>
      <c r="EI517" s="7"/>
      <c r="EJ517" s="7"/>
      <c r="EK517" s="7"/>
      <c r="EL517" s="7"/>
      <c r="EM517" s="7"/>
      <c r="EN517" s="7"/>
      <c r="EO517" s="7"/>
      <c r="EP517" s="7"/>
      <c r="EQ517" s="7"/>
      <c r="ER517" s="7"/>
      <c r="ES517" s="7"/>
      <c r="ET517" s="7"/>
      <c r="EU517" s="7"/>
      <c r="EV517" s="7"/>
      <c r="EW517" s="7"/>
      <c r="EX517" s="7"/>
      <c r="EY517" s="7"/>
      <c r="EZ517" s="7"/>
      <c r="FA517" s="7"/>
      <c r="FB517" s="7"/>
      <c r="FC517" s="7"/>
      <c r="FD517" s="7"/>
      <c r="FE517" s="7"/>
      <c r="FF517" s="7"/>
      <c r="FG517" s="7"/>
      <c r="FH517" s="7"/>
      <c r="FI517" s="7"/>
      <c r="FJ517" s="7"/>
      <c r="FK517" s="7"/>
      <c r="FL517" s="7"/>
      <c r="FM517" s="7"/>
      <c r="FN517" s="7"/>
      <c r="FO517" s="7"/>
      <c r="FP517" s="7"/>
      <c r="FQ517" s="7"/>
      <c r="FR517" s="7"/>
      <c r="FS517" s="7"/>
      <c r="FT517" s="7"/>
      <c r="FU517" s="7"/>
      <c r="FV517" s="7"/>
      <c r="FW517" s="7"/>
      <c r="FX517" s="7"/>
      <c r="FY517" s="7"/>
      <c r="FZ517" s="7"/>
      <c r="GA517" s="7"/>
      <c r="GB517" s="7"/>
      <c r="GC517" s="7"/>
      <c r="GD517" s="7"/>
      <c r="GE517" s="7"/>
      <c r="GF517" s="7"/>
      <c r="GG517" s="7"/>
      <c r="GH517" s="7"/>
      <c r="GI517" s="7"/>
      <c r="GJ517" s="7"/>
      <c r="GK517" s="7"/>
      <c r="GL517" s="7"/>
      <c r="GM517" s="7"/>
      <c r="GN517" s="7"/>
      <c r="GO517" s="7"/>
      <c r="GP517" s="7"/>
      <c r="GQ517" s="7"/>
      <c r="GR517" s="7"/>
      <c r="GS517" s="7"/>
      <c r="GT517" s="7"/>
      <c r="GU517" s="7"/>
      <c r="GV517" s="7"/>
      <c r="GW517" s="7"/>
      <c r="GX517" s="7"/>
      <c r="GY517" s="7"/>
      <c r="GZ517" s="7"/>
      <c r="HA517" s="7"/>
      <c r="HB517" s="7"/>
      <c r="HC517" s="7"/>
      <c r="HD517" s="7"/>
      <c r="HE517" s="7"/>
      <c r="HF517" s="7"/>
      <c r="HG517" s="7"/>
      <c r="HH517" s="7"/>
      <c r="HI517" s="7"/>
      <c r="HJ517" s="7"/>
      <c r="HK517" s="7"/>
      <c r="HL517" s="7"/>
      <c r="HM517" s="7"/>
      <c r="HN517" s="7"/>
      <c r="HO517" s="7"/>
      <c r="HP517" s="7"/>
      <c r="HQ517" s="7"/>
      <c r="HR517" s="7"/>
      <c r="HS517" s="7"/>
      <c r="HT517" s="7"/>
      <c r="HU517" s="7"/>
      <c r="HV517" s="7"/>
      <c r="HW517" s="7"/>
      <c r="HX517" s="7"/>
      <c r="HY517" s="7"/>
      <c r="HZ517" s="7"/>
      <c r="IA517" s="7"/>
      <c r="IB517" s="7"/>
      <c r="IC517" s="7"/>
      <c r="ID517" s="7"/>
      <c r="IE517" s="7"/>
      <c r="IF517" s="7"/>
      <c r="IG517" s="7"/>
      <c r="IH517" s="7"/>
      <c r="II517" s="7"/>
      <c r="IJ517" s="7"/>
      <c r="IK517" s="7"/>
      <c r="IL517" s="7"/>
      <c r="IM517" s="7"/>
      <c r="IN517" s="7"/>
      <c r="IO517" s="7"/>
      <c r="IP517" s="7"/>
      <c r="IQ517" s="7"/>
      <c r="IR517" s="7"/>
      <c r="IS517" s="7"/>
      <c r="IT517" s="7"/>
      <c r="IU517" s="7"/>
      <c r="IV517" s="7"/>
      <c r="IW517" s="7"/>
      <c r="IX517" s="7"/>
      <c r="IY517" s="7"/>
      <c r="IZ517" s="7"/>
      <c r="JA517" s="7"/>
      <c r="JB517" s="7"/>
      <c r="JC517" s="7"/>
      <c r="JD517" s="7"/>
      <c r="JE517" s="7"/>
      <c r="JF517" s="7"/>
      <c r="JG517" s="7"/>
      <c r="JH517" s="7"/>
      <c r="JI517" s="7"/>
      <c r="JJ517" s="7"/>
      <c r="JK517" s="7"/>
      <c r="JL517" s="7"/>
      <c r="JM517" s="7"/>
      <c r="JN517" s="7"/>
      <c r="JO517" s="7"/>
      <c r="JP517" s="7"/>
      <c r="JQ517" s="7"/>
      <c r="JR517" s="7"/>
      <c r="JS517" s="7"/>
      <c r="JT517" s="7"/>
      <c r="JU517" s="7"/>
      <c r="JV517" s="7"/>
      <c r="JW517" s="7"/>
      <c r="JX517" s="7"/>
      <c r="JY517" s="7"/>
      <c r="JZ517" s="7"/>
      <c r="KA517" s="7"/>
      <c r="KB517" s="7"/>
      <c r="KC517" s="7"/>
      <c r="KD517" s="7"/>
      <c r="KE517" s="7"/>
      <c r="KF517" s="7"/>
      <c r="KG517" s="7"/>
      <c r="KH517" s="7"/>
      <c r="KI517" s="7"/>
      <c r="KJ517" s="7"/>
      <c r="KK517" s="7"/>
      <c r="KL517" s="7"/>
      <c r="KM517" s="7"/>
      <c r="KN517" s="7"/>
      <c r="KO517" s="7"/>
      <c r="KP517" s="7"/>
      <c r="KQ517" s="7"/>
      <c r="KR517" s="7"/>
      <c r="KS517" s="7"/>
      <c r="KT517" s="7"/>
      <c r="KU517" s="7"/>
      <c r="KV517" s="7"/>
      <c r="KW517" s="7"/>
      <c r="KX517" s="7"/>
      <c r="KY517" s="7"/>
      <c r="KZ517" s="7"/>
      <c r="LA517" s="7"/>
      <c r="LB517" s="7"/>
      <c r="LC517" s="7"/>
      <c r="LD517" s="7"/>
      <c r="LE517" s="7"/>
      <c r="LF517" s="7"/>
      <c r="LG517" s="7"/>
      <c r="LH517" s="7"/>
      <c r="LI517" s="7"/>
      <c r="LJ517" s="7"/>
      <c r="LK517" s="7"/>
      <c r="LL517" s="7"/>
      <c r="LM517" s="7"/>
      <c r="LN517" s="7"/>
      <c r="LO517" s="7"/>
      <c r="LP517" s="7"/>
      <c r="LQ517" s="7"/>
      <c r="LR517" s="7"/>
      <c r="LS517" s="7"/>
      <c r="LT517" s="7"/>
      <c r="LU517" s="7"/>
      <c r="LV517" s="7"/>
      <c r="LW517" s="7"/>
      <c r="LX517" s="7"/>
      <c r="LY517" s="7"/>
      <c r="LZ517" s="7"/>
      <c r="MA517" s="7"/>
      <c r="MB517" s="7"/>
      <c r="MC517" s="7"/>
      <c r="MD517" s="7"/>
      <c r="ME517" s="7"/>
      <c r="MF517" s="7"/>
      <c r="MG517" s="7"/>
      <c r="MH517" s="7"/>
      <c r="MI517" s="7"/>
      <c r="MJ517" s="7"/>
      <c r="MK517" s="7"/>
      <c r="ML517" s="7"/>
      <c r="MM517" s="7"/>
      <c r="MN517" s="7"/>
      <c r="MO517" s="7"/>
      <c r="MP517" s="7"/>
      <c r="MQ517" s="7"/>
      <c r="MR517" s="7"/>
      <c r="MS517" s="7"/>
      <c r="MT517" s="7"/>
      <c r="MU517" s="7"/>
      <c r="MV517" s="7"/>
      <c r="MW517" s="7"/>
      <c r="MX517" s="7"/>
      <c r="MY517" s="7"/>
      <c r="MZ517" s="7"/>
      <c r="NA517" s="7"/>
      <c r="NB517" s="7"/>
      <c r="NC517" s="7"/>
      <c r="ND517" s="7"/>
      <c r="NE517" s="7"/>
      <c r="NF517" s="7"/>
      <c r="NG517" s="7"/>
      <c r="NH517" s="7"/>
      <c r="NI517" s="7"/>
      <c r="NJ517" s="7"/>
      <c r="NK517" s="7"/>
      <c r="NL517" s="7"/>
      <c r="NM517" s="7"/>
      <c r="NN517" s="7"/>
      <c r="NO517" s="7"/>
      <c r="NP517" s="7"/>
      <c r="NQ517" s="7"/>
      <c r="NR517" s="7"/>
      <c r="NS517" s="7"/>
      <c r="NT517" s="7"/>
      <c r="NU517" s="7"/>
      <c r="NV517" s="7"/>
      <c r="NW517" s="7"/>
      <c r="NX517" s="7"/>
      <c r="NY517" s="7"/>
      <c r="NZ517" s="7"/>
      <c r="OA517" s="7"/>
      <c r="OB517" s="7"/>
      <c r="OC517" s="7"/>
      <c r="OD517" s="7"/>
      <c r="OE517" s="7"/>
      <c r="OF517" s="7"/>
      <c r="OG517" s="7"/>
      <c r="OH517" s="7"/>
      <c r="OI517" s="7"/>
      <c r="OJ517" s="7"/>
      <c r="OK517" s="7"/>
      <c r="OL517" s="7"/>
      <c r="OM517" s="7"/>
      <c r="ON517" s="7"/>
      <c r="OO517" s="7"/>
      <c r="OP517" s="7"/>
      <c r="OQ517" s="7"/>
      <c r="OR517" s="7"/>
      <c r="OS517" s="7"/>
      <c r="OT517" s="7"/>
      <c r="OU517" s="7"/>
      <c r="OV517" s="7"/>
      <c r="OW517" s="7"/>
      <c r="OX517" s="7"/>
      <c r="OY517" s="7"/>
      <c r="OZ517" s="7"/>
      <c r="PA517" s="7"/>
      <c r="PB517" s="7"/>
      <c r="PC517" s="7"/>
      <c r="PD517" s="7"/>
      <c r="PE517" s="7"/>
      <c r="PF517" s="7"/>
      <c r="PG517" s="7"/>
      <c r="PH517" s="7"/>
      <c r="PI517" s="7"/>
      <c r="PJ517" s="7"/>
      <c r="PK517" s="7"/>
      <c r="PL517" s="7"/>
      <c r="PM517" s="7"/>
      <c r="PN517" s="7"/>
      <c r="PO517" s="7"/>
      <c r="PP517" s="7"/>
      <c r="PQ517" s="7"/>
      <c r="PR517" s="7"/>
      <c r="PS517" s="7"/>
      <c r="PT517" s="7"/>
      <c r="PU517" s="7"/>
      <c r="PV517" s="7"/>
      <c r="PW517" s="7"/>
      <c r="PX517" s="7"/>
      <c r="PY517" s="7"/>
      <c r="PZ517" s="7"/>
      <c r="QA517" s="7"/>
      <c r="QB517" s="7"/>
      <c r="QC517" s="7"/>
      <c r="QD517" s="7"/>
      <c r="QE517" s="7"/>
      <c r="QF517" s="7"/>
      <c r="QG517" s="7"/>
      <c r="QH517" s="7"/>
      <c r="QI517" s="7"/>
      <c r="QJ517" s="7"/>
      <c r="QK517" s="7"/>
      <c r="QL517" s="7"/>
      <c r="QM517" s="7"/>
      <c r="QN517" s="7"/>
      <c r="QO517" s="7"/>
      <c r="QP517" s="7"/>
      <c r="QQ517" s="7"/>
      <c r="QR517" s="7"/>
      <c r="QS517" s="7"/>
      <c r="QT517" s="7"/>
      <c r="QU517" s="7"/>
      <c r="QV517" s="7"/>
      <c r="QW517" s="7"/>
      <c r="QX517" s="7"/>
      <c r="QY517" s="7"/>
      <c r="QZ517" s="7"/>
      <c r="RA517" s="7"/>
      <c r="RB517" s="7"/>
      <c r="RC517" s="7"/>
      <c r="RD517" s="7"/>
      <c r="RE517" s="7"/>
      <c r="RF517" s="7"/>
      <c r="RG517" s="7"/>
      <c r="RH517" s="7"/>
      <c r="RI517" s="7"/>
      <c r="RJ517" s="7"/>
      <c r="RK517" s="7"/>
      <c r="RL517" s="7"/>
      <c r="RM517" s="7"/>
      <c r="RN517" s="7"/>
      <c r="RO517" s="7"/>
      <c r="RP517" s="7"/>
      <c r="RQ517" s="7"/>
      <c r="RR517" s="7"/>
      <c r="RS517" s="7"/>
      <c r="RT517" s="7"/>
      <c r="RU517" s="7"/>
      <c r="RV517" s="7"/>
      <c r="RW517" s="7"/>
      <c r="RX517" s="7"/>
      <c r="RY517" s="7"/>
      <c r="RZ517" s="7"/>
      <c r="SA517" s="7"/>
      <c r="SB517" s="7"/>
      <c r="SC517" s="7"/>
      <c r="SD517" s="7"/>
      <c r="SE517" s="7"/>
      <c r="SF517" s="7"/>
      <c r="SG517" s="7"/>
      <c r="SH517" s="7"/>
      <c r="SI517" s="7"/>
      <c r="SJ517" s="7"/>
      <c r="SK517" s="7"/>
    </row>
    <row r="518" ht="14.2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  <c r="DT518" s="7"/>
      <c r="DU518" s="7"/>
      <c r="DV518" s="7"/>
      <c r="DW518" s="7"/>
      <c r="DX518" s="7"/>
      <c r="DY518" s="7"/>
      <c r="DZ518" s="7"/>
      <c r="EA518" s="7"/>
      <c r="EB518" s="7"/>
      <c r="EC518" s="7"/>
      <c r="ED518" s="7"/>
      <c r="EE518" s="7"/>
      <c r="EF518" s="7"/>
      <c r="EG518" s="7"/>
      <c r="EH518" s="7"/>
      <c r="EI518" s="7"/>
      <c r="EJ518" s="7"/>
      <c r="EK518" s="7"/>
      <c r="EL518" s="7"/>
      <c r="EM518" s="7"/>
      <c r="EN518" s="7"/>
      <c r="EO518" s="7"/>
      <c r="EP518" s="7"/>
      <c r="EQ518" s="7"/>
      <c r="ER518" s="7"/>
      <c r="ES518" s="7"/>
      <c r="ET518" s="7"/>
      <c r="EU518" s="7"/>
      <c r="EV518" s="7"/>
      <c r="EW518" s="7"/>
      <c r="EX518" s="7"/>
      <c r="EY518" s="7"/>
      <c r="EZ518" s="7"/>
      <c r="FA518" s="7"/>
      <c r="FB518" s="7"/>
      <c r="FC518" s="7"/>
      <c r="FD518" s="7"/>
      <c r="FE518" s="7"/>
      <c r="FF518" s="7"/>
      <c r="FG518" s="7"/>
      <c r="FH518" s="7"/>
      <c r="FI518" s="7"/>
      <c r="FJ518" s="7"/>
      <c r="FK518" s="7"/>
      <c r="FL518" s="7"/>
      <c r="FM518" s="7"/>
      <c r="FN518" s="7"/>
      <c r="FO518" s="7"/>
      <c r="FP518" s="7"/>
      <c r="FQ518" s="7"/>
      <c r="FR518" s="7"/>
      <c r="FS518" s="7"/>
      <c r="FT518" s="7"/>
      <c r="FU518" s="7"/>
      <c r="FV518" s="7"/>
      <c r="FW518" s="7"/>
      <c r="FX518" s="7"/>
      <c r="FY518" s="7"/>
      <c r="FZ518" s="7"/>
      <c r="GA518" s="7"/>
      <c r="GB518" s="7"/>
      <c r="GC518" s="7"/>
      <c r="GD518" s="7"/>
      <c r="GE518" s="7"/>
      <c r="GF518" s="7"/>
      <c r="GG518" s="7"/>
      <c r="GH518" s="7"/>
      <c r="GI518" s="7"/>
      <c r="GJ518" s="7"/>
      <c r="GK518" s="7"/>
      <c r="GL518" s="7"/>
      <c r="GM518" s="7"/>
      <c r="GN518" s="7"/>
      <c r="GO518" s="7"/>
      <c r="GP518" s="7"/>
      <c r="GQ518" s="7"/>
      <c r="GR518" s="7"/>
      <c r="GS518" s="7"/>
      <c r="GT518" s="7"/>
      <c r="GU518" s="7"/>
      <c r="GV518" s="7"/>
      <c r="GW518" s="7"/>
      <c r="GX518" s="7"/>
      <c r="GY518" s="7"/>
      <c r="GZ518" s="7"/>
      <c r="HA518" s="7"/>
      <c r="HB518" s="7"/>
      <c r="HC518" s="7"/>
      <c r="HD518" s="7"/>
      <c r="HE518" s="7"/>
      <c r="HF518" s="7"/>
      <c r="HG518" s="7"/>
      <c r="HH518" s="7"/>
      <c r="HI518" s="7"/>
      <c r="HJ518" s="7"/>
      <c r="HK518" s="7"/>
      <c r="HL518" s="7"/>
      <c r="HM518" s="7"/>
      <c r="HN518" s="7"/>
      <c r="HO518" s="7"/>
      <c r="HP518" s="7"/>
      <c r="HQ518" s="7"/>
      <c r="HR518" s="7"/>
      <c r="HS518" s="7"/>
      <c r="HT518" s="7"/>
      <c r="HU518" s="7"/>
      <c r="HV518" s="7"/>
      <c r="HW518" s="7"/>
      <c r="HX518" s="7"/>
      <c r="HY518" s="7"/>
      <c r="HZ518" s="7"/>
      <c r="IA518" s="7"/>
      <c r="IB518" s="7"/>
      <c r="IC518" s="7"/>
      <c r="ID518" s="7"/>
      <c r="IE518" s="7"/>
      <c r="IF518" s="7"/>
      <c r="IG518" s="7"/>
      <c r="IH518" s="7"/>
      <c r="II518" s="7"/>
      <c r="IJ518" s="7"/>
      <c r="IK518" s="7"/>
      <c r="IL518" s="7"/>
      <c r="IM518" s="7"/>
      <c r="IN518" s="7"/>
      <c r="IO518" s="7"/>
      <c r="IP518" s="7"/>
      <c r="IQ518" s="7"/>
      <c r="IR518" s="7"/>
      <c r="IS518" s="7"/>
      <c r="IT518" s="7"/>
      <c r="IU518" s="7"/>
      <c r="IV518" s="7"/>
      <c r="IW518" s="7"/>
      <c r="IX518" s="7"/>
      <c r="IY518" s="7"/>
      <c r="IZ518" s="7"/>
      <c r="JA518" s="7"/>
      <c r="JB518" s="7"/>
      <c r="JC518" s="7"/>
      <c r="JD518" s="7"/>
      <c r="JE518" s="7"/>
      <c r="JF518" s="7"/>
      <c r="JG518" s="7"/>
      <c r="JH518" s="7"/>
      <c r="JI518" s="7"/>
      <c r="JJ518" s="7"/>
      <c r="JK518" s="7"/>
      <c r="JL518" s="7"/>
      <c r="JM518" s="7"/>
      <c r="JN518" s="7"/>
      <c r="JO518" s="7"/>
      <c r="JP518" s="7"/>
      <c r="JQ518" s="7"/>
      <c r="JR518" s="7"/>
      <c r="JS518" s="7"/>
      <c r="JT518" s="7"/>
      <c r="JU518" s="7"/>
      <c r="JV518" s="7"/>
      <c r="JW518" s="7"/>
      <c r="JX518" s="7"/>
      <c r="JY518" s="7"/>
      <c r="JZ518" s="7"/>
      <c r="KA518" s="7"/>
      <c r="KB518" s="7"/>
      <c r="KC518" s="7"/>
      <c r="KD518" s="7"/>
      <c r="KE518" s="7"/>
      <c r="KF518" s="7"/>
      <c r="KG518" s="7"/>
      <c r="KH518" s="7"/>
      <c r="KI518" s="7"/>
      <c r="KJ518" s="7"/>
      <c r="KK518" s="7"/>
      <c r="KL518" s="7"/>
      <c r="KM518" s="7"/>
      <c r="KN518" s="7"/>
      <c r="KO518" s="7"/>
      <c r="KP518" s="7"/>
      <c r="KQ518" s="7"/>
      <c r="KR518" s="7"/>
      <c r="KS518" s="7"/>
      <c r="KT518" s="7"/>
      <c r="KU518" s="7"/>
      <c r="KV518" s="7"/>
      <c r="KW518" s="7"/>
      <c r="KX518" s="7"/>
      <c r="KY518" s="7"/>
      <c r="KZ518" s="7"/>
      <c r="LA518" s="7"/>
      <c r="LB518" s="7"/>
      <c r="LC518" s="7"/>
      <c r="LD518" s="7"/>
      <c r="LE518" s="7"/>
      <c r="LF518" s="7"/>
      <c r="LG518" s="7"/>
      <c r="LH518" s="7"/>
      <c r="LI518" s="7"/>
      <c r="LJ518" s="7"/>
      <c r="LK518" s="7"/>
      <c r="LL518" s="7"/>
      <c r="LM518" s="7"/>
      <c r="LN518" s="7"/>
      <c r="LO518" s="7"/>
      <c r="LP518" s="7"/>
      <c r="LQ518" s="7"/>
      <c r="LR518" s="7"/>
      <c r="LS518" s="7"/>
      <c r="LT518" s="7"/>
      <c r="LU518" s="7"/>
      <c r="LV518" s="7"/>
      <c r="LW518" s="7"/>
      <c r="LX518" s="7"/>
      <c r="LY518" s="7"/>
      <c r="LZ518" s="7"/>
      <c r="MA518" s="7"/>
      <c r="MB518" s="7"/>
      <c r="MC518" s="7"/>
      <c r="MD518" s="7"/>
      <c r="ME518" s="7"/>
      <c r="MF518" s="7"/>
      <c r="MG518" s="7"/>
      <c r="MH518" s="7"/>
      <c r="MI518" s="7"/>
      <c r="MJ518" s="7"/>
      <c r="MK518" s="7"/>
      <c r="ML518" s="7"/>
      <c r="MM518" s="7"/>
      <c r="MN518" s="7"/>
      <c r="MO518" s="7"/>
      <c r="MP518" s="7"/>
      <c r="MQ518" s="7"/>
      <c r="MR518" s="7"/>
      <c r="MS518" s="7"/>
      <c r="MT518" s="7"/>
      <c r="MU518" s="7"/>
      <c r="MV518" s="7"/>
      <c r="MW518" s="7"/>
      <c r="MX518" s="7"/>
      <c r="MY518" s="7"/>
      <c r="MZ518" s="7"/>
      <c r="NA518" s="7"/>
      <c r="NB518" s="7"/>
      <c r="NC518" s="7"/>
      <c r="ND518" s="7"/>
      <c r="NE518" s="7"/>
      <c r="NF518" s="7"/>
      <c r="NG518" s="7"/>
      <c r="NH518" s="7"/>
      <c r="NI518" s="7"/>
      <c r="NJ518" s="7"/>
      <c r="NK518" s="7"/>
      <c r="NL518" s="7"/>
      <c r="NM518" s="7"/>
      <c r="NN518" s="7"/>
      <c r="NO518" s="7"/>
      <c r="NP518" s="7"/>
      <c r="NQ518" s="7"/>
      <c r="NR518" s="7"/>
      <c r="NS518" s="7"/>
      <c r="NT518" s="7"/>
      <c r="NU518" s="7"/>
      <c r="NV518" s="7"/>
      <c r="NW518" s="7"/>
      <c r="NX518" s="7"/>
      <c r="NY518" s="7"/>
      <c r="NZ518" s="7"/>
      <c r="OA518" s="7"/>
      <c r="OB518" s="7"/>
      <c r="OC518" s="7"/>
      <c r="OD518" s="7"/>
      <c r="OE518" s="7"/>
      <c r="OF518" s="7"/>
      <c r="OG518" s="7"/>
      <c r="OH518" s="7"/>
      <c r="OI518" s="7"/>
      <c r="OJ518" s="7"/>
      <c r="OK518" s="7"/>
      <c r="OL518" s="7"/>
      <c r="OM518" s="7"/>
      <c r="ON518" s="7"/>
      <c r="OO518" s="7"/>
      <c r="OP518" s="7"/>
      <c r="OQ518" s="7"/>
      <c r="OR518" s="7"/>
      <c r="OS518" s="7"/>
      <c r="OT518" s="7"/>
      <c r="OU518" s="7"/>
      <c r="OV518" s="7"/>
      <c r="OW518" s="7"/>
      <c r="OX518" s="7"/>
      <c r="OY518" s="7"/>
      <c r="OZ518" s="7"/>
      <c r="PA518" s="7"/>
      <c r="PB518" s="7"/>
      <c r="PC518" s="7"/>
      <c r="PD518" s="7"/>
      <c r="PE518" s="7"/>
      <c r="PF518" s="7"/>
      <c r="PG518" s="7"/>
      <c r="PH518" s="7"/>
      <c r="PI518" s="7"/>
      <c r="PJ518" s="7"/>
      <c r="PK518" s="7"/>
      <c r="PL518" s="7"/>
      <c r="PM518" s="7"/>
      <c r="PN518" s="7"/>
      <c r="PO518" s="7"/>
      <c r="PP518" s="7"/>
      <c r="PQ518" s="7"/>
      <c r="PR518" s="7"/>
      <c r="PS518" s="7"/>
      <c r="PT518" s="7"/>
      <c r="PU518" s="7"/>
      <c r="PV518" s="7"/>
      <c r="PW518" s="7"/>
      <c r="PX518" s="7"/>
      <c r="PY518" s="7"/>
      <c r="PZ518" s="7"/>
      <c r="QA518" s="7"/>
      <c r="QB518" s="7"/>
      <c r="QC518" s="7"/>
      <c r="QD518" s="7"/>
      <c r="QE518" s="7"/>
      <c r="QF518" s="7"/>
      <c r="QG518" s="7"/>
      <c r="QH518" s="7"/>
      <c r="QI518" s="7"/>
      <c r="QJ518" s="7"/>
      <c r="QK518" s="7"/>
      <c r="QL518" s="7"/>
      <c r="QM518" s="7"/>
      <c r="QN518" s="7"/>
      <c r="QO518" s="7"/>
      <c r="QP518" s="7"/>
      <c r="QQ518" s="7"/>
      <c r="QR518" s="7"/>
      <c r="QS518" s="7"/>
      <c r="QT518" s="7"/>
      <c r="QU518" s="7"/>
      <c r="QV518" s="7"/>
      <c r="QW518" s="7"/>
      <c r="QX518" s="7"/>
      <c r="QY518" s="7"/>
      <c r="QZ518" s="7"/>
      <c r="RA518" s="7"/>
      <c r="RB518" s="7"/>
      <c r="RC518" s="7"/>
      <c r="RD518" s="7"/>
      <c r="RE518" s="7"/>
      <c r="RF518" s="7"/>
      <c r="RG518" s="7"/>
      <c r="RH518" s="7"/>
      <c r="RI518" s="7"/>
      <c r="RJ518" s="7"/>
      <c r="RK518" s="7"/>
      <c r="RL518" s="7"/>
      <c r="RM518" s="7"/>
      <c r="RN518" s="7"/>
      <c r="RO518" s="7"/>
      <c r="RP518" s="7"/>
      <c r="RQ518" s="7"/>
      <c r="RR518" s="7"/>
      <c r="RS518" s="7"/>
      <c r="RT518" s="7"/>
      <c r="RU518" s="7"/>
      <c r="RV518" s="7"/>
      <c r="RW518" s="7"/>
      <c r="RX518" s="7"/>
      <c r="RY518" s="7"/>
      <c r="RZ518" s="7"/>
      <c r="SA518" s="7"/>
      <c r="SB518" s="7"/>
      <c r="SC518" s="7"/>
      <c r="SD518" s="7"/>
      <c r="SE518" s="7"/>
      <c r="SF518" s="7"/>
      <c r="SG518" s="7"/>
      <c r="SH518" s="7"/>
      <c r="SI518" s="7"/>
      <c r="SJ518" s="7"/>
      <c r="SK518" s="7"/>
    </row>
    <row r="519" ht="14.2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  <c r="DT519" s="7"/>
      <c r="DU519" s="7"/>
      <c r="DV519" s="7"/>
      <c r="DW519" s="7"/>
      <c r="DX519" s="7"/>
      <c r="DY519" s="7"/>
      <c r="DZ519" s="7"/>
      <c r="EA519" s="7"/>
      <c r="EB519" s="7"/>
      <c r="EC519" s="7"/>
      <c r="ED519" s="7"/>
      <c r="EE519" s="7"/>
      <c r="EF519" s="7"/>
      <c r="EG519" s="7"/>
      <c r="EH519" s="7"/>
      <c r="EI519" s="7"/>
      <c r="EJ519" s="7"/>
      <c r="EK519" s="7"/>
      <c r="EL519" s="7"/>
      <c r="EM519" s="7"/>
      <c r="EN519" s="7"/>
      <c r="EO519" s="7"/>
      <c r="EP519" s="7"/>
      <c r="EQ519" s="7"/>
      <c r="ER519" s="7"/>
      <c r="ES519" s="7"/>
      <c r="ET519" s="7"/>
      <c r="EU519" s="7"/>
      <c r="EV519" s="7"/>
      <c r="EW519" s="7"/>
      <c r="EX519" s="7"/>
      <c r="EY519" s="7"/>
      <c r="EZ519" s="7"/>
      <c r="FA519" s="7"/>
      <c r="FB519" s="7"/>
      <c r="FC519" s="7"/>
      <c r="FD519" s="7"/>
      <c r="FE519" s="7"/>
      <c r="FF519" s="7"/>
      <c r="FG519" s="7"/>
      <c r="FH519" s="7"/>
      <c r="FI519" s="7"/>
      <c r="FJ519" s="7"/>
      <c r="FK519" s="7"/>
      <c r="FL519" s="7"/>
      <c r="FM519" s="7"/>
      <c r="FN519" s="7"/>
      <c r="FO519" s="7"/>
      <c r="FP519" s="7"/>
      <c r="FQ519" s="7"/>
      <c r="FR519" s="7"/>
      <c r="FS519" s="7"/>
      <c r="FT519" s="7"/>
      <c r="FU519" s="7"/>
      <c r="FV519" s="7"/>
      <c r="FW519" s="7"/>
      <c r="FX519" s="7"/>
      <c r="FY519" s="7"/>
      <c r="FZ519" s="7"/>
      <c r="GA519" s="7"/>
      <c r="GB519" s="7"/>
      <c r="GC519" s="7"/>
      <c r="GD519" s="7"/>
      <c r="GE519" s="7"/>
      <c r="GF519" s="7"/>
      <c r="GG519" s="7"/>
      <c r="GH519" s="7"/>
      <c r="GI519" s="7"/>
      <c r="GJ519" s="7"/>
      <c r="GK519" s="7"/>
      <c r="GL519" s="7"/>
      <c r="GM519" s="7"/>
      <c r="GN519" s="7"/>
      <c r="GO519" s="7"/>
      <c r="GP519" s="7"/>
      <c r="GQ519" s="7"/>
      <c r="GR519" s="7"/>
      <c r="GS519" s="7"/>
      <c r="GT519" s="7"/>
      <c r="GU519" s="7"/>
      <c r="GV519" s="7"/>
      <c r="GW519" s="7"/>
      <c r="GX519" s="7"/>
      <c r="GY519" s="7"/>
      <c r="GZ519" s="7"/>
      <c r="HA519" s="7"/>
      <c r="HB519" s="7"/>
      <c r="HC519" s="7"/>
      <c r="HD519" s="7"/>
      <c r="HE519" s="7"/>
      <c r="HF519" s="7"/>
      <c r="HG519" s="7"/>
      <c r="HH519" s="7"/>
      <c r="HI519" s="7"/>
      <c r="HJ519" s="7"/>
      <c r="HK519" s="7"/>
      <c r="HL519" s="7"/>
      <c r="HM519" s="7"/>
      <c r="HN519" s="7"/>
      <c r="HO519" s="7"/>
      <c r="HP519" s="7"/>
      <c r="HQ519" s="7"/>
      <c r="HR519" s="7"/>
      <c r="HS519" s="7"/>
      <c r="HT519" s="7"/>
      <c r="HU519" s="7"/>
      <c r="HV519" s="7"/>
      <c r="HW519" s="7"/>
      <c r="HX519" s="7"/>
      <c r="HY519" s="7"/>
      <c r="HZ519" s="7"/>
      <c r="IA519" s="7"/>
      <c r="IB519" s="7"/>
      <c r="IC519" s="7"/>
      <c r="ID519" s="7"/>
      <c r="IE519" s="7"/>
      <c r="IF519" s="7"/>
      <c r="IG519" s="7"/>
      <c r="IH519" s="7"/>
      <c r="II519" s="7"/>
      <c r="IJ519" s="7"/>
      <c r="IK519" s="7"/>
      <c r="IL519" s="7"/>
      <c r="IM519" s="7"/>
      <c r="IN519" s="7"/>
      <c r="IO519" s="7"/>
      <c r="IP519" s="7"/>
      <c r="IQ519" s="7"/>
      <c r="IR519" s="7"/>
      <c r="IS519" s="7"/>
      <c r="IT519" s="7"/>
      <c r="IU519" s="7"/>
      <c r="IV519" s="7"/>
      <c r="IW519" s="7"/>
      <c r="IX519" s="7"/>
      <c r="IY519" s="7"/>
      <c r="IZ519" s="7"/>
      <c r="JA519" s="7"/>
      <c r="JB519" s="7"/>
      <c r="JC519" s="7"/>
      <c r="JD519" s="7"/>
      <c r="JE519" s="7"/>
      <c r="JF519" s="7"/>
      <c r="JG519" s="7"/>
      <c r="JH519" s="7"/>
      <c r="JI519" s="7"/>
      <c r="JJ519" s="7"/>
      <c r="JK519" s="7"/>
      <c r="JL519" s="7"/>
      <c r="JM519" s="7"/>
      <c r="JN519" s="7"/>
      <c r="JO519" s="7"/>
      <c r="JP519" s="7"/>
      <c r="JQ519" s="7"/>
      <c r="JR519" s="7"/>
      <c r="JS519" s="7"/>
      <c r="JT519" s="7"/>
      <c r="JU519" s="7"/>
      <c r="JV519" s="7"/>
      <c r="JW519" s="7"/>
      <c r="JX519" s="7"/>
      <c r="JY519" s="7"/>
      <c r="JZ519" s="7"/>
      <c r="KA519" s="7"/>
      <c r="KB519" s="7"/>
      <c r="KC519" s="7"/>
      <c r="KD519" s="7"/>
      <c r="KE519" s="7"/>
      <c r="KF519" s="7"/>
      <c r="KG519" s="7"/>
      <c r="KH519" s="7"/>
      <c r="KI519" s="7"/>
      <c r="KJ519" s="7"/>
      <c r="KK519" s="7"/>
      <c r="KL519" s="7"/>
      <c r="KM519" s="7"/>
      <c r="KN519" s="7"/>
      <c r="KO519" s="7"/>
      <c r="KP519" s="7"/>
      <c r="KQ519" s="7"/>
      <c r="KR519" s="7"/>
      <c r="KS519" s="7"/>
      <c r="KT519" s="7"/>
      <c r="KU519" s="7"/>
      <c r="KV519" s="7"/>
      <c r="KW519" s="7"/>
      <c r="KX519" s="7"/>
      <c r="KY519" s="7"/>
      <c r="KZ519" s="7"/>
      <c r="LA519" s="7"/>
      <c r="LB519" s="7"/>
      <c r="LC519" s="7"/>
      <c r="LD519" s="7"/>
      <c r="LE519" s="7"/>
      <c r="LF519" s="7"/>
      <c r="LG519" s="7"/>
      <c r="LH519" s="7"/>
      <c r="LI519" s="7"/>
      <c r="LJ519" s="7"/>
      <c r="LK519" s="7"/>
      <c r="LL519" s="7"/>
      <c r="LM519" s="7"/>
      <c r="LN519" s="7"/>
      <c r="LO519" s="7"/>
      <c r="LP519" s="7"/>
      <c r="LQ519" s="7"/>
      <c r="LR519" s="7"/>
      <c r="LS519" s="7"/>
      <c r="LT519" s="7"/>
      <c r="LU519" s="7"/>
      <c r="LV519" s="7"/>
      <c r="LW519" s="7"/>
      <c r="LX519" s="7"/>
      <c r="LY519" s="7"/>
      <c r="LZ519" s="7"/>
      <c r="MA519" s="7"/>
      <c r="MB519" s="7"/>
      <c r="MC519" s="7"/>
      <c r="MD519" s="7"/>
      <c r="ME519" s="7"/>
      <c r="MF519" s="7"/>
      <c r="MG519" s="7"/>
      <c r="MH519" s="7"/>
      <c r="MI519" s="7"/>
      <c r="MJ519" s="7"/>
      <c r="MK519" s="7"/>
      <c r="ML519" s="7"/>
      <c r="MM519" s="7"/>
      <c r="MN519" s="7"/>
      <c r="MO519" s="7"/>
      <c r="MP519" s="7"/>
      <c r="MQ519" s="7"/>
      <c r="MR519" s="7"/>
      <c r="MS519" s="7"/>
      <c r="MT519" s="7"/>
      <c r="MU519" s="7"/>
      <c r="MV519" s="7"/>
      <c r="MW519" s="7"/>
      <c r="MX519" s="7"/>
      <c r="MY519" s="7"/>
      <c r="MZ519" s="7"/>
      <c r="NA519" s="7"/>
      <c r="NB519" s="7"/>
      <c r="NC519" s="7"/>
      <c r="ND519" s="7"/>
      <c r="NE519" s="7"/>
      <c r="NF519" s="7"/>
      <c r="NG519" s="7"/>
      <c r="NH519" s="7"/>
      <c r="NI519" s="7"/>
      <c r="NJ519" s="7"/>
      <c r="NK519" s="7"/>
      <c r="NL519" s="7"/>
      <c r="NM519" s="7"/>
      <c r="NN519" s="7"/>
      <c r="NO519" s="7"/>
      <c r="NP519" s="7"/>
      <c r="NQ519" s="7"/>
      <c r="NR519" s="7"/>
      <c r="NS519" s="7"/>
      <c r="NT519" s="7"/>
      <c r="NU519" s="7"/>
      <c r="NV519" s="7"/>
      <c r="NW519" s="7"/>
      <c r="NX519" s="7"/>
      <c r="NY519" s="7"/>
      <c r="NZ519" s="7"/>
      <c r="OA519" s="7"/>
      <c r="OB519" s="7"/>
      <c r="OC519" s="7"/>
      <c r="OD519" s="7"/>
      <c r="OE519" s="7"/>
      <c r="OF519" s="7"/>
      <c r="OG519" s="7"/>
      <c r="OH519" s="7"/>
      <c r="OI519" s="7"/>
      <c r="OJ519" s="7"/>
      <c r="OK519" s="7"/>
      <c r="OL519" s="7"/>
      <c r="OM519" s="7"/>
      <c r="ON519" s="7"/>
      <c r="OO519" s="7"/>
      <c r="OP519" s="7"/>
      <c r="OQ519" s="7"/>
      <c r="OR519" s="7"/>
      <c r="OS519" s="7"/>
      <c r="OT519" s="7"/>
      <c r="OU519" s="7"/>
      <c r="OV519" s="7"/>
      <c r="OW519" s="7"/>
      <c r="OX519" s="7"/>
      <c r="OY519" s="7"/>
      <c r="OZ519" s="7"/>
      <c r="PA519" s="7"/>
      <c r="PB519" s="7"/>
      <c r="PC519" s="7"/>
      <c r="PD519" s="7"/>
      <c r="PE519" s="7"/>
      <c r="PF519" s="7"/>
      <c r="PG519" s="7"/>
      <c r="PH519" s="7"/>
      <c r="PI519" s="7"/>
      <c r="PJ519" s="7"/>
      <c r="PK519" s="7"/>
      <c r="PL519" s="7"/>
      <c r="PM519" s="7"/>
      <c r="PN519" s="7"/>
      <c r="PO519" s="7"/>
      <c r="PP519" s="7"/>
      <c r="PQ519" s="7"/>
      <c r="PR519" s="7"/>
      <c r="PS519" s="7"/>
      <c r="PT519" s="7"/>
      <c r="PU519" s="7"/>
      <c r="PV519" s="7"/>
      <c r="PW519" s="7"/>
      <c r="PX519" s="7"/>
      <c r="PY519" s="7"/>
      <c r="PZ519" s="7"/>
      <c r="QA519" s="7"/>
      <c r="QB519" s="7"/>
      <c r="QC519" s="7"/>
      <c r="QD519" s="7"/>
      <c r="QE519" s="7"/>
      <c r="QF519" s="7"/>
      <c r="QG519" s="7"/>
      <c r="QH519" s="7"/>
      <c r="QI519" s="7"/>
      <c r="QJ519" s="7"/>
      <c r="QK519" s="7"/>
      <c r="QL519" s="7"/>
      <c r="QM519" s="7"/>
      <c r="QN519" s="7"/>
      <c r="QO519" s="7"/>
      <c r="QP519" s="7"/>
      <c r="QQ519" s="7"/>
      <c r="QR519" s="7"/>
      <c r="QS519" s="7"/>
      <c r="QT519" s="7"/>
      <c r="QU519" s="7"/>
      <c r="QV519" s="7"/>
      <c r="QW519" s="7"/>
      <c r="QX519" s="7"/>
      <c r="QY519" s="7"/>
      <c r="QZ519" s="7"/>
      <c r="RA519" s="7"/>
      <c r="RB519" s="7"/>
      <c r="RC519" s="7"/>
      <c r="RD519" s="7"/>
      <c r="RE519" s="7"/>
      <c r="RF519" s="7"/>
      <c r="RG519" s="7"/>
      <c r="RH519" s="7"/>
      <c r="RI519" s="7"/>
      <c r="RJ519" s="7"/>
      <c r="RK519" s="7"/>
      <c r="RL519" s="7"/>
      <c r="RM519" s="7"/>
      <c r="RN519" s="7"/>
      <c r="RO519" s="7"/>
      <c r="RP519" s="7"/>
      <c r="RQ519" s="7"/>
      <c r="RR519" s="7"/>
      <c r="RS519" s="7"/>
      <c r="RT519" s="7"/>
      <c r="RU519" s="7"/>
      <c r="RV519" s="7"/>
      <c r="RW519" s="7"/>
      <c r="RX519" s="7"/>
      <c r="RY519" s="7"/>
      <c r="RZ519" s="7"/>
      <c r="SA519" s="7"/>
      <c r="SB519" s="7"/>
      <c r="SC519" s="7"/>
      <c r="SD519" s="7"/>
      <c r="SE519" s="7"/>
      <c r="SF519" s="7"/>
      <c r="SG519" s="7"/>
      <c r="SH519" s="7"/>
      <c r="SI519" s="7"/>
      <c r="SJ519" s="7"/>
      <c r="SK519" s="7"/>
    </row>
    <row r="520" ht="14.2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  <c r="DT520" s="7"/>
      <c r="DU520" s="7"/>
      <c r="DV520" s="7"/>
      <c r="DW520" s="7"/>
      <c r="DX520" s="7"/>
      <c r="DY520" s="7"/>
      <c r="DZ520" s="7"/>
      <c r="EA520" s="7"/>
      <c r="EB520" s="7"/>
      <c r="EC520" s="7"/>
      <c r="ED520" s="7"/>
      <c r="EE520" s="7"/>
      <c r="EF520" s="7"/>
      <c r="EG520" s="7"/>
      <c r="EH520" s="7"/>
      <c r="EI520" s="7"/>
      <c r="EJ520" s="7"/>
      <c r="EK520" s="7"/>
      <c r="EL520" s="7"/>
      <c r="EM520" s="7"/>
      <c r="EN520" s="7"/>
      <c r="EO520" s="7"/>
      <c r="EP520" s="7"/>
      <c r="EQ520" s="7"/>
      <c r="ER520" s="7"/>
      <c r="ES520" s="7"/>
      <c r="ET520" s="7"/>
      <c r="EU520" s="7"/>
      <c r="EV520" s="7"/>
      <c r="EW520" s="7"/>
      <c r="EX520" s="7"/>
      <c r="EY520" s="7"/>
      <c r="EZ520" s="7"/>
      <c r="FA520" s="7"/>
      <c r="FB520" s="7"/>
      <c r="FC520" s="7"/>
      <c r="FD520" s="7"/>
      <c r="FE520" s="7"/>
      <c r="FF520" s="7"/>
      <c r="FG520" s="7"/>
      <c r="FH520" s="7"/>
      <c r="FI520" s="7"/>
      <c r="FJ520" s="7"/>
      <c r="FK520" s="7"/>
      <c r="FL520" s="7"/>
      <c r="FM520" s="7"/>
      <c r="FN520" s="7"/>
      <c r="FO520" s="7"/>
      <c r="FP520" s="7"/>
      <c r="FQ520" s="7"/>
      <c r="FR520" s="7"/>
      <c r="FS520" s="7"/>
      <c r="FT520" s="7"/>
      <c r="FU520" s="7"/>
      <c r="FV520" s="7"/>
      <c r="FW520" s="7"/>
      <c r="FX520" s="7"/>
      <c r="FY520" s="7"/>
      <c r="FZ520" s="7"/>
      <c r="GA520" s="7"/>
      <c r="GB520" s="7"/>
      <c r="GC520" s="7"/>
      <c r="GD520" s="7"/>
      <c r="GE520" s="7"/>
      <c r="GF520" s="7"/>
      <c r="GG520" s="7"/>
      <c r="GH520" s="7"/>
      <c r="GI520" s="7"/>
      <c r="GJ520" s="7"/>
      <c r="GK520" s="7"/>
      <c r="GL520" s="7"/>
      <c r="GM520" s="7"/>
      <c r="GN520" s="7"/>
      <c r="GO520" s="7"/>
      <c r="GP520" s="7"/>
      <c r="GQ520" s="7"/>
      <c r="GR520" s="7"/>
      <c r="GS520" s="7"/>
      <c r="GT520" s="7"/>
      <c r="GU520" s="7"/>
      <c r="GV520" s="7"/>
      <c r="GW520" s="7"/>
      <c r="GX520" s="7"/>
      <c r="GY520" s="7"/>
      <c r="GZ520" s="7"/>
      <c r="HA520" s="7"/>
      <c r="HB520" s="7"/>
      <c r="HC520" s="7"/>
      <c r="HD520" s="7"/>
      <c r="HE520" s="7"/>
      <c r="HF520" s="7"/>
      <c r="HG520" s="7"/>
      <c r="HH520" s="7"/>
      <c r="HI520" s="7"/>
      <c r="HJ520" s="7"/>
      <c r="HK520" s="7"/>
      <c r="HL520" s="7"/>
      <c r="HM520" s="7"/>
      <c r="HN520" s="7"/>
      <c r="HO520" s="7"/>
      <c r="HP520" s="7"/>
      <c r="HQ520" s="7"/>
      <c r="HR520" s="7"/>
      <c r="HS520" s="7"/>
      <c r="HT520" s="7"/>
      <c r="HU520" s="7"/>
      <c r="HV520" s="7"/>
      <c r="HW520" s="7"/>
      <c r="HX520" s="7"/>
      <c r="HY520" s="7"/>
      <c r="HZ520" s="7"/>
      <c r="IA520" s="7"/>
      <c r="IB520" s="7"/>
      <c r="IC520" s="7"/>
      <c r="ID520" s="7"/>
      <c r="IE520" s="7"/>
      <c r="IF520" s="7"/>
      <c r="IG520" s="7"/>
      <c r="IH520" s="7"/>
      <c r="II520" s="7"/>
      <c r="IJ520" s="7"/>
      <c r="IK520" s="7"/>
      <c r="IL520" s="7"/>
      <c r="IM520" s="7"/>
      <c r="IN520" s="7"/>
      <c r="IO520" s="7"/>
      <c r="IP520" s="7"/>
      <c r="IQ520" s="7"/>
      <c r="IR520" s="7"/>
      <c r="IS520" s="7"/>
      <c r="IT520" s="7"/>
      <c r="IU520" s="7"/>
      <c r="IV520" s="7"/>
      <c r="IW520" s="7"/>
      <c r="IX520" s="7"/>
      <c r="IY520" s="7"/>
      <c r="IZ520" s="7"/>
      <c r="JA520" s="7"/>
      <c r="JB520" s="7"/>
      <c r="JC520" s="7"/>
      <c r="JD520" s="7"/>
      <c r="JE520" s="7"/>
      <c r="JF520" s="7"/>
      <c r="JG520" s="7"/>
      <c r="JH520" s="7"/>
      <c r="JI520" s="7"/>
      <c r="JJ520" s="7"/>
      <c r="JK520" s="7"/>
      <c r="JL520" s="7"/>
      <c r="JM520" s="7"/>
      <c r="JN520" s="7"/>
      <c r="JO520" s="7"/>
      <c r="JP520" s="7"/>
      <c r="JQ520" s="7"/>
      <c r="JR520" s="7"/>
      <c r="JS520" s="7"/>
      <c r="JT520" s="7"/>
      <c r="JU520" s="7"/>
      <c r="JV520" s="7"/>
      <c r="JW520" s="7"/>
      <c r="JX520" s="7"/>
      <c r="JY520" s="7"/>
      <c r="JZ520" s="7"/>
      <c r="KA520" s="7"/>
      <c r="KB520" s="7"/>
      <c r="KC520" s="7"/>
      <c r="KD520" s="7"/>
      <c r="KE520" s="7"/>
      <c r="KF520" s="7"/>
      <c r="KG520" s="7"/>
      <c r="KH520" s="7"/>
      <c r="KI520" s="7"/>
      <c r="KJ520" s="7"/>
      <c r="KK520" s="7"/>
      <c r="KL520" s="7"/>
      <c r="KM520" s="7"/>
      <c r="KN520" s="7"/>
      <c r="KO520" s="7"/>
      <c r="KP520" s="7"/>
      <c r="KQ520" s="7"/>
      <c r="KR520" s="7"/>
      <c r="KS520" s="7"/>
      <c r="KT520" s="7"/>
      <c r="KU520" s="7"/>
      <c r="KV520" s="7"/>
      <c r="KW520" s="7"/>
      <c r="KX520" s="7"/>
      <c r="KY520" s="7"/>
      <c r="KZ520" s="7"/>
      <c r="LA520" s="7"/>
      <c r="LB520" s="7"/>
      <c r="LC520" s="7"/>
      <c r="LD520" s="7"/>
      <c r="LE520" s="7"/>
      <c r="LF520" s="7"/>
      <c r="LG520" s="7"/>
      <c r="LH520" s="7"/>
      <c r="LI520" s="7"/>
      <c r="LJ520" s="7"/>
      <c r="LK520" s="7"/>
      <c r="LL520" s="7"/>
      <c r="LM520" s="7"/>
      <c r="LN520" s="7"/>
      <c r="LO520" s="7"/>
      <c r="LP520" s="7"/>
      <c r="LQ520" s="7"/>
      <c r="LR520" s="7"/>
      <c r="LS520" s="7"/>
      <c r="LT520" s="7"/>
      <c r="LU520" s="7"/>
      <c r="LV520" s="7"/>
      <c r="LW520" s="7"/>
      <c r="LX520" s="7"/>
      <c r="LY520" s="7"/>
      <c r="LZ520" s="7"/>
      <c r="MA520" s="7"/>
      <c r="MB520" s="7"/>
      <c r="MC520" s="7"/>
      <c r="MD520" s="7"/>
      <c r="ME520" s="7"/>
      <c r="MF520" s="7"/>
      <c r="MG520" s="7"/>
      <c r="MH520" s="7"/>
      <c r="MI520" s="7"/>
      <c r="MJ520" s="7"/>
      <c r="MK520" s="7"/>
      <c r="ML520" s="7"/>
      <c r="MM520" s="7"/>
      <c r="MN520" s="7"/>
      <c r="MO520" s="7"/>
      <c r="MP520" s="7"/>
      <c r="MQ520" s="7"/>
      <c r="MR520" s="7"/>
      <c r="MS520" s="7"/>
      <c r="MT520" s="7"/>
      <c r="MU520" s="7"/>
      <c r="MV520" s="7"/>
      <c r="MW520" s="7"/>
      <c r="MX520" s="7"/>
      <c r="MY520" s="7"/>
      <c r="MZ520" s="7"/>
      <c r="NA520" s="7"/>
      <c r="NB520" s="7"/>
      <c r="NC520" s="7"/>
      <c r="ND520" s="7"/>
      <c r="NE520" s="7"/>
      <c r="NF520" s="7"/>
      <c r="NG520" s="7"/>
      <c r="NH520" s="7"/>
      <c r="NI520" s="7"/>
      <c r="NJ520" s="7"/>
      <c r="NK520" s="7"/>
      <c r="NL520" s="7"/>
      <c r="NM520" s="7"/>
      <c r="NN520" s="7"/>
      <c r="NO520" s="7"/>
      <c r="NP520" s="7"/>
      <c r="NQ520" s="7"/>
      <c r="NR520" s="7"/>
      <c r="NS520" s="7"/>
      <c r="NT520" s="7"/>
      <c r="NU520" s="7"/>
      <c r="NV520" s="7"/>
      <c r="NW520" s="7"/>
      <c r="NX520" s="7"/>
      <c r="NY520" s="7"/>
      <c r="NZ520" s="7"/>
      <c r="OA520" s="7"/>
      <c r="OB520" s="7"/>
      <c r="OC520" s="7"/>
      <c r="OD520" s="7"/>
      <c r="OE520" s="7"/>
      <c r="OF520" s="7"/>
      <c r="OG520" s="7"/>
      <c r="OH520" s="7"/>
      <c r="OI520" s="7"/>
      <c r="OJ520" s="7"/>
      <c r="OK520" s="7"/>
      <c r="OL520" s="7"/>
      <c r="OM520" s="7"/>
      <c r="ON520" s="7"/>
      <c r="OO520" s="7"/>
      <c r="OP520" s="7"/>
      <c r="OQ520" s="7"/>
      <c r="OR520" s="7"/>
      <c r="OS520" s="7"/>
      <c r="OT520" s="7"/>
      <c r="OU520" s="7"/>
      <c r="OV520" s="7"/>
      <c r="OW520" s="7"/>
      <c r="OX520" s="7"/>
      <c r="OY520" s="7"/>
      <c r="OZ520" s="7"/>
      <c r="PA520" s="7"/>
      <c r="PB520" s="7"/>
      <c r="PC520" s="7"/>
      <c r="PD520" s="7"/>
      <c r="PE520" s="7"/>
      <c r="PF520" s="7"/>
      <c r="PG520" s="7"/>
      <c r="PH520" s="7"/>
      <c r="PI520" s="7"/>
      <c r="PJ520" s="7"/>
      <c r="PK520" s="7"/>
      <c r="PL520" s="7"/>
      <c r="PM520" s="7"/>
      <c r="PN520" s="7"/>
      <c r="PO520" s="7"/>
      <c r="PP520" s="7"/>
      <c r="PQ520" s="7"/>
      <c r="PR520" s="7"/>
      <c r="PS520" s="7"/>
      <c r="PT520" s="7"/>
      <c r="PU520" s="7"/>
      <c r="PV520" s="7"/>
      <c r="PW520" s="7"/>
      <c r="PX520" s="7"/>
      <c r="PY520" s="7"/>
      <c r="PZ520" s="7"/>
      <c r="QA520" s="7"/>
      <c r="QB520" s="7"/>
      <c r="QC520" s="7"/>
      <c r="QD520" s="7"/>
      <c r="QE520" s="7"/>
      <c r="QF520" s="7"/>
      <c r="QG520" s="7"/>
      <c r="QH520" s="7"/>
      <c r="QI520" s="7"/>
      <c r="QJ520" s="7"/>
      <c r="QK520" s="7"/>
      <c r="QL520" s="7"/>
      <c r="QM520" s="7"/>
      <c r="QN520" s="7"/>
      <c r="QO520" s="7"/>
      <c r="QP520" s="7"/>
      <c r="QQ520" s="7"/>
      <c r="QR520" s="7"/>
      <c r="QS520" s="7"/>
      <c r="QT520" s="7"/>
      <c r="QU520" s="7"/>
      <c r="QV520" s="7"/>
      <c r="QW520" s="7"/>
      <c r="QX520" s="7"/>
      <c r="QY520" s="7"/>
      <c r="QZ520" s="7"/>
      <c r="RA520" s="7"/>
      <c r="RB520" s="7"/>
      <c r="RC520" s="7"/>
      <c r="RD520" s="7"/>
      <c r="RE520" s="7"/>
      <c r="RF520" s="7"/>
      <c r="RG520" s="7"/>
      <c r="RH520" s="7"/>
      <c r="RI520" s="7"/>
      <c r="RJ520" s="7"/>
      <c r="RK520" s="7"/>
      <c r="RL520" s="7"/>
      <c r="RM520" s="7"/>
      <c r="RN520" s="7"/>
      <c r="RO520" s="7"/>
      <c r="RP520" s="7"/>
      <c r="RQ520" s="7"/>
      <c r="RR520" s="7"/>
      <c r="RS520" s="7"/>
      <c r="RT520" s="7"/>
      <c r="RU520" s="7"/>
      <c r="RV520" s="7"/>
      <c r="RW520" s="7"/>
      <c r="RX520" s="7"/>
      <c r="RY520" s="7"/>
      <c r="RZ520" s="7"/>
      <c r="SA520" s="7"/>
      <c r="SB520" s="7"/>
      <c r="SC520" s="7"/>
      <c r="SD520" s="7"/>
      <c r="SE520" s="7"/>
      <c r="SF520" s="7"/>
      <c r="SG520" s="7"/>
      <c r="SH520" s="7"/>
      <c r="SI520" s="7"/>
      <c r="SJ520" s="7"/>
      <c r="SK520" s="7"/>
    </row>
    <row r="521" ht="14.2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  <c r="DT521" s="7"/>
      <c r="DU521" s="7"/>
      <c r="DV521" s="7"/>
      <c r="DW521" s="7"/>
      <c r="DX521" s="7"/>
      <c r="DY521" s="7"/>
      <c r="DZ521" s="7"/>
      <c r="EA521" s="7"/>
      <c r="EB521" s="7"/>
      <c r="EC521" s="7"/>
      <c r="ED521" s="7"/>
      <c r="EE521" s="7"/>
      <c r="EF521" s="7"/>
      <c r="EG521" s="7"/>
      <c r="EH521" s="7"/>
      <c r="EI521" s="7"/>
      <c r="EJ521" s="7"/>
      <c r="EK521" s="7"/>
      <c r="EL521" s="7"/>
      <c r="EM521" s="7"/>
      <c r="EN521" s="7"/>
      <c r="EO521" s="7"/>
      <c r="EP521" s="7"/>
      <c r="EQ521" s="7"/>
      <c r="ER521" s="7"/>
      <c r="ES521" s="7"/>
      <c r="ET521" s="7"/>
      <c r="EU521" s="7"/>
      <c r="EV521" s="7"/>
      <c r="EW521" s="7"/>
      <c r="EX521" s="7"/>
      <c r="EY521" s="7"/>
      <c r="EZ521" s="7"/>
      <c r="FA521" s="7"/>
      <c r="FB521" s="7"/>
      <c r="FC521" s="7"/>
      <c r="FD521" s="7"/>
      <c r="FE521" s="7"/>
      <c r="FF521" s="7"/>
      <c r="FG521" s="7"/>
      <c r="FH521" s="7"/>
      <c r="FI521" s="7"/>
      <c r="FJ521" s="7"/>
      <c r="FK521" s="7"/>
      <c r="FL521" s="7"/>
      <c r="FM521" s="7"/>
      <c r="FN521" s="7"/>
      <c r="FO521" s="7"/>
      <c r="FP521" s="7"/>
      <c r="FQ521" s="7"/>
      <c r="FR521" s="7"/>
      <c r="FS521" s="7"/>
      <c r="FT521" s="7"/>
      <c r="FU521" s="7"/>
      <c r="FV521" s="7"/>
      <c r="FW521" s="7"/>
      <c r="FX521" s="7"/>
      <c r="FY521" s="7"/>
      <c r="FZ521" s="7"/>
      <c r="GA521" s="7"/>
      <c r="GB521" s="7"/>
      <c r="GC521" s="7"/>
      <c r="GD521" s="7"/>
      <c r="GE521" s="7"/>
      <c r="GF521" s="7"/>
      <c r="GG521" s="7"/>
      <c r="GH521" s="7"/>
      <c r="GI521" s="7"/>
      <c r="GJ521" s="7"/>
      <c r="GK521" s="7"/>
      <c r="GL521" s="7"/>
      <c r="GM521" s="7"/>
      <c r="GN521" s="7"/>
      <c r="GO521" s="7"/>
      <c r="GP521" s="7"/>
      <c r="GQ521" s="7"/>
      <c r="GR521" s="7"/>
      <c r="GS521" s="7"/>
      <c r="GT521" s="7"/>
      <c r="GU521" s="7"/>
      <c r="GV521" s="7"/>
      <c r="GW521" s="7"/>
      <c r="GX521" s="7"/>
      <c r="GY521" s="7"/>
      <c r="GZ521" s="7"/>
      <c r="HA521" s="7"/>
      <c r="HB521" s="7"/>
      <c r="HC521" s="7"/>
      <c r="HD521" s="7"/>
      <c r="HE521" s="7"/>
      <c r="HF521" s="7"/>
      <c r="HG521" s="7"/>
      <c r="HH521" s="7"/>
      <c r="HI521" s="7"/>
      <c r="HJ521" s="7"/>
      <c r="HK521" s="7"/>
      <c r="HL521" s="7"/>
      <c r="HM521" s="7"/>
      <c r="HN521" s="7"/>
      <c r="HO521" s="7"/>
      <c r="HP521" s="7"/>
      <c r="HQ521" s="7"/>
      <c r="HR521" s="7"/>
      <c r="HS521" s="7"/>
      <c r="HT521" s="7"/>
      <c r="HU521" s="7"/>
      <c r="HV521" s="7"/>
      <c r="HW521" s="7"/>
      <c r="HX521" s="7"/>
      <c r="HY521" s="7"/>
      <c r="HZ521" s="7"/>
      <c r="IA521" s="7"/>
      <c r="IB521" s="7"/>
      <c r="IC521" s="7"/>
      <c r="ID521" s="7"/>
      <c r="IE521" s="7"/>
      <c r="IF521" s="7"/>
      <c r="IG521" s="7"/>
      <c r="IH521" s="7"/>
      <c r="II521" s="7"/>
      <c r="IJ521" s="7"/>
      <c r="IK521" s="7"/>
      <c r="IL521" s="7"/>
      <c r="IM521" s="7"/>
      <c r="IN521" s="7"/>
      <c r="IO521" s="7"/>
      <c r="IP521" s="7"/>
      <c r="IQ521" s="7"/>
      <c r="IR521" s="7"/>
      <c r="IS521" s="7"/>
      <c r="IT521" s="7"/>
      <c r="IU521" s="7"/>
      <c r="IV521" s="7"/>
      <c r="IW521" s="7"/>
      <c r="IX521" s="7"/>
      <c r="IY521" s="7"/>
      <c r="IZ521" s="7"/>
      <c r="JA521" s="7"/>
      <c r="JB521" s="7"/>
      <c r="JC521" s="7"/>
      <c r="JD521" s="7"/>
      <c r="JE521" s="7"/>
      <c r="JF521" s="7"/>
      <c r="JG521" s="7"/>
      <c r="JH521" s="7"/>
      <c r="JI521" s="7"/>
      <c r="JJ521" s="7"/>
      <c r="JK521" s="7"/>
      <c r="JL521" s="7"/>
      <c r="JM521" s="7"/>
      <c r="JN521" s="7"/>
      <c r="JO521" s="7"/>
      <c r="JP521" s="7"/>
      <c r="JQ521" s="7"/>
      <c r="JR521" s="7"/>
      <c r="JS521" s="7"/>
      <c r="JT521" s="7"/>
      <c r="JU521" s="7"/>
      <c r="JV521" s="7"/>
      <c r="JW521" s="7"/>
      <c r="JX521" s="7"/>
      <c r="JY521" s="7"/>
      <c r="JZ521" s="7"/>
      <c r="KA521" s="7"/>
      <c r="KB521" s="7"/>
      <c r="KC521" s="7"/>
      <c r="KD521" s="7"/>
      <c r="KE521" s="7"/>
      <c r="KF521" s="7"/>
      <c r="KG521" s="7"/>
      <c r="KH521" s="7"/>
      <c r="KI521" s="7"/>
      <c r="KJ521" s="7"/>
      <c r="KK521" s="7"/>
      <c r="KL521" s="7"/>
      <c r="KM521" s="7"/>
      <c r="KN521" s="7"/>
      <c r="KO521" s="7"/>
      <c r="KP521" s="7"/>
      <c r="KQ521" s="7"/>
      <c r="KR521" s="7"/>
      <c r="KS521" s="7"/>
      <c r="KT521" s="7"/>
      <c r="KU521" s="7"/>
      <c r="KV521" s="7"/>
      <c r="KW521" s="7"/>
      <c r="KX521" s="7"/>
      <c r="KY521" s="7"/>
      <c r="KZ521" s="7"/>
      <c r="LA521" s="7"/>
      <c r="LB521" s="7"/>
      <c r="LC521" s="7"/>
      <c r="LD521" s="7"/>
      <c r="LE521" s="7"/>
      <c r="LF521" s="7"/>
      <c r="LG521" s="7"/>
      <c r="LH521" s="7"/>
      <c r="LI521" s="7"/>
      <c r="LJ521" s="7"/>
      <c r="LK521" s="7"/>
      <c r="LL521" s="7"/>
      <c r="LM521" s="7"/>
      <c r="LN521" s="7"/>
      <c r="LO521" s="7"/>
      <c r="LP521" s="7"/>
      <c r="LQ521" s="7"/>
      <c r="LR521" s="7"/>
      <c r="LS521" s="7"/>
      <c r="LT521" s="7"/>
      <c r="LU521" s="7"/>
      <c r="LV521" s="7"/>
      <c r="LW521" s="7"/>
      <c r="LX521" s="7"/>
      <c r="LY521" s="7"/>
      <c r="LZ521" s="7"/>
      <c r="MA521" s="7"/>
      <c r="MB521" s="7"/>
      <c r="MC521" s="7"/>
      <c r="MD521" s="7"/>
      <c r="ME521" s="7"/>
      <c r="MF521" s="7"/>
      <c r="MG521" s="7"/>
      <c r="MH521" s="7"/>
      <c r="MI521" s="7"/>
      <c r="MJ521" s="7"/>
      <c r="MK521" s="7"/>
      <c r="ML521" s="7"/>
      <c r="MM521" s="7"/>
      <c r="MN521" s="7"/>
      <c r="MO521" s="7"/>
      <c r="MP521" s="7"/>
      <c r="MQ521" s="7"/>
      <c r="MR521" s="7"/>
      <c r="MS521" s="7"/>
      <c r="MT521" s="7"/>
      <c r="MU521" s="7"/>
      <c r="MV521" s="7"/>
      <c r="MW521" s="7"/>
      <c r="MX521" s="7"/>
      <c r="MY521" s="7"/>
      <c r="MZ521" s="7"/>
      <c r="NA521" s="7"/>
      <c r="NB521" s="7"/>
      <c r="NC521" s="7"/>
      <c r="ND521" s="7"/>
      <c r="NE521" s="7"/>
      <c r="NF521" s="7"/>
      <c r="NG521" s="7"/>
      <c r="NH521" s="7"/>
      <c r="NI521" s="7"/>
      <c r="NJ521" s="7"/>
      <c r="NK521" s="7"/>
      <c r="NL521" s="7"/>
      <c r="NM521" s="7"/>
      <c r="NN521" s="7"/>
      <c r="NO521" s="7"/>
      <c r="NP521" s="7"/>
      <c r="NQ521" s="7"/>
      <c r="NR521" s="7"/>
      <c r="NS521" s="7"/>
      <c r="NT521" s="7"/>
      <c r="NU521" s="7"/>
      <c r="NV521" s="7"/>
      <c r="NW521" s="7"/>
      <c r="NX521" s="7"/>
      <c r="NY521" s="7"/>
      <c r="NZ521" s="7"/>
      <c r="OA521" s="7"/>
      <c r="OB521" s="7"/>
      <c r="OC521" s="7"/>
      <c r="OD521" s="7"/>
      <c r="OE521" s="7"/>
      <c r="OF521" s="7"/>
      <c r="OG521" s="7"/>
      <c r="OH521" s="7"/>
      <c r="OI521" s="7"/>
      <c r="OJ521" s="7"/>
      <c r="OK521" s="7"/>
      <c r="OL521" s="7"/>
      <c r="OM521" s="7"/>
      <c r="ON521" s="7"/>
      <c r="OO521" s="7"/>
      <c r="OP521" s="7"/>
      <c r="OQ521" s="7"/>
      <c r="OR521" s="7"/>
      <c r="OS521" s="7"/>
      <c r="OT521" s="7"/>
      <c r="OU521" s="7"/>
      <c r="OV521" s="7"/>
      <c r="OW521" s="7"/>
      <c r="OX521" s="7"/>
      <c r="OY521" s="7"/>
      <c r="OZ521" s="7"/>
      <c r="PA521" s="7"/>
      <c r="PB521" s="7"/>
      <c r="PC521" s="7"/>
      <c r="PD521" s="7"/>
      <c r="PE521" s="7"/>
      <c r="PF521" s="7"/>
      <c r="PG521" s="7"/>
      <c r="PH521" s="7"/>
      <c r="PI521" s="7"/>
      <c r="PJ521" s="7"/>
      <c r="PK521" s="7"/>
      <c r="PL521" s="7"/>
      <c r="PM521" s="7"/>
      <c r="PN521" s="7"/>
      <c r="PO521" s="7"/>
      <c r="PP521" s="7"/>
      <c r="PQ521" s="7"/>
      <c r="PR521" s="7"/>
      <c r="PS521" s="7"/>
      <c r="PT521" s="7"/>
      <c r="PU521" s="7"/>
      <c r="PV521" s="7"/>
      <c r="PW521" s="7"/>
      <c r="PX521" s="7"/>
      <c r="PY521" s="7"/>
      <c r="PZ521" s="7"/>
      <c r="QA521" s="7"/>
      <c r="QB521" s="7"/>
      <c r="QC521" s="7"/>
      <c r="QD521" s="7"/>
      <c r="QE521" s="7"/>
      <c r="QF521" s="7"/>
      <c r="QG521" s="7"/>
      <c r="QH521" s="7"/>
      <c r="QI521" s="7"/>
      <c r="QJ521" s="7"/>
      <c r="QK521" s="7"/>
      <c r="QL521" s="7"/>
      <c r="QM521" s="7"/>
      <c r="QN521" s="7"/>
      <c r="QO521" s="7"/>
      <c r="QP521" s="7"/>
      <c r="QQ521" s="7"/>
      <c r="QR521" s="7"/>
      <c r="QS521" s="7"/>
      <c r="QT521" s="7"/>
      <c r="QU521" s="7"/>
      <c r="QV521" s="7"/>
      <c r="QW521" s="7"/>
      <c r="QX521" s="7"/>
      <c r="QY521" s="7"/>
      <c r="QZ521" s="7"/>
      <c r="RA521" s="7"/>
      <c r="RB521" s="7"/>
      <c r="RC521" s="7"/>
      <c r="RD521" s="7"/>
      <c r="RE521" s="7"/>
      <c r="RF521" s="7"/>
      <c r="RG521" s="7"/>
      <c r="RH521" s="7"/>
      <c r="RI521" s="7"/>
      <c r="RJ521" s="7"/>
      <c r="RK521" s="7"/>
      <c r="RL521" s="7"/>
      <c r="RM521" s="7"/>
      <c r="RN521" s="7"/>
      <c r="RO521" s="7"/>
      <c r="RP521" s="7"/>
      <c r="RQ521" s="7"/>
      <c r="RR521" s="7"/>
      <c r="RS521" s="7"/>
      <c r="RT521" s="7"/>
      <c r="RU521" s="7"/>
      <c r="RV521" s="7"/>
      <c r="RW521" s="7"/>
      <c r="RX521" s="7"/>
      <c r="RY521" s="7"/>
      <c r="RZ521" s="7"/>
      <c r="SA521" s="7"/>
      <c r="SB521" s="7"/>
      <c r="SC521" s="7"/>
      <c r="SD521" s="7"/>
      <c r="SE521" s="7"/>
      <c r="SF521" s="7"/>
      <c r="SG521" s="7"/>
      <c r="SH521" s="7"/>
      <c r="SI521" s="7"/>
      <c r="SJ521" s="7"/>
      <c r="SK521" s="7"/>
    </row>
    <row r="522" ht="14.2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  <c r="DT522" s="7"/>
      <c r="DU522" s="7"/>
      <c r="DV522" s="7"/>
      <c r="DW522" s="7"/>
      <c r="DX522" s="7"/>
      <c r="DY522" s="7"/>
      <c r="DZ522" s="7"/>
      <c r="EA522" s="7"/>
      <c r="EB522" s="7"/>
      <c r="EC522" s="7"/>
      <c r="ED522" s="7"/>
      <c r="EE522" s="7"/>
      <c r="EF522" s="7"/>
      <c r="EG522" s="7"/>
      <c r="EH522" s="7"/>
      <c r="EI522" s="7"/>
      <c r="EJ522" s="7"/>
      <c r="EK522" s="7"/>
      <c r="EL522" s="7"/>
      <c r="EM522" s="7"/>
      <c r="EN522" s="7"/>
      <c r="EO522" s="7"/>
      <c r="EP522" s="7"/>
      <c r="EQ522" s="7"/>
      <c r="ER522" s="7"/>
      <c r="ES522" s="7"/>
      <c r="ET522" s="7"/>
      <c r="EU522" s="7"/>
      <c r="EV522" s="7"/>
      <c r="EW522" s="7"/>
      <c r="EX522" s="7"/>
      <c r="EY522" s="7"/>
      <c r="EZ522" s="7"/>
      <c r="FA522" s="7"/>
      <c r="FB522" s="7"/>
      <c r="FC522" s="7"/>
      <c r="FD522" s="7"/>
      <c r="FE522" s="7"/>
      <c r="FF522" s="7"/>
      <c r="FG522" s="7"/>
      <c r="FH522" s="7"/>
      <c r="FI522" s="7"/>
      <c r="FJ522" s="7"/>
      <c r="FK522" s="7"/>
      <c r="FL522" s="7"/>
      <c r="FM522" s="7"/>
      <c r="FN522" s="7"/>
      <c r="FO522" s="7"/>
      <c r="FP522" s="7"/>
      <c r="FQ522" s="7"/>
      <c r="FR522" s="7"/>
      <c r="FS522" s="7"/>
      <c r="FT522" s="7"/>
      <c r="FU522" s="7"/>
      <c r="FV522" s="7"/>
      <c r="FW522" s="7"/>
      <c r="FX522" s="7"/>
      <c r="FY522" s="7"/>
      <c r="FZ522" s="7"/>
      <c r="GA522" s="7"/>
      <c r="GB522" s="7"/>
      <c r="GC522" s="7"/>
      <c r="GD522" s="7"/>
      <c r="GE522" s="7"/>
      <c r="GF522" s="7"/>
      <c r="GG522" s="7"/>
      <c r="GH522" s="7"/>
      <c r="GI522" s="7"/>
      <c r="GJ522" s="7"/>
      <c r="GK522" s="7"/>
      <c r="GL522" s="7"/>
      <c r="GM522" s="7"/>
      <c r="GN522" s="7"/>
      <c r="GO522" s="7"/>
      <c r="GP522" s="7"/>
      <c r="GQ522" s="7"/>
      <c r="GR522" s="7"/>
      <c r="GS522" s="7"/>
      <c r="GT522" s="7"/>
      <c r="GU522" s="7"/>
      <c r="GV522" s="7"/>
      <c r="GW522" s="7"/>
      <c r="GX522" s="7"/>
      <c r="GY522" s="7"/>
      <c r="GZ522" s="7"/>
      <c r="HA522" s="7"/>
      <c r="HB522" s="7"/>
      <c r="HC522" s="7"/>
      <c r="HD522" s="7"/>
      <c r="HE522" s="7"/>
      <c r="HF522" s="7"/>
      <c r="HG522" s="7"/>
      <c r="HH522" s="7"/>
      <c r="HI522" s="7"/>
      <c r="HJ522" s="7"/>
      <c r="HK522" s="7"/>
      <c r="HL522" s="7"/>
      <c r="HM522" s="7"/>
      <c r="HN522" s="7"/>
      <c r="HO522" s="7"/>
      <c r="HP522" s="7"/>
      <c r="HQ522" s="7"/>
      <c r="HR522" s="7"/>
      <c r="HS522" s="7"/>
      <c r="HT522" s="7"/>
      <c r="HU522" s="7"/>
      <c r="HV522" s="7"/>
      <c r="HW522" s="7"/>
      <c r="HX522" s="7"/>
      <c r="HY522" s="7"/>
      <c r="HZ522" s="7"/>
      <c r="IA522" s="7"/>
      <c r="IB522" s="7"/>
      <c r="IC522" s="7"/>
      <c r="ID522" s="7"/>
      <c r="IE522" s="7"/>
      <c r="IF522" s="7"/>
      <c r="IG522" s="7"/>
      <c r="IH522" s="7"/>
      <c r="II522" s="7"/>
      <c r="IJ522" s="7"/>
      <c r="IK522" s="7"/>
      <c r="IL522" s="7"/>
      <c r="IM522" s="7"/>
      <c r="IN522" s="7"/>
      <c r="IO522" s="7"/>
      <c r="IP522" s="7"/>
      <c r="IQ522" s="7"/>
      <c r="IR522" s="7"/>
      <c r="IS522" s="7"/>
      <c r="IT522" s="7"/>
      <c r="IU522" s="7"/>
      <c r="IV522" s="7"/>
      <c r="IW522" s="7"/>
      <c r="IX522" s="7"/>
      <c r="IY522" s="7"/>
      <c r="IZ522" s="7"/>
      <c r="JA522" s="7"/>
      <c r="JB522" s="7"/>
      <c r="JC522" s="7"/>
      <c r="JD522" s="7"/>
      <c r="JE522" s="7"/>
      <c r="JF522" s="7"/>
      <c r="JG522" s="7"/>
      <c r="JH522" s="7"/>
      <c r="JI522" s="7"/>
      <c r="JJ522" s="7"/>
      <c r="JK522" s="7"/>
      <c r="JL522" s="7"/>
      <c r="JM522" s="7"/>
      <c r="JN522" s="7"/>
      <c r="JO522" s="7"/>
      <c r="JP522" s="7"/>
      <c r="JQ522" s="7"/>
      <c r="JR522" s="7"/>
      <c r="JS522" s="7"/>
      <c r="JT522" s="7"/>
      <c r="JU522" s="7"/>
      <c r="JV522" s="7"/>
      <c r="JW522" s="7"/>
      <c r="JX522" s="7"/>
      <c r="JY522" s="7"/>
      <c r="JZ522" s="7"/>
      <c r="KA522" s="7"/>
      <c r="KB522" s="7"/>
      <c r="KC522" s="7"/>
      <c r="KD522" s="7"/>
      <c r="KE522" s="7"/>
      <c r="KF522" s="7"/>
      <c r="KG522" s="7"/>
      <c r="KH522" s="7"/>
      <c r="KI522" s="7"/>
      <c r="KJ522" s="7"/>
      <c r="KK522" s="7"/>
      <c r="KL522" s="7"/>
      <c r="KM522" s="7"/>
      <c r="KN522" s="7"/>
      <c r="KO522" s="7"/>
      <c r="KP522" s="7"/>
      <c r="KQ522" s="7"/>
      <c r="KR522" s="7"/>
      <c r="KS522" s="7"/>
      <c r="KT522" s="7"/>
      <c r="KU522" s="7"/>
      <c r="KV522" s="7"/>
      <c r="KW522" s="7"/>
      <c r="KX522" s="7"/>
      <c r="KY522" s="7"/>
      <c r="KZ522" s="7"/>
      <c r="LA522" s="7"/>
      <c r="LB522" s="7"/>
      <c r="LC522" s="7"/>
      <c r="LD522" s="7"/>
      <c r="LE522" s="7"/>
      <c r="LF522" s="7"/>
      <c r="LG522" s="7"/>
      <c r="LH522" s="7"/>
      <c r="LI522" s="7"/>
      <c r="LJ522" s="7"/>
      <c r="LK522" s="7"/>
      <c r="LL522" s="7"/>
      <c r="LM522" s="7"/>
      <c r="LN522" s="7"/>
      <c r="LO522" s="7"/>
      <c r="LP522" s="7"/>
      <c r="LQ522" s="7"/>
      <c r="LR522" s="7"/>
      <c r="LS522" s="7"/>
      <c r="LT522" s="7"/>
      <c r="LU522" s="7"/>
      <c r="LV522" s="7"/>
      <c r="LW522" s="7"/>
      <c r="LX522" s="7"/>
      <c r="LY522" s="7"/>
      <c r="LZ522" s="7"/>
      <c r="MA522" s="7"/>
      <c r="MB522" s="7"/>
      <c r="MC522" s="7"/>
      <c r="MD522" s="7"/>
      <c r="ME522" s="7"/>
      <c r="MF522" s="7"/>
      <c r="MG522" s="7"/>
      <c r="MH522" s="7"/>
      <c r="MI522" s="7"/>
      <c r="MJ522" s="7"/>
      <c r="MK522" s="7"/>
      <c r="ML522" s="7"/>
      <c r="MM522" s="7"/>
      <c r="MN522" s="7"/>
      <c r="MO522" s="7"/>
      <c r="MP522" s="7"/>
      <c r="MQ522" s="7"/>
      <c r="MR522" s="7"/>
      <c r="MS522" s="7"/>
      <c r="MT522" s="7"/>
      <c r="MU522" s="7"/>
      <c r="MV522" s="7"/>
      <c r="MW522" s="7"/>
      <c r="MX522" s="7"/>
      <c r="MY522" s="7"/>
      <c r="MZ522" s="7"/>
      <c r="NA522" s="7"/>
      <c r="NB522" s="7"/>
      <c r="NC522" s="7"/>
      <c r="ND522" s="7"/>
      <c r="NE522" s="7"/>
      <c r="NF522" s="7"/>
      <c r="NG522" s="7"/>
      <c r="NH522" s="7"/>
      <c r="NI522" s="7"/>
      <c r="NJ522" s="7"/>
      <c r="NK522" s="7"/>
      <c r="NL522" s="7"/>
      <c r="NM522" s="7"/>
      <c r="NN522" s="7"/>
      <c r="NO522" s="7"/>
      <c r="NP522" s="7"/>
      <c r="NQ522" s="7"/>
      <c r="NR522" s="7"/>
      <c r="NS522" s="7"/>
      <c r="NT522" s="7"/>
      <c r="NU522" s="7"/>
      <c r="NV522" s="7"/>
      <c r="NW522" s="7"/>
      <c r="NX522" s="7"/>
      <c r="NY522" s="7"/>
      <c r="NZ522" s="7"/>
      <c r="OA522" s="7"/>
      <c r="OB522" s="7"/>
      <c r="OC522" s="7"/>
      <c r="OD522" s="7"/>
      <c r="OE522" s="7"/>
      <c r="OF522" s="7"/>
      <c r="OG522" s="7"/>
      <c r="OH522" s="7"/>
      <c r="OI522" s="7"/>
      <c r="OJ522" s="7"/>
      <c r="OK522" s="7"/>
      <c r="OL522" s="7"/>
      <c r="OM522" s="7"/>
      <c r="ON522" s="7"/>
      <c r="OO522" s="7"/>
      <c r="OP522" s="7"/>
      <c r="OQ522" s="7"/>
      <c r="OR522" s="7"/>
      <c r="OS522" s="7"/>
      <c r="OT522" s="7"/>
      <c r="OU522" s="7"/>
      <c r="OV522" s="7"/>
      <c r="OW522" s="7"/>
      <c r="OX522" s="7"/>
      <c r="OY522" s="7"/>
      <c r="OZ522" s="7"/>
      <c r="PA522" s="7"/>
      <c r="PB522" s="7"/>
      <c r="PC522" s="7"/>
      <c r="PD522" s="7"/>
      <c r="PE522" s="7"/>
      <c r="PF522" s="7"/>
      <c r="PG522" s="7"/>
      <c r="PH522" s="7"/>
      <c r="PI522" s="7"/>
      <c r="PJ522" s="7"/>
      <c r="PK522" s="7"/>
      <c r="PL522" s="7"/>
      <c r="PM522" s="7"/>
      <c r="PN522" s="7"/>
      <c r="PO522" s="7"/>
      <c r="PP522" s="7"/>
      <c r="PQ522" s="7"/>
      <c r="PR522" s="7"/>
      <c r="PS522" s="7"/>
      <c r="PT522" s="7"/>
      <c r="PU522" s="7"/>
      <c r="PV522" s="7"/>
      <c r="PW522" s="7"/>
      <c r="PX522" s="7"/>
      <c r="PY522" s="7"/>
      <c r="PZ522" s="7"/>
      <c r="QA522" s="7"/>
      <c r="QB522" s="7"/>
      <c r="QC522" s="7"/>
      <c r="QD522" s="7"/>
      <c r="QE522" s="7"/>
      <c r="QF522" s="7"/>
      <c r="QG522" s="7"/>
      <c r="QH522" s="7"/>
      <c r="QI522" s="7"/>
      <c r="QJ522" s="7"/>
      <c r="QK522" s="7"/>
      <c r="QL522" s="7"/>
      <c r="QM522" s="7"/>
      <c r="QN522" s="7"/>
      <c r="QO522" s="7"/>
      <c r="QP522" s="7"/>
      <c r="QQ522" s="7"/>
      <c r="QR522" s="7"/>
      <c r="QS522" s="7"/>
      <c r="QT522" s="7"/>
      <c r="QU522" s="7"/>
      <c r="QV522" s="7"/>
      <c r="QW522" s="7"/>
      <c r="QX522" s="7"/>
      <c r="QY522" s="7"/>
      <c r="QZ522" s="7"/>
      <c r="RA522" s="7"/>
      <c r="RB522" s="7"/>
      <c r="RC522" s="7"/>
      <c r="RD522" s="7"/>
      <c r="RE522" s="7"/>
      <c r="RF522" s="7"/>
      <c r="RG522" s="7"/>
      <c r="RH522" s="7"/>
      <c r="RI522" s="7"/>
      <c r="RJ522" s="7"/>
      <c r="RK522" s="7"/>
      <c r="RL522" s="7"/>
      <c r="RM522" s="7"/>
      <c r="RN522" s="7"/>
      <c r="RO522" s="7"/>
      <c r="RP522" s="7"/>
      <c r="RQ522" s="7"/>
      <c r="RR522" s="7"/>
      <c r="RS522" s="7"/>
      <c r="RT522" s="7"/>
      <c r="RU522" s="7"/>
      <c r="RV522" s="7"/>
      <c r="RW522" s="7"/>
      <c r="RX522" s="7"/>
      <c r="RY522" s="7"/>
      <c r="RZ522" s="7"/>
      <c r="SA522" s="7"/>
      <c r="SB522" s="7"/>
      <c r="SC522" s="7"/>
      <c r="SD522" s="7"/>
      <c r="SE522" s="7"/>
      <c r="SF522" s="7"/>
      <c r="SG522" s="7"/>
      <c r="SH522" s="7"/>
      <c r="SI522" s="7"/>
      <c r="SJ522" s="7"/>
      <c r="SK522" s="7"/>
    </row>
    <row r="523" ht="14.2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  <c r="DT523" s="7"/>
      <c r="DU523" s="7"/>
      <c r="DV523" s="7"/>
      <c r="DW523" s="7"/>
      <c r="DX523" s="7"/>
      <c r="DY523" s="7"/>
      <c r="DZ523" s="7"/>
      <c r="EA523" s="7"/>
      <c r="EB523" s="7"/>
      <c r="EC523" s="7"/>
      <c r="ED523" s="7"/>
      <c r="EE523" s="7"/>
      <c r="EF523" s="7"/>
      <c r="EG523" s="7"/>
      <c r="EH523" s="7"/>
      <c r="EI523" s="7"/>
      <c r="EJ523" s="7"/>
      <c r="EK523" s="7"/>
      <c r="EL523" s="7"/>
      <c r="EM523" s="7"/>
      <c r="EN523" s="7"/>
      <c r="EO523" s="7"/>
      <c r="EP523" s="7"/>
      <c r="EQ523" s="7"/>
      <c r="ER523" s="7"/>
      <c r="ES523" s="7"/>
      <c r="ET523" s="7"/>
      <c r="EU523" s="7"/>
      <c r="EV523" s="7"/>
      <c r="EW523" s="7"/>
      <c r="EX523" s="7"/>
      <c r="EY523" s="7"/>
      <c r="EZ523" s="7"/>
      <c r="FA523" s="7"/>
      <c r="FB523" s="7"/>
      <c r="FC523" s="7"/>
      <c r="FD523" s="7"/>
      <c r="FE523" s="7"/>
      <c r="FF523" s="7"/>
      <c r="FG523" s="7"/>
      <c r="FH523" s="7"/>
      <c r="FI523" s="7"/>
      <c r="FJ523" s="7"/>
      <c r="FK523" s="7"/>
      <c r="FL523" s="7"/>
      <c r="FM523" s="7"/>
      <c r="FN523" s="7"/>
      <c r="FO523" s="7"/>
      <c r="FP523" s="7"/>
      <c r="FQ523" s="7"/>
      <c r="FR523" s="7"/>
      <c r="FS523" s="7"/>
      <c r="FT523" s="7"/>
      <c r="FU523" s="7"/>
      <c r="FV523" s="7"/>
      <c r="FW523" s="7"/>
      <c r="FX523" s="7"/>
      <c r="FY523" s="7"/>
      <c r="FZ523" s="7"/>
      <c r="GA523" s="7"/>
      <c r="GB523" s="7"/>
      <c r="GC523" s="7"/>
      <c r="GD523" s="7"/>
      <c r="GE523" s="7"/>
      <c r="GF523" s="7"/>
      <c r="GG523" s="7"/>
      <c r="GH523" s="7"/>
      <c r="GI523" s="7"/>
      <c r="GJ523" s="7"/>
      <c r="GK523" s="7"/>
      <c r="GL523" s="7"/>
      <c r="GM523" s="7"/>
      <c r="GN523" s="7"/>
      <c r="GO523" s="7"/>
      <c r="GP523" s="7"/>
      <c r="GQ523" s="7"/>
      <c r="GR523" s="7"/>
      <c r="GS523" s="7"/>
      <c r="GT523" s="7"/>
      <c r="GU523" s="7"/>
      <c r="GV523" s="7"/>
      <c r="GW523" s="7"/>
      <c r="GX523" s="7"/>
      <c r="GY523" s="7"/>
      <c r="GZ523" s="7"/>
      <c r="HA523" s="7"/>
      <c r="HB523" s="7"/>
      <c r="HC523" s="7"/>
      <c r="HD523" s="7"/>
      <c r="HE523" s="7"/>
      <c r="HF523" s="7"/>
      <c r="HG523" s="7"/>
      <c r="HH523" s="7"/>
      <c r="HI523" s="7"/>
      <c r="HJ523" s="7"/>
      <c r="HK523" s="7"/>
      <c r="HL523" s="7"/>
      <c r="HM523" s="7"/>
      <c r="HN523" s="7"/>
      <c r="HO523" s="7"/>
      <c r="HP523" s="7"/>
      <c r="HQ523" s="7"/>
      <c r="HR523" s="7"/>
      <c r="HS523" s="7"/>
      <c r="HT523" s="7"/>
      <c r="HU523" s="7"/>
      <c r="HV523" s="7"/>
      <c r="HW523" s="7"/>
      <c r="HX523" s="7"/>
      <c r="HY523" s="7"/>
      <c r="HZ523" s="7"/>
      <c r="IA523" s="7"/>
      <c r="IB523" s="7"/>
      <c r="IC523" s="7"/>
      <c r="ID523" s="7"/>
      <c r="IE523" s="7"/>
      <c r="IF523" s="7"/>
      <c r="IG523" s="7"/>
      <c r="IH523" s="7"/>
      <c r="II523" s="7"/>
      <c r="IJ523" s="7"/>
      <c r="IK523" s="7"/>
      <c r="IL523" s="7"/>
      <c r="IM523" s="7"/>
      <c r="IN523" s="7"/>
      <c r="IO523" s="7"/>
      <c r="IP523" s="7"/>
      <c r="IQ523" s="7"/>
      <c r="IR523" s="7"/>
      <c r="IS523" s="7"/>
      <c r="IT523" s="7"/>
      <c r="IU523" s="7"/>
      <c r="IV523" s="7"/>
      <c r="IW523" s="7"/>
      <c r="IX523" s="7"/>
      <c r="IY523" s="7"/>
      <c r="IZ523" s="7"/>
      <c r="JA523" s="7"/>
      <c r="JB523" s="7"/>
      <c r="JC523" s="7"/>
      <c r="JD523" s="7"/>
      <c r="JE523" s="7"/>
      <c r="JF523" s="7"/>
      <c r="JG523" s="7"/>
      <c r="JH523" s="7"/>
      <c r="JI523" s="7"/>
      <c r="JJ523" s="7"/>
      <c r="JK523" s="7"/>
      <c r="JL523" s="7"/>
      <c r="JM523" s="7"/>
      <c r="JN523" s="7"/>
      <c r="JO523" s="7"/>
      <c r="JP523" s="7"/>
      <c r="JQ523" s="7"/>
      <c r="JR523" s="7"/>
      <c r="JS523" s="7"/>
      <c r="JT523" s="7"/>
      <c r="JU523" s="7"/>
      <c r="JV523" s="7"/>
      <c r="JW523" s="7"/>
      <c r="JX523" s="7"/>
      <c r="JY523" s="7"/>
      <c r="JZ523" s="7"/>
      <c r="KA523" s="7"/>
      <c r="KB523" s="7"/>
      <c r="KC523" s="7"/>
      <c r="KD523" s="7"/>
      <c r="KE523" s="7"/>
      <c r="KF523" s="7"/>
      <c r="KG523" s="7"/>
      <c r="KH523" s="7"/>
      <c r="KI523" s="7"/>
      <c r="KJ523" s="7"/>
      <c r="KK523" s="7"/>
      <c r="KL523" s="7"/>
      <c r="KM523" s="7"/>
      <c r="KN523" s="7"/>
      <c r="KO523" s="7"/>
      <c r="KP523" s="7"/>
      <c r="KQ523" s="7"/>
      <c r="KR523" s="7"/>
      <c r="KS523" s="7"/>
      <c r="KT523" s="7"/>
      <c r="KU523" s="7"/>
      <c r="KV523" s="7"/>
      <c r="KW523" s="7"/>
      <c r="KX523" s="7"/>
      <c r="KY523" s="7"/>
      <c r="KZ523" s="7"/>
      <c r="LA523" s="7"/>
      <c r="LB523" s="7"/>
      <c r="LC523" s="7"/>
      <c r="LD523" s="7"/>
      <c r="LE523" s="7"/>
      <c r="LF523" s="7"/>
      <c r="LG523" s="7"/>
      <c r="LH523" s="7"/>
      <c r="LI523" s="7"/>
      <c r="LJ523" s="7"/>
      <c r="LK523" s="7"/>
      <c r="LL523" s="7"/>
      <c r="LM523" s="7"/>
      <c r="LN523" s="7"/>
      <c r="LO523" s="7"/>
      <c r="LP523" s="7"/>
      <c r="LQ523" s="7"/>
      <c r="LR523" s="7"/>
      <c r="LS523" s="7"/>
      <c r="LT523" s="7"/>
      <c r="LU523" s="7"/>
      <c r="LV523" s="7"/>
      <c r="LW523" s="7"/>
      <c r="LX523" s="7"/>
      <c r="LY523" s="7"/>
      <c r="LZ523" s="7"/>
      <c r="MA523" s="7"/>
      <c r="MB523" s="7"/>
      <c r="MC523" s="7"/>
      <c r="MD523" s="7"/>
      <c r="ME523" s="7"/>
      <c r="MF523" s="7"/>
      <c r="MG523" s="7"/>
      <c r="MH523" s="7"/>
      <c r="MI523" s="7"/>
      <c r="MJ523" s="7"/>
      <c r="MK523" s="7"/>
      <c r="ML523" s="7"/>
      <c r="MM523" s="7"/>
      <c r="MN523" s="7"/>
      <c r="MO523" s="7"/>
      <c r="MP523" s="7"/>
      <c r="MQ523" s="7"/>
      <c r="MR523" s="7"/>
      <c r="MS523" s="7"/>
      <c r="MT523" s="7"/>
      <c r="MU523" s="7"/>
      <c r="MV523" s="7"/>
      <c r="MW523" s="7"/>
      <c r="MX523" s="7"/>
      <c r="MY523" s="7"/>
      <c r="MZ523" s="7"/>
      <c r="NA523" s="7"/>
      <c r="NB523" s="7"/>
      <c r="NC523" s="7"/>
      <c r="ND523" s="7"/>
      <c r="NE523" s="7"/>
      <c r="NF523" s="7"/>
      <c r="NG523" s="7"/>
      <c r="NH523" s="7"/>
      <c r="NI523" s="7"/>
      <c r="NJ523" s="7"/>
      <c r="NK523" s="7"/>
      <c r="NL523" s="7"/>
      <c r="NM523" s="7"/>
      <c r="NN523" s="7"/>
      <c r="NO523" s="7"/>
      <c r="NP523" s="7"/>
      <c r="NQ523" s="7"/>
      <c r="NR523" s="7"/>
      <c r="NS523" s="7"/>
      <c r="NT523" s="7"/>
      <c r="NU523" s="7"/>
      <c r="NV523" s="7"/>
      <c r="NW523" s="7"/>
      <c r="NX523" s="7"/>
      <c r="NY523" s="7"/>
      <c r="NZ523" s="7"/>
      <c r="OA523" s="7"/>
      <c r="OB523" s="7"/>
      <c r="OC523" s="7"/>
      <c r="OD523" s="7"/>
      <c r="OE523" s="7"/>
      <c r="OF523" s="7"/>
      <c r="OG523" s="7"/>
      <c r="OH523" s="7"/>
      <c r="OI523" s="7"/>
      <c r="OJ523" s="7"/>
      <c r="OK523" s="7"/>
      <c r="OL523" s="7"/>
      <c r="OM523" s="7"/>
      <c r="ON523" s="7"/>
      <c r="OO523" s="7"/>
      <c r="OP523" s="7"/>
      <c r="OQ523" s="7"/>
      <c r="OR523" s="7"/>
      <c r="OS523" s="7"/>
      <c r="OT523" s="7"/>
      <c r="OU523" s="7"/>
      <c r="OV523" s="7"/>
      <c r="OW523" s="7"/>
      <c r="OX523" s="7"/>
      <c r="OY523" s="7"/>
      <c r="OZ523" s="7"/>
      <c r="PA523" s="7"/>
      <c r="PB523" s="7"/>
      <c r="PC523" s="7"/>
      <c r="PD523" s="7"/>
      <c r="PE523" s="7"/>
      <c r="PF523" s="7"/>
      <c r="PG523" s="7"/>
      <c r="PH523" s="7"/>
      <c r="PI523" s="7"/>
      <c r="PJ523" s="7"/>
      <c r="PK523" s="7"/>
      <c r="PL523" s="7"/>
      <c r="PM523" s="7"/>
      <c r="PN523" s="7"/>
      <c r="PO523" s="7"/>
      <c r="PP523" s="7"/>
      <c r="PQ523" s="7"/>
      <c r="PR523" s="7"/>
      <c r="PS523" s="7"/>
      <c r="PT523" s="7"/>
      <c r="PU523" s="7"/>
      <c r="PV523" s="7"/>
      <c r="PW523" s="7"/>
      <c r="PX523" s="7"/>
      <c r="PY523" s="7"/>
      <c r="PZ523" s="7"/>
      <c r="QA523" s="7"/>
      <c r="QB523" s="7"/>
      <c r="QC523" s="7"/>
      <c r="QD523" s="7"/>
      <c r="QE523" s="7"/>
      <c r="QF523" s="7"/>
      <c r="QG523" s="7"/>
      <c r="QH523" s="7"/>
      <c r="QI523" s="7"/>
      <c r="QJ523" s="7"/>
      <c r="QK523" s="7"/>
      <c r="QL523" s="7"/>
      <c r="QM523" s="7"/>
      <c r="QN523" s="7"/>
      <c r="QO523" s="7"/>
      <c r="QP523" s="7"/>
      <c r="QQ523" s="7"/>
      <c r="QR523" s="7"/>
      <c r="QS523" s="7"/>
      <c r="QT523" s="7"/>
      <c r="QU523" s="7"/>
      <c r="QV523" s="7"/>
      <c r="QW523" s="7"/>
      <c r="QX523" s="7"/>
      <c r="QY523" s="7"/>
      <c r="QZ523" s="7"/>
      <c r="RA523" s="7"/>
      <c r="RB523" s="7"/>
      <c r="RC523" s="7"/>
      <c r="RD523" s="7"/>
      <c r="RE523" s="7"/>
      <c r="RF523" s="7"/>
      <c r="RG523" s="7"/>
      <c r="RH523" s="7"/>
      <c r="RI523" s="7"/>
      <c r="RJ523" s="7"/>
      <c r="RK523" s="7"/>
      <c r="RL523" s="7"/>
      <c r="RM523" s="7"/>
      <c r="RN523" s="7"/>
      <c r="RO523" s="7"/>
      <c r="RP523" s="7"/>
      <c r="RQ523" s="7"/>
      <c r="RR523" s="7"/>
      <c r="RS523" s="7"/>
      <c r="RT523" s="7"/>
      <c r="RU523" s="7"/>
      <c r="RV523" s="7"/>
      <c r="RW523" s="7"/>
      <c r="RX523" s="7"/>
      <c r="RY523" s="7"/>
      <c r="RZ523" s="7"/>
      <c r="SA523" s="7"/>
      <c r="SB523" s="7"/>
      <c r="SC523" s="7"/>
      <c r="SD523" s="7"/>
      <c r="SE523" s="7"/>
      <c r="SF523" s="7"/>
      <c r="SG523" s="7"/>
      <c r="SH523" s="7"/>
      <c r="SI523" s="7"/>
      <c r="SJ523" s="7"/>
      <c r="SK523" s="7"/>
    </row>
    <row r="524" ht="14.2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  <c r="DT524" s="7"/>
      <c r="DU524" s="7"/>
      <c r="DV524" s="7"/>
      <c r="DW524" s="7"/>
      <c r="DX524" s="7"/>
      <c r="DY524" s="7"/>
      <c r="DZ524" s="7"/>
      <c r="EA524" s="7"/>
      <c r="EB524" s="7"/>
      <c r="EC524" s="7"/>
      <c r="ED524" s="7"/>
      <c r="EE524" s="7"/>
      <c r="EF524" s="7"/>
      <c r="EG524" s="7"/>
      <c r="EH524" s="7"/>
      <c r="EI524" s="7"/>
      <c r="EJ524" s="7"/>
      <c r="EK524" s="7"/>
      <c r="EL524" s="7"/>
      <c r="EM524" s="7"/>
      <c r="EN524" s="7"/>
      <c r="EO524" s="7"/>
      <c r="EP524" s="7"/>
      <c r="EQ524" s="7"/>
      <c r="ER524" s="7"/>
      <c r="ES524" s="7"/>
      <c r="ET524" s="7"/>
      <c r="EU524" s="7"/>
      <c r="EV524" s="7"/>
      <c r="EW524" s="7"/>
      <c r="EX524" s="7"/>
      <c r="EY524" s="7"/>
      <c r="EZ524" s="7"/>
      <c r="FA524" s="7"/>
      <c r="FB524" s="7"/>
      <c r="FC524" s="7"/>
      <c r="FD524" s="7"/>
      <c r="FE524" s="7"/>
      <c r="FF524" s="7"/>
      <c r="FG524" s="7"/>
      <c r="FH524" s="7"/>
      <c r="FI524" s="7"/>
      <c r="FJ524" s="7"/>
      <c r="FK524" s="7"/>
      <c r="FL524" s="7"/>
      <c r="FM524" s="7"/>
      <c r="FN524" s="7"/>
      <c r="FO524" s="7"/>
      <c r="FP524" s="7"/>
      <c r="FQ524" s="7"/>
      <c r="FR524" s="7"/>
      <c r="FS524" s="7"/>
      <c r="FT524" s="7"/>
      <c r="FU524" s="7"/>
      <c r="FV524" s="7"/>
      <c r="FW524" s="7"/>
      <c r="FX524" s="7"/>
      <c r="FY524" s="7"/>
      <c r="FZ524" s="7"/>
      <c r="GA524" s="7"/>
      <c r="GB524" s="7"/>
      <c r="GC524" s="7"/>
      <c r="GD524" s="7"/>
      <c r="GE524" s="7"/>
      <c r="GF524" s="7"/>
      <c r="GG524" s="7"/>
      <c r="GH524" s="7"/>
      <c r="GI524" s="7"/>
      <c r="GJ524" s="7"/>
      <c r="GK524" s="7"/>
      <c r="GL524" s="7"/>
      <c r="GM524" s="7"/>
      <c r="GN524" s="7"/>
      <c r="GO524" s="7"/>
      <c r="GP524" s="7"/>
      <c r="GQ524" s="7"/>
      <c r="GR524" s="7"/>
      <c r="GS524" s="7"/>
      <c r="GT524" s="7"/>
      <c r="GU524" s="7"/>
      <c r="GV524" s="7"/>
      <c r="GW524" s="7"/>
      <c r="GX524" s="7"/>
      <c r="GY524" s="7"/>
      <c r="GZ524" s="7"/>
      <c r="HA524" s="7"/>
      <c r="HB524" s="7"/>
      <c r="HC524" s="7"/>
      <c r="HD524" s="7"/>
      <c r="HE524" s="7"/>
      <c r="HF524" s="7"/>
      <c r="HG524" s="7"/>
      <c r="HH524" s="7"/>
      <c r="HI524" s="7"/>
      <c r="HJ524" s="7"/>
      <c r="HK524" s="7"/>
      <c r="HL524" s="7"/>
      <c r="HM524" s="7"/>
      <c r="HN524" s="7"/>
      <c r="HO524" s="7"/>
      <c r="HP524" s="7"/>
      <c r="HQ524" s="7"/>
      <c r="HR524" s="7"/>
      <c r="HS524" s="7"/>
      <c r="HT524" s="7"/>
      <c r="HU524" s="7"/>
      <c r="HV524" s="7"/>
      <c r="HW524" s="7"/>
      <c r="HX524" s="7"/>
      <c r="HY524" s="7"/>
      <c r="HZ524" s="7"/>
      <c r="IA524" s="7"/>
      <c r="IB524" s="7"/>
      <c r="IC524" s="7"/>
      <c r="ID524" s="7"/>
      <c r="IE524" s="7"/>
      <c r="IF524" s="7"/>
      <c r="IG524" s="7"/>
      <c r="IH524" s="7"/>
      <c r="II524" s="7"/>
      <c r="IJ524" s="7"/>
      <c r="IK524" s="7"/>
      <c r="IL524" s="7"/>
      <c r="IM524" s="7"/>
      <c r="IN524" s="7"/>
      <c r="IO524" s="7"/>
      <c r="IP524" s="7"/>
      <c r="IQ524" s="7"/>
      <c r="IR524" s="7"/>
      <c r="IS524" s="7"/>
      <c r="IT524" s="7"/>
      <c r="IU524" s="7"/>
      <c r="IV524" s="7"/>
      <c r="IW524" s="7"/>
      <c r="IX524" s="7"/>
      <c r="IY524" s="7"/>
      <c r="IZ524" s="7"/>
      <c r="JA524" s="7"/>
      <c r="JB524" s="7"/>
      <c r="JC524" s="7"/>
      <c r="JD524" s="7"/>
      <c r="JE524" s="7"/>
      <c r="JF524" s="7"/>
      <c r="JG524" s="7"/>
      <c r="JH524" s="7"/>
      <c r="JI524" s="7"/>
      <c r="JJ524" s="7"/>
      <c r="JK524" s="7"/>
      <c r="JL524" s="7"/>
      <c r="JM524" s="7"/>
      <c r="JN524" s="7"/>
      <c r="JO524" s="7"/>
      <c r="JP524" s="7"/>
      <c r="JQ524" s="7"/>
      <c r="JR524" s="7"/>
      <c r="JS524" s="7"/>
      <c r="JT524" s="7"/>
      <c r="JU524" s="7"/>
      <c r="JV524" s="7"/>
      <c r="JW524" s="7"/>
      <c r="JX524" s="7"/>
      <c r="JY524" s="7"/>
      <c r="JZ524" s="7"/>
      <c r="KA524" s="7"/>
      <c r="KB524" s="7"/>
      <c r="KC524" s="7"/>
      <c r="KD524" s="7"/>
      <c r="KE524" s="7"/>
      <c r="KF524" s="7"/>
      <c r="KG524" s="7"/>
      <c r="KH524" s="7"/>
      <c r="KI524" s="7"/>
      <c r="KJ524" s="7"/>
      <c r="KK524" s="7"/>
      <c r="KL524" s="7"/>
      <c r="KM524" s="7"/>
      <c r="KN524" s="7"/>
      <c r="KO524" s="7"/>
      <c r="KP524" s="7"/>
      <c r="KQ524" s="7"/>
      <c r="KR524" s="7"/>
      <c r="KS524" s="7"/>
      <c r="KT524" s="7"/>
      <c r="KU524" s="7"/>
      <c r="KV524" s="7"/>
      <c r="KW524" s="7"/>
      <c r="KX524" s="7"/>
      <c r="KY524" s="7"/>
      <c r="KZ524" s="7"/>
      <c r="LA524" s="7"/>
      <c r="LB524" s="7"/>
      <c r="LC524" s="7"/>
      <c r="LD524" s="7"/>
      <c r="LE524" s="7"/>
      <c r="LF524" s="7"/>
      <c r="LG524" s="7"/>
      <c r="LH524" s="7"/>
      <c r="LI524" s="7"/>
      <c r="LJ524" s="7"/>
      <c r="LK524" s="7"/>
      <c r="LL524" s="7"/>
      <c r="LM524" s="7"/>
      <c r="LN524" s="7"/>
      <c r="LO524" s="7"/>
      <c r="LP524" s="7"/>
      <c r="LQ524" s="7"/>
      <c r="LR524" s="7"/>
      <c r="LS524" s="7"/>
      <c r="LT524" s="7"/>
      <c r="LU524" s="7"/>
      <c r="LV524" s="7"/>
      <c r="LW524" s="7"/>
      <c r="LX524" s="7"/>
      <c r="LY524" s="7"/>
      <c r="LZ524" s="7"/>
      <c r="MA524" s="7"/>
      <c r="MB524" s="7"/>
      <c r="MC524" s="7"/>
      <c r="MD524" s="7"/>
      <c r="ME524" s="7"/>
      <c r="MF524" s="7"/>
      <c r="MG524" s="7"/>
      <c r="MH524" s="7"/>
      <c r="MI524" s="7"/>
      <c r="MJ524" s="7"/>
      <c r="MK524" s="7"/>
      <c r="ML524" s="7"/>
      <c r="MM524" s="7"/>
      <c r="MN524" s="7"/>
      <c r="MO524" s="7"/>
      <c r="MP524" s="7"/>
      <c r="MQ524" s="7"/>
      <c r="MR524" s="7"/>
      <c r="MS524" s="7"/>
      <c r="MT524" s="7"/>
      <c r="MU524" s="7"/>
      <c r="MV524" s="7"/>
      <c r="MW524" s="7"/>
      <c r="MX524" s="7"/>
      <c r="MY524" s="7"/>
      <c r="MZ524" s="7"/>
      <c r="NA524" s="7"/>
      <c r="NB524" s="7"/>
      <c r="NC524" s="7"/>
      <c r="ND524" s="7"/>
      <c r="NE524" s="7"/>
      <c r="NF524" s="7"/>
      <c r="NG524" s="7"/>
      <c r="NH524" s="7"/>
      <c r="NI524" s="7"/>
      <c r="NJ524" s="7"/>
      <c r="NK524" s="7"/>
      <c r="NL524" s="7"/>
      <c r="NM524" s="7"/>
      <c r="NN524" s="7"/>
      <c r="NO524" s="7"/>
      <c r="NP524" s="7"/>
      <c r="NQ524" s="7"/>
      <c r="NR524" s="7"/>
      <c r="NS524" s="7"/>
      <c r="NT524" s="7"/>
      <c r="NU524" s="7"/>
      <c r="NV524" s="7"/>
      <c r="NW524" s="7"/>
      <c r="NX524" s="7"/>
      <c r="NY524" s="7"/>
      <c r="NZ524" s="7"/>
      <c r="OA524" s="7"/>
      <c r="OB524" s="7"/>
      <c r="OC524" s="7"/>
      <c r="OD524" s="7"/>
      <c r="OE524" s="7"/>
      <c r="OF524" s="7"/>
      <c r="OG524" s="7"/>
      <c r="OH524" s="7"/>
      <c r="OI524" s="7"/>
      <c r="OJ524" s="7"/>
      <c r="OK524" s="7"/>
      <c r="OL524" s="7"/>
      <c r="OM524" s="7"/>
      <c r="ON524" s="7"/>
      <c r="OO524" s="7"/>
      <c r="OP524" s="7"/>
      <c r="OQ524" s="7"/>
      <c r="OR524" s="7"/>
      <c r="OS524" s="7"/>
      <c r="OT524" s="7"/>
      <c r="OU524" s="7"/>
      <c r="OV524" s="7"/>
      <c r="OW524" s="7"/>
      <c r="OX524" s="7"/>
      <c r="OY524" s="7"/>
      <c r="OZ524" s="7"/>
      <c r="PA524" s="7"/>
      <c r="PB524" s="7"/>
      <c r="PC524" s="7"/>
      <c r="PD524" s="7"/>
      <c r="PE524" s="7"/>
      <c r="PF524" s="7"/>
      <c r="PG524" s="7"/>
      <c r="PH524" s="7"/>
      <c r="PI524" s="7"/>
      <c r="PJ524" s="7"/>
      <c r="PK524" s="7"/>
      <c r="PL524" s="7"/>
      <c r="PM524" s="7"/>
      <c r="PN524" s="7"/>
      <c r="PO524" s="7"/>
      <c r="PP524" s="7"/>
      <c r="PQ524" s="7"/>
      <c r="PR524" s="7"/>
      <c r="PS524" s="7"/>
      <c r="PT524" s="7"/>
      <c r="PU524" s="7"/>
      <c r="PV524" s="7"/>
      <c r="PW524" s="7"/>
      <c r="PX524" s="7"/>
      <c r="PY524" s="7"/>
      <c r="PZ524" s="7"/>
      <c r="QA524" s="7"/>
      <c r="QB524" s="7"/>
      <c r="QC524" s="7"/>
      <c r="QD524" s="7"/>
      <c r="QE524" s="7"/>
      <c r="QF524" s="7"/>
      <c r="QG524" s="7"/>
      <c r="QH524" s="7"/>
      <c r="QI524" s="7"/>
      <c r="QJ524" s="7"/>
      <c r="QK524" s="7"/>
      <c r="QL524" s="7"/>
      <c r="QM524" s="7"/>
      <c r="QN524" s="7"/>
      <c r="QO524" s="7"/>
      <c r="QP524" s="7"/>
      <c r="QQ524" s="7"/>
      <c r="QR524" s="7"/>
      <c r="QS524" s="7"/>
      <c r="QT524" s="7"/>
      <c r="QU524" s="7"/>
      <c r="QV524" s="7"/>
      <c r="QW524" s="7"/>
      <c r="QX524" s="7"/>
      <c r="QY524" s="7"/>
      <c r="QZ524" s="7"/>
      <c r="RA524" s="7"/>
      <c r="RB524" s="7"/>
      <c r="RC524" s="7"/>
      <c r="RD524" s="7"/>
      <c r="RE524" s="7"/>
      <c r="RF524" s="7"/>
      <c r="RG524" s="7"/>
      <c r="RH524" s="7"/>
      <c r="RI524" s="7"/>
      <c r="RJ524" s="7"/>
      <c r="RK524" s="7"/>
      <c r="RL524" s="7"/>
      <c r="RM524" s="7"/>
      <c r="RN524" s="7"/>
      <c r="RO524" s="7"/>
      <c r="RP524" s="7"/>
      <c r="RQ524" s="7"/>
      <c r="RR524" s="7"/>
      <c r="RS524" s="7"/>
      <c r="RT524" s="7"/>
      <c r="RU524" s="7"/>
      <c r="RV524" s="7"/>
      <c r="RW524" s="7"/>
      <c r="RX524" s="7"/>
      <c r="RY524" s="7"/>
      <c r="RZ524" s="7"/>
      <c r="SA524" s="7"/>
      <c r="SB524" s="7"/>
      <c r="SC524" s="7"/>
      <c r="SD524" s="7"/>
      <c r="SE524" s="7"/>
      <c r="SF524" s="7"/>
      <c r="SG524" s="7"/>
      <c r="SH524" s="7"/>
      <c r="SI524" s="7"/>
      <c r="SJ524" s="7"/>
      <c r="SK524" s="7"/>
    </row>
    <row r="525" ht="14.2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  <c r="DT525" s="7"/>
      <c r="DU525" s="7"/>
      <c r="DV525" s="7"/>
      <c r="DW525" s="7"/>
      <c r="DX525" s="7"/>
      <c r="DY525" s="7"/>
      <c r="DZ525" s="7"/>
      <c r="EA525" s="7"/>
      <c r="EB525" s="7"/>
      <c r="EC525" s="7"/>
      <c r="ED525" s="7"/>
      <c r="EE525" s="7"/>
      <c r="EF525" s="7"/>
      <c r="EG525" s="7"/>
      <c r="EH525" s="7"/>
      <c r="EI525" s="7"/>
      <c r="EJ525" s="7"/>
      <c r="EK525" s="7"/>
      <c r="EL525" s="7"/>
      <c r="EM525" s="7"/>
      <c r="EN525" s="7"/>
      <c r="EO525" s="7"/>
      <c r="EP525" s="7"/>
      <c r="EQ525" s="7"/>
      <c r="ER525" s="7"/>
      <c r="ES525" s="7"/>
      <c r="ET525" s="7"/>
      <c r="EU525" s="7"/>
      <c r="EV525" s="7"/>
      <c r="EW525" s="7"/>
      <c r="EX525" s="7"/>
      <c r="EY525" s="7"/>
      <c r="EZ525" s="7"/>
      <c r="FA525" s="7"/>
      <c r="FB525" s="7"/>
      <c r="FC525" s="7"/>
      <c r="FD525" s="7"/>
      <c r="FE525" s="7"/>
      <c r="FF525" s="7"/>
      <c r="FG525" s="7"/>
      <c r="FH525" s="7"/>
      <c r="FI525" s="7"/>
      <c r="FJ525" s="7"/>
      <c r="FK525" s="7"/>
      <c r="FL525" s="7"/>
      <c r="FM525" s="7"/>
      <c r="FN525" s="7"/>
      <c r="FO525" s="7"/>
      <c r="FP525" s="7"/>
      <c r="FQ525" s="7"/>
      <c r="FR525" s="7"/>
      <c r="FS525" s="7"/>
      <c r="FT525" s="7"/>
      <c r="FU525" s="7"/>
      <c r="FV525" s="7"/>
      <c r="FW525" s="7"/>
      <c r="FX525" s="7"/>
      <c r="FY525" s="7"/>
      <c r="FZ525" s="7"/>
      <c r="GA525" s="7"/>
      <c r="GB525" s="7"/>
      <c r="GC525" s="7"/>
      <c r="GD525" s="7"/>
      <c r="GE525" s="7"/>
      <c r="GF525" s="7"/>
      <c r="GG525" s="7"/>
      <c r="GH525" s="7"/>
      <c r="GI525" s="7"/>
      <c r="GJ525" s="7"/>
      <c r="GK525" s="7"/>
      <c r="GL525" s="7"/>
      <c r="GM525" s="7"/>
      <c r="GN525" s="7"/>
      <c r="GO525" s="7"/>
      <c r="GP525" s="7"/>
      <c r="GQ525" s="7"/>
      <c r="GR525" s="7"/>
      <c r="GS525" s="7"/>
      <c r="GT525" s="7"/>
      <c r="GU525" s="7"/>
      <c r="GV525" s="7"/>
      <c r="GW525" s="7"/>
      <c r="GX525" s="7"/>
      <c r="GY525" s="7"/>
      <c r="GZ525" s="7"/>
      <c r="HA525" s="7"/>
      <c r="HB525" s="7"/>
      <c r="HC525" s="7"/>
      <c r="HD525" s="7"/>
      <c r="HE525" s="7"/>
      <c r="HF525" s="7"/>
      <c r="HG525" s="7"/>
      <c r="HH525" s="7"/>
      <c r="HI525" s="7"/>
      <c r="HJ525" s="7"/>
      <c r="HK525" s="7"/>
      <c r="HL525" s="7"/>
      <c r="HM525" s="7"/>
      <c r="HN525" s="7"/>
      <c r="HO525" s="7"/>
      <c r="HP525" s="7"/>
      <c r="HQ525" s="7"/>
      <c r="HR525" s="7"/>
      <c r="HS525" s="7"/>
      <c r="HT525" s="7"/>
      <c r="HU525" s="7"/>
      <c r="HV525" s="7"/>
      <c r="HW525" s="7"/>
      <c r="HX525" s="7"/>
      <c r="HY525" s="7"/>
      <c r="HZ525" s="7"/>
      <c r="IA525" s="7"/>
      <c r="IB525" s="7"/>
      <c r="IC525" s="7"/>
      <c r="ID525" s="7"/>
      <c r="IE525" s="7"/>
      <c r="IF525" s="7"/>
      <c r="IG525" s="7"/>
      <c r="IH525" s="7"/>
      <c r="II525" s="7"/>
      <c r="IJ525" s="7"/>
      <c r="IK525" s="7"/>
      <c r="IL525" s="7"/>
      <c r="IM525" s="7"/>
      <c r="IN525" s="7"/>
      <c r="IO525" s="7"/>
      <c r="IP525" s="7"/>
      <c r="IQ525" s="7"/>
      <c r="IR525" s="7"/>
      <c r="IS525" s="7"/>
      <c r="IT525" s="7"/>
      <c r="IU525" s="7"/>
      <c r="IV525" s="7"/>
      <c r="IW525" s="7"/>
      <c r="IX525" s="7"/>
      <c r="IY525" s="7"/>
      <c r="IZ525" s="7"/>
      <c r="JA525" s="7"/>
      <c r="JB525" s="7"/>
      <c r="JC525" s="7"/>
      <c r="JD525" s="7"/>
      <c r="JE525" s="7"/>
      <c r="JF525" s="7"/>
      <c r="JG525" s="7"/>
      <c r="JH525" s="7"/>
      <c r="JI525" s="7"/>
      <c r="JJ525" s="7"/>
      <c r="JK525" s="7"/>
      <c r="JL525" s="7"/>
      <c r="JM525" s="7"/>
      <c r="JN525" s="7"/>
      <c r="JO525" s="7"/>
      <c r="JP525" s="7"/>
      <c r="JQ525" s="7"/>
      <c r="JR525" s="7"/>
      <c r="JS525" s="7"/>
      <c r="JT525" s="7"/>
      <c r="JU525" s="7"/>
      <c r="JV525" s="7"/>
      <c r="JW525" s="7"/>
      <c r="JX525" s="7"/>
      <c r="JY525" s="7"/>
      <c r="JZ525" s="7"/>
      <c r="KA525" s="7"/>
      <c r="KB525" s="7"/>
      <c r="KC525" s="7"/>
      <c r="KD525" s="7"/>
      <c r="KE525" s="7"/>
      <c r="KF525" s="7"/>
      <c r="KG525" s="7"/>
      <c r="KH525" s="7"/>
      <c r="KI525" s="7"/>
      <c r="KJ525" s="7"/>
      <c r="KK525" s="7"/>
      <c r="KL525" s="7"/>
      <c r="KM525" s="7"/>
      <c r="KN525" s="7"/>
      <c r="KO525" s="7"/>
      <c r="KP525" s="7"/>
      <c r="KQ525" s="7"/>
      <c r="KR525" s="7"/>
      <c r="KS525" s="7"/>
      <c r="KT525" s="7"/>
      <c r="KU525" s="7"/>
      <c r="KV525" s="7"/>
      <c r="KW525" s="7"/>
      <c r="KX525" s="7"/>
      <c r="KY525" s="7"/>
      <c r="KZ525" s="7"/>
      <c r="LA525" s="7"/>
      <c r="LB525" s="7"/>
      <c r="LC525" s="7"/>
      <c r="LD525" s="7"/>
      <c r="LE525" s="7"/>
      <c r="LF525" s="7"/>
      <c r="LG525" s="7"/>
      <c r="LH525" s="7"/>
      <c r="LI525" s="7"/>
      <c r="LJ525" s="7"/>
      <c r="LK525" s="7"/>
      <c r="LL525" s="7"/>
      <c r="LM525" s="7"/>
      <c r="LN525" s="7"/>
      <c r="LO525" s="7"/>
      <c r="LP525" s="7"/>
      <c r="LQ525" s="7"/>
      <c r="LR525" s="7"/>
      <c r="LS525" s="7"/>
      <c r="LT525" s="7"/>
      <c r="LU525" s="7"/>
      <c r="LV525" s="7"/>
      <c r="LW525" s="7"/>
      <c r="LX525" s="7"/>
      <c r="LY525" s="7"/>
      <c r="LZ525" s="7"/>
      <c r="MA525" s="7"/>
      <c r="MB525" s="7"/>
      <c r="MC525" s="7"/>
      <c r="MD525" s="7"/>
      <c r="ME525" s="7"/>
      <c r="MF525" s="7"/>
      <c r="MG525" s="7"/>
      <c r="MH525" s="7"/>
      <c r="MI525" s="7"/>
      <c r="MJ525" s="7"/>
      <c r="MK525" s="7"/>
      <c r="ML525" s="7"/>
      <c r="MM525" s="7"/>
      <c r="MN525" s="7"/>
      <c r="MO525" s="7"/>
      <c r="MP525" s="7"/>
      <c r="MQ525" s="7"/>
      <c r="MR525" s="7"/>
      <c r="MS525" s="7"/>
      <c r="MT525" s="7"/>
      <c r="MU525" s="7"/>
      <c r="MV525" s="7"/>
      <c r="MW525" s="7"/>
      <c r="MX525" s="7"/>
      <c r="MY525" s="7"/>
      <c r="MZ525" s="7"/>
      <c r="NA525" s="7"/>
      <c r="NB525" s="7"/>
      <c r="NC525" s="7"/>
      <c r="ND525" s="7"/>
      <c r="NE525" s="7"/>
      <c r="NF525" s="7"/>
      <c r="NG525" s="7"/>
      <c r="NH525" s="7"/>
      <c r="NI525" s="7"/>
      <c r="NJ525" s="7"/>
      <c r="NK525" s="7"/>
      <c r="NL525" s="7"/>
      <c r="NM525" s="7"/>
      <c r="NN525" s="7"/>
      <c r="NO525" s="7"/>
      <c r="NP525" s="7"/>
      <c r="NQ525" s="7"/>
      <c r="NR525" s="7"/>
      <c r="NS525" s="7"/>
      <c r="NT525" s="7"/>
      <c r="NU525" s="7"/>
      <c r="NV525" s="7"/>
      <c r="NW525" s="7"/>
      <c r="NX525" s="7"/>
      <c r="NY525" s="7"/>
      <c r="NZ525" s="7"/>
      <c r="OA525" s="7"/>
      <c r="OB525" s="7"/>
      <c r="OC525" s="7"/>
      <c r="OD525" s="7"/>
      <c r="OE525" s="7"/>
      <c r="OF525" s="7"/>
      <c r="OG525" s="7"/>
      <c r="OH525" s="7"/>
      <c r="OI525" s="7"/>
      <c r="OJ525" s="7"/>
      <c r="OK525" s="7"/>
      <c r="OL525" s="7"/>
      <c r="OM525" s="7"/>
      <c r="ON525" s="7"/>
      <c r="OO525" s="7"/>
      <c r="OP525" s="7"/>
      <c r="OQ525" s="7"/>
      <c r="OR525" s="7"/>
      <c r="OS525" s="7"/>
      <c r="OT525" s="7"/>
      <c r="OU525" s="7"/>
      <c r="OV525" s="7"/>
      <c r="OW525" s="7"/>
      <c r="OX525" s="7"/>
      <c r="OY525" s="7"/>
      <c r="OZ525" s="7"/>
      <c r="PA525" s="7"/>
      <c r="PB525" s="7"/>
      <c r="PC525" s="7"/>
      <c r="PD525" s="7"/>
      <c r="PE525" s="7"/>
      <c r="PF525" s="7"/>
      <c r="PG525" s="7"/>
      <c r="PH525" s="7"/>
      <c r="PI525" s="7"/>
      <c r="PJ525" s="7"/>
      <c r="PK525" s="7"/>
      <c r="PL525" s="7"/>
      <c r="PM525" s="7"/>
      <c r="PN525" s="7"/>
      <c r="PO525" s="7"/>
      <c r="PP525" s="7"/>
      <c r="PQ525" s="7"/>
      <c r="PR525" s="7"/>
      <c r="PS525" s="7"/>
      <c r="PT525" s="7"/>
      <c r="PU525" s="7"/>
      <c r="PV525" s="7"/>
      <c r="PW525" s="7"/>
      <c r="PX525" s="7"/>
      <c r="PY525" s="7"/>
      <c r="PZ525" s="7"/>
      <c r="QA525" s="7"/>
      <c r="QB525" s="7"/>
      <c r="QC525" s="7"/>
      <c r="QD525" s="7"/>
      <c r="QE525" s="7"/>
      <c r="QF525" s="7"/>
      <c r="QG525" s="7"/>
      <c r="QH525" s="7"/>
      <c r="QI525" s="7"/>
      <c r="QJ525" s="7"/>
      <c r="QK525" s="7"/>
      <c r="QL525" s="7"/>
      <c r="QM525" s="7"/>
      <c r="QN525" s="7"/>
      <c r="QO525" s="7"/>
      <c r="QP525" s="7"/>
      <c r="QQ525" s="7"/>
      <c r="QR525" s="7"/>
      <c r="QS525" s="7"/>
      <c r="QT525" s="7"/>
      <c r="QU525" s="7"/>
      <c r="QV525" s="7"/>
      <c r="QW525" s="7"/>
      <c r="QX525" s="7"/>
      <c r="QY525" s="7"/>
      <c r="QZ525" s="7"/>
      <c r="RA525" s="7"/>
      <c r="RB525" s="7"/>
      <c r="RC525" s="7"/>
      <c r="RD525" s="7"/>
      <c r="RE525" s="7"/>
      <c r="RF525" s="7"/>
      <c r="RG525" s="7"/>
      <c r="RH525" s="7"/>
      <c r="RI525" s="7"/>
      <c r="RJ525" s="7"/>
      <c r="RK525" s="7"/>
      <c r="RL525" s="7"/>
      <c r="RM525" s="7"/>
      <c r="RN525" s="7"/>
      <c r="RO525" s="7"/>
      <c r="RP525" s="7"/>
      <c r="RQ525" s="7"/>
      <c r="RR525" s="7"/>
      <c r="RS525" s="7"/>
      <c r="RT525" s="7"/>
      <c r="RU525" s="7"/>
      <c r="RV525" s="7"/>
      <c r="RW525" s="7"/>
      <c r="RX525" s="7"/>
      <c r="RY525" s="7"/>
      <c r="RZ525" s="7"/>
      <c r="SA525" s="7"/>
      <c r="SB525" s="7"/>
      <c r="SC525" s="7"/>
      <c r="SD525" s="7"/>
      <c r="SE525" s="7"/>
      <c r="SF525" s="7"/>
      <c r="SG525" s="7"/>
      <c r="SH525" s="7"/>
      <c r="SI525" s="7"/>
      <c r="SJ525" s="7"/>
      <c r="SK525" s="7"/>
    </row>
    <row r="526" ht="14.2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  <c r="DT526" s="7"/>
      <c r="DU526" s="7"/>
      <c r="DV526" s="7"/>
      <c r="DW526" s="7"/>
      <c r="DX526" s="7"/>
      <c r="DY526" s="7"/>
      <c r="DZ526" s="7"/>
      <c r="EA526" s="7"/>
      <c r="EB526" s="7"/>
      <c r="EC526" s="7"/>
      <c r="ED526" s="7"/>
      <c r="EE526" s="7"/>
      <c r="EF526" s="7"/>
      <c r="EG526" s="7"/>
      <c r="EH526" s="7"/>
      <c r="EI526" s="7"/>
      <c r="EJ526" s="7"/>
      <c r="EK526" s="7"/>
      <c r="EL526" s="7"/>
      <c r="EM526" s="7"/>
      <c r="EN526" s="7"/>
      <c r="EO526" s="7"/>
      <c r="EP526" s="7"/>
      <c r="EQ526" s="7"/>
      <c r="ER526" s="7"/>
      <c r="ES526" s="7"/>
      <c r="ET526" s="7"/>
      <c r="EU526" s="7"/>
      <c r="EV526" s="7"/>
      <c r="EW526" s="7"/>
      <c r="EX526" s="7"/>
      <c r="EY526" s="7"/>
      <c r="EZ526" s="7"/>
      <c r="FA526" s="7"/>
      <c r="FB526" s="7"/>
      <c r="FC526" s="7"/>
      <c r="FD526" s="7"/>
      <c r="FE526" s="7"/>
      <c r="FF526" s="7"/>
      <c r="FG526" s="7"/>
      <c r="FH526" s="7"/>
      <c r="FI526" s="7"/>
      <c r="FJ526" s="7"/>
      <c r="FK526" s="7"/>
      <c r="FL526" s="7"/>
      <c r="FM526" s="7"/>
      <c r="FN526" s="7"/>
      <c r="FO526" s="7"/>
      <c r="FP526" s="7"/>
      <c r="FQ526" s="7"/>
      <c r="FR526" s="7"/>
      <c r="FS526" s="7"/>
      <c r="FT526" s="7"/>
      <c r="FU526" s="7"/>
      <c r="FV526" s="7"/>
      <c r="FW526" s="7"/>
      <c r="FX526" s="7"/>
      <c r="FY526" s="7"/>
      <c r="FZ526" s="7"/>
      <c r="GA526" s="7"/>
      <c r="GB526" s="7"/>
      <c r="GC526" s="7"/>
      <c r="GD526" s="7"/>
      <c r="GE526" s="7"/>
      <c r="GF526" s="7"/>
      <c r="GG526" s="7"/>
      <c r="GH526" s="7"/>
      <c r="GI526" s="7"/>
      <c r="GJ526" s="7"/>
      <c r="GK526" s="7"/>
      <c r="GL526" s="7"/>
      <c r="GM526" s="7"/>
      <c r="GN526" s="7"/>
      <c r="GO526" s="7"/>
      <c r="GP526" s="7"/>
      <c r="GQ526" s="7"/>
      <c r="GR526" s="7"/>
      <c r="GS526" s="7"/>
      <c r="GT526" s="7"/>
      <c r="GU526" s="7"/>
      <c r="GV526" s="7"/>
      <c r="GW526" s="7"/>
      <c r="GX526" s="7"/>
      <c r="GY526" s="7"/>
      <c r="GZ526" s="7"/>
      <c r="HA526" s="7"/>
      <c r="HB526" s="7"/>
      <c r="HC526" s="7"/>
      <c r="HD526" s="7"/>
      <c r="HE526" s="7"/>
      <c r="HF526" s="7"/>
      <c r="HG526" s="7"/>
      <c r="HH526" s="7"/>
      <c r="HI526" s="7"/>
      <c r="HJ526" s="7"/>
      <c r="HK526" s="7"/>
      <c r="HL526" s="7"/>
      <c r="HM526" s="7"/>
      <c r="HN526" s="7"/>
      <c r="HO526" s="7"/>
      <c r="HP526" s="7"/>
      <c r="HQ526" s="7"/>
      <c r="HR526" s="7"/>
      <c r="HS526" s="7"/>
      <c r="HT526" s="7"/>
      <c r="HU526" s="7"/>
      <c r="HV526" s="7"/>
      <c r="HW526" s="7"/>
      <c r="HX526" s="7"/>
      <c r="HY526" s="7"/>
      <c r="HZ526" s="7"/>
      <c r="IA526" s="7"/>
      <c r="IB526" s="7"/>
      <c r="IC526" s="7"/>
      <c r="ID526" s="7"/>
      <c r="IE526" s="7"/>
      <c r="IF526" s="7"/>
      <c r="IG526" s="7"/>
      <c r="IH526" s="7"/>
      <c r="II526" s="7"/>
      <c r="IJ526" s="7"/>
      <c r="IK526" s="7"/>
      <c r="IL526" s="7"/>
      <c r="IM526" s="7"/>
      <c r="IN526" s="7"/>
      <c r="IO526" s="7"/>
      <c r="IP526" s="7"/>
      <c r="IQ526" s="7"/>
      <c r="IR526" s="7"/>
      <c r="IS526" s="7"/>
      <c r="IT526" s="7"/>
      <c r="IU526" s="7"/>
      <c r="IV526" s="7"/>
      <c r="IW526" s="7"/>
      <c r="IX526" s="7"/>
      <c r="IY526" s="7"/>
      <c r="IZ526" s="7"/>
      <c r="JA526" s="7"/>
      <c r="JB526" s="7"/>
      <c r="JC526" s="7"/>
      <c r="JD526" s="7"/>
      <c r="JE526" s="7"/>
      <c r="JF526" s="7"/>
      <c r="JG526" s="7"/>
      <c r="JH526" s="7"/>
      <c r="JI526" s="7"/>
      <c r="JJ526" s="7"/>
      <c r="JK526" s="7"/>
      <c r="JL526" s="7"/>
      <c r="JM526" s="7"/>
      <c r="JN526" s="7"/>
      <c r="JO526" s="7"/>
      <c r="JP526" s="7"/>
      <c r="JQ526" s="7"/>
      <c r="JR526" s="7"/>
      <c r="JS526" s="7"/>
      <c r="JT526" s="7"/>
      <c r="JU526" s="7"/>
      <c r="JV526" s="7"/>
      <c r="JW526" s="7"/>
      <c r="JX526" s="7"/>
      <c r="JY526" s="7"/>
      <c r="JZ526" s="7"/>
      <c r="KA526" s="7"/>
      <c r="KB526" s="7"/>
      <c r="KC526" s="7"/>
      <c r="KD526" s="7"/>
      <c r="KE526" s="7"/>
      <c r="KF526" s="7"/>
      <c r="KG526" s="7"/>
      <c r="KH526" s="7"/>
      <c r="KI526" s="7"/>
      <c r="KJ526" s="7"/>
      <c r="KK526" s="7"/>
      <c r="KL526" s="7"/>
      <c r="KM526" s="7"/>
      <c r="KN526" s="7"/>
      <c r="KO526" s="7"/>
      <c r="KP526" s="7"/>
      <c r="KQ526" s="7"/>
      <c r="KR526" s="7"/>
      <c r="KS526" s="7"/>
      <c r="KT526" s="7"/>
      <c r="KU526" s="7"/>
      <c r="KV526" s="7"/>
      <c r="KW526" s="7"/>
      <c r="KX526" s="7"/>
      <c r="KY526" s="7"/>
      <c r="KZ526" s="7"/>
      <c r="LA526" s="7"/>
      <c r="LB526" s="7"/>
      <c r="LC526" s="7"/>
      <c r="LD526" s="7"/>
      <c r="LE526" s="7"/>
      <c r="LF526" s="7"/>
      <c r="LG526" s="7"/>
      <c r="LH526" s="7"/>
      <c r="LI526" s="7"/>
      <c r="LJ526" s="7"/>
      <c r="LK526" s="7"/>
      <c r="LL526" s="7"/>
      <c r="LM526" s="7"/>
      <c r="LN526" s="7"/>
      <c r="LO526" s="7"/>
      <c r="LP526" s="7"/>
      <c r="LQ526" s="7"/>
      <c r="LR526" s="7"/>
      <c r="LS526" s="7"/>
      <c r="LT526" s="7"/>
      <c r="LU526" s="7"/>
      <c r="LV526" s="7"/>
      <c r="LW526" s="7"/>
      <c r="LX526" s="7"/>
      <c r="LY526" s="7"/>
      <c r="LZ526" s="7"/>
      <c r="MA526" s="7"/>
      <c r="MB526" s="7"/>
      <c r="MC526" s="7"/>
      <c r="MD526" s="7"/>
      <c r="ME526" s="7"/>
      <c r="MF526" s="7"/>
      <c r="MG526" s="7"/>
      <c r="MH526" s="7"/>
      <c r="MI526" s="7"/>
      <c r="MJ526" s="7"/>
      <c r="MK526" s="7"/>
      <c r="ML526" s="7"/>
      <c r="MM526" s="7"/>
      <c r="MN526" s="7"/>
      <c r="MO526" s="7"/>
      <c r="MP526" s="7"/>
      <c r="MQ526" s="7"/>
      <c r="MR526" s="7"/>
      <c r="MS526" s="7"/>
      <c r="MT526" s="7"/>
      <c r="MU526" s="7"/>
      <c r="MV526" s="7"/>
      <c r="MW526" s="7"/>
      <c r="MX526" s="7"/>
      <c r="MY526" s="7"/>
      <c r="MZ526" s="7"/>
      <c r="NA526" s="7"/>
      <c r="NB526" s="7"/>
      <c r="NC526" s="7"/>
      <c r="ND526" s="7"/>
      <c r="NE526" s="7"/>
      <c r="NF526" s="7"/>
      <c r="NG526" s="7"/>
      <c r="NH526" s="7"/>
      <c r="NI526" s="7"/>
      <c r="NJ526" s="7"/>
      <c r="NK526" s="7"/>
      <c r="NL526" s="7"/>
      <c r="NM526" s="7"/>
      <c r="NN526" s="7"/>
      <c r="NO526" s="7"/>
      <c r="NP526" s="7"/>
      <c r="NQ526" s="7"/>
      <c r="NR526" s="7"/>
      <c r="NS526" s="7"/>
      <c r="NT526" s="7"/>
      <c r="NU526" s="7"/>
      <c r="NV526" s="7"/>
      <c r="NW526" s="7"/>
      <c r="NX526" s="7"/>
      <c r="NY526" s="7"/>
      <c r="NZ526" s="7"/>
      <c r="OA526" s="7"/>
      <c r="OB526" s="7"/>
      <c r="OC526" s="7"/>
      <c r="OD526" s="7"/>
      <c r="OE526" s="7"/>
      <c r="OF526" s="7"/>
      <c r="OG526" s="7"/>
      <c r="OH526" s="7"/>
      <c r="OI526" s="7"/>
      <c r="OJ526" s="7"/>
      <c r="OK526" s="7"/>
      <c r="OL526" s="7"/>
      <c r="OM526" s="7"/>
      <c r="ON526" s="7"/>
      <c r="OO526" s="7"/>
      <c r="OP526" s="7"/>
      <c r="OQ526" s="7"/>
      <c r="OR526" s="7"/>
      <c r="OS526" s="7"/>
      <c r="OT526" s="7"/>
      <c r="OU526" s="7"/>
      <c r="OV526" s="7"/>
      <c r="OW526" s="7"/>
      <c r="OX526" s="7"/>
      <c r="OY526" s="7"/>
      <c r="OZ526" s="7"/>
      <c r="PA526" s="7"/>
      <c r="PB526" s="7"/>
      <c r="PC526" s="7"/>
      <c r="PD526" s="7"/>
      <c r="PE526" s="7"/>
      <c r="PF526" s="7"/>
      <c r="PG526" s="7"/>
      <c r="PH526" s="7"/>
      <c r="PI526" s="7"/>
      <c r="PJ526" s="7"/>
      <c r="PK526" s="7"/>
      <c r="PL526" s="7"/>
      <c r="PM526" s="7"/>
      <c r="PN526" s="7"/>
      <c r="PO526" s="7"/>
      <c r="PP526" s="7"/>
      <c r="PQ526" s="7"/>
      <c r="PR526" s="7"/>
      <c r="PS526" s="7"/>
      <c r="PT526" s="7"/>
      <c r="PU526" s="7"/>
      <c r="PV526" s="7"/>
      <c r="PW526" s="7"/>
      <c r="PX526" s="7"/>
      <c r="PY526" s="7"/>
      <c r="PZ526" s="7"/>
      <c r="QA526" s="7"/>
      <c r="QB526" s="7"/>
      <c r="QC526" s="7"/>
      <c r="QD526" s="7"/>
      <c r="QE526" s="7"/>
      <c r="QF526" s="7"/>
      <c r="QG526" s="7"/>
      <c r="QH526" s="7"/>
      <c r="QI526" s="7"/>
      <c r="QJ526" s="7"/>
      <c r="QK526" s="7"/>
      <c r="QL526" s="7"/>
      <c r="QM526" s="7"/>
      <c r="QN526" s="7"/>
      <c r="QO526" s="7"/>
      <c r="QP526" s="7"/>
      <c r="QQ526" s="7"/>
      <c r="QR526" s="7"/>
      <c r="QS526" s="7"/>
      <c r="QT526" s="7"/>
      <c r="QU526" s="7"/>
      <c r="QV526" s="7"/>
      <c r="QW526" s="7"/>
      <c r="QX526" s="7"/>
      <c r="QY526" s="7"/>
      <c r="QZ526" s="7"/>
      <c r="RA526" s="7"/>
      <c r="RB526" s="7"/>
      <c r="RC526" s="7"/>
      <c r="RD526" s="7"/>
      <c r="RE526" s="7"/>
      <c r="RF526" s="7"/>
      <c r="RG526" s="7"/>
      <c r="RH526" s="7"/>
      <c r="RI526" s="7"/>
      <c r="RJ526" s="7"/>
      <c r="RK526" s="7"/>
      <c r="RL526" s="7"/>
      <c r="RM526" s="7"/>
      <c r="RN526" s="7"/>
      <c r="RO526" s="7"/>
      <c r="RP526" s="7"/>
      <c r="RQ526" s="7"/>
      <c r="RR526" s="7"/>
      <c r="RS526" s="7"/>
      <c r="RT526" s="7"/>
      <c r="RU526" s="7"/>
      <c r="RV526" s="7"/>
      <c r="RW526" s="7"/>
      <c r="RX526" s="7"/>
      <c r="RY526" s="7"/>
      <c r="RZ526" s="7"/>
      <c r="SA526" s="7"/>
      <c r="SB526" s="7"/>
      <c r="SC526" s="7"/>
      <c r="SD526" s="7"/>
      <c r="SE526" s="7"/>
      <c r="SF526" s="7"/>
      <c r="SG526" s="7"/>
      <c r="SH526" s="7"/>
      <c r="SI526" s="7"/>
      <c r="SJ526" s="7"/>
      <c r="SK526" s="7"/>
    </row>
    <row r="527" ht="14.2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  <c r="DT527" s="7"/>
      <c r="DU527" s="7"/>
      <c r="DV527" s="7"/>
      <c r="DW527" s="7"/>
      <c r="DX527" s="7"/>
      <c r="DY527" s="7"/>
      <c r="DZ527" s="7"/>
      <c r="EA527" s="7"/>
      <c r="EB527" s="7"/>
      <c r="EC527" s="7"/>
      <c r="ED527" s="7"/>
      <c r="EE527" s="7"/>
      <c r="EF527" s="7"/>
      <c r="EG527" s="7"/>
      <c r="EH527" s="7"/>
      <c r="EI527" s="7"/>
      <c r="EJ527" s="7"/>
      <c r="EK527" s="7"/>
      <c r="EL527" s="7"/>
      <c r="EM527" s="7"/>
      <c r="EN527" s="7"/>
      <c r="EO527" s="7"/>
      <c r="EP527" s="7"/>
      <c r="EQ527" s="7"/>
      <c r="ER527" s="7"/>
      <c r="ES527" s="7"/>
      <c r="ET527" s="7"/>
      <c r="EU527" s="7"/>
      <c r="EV527" s="7"/>
      <c r="EW527" s="7"/>
      <c r="EX527" s="7"/>
      <c r="EY527" s="7"/>
      <c r="EZ527" s="7"/>
      <c r="FA527" s="7"/>
      <c r="FB527" s="7"/>
      <c r="FC527" s="7"/>
      <c r="FD527" s="7"/>
      <c r="FE527" s="7"/>
      <c r="FF527" s="7"/>
      <c r="FG527" s="7"/>
      <c r="FH527" s="7"/>
      <c r="FI527" s="7"/>
      <c r="FJ527" s="7"/>
      <c r="FK527" s="7"/>
      <c r="FL527" s="7"/>
      <c r="FM527" s="7"/>
      <c r="FN527" s="7"/>
      <c r="FO527" s="7"/>
      <c r="FP527" s="7"/>
      <c r="FQ527" s="7"/>
      <c r="FR527" s="7"/>
      <c r="FS527" s="7"/>
      <c r="FT527" s="7"/>
      <c r="FU527" s="7"/>
      <c r="FV527" s="7"/>
      <c r="FW527" s="7"/>
      <c r="FX527" s="7"/>
      <c r="FY527" s="7"/>
      <c r="FZ527" s="7"/>
      <c r="GA527" s="7"/>
      <c r="GB527" s="7"/>
      <c r="GC527" s="7"/>
      <c r="GD527" s="7"/>
      <c r="GE527" s="7"/>
      <c r="GF527" s="7"/>
      <c r="GG527" s="7"/>
      <c r="GH527" s="7"/>
      <c r="GI527" s="7"/>
      <c r="GJ527" s="7"/>
      <c r="GK527" s="7"/>
      <c r="GL527" s="7"/>
      <c r="GM527" s="7"/>
      <c r="GN527" s="7"/>
      <c r="GO527" s="7"/>
      <c r="GP527" s="7"/>
      <c r="GQ527" s="7"/>
      <c r="GR527" s="7"/>
      <c r="GS527" s="7"/>
      <c r="GT527" s="7"/>
      <c r="GU527" s="7"/>
      <c r="GV527" s="7"/>
      <c r="GW527" s="7"/>
      <c r="GX527" s="7"/>
      <c r="GY527" s="7"/>
      <c r="GZ527" s="7"/>
      <c r="HA527" s="7"/>
      <c r="HB527" s="7"/>
      <c r="HC527" s="7"/>
      <c r="HD527" s="7"/>
      <c r="HE527" s="7"/>
      <c r="HF527" s="7"/>
      <c r="HG527" s="7"/>
      <c r="HH527" s="7"/>
      <c r="HI527" s="7"/>
      <c r="HJ527" s="7"/>
      <c r="HK527" s="7"/>
      <c r="HL527" s="7"/>
      <c r="HM527" s="7"/>
      <c r="HN527" s="7"/>
      <c r="HO527" s="7"/>
      <c r="HP527" s="7"/>
      <c r="HQ527" s="7"/>
      <c r="HR527" s="7"/>
      <c r="HS527" s="7"/>
      <c r="HT527" s="7"/>
      <c r="HU527" s="7"/>
      <c r="HV527" s="7"/>
      <c r="HW527" s="7"/>
      <c r="HX527" s="7"/>
      <c r="HY527" s="7"/>
      <c r="HZ527" s="7"/>
      <c r="IA527" s="7"/>
      <c r="IB527" s="7"/>
      <c r="IC527" s="7"/>
      <c r="ID527" s="7"/>
      <c r="IE527" s="7"/>
      <c r="IF527" s="7"/>
      <c r="IG527" s="7"/>
      <c r="IH527" s="7"/>
      <c r="II527" s="7"/>
      <c r="IJ527" s="7"/>
      <c r="IK527" s="7"/>
      <c r="IL527" s="7"/>
      <c r="IM527" s="7"/>
      <c r="IN527" s="7"/>
      <c r="IO527" s="7"/>
      <c r="IP527" s="7"/>
      <c r="IQ527" s="7"/>
      <c r="IR527" s="7"/>
      <c r="IS527" s="7"/>
      <c r="IT527" s="7"/>
      <c r="IU527" s="7"/>
      <c r="IV527" s="7"/>
      <c r="IW527" s="7"/>
      <c r="IX527" s="7"/>
      <c r="IY527" s="7"/>
      <c r="IZ527" s="7"/>
      <c r="JA527" s="7"/>
      <c r="JB527" s="7"/>
      <c r="JC527" s="7"/>
      <c r="JD527" s="7"/>
      <c r="JE527" s="7"/>
      <c r="JF527" s="7"/>
      <c r="JG527" s="7"/>
      <c r="JH527" s="7"/>
      <c r="JI527" s="7"/>
      <c r="JJ527" s="7"/>
      <c r="JK527" s="7"/>
      <c r="JL527" s="7"/>
      <c r="JM527" s="7"/>
      <c r="JN527" s="7"/>
      <c r="JO527" s="7"/>
      <c r="JP527" s="7"/>
      <c r="JQ527" s="7"/>
      <c r="JR527" s="7"/>
      <c r="JS527" s="7"/>
      <c r="JT527" s="7"/>
      <c r="JU527" s="7"/>
      <c r="JV527" s="7"/>
      <c r="JW527" s="7"/>
      <c r="JX527" s="7"/>
      <c r="JY527" s="7"/>
      <c r="JZ527" s="7"/>
      <c r="KA527" s="7"/>
      <c r="KB527" s="7"/>
      <c r="KC527" s="7"/>
      <c r="KD527" s="7"/>
      <c r="KE527" s="7"/>
      <c r="KF527" s="7"/>
      <c r="KG527" s="7"/>
      <c r="KH527" s="7"/>
      <c r="KI527" s="7"/>
      <c r="KJ527" s="7"/>
      <c r="KK527" s="7"/>
      <c r="KL527" s="7"/>
      <c r="KM527" s="7"/>
      <c r="KN527" s="7"/>
      <c r="KO527" s="7"/>
      <c r="KP527" s="7"/>
      <c r="KQ527" s="7"/>
      <c r="KR527" s="7"/>
      <c r="KS527" s="7"/>
      <c r="KT527" s="7"/>
      <c r="KU527" s="7"/>
      <c r="KV527" s="7"/>
      <c r="KW527" s="7"/>
      <c r="KX527" s="7"/>
      <c r="KY527" s="7"/>
      <c r="KZ527" s="7"/>
      <c r="LA527" s="7"/>
      <c r="LB527" s="7"/>
      <c r="LC527" s="7"/>
      <c r="LD527" s="7"/>
      <c r="LE527" s="7"/>
      <c r="LF527" s="7"/>
      <c r="LG527" s="7"/>
      <c r="LH527" s="7"/>
      <c r="LI527" s="7"/>
      <c r="LJ527" s="7"/>
      <c r="LK527" s="7"/>
      <c r="LL527" s="7"/>
      <c r="LM527" s="7"/>
      <c r="LN527" s="7"/>
      <c r="LO527" s="7"/>
      <c r="LP527" s="7"/>
      <c r="LQ527" s="7"/>
      <c r="LR527" s="7"/>
      <c r="LS527" s="7"/>
      <c r="LT527" s="7"/>
      <c r="LU527" s="7"/>
      <c r="LV527" s="7"/>
      <c r="LW527" s="7"/>
      <c r="LX527" s="7"/>
      <c r="LY527" s="7"/>
      <c r="LZ527" s="7"/>
      <c r="MA527" s="7"/>
      <c r="MB527" s="7"/>
      <c r="MC527" s="7"/>
      <c r="MD527" s="7"/>
      <c r="ME527" s="7"/>
      <c r="MF527" s="7"/>
      <c r="MG527" s="7"/>
      <c r="MH527" s="7"/>
      <c r="MI527" s="7"/>
      <c r="MJ527" s="7"/>
      <c r="MK527" s="7"/>
      <c r="ML527" s="7"/>
      <c r="MM527" s="7"/>
      <c r="MN527" s="7"/>
      <c r="MO527" s="7"/>
      <c r="MP527" s="7"/>
      <c r="MQ527" s="7"/>
      <c r="MR527" s="7"/>
      <c r="MS527" s="7"/>
      <c r="MT527" s="7"/>
      <c r="MU527" s="7"/>
      <c r="MV527" s="7"/>
      <c r="MW527" s="7"/>
      <c r="MX527" s="7"/>
      <c r="MY527" s="7"/>
      <c r="MZ527" s="7"/>
      <c r="NA527" s="7"/>
      <c r="NB527" s="7"/>
      <c r="NC527" s="7"/>
      <c r="ND527" s="7"/>
      <c r="NE527" s="7"/>
      <c r="NF527" s="7"/>
      <c r="NG527" s="7"/>
      <c r="NH527" s="7"/>
      <c r="NI527" s="7"/>
      <c r="NJ527" s="7"/>
      <c r="NK527" s="7"/>
      <c r="NL527" s="7"/>
      <c r="NM527" s="7"/>
      <c r="NN527" s="7"/>
      <c r="NO527" s="7"/>
      <c r="NP527" s="7"/>
      <c r="NQ527" s="7"/>
      <c r="NR527" s="7"/>
      <c r="NS527" s="7"/>
      <c r="NT527" s="7"/>
      <c r="NU527" s="7"/>
      <c r="NV527" s="7"/>
      <c r="NW527" s="7"/>
      <c r="NX527" s="7"/>
      <c r="NY527" s="7"/>
      <c r="NZ527" s="7"/>
      <c r="OA527" s="7"/>
      <c r="OB527" s="7"/>
      <c r="OC527" s="7"/>
      <c r="OD527" s="7"/>
      <c r="OE527" s="7"/>
      <c r="OF527" s="7"/>
      <c r="OG527" s="7"/>
      <c r="OH527" s="7"/>
      <c r="OI527" s="7"/>
      <c r="OJ527" s="7"/>
      <c r="OK527" s="7"/>
      <c r="OL527" s="7"/>
      <c r="OM527" s="7"/>
      <c r="ON527" s="7"/>
      <c r="OO527" s="7"/>
      <c r="OP527" s="7"/>
      <c r="OQ527" s="7"/>
      <c r="OR527" s="7"/>
      <c r="OS527" s="7"/>
      <c r="OT527" s="7"/>
      <c r="OU527" s="7"/>
      <c r="OV527" s="7"/>
      <c r="OW527" s="7"/>
      <c r="OX527" s="7"/>
      <c r="OY527" s="7"/>
      <c r="OZ527" s="7"/>
      <c r="PA527" s="7"/>
      <c r="PB527" s="7"/>
      <c r="PC527" s="7"/>
      <c r="PD527" s="7"/>
      <c r="PE527" s="7"/>
      <c r="PF527" s="7"/>
      <c r="PG527" s="7"/>
      <c r="PH527" s="7"/>
      <c r="PI527" s="7"/>
      <c r="PJ527" s="7"/>
      <c r="PK527" s="7"/>
      <c r="PL527" s="7"/>
      <c r="PM527" s="7"/>
      <c r="PN527" s="7"/>
      <c r="PO527" s="7"/>
      <c r="PP527" s="7"/>
      <c r="PQ527" s="7"/>
      <c r="PR527" s="7"/>
      <c r="PS527" s="7"/>
      <c r="PT527" s="7"/>
      <c r="PU527" s="7"/>
      <c r="PV527" s="7"/>
      <c r="PW527" s="7"/>
      <c r="PX527" s="7"/>
      <c r="PY527" s="7"/>
      <c r="PZ527" s="7"/>
      <c r="QA527" s="7"/>
      <c r="QB527" s="7"/>
      <c r="QC527" s="7"/>
      <c r="QD527" s="7"/>
      <c r="QE527" s="7"/>
      <c r="QF527" s="7"/>
      <c r="QG527" s="7"/>
      <c r="QH527" s="7"/>
      <c r="QI527" s="7"/>
      <c r="QJ527" s="7"/>
      <c r="QK527" s="7"/>
      <c r="QL527" s="7"/>
      <c r="QM527" s="7"/>
      <c r="QN527" s="7"/>
      <c r="QO527" s="7"/>
      <c r="QP527" s="7"/>
      <c r="QQ527" s="7"/>
      <c r="QR527" s="7"/>
      <c r="QS527" s="7"/>
      <c r="QT527" s="7"/>
      <c r="QU527" s="7"/>
      <c r="QV527" s="7"/>
      <c r="QW527" s="7"/>
      <c r="QX527" s="7"/>
      <c r="QY527" s="7"/>
      <c r="QZ527" s="7"/>
      <c r="RA527" s="7"/>
      <c r="RB527" s="7"/>
      <c r="RC527" s="7"/>
      <c r="RD527" s="7"/>
      <c r="RE527" s="7"/>
      <c r="RF527" s="7"/>
      <c r="RG527" s="7"/>
      <c r="RH527" s="7"/>
      <c r="RI527" s="7"/>
      <c r="RJ527" s="7"/>
      <c r="RK527" s="7"/>
      <c r="RL527" s="7"/>
      <c r="RM527" s="7"/>
      <c r="RN527" s="7"/>
      <c r="RO527" s="7"/>
      <c r="RP527" s="7"/>
      <c r="RQ527" s="7"/>
      <c r="RR527" s="7"/>
      <c r="RS527" s="7"/>
      <c r="RT527" s="7"/>
      <c r="RU527" s="7"/>
      <c r="RV527" s="7"/>
      <c r="RW527" s="7"/>
      <c r="RX527" s="7"/>
      <c r="RY527" s="7"/>
      <c r="RZ527" s="7"/>
      <c r="SA527" s="7"/>
      <c r="SB527" s="7"/>
      <c r="SC527" s="7"/>
      <c r="SD527" s="7"/>
      <c r="SE527" s="7"/>
      <c r="SF527" s="7"/>
      <c r="SG527" s="7"/>
      <c r="SH527" s="7"/>
      <c r="SI527" s="7"/>
      <c r="SJ527" s="7"/>
      <c r="SK527" s="7"/>
    </row>
    <row r="528" ht="14.2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  <c r="DT528" s="7"/>
      <c r="DU528" s="7"/>
      <c r="DV528" s="7"/>
      <c r="DW528" s="7"/>
      <c r="DX528" s="7"/>
      <c r="DY528" s="7"/>
      <c r="DZ528" s="7"/>
      <c r="EA528" s="7"/>
      <c r="EB528" s="7"/>
      <c r="EC528" s="7"/>
      <c r="ED528" s="7"/>
      <c r="EE528" s="7"/>
      <c r="EF528" s="7"/>
      <c r="EG528" s="7"/>
      <c r="EH528" s="7"/>
      <c r="EI528" s="7"/>
      <c r="EJ528" s="7"/>
      <c r="EK528" s="7"/>
      <c r="EL528" s="7"/>
      <c r="EM528" s="7"/>
      <c r="EN528" s="7"/>
      <c r="EO528" s="7"/>
      <c r="EP528" s="7"/>
      <c r="EQ528" s="7"/>
      <c r="ER528" s="7"/>
      <c r="ES528" s="7"/>
      <c r="ET528" s="7"/>
      <c r="EU528" s="7"/>
      <c r="EV528" s="7"/>
      <c r="EW528" s="7"/>
      <c r="EX528" s="7"/>
      <c r="EY528" s="7"/>
      <c r="EZ528" s="7"/>
      <c r="FA528" s="7"/>
      <c r="FB528" s="7"/>
      <c r="FC528" s="7"/>
      <c r="FD528" s="7"/>
      <c r="FE528" s="7"/>
      <c r="FF528" s="7"/>
      <c r="FG528" s="7"/>
      <c r="FH528" s="7"/>
      <c r="FI528" s="7"/>
      <c r="FJ528" s="7"/>
      <c r="FK528" s="7"/>
      <c r="FL528" s="7"/>
      <c r="FM528" s="7"/>
      <c r="FN528" s="7"/>
      <c r="FO528" s="7"/>
      <c r="FP528" s="7"/>
      <c r="FQ528" s="7"/>
      <c r="FR528" s="7"/>
      <c r="FS528" s="7"/>
      <c r="FT528" s="7"/>
      <c r="FU528" s="7"/>
      <c r="FV528" s="7"/>
      <c r="FW528" s="7"/>
      <c r="FX528" s="7"/>
      <c r="FY528" s="7"/>
      <c r="FZ528" s="7"/>
      <c r="GA528" s="7"/>
      <c r="GB528" s="7"/>
      <c r="GC528" s="7"/>
      <c r="GD528" s="7"/>
      <c r="GE528" s="7"/>
      <c r="GF528" s="7"/>
      <c r="GG528" s="7"/>
      <c r="GH528" s="7"/>
      <c r="GI528" s="7"/>
      <c r="GJ528" s="7"/>
      <c r="GK528" s="7"/>
      <c r="GL528" s="7"/>
      <c r="GM528" s="7"/>
      <c r="GN528" s="7"/>
      <c r="GO528" s="7"/>
      <c r="GP528" s="7"/>
      <c r="GQ528" s="7"/>
      <c r="GR528" s="7"/>
      <c r="GS528" s="7"/>
      <c r="GT528" s="7"/>
      <c r="GU528" s="7"/>
      <c r="GV528" s="7"/>
      <c r="GW528" s="7"/>
      <c r="GX528" s="7"/>
      <c r="GY528" s="7"/>
      <c r="GZ528" s="7"/>
      <c r="HA528" s="7"/>
      <c r="HB528" s="7"/>
      <c r="HC528" s="7"/>
      <c r="HD528" s="7"/>
      <c r="HE528" s="7"/>
      <c r="HF528" s="7"/>
      <c r="HG528" s="7"/>
      <c r="HH528" s="7"/>
      <c r="HI528" s="7"/>
      <c r="HJ528" s="7"/>
      <c r="HK528" s="7"/>
      <c r="HL528" s="7"/>
      <c r="HM528" s="7"/>
      <c r="HN528" s="7"/>
      <c r="HO528" s="7"/>
      <c r="HP528" s="7"/>
      <c r="HQ528" s="7"/>
      <c r="HR528" s="7"/>
      <c r="HS528" s="7"/>
      <c r="HT528" s="7"/>
      <c r="HU528" s="7"/>
      <c r="HV528" s="7"/>
      <c r="HW528" s="7"/>
      <c r="HX528" s="7"/>
      <c r="HY528" s="7"/>
      <c r="HZ528" s="7"/>
      <c r="IA528" s="7"/>
      <c r="IB528" s="7"/>
      <c r="IC528" s="7"/>
      <c r="ID528" s="7"/>
      <c r="IE528" s="7"/>
      <c r="IF528" s="7"/>
      <c r="IG528" s="7"/>
      <c r="IH528" s="7"/>
      <c r="II528" s="7"/>
      <c r="IJ528" s="7"/>
      <c r="IK528" s="7"/>
      <c r="IL528" s="7"/>
      <c r="IM528" s="7"/>
      <c r="IN528" s="7"/>
      <c r="IO528" s="7"/>
      <c r="IP528" s="7"/>
      <c r="IQ528" s="7"/>
      <c r="IR528" s="7"/>
      <c r="IS528" s="7"/>
      <c r="IT528" s="7"/>
      <c r="IU528" s="7"/>
      <c r="IV528" s="7"/>
      <c r="IW528" s="7"/>
      <c r="IX528" s="7"/>
      <c r="IY528" s="7"/>
      <c r="IZ528" s="7"/>
      <c r="JA528" s="7"/>
      <c r="JB528" s="7"/>
      <c r="JC528" s="7"/>
      <c r="JD528" s="7"/>
      <c r="JE528" s="7"/>
      <c r="JF528" s="7"/>
      <c r="JG528" s="7"/>
      <c r="JH528" s="7"/>
      <c r="JI528" s="7"/>
      <c r="JJ528" s="7"/>
      <c r="JK528" s="7"/>
      <c r="JL528" s="7"/>
      <c r="JM528" s="7"/>
      <c r="JN528" s="7"/>
      <c r="JO528" s="7"/>
      <c r="JP528" s="7"/>
      <c r="JQ528" s="7"/>
      <c r="JR528" s="7"/>
      <c r="JS528" s="7"/>
      <c r="JT528" s="7"/>
      <c r="JU528" s="7"/>
      <c r="JV528" s="7"/>
      <c r="JW528" s="7"/>
      <c r="JX528" s="7"/>
      <c r="JY528" s="7"/>
      <c r="JZ528" s="7"/>
      <c r="KA528" s="7"/>
      <c r="KB528" s="7"/>
      <c r="KC528" s="7"/>
      <c r="KD528" s="7"/>
      <c r="KE528" s="7"/>
      <c r="KF528" s="7"/>
      <c r="KG528" s="7"/>
      <c r="KH528" s="7"/>
      <c r="KI528" s="7"/>
      <c r="KJ528" s="7"/>
      <c r="KK528" s="7"/>
      <c r="KL528" s="7"/>
      <c r="KM528" s="7"/>
      <c r="KN528" s="7"/>
      <c r="KO528" s="7"/>
      <c r="KP528" s="7"/>
      <c r="KQ528" s="7"/>
      <c r="KR528" s="7"/>
      <c r="KS528" s="7"/>
      <c r="KT528" s="7"/>
      <c r="KU528" s="7"/>
      <c r="KV528" s="7"/>
      <c r="KW528" s="7"/>
      <c r="KX528" s="7"/>
      <c r="KY528" s="7"/>
      <c r="KZ528" s="7"/>
      <c r="LA528" s="7"/>
      <c r="LB528" s="7"/>
      <c r="LC528" s="7"/>
      <c r="LD528" s="7"/>
      <c r="LE528" s="7"/>
      <c r="LF528" s="7"/>
      <c r="LG528" s="7"/>
      <c r="LH528" s="7"/>
      <c r="LI528" s="7"/>
      <c r="LJ528" s="7"/>
      <c r="LK528" s="7"/>
      <c r="LL528" s="7"/>
      <c r="LM528" s="7"/>
      <c r="LN528" s="7"/>
      <c r="LO528" s="7"/>
      <c r="LP528" s="7"/>
      <c r="LQ528" s="7"/>
      <c r="LR528" s="7"/>
      <c r="LS528" s="7"/>
      <c r="LT528" s="7"/>
      <c r="LU528" s="7"/>
      <c r="LV528" s="7"/>
      <c r="LW528" s="7"/>
      <c r="LX528" s="7"/>
      <c r="LY528" s="7"/>
      <c r="LZ528" s="7"/>
      <c r="MA528" s="7"/>
      <c r="MB528" s="7"/>
      <c r="MC528" s="7"/>
      <c r="MD528" s="7"/>
      <c r="ME528" s="7"/>
      <c r="MF528" s="7"/>
      <c r="MG528" s="7"/>
      <c r="MH528" s="7"/>
      <c r="MI528" s="7"/>
      <c r="MJ528" s="7"/>
      <c r="MK528" s="7"/>
      <c r="ML528" s="7"/>
      <c r="MM528" s="7"/>
      <c r="MN528" s="7"/>
      <c r="MO528" s="7"/>
      <c r="MP528" s="7"/>
      <c r="MQ528" s="7"/>
      <c r="MR528" s="7"/>
      <c r="MS528" s="7"/>
      <c r="MT528" s="7"/>
      <c r="MU528" s="7"/>
      <c r="MV528" s="7"/>
      <c r="MW528" s="7"/>
      <c r="MX528" s="7"/>
      <c r="MY528" s="7"/>
      <c r="MZ528" s="7"/>
      <c r="NA528" s="7"/>
      <c r="NB528" s="7"/>
      <c r="NC528" s="7"/>
      <c r="ND528" s="7"/>
      <c r="NE528" s="7"/>
      <c r="NF528" s="7"/>
      <c r="NG528" s="7"/>
      <c r="NH528" s="7"/>
      <c r="NI528" s="7"/>
      <c r="NJ528" s="7"/>
      <c r="NK528" s="7"/>
      <c r="NL528" s="7"/>
      <c r="NM528" s="7"/>
      <c r="NN528" s="7"/>
      <c r="NO528" s="7"/>
      <c r="NP528" s="7"/>
      <c r="NQ528" s="7"/>
      <c r="NR528" s="7"/>
      <c r="NS528" s="7"/>
      <c r="NT528" s="7"/>
      <c r="NU528" s="7"/>
      <c r="NV528" s="7"/>
      <c r="NW528" s="7"/>
      <c r="NX528" s="7"/>
      <c r="NY528" s="7"/>
      <c r="NZ528" s="7"/>
      <c r="OA528" s="7"/>
      <c r="OB528" s="7"/>
      <c r="OC528" s="7"/>
      <c r="OD528" s="7"/>
      <c r="OE528" s="7"/>
      <c r="OF528" s="7"/>
      <c r="OG528" s="7"/>
      <c r="OH528" s="7"/>
      <c r="OI528" s="7"/>
      <c r="OJ528" s="7"/>
      <c r="OK528" s="7"/>
      <c r="OL528" s="7"/>
      <c r="OM528" s="7"/>
      <c r="ON528" s="7"/>
      <c r="OO528" s="7"/>
      <c r="OP528" s="7"/>
      <c r="OQ528" s="7"/>
      <c r="OR528" s="7"/>
      <c r="OS528" s="7"/>
      <c r="OT528" s="7"/>
      <c r="OU528" s="7"/>
      <c r="OV528" s="7"/>
      <c r="OW528" s="7"/>
      <c r="OX528" s="7"/>
      <c r="OY528" s="7"/>
      <c r="OZ528" s="7"/>
      <c r="PA528" s="7"/>
      <c r="PB528" s="7"/>
      <c r="PC528" s="7"/>
      <c r="PD528" s="7"/>
      <c r="PE528" s="7"/>
      <c r="PF528" s="7"/>
      <c r="PG528" s="7"/>
      <c r="PH528" s="7"/>
      <c r="PI528" s="7"/>
      <c r="PJ528" s="7"/>
      <c r="PK528" s="7"/>
      <c r="PL528" s="7"/>
      <c r="PM528" s="7"/>
      <c r="PN528" s="7"/>
      <c r="PO528" s="7"/>
      <c r="PP528" s="7"/>
      <c r="PQ528" s="7"/>
      <c r="PR528" s="7"/>
      <c r="PS528" s="7"/>
      <c r="PT528" s="7"/>
      <c r="PU528" s="7"/>
      <c r="PV528" s="7"/>
      <c r="PW528" s="7"/>
      <c r="PX528" s="7"/>
      <c r="PY528" s="7"/>
      <c r="PZ528" s="7"/>
      <c r="QA528" s="7"/>
      <c r="QB528" s="7"/>
      <c r="QC528" s="7"/>
      <c r="QD528" s="7"/>
      <c r="QE528" s="7"/>
      <c r="QF528" s="7"/>
      <c r="QG528" s="7"/>
      <c r="QH528" s="7"/>
      <c r="QI528" s="7"/>
      <c r="QJ528" s="7"/>
      <c r="QK528" s="7"/>
      <c r="QL528" s="7"/>
      <c r="QM528" s="7"/>
      <c r="QN528" s="7"/>
      <c r="QO528" s="7"/>
      <c r="QP528" s="7"/>
      <c r="QQ528" s="7"/>
      <c r="QR528" s="7"/>
      <c r="QS528" s="7"/>
      <c r="QT528" s="7"/>
      <c r="QU528" s="7"/>
      <c r="QV528" s="7"/>
      <c r="QW528" s="7"/>
      <c r="QX528" s="7"/>
      <c r="QY528" s="7"/>
      <c r="QZ528" s="7"/>
      <c r="RA528" s="7"/>
      <c r="RB528" s="7"/>
      <c r="RC528" s="7"/>
      <c r="RD528" s="7"/>
      <c r="RE528" s="7"/>
      <c r="RF528" s="7"/>
      <c r="RG528" s="7"/>
      <c r="RH528" s="7"/>
      <c r="RI528" s="7"/>
      <c r="RJ528" s="7"/>
      <c r="RK528" s="7"/>
      <c r="RL528" s="7"/>
      <c r="RM528" s="7"/>
      <c r="RN528" s="7"/>
      <c r="RO528" s="7"/>
      <c r="RP528" s="7"/>
      <c r="RQ528" s="7"/>
      <c r="RR528" s="7"/>
      <c r="RS528" s="7"/>
      <c r="RT528" s="7"/>
      <c r="RU528" s="7"/>
      <c r="RV528" s="7"/>
      <c r="RW528" s="7"/>
      <c r="RX528" s="7"/>
      <c r="RY528" s="7"/>
      <c r="RZ528" s="7"/>
      <c r="SA528" s="7"/>
      <c r="SB528" s="7"/>
      <c r="SC528" s="7"/>
      <c r="SD528" s="7"/>
      <c r="SE528" s="7"/>
      <c r="SF528" s="7"/>
      <c r="SG528" s="7"/>
      <c r="SH528" s="7"/>
      <c r="SI528" s="7"/>
      <c r="SJ528" s="7"/>
      <c r="SK528" s="7"/>
    </row>
    <row r="529" ht="14.2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  <c r="DT529" s="7"/>
      <c r="DU529" s="7"/>
      <c r="DV529" s="7"/>
      <c r="DW529" s="7"/>
      <c r="DX529" s="7"/>
      <c r="DY529" s="7"/>
      <c r="DZ529" s="7"/>
      <c r="EA529" s="7"/>
      <c r="EB529" s="7"/>
      <c r="EC529" s="7"/>
      <c r="ED529" s="7"/>
      <c r="EE529" s="7"/>
      <c r="EF529" s="7"/>
      <c r="EG529" s="7"/>
      <c r="EH529" s="7"/>
      <c r="EI529" s="7"/>
      <c r="EJ529" s="7"/>
      <c r="EK529" s="7"/>
      <c r="EL529" s="7"/>
      <c r="EM529" s="7"/>
      <c r="EN529" s="7"/>
      <c r="EO529" s="7"/>
      <c r="EP529" s="7"/>
      <c r="EQ529" s="7"/>
      <c r="ER529" s="7"/>
      <c r="ES529" s="7"/>
      <c r="ET529" s="7"/>
      <c r="EU529" s="7"/>
      <c r="EV529" s="7"/>
      <c r="EW529" s="7"/>
      <c r="EX529" s="7"/>
      <c r="EY529" s="7"/>
      <c r="EZ529" s="7"/>
      <c r="FA529" s="7"/>
      <c r="FB529" s="7"/>
      <c r="FC529" s="7"/>
      <c r="FD529" s="7"/>
      <c r="FE529" s="7"/>
      <c r="FF529" s="7"/>
      <c r="FG529" s="7"/>
      <c r="FH529" s="7"/>
      <c r="FI529" s="7"/>
      <c r="FJ529" s="7"/>
      <c r="FK529" s="7"/>
      <c r="FL529" s="7"/>
      <c r="FM529" s="7"/>
      <c r="FN529" s="7"/>
      <c r="FO529" s="7"/>
      <c r="FP529" s="7"/>
      <c r="FQ529" s="7"/>
      <c r="FR529" s="7"/>
      <c r="FS529" s="7"/>
      <c r="FT529" s="7"/>
      <c r="FU529" s="7"/>
      <c r="FV529" s="7"/>
      <c r="FW529" s="7"/>
      <c r="FX529" s="7"/>
      <c r="FY529" s="7"/>
      <c r="FZ529" s="7"/>
      <c r="GA529" s="7"/>
      <c r="GB529" s="7"/>
      <c r="GC529" s="7"/>
      <c r="GD529" s="7"/>
      <c r="GE529" s="7"/>
      <c r="GF529" s="7"/>
      <c r="GG529" s="7"/>
      <c r="GH529" s="7"/>
      <c r="GI529" s="7"/>
      <c r="GJ529" s="7"/>
      <c r="GK529" s="7"/>
      <c r="GL529" s="7"/>
      <c r="GM529" s="7"/>
      <c r="GN529" s="7"/>
      <c r="GO529" s="7"/>
      <c r="GP529" s="7"/>
      <c r="GQ529" s="7"/>
      <c r="GR529" s="7"/>
      <c r="GS529" s="7"/>
      <c r="GT529" s="7"/>
      <c r="GU529" s="7"/>
      <c r="GV529" s="7"/>
      <c r="GW529" s="7"/>
      <c r="GX529" s="7"/>
      <c r="GY529" s="7"/>
      <c r="GZ529" s="7"/>
      <c r="HA529" s="7"/>
      <c r="HB529" s="7"/>
      <c r="HC529" s="7"/>
      <c r="HD529" s="7"/>
      <c r="HE529" s="7"/>
      <c r="HF529" s="7"/>
      <c r="HG529" s="7"/>
      <c r="HH529" s="7"/>
      <c r="HI529" s="7"/>
      <c r="HJ529" s="7"/>
      <c r="HK529" s="7"/>
      <c r="HL529" s="7"/>
      <c r="HM529" s="7"/>
      <c r="HN529" s="7"/>
      <c r="HO529" s="7"/>
      <c r="HP529" s="7"/>
      <c r="HQ529" s="7"/>
      <c r="HR529" s="7"/>
      <c r="HS529" s="7"/>
      <c r="HT529" s="7"/>
      <c r="HU529" s="7"/>
      <c r="HV529" s="7"/>
      <c r="HW529" s="7"/>
      <c r="HX529" s="7"/>
      <c r="HY529" s="7"/>
      <c r="HZ529" s="7"/>
      <c r="IA529" s="7"/>
      <c r="IB529" s="7"/>
      <c r="IC529" s="7"/>
      <c r="ID529" s="7"/>
      <c r="IE529" s="7"/>
      <c r="IF529" s="7"/>
      <c r="IG529" s="7"/>
      <c r="IH529" s="7"/>
      <c r="II529" s="7"/>
      <c r="IJ529" s="7"/>
      <c r="IK529" s="7"/>
      <c r="IL529" s="7"/>
      <c r="IM529" s="7"/>
      <c r="IN529" s="7"/>
      <c r="IO529" s="7"/>
      <c r="IP529" s="7"/>
      <c r="IQ529" s="7"/>
      <c r="IR529" s="7"/>
      <c r="IS529" s="7"/>
      <c r="IT529" s="7"/>
      <c r="IU529" s="7"/>
      <c r="IV529" s="7"/>
      <c r="IW529" s="7"/>
      <c r="IX529" s="7"/>
      <c r="IY529" s="7"/>
      <c r="IZ529" s="7"/>
      <c r="JA529" s="7"/>
      <c r="JB529" s="7"/>
      <c r="JC529" s="7"/>
      <c r="JD529" s="7"/>
      <c r="JE529" s="7"/>
      <c r="JF529" s="7"/>
      <c r="JG529" s="7"/>
      <c r="JH529" s="7"/>
      <c r="JI529" s="7"/>
      <c r="JJ529" s="7"/>
      <c r="JK529" s="7"/>
      <c r="JL529" s="7"/>
      <c r="JM529" s="7"/>
      <c r="JN529" s="7"/>
      <c r="JO529" s="7"/>
      <c r="JP529" s="7"/>
      <c r="JQ529" s="7"/>
      <c r="JR529" s="7"/>
      <c r="JS529" s="7"/>
      <c r="JT529" s="7"/>
      <c r="JU529" s="7"/>
      <c r="JV529" s="7"/>
      <c r="JW529" s="7"/>
      <c r="JX529" s="7"/>
      <c r="JY529" s="7"/>
      <c r="JZ529" s="7"/>
      <c r="KA529" s="7"/>
      <c r="KB529" s="7"/>
      <c r="KC529" s="7"/>
      <c r="KD529" s="7"/>
      <c r="KE529" s="7"/>
      <c r="KF529" s="7"/>
      <c r="KG529" s="7"/>
      <c r="KH529" s="7"/>
      <c r="KI529" s="7"/>
      <c r="KJ529" s="7"/>
      <c r="KK529" s="7"/>
      <c r="KL529" s="7"/>
      <c r="KM529" s="7"/>
      <c r="KN529" s="7"/>
      <c r="KO529" s="7"/>
      <c r="KP529" s="7"/>
      <c r="KQ529" s="7"/>
      <c r="KR529" s="7"/>
      <c r="KS529" s="7"/>
      <c r="KT529" s="7"/>
      <c r="KU529" s="7"/>
      <c r="KV529" s="7"/>
      <c r="KW529" s="7"/>
      <c r="KX529" s="7"/>
      <c r="KY529" s="7"/>
      <c r="KZ529" s="7"/>
      <c r="LA529" s="7"/>
      <c r="LB529" s="7"/>
      <c r="LC529" s="7"/>
      <c r="LD529" s="7"/>
      <c r="LE529" s="7"/>
      <c r="LF529" s="7"/>
      <c r="LG529" s="7"/>
      <c r="LH529" s="7"/>
      <c r="LI529" s="7"/>
      <c r="LJ529" s="7"/>
      <c r="LK529" s="7"/>
      <c r="LL529" s="7"/>
      <c r="LM529" s="7"/>
      <c r="LN529" s="7"/>
      <c r="LO529" s="7"/>
      <c r="LP529" s="7"/>
      <c r="LQ529" s="7"/>
      <c r="LR529" s="7"/>
      <c r="LS529" s="7"/>
      <c r="LT529" s="7"/>
      <c r="LU529" s="7"/>
      <c r="LV529" s="7"/>
      <c r="LW529" s="7"/>
      <c r="LX529" s="7"/>
      <c r="LY529" s="7"/>
      <c r="LZ529" s="7"/>
      <c r="MA529" s="7"/>
      <c r="MB529" s="7"/>
      <c r="MC529" s="7"/>
      <c r="MD529" s="7"/>
      <c r="ME529" s="7"/>
      <c r="MF529" s="7"/>
      <c r="MG529" s="7"/>
      <c r="MH529" s="7"/>
      <c r="MI529" s="7"/>
      <c r="MJ529" s="7"/>
      <c r="MK529" s="7"/>
      <c r="ML529" s="7"/>
      <c r="MM529" s="7"/>
      <c r="MN529" s="7"/>
      <c r="MO529" s="7"/>
      <c r="MP529" s="7"/>
      <c r="MQ529" s="7"/>
      <c r="MR529" s="7"/>
      <c r="MS529" s="7"/>
      <c r="MT529" s="7"/>
      <c r="MU529" s="7"/>
      <c r="MV529" s="7"/>
      <c r="MW529" s="7"/>
      <c r="MX529" s="7"/>
      <c r="MY529" s="7"/>
      <c r="MZ529" s="7"/>
      <c r="NA529" s="7"/>
      <c r="NB529" s="7"/>
      <c r="NC529" s="7"/>
      <c r="ND529" s="7"/>
      <c r="NE529" s="7"/>
      <c r="NF529" s="7"/>
      <c r="NG529" s="7"/>
      <c r="NH529" s="7"/>
      <c r="NI529" s="7"/>
      <c r="NJ529" s="7"/>
      <c r="NK529" s="7"/>
      <c r="NL529" s="7"/>
      <c r="NM529" s="7"/>
      <c r="NN529" s="7"/>
      <c r="NO529" s="7"/>
      <c r="NP529" s="7"/>
      <c r="NQ529" s="7"/>
      <c r="NR529" s="7"/>
      <c r="NS529" s="7"/>
      <c r="NT529" s="7"/>
      <c r="NU529" s="7"/>
      <c r="NV529" s="7"/>
      <c r="NW529" s="7"/>
      <c r="NX529" s="7"/>
      <c r="NY529" s="7"/>
      <c r="NZ529" s="7"/>
      <c r="OA529" s="7"/>
      <c r="OB529" s="7"/>
      <c r="OC529" s="7"/>
      <c r="OD529" s="7"/>
      <c r="OE529" s="7"/>
      <c r="OF529" s="7"/>
      <c r="OG529" s="7"/>
      <c r="OH529" s="7"/>
      <c r="OI529" s="7"/>
      <c r="OJ529" s="7"/>
      <c r="OK529" s="7"/>
      <c r="OL529" s="7"/>
      <c r="OM529" s="7"/>
      <c r="ON529" s="7"/>
      <c r="OO529" s="7"/>
      <c r="OP529" s="7"/>
      <c r="OQ529" s="7"/>
      <c r="OR529" s="7"/>
      <c r="OS529" s="7"/>
      <c r="OT529" s="7"/>
      <c r="OU529" s="7"/>
      <c r="OV529" s="7"/>
      <c r="OW529" s="7"/>
      <c r="OX529" s="7"/>
      <c r="OY529" s="7"/>
      <c r="OZ529" s="7"/>
      <c r="PA529" s="7"/>
      <c r="PB529" s="7"/>
      <c r="PC529" s="7"/>
      <c r="PD529" s="7"/>
      <c r="PE529" s="7"/>
      <c r="PF529" s="7"/>
      <c r="PG529" s="7"/>
      <c r="PH529" s="7"/>
      <c r="PI529" s="7"/>
      <c r="PJ529" s="7"/>
      <c r="PK529" s="7"/>
      <c r="PL529" s="7"/>
      <c r="PM529" s="7"/>
      <c r="PN529" s="7"/>
      <c r="PO529" s="7"/>
      <c r="PP529" s="7"/>
      <c r="PQ529" s="7"/>
      <c r="PR529" s="7"/>
      <c r="PS529" s="7"/>
      <c r="PT529" s="7"/>
      <c r="PU529" s="7"/>
      <c r="PV529" s="7"/>
      <c r="PW529" s="7"/>
      <c r="PX529" s="7"/>
      <c r="PY529" s="7"/>
      <c r="PZ529" s="7"/>
      <c r="QA529" s="7"/>
      <c r="QB529" s="7"/>
      <c r="QC529" s="7"/>
      <c r="QD529" s="7"/>
      <c r="QE529" s="7"/>
      <c r="QF529" s="7"/>
      <c r="QG529" s="7"/>
      <c r="QH529" s="7"/>
      <c r="QI529" s="7"/>
      <c r="QJ529" s="7"/>
      <c r="QK529" s="7"/>
      <c r="QL529" s="7"/>
      <c r="QM529" s="7"/>
      <c r="QN529" s="7"/>
      <c r="QO529" s="7"/>
      <c r="QP529" s="7"/>
      <c r="QQ529" s="7"/>
      <c r="QR529" s="7"/>
      <c r="QS529" s="7"/>
      <c r="QT529" s="7"/>
      <c r="QU529" s="7"/>
      <c r="QV529" s="7"/>
      <c r="QW529" s="7"/>
      <c r="QX529" s="7"/>
      <c r="QY529" s="7"/>
      <c r="QZ529" s="7"/>
      <c r="RA529" s="7"/>
      <c r="RB529" s="7"/>
      <c r="RC529" s="7"/>
      <c r="RD529" s="7"/>
      <c r="RE529" s="7"/>
      <c r="RF529" s="7"/>
      <c r="RG529" s="7"/>
      <c r="RH529" s="7"/>
      <c r="RI529" s="7"/>
      <c r="RJ529" s="7"/>
      <c r="RK529" s="7"/>
      <c r="RL529" s="7"/>
      <c r="RM529" s="7"/>
      <c r="RN529" s="7"/>
      <c r="RO529" s="7"/>
      <c r="RP529" s="7"/>
      <c r="RQ529" s="7"/>
      <c r="RR529" s="7"/>
      <c r="RS529" s="7"/>
      <c r="RT529" s="7"/>
      <c r="RU529" s="7"/>
      <c r="RV529" s="7"/>
      <c r="RW529" s="7"/>
      <c r="RX529" s="7"/>
      <c r="RY529" s="7"/>
      <c r="RZ529" s="7"/>
      <c r="SA529" s="7"/>
      <c r="SB529" s="7"/>
      <c r="SC529" s="7"/>
      <c r="SD529" s="7"/>
      <c r="SE529" s="7"/>
      <c r="SF529" s="7"/>
      <c r="SG529" s="7"/>
      <c r="SH529" s="7"/>
      <c r="SI529" s="7"/>
      <c r="SJ529" s="7"/>
      <c r="SK529" s="7"/>
    </row>
    <row r="530" ht="14.2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  <c r="DT530" s="7"/>
      <c r="DU530" s="7"/>
      <c r="DV530" s="7"/>
      <c r="DW530" s="7"/>
      <c r="DX530" s="7"/>
      <c r="DY530" s="7"/>
      <c r="DZ530" s="7"/>
      <c r="EA530" s="7"/>
      <c r="EB530" s="7"/>
      <c r="EC530" s="7"/>
      <c r="ED530" s="7"/>
      <c r="EE530" s="7"/>
      <c r="EF530" s="7"/>
      <c r="EG530" s="7"/>
      <c r="EH530" s="7"/>
      <c r="EI530" s="7"/>
      <c r="EJ530" s="7"/>
      <c r="EK530" s="7"/>
      <c r="EL530" s="7"/>
      <c r="EM530" s="7"/>
      <c r="EN530" s="7"/>
      <c r="EO530" s="7"/>
      <c r="EP530" s="7"/>
      <c r="EQ530" s="7"/>
      <c r="ER530" s="7"/>
      <c r="ES530" s="7"/>
      <c r="ET530" s="7"/>
      <c r="EU530" s="7"/>
      <c r="EV530" s="7"/>
      <c r="EW530" s="7"/>
      <c r="EX530" s="7"/>
      <c r="EY530" s="7"/>
      <c r="EZ530" s="7"/>
      <c r="FA530" s="7"/>
      <c r="FB530" s="7"/>
      <c r="FC530" s="7"/>
      <c r="FD530" s="7"/>
      <c r="FE530" s="7"/>
      <c r="FF530" s="7"/>
      <c r="FG530" s="7"/>
      <c r="FH530" s="7"/>
      <c r="FI530" s="7"/>
      <c r="FJ530" s="7"/>
      <c r="FK530" s="7"/>
      <c r="FL530" s="7"/>
      <c r="FM530" s="7"/>
      <c r="FN530" s="7"/>
      <c r="FO530" s="7"/>
      <c r="FP530" s="7"/>
      <c r="FQ530" s="7"/>
      <c r="FR530" s="7"/>
      <c r="FS530" s="7"/>
      <c r="FT530" s="7"/>
      <c r="FU530" s="7"/>
      <c r="FV530" s="7"/>
      <c r="FW530" s="7"/>
      <c r="FX530" s="7"/>
      <c r="FY530" s="7"/>
      <c r="FZ530" s="7"/>
      <c r="GA530" s="7"/>
      <c r="GB530" s="7"/>
      <c r="GC530" s="7"/>
      <c r="GD530" s="7"/>
      <c r="GE530" s="7"/>
      <c r="GF530" s="7"/>
      <c r="GG530" s="7"/>
      <c r="GH530" s="7"/>
      <c r="GI530" s="7"/>
      <c r="GJ530" s="7"/>
      <c r="GK530" s="7"/>
      <c r="GL530" s="7"/>
      <c r="GM530" s="7"/>
      <c r="GN530" s="7"/>
      <c r="GO530" s="7"/>
      <c r="GP530" s="7"/>
      <c r="GQ530" s="7"/>
      <c r="GR530" s="7"/>
      <c r="GS530" s="7"/>
      <c r="GT530" s="7"/>
      <c r="GU530" s="7"/>
      <c r="GV530" s="7"/>
      <c r="GW530" s="7"/>
      <c r="GX530" s="7"/>
      <c r="GY530" s="7"/>
      <c r="GZ530" s="7"/>
      <c r="HA530" s="7"/>
      <c r="HB530" s="7"/>
      <c r="HC530" s="7"/>
      <c r="HD530" s="7"/>
      <c r="HE530" s="7"/>
      <c r="HF530" s="7"/>
      <c r="HG530" s="7"/>
      <c r="HH530" s="7"/>
      <c r="HI530" s="7"/>
      <c r="HJ530" s="7"/>
      <c r="HK530" s="7"/>
      <c r="HL530" s="7"/>
      <c r="HM530" s="7"/>
      <c r="HN530" s="7"/>
      <c r="HO530" s="7"/>
      <c r="HP530" s="7"/>
      <c r="HQ530" s="7"/>
      <c r="HR530" s="7"/>
      <c r="HS530" s="7"/>
      <c r="HT530" s="7"/>
      <c r="HU530" s="7"/>
      <c r="HV530" s="7"/>
      <c r="HW530" s="7"/>
      <c r="HX530" s="7"/>
      <c r="HY530" s="7"/>
      <c r="HZ530" s="7"/>
      <c r="IA530" s="7"/>
      <c r="IB530" s="7"/>
      <c r="IC530" s="7"/>
      <c r="ID530" s="7"/>
      <c r="IE530" s="7"/>
      <c r="IF530" s="7"/>
      <c r="IG530" s="7"/>
      <c r="IH530" s="7"/>
      <c r="II530" s="7"/>
      <c r="IJ530" s="7"/>
      <c r="IK530" s="7"/>
      <c r="IL530" s="7"/>
      <c r="IM530" s="7"/>
      <c r="IN530" s="7"/>
      <c r="IO530" s="7"/>
      <c r="IP530" s="7"/>
      <c r="IQ530" s="7"/>
      <c r="IR530" s="7"/>
      <c r="IS530" s="7"/>
      <c r="IT530" s="7"/>
      <c r="IU530" s="7"/>
      <c r="IV530" s="7"/>
      <c r="IW530" s="7"/>
      <c r="IX530" s="7"/>
      <c r="IY530" s="7"/>
      <c r="IZ530" s="7"/>
      <c r="JA530" s="7"/>
      <c r="JB530" s="7"/>
      <c r="JC530" s="7"/>
      <c r="JD530" s="7"/>
      <c r="JE530" s="7"/>
      <c r="JF530" s="7"/>
      <c r="JG530" s="7"/>
      <c r="JH530" s="7"/>
      <c r="JI530" s="7"/>
      <c r="JJ530" s="7"/>
      <c r="JK530" s="7"/>
      <c r="JL530" s="7"/>
      <c r="JM530" s="7"/>
      <c r="JN530" s="7"/>
      <c r="JO530" s="7"/>
      <c r="JP530" s="7"/>
      <c r="JQ530" s="7"/>
      <c r="JR530" s="7"/>
      <c r="JS530" s="7"/>
      <c r="JT530" s="7"/>
      <c r="JU530" s="7"/>
      <c r="JV530" s="7"/>
      <c r="JW530" s="7"/>
      <c r="JX530" s="7"/>
      <c r="JY530" s="7"/>
      <c r="JZ530" s="7"/>
      <c r="KA530" s="7"/>
      <c r="KB530" s="7"/>
      <c r="KC530" s="7"/>
      <c r="KD530" s="7"/>
      <c r="KE530" s="7"/>
      <c r="KF530" s="7"/>
      <c r="KG530" s="7"/>
      <c r="KH530" s="7"/>
      <c r="KI530" s="7"/>
      <c r="KJ530" s="7"/>
      <c r="KK530" s="7"/>
      <c r="KL530" s="7"/>
      <c r="KM530" s="7"/>
      <c r="KN530" s="7"/>
      <c r="KO530" s="7"/>
      <c r="KP530" s="7"/>
      <c r="KQ530" s="7"/>
      <c r="KR530" s="7"/>
      <c r="KS530" s="7"/>
      <c r="KT530" s="7"/>
      <c r="KU530" s="7"/>
      <c r="KV530" s="7"/>
      <c r="KW530" s="7"/>
      <c r="KX530" s="7"/>
      <c r="KY530" s="7"/>
      <c r="KZ530" s="7"/>
      <c r="LA530" s="7"/>
      <c r="LB530" s="7"/>
      <c r="LC530" s="7"/>
      <c r="LD530" s="7"/>
      <c r="LE530" s="7"/>
      <c r="LF530" s="7"/>
      <c r="LG530" s="7"/>
      <c r="LH530" s="7"/>
      <c r="LI530" s="7"/>
      <c r="LJ530" s="7"/>
      <c r="LK530" s="7"/>
      <c r="LL530" s="7"/>
      <c r="LM530" s="7"/>
      <c r="LN530" s="7"/>
      <c r="LO530" s="7"/>
      <c r="LP530" s="7"/>
      <c r="LQ530" s="7"/>
      <c r="LR530" s="7"/>
      <c r="LS530" s="7"/>
      <c r="LT530" s="7"/>
      <c r="LU530" s="7"/>
      <c r="LV530" s="7"/>
      <c r="LW530" s="7"/>
      <c r="LX530" s="7"/>
      <c r="LY530" s="7"/>
      <c r="LZ530" s="7"/>
      <c r="MA530" s="7"/>
      <c r="MB530" s="7"/>
      <c r="MC530" s="7"/>
      <c r="MD530" s="7"/>
      <c r="ME530" s="7"/>
      <c r="MF530" s="7"/>
      <c r="MG530" s="7"/>
      <c r="MH530" s="7"/>
      <c r="MI530" s="7"/>
      <c r="MJ530" s="7"/>
      <c r="MK530" s="7"/>
      <c r="ML530" s="7"/>
      <c r="MM530" s="7"/>
      <c r="MN530" s="7"/>
      <c r="MO530" s="7"/>
      <c r="MP530" s="7"/>
      <c r="MQ530" s="7"/>
      <c r="MR530" s="7"/>
      <c r="MS530" s="7"/>
      <c r="MT530" s="7"/>
      <c r="MU530" s="7"/>
      <c r="MV530" s="7"/>
      <c r="MW530" s="7"/>
      <c r="MX530" s="7"/>
      <c r="MY530" s="7"/>
      <c r="MZ530" s="7"/>
      <c r="NA530" s="7"/>
      <c r="NB530" s="7"/>
      <c r="NC530" s="7"/>
      <c r="ND530" s="7"/>
      <c r="NE530" s="7"/>
      <c r="NF530" s="7"/>
      <c r="NG530" s="7"/>
      <c r="NH530" s="7"/>
      <c r="NI530" s="7"/>
      <c r="NJ530" s="7"/>
      <c r="NK530" s="7"/>
      <c r="NL530" s="7"/>
      <c r="NM530" s="7"/>
      <c r="NN530" s="7"/>
      <c r="NO530" s="7"/>
      <c r="NP530" s="7"/>
      <c r="NQ530" s="7"/>
      <c r="NR530" s="7"/>
      <c r="NS530" s="7"/>
      <c r="NT530" s="7"/>
      <c r="NU530" s="7"/>
      <c r="NV530" s="7"/>
      <c r="NW530" s="7"/>
      <c r="NX530" s="7"/>
      <c r="NY530" s="7"/>
      <c r="NZ530" s="7"/>
      <c r="OA530" s="7"/>
      <c r="OB530" s="7"/>
      <c r="OC530" s="7"/>
      <c r="OD530" s="7"/>
      <c r="OE530" s="7"/>
      <c r="OF530" s="7"/>
      <c r="OG530" s="7"/>
      <c r="OH530" s="7"/>
      <c r="OI530" s="7"/>
      <c r="OJ530" s="7"/>
      <c r="OK530" s="7"/>
      <c r="OL530" s="7"/>
      <c r="OM530" s="7"/>
      <c r="ON530" s="7"/>
      <c r="OO530" s="7"/>
      <c r="OP530" s="7"/>
      <c r="OQ530" s="7"/>
      <c r="OR530" s="7"/>
      <c r="OS530" s="7"/>
      <c r="OT530" s="7"/>
      <c r="OU530" s="7"/>
      <c r="OV530" s="7"/>
      <c r="OW530" s="7"/>
      <c r="OX530" s="7"/>
      <c r="OY530" s="7"/>
      <c r="OZ530" s="7"/>
      <c r="PA530" s="7"/>
      <c r="PB530" s="7"/>
      <c r="PC530" s="7"/>
      <c r="PD530" s="7"/>
      <c r="PE530" s="7"/>
      <c r="PF530" s="7"/>
      <c r="PG530" s="7"/>
      <c r="PH530" s="7"/>
      <c r="PI530" s="7"/>
      <c r="PJ530" s="7"/>
      <c r="PK530" s="7"/>
      <c r="PL530" s="7"/>
      <c r="PM530" s="7"/>
      <c r="PN530" s="7"/>
      <c r="PO530" s="7"/>
      <c r="PP530" s="7"/>
      <c r="PQ530" s="7"/>
      <c r="PR530" s="7"/>
      <c r="PS530" s="7"/>
      <c r="PT530" s="7"/>
      <c r="PU530" s="7"/>
      <c r="PV530" s="7"/>
      <c r="PW530" s="7"/>
      <c r="PX530" s="7"/>
      <c r="PY530" s="7"/>
      <c r="PZ530" s="7"/>
      <c r="QA530" s="7"/>
      <c r="QB530" s="7"/>
      <c r="QC530" s="7"/>
      <c r="QD530" s="7"/>
      <c r="QE530" s="7"/>
      <c r="QF530" s="7"/>
      <c r="QG530" s="7"/>
      <c r="QH530" s="7"/>
      <c r="QI530" s="7"/>
      <c r="QJ530" s="7"/>
      <c r="QK530" s="7"/>
      <c r="QL530" s="7"/>
      <c r="QM530" s="7"/>
      <c r="QN530" s="7"/>
      <c r="QO530" s="7"/>
      <c r="QP530" s="7"/>
      <c r="QQ530" s="7"/>
      <c r="QR530" s="7"/>
      <c r="QS530" s="7"/>
      <c r="QT530" s="7"/>
      <c r="QU530" s="7"/>
      <c r="QV530" s="7"/>
      <c r="QW530" s="7"/>
      <c r="QX530" s="7"/>
      <c r="QY530" s="7"/>
      <c r="QZ530" s="7"/>
      <c r="RA530" s="7"/>
      <c r="RB530" s="7"/>
      <c r="RC530" s="7"/>
      <c r="RD530" s="7"/>
      <c r="RE530" s="7"/>
      <c r="RF530" s="7"/>
      <c r="RG530" s="7"/>
      <c r="RH530" s="7"/>
      <c r="RI530" s="7"/>
      <c r="RJ530" s="7"/>
      <c r="RK530" s="7"/>
      <c r="RL530" s="7"/>
      <c r="RM530" s="7"/>
      <c r="RN530" s="7"/>
      <c r="RO530" s="7"/>
      <c r="RP530" s="7"/>
      <c r="RQ530" s="7"/>
      <c r="RR530" s="7"/>
      <c r="RS530" s="7"/>
      <c r="RT530" s="7"/>
      <c r="RU530" s="7"/>
      <c r="RV530" s="7"/>
      <c r="RW530" s="7"/>
      <c r="RX530" s="7"/>
      <c r="RY530" s="7"/>
      <c r="RZ530" s="7"/>
      <c r="SA530" s="7"/>
      <c r="SB530" s="7"/>
      <c r="SC530" s="7"/>
      <c r="SD530" s="7"/>
      <c r="SE530" s="7"/>
      <c r="SF530" s="7"/>
      <c r="SG530" s="7"/>
      <c r="SH530" s="7"/>
      <c r="SI530" s="7"/>
      <c r="SJ530" s="7"/>
      <c r="SK530" s="7"/>
    </row>
    <row r="531" ht="14.2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  <c r="DT531" s="7"/>
      <c r="DU531" s="7"/>
      <c r="DV531" s="7"/>
      <c r="DW531" s="7"/>
      <c r="DX531" s="7"/>
      <c r="DY531" s="7"/>
      <c r="DZ531" s="7"/>
      <c r="EA531" s="7"/>
      <c r="EB531" s="7"/>
      <c r="EC531" s="7"/>
      <c r="ED531" s="7"/>
      <c r="EE531" s="7"/>
      <c r="EF531" s="7"/>
      <c r="EG531" s="7"/>
      <c r="EH531" s="7"/>
      <c r="EI531" s="7"/>
      <c r="EJ531" s="7"/>
      <c r="EK531" s="7"/>
      <c r="EL531" s="7"/>
      <c r="EM531" s="7"/>
      <c r="EN531" s="7"/>
      <c r="EO531" s="7"/>
      <c r="EP531" s="7"/>
      <c r="EQ531" s="7"/>
      <c r="ER531" s="7"/>
      <c r="ES531" s="7"/>
      <c r="ET531" s="7"/>
      <c r="EU531" s="7"/>
      <c r="EV531" s="7"/>
      <c r="EW531" s="7"/>
      <c r="EX531" s="7"/>
      <c r="EY531" s="7"/>
      <c r="EZ531" s="7"/>
      <c r="FA531" s="7"/>
      <c r="FB531" s="7"/>
      <c r="FC531" s="7"/>
      <c r="FD531" s="7"/>
      <c r="FE531" s="7"/>
      <c r="FF531" s="7"/>
      <c r="FG531" s="7"/>
      <c r="FH531" s="7"/>
      <c r="FI531" s="7"/>
      <c r="FJ531" s="7"/>
      <c r="FK531" s="7"/>
      <c r="FL531" s="7"/>
      <c r="FM531" s="7"/>
      <c r="FN531" s="7"/>
      <c r="FO531" s="7"/>
      <c r="FP531" s="7"/>
      <c r="FQ531" s="7"/>
      <c r="FR531" s="7"/>
      <c r="FS531" s="7"/>
      <c r="FT531" s="7"/>
      <c r="FU531" s="7"/>
      <c r="FV531" s="7"/>
      <c r="FW531" s="7"/>
      <c r="FX531" s="7"/>
      <c r="FY531" s="7"/>
      <c r="FZ531" s="7"/>
      <c r="GA531" s="7"/>
      <c r="GB531" s="7"/>
      <c r="GC531" s="7"/>
      <c r="GD531" s="7"/>
      <c r="GE531" s="7"/>
      <c r="GF531" s="7"/>
      <c r="GG531" s="7"/>
      <c r="GH531" s="7"/>
      <c r="GI531" s="7"/>
      <c r="GJ531" s="7"/>
      <c r="GK531" s="7"/>
      <c r="GL531" s="7"/>
      <c r="GM531" s="7"/>
      <c r="GN531" s="7"/>
      <c r="GO531" s="7"/>
      <c r="GP531" s="7"/>
      <c r="GQ531" s="7"/>
      <c r="GR531" s="7"/>
      <c r="GS531" s="7"/>
      <c r="GT531" s="7"/>
      <c r="GU531" s="7"/>
      <c r="GV531" s="7"/>
      <c r="GW531" s="7"/>
      <c r="GX531" s="7"/>
      <c r="GY531" s="7"/>
      <c r="GZ531" s="7"/>
      <c r="HA531" s="7"/>
      <c r="HB531" s="7"/>
      <c r="HC531" s="7"/>
      <c r="HD531" s="7"/>
      <c r="HE531" s="7"/>
      <c r="HF531" s="7"/>
      <c r="HG531" s="7"/>
      <c r="HH531" s="7"/>
      <c r="HI531" s="7"/>
      <c r="HJ531" s="7"/>
      <c r="HK531" s="7"/>
      <c r="HL531" s="7"/>
      <c r="HM531" s="7"/>
      <c r="HN531" s="7"/>
      <c r="HO531" s="7"/>
      <c r="HP531" s="7"/>
      <c r="HQ531" s="7"/>
      <c r="HR531" s="7"/>
      <c r="HS531" s="7"/>
      <c r="HT531" s="7"/>
      <c r="HU531" s="7"/>
      <c r="HV531" s="7"/>
      <c r="HW531" s="7"/>
      <c r="HX531" s="7"/>
      <c r="HY531" s="7"/>
      <c r="HZ531" s="7"/>
      <c r="IA531" s="7"/>
      <c r="IB531" s="7"/>
      <c r="IC531" s="7"/>
      <c r="ID531" s="7"/>
      <c r="IE531" s="7"/>
      <c r="IF531" s="7"/>
      <c r="IG531" s="7"/>
      <c r="IH531" s="7"/>
      <c r="II531" s="7"/>
      <c r="IJ531" s="7"/>
      <c r="IK531" s="7"/>
      <c r="IL531" s="7"/>
      <c r="IM531" s="7"/>
      <c r="IN531" s="7"/>
      <c r="IO531" s="7"/>
      <c r="IP531" s="7"/>
      <c r="IQ531" s="7"/>
      <c r="IR531" s="7"/>
      <c r="IS531" s="7"/>
      <c r="IT531" s="7"/>
      <c r="IU531" s="7"/>
      <c r="IV531" s="7"/>
      <c r="IW531" s="7"/>
      <c r="IX531" s="7"/>
      <c r="IY531" s="7"/>
      <c r="IZ531" s="7"/>
      <c r="JA531" s="7"/>
      <c r="JB531" s="7"/>
      <c r="JC531" s="7"/>
      <c r="JD531" s="7"/>
      <c r="JE531" s="7"/>
      <c r="JF531" s="7"/>
      <c r="JG531" s="7"/>
      <c r="JH531" s="7"/>
      <c r="JI531" s="7"/>
      <c r="JJ531" s="7"/>
      <c r="JK531" s="7"/>
      <c r="JL531" s="7"/>
      <c r="JM531" s="7"/>
      <c r="JN531" s="7"/>
      <c r="JO531" s="7"/>
      <c r="JP531" s="7"/>
      <c r="JQ531" s="7"/>
      <c r="JR531" s="7"/>
      <c r="JS531" s="7"/>
      <c r="JT531" s="7"/>
      <c r="JU531" s="7"/>
      <c r="JV531" s="7"/>
      <c r="JW531" s="7"/>
      <c r="JX531" s="7"/>
      <c r="JY531" s="7"/>
      <c r="JZ531" s="7"/>
      <c r="KA531" s="7"/>
      <c r="KB531" s="7"/>
      <c r="KC531" s="7"/>
      <c r="KD531" s="7"/>
      <c r="KE531" s="7"/>
      <c r="KF531" s="7"/>
      <c r="KG531" s="7"/>
      <c r="KH531" s="7"/>
      <c r="KI531" s="7"/>
      <c r="KJ531" s="7"/>
      <c r="KK531" s="7"/>
      <c r="KL531" s="7"/>
      <c r="KM531" s="7"/>
      <c r="KN531" s="7"/>
      <c r="KO531" s="7"/>
      <c r="KP531" s="7"/>
      <c r="KQ531" s="7"/>
      <c r="KR531" s="7"/>
      <c r="KS531" s="7"/>
      <c r="KT531" s="7"/>
      <c r="KU531" s="7"/>
      <c r="KV531" s="7"/>
      <c r="KW531" s="7"/>
      <c r="KX531" s="7"/>
      <c r="KY531" s="7"/>
      <c r="KZ531" s="7"/>
      <c r="LA531" s="7"/>
      <c r="LB531" s="7"/>
      <c r="LC531" s="7"/>
      <c r="LD531" s="7"/>
      <c r="LE531" s="7"/>
      <c r="LF531" s="7"/>
      <c r="LG531" s="7"/>
      <c r="LH531" s="7"/>
      <c r="LI531" s="7"/>
      <c r="LJ531" s="7"/>
      <c r="LK531" s="7"/>
      <c r="LL531" s="7"/>
      <c r="LM531" s="7"/>
      <c r="LN531" s="7"/>
      <c r="LO531" s="7"/>
      <c r="LP531" s="7"/>
      <c r="LQ531" s="7"/>
      <c r="LR531" s="7"/>
      <c r="LS531" s="7"/>
      <c r="LT531" s="7"/>
      <c r="LU531" s="7"/>
      <c r="LV531" s="7"/>
      <c r="LW531" s="7"/>
      <c r="LX531" s="7"/>
      <c r="LY531" s="7"/>
      <c r="LZ531" s="7"/>
      <c r="MA531" s="7"/>
      <c r="MB531" s="7"/>
      <c r="MC531" s="7"/>
      <c r="MD531" s="7"/>
      <c r="ME531" s="7"/>
      <c r="MF531" s="7"/>
      <c r="MG531" s="7"/>
      <c r="MH531" s="7"/>
      <c r="MI531" s="7"/>
      <c r="MJ531" s="7"/>
      <c r="MK531" s="7"/>
      <c r="ML531" s="7"/>
      <c r="MM531" s="7"/>
      <c r="MN531" s="7"/>
      <c r="MO531" s="7"/>
      <c r="MP531" s="7"/>
      <c r="MQ531" s="7"/>
      <c r="MR531" s="7"/>
      <c r="MS531" s="7"/>
      <c r="MT531" s="7"/>
      <c r="MU531" s="7"/>
      <c r="MV531" s="7"/>
      <c r="MW531" s="7"/>
      <c r="MX531" s="7"/>
      <c r="MY531" s="7"/>
      <c r="MZ531" s="7"/>
      <c r="NA531" s="7"/>
      <c r="NB531" s="7"/>
      <c r="NC531" s="7"/>
      <c r="ND531" s="7"/>
      <c r="NE531" s="7"/>
      <c r="NF531" s="7"/>
      <c r="NG531" s="7"/>
      <c r="NH531" s="7"/>
      <c r="NI531" s="7"/>
      <c r="NJ531" s="7"/>
      <c r="NK531" s="7"/>
      <c r="NL531" s="7"/>
      <c r="NM531" s="7"/>
      <c r="NN531" s="7"/>
      <c r="NO531" s="7"/>
      <c r="NP531" s="7"/>
      <c r="NQ531" s="7"/>
      <c r="NR531" s="7"/>
      <c r="NS531" s="7"/>
      <c r="NT531" s="7"/>
      <c r="NU531" s="7"/>
      <c r="NV531" s="7"/>
      <c r="NW531" s="7"/>
      <c r="NX531" s="7"/>
      <c r="NY531" s="7"/>
      <c r="NZ531" s="7"/>
      <c r="OA531" s="7"/>
      <c r="OB531" s="7"/>
      <c r="OC531" s="7"/>
      <c r="OD531" s="7"/>
      <c r="OE531" s="7"/>
      <c r="OF531" s="7"/>
      <c r="OG531" s="7"/>
      <c r="OH531" s="7"/>
      <c r="OI531" s="7"/>
      <c r="OJ531" s="7"/>
      <c r="OK531" s="7"/>
      <c r="OL531" s="7"/>
      <c r="OM531" s="7"/>
      <c r="ON531" s="7"/>
      <c r="OO531" s="7"/>
      <c r="OP531" s="7"/>
      <c r="OQ531" s="7"/>
      <c r="OR531" s="7"/>
      <c r="OS531" s="7"/>
      <c r="OT531" s="7"/>
      <c r="OU531" s="7"/>
      <c r="OV531" s="7"/>
      <c r="OW531" s="7"/>
      <c r="OX531" s="7"/>
      <c r="OY531" s="7"/>
      <c r="OZ531" s="7"/>
      <c r="PA531" s="7"/>
      <c r="PB531" s="7"/>
      <c r="PC531" s="7"/>
      <c r="PD531" s="7"/>
      <c r="PE531" s="7"/>
      <c r="PF531" s="7"/>
      <c r="PG531" s="7"/>
      <c r="PH531" s="7"/>
      <c r="PI531" s="7"/>
      <c r="PJ531" s="7"/>
      <c r="PK531" s="7"/>
      <c r="PL531" s="7"/>
      <c r="PM531" s="7"/>
      <c r="PN531" s="7"/>
      <c r="PO531" s="7"/>
      <c r="PP531" s="7"/>
      <c r="PQ531" s="7"/>
      <c r="PR531" s="7"/>
      <c r="PS531" s="7"/>
      <c r="PT531" s="7"/>
      <c r="PU531" s="7"/>
      <c r="PV531" s="7"/>
      <c r="PW531" s="7"/>
      <c r="PX531" s="7"/>
      <c r="PY531" s="7"/>
      <c r="PZ531" s="7"/>
      <c r="QA531" s="7"/>
      <c r="QB531" s="7"/>
      <c r="QC531" s="7"/>
      <c r="QD531" s="7"/>
      <c r="QE531" s="7"/>
      <c r="QF531" s="7"/>
      <c r="QG531" s="7"/>
      <c r="QH531" s="7"/>
      <c r="QI531" s="7"/>
      <c r="QJ531" s="7"/>
      <c r="QK531" s="7"/>
      <c r="QL531" s="7"/>
      <c r="QM531" s="7"/>
      <c r="QN531" s="7"/>
      <c r="QO531" s="7"/>
      <c r="QP531" s="7"/>
      <c r="QQ531" s="7"/>
      <c r="QR531" s="7"/>
      <c r="QS531" s="7"/>
      <c r="QT531" s="7"/>
      <c r="QU531" s="7"/>
      <c r="QV531" s="7"/>
      <c r="QW531" s="7"/>
      <c r="QX531" s="7"/>
      <c r="QY531" s="7"/>
      <c r="QZ531" s="7"/>
      <c r="RA531" s="7"/>
      <c r="RB531" s="7"/>
      <c r="RC531" s="7"/>
      <c r="RD531" s="7"/>
      <c r="RE531" s="7"/>
      <c r="RF531" s="7"/>
      <c r="RG531" s="7"/>
      <c r="RH531" s="7"/>
      <c r="RI531" s="7"/>
      <c r="RJ531" s="7"/>
      <c r="RK531" s="7"/>
      <c r="RL531" s="7"/>
      <c r="RM531" s="7"/>
      <c r="RN531" s="7"/>
      <c r="RO531" s="7"/>
      <c r="RP531" s="7"/>
      <c r="RQ531" s="7"/>
      <c r="RR531" s="7"/>
      <c r="RS531" s="7"/>
      <c r="RT531" s="7"/>
      <c r="RU531" s="7"/>
      <c r="RV531" s="7"/>
      <c r="RW531" s="7"/>
      <c r="RX531" s="7"/>
      <c r="RY531" s="7"/>
      <c r="RZ531" s="7"/>
      <c r="SA531" s="7"/>
      <c r="SB531" s="7"/>
      <c r="SC531" s="7"/>
      <c r="SD531" s="7"/>
      <c r="SE531" s="7"/>
      <c r="SF531" s="7"/>
      <c r="SG531" s="7"/>
      <c r="SH531" s="7"/>
      <c r="SI531" s="7"/>
      <c r="SJ531" s="7"/>
      <c r="SK531" s="7"/>
    </row>
    <row r="532" ht="14.2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  <c r="DT532" s="7"/>
      <c r="DU532" s="7"/>
      <c r="DV532" s="7"/>
      <c r="DW532" s="7"/>
      <c r="DX532" s="7"/>
      <c r="DY532" s="7"/>
      <c r="DZ532" s="7"/>
      <c r="EA532" s="7"/>
      <c r="EB532" s="7"/>
      <c r="EC532" s="7"/>
      <c r="ED532" s="7"/>
      <c r="EE532" s="7"/>
      <c r="EF532" s="7"/>
      <c r="EG532" s="7"/>
      <c r="EH532" s="7"/>
      <c r="EI532" s="7"/>
      <c r="EJ532" s="7"/>
      <c r="EK532" s="7"/>
      <c r="EL532" s="7"/>
      <c r="EM532" s="7"/>
      <c r="EN532" s="7"/>
      <c r="EO532" s="7"/>
      <c r="EP532" s="7"/>
      <c r="EQ532" s="7"/>
      <c r="ER532" s="7"/>
      <c r="ES532" s="7"/>
      <c r="ET532" s="7"/>
      <c r="EU532" s="7"/>
      <c r="EV532" s="7"/>
      <c r="EW532" s="7"/>
      <c r="EX532" s="7"/>
      <c r="EY532" s="7"/>
      <c r="EZ532" s="7"/>
      <c r="FA532" s="7"/>
      <c r="FB532" s="7"/>
      <c r="FC532" s="7"/>
      <c r="FD532" s="7"/>
      <c r="FE532" s="7"/>
      <c r="FF532" s="7"/>
      <c r="FG532" s="7"/>
      <c r="FH532" s="7"/>
      <c r="FI532" s="7"/>
      <c r="FJ532" s="7"/>
      <c r="FK532" s="7"/>
      <c r="FL532" s="7"/>
      <c r="FM532" s="7"/>
      <c r="FN532" s="7"/>
      <c r="FO532" s="7"/>
      <c r="FP532" s="7"/>
      <c r="FQ532" s="7"/>
      <c r="FR532" s="7"/>
      <c r="FS532" s="7"/>
      <c r="FT532" s="7"/>
      <c r="FU532" s="7"/>
      <c r="FV532" s="7"/>
      <c r="FW532" s="7"/>
      <c r="FX532" s="7"/>
      <c r="FY532" s="7"/>
      <c r="FZ532" s="7"/>
      <c r="GA532" s="7"/>
      <c r="GB532" s="7"/>
      <c r="GC532" s="7"/>
      <c r="GD532" s="7"/>
      <c r="GE532" s="7"/>
      <c r="GF532" s="7"/>
      <c r="GG532" s="7"/>
      <c r="GH532" s="7"/>
      <c r="GI532" s="7"/>
      <c r="GJ532" s="7"/>
      <c r="GK532" s="7"/>
      <c r="GL532" s="7"/>
      <c r="GM532" s="7"/>
      <c r="GN532" s="7"/>
      <c r="GO532" s="7"/>
      <c r="GP532" s="7"/>
      <c r="GQ532" s="7"/>
      <c r="GR532" s="7"/>
      <c r="GS532" s="7"/>
      <c r="GT532" s="7"/>
      <c r="GU532" s="7"/>
      <c r="GV532" s="7"/>
      <c r="GW532" s="7"/>
      <c r="GX532" s="7"/>
      <c r="GY532" s="7"/>
      <c r="GZ532" s="7"/>
      <c r="HA532" s="7"/>
      <c r="HB532" s="7"/>
      <c r="HC532" s="7"/>
      <c r="HD532" s="7"/>
      <c r="HE532" s="7"/>
      <c r="HF532" s="7"/>
      <c r="HG532" s="7"/>
      <c r="HH532" s="7"/>
      <c r="HI532" s="7"/>
      <c r="HJ532" s="7"/>
      <c r="HK532" s="7"/>
      <c r="HL532" s="7"/>
      <c r="HM532" s="7"/>
      <c r="HN532" s="7"/>
      <c r="HO532" s="7"/>
      <c r="HP532" s="7"/>
      <c r="HQ532" s="7"/>
      <c r="HR532" s="7"/>
      <c r="HS532" s="7"/>
      <c r="HT532" s="7"/>
      <c r="HU532" s="7"/>
      <c r="HV532" s="7"/>
      <c r="HW532" s="7"/>
      <c r="HX532" s="7"/>
      <c r="HY532" s="7"/>
      <c r="HZ532" s="7"/>
      <c r="IA532" s="7"/>
      <c r="IB532" s="7"/>
      <c r="IC532" s="7"/>
      <c r="ID532" s="7"/>
      <c r="IE532" s="7"/>
      <c r="IF532" s="7"/>
      <c r="IG532" s="7"/>
      <c r="IH532" s="7"/>
      <c r="II532" s="7"/>
      <c r="IJ532" s="7"/>
      <c r="IK532" s="7"/>
      <c r="IL532" s="7"/>
      <c r="IM532" s="7"/>
      <c r="IN532" s="7"/>
      <c r="IO532" s="7"/>
      <c r="IP532" s="7"/>
      <c r="IQ532" s="7"/>
      <c r="IR532" s="7"/>
      <c r="IS532" s="7"/>
      <c r="IT532" s="7"/>
      <c r="IU532" s="7"/>
      <c r="IV532" s="7"/>
      <c r="IW532" s="7"/>
      <c r="IX532" s="7"/>
      <c r="IY532" s="7"/>
      <c r="IZ532" s="7"/>
      <c r="JA532" s="7"/>
      <c r="JB532" s="7"/>
      <c r="JC532" s="7"/>
      <c r="JD532" s="7"/>
      <c r="JE532" s="7"/>
      <c r="JF532" s="7"/>
      <c r="JG532" s="7"/>
      <c r="JH532" s="7"/>
      <c r="JI532" s="7"/>
      <c r="JJ532" s="7"/>
      <c r="JK532" s="7"/>
      <c r="JL532" s="7"/>
      <c r="JM532" s="7"/>
      <c r="JN532" s="7"/>
      <c r="JO532" s="7"/>
      <c r="JP532" s="7"/>
      <c r="JQ532" s="7"/>
      <c r="JR532" s="7"/>
      <c r="JS532" s="7"/>
      <c r="JT532" s="7"/>
      <c r="JU532" s="7"/>
      <c r="JV532" s="7"/>
      <c r="JW532" s="7"/>
      <c r="JX532" s="7"/>
      <c r="JY532" s="7"/>
      <c r="JZ532" s="7"/>
      <c r="KA532" s="7"/>
      <c r="KB532" s="7"/>
      <c r="KC532" s="7"/>
      <c r="KD532" s="7"/>
      <c r="KE532" s="7"/>
      <c r="KF532" s="7"/>
      <c r="KG532" s="7"/>
      <c r="KH532" s="7"/>
      <c r="KI532" s="7"/>
      <c r="KJ532" s="7"/>
      <c r="KK532" s="7"/>
      <c r="KL532" s="7"/>
      <c r="KM532" s="7"/>
      <c r="KN532" s="7"/>
      <c r="KO532" s="7"/>
      <c r="KP532" s="7"/>
      <c r="KQ532" s="7"/>
      <c r="KR532" s="7"/>
      <c r="KS532" s="7"/>
      <c r="KT532" s="7"/>
      <c r="KU532" s="7"/>
      <c r="KV532" s="7"/>
      <c r="KW532" s="7"/>
      <c r="KX532" s="7"/>
      <c r="KY532" s="7"/>
      <c r="KZ532" s="7"/>
      <c r="LA532" s="7"/>
      <c r="LB532" s="7"/>
      <c r="LC532" s="7"/>
      <c r="LD532" s="7"/>
      <c r="LE532" s="7"/>
      <c r="LF532" s="7"/>
      <c r="LG532" s="7"/>
      <c r="LH532" s="7"/>
      <c r="LI532" s="7"/>
      <c r="LJ532" s="7"/>
      <c r="LK532" s="7"/>
      <c r="LL532" s="7"/>
      <c r="LM532" s="7"/>
      <c r="LN532" s="7"/>
      <c r="LO532" s="7"/>
      <c r="LP532" s="7"/>
      <c r="LQ532" s="7"/>
      <c r="LR532" s="7"/>
      <c r="LS532" s="7"/>
      <c r="LT532" s="7"/>
      <c r="LU532" s="7"/>
      <c r="LV532" s="7"/>
      <c r="LW532" s="7"/>
      <c r="LX532" s="7"/>
      <c r="LY532" s="7"/>
      <c r="LZ532" s="7"/>
      <c r="MA532" s="7"/>
      <c r="MB532" s="7"/>
      <c r="MC532" s="7"/>
      <c r="MD532" s="7"/>
      <c r="ME532" s="7"/>
      <c r="MF532" s="7"/>
      <c r="MG532" s="7"/>
      <c r="MH532" s="7"/>
      <c r="MI532" s="7"/>
      <c r="MJ532" s="7"/>
      <c r="MK532" s="7"/>
      <c r="ML532" s="7"/>
      <c r="MM532" s="7"/>
      <c r="MN532" s="7"/>
      <c r="MO532" s="7"/>
      <c r="MP532" s="7"/>
      <c r="MQ532" s="7"/>
      <c r="MR532" s="7"/>
      <c r="MS532" s="7"/>
      <c r="MT532" s="7"/>
      <c r="MU532" s="7"/>
      <c r="MV532" s="7"/>
      <c r="MW532" s="7"/>
      <c r="MX532" s="7"/>
      <c r="MY532" s="7"/>
      <c r="MZ532" s="7"/>
      <c r="NA532" s="7"/>
      <c r="NB532" s="7"/>
      <c r="NC532" s="7"/>
      <c r="ND532" s="7"/>
      <c r="NE532" s="7"/>
      <c r="NF532" s="7"/>
      <c r="NG532" s="7"/>
      <c r="NH532" s="7"/>
      <c r="NI532" s="7"/>
      <c r="NJ532" s="7"/>
      <c r="NK532" s="7"/>
      <c r="NL532" s="7"/>
      <c r="NM532" s="7"/>
      <c r="NN532" s="7"/>
      <c r="NO532" s="7"/>
      <c r="NP532" s="7"/>
      <c r="NQ532" s="7"/>
      <c r="NR532" s="7"/>
      <c r="NS532" s="7"/>
      <c r="NT532" s="7"/>
      <c r="NU532" s="7"/>
      <c r="NV532" s="7"/>
      <c r="NW532" s="7"/>
      <c r="NX532" s="7"/>
      <c r="NY532" s="7"/>
      <c r="NZ532" s="7"/>
      <c r="OA532" s="7"/>
      <c r="OB532" s="7"/>
      <c r="OC532" s="7"/>
      <c r="OD532" s="7"/>
      <c r="OE532" s="7"/>
      <c r="OF532" s="7"/>
      <c r="OG532" s="7"/>
      <c r="OH532" s="7"/>
      <c r="OI532" s="7"/>
      <c r="OJ532" s="7"/>
      <c r="OK532" s="7"/>
      <c r="OL532" s="7"/>
      <c r="OM532" s="7"/>
      <c r="ON532" s="7"/>
      <c r="OO532" s="7"/>
      <c r="OP532" s="7"/>
      <c r="OQ532" s="7"/>
      <c r="OR532" s="7"/>
      <c r="OS532" s="7"/>
      <c r="OT532" s="7"/>
      <c r="OU532" s="7"/>
      <c r="OV532" s="7"/>
      <c r="OW532" s="7"/>
      <c r="OX532" s="7"/>
      <c r="OY532" s="7"/>
      <c r="OZ532" s="7"/>
      <c r="PA532" s="7"/>
      <c r="PB532" s="7"/>
      <c r="PC532" s="7"/>
      <c r="PD532" s="7"/>
      <c r="PE532" s="7"/>
      <c r="PF532" s="7"/>
      <c r="PG532" s="7"/>
      <c r="PH532" s="7"/>
      <c r="PI532" s="7"/>
      <c r="PJ532" s="7"/>
      <c r="PK532" s="7"/>
      <c r="PL532" s="7"/>
      <c r="PM532" s="7"/>
      <c r="PN532" s="7"/>
      <c r="PO532" s="7"/>
      <c r="PP532" s="7"/>
      <c r="PQ532" s="7"/>
      <c r="PR532" s="7"/>
      <c r="PS532" s="7"/>
      <c r="PT532" s="7"/>
      <c r="PU532" s="7"/>
      <c r="PV532" s="7"/>
      <c r="PW532" s="7"/>
      <c r="PX532" s="7"/>
      <c r="PY532" s="7"/>
      <c r="PZ532" s="7"/>
      <c r="QA532" s="7"/>
      <c r="QB532" s="7"/>
      <c r="QC532" s="7"/>
      <c r="QD532" s="7"/>
      <c r="QE532" s="7"/>
      <c r="QF532" s="7"/>
      <c r="QG532" s="7"/>
      <c r="QH532" s="7"/>
      <c r="QI532" s="7"/>
      <c r="QJ532" s="7"/>
      <c r="QK532" s="7"/>
      <c r="QL532" s="7"/>
      <c r="QM532" s="7"/>
      <c r="QN532" s="7"/>
      <c r="QO532" s="7"/>
      <c r="QP532" s="7"/>
      <c r="QQ532" s="7"/>
      <c r="QR532" s="7"/>
      <c r="QS532" s="7"/>
      <c r="QT532" s="7"/>
      <c r="QU532" s="7"/>
      <c r="QV532" s="7"/>
      <c r="QW532" s="7"/>
      <c r="QX532" s="7"/>
      <c r="QY532" s="7"/>
      <c r="QZ532" s="7"/>
      <c r="RA532" s="7"/>
      <c r="RB532" s="7"/>
      <c r="RC532" s="7"/>
      <c r="RD532" s="7"/>
      <c r="RE532" s="7"/>
      <c r="RF532" s="7"/>
      <c r="RG532" s="7"/>
      <c r="RH532" s="7"/>
      <c r="RI532" s="7"/>
      <c r="RJ532" s="7"/>
      <c r="RK532" s="7"/>
      <c r="RL532" s="7"/>
      <c r="RM532" s="7"/>
      <c r="RN532" s="7"/>
      <c r="RO532" s="7"/>
      <c r="RP532" s="7"/>
      <c r="RQ532" s="7"/>
      <c r="RR532" s="7"/>
      <c r="RS532" s="7"/>
      <c r="RT532" s="7"/>
      <c r="RU532" s="7"/>
      <c r="RV532" s="7"/>
      <c r="RW532" s="7"/>
      <c r="RX532" s="7"/>
      <c r="RY532" s="7"/>
      <c r="RZ532" s="7"/>
      <c r="SA532" s="7"/>
      <c r="SB532" s="7"/>
      <c r="SC532" s="7"/>
      <c r="SD532" s="7"/>
      <c r="SE532" s="7"/>
      <c r="SF532" s="7"/>
      <c r="SG532" s="7"/>
      <c r="SH532" s="7"/>
      <c r="SI532" s="7"/>
      <c r="SJ532" s="7"/>
      <c r="SK532" s="7"/>
    </row>
    <row r="533" ht="14.2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  <c r="DV533" s="7"/>
      <c r="DW533" s="7"/>
      <c r="DX533" s="7"/>
      <c r="DY533" s="7"/>
      <c r="DZ533" s="7"/>
      <c r="EA533" s="7"/>
      <c r="EB533" s="7"/>
      <c r="EC533" s="7"/>
      <c r="ED533" s="7"/>
      <c r="EE533" s="7"/>
      <c r="EF533" s="7"/>
      <c r="EG533" s="7"/>
      <c r="EH533" s="7"/>
      <c r="EI533" s="7"/>
      <c r="EJ533" s="7"/>
      <c r="EK533" s="7"/>
      <c r="EL533" s="7"/>
      <c r="EM533" s="7"/>
      <c r="EN533" s="7"/>
      <c r="EO533" s="7"/>
      <c r="EP533" s="7"/>
      <c r="EQ533" s="7"/>
      <c r="ER533" s="7"/>
      <c r="ES533" s="7"/>
      <c r="ET533" s="7"/>
      <c r="EU533" s="7"/>
      <c r="EV533" s="7"/>
      <c r="EW533" s="7"/>
      <c r="EX533" s="7"/>
      <c r="EY533" s="7"/>
      <c r="EZ533" s="7"/>
      <c r="FA533" s="7"/>
      <c r="FB533" s="7"/>
      <c r="FC533" s="7"/>
      <c r="FD533" s="7"/>
      <c r="FE533" s="7"/>
      <c r="FF533" s="7"/>
      <c r="FG533" s="7"/>
      <c r="FH533" s="7"/>
      <c r="FI533" s="7"/>
      <c r="FJ533" s="7"/>
      <c r="FK533" s="7"/>
      <c r="FL533" s="7"/>
      <c r="FM533" s="7"/>
      <c r="FN533" s="7"/>
      <c r="FO533" s="7"/>
      <c r="FP533" s="7"/>
      <c r="FQ533" s="7"/>
      <c r="FR533" s="7"/>
      <c r="FS533" s="7"/>
      <c r="FT533" s="7"/>
      <c r="FU533" s="7"/>
      <c r="FV533" s="7"/>
      <c r="FW533" s="7"/>
      <c r="FX533" s="7"/>
      <c r="FY533" s="7"/>
      <c r="FZ533" s="7"/>
      <c r="GA533" s="7"/>
      <c r="GB533" s="7"/>
      <c r="GC533" s="7"/>
      <c r="GD533" s="7"/>
      <c r="GE533" s="7"/>
      <c r="GF533" s="7"/>
      <c r="GG533" s="7"/>
      <c r="GH533" s="7"/>
      <c r="GI533" s="7"/>
      <c r="GJ533" s="7"/>
      <c r="GK533" s="7"/>
      <c r="GL533" s="7"/>
      <c r="GM533" s="7"/>
      <c r="GN533" s="7"/>
      <c r="GO533" s="7"/>
      <c r="GP533" s="7"/>
      <c r="GQ533" s="7"/>
      <c r="GR533" s="7"/>
      <c r="GS533" s="7"/>
      <c r="GT533" s="7"/>
      <c r="GU533" s="7"/>
      <c r="GV533" s="7"/>
      <c r="GW533" s="7"/>
      <c r="GX533" s="7"/>
      <c r="GY533" s="7"/>
      <c r="GZ533" s="7"/>
      <c r="HA533" s="7"/>
      <c r="HB533" s="7"/>
      <c r="HC533" s="7"/>
      <c r="HD533" s="7"/>
      <c r="HE533" s="7"/>
      <c r="HF533" s="7"/>
      <c r="HG533" s="7"/>
      <c r="HH533" s="7"/>
      <c r="HI533" s="7"/>
      <c r="HJ533" s="7"/>
      <c r="HK533" s="7"/>
      <c r="HL533" s="7"/>
      <c r="HM533" s="7"/>
      <c r="HN533" s="7"/>
      <c r="HO533" s="7"/>
      <c r="HP533" s="7"/>
      <c r="HQ533" s="7"/>
      <c r="HR533" s="7"/>
      <c r="HS533" s="7"/>
      <c r="HT533" s="7"/>
      <c r="HU533" s="7"/>
      <c r="HV533" s="7"/>
      <c r="HW533" s="7"/>
      <c r="HX533" s="7"/>
      <c r="HY533" s="7"/>
      <c r="HZ533" s="7"/>
      <c r="IA533" s="7"/>
      <c r="IB533" s="7"/>
      <c r="IC533" s="7"/>
      <c r="ID533" s="7"/>
      <c r="IE533" s="7"/>
      <c r="IF533" s="7"/>
      <c r="IG533" s="7"/>
      <c r="IH533" s="7"/>
      <c r="II533" s="7"/>
      <c r="IJ533" s="7"/>
      <c r="IK533" s="7"/>
      <c r="IL533" s="7"/>
      <c r="IM533" s="7"/>
      <c r="IN533" s="7"/>
      <c r="IO533" s="7"/>
      <c r="IP533" s="7"/>
      <c r="IQ533" s="7"/>
      <c r="IR533" s="7"/>
      <c r="IS533" s="7"/>
      <c r="IT533" s="7"/>
      <c r="IU533" s="7"/>
      <c r="IV533" s="7"/>
      <c r="IW533" s="7"/>
      <c r="IX533" s="7"/>
      <c r="IY533" s="7"/>
      <c r="IZ533" s="7"/>
      <c r="JA533" s="7"/>
      <c r="JB533" s="7"/>
      <c r="JC533" s="7"/>
      <c r="JD533" s="7"/>
      <c r="JE533" s="7"/>
      <c r="JF533" s="7"/>
      <c r="JG533" s="7"/>
      <c r="JH533" s="7"/>
      <c r="JI533" s="7"/>
      <c r="JJ533" s="7"/>
      <c r="JK533" s="7"/>
      <c r="JL533" s="7"/>
      <c r="JM533" s="7"/>
      <c r="JN533" s="7"/>
      <c r="JO533" s="7"/>
      <c r="JP533" s="7"/>
      <c r="JQ533" s="7"/>
      <c r="JR533" s="7"/>
      <c r="JS533" s="7"/>
      <c r="JT533" s="7"/>
      <c r="JU533" s="7"/>
      <c r="JV533" s="7"/>
      <c r="JW533" s="7"/>
      <c r="JX533" s="7"/>
      <c r="JY533" s="7"/>
      <c r="JZ533" s="7"/>
      <c r="KA533" s="7"/>
      <c r="KB533" s="7"/>
      <c r="KC533" s="7"/>
      <c r="KD533" s="7"/>
      <c r="KE533" s="7"/>
      <c r="KF533" s="7"/>
      <c r="KG533" s="7"/>
      <c r="KH533" s="7"/>
      <c r="KI533" s="7"/>
      <c r="KJ533" s="7"/>
      <c r="KK533" s="7"/>
      <c r="KL533" s="7"/>
      <c r="KM533" s="7"/>
      <c r="KN533" s="7"/>
      <c r="KO533" s="7"/>
      <c r="KP533" s="7"/>
      <c r="KQ533" s="7"/>
      <c r="KR533" s="7"/>
      <c r="KS533" s="7"/>
      <c r="KT533" s="7"/>
      <c r="KU533" s="7"/>
      <c r="KV533" s="7"/>
      <c r="KW533" s="7"/>
      <c r="KX533" s="7"/>
      <c r="KY533" s="7"/>
      <c r="KZ533" s="7"/>
      <c r="LA533" s="7"/>
      <c r="LB533" s="7"/>
      <c r="LC533" s="7"/>
      <c r="LD533" s="7"/>
      <c r="LE533" s="7"/>
      <c r="LF533" s="7"/>
      <c r="LG533" s="7"/>
      <c r="LH533" s="7"/>
      <c r="LI533" s="7"/>
      <c r="LJ533" s="7"/>
      <c r="LK533" s="7"/>
      <c r="LL533" s="7"/>
      <c r="LM533" s="7"/>
      <c r="LN533" s="7"/>
      <c r="LO533" s="7"/>
      <c r="LP533" s="7"/>
      <c r="LQ533" s="7"/>
      <c r="LR533" s="7"/>
      <c r="LS533" s="7"/>
      <c r="LT533" s="7"/>
      <c r="LU533" s="7"/>
      <c r="LV533" s="7"/>
      <c r="LW533" s="7"/>
      <c r="LX533" s="7"/>
      <c r="LY533" s="7"/>
      <c r="LZ533" s="7"/>
      <c r="MA533" s="7"/>
      <c r="MB533" s="7"/>
      <c r="MC533" s="7"/>
      <c r="MD533" s="7"/>
      <c r="ME533" s="7"/>
      <c r="MF533" s="7"/>
      <c r="MG533" s="7"/>
      <c r="MH533" s="7"/>
      <c r="MI533" s="7"/>
      <c r="MJ533" s="7"/>
      <c r="MK533" s="7"/>
      <c r="ML533" s="7"/>
      <c r="MM533" s="7"/>
      <c r="MN533" s="7"/>
      <c r="MO533" s="7"/>
      <c r="MP533" s="7"/>
      <c r="MQ533" s="7"/>
      <c r="MR533" s="7"/>
      <c r="MS533" s="7"/>
      <c r="MT533" s="7"/>
      <c r="MU533" s="7"/>
      <c r="MV533" s="7"/>
      <c r="MW533" s="7"/>
      <c r="MX533" s="7"/>
      <c r="MY533" s="7"/>
      <c r="MZ533" s="7"/>
      <c r="NA533" s="7"/>
      <c r="NB533" s="7"/>
      <c r="NC533" s="7"/>
      <c r="ND533" s="7"/>
      <c r="NE533" s="7"/>
      <c r="NF533" s="7"/>
      <c r="NG533" s="7"/>
      <c r="NH533" s="7"/>
      <c r="NI533" s="7"/>
      <c r="NJ533" s="7"/>
      <c r="NK533" s="7"/>
      <c r="NL533" s="7"/>
      <c r="NM533" s="7"/>
      <c r="NN533" s="7"/>
      <c r="NO533" s="7"/>
      <c r="NP533" s="7"/>
      <c r="NQ533" s="7"/>
      <c r="NR533" s="7"/>
      <c r="NS533" s="7"/>
      <c r="NT533" s="7"/>
      <c r="NU533" s="7"/>
      <c r="NV533" s="7"/>
      <c r="NW533" s="7"/>
      <c r="NX533" s="7"/>
      <c r="NY533" s="7"/>
      <c r="NZ533" s="7"/>
      <c r="OA533" s="7"/>
      <c r="OB533" s="7"/>
      <c r="OC533" s="7"/>
      <c r="OD533" s="7"/>
      <c r="OE533" s="7"/>
      <c r="OF533" s="7"/>
      <c r="OG533" s="7"/>
      <c r="OH533" s="7"/>
      <c r="OI533" s="7"/>
      <c r="OJ533" s="7"/>
      <c r="OK533" s="7"/>
      <c r="OL533" s="7"/>
      <c r="OM533" s="7"/>
      <c r="ON533" s="7"/>
      <c r="OO533" s="7"/>
      <c r="OP533" s="7"/>
      <c r="OQ533" s="7"/>
      <c r="OR533" s="7"/>
      <c r="OS533" s="7"/>
      <c r="OT533" s="7"/>
      <c r="OU533" s="7"/>
      <c r="OV533" s="7"/>
      <c r="OW533" s="7"/>
      <c r="OX533" s="7"/>
      <c r="OY533" s="7"/>
      <c r="OZ533" s="7"/>
      <c r="PA533" s="7"/>
      <c r="PB533" s="7"/>
      <c r="PC533" s="7"/>
      <c r="PD533" s="7"/>
      <c r="PE533" s="7"/>
      <c r="PF533" s="7"/>
      <c r="PG533" s="7"/>
      <c r="PH533" s="7"/>
      <c r="PI533" s="7"/>
      <c r="PJ533" s="7"/>
      <c r="PK533" s="7"/>
      <c r="PL533" s="7"/>
      <c r="PM533" s="7"/>
      <c r="PN533" s="7"/>
      <c r="PO533" s="7"/>
      <c r="PP533" s="7"/>
      <c r="PQ533" s="7"/>
      <c r="PR533" s="7"/>
      <c r="PS533" s="7"/>
      <c r="PT533" s="7"/>
      <c r="PU533" s="7"/>
      <c r="PV533" s="7"/>
      <c r="PW533" s="7"/>
      <c r="PX533" s="7"/>
      <c r="PY533" s="7"/>
      <c r="PZ533" s="7"/>
      <c r="QA533" s="7"/>
      <c r="QB533" s="7"/>
      <c r="QC533" s="7"/>
      <c r="QD533" s="7"/>
      <c r="QE533" s="7"/>
      <c r="QF533" s="7"/>
      <c r="QG533" s="7"/>
      <c r="QH533" s="7"/>
      <c r="QI533" s="7"/>
      <c r="QJ533" s="7"/>
      <c r="QK533" s="7"/>
      <c r="QL533" s="7"/>
      <c r="QM533" s="7"/>
      <c r="QN533" s="7"/>
      <c r="QO533" s="7"/>
      <c r="QP533" s="7"/>
      <c r="QQ533" s="7"/>
      <c r="QR533" s="7"/>
      <c r="QS533" s="7"/>
      <c r="QT533" s="7"/>
      <c r="QU533" s="7"/>
      <c r="QV533" s="7"/>
      <c r="QW533" s="7"/>
      <c r="QX533" s="7"/>
      <c r="QY533" s="7"/>
      <c r="QZ533" s="7"/>
      <c r="RA533" s="7"/>
      <c r="RB533" s="7"/>
      <c r="RC533" s="7"/>
      <c r="RD533" s="7"/>
      <c r="RE533" s="7"/>
      <c r="RF533" s="7"/>
      <c r="RG533" s="7"/>
      <c r="RH533" s="7"/>
      <c r="RI533" s="7"/>
      <c r="RJ533" s="7"/>
      <c r="RK533" s="7"/>
      <c r="RL533" s="7"/>
      <c r="RM533" s="7"/>
      <c r="RN533" s="7"/>
      <c r="RO533" s="7"/>
      <c r="RP533" s="7"/>
      <c r="RQ533" s="7"/>
      <c r="RR533" s="7"/>
      <c r="RS533" s="7"/>
      <c r="RT533" s="7"/>
      <c r="RU533" s="7"/>
      <c r="RV533" s="7"/>
      <c r="RW533" s="7"/>
      <c r="RX533" s="7"/>
      <c r="RY533" s="7"/>
      <c r="RZ533" s="7"/>
      <c r="SA533" s="7"/>
      <c r="SB533" s="7"/>
      <c r="SC533" s="7"/>
      <c r="SD533" s="7"/>
      <c r="SE533" s="7"/>
      <c r="SF533" s="7"/>
      <c r="SG533" s="7"/>
      <c r="SH533" s="7"/>
      <c r="SI533" s="7"/>
      <c r="SJ533" s="7"/>
      <c r="SK533" s="7"/>
    </row>
    <row r="534" ht="14.2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  <c r="DT534" s="7"/>
      <c r="DU534" s="7"/>
      <c r="DV534" s="7"/>
      <c r="DW534" s="7"/>
      <c r="DX534" s="7"/>
      <c r="DY534" s="7"/>
      <c r="DZ534" s="7"/>
      <c r="EA534" s="7"/>
      <c r="EB534" s="7"/>
      <c r="EC534" s="7"/>
      <c r="ED534" s="7"/>
      <c r="EE534" s="7"/>
      <c r="EF534" s="7"/>
      <c r="EG534" s="7"/>
      <c r="EH534" s="7"/>
      <c r="EI534" s="7"/>
      <c r="EJ534" s="7"/>
      <c r="EK534" s="7"/>
      <c r="EL534" s="7"/>
      <c r="EM534" s="7"/>
      <c r="EN534" s="7"/>
      <c r="EO534" s="7"/>
      <c r="EP534" s="7"/>
      <c r="EQ534" s="7"/>
      <c r="ER534" s="7"/>
      <c r="ES534" s="7"/>
      <c r="ET534" s="7"/>
      <c r="EU534" s="7"/>
      <c r="EV534" s="7"/>
      <c r="EW534" s="7"/>
      <c r="EX534" s="7"/>
      <c r="EY534" s="7"/>
      <c r="EZ534" s="7"/>
      <c r="FA534" s="7"/>
      <c r="FB534" s="7"/>
      <c r="FC534" s="7"/>
      <c r="FD534" s="7"/>
      <c r="FE534" s="7"/>
      <c r="FF534" s="7"/>
      <c r="FG534" s="7"/>
      <c r="FH534" s="7"/>
      <c r="FI534" s="7"/>
      <c r="FJ534" s="7"/>
      <c r="FK534" s="7"/>
      <c r="FL534" s="7"/>
      <c r="FM534" s="7"/>
      <c r="FN534" s="7"/>
      <c r="FO534" s="7"/>
      <c r="FP534" s="7"/>
      <c r="FQ534" s="7"/>
      <c r="FR534" s="7"/>
      <c r="FS534" s="7"/>
      <c r="FT534" s="7"/>
      <c r="FU534" s="7"/>
      <c r="FV534" s="7"/>
      <c r="FW534" s="7"/>
      <c r="FX534" s="7"/>
      <c r="FY534" s="7"/>
      <c r="FZ534" s="7"/>
      <c r="GA534" s="7"/>
      <c r="GB534" s="7"/>
      <c r="GC534" s="7"/>
      <c r="GD534" s="7"/>
      <c r="GE534" s="7"/>
      <c r="GF534" s="7"/>
      <c r="GG534" s="7"/>
      <c r="GH534" s="7"/>
      <c r="GI534" s="7"/>
      <c r="GJ534" s="7"/>
      <c r="GK534" s="7"/>
      <c r="GL534" s="7"/>
      <c r="GM534" s="7"/>
      <c r="GN534" s="7"/>
      <c r="GO534" s="7"/>
      <c r="GP534" s="7"/>
      <c r="GQ534" s="7"/>
      <c r="GR534" s="7"/>
      <c r="GS534" s="7"/>
      <c r="GT534" s="7"/>
      <c r="GU534" s="7"/>
      <c r="GV534" s="7"/>
      <c r="GW534" s="7"/>
      <c r="GX534" s="7"/>
      <c r="GY534" s="7"/>
      <c r="GZ534" s="7"/>
      <c r="HA534" s="7"/>
      <c r="HB534" s="7"/>
      <c r="HC534" s="7"/>
      <c r="HD534" s="7"/>
      <c r="HE534" s="7"/>
      <c r="HF534" s="7"/>
      <c r="HG534" s="7"/>
      <c r="HH534" s="7"/>
      <c r="HI534" s="7"/>
      <c r="HJ534" s="7"/>
      <c r="HK534" s="7"/>
      <c r="HL534" s="7"/>
      <c r="HM534" s="7"/>
      <c r="HN534" s="7"/>
      <c r="HO534" s="7"/>
      <c r="HP534" s="7"/>
      <c r="HQ534" s="7"/>
      <c r="HR534" s="7"/>
      <c r="HS534" s="7"/>
      <c r="HT534" s="7"/>
      <c r="HU534" s="7"/>
      <c r="HV534" s="7"/>
      <c r="HW534" s="7"/>
      <c r="HX534" s="7"/>
      <c r="HY534" s="7"/>
      <c r="HZ534" s="7"/>
      <c r="IA534" s="7"/>
      <c r="IB534" s="7"/>
      <c r="IC534" s="7"/>
      <c r="ID534" s="7"/>
      <c r="IE534" s="7"/>
      <c r="IF534" s="7"/>
      <c r="IG534" s="7"/>
      <c r="IH534" s="7"/>
      <c r="II534" s="7"/>
      <c r="IJ534" s="7"/>
      <c r="IK534" s="7"/>
      <c r="IL534" s="7"/>
      <c r="IM534" s="7"/>
      <c r="IN534" s="7"/>
      <c r="IO534" s="7"/>
      <c r="IP534" s="7"/>
      <c r="IQ534" s="7"/>
      <c r="IR534" s="7"/>
      <c r="IS534" s="7"/>
      <c r="IT534" s="7"/>
      <c r="IU534" s="7"/>
      <c r="IV534" s="7"/>
      <c r="IW534" s="7"/>
      <c r="IX534" s="7"/>
      <c r="IY534" s="7"/>
      <c r="IZ534" s="7"/>
      <c r="JA534" s="7"/>
      <c r="JB534" s="7"/>
      <c r="JC534" s="7"/>
      <c r="JD534" s="7"/>
      <c r="JE534" s="7"/>
      <c r="JF534" s="7"/>
      <c r="JG534" s="7"/>
      <c r="JH534" s="7"/>
      <c r="JI534" s="7"/>
      <c r="JJ534" s="7"/>
      <c r="JK534" s="7"/>
      <c r="JL534" s="7"/>
      <c r="JM534" s="7"/>
      <c r="JN534" s="7"/>
      <c r="JO534" s="7"/>
      <c r="JP534" s="7"/>
      <c r="JQ534" s="7"/>
      <c r="JR534" s="7"/>
      <c r="JS534" s="7"/>
      <c r="JT534" s="7"/>
      <c r="JU534" s="7"/>
      <c r="JV534" s="7"/>
      <c r="JW534" s="7"/>
      <c r="JX534" s="7"/>
      <c r="JY534" s="7"/>
      <c r="JZ534" s="7"/>
      <c r="KA534" s="7"/>
      <c r="KB534" s="7"/>
      <c r="KC534" s="7"/>
      <c r="KD534" s="7"/>
      <c r="KE534" s="7"/>
      <c r="KF534" s="7"/>
      <c r="KG534" s="7"/>
      <c r="KH534" s="7"/>
      <c r="KI534" s="7"/>
      <c r="KJ534" s="7"/>
      <c r="KK534" s="7"/>
      <c r="KL534" s="7"/>
      <c r="KM534" s="7"/>
      <c r="KN534" s="7"/>
      <c r="KO534" s="7"/>
      <c r="KP534" s="7"/>
      <c r="KQ534" s="7"/>
      <c r="KR534" s="7"/>
      <c r="KS534" s="7"/>
      <c r="KT534" s="7"/>
      <c r="KU534" s="7"/>
      <c r="KV534" s="7"/>
      <c r="KW534" s="7"/>
      <c r="KX534" s="7"/>
      <c r="KY534" s="7"/>
      <c r="KZ534" s="7"/>
      <c r="LA534" s="7"/>
      <c r="LB534" s="7"/>
      <c r="LC534" s="7"/>
      <c r="LD534" s="7"/>
      <c r="LE534" s="7"/>
      <c r="LF534" s="7"/>
      <c r="LG534" s="7"/>
      <c r="LH534" s="7"/>
      <c r="LI534" s="7"/>
      <c r="LJ534" s="7"/>
      <c r="LK534" s="7"/>
      <c r="LL534" s="7"/>
      <c r="LM534" s="7"/>
      <c r="LN534" s="7"/>
      <c r="LO534" s="7"/>
      <c r="LP534" s="7"/>
      <c r="LQ534" s="7"/>
      <c r="LR534" s="7"/>
      <c r="LS534" s="7"/>
      <c r="LT534" s="7"/>
      <c r="LU534" s="7"/>
      <c r="LV534" s="7"/>
      <c r="LW534" s="7"/>
      <c r="LX534" s="7"/>
      <c r="LY534" s="7"/>
      <c r="LZ534" s="7"/>
      <c r="MA534" s="7"/>
      <c r="MB534" s="7"/>
      <c r="MC534" s="7"/>
      <c r="MD534" s="7"/>
      <c r="ME534" s="7"/>
      <c r="MF534" s="7"/>
      <c r="MG534" s="7"/>
      <c r="MH534" s="7"/>
      <c r="MI534" s="7"/>
      <c r="MJ534" s="7"/>
      <c r="MK534" s="7"/>
      <c r="ML534" s="7"/>
      <c r="MM534" s="7"/>
      <c r="MN534" s="7"/>
      <c r="MO534" s="7"/>
      <c r="MP534" s="7"/>
      <c r="MQ534" s="7"/>
      <c r="MR534" s="7"/>
      <c r="MS534" s="7"/>
      <c r="MT534" s="7"/>
      <c r="MU534" s="7"/>
      <c r="MV534" s="7"/>
      <c r="MW534" s="7"/>
      <c r="MX534" s="7"/>
      <c r="MY534" s="7"/>
      <c r="MZ534" s="7"/>
      <c r="NA534" s="7"/>
      <c r="NB534" s="7"/>
      <c r="NC534" s="7"/>
      <c r="ND534" s="7"/>
      <c r="NE534" s="7"/>
      <c r="NF534" s="7"/>
      <c r="NG534" s="7"/>
      <c r="NH534" s="7"/>
      <c r="NI534" s="7"/>
      <c r="NJ534" s="7"/>
      <c r="NK534" s="7"/>
      <c r="NL534" s="7"/>
      <c r="NM534" s="7"/>
      <c r="NN534" s="7"/>
      <c r="NO534" s="7"/>
      <c r="NP534" s="7"/>
      <c r="NQ534" s="7"/>
      <c r="NR534" s="7"/>
      <c r="NS534" s="7"/>
      <c r="NT534" s="7"/>
      <c r="NU534" s="7"/>
      <c r="NV534" s="7"/>
      <c r="NW534" s="7"/>
      <c r="NX534" s="7"/>
      <c r="NY534" s="7"/>
      <c r="NZ534" s="7"/>
      <c r="OA534" s="7"/>
      <c r="OB534" s="7"/>
      <c r="OC534" s="7"/>
      <c r="OD534" s="7"/>
      <c r="OE534" s="7"/>
      <c r="OF534" s="7"/>
      <c r="OG534" s="7"/>
      <c r="OH534" s="7"/>
      <c r="OI534" s="7"/>
      <c r="OJ534" s="7"/>
      <c r="OK534" s="7"/>
      <c r="OL534" s="7"/>
      <c r="OM534" s="7"/>
      <c r="ON534" s="7"/>
      <c r="OO534" s="7"/>
      <c r="OP534" s="7"/>
      <c r="OQ534" s="7"/>
      <c r="OR534" s="7"/>
      <c r="OS534" s="7"/>
      <c r="OT534" s="7"/>
      <c r="OU534" s="7"/>
      <c r="OV534" s="7"/>
      <c r="OW534" s="7"/>
      <c r="OX534" s="7"/>
      <c r="OY534" s="7"/>
      <c r="OZ534" s="7"/>
      <c r="PA534" s="7"/>
      <c r="PB534" s="7"/>
      <c r="PC534" s="7"/>
      <c r="PD534" s="7"/>
      <c r="PE534" s="7"/>
      <c r="PF534" s="7"/>
      <c r="PG534" s="7"/>
      <c r="PH534" s="7"/>
      <c r="PI534" s="7"/>
      <c r="PJ534" s="7"/>
      <c r="PK534" s="7"/>
      <c r="PL534" s="7"/>
      <c r="PM534" s="7"/>
      <c r="PN534" s="7"/>
      <c r="PO534" s="7"/>
      <c r="PP534" s="7"/>
      <c r="PQ534" s="7"/>
      <c r="PR534" s="7"/>
      <c r="PS534" s="7"/>
      <c r="PT534" s="7"/>
      <c r="PU534" s="7"/>
      <c r="PV534" s="7"/>
      <c r="PW534" s="7"/>
      <c r="PX534" s="7"/>
      <c r="PY534" s="7"/>
      <c r="PZ534" s="7"/>
      <c r="QA534" s="7"/>
      <c r="QB534" s="7"/>
      <c r="QC534" s="7"/>
      <c r="QD534" s="7"/>
      <c r="QE534" s="7"/>
      <c r="QF534" s="7"/>
      <c r="QG534" s="7"/>
      <c r="QH534" s="7"/>
      <c r="QI534" s="7"/>
      <c r="QJ534" s="7"/>
      <c r="QK534" s="7"/>
      <c r="QL534" s="7"/>
      <c r="QM534" s="7"/>
      <c r="QN534" s="7"/>
      <c r="QO534" s="7"/>
      <c r="QP534" s="7"/>
      <c r="QQ534" s="7"/>
      <c r="QR534" s="7"/>
      <c r="QS534" s="7"/>
      <c r="QT534" s="7"/>
      <c r="QU534" s="7"/>
      <c r="QV534" s="7"/>
      <c r="QW534" s="7"/>
      <c r="QX534" s="7"/>
      <c r="QY534" s="7"/>
      <c r="QZ534" s="7"/>
      <c r="RA534" s="7"/>
      <c r="RB534" s="7"/>
      <c r="RC534" s="7"/>
      <c r="RD534" s="7"/>
      <c r="RE534" s="7"/>
      <c r="RF534" s="7"/>
      <c r="RG534" s="7"/>
      <c r="RH534" s="7"/>
      <c r="RI534" s="7"/>
      <c r="RJ534" s="7"/>
      <c r="RK534" s="7"/>
      <c r="RL534" s="7"/>
      <c r="RM534" s="7"/>
      <c r="RN534" s="7"/>
      <c r="RO534" s="7"/>
      <c r="RP534" s="7"/>
      <c r="RQ534" s="7"/>
      <c r="RR534" s="7"/>
      <c r="RS534" s="7"/>
      <c r="RT534" s="7"/>
      <c r="RU534" s="7"/>
      <c r="RV534" s="7"/>
      <c r="RW534" s="7"/>
      <c r="RX534" s="7"/>
      <c r="RY534" s="7"/>
      <c r="RZ534" s="7"/>
      <c r="SA534" s="7"/>
      <c r="SB534" s="7"/>
      <c r="SC534" s="7"/>
      <c r="SD534" s="7"/>
      <c r="SE534" s="7"/>
      <c r="SF534" s="7"/>
      <c r="SG534" s="7"/>
      <c r="SH534" s="7"/>
      <c r="SI534" s="7"/>
      <c r="SJ534" s="7"/>
      <c r="SK534" s="7"/>
    </row>
    <row r="535" ht="14.2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  <c r="DT535" s="7"/>
      <c r="DU535" s="7"/>
      <c r="DV535" s="7"/>
      <c r="DW535" s="7"/>
      <c r="DX535" s="7"/>
      <c r="DY535" s="7"/>
      <c r="DZ535" s="7"/>
      <c r="EA535" s="7"/>
      <c r="EB535" s="7"/>
      <c r="EC535" s="7"/>
      <c r="ED535" s="7"/>
      <c r="EE535" s="7"/>
      <c r="EF535" s="7"/>
      <c r="EG535" s="7"/>
      <c r="EH535" s="7"/>
      <c r="EI535" s="7"/>
      <c r="EJ535" s="7"/>
      <c r="EK535" s="7"/>
      <c r="EL535" s="7"/>
      <c r="EM535" s="7"/>
      <c r="EN535" s="7"/>
      <c r="EO535" s="7"/>
      <c r="EP535" s="7"/>
      <c r="EQ535" s="7"/>
      <c r="ER535" s="7"/>
      <c r="ES535" s="7"/>
      <c r="ET535" s="7"/>
      <c r="EU535" s="7"/>
      <c r="EV535" s="7"/>
      <c r="EW535" s="7"/>
      <c r="EX535" s="7"/>
      <c r="EY535" s="7"/>
      <c r="EZ535" s="7"/>
      <c r="FA535" s="7"/>
      <c r="FB535" s="7"/>
      <c r="FC535" s="7"/>
      <c r="FD535" s="7"/>
      <c r="FE535" s="7"/>
      <c r="FF535" s="7"/>
      <c r="FG535" s="7"/>
      <c r="FH535" s="7"/>
      <c r="FI535" s="7"/>
      <c r="FJ535" s="7"/>
      <c r="FK535" s="7"/>
      <c r="FL535" s="7"/>
      <c r="FM535" s="7"/>
      <c r="FN535" s="7"/>
      <c r="FO535" s="7"/>
      <c r="FP535" s="7"/>
      <c r="FQ535" s="7"/>
      <c r="FR535" s="7"/>
      <c r="FS535" s="7"/>
      <c r="FT535" s="7"/>
      <c r="FU535" s="7"/>
      <c r="FV535" s="7"/>
      <c r="FW535" s="7"/>
      <c r="FX535" s="7"/>
      <c r="FY535" s="7"/>
      <c r="FZ535" s="7"/>
      <c r="GA535" s="7"/>
      <c r="GB535" s="7"/>
      <c r="GC535" s="7"/>
      <c r="GD535" s="7"/>
      <c r="GE535" s="7"/>
      <c r="GF535" s="7"/>
      <c r="GG535" s="7"/>
      <c r="GH535" s="7"/>
      <c r="GI535" s="7"/>
      <c r="GJ535" s="7"/>
      <c r="GK535" s="7"/>
      <c r="GL535" s="7"/>
      <c r="GM535" s="7"/>
      <c r="GN535" s="7"/>
      <c r="GO535" s="7"/>
      <c r="GP535" s="7"/>
      <c r="GQ535" s="7"/>
      <c r="GR535" s="7"/>
      <c r="GS535" s="7"/>
      <c r="GT535" s="7"/>
      <c r="GU535" s="7"/>
      <c r="GV535" s="7"/>
      <c r="GW535" s="7"/>
      <c r="GX535" s="7"/>
      <c r="GY535" s="7"/>
      <c r="GZ535" s="7"/>
      <c r="HA535" s="7"/>
      <c r="HB535" s="7"/>
      <c r="HC535" s="7"/>
      <c r="HD535" s="7"/>
      <c r="HE535" s="7"/>
      <c r="HF535" s="7"/>
      <c r="HG535" s="7"/>
      <c r="HH535" s="7"/>
      <c r="HI535" s="7"/>
      <c r="HJ535" s="7"/>
      <c r="HK535" s="7"/>
      <c r="HL535" s="7"/>
      <c r="HM535" s="7"/>
      <c r="HN535" s="7"/>
      <c r="HO535" s="7"/>
      <c r="HP535" s="7"/>
      <c r="HQ535" s="7"/>
      <c r="HR535" s="7"/>
      <c r="HS535" s="7"/>
      <c r="HT535" s="7"/>
      <c r="HU535" s="7"/>
      <c r="HV535" s="7"/>
      <c r="HW535" s="7"/>
      <c r="HX535" s="7"/>
      <c r="HY535" s="7"/>
      <c r="HZ535" s="7"/>
      <c r="IA535" s="7"/>
      <c r="IB535" s="7"/>
      <c r="IC535" s="7"/>
      <c r="ID535" s="7"/>
      <c r="IE535" s="7"/>
      <c r="IF535" s="7"/>
      <c r="IG535" s="7"/>
      <c r="IH535" s="7"/>
      <c r="II535" s="7"/>
      <c r="IJ535" s="7"/>
      <c r="IK535" s="7"/>
      <c r="IL535" s="7"/>
      <c r="IM535" s="7"/>
      <c r="IN535" s="7"/>
      <c r="IO535" s="7"/>
      <c r="IP535" s="7"/>
      <c r="IQ535" s="7"/>
      <c r="IR535" s="7"/>
      <c r="IS535" s="7"/>
      <c r="IT535" s="7"/>
      <c r="IU535" s="7"/>
      <c r="IV535" s="7"/>
      <c r="IW535" s="7"/>
      <c r="IX535" s="7"/>
      <c r="IY535" s="7"/>
      <c r="IZ535" s="7"/>
      <c r="JA535" s="7"/>
      <c r="JB535" s="7"/>
      <c r="JC535" s="7"/>
      <c r="JD535" s="7"/>
      <c r="JE535" s="7"/>
      <c r="JF535" s="7"/>
      <c r="JG535" s="7"/>
      <c r="JH535" s="7"/>
      <c r="JI535" s="7"/>
      <c r="JJ535" s="7"/>
      <c r="JK535" s="7"/>
      <c r="JL535" s="7"/>
      <c r="JM535" s="7"/>
      <c r="JN535" s="7"/>
      <c r="JO535" s="7"/>
      <c r="JP535" s="7"/>
      <c r="JQ535" s="7"/>
      <c r="JR535" s="7"/>
      <c r="JS535" s="7"/>
      <c r="JT535" s="7"/>
      <c r="JU535" s="7"/>
      <c r="JV535" s="7"/>
      <c r="JW535" s="7"/>
      <c r="JX535" s="7"/>
      <c r="JY535" s="7"/>
      <c r="JZ535" s="7"/>
      <c r="KA535" s="7"/>
      <c r="KB535" s="7"/>
      <c r="KC535" s="7"/>
      <c r="KD535" s="7"/>
      <c r="KE535" s="7"/>
      <c r="KF535" s="7"/>
      <c r="KG535" s="7"/>
      <c r="KH535" s="7"/>
      <c r="KI535" s="7"/>
      <c r="KJ535" s="7"/>
      <c r="KK535" s="7"/>
      <c r="KL535" s="7"/>
      <c r="KM535" s="7"/>
      <c r="KN535" s="7"/>
      <c r="KO535" s="7"/>
      <c r="KP535" s="7"/>
      <c r="KQ535" s="7"/>
      <c r="KR535" s="7"/>
      <c r="KS535" s="7"/>
      <c r="KT535" s="7"/>
      <c r="KU535" s="7"/>
      <c r="KV535" s="7"/>
      <c r="KW535" s="7"/>
      <c r="KX535" s="7"/>
      <c r="KY535" s="7"/>
      <c r="KZ535" s="7"/>
      <c r="LA535" s="7"/>
      <c r="LB535" s="7"/>
      <c r="LC535" s="7"/>
      <c r="LD535" s="7"/>
      <c r="LE535" s="7"/>
      <c r="LF535" s="7"/>
      <c r="LG535" s="7"/>
      <c r="LH535" s="7"/>
      <c r="LI535" s="7"/>
      <c r="LJ535" s="7"/>
      <c r="LK535" s="7"/>
      <c r="LL535" s="7"/>
      <c r="LM535" s="7"/>
      <c r="LN535" s="7"/>
      <c r="LO535" s="7"/>
      <c r="LP535" s="7"/>
      <c r="LQ535" s="7"/>
      <c r="LR535" s="7"/>
      <c r="LS535" s="7"/>
      <c r="LT535" s="7"/>
      <c r="LU535" s="7"/>
      <c r="LV535" s="7"/>
      <c r="LW535" s="7"/>
      <c r="LX535" s="7"/>
      <c r="LY535" s="7"/>
      <c r="LZ535" s="7"/>
      <c r="MA535" s="7"/>
      <c r="MB535" s="7"/>
      <c r="MC535" s="7"/>
      <c r="MD535" s="7"/>
      <c r="ME535" s="7"/>
      <c r="MF535" s="7"/>
      <c r="MG535" s="7"/>
      <c r="MH535" s="7"/>
      <c r="MI535" s="7"/>
      <c r="MJ535" s="7"/>
      <c r="MK535" s="7"/>
      <c r="ML535" s="7"/>
      <c r="MM535" s="7"/>
      <c r="MN535" s="7"/>
      <c r="MO535" s="7"/>
      <c r="MP535" s="7"/>
      <c r="MQ535" s="7"/>
      <c r="MR535" s="7"/>
      <c r="MS535" s="7"/>
      <c r="MT535" s="7"/>
      <c r="MU535" s="7"/>
      <c r="MV535" s="7"/>
      <c r="MW535" s="7"/>
      <c r="MX535" s="7"/>
      <c r="MY535" s="7"/>
      <c r="MZ535" s="7"/>
      <c r="NA535" s="7"/>
      <c r="NB535" s="7"/>
      <c r="NC535" s="7"/>
      <c r="ND535" s="7"/>
      <c r="NE535" s="7"/>
      <c r="NF535" s="7"/>
      <c r="NG535" s="7"/>
      <c r="NH535" s="7"/>
      <c r="NI535" s="7"/>
      <c r="NJ535" s="7"/>
      <c r="NK535" s="7"/>
      <c r="NL535" s="7"/>
      <c r="NM535" s="7"/>
      <c r="NN535" s="7"/>
      <c r="NO535" s="7"/>
      <c r="NP535" s="7"/>
      <c r="NQ535" s="7"/>
      <c r="NR535" s="7"/>
      <c r="NS535" s="7"/>
      <c r="NT535" s="7"/>
      <c r="NU535" s="7"/>
      <c r="NV535" s="7"/>
      <c r="NW535" s="7"/>
      <c r="NX535" s="7"/>
      <c r="NY535" s="7"/>
      <c r="NZ535" s="7"/>
      <c r="OA535" s="7"/>
      <c r="OB535" s="7"/>
      <c r="OC535" s="7"/>
      <c r="OD535" s="7"/>
      <c r="OE535" s="7"/>
      <c r="OF535" s="7"/>
      <c r="OG535" s="7"/>
      <c r="OH535" s="7"/>
      <c r="OI535" s="7"/>
      <c r="OJ535" s="7"/>
      <c r="OK535" s="7"/>
      <c r="OL535" s="7"/>
      <c r="OM535" s="7"/>
      <c r="ON535" s="7"/>
      <c r="OO535" s="7"/>
      <c r="OP535" s="7"/>
      <c r="OQ535" s="7"/>
      <c r="OR535" s="7"/>
      <c r="OS535" s="7"/>
      <c r="OT535" s="7"/>
      <c r="OU535" s="7"/>
      <c r="OV535" s="7"/>
      <c r="OW535" s="7"/>
      <c r="OX535" s="7"/>
      <c r="OY535" s="7"/>
      <c r="OZ535" s="7"/>
      <c r="PA535" s="7"/>
      <c r="PB535" s="7"/>
      <c r="PC535" s="7"/>
      <c r="PD535" s="7"/>
      <c r="PE535" s="7"/>
      <c r="PF535" s="7"/>
      <c r="PG535" s="7"/>
      <c r="PH535" s="7"/>
      <c r="PI535" s="7"/>
      <c r="PJ535" s="7"/>
      <c r="PK535" s="7"/>
      <c r="PL535" s="7"/>
      <c r="PM535" s="7"/>
      <c r="PN535" s="7"/>
      <c r="PO535" s="7"/>
      <c r="PP535" s="7"/>
      <c r="PQ535" s="7"/>
      <c r="PR535" s="7"/>
      <c r="PS535" s="7"/>
      <c r="PT535" s="7"/>
      <c r="PU535" s="7"/>
      <c r="PV535" s="7"/>
      <c r="PW535" s="7"/>
      <c r="PX535" s="7"/>
      <c r="PY535" s="7"/>
      <c r="PZ535" s="7"/>
      <c r="QA535" s="7"/>
      <c r="QB535" s="7"/>
      <c r="QC535" s="7"/>
      <c r="QD535" s="7"/>
      <c r="QE535" s="7"/>
      <c r="QF535" s="7"/>
      <c r="QG535" s="7"/>
      <c r="QH535" s="7"/>
      <c r="QI535" s="7"/>
      <c r="QJ535" s="7"/>
      <c r="QK535" s="7"/>
      <c r="QL535" s="7"/>
      <c r="QM535" s="7"/>
      <c r="QN535" s="7"/>
      <c r="QO535" s="7"/>
      <c r="QP535" s="7"/>
      <c r="QQ535" s="7"/>
      <c r="QR535" s="7"/>
      <c r="QS535" s="7"/>
      <c r="QT535" s="7"/>
      <c r="QU535" s="7"/>
      <c r="QV535" s="7"/>
      <c r="QW535" s="7"/>
      <c r="QX535" s="7"/>
      <c r="QY535" s="7"/>
      <c r="QZ535" s="7"/>
      <c r="RA535" s="7"/>
      <c r="RB535" s="7"/>
      <c r="RC535" s="7"/>
      <c r="RD535" s="7"/>
      <c r="RE535" s="7"/>
      <c r="RF535" s="7"/>
      <c r="RG535" s="7"/>
      <c r="RH535" s="7"/>
      <c r="RI535" s="7"/>
      <c r="RJ535" s="7"/>
      <c r="RK535" s="7"/>
      <c r="RL535" s="7"/>
      <c r="RM535" s="7"/>
      <c r="RN535" s="7"/>
      <c r="RO535" s="7"/>
      <c r="RP535" s="7"/>
      <c r="RQ535" s="7"/>
      <c r="RR535" s="7"/>
      <c r="RS535" s="7"/>
      <c r="RT535" s="7"/>
      <c r="RU535" s="7"/>
      <c r="RV535" s="7"/>
      <c r="RW535" s="7"/>
      <c r="RX535" s="7"/>
      <c r="RY535" s="7"/>
      <c r="RZ535" s="7"/>
      <c r="SA535" s="7"/>
      <c r="SB535" s="7"/>
      <c r="SC535" s="7"/>
      <c r="SD535" s="7"/>
      <c r="SE535" s="7"/>
      <c r="SF535" s="7"/>
      <c r="SG535" s="7"/>
      <c r="SH535" s="7"/>
      <c r="SI535" s="7"/>
      <c r="SJ535" s="7"/>
      <c r="SK535" s="7"/>
    </row>
    <row r="536" ht="14.2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  <c r="DT536" s="7"/>
      <c r="DU536" s="7"/>
      <c r="DV536" s="7"/>
      <c r="DW536" s="7"/>
      <c r="DX536" s="7"/>
      <c r="DY536" s="7"/>
      <c r="DZ536" s="7"/>
      <c r="EA536" s="7"/>
      <c r="EB536" s="7"/>
      <c r="EC536" s="7"/>
      <c r="ED536" s="7"/>
      <c r="EE536" s="7"/>
      <c r="EF536" s="7"/>
      <c r="EG536" s="7"/>
      <c r="EH536" s="7"/>
      <c r="EI536" s="7"/>
      <c r="EJ536" s="7"/>
      <c r="EK536" s="7"/>
      <c r="EL536" s="7"/>
      <c r="EM536" s="7"/>
      <c r="EN536" s="7"/>
      <c r="EO536" s="7"/>
      <c r="EP536" s="7"/>
      <c r="EQ536" s="7"/>
      <c r="ER536" s="7"/>
      <c r="ES536" s="7"/>
      <c r="ET536" s="7"/>
      <c r="EU536" s="7"/>
      <c r="EV536" s="7"/>
      <c r="EW536" s="7"/>
      <c r="EX536" s="7"/>
      <c r="EY536" s="7"/>
      <c r="EZ536" s="7"/>
      <c r="FA536" s="7"/>
      <c r="FB536" s="7"/>
      <c r="FC536" s="7"/>
      <c r="FD536" s="7"/>
      <c r="FE536" s="7"/>
      <c r="FF536" s="7"/>
      <c r="FG536" s="7"/>
      <c r="FH536" s="7"/>
      <c r="FI536" s="7"/>
      <c r="FJ536" s="7"/>
      <c r="FK536" s="7"/>
      <c r="FL536" s="7"/>
      <c r="FM536" s="7"/>
      <c r="FN536" s="7"/>
      <c r="FO536" s="7"/>
      <c r="FP536" s="7"/>
      <c r="FQ536" s="7"/>
      <c r="FR536" s="7"/>
      <c r="FS536" s="7"/>
      <c r="FT536" s="7"/>
      <c r="FU536" s="7"/>
      <c r="FV536" s="7"/>
      <c r="FW536" s="7"/>
      <c r="FX536" s="7"/>
      <c r="FY536" s="7"/>
      <c r="FZ536" s="7"/>
      <c r="GA536" s="7"/>
      <c r="GB536" s="7"/>
      <c r="GC536" s="7"/>
      <c r="GD536" s="7"/>
      <c r="GE536" s="7"/>
      <c r="GF536" s="7"/>
      <c r="GG536" s="7"/>
      <c r="GH536" s="7"/>
      <c r="GI536" s="7"/>
      <c r="GJ536" s="7"/>
      <c r="GK536" s="7"/>
      <c r="GL536" s="7"/>
      <c r="GM536" s="7"/>
      <c r="GN536" s="7"/>
      <c r="GO536" s="7"/>
      <c r="GP536" s="7"/>
      <c r="GQ536" s="7"/>
      <c r="GR536" s="7"/>
      <c r="GS536" s="7"/>
      <c r="GT536" s="7"/>
      <c r="GU536" s="7"/>
      <c r="GV536" s="7"/>
      <c r="GW536" s="7"/>
      <c r="GX536" s="7"/>
      <c r="GY536" s="7"/>
      <c r="GZ536" s="7"/>
      <c r="HA536" s="7"/>
      <c r="HB536" s="7"/>
      <c r="HC536" s="7"/>
      <c r="HD536" s="7"/>
      <c r="HE536" s="7"/>
      <c r="HF536" s="7"/>
      <c r="HG536" s="7"/>
      <c r="HH536" s="7"/>
      <c r="HI536" s="7"/>
      <c r="HJ536" s="7"/>
      <c r="HK536" s="7"/>
      <c r="HL536" s="7"/>
      <c r="HM536" s="7"/>
      <c r="HN536" s="7"/>
      <c r="HO536" s="7"/>
      <c r="HP536" s="7"/>
      <c r="HQ536" s="7"/>
      <c r="HR536" s="7"/>
      <c r="HS536" s="7"/>
      <c r="HT536" s="7"/>
      <c r="HU536" s="7"/>
      <c r="HV536" s="7"/>
      <c r="HW536" s="7"/>
      <c r="HX536" s="7"/>
      <c r="HY536" s="7"/>
      <c r="HZ536" s="7"/>
      <c r="IA536" s="7"/>
      <c r="IB536" s="7"/>
      <c r="IC536" s="7"/>
      <c r="ID536" s="7"/>
      <c r="IE536" s="7"/>
      <c r="IF536" s="7"/>
      <c r="IG536" s="7"/>
      <c r="IH536" s="7"/>
      <c r="II536" s="7"/>
      <c r="IJ536" s="7"/>
      <c r="IK536" s="7"/>
      <c r="IL536" s="7"/>
      <c r="IM536" s="7"/>
      <c r="IN536" s="7"/>
      <c r="IO536" s="7"/>
      <c r="IP536" s="7"/>
      <c r="IQ536" s="7"/>
      <c r="IR536" s="7"/>
      <c r="IS536" s="7"/>
      <c r="IT536" s="7"/>
      <c r="IU536" s="7"/>
      <c r="IV536" s="7"/>
      <c r="IW536" s="7"/>
      <c r="IX536" s="7"/>
      <c r="IY536" s="7"/>
      <c r="IZ536" s="7"/>
      <c r="JA536" s="7"/>
      <c r="JB536" s="7"/>
      <c r="JC536" s="7"/>
      <c r="JD536" s="7"/>
      <c r="JE536" s="7"/>
      <c r="JF536" s="7"/>
      <c r="JG536" s="7"/>
      <c r="JH536" s="7"/>
      <c r="JI536" s="7"/>
      <c r="JJ536" s="7"/>
      <c r="JK536" s="7"/>
      <c r="JL536" s="7"/>
      <c r="JM536" s="7"/>
      <c r="JN536" s="7"/>
      <c r="JO536" s="7"/>
      <c r="JP536" s="7"/>
      <c r="JQ536" s="7"/>
      <c r="JR536" s="7"/>
      <c r="JS536" s="7"/>
      <c r="JT536" s="7"/>
      <c r="JU536" s="7"/>
      <c r="JV536" s="7"/>
      <c r="JW536" s="7"/>
      <c r="JX536" s="7"/>
      <c r="JY536" s="7"/>
      <c r="JZ536" s="7"/>
      <c r="KA536" s="7"/>
      <c r="KB536" s="7"/>
      <c r="KC536" s="7"/>
      <c r="KD536" s="7"/>
      <c r="KE536" s="7"/>
      <c r="KF536" s="7"/>
      <c r="KG536" s="7"/>
      <c r="KH536" s="7"/>
      <c r="KI536" s="7"/>
      <c r="KJ536" s="7"/>
      <c r="KK536" s="7"/>
      <c r="KL536" s="7"/>
      <c r="KM536" s="7"/>
      <c r="KN536" s="7"/>
      <c r="KO536" s="7"/>
      <c r="KP536" s="7"/>
      <c r="KQ536" s="7"/>
      <c r="KR536" s="7"/>
      <c r="KS536" s="7"/>
      <c r="KT536" s="7"/>
      <c r="KU536" s="7"/>
      <c r="KV536" s="7"/>
      <c r="KW536" s="7"/>
      <c r="KX536" s="7"/>
      <c r="KY536" s="7"/>
      <c r="KZ536" s="7"/>
      <c r="LA536" s="7"/>
      <c r="LB536" s="7"/>
      <c r="LC536" s="7"/>
      <c r="LD536" s="7"/>
      <c r="LE536" s="7"/>
      <c r="LF536" s="7"/>
      <c r="LG536" s="7"/>
      <c r="LH536" s="7"/>
      <c r="LI536" s="7"/>
      <c r="LJ536" s="7"/>
      <c r="LK536" s="7"/>
      <c r="LL536" s="7"/>
      <c r="LM536" s="7"/>
      <c r="LN536" s="7"/>
      <c r="LO536" s="7"/>
      <c r="LP536" s="7"/>
      <c r="LQ536" s="7"/>
      <c r="LR536" s="7"/>
      <c r="LS536" s="7"/>
      <c r="LT536" s="7"/>
      <c r="LU536" s="7"/>
      <c r="LV536" s="7"/>
      <c r="LW536" s="7"/>
      <c r="LX536" s="7"/>
      <c r="LY536" s="7"/>
      <c r="LZ536" s="7"/>
      <c r="MA536" s="7"/>
      <c r="MB536" s="7"/>
      <c r="MC536" s="7"/>
      <c r="MD536" s="7"/>
      <c r="ME536" s="7"/>
      <c r="MF536" s="7"/>
      <c r="MG536" s="7"/>
      <c r="MH536" s="7"/>
      <c r="MI536" s="7"/>
      <c r="MJ536" s="7"/>
      <c r="MK536" s="7"/>
      <c r="ML536" s="7"/>
      <c r="MM536" s="7"/>
      <c r="MN536" s="7"/>
      <c r="MO536" s="7"/>
      <c r="MP536" s="7"/>
      <c r="MQ536" s="7"/>
      <c r="MR536" s="7"/>
      <c r="MS536" s="7"/>
      <c r="MT536" s="7"/>
      <c r="MU536" s="7"/>
      <c r="MV536" s="7"/>
      <c r="MW536" s="7"/>
      <c r="MX536" s="7"/>
      <c r="MY536" s="7"/>
      <c r="MZ536" s="7"/>
      <c r="NA536" s="7"/>
      <c r="NB536" s="7"/>
      <c r="NC536" s="7"/>
      <c r="ND536" s="7"/>
      <c r="NE536" s="7"/>
      <c r="NF536" s="7"/>
      <c r="NG536" s="7"/>
      <c r="NH536" s="7"/>
      <c r="NI536" s="7"/>
      <c r="NJ536" s="7"/>
      <c r="NK536" s="7"/>
      <c r="NL536" s="7"/>
      <c r="NM536" s="7"/>
      <c r="NN536" s="7"/>
      <c r="NO536" s="7"/>
      <c r="NP536" s="7"/>
      <c r="NQ536" s="7"/>
      <c r="NR536" s="7"/>
      <c r="NS536" s="7"/>
      <c r="NT536" s="7"/>
      <c r="NU536" s="7"/>
      <c r="NV536" s="7"/>
      <c r="NW536" s="7"/>
      <c r="NX536" s="7"/>
      <c r="NY536" s="7"/>
      <c r="NZ536" s="7"/>
      <c r="OA536" s="7"/>
      <c r="OB536" s="7"/>
      <c r="OC536" s="7"/>
      <c r="OD536" s="7"/>
      <c r="OE536" s="7"/>
      <c r="OF536" s="7"/>
      <c r="OG536" s="7"/>
      <c r="OH536" s="7"/>
      <c r="OI536" s="7"/>
      <c r="OJ536" s="7"/>
      <c r="OK536" s="7"/>
      <c r="OL536" s="7"/>
      <c r="OM536" s="7"/>
      <c r="ON536" s="7"/>
      <c r="OO536" s="7"/>
      <c r="OP536" s="7"/>
      <c r="OQ536" s="7"/>
      <c r="OR536" s="7"/>
      <c r="OS536" s="7"/>
      <c r="OT536" s="7"/>
      <c r="OU536" s="7"/>
      <c r="OV536" s="7"/>
      <c r="OW536" s="7"/>
      <c r="OX536" s="7"/>
      <c r="OY536" s="7"/>
      <c r="OZ536" s="7"/>
      <c r="PA536" s="7"/>
      <c r="PB536" s="7"/>
      <c r="PC536" s="7"/>
      <c r="PD536" s="7"/>
      <c r="PE536" s="7"/>
      <c r="PF536" s="7"/>
      <c r="PG536" s="7"/>
      <c r="PH536" s="7"/>
      <c r="PI536" s="7"/>
      <c r="PJ536" s="7"/>
      <c r="PK536" s="7"/>
      <c r="PL536" s="7"/>
      <c r="PM536" s="7"/>
      <c r="PN536" s="7"/>
      <c r="PO536" s="7"/>
      <c r="PP536" s="7"/>
      <c r="PQ536" s="7"/>
      <c r="PR536" s="7"/>
      <c r="PS536" s="7"/>
      <c r="PT536" s="7"/>
      <c r="PU536" s="7"/>
      <c r="PV536" s="7"/>
      <c r="PW536" s="7"/>
      <c r="PX536" s="7"/>
      <c r="PY536" s="7"/>
      <c r="PZ536" s="7"/>
      <c r="QA536" s="7"/>
      <c r="QB536" s="7"/>
      <c r="QC536" s="7"/>
      <c r="QD536" s="7"/>
      <c r="QE536" s="7"/>
      <c r="QF536" s="7"/>
      <c r="QG536" s="7"/>
      <c r="QH536" s="7"/>
      <c r="QI536" s="7"/>
      <c r="QJ536" s="7"/>
      <c r="QK536" s="7"/>
      <c r="QL536" s="7"/>
      <c r="QM536" s="7"/>
      <c r="QN536" s="7"/>
      <c r="QO536" s="7"/>
      <c r="QP536" s="7"/>
      <c r="QQ536" s="7"/>
      <c r="QR536" s="7"/>
      <c r="QS536" s="7"/>
      <c r="QT536" s="7"/>
      <c r="QU536" s="7"/>
      <c r="QV536" s="7"/>
      <c r="QW536" s="7"/>
      <c r="QX536" s="7"/>
      <c r="QY536" s="7"/>
      <c r="QZ536" s="7"/>
      <c r="RA536" s="7"/>
      <c r="RB536" s="7"/>
      <c r="RC536" s="7"/>
      <c r="RD536" s="7"/>
      <c r="RE536" s="7"/>
      <c r="RF536" s="7"/>
      <c r="RG536" s="7"/>
      <c r="RH536" s="7"/>
      <c r="RI536" s="7"/>
      <c r="RJ536" s="7"/>
      <c r="RK536" s="7"/>
      <c r="RL536" s="7"/>
      <c r="RM536" s="7"/>
      <c r="RN536" s="7"/>
      <c r="RO536" s="7"/>
      <c r="RP536" s="7"/>
      <c r="RQ536" s="7"/>
      <c r="RR536" s="7"/>
      <c r="RS536" s="7"/>
      <c r="RT536" s="7"/>
      <c r="RU536" s="7"/>
      <c r="RV536" s="7"/>
      <c r="RW536" s="7"/>
      <c r="RX536" s="7"/>
      <c r="RY536" s="7"/>
      <c r="RZ536" s="7"/>
      <c r="SA536" s="7"/>
      <c r="SB536" s="7"/>
      <c r="SC536" s="7"/>
      <c r="SD536" s="7"/>
      <c r="SE536" s="7"/>
      <c r="SF536" s="7"/>
      <c r="SG536" s="7"/>
      <c r="SH536" s="7"/>
      <c r="SI536" s="7"/>
      <c r="SJ536" s="7"/>
      <c r="SK536" s="7"/>
    </row>
    <row r="537" ht="14.2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  <c r="DT537" s="7"/>
      <c r="DU537" s="7"/>
      <c r="DV537" s="7"/>
      <c r="DW537" s="7"/>
      <c r="DX537" s="7"/>
      <c r="DY537" s="7"/>
      <c r="DZ537" s="7"/>
      <c r="EA537" s="7"/>
      <c r="EB537" s="7"/>
      <c r="EC537" s="7"/>
      <c r="ED537" s="7"/>
      <c r="EE537" s="7"/>
      <c r="EF537" s="7"/>
      <c r="EG537" s="7"/>
      <c r="EH537" s="7"/>
      <c r="EI537" s="7"/>
      <c r="EJ537" s="7"/>
      <c r="EK537" s="7"/>
      <c r="EL537" s="7"/>
      <c r="EM537" s="7"/>
      <c r="EN537" s="7"/>
      <c r="EO537" s="7"/>
      <c r="EP537" s="7"/>
      <c r="EQ537" s="7"/>
      <c r="ER537" s="7"/>
      <c r="ES537" s="7"/>
      <c r="ET537" s="7"/>
      <c r="EU537" s="7"/>
      <c r="EV537" s="7"/>
      <c r="EW537" s="7"/>
      <c r="EX537" s="7"/>
      <c r="EY537" s="7"/>
      <c r="EZ537" s="7"/>
      <c r="FA537" s="7"/>
      <c r="FB537" s="7"/>
      <c r="FC537" s="7"/>
      <c r="FD537" s="7"/>
      <c r="FE537" s="7"/>
      <c r="FF537" s="7"/>
      <c r="FG537" s="7"/>
      <c r="FH537" s="7"/>
      <c r="FI537" s="7"/>
      <c r="FJ537" s="7"/>
      <c r="FK537" s="7"/>
      <c r="FL537" s="7"/>
      <c r="FM537" s="7"/>
      <c r="FN537" s="7"/>
      <c r="FO537" s="7"/>
      <c r="FP537" s="7"/>
      <c r="FQ537" s="7"/>
      <c r="FR537" s="7"/>
      <c r="FS537" s="7"/>
      <c r="FT537" s="7"/>
      <c r="FU537" s="7"/>
      <c r="FV537" s="7"/>
      <c r="FW537" s="7"/>
      <c r="FX537" s="7"/>
      <c r="FY537" s="7"/>
      <c r="FZ537" s="7"/>
      <c r="GA537" s="7"/>
      <c r="GB537" s="7"/>
      <c r="GC537" s="7"/>
      <c r="GD537" s="7"/>
      <c r="GE537" s="7"/>
      <c r="GF537" s="7"/>
      <c r="GG537" s="7"/>
      <c r="GH537" s="7"/>
      <c r="GI537" s="7"/>
      <c r="GJ537" s="7"/>
      <c r="GK537" s="7"/>
      <c r="GL537" s="7"/>
      <c r="GM537" s="7"/>
      <c r="GN537" s="7"/>
      <c r="GO537" s="7"/>
      <c r="GP537" s="7"/>
      <c r="GQ537" s="7"/>
      <c r="GR537" s="7"/>
      <c r="GS537" s="7"/>
      <c r="GT537" s="7"/>
      <c r="GU537" s="7"/>
      <c r="GV537" s="7"/>
      <c r="GW537" s="7"/>
      <c r="GX537" s="7"/>
      <c r="GY537" s="7"/>
      <c r="GZ537" s="7"/>
      <c r="HA537" s="7"/>
      <c r="HB537" s="7"/>
      <c r="HC537" s="7"/>
      <c r="HD537" s="7"/>
      <c r="HE537" s="7"/>
      <c r="HF537" s="7"/>
      <c r="HG537" s="7"/>
      <c r="HH537" s="7"/>
      <c r="HI537" s="7"/>
      <c r="HJ537" s="7"/>
      <c r="HK537" s="7"/>
      <c r="HL537" s="7"/>
      <c r="HM537" s="7"/>
      <c r="HN537" s="7"/>
      <c r="HO537" s="7"/>
      <c r="HP537" s="7"/>
      <c r="HQ537" s="7"/>
      <c r="HR537" s="7"/>
      <c r="HS537" s="7"/>
      <c r="HT537" s="7"/>
      <c r="HU537" s="7"/>
      <c r="HV537" s="7"/>
      <c r="HW537" s="7"/>
      <c r="HX537" s="7"/>
      <c r="HY537" s="7"/>
      <c r="HZ537" s="7"/>
      <c r="IA537" s="7"/>
      <c r="IB537" s="7"/>
      <c r="IC537" s="7"/>
      <c r="ID537" s="7"/>
      <c r="IE537" s="7"/>
      <c r="IF537" s="7"/>
      <c r="IG537" s="7"/>
      <c r="IH537" s="7"/>
      <c r="II537" s="7"/>
      <c r="IJ537" s="7"/>
      <c r="IK537" s="7"/>
      <c r="IL537" s="7"/>
      <c r="IM537" s="7"/>
      <c r="IN537" s="7"/>
      <c r="IO537" s="7"/>
      <c r="IP537" s="7"/>
      <c r="IQ537" s="7"/>
      <c r="IR537" s="7"/>
      <c r="IS537" s="7"/>
      <c r="IT537" s="7"/>
      <c r="IU537" s="7"/>
      <c r="IV537" s="7"/>
      <c r="IW537" s="7"/>
      <c r="IX537" s="7"/>
      <c r="IY537" s="7"/>
      <c r="IZ537" s="7"/>
      <c r="JA537" s="7"/>
      <c r="JB537" s="7"/>
      <c r="JC537" s="7"/>
      <c r="JD537" s="7"/>
      <c r="JE537" s="7"/>
      <c r="JF537" s="7"/>
      <c r="JG537" s="7"/>
      <c r="JH537" s="7"/>
      <c r="JI537" s="7"/>
      <c r="JJ537" s="7"/>
      <c r="JK537" s="7"/>
      <c r="JL537" s="7"/>
      <c r="JM537" s="7"/>
      <c r="JN537" s="7"/>
      <c r="JO537" s="7"/>
      <c r="JP537" s="7"/>
      <c r="JQ537" s="7"/>
      <c r="JR537" s="7"/>
      <c r="JS537" s="7"/>
      <c r="JT537" s="7"/>
      <c r="JU537" s="7"/>
      <c r="JV537" s="7"/>
      <c r="JW537" s="7"/>
      <c r="JX537" s="7"/>
      <c r="JY537" s="7"/>
      <c r="JZ537" s="7"/>
      <c r="KA537" s="7"/>
      <c r="KB537" s="7"/>
      <c r="KC537" s="7"/>
      <c r="KD537" s="7"/>
      <c r="KE537" s="7"/>
      <c r="KF537" s="7"/>
      <c r="KG537" s="7"/>
      <c r="KH537" s="7"/>
      <c r="KI537" s="7"/>
      <c r="KJ537" s="7"/>
      <c r="KK537" s="7"/>
      <c r="KL537" s="7"/>
      <c r="KM537" s="7"/>
      <c r="KN537" s="7"/>
      <c r="KO537" s="7"/>
      <c r="KP537" s="7"/>
      <c r="KQ537" s="7"/>
      <c r="KR537" s="7"/>
      <c r="KS537" s="7"/>
      <c r="KT537" s="7"/>
      <c r="KU537" s="7"/>
      <c r="KV537" s="7"/>
      <c r="KW537" s="7"/>
      <c r="KX537" s="7"/>
      <c r="KY537" s="7"/>
      <c r="KZ537" s="7"/>
      <c r="LA537" s="7"/>
      <c r="LB537" s="7"/>
      <c r="LC537" s="7"/>
      <c r="LD537" s="7"/>
      <c r="LE537" s="7"/>
      <c r="LF537" s="7"/>
      <c r="LG537" s="7"/>
      <c r="LH537" s="7"/>
      <c r="LI537" s="7"/>
      <c r="LJ537" s="7"/>
      <c r="LK537" s="7"/>
      <c r="LL537" s="7"/>
      <c r="LM537" s="7"/>
      <c r="LN537" s="7"/>
      <c r="LO537" s="7"/>
      <c r="LP537" s="7"/>
      <c r="LQ537" s="7"/>
      <c r="LR537" s="7"/>
      <c r="LS537" s="7"/>
      <c r="LT537" s="7"/>
      <c r="LU537" s="7"/>
      <c r="LV537" s="7"/>
      <c r="LW537" s="7"/>
      <c r="LX537" s="7"/>
      <c r="LY537" s="7"/>
      <c r="LZ537" s="7"/>
      <c r="MA537" s="7"/>
      <c r="MB537" s="7"/>
      <c r="MC537" s="7"/>
      <c r="MD537" s="7"/>
      <c r="ME537" s="7"/>
      <c r="MF537" s="7"/>
      <c r="MG537" s="7"/>
      <c r="MH537" s="7"/>
      <c r="MI537" s="7"/>
      <c r="MJ537" s="7"/>
      <c r="MK537" s="7"/>
      <c r="ML537" s="7"/>
      <c r="MM537" s="7"/>
      <c r="MN537" s="7"/>
      <c r="MO537" s="7"/>
      <c r="MP537" s="7"/>
      <c r="MQ537" s="7"/>
      <c r="MR537" s="7"/>
      <c r="MS537" s="7"/>
      <c r="MT537" s="7"/>
      <c r="MU537" s="7"/>
      <c r="MV537" s="7"/>
      <c r="MW537" s="7"/>
      <c r="MX537" s="7"/>
      <c r="MY537" s="7"/>
      <c r="MZ537" s="7"/>
      <c r="NA537" s="7"/>
      <c r="NB537" s="7"/>
      <c r="NC537" s="7"/>
      <c r="ND537" s="7"/>
      <c r="NE537" s="7"/>
      <c r="NF537" s="7"/>
      <c r="NG537" s="7"/>
      <c r="NH537" s="7"/>
      <c r="NI537" s="7"/>
      <c r="NJ537" s="7"/>
      <c r="NK537" s="7"/>
      <c r="NL537" s="7"/>
      <c r="NM537" s="7"/>
      <c r="NN537" s="7"/>
      <c r="NO537" s="7"/>
      <c r="NP537" s="7"/>
      <c r="NQ537" s="7"/>
      <c r="NR537" s="7"/>
      <c r="NS537" s="7"/>
      <c r="NT537" s="7"/>
      <c r="NU537" s="7"/>
      <c r="NV537" s="7"/>
      <c r="NW537" s="7"/>
      <c r="NX537" s="7"/>
      <c r="NY537" s="7"/>
      <c r="NZ537" s="7"/>
      <c r="OA537" s="7"/>
      <c r="OB537" s="7"/>
      <c r="OC537" s="7"/>
      <c r="OD537" s="7"/>
      <c r="OE537" s="7"/>
      <c r="OF537" s="7"/>
      <c r="OG537" s="7"/>
      <c r="OH537" s="7"/>
      <c r="OI537" s="7"/>
      <c r="OJ537" s="7"/>
      <c r="OK537" s="7"/>
      <c r="OL537" s="7"/>
      <c r="OM537" s="7"/>
      <c r="ON537" s="7"/>
      <c r="OO537" s="7"/>
      <c r="OP537" s="7"/>
      <c r="OQ537" s="7"/>
      <c r="OR537" s="7"/>
      <c r="OS537" s="7"/>
      <c r="OT537" s="7"/>
      <c r="OU537" s="7"/>
      <c r="OV537" s="7"/>
      <c r="OW537" s="7"/>
      <c r="OX537" s="7"/>
      <c r="OY537" s="7"/>
      <c r="OZ537" s="7"/>
      <c r="PA537" s="7"/>
      <c r="PB537" s="7"/>
      <c r="PC537" s="7"/>
      <c r="PD537" s="7"/>
      <c r="PE537" s="7"/>
      <c r="PF537" s="7"/>
      <c r="PG537" s="7"/>
      <c r="PH537" s="7"/>
      <c r="PI537" s="7"/>
      <c r="PJ537" s="7"/>
      <c r="PK537" s="7"/>
      <c r="PL537" s="7"/>
      <c r="PM537" s="7"/>
      <c r="PN537" s="7"/>
      <c r="PO537" s="7"/>
      <c r="PP537" s="7"/>
      <c r="PQ537" s="7"/>
      <c r="PR537" s="7"/>
      <c r="PS537" s="7"/>
      <c r="PT537" s="7"/>
      <c r="PU537" s="7"/>
      <c r="PV537" s="7"/>
      <c r="PW537" s="7"/>
      <c r="PX537" s="7"/>
      <c r="PY537" s="7"/>
      <c r="PZ537" s="7"/>
      <c r="QA537" s="7"/>
      <c r="QB537" s="7"/>
      <c r="QC537" s="7"/>
      <c r="QD537" s="7"/>
      <c r="QE537" s="7"/>
      <c r="QF537" s="7"/>
      <c r="QG537" s="7"/>
      <c r="QH537" s="7"/>
      <c r="QI537" s="7"/>
      <c r="QJ537" s="7"/>
      <c r="QK537" s="7"/>
      <c r="QL537" s="7"/>
      <c r="QM537" s="7"/>
      <c r="QN537" s="7"/>
      <c r="QO537" s="7"/>
      <c r="QP537" s="7"/>
      <c r="QQ537" s="7"/>
      <c r="QR537" s="7"/>
      <c r="QS537" s="7"/>
      <c r="QT537" s="7"/>
      <c r="QU537" s="7"/>
      <c r="QV537" s="7"/>
      <c r="QW537" s="7"/>
      <c r="QX537" s="7"/>
      <c r="QY537" s="7"/>
      <c r="QZ537" s="7"/>
      <c r="RA537" s="7"/>
      <c r="RB537" s="7"/>
      <c r="RC537" s="7"/>
      <c r="RD537" s="7"/>
      <c r="RE537" s="7"/>
      <c r="RF537" s="7"/>
      <c r="RG537" s="7"/>
      <c r="RH537" s="7"/>
      <c r="RI537" s="7"/>
      <c r="RJ537" s="7"/>
      <c r="RK537" s="7"/>
      <c r="RL537" s="7"/>
      <c r="RM537" s="7"/>
      <c r="RN537" s="7"/>
      <c r="RO537" s="7"/>
      <c r="RP537" s="7"/>
      <c r="RQ537" s="7"/>
      <c r="RR537" s="7"/>
      <c r="RS537" s="7"/>
      <c r="RT537" s="7"/>
      <c r="RU537" s="7"/>
      <c r="RV537" s="7"/>
      <c r="RW537" s="7"/>
      <c r="RX537" s="7"/>
      <c r="RY537" s="7"/>
      <c r="RZ537" s="7"/>
      <c r="SA537" s="7"/>
      <c r="SB537" s="7"/>
      <c r="SC537" s="7"/>
      <c r="SD537" s="7"/>
      <c r="SE537" s="7"/>
      <c r="SF537" s="7"/>
      <c r="SG537" s="7"/>
      <c r="SH537" s="7"/>
      <c r="SI537" s="7"/>
      <c r="SJ537" s="7"/>
      <c r="SK537" s="7"/>
    </row>
    <row r="538" ht="14.2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  <c r="DT538" s="7"/>
      <c r="DU538" s="7"/>
      <c r="DV538" s="7"/>
      <c r="DW538" s="7"/>
      <c r="DX538" s="7"/>
      <c r="DY538" s="7"/>
      <c r="DZ538" s="7"/>
      <c r="EA538" s="7"/>
      <c r="EB538" s="7"/>
      <c r="EC538" s="7"/>
      <c r="ED538" s="7"/>
      <c r="EE538" s="7"/>
      <c r="EF538" s="7"/>
      <c r="EG538" s="7"/>
      <c r="EH538" s="7"/>
      <c r="EI538" s="7"/>
      <c r="EJ538" s="7"/>
      <c r="EK538" s="7"/>
      <c r="EL538" s="7"/>
      <c r="EM538" s="7"/>
      <c r="EN538" s="7"/>
      <c r="EO538" s="7"/>
      <c r="EP538" s="7"/>
      <c r="EQ538" s="7"/>
      <c r="ER538" s="7"/>
      <c r="ES538" s="7"/>
      <c r="ET538" s="7"/>
      <c r="EU538" s="7"/>
      <c r="EV538" s="7"/>
      <c r="EW538" s="7"/>
      <c r="EX538" s="7"/>
      <c r="EY538" s="7"/>
      <c r="EZ538" s="7"/>
      <c r="FA538" s="7"/>
      <c r="FB538" s="7"/>
      <c r="FC538" s="7"/>
      <c r="FD538" s="7"/>
      <c r="FE538" s="7"/>
      <c r="FF538" s="7"/>
      <c r="FG538" s="7"/>
      <c r="FH538" s="7"/>
      <c r="FI538" s="7"/>
      <c r="FJ538" s="7"/>
      <c r="FK538" s="7"/>
      <c r="FL538" s="7"/>
      <c r="FM538" s="7"/>
      <c r="FN538" s="7"/>
      <c r="FO538" s="7"/>
      <c r="FP538" s="7"/>
      <c r="FQ538" s="7"/>
      <c r="FR538" s="7"/>
      <c r="FS538" s="7"/>
      <c r="FT538" s="7"/>
      <c r="FU538" s="7"/>
      <c r="FV538" s="7"/>
      <c r="FW538" s="7"/>
      <c r="FX538" s="7"/>
      <c r="FY538" s="7"/>
      <c r="FZ538" s="7"/>
      <c r="GA538" s="7"/>
      <c r="GB538" s="7"/>
      <c r="GC538" s="7"/>
      <c r="GD538" s="7"/>
      <c r="GE538" s="7"/>
      <c r="GF538" s="7"/>
      <c r="GG538" s="7"/>
      <c r="GH538" s="7"/>
      <c r="GI538" s="7"/>
      <c r="GJ538" s="7"/>
      <c r="GK538" s="7"/>
      <c r="GL538" s="7"/>
      <c r="GM538" s="7"/>
      <c r="GN538" s="7"/>
      <c r="GO538" s="7"/>
      <c r="GP538" s="7"/>
      <c r="GQ538" s="7"/>
      <c r="GR538" s="7"/>
      <c r="GS538" s="7"/>
      <c r="GT538" s="7"/>
      <c r="GU538" s="7"/>
      <c r="GV538" s="7"/>
      <c r="GW538" s="7"/>
      <c r="GX538" s="7"/>
      <c r="GY538" s="7"/>
      <c r="GZ538" s="7"/>
      <c r="HA538" s="7"/>
      <c r="HB538" s="7"/>
      <c r="HC538" s="7"/>
      <c r="HD538" s="7"/>
      <c r="HE538" s="7"/>
      <c r="HF538" s="7"/>
      <c r="HG538" s="7"/>
      <c r="HH538" s="7"/>
      <c r="HI538" s="7"/>
      <c r="HJ538" s="7"/>
      <c r="HK538" s="7"/>
      <c r="HL538" s="7"/>
      <c r="HM538" s="7"/>
      <c r="HN538" s="7"/>
      <c r="HO538" s="7"/>
      <c r="HP538" s="7"/>
      <c r="HQ538" s="7"/>
      <c r="HR538" s="7"/>
      <c r="HS538" s="7"/>
      <c r="HT538" s="7"/>
      <c r="HU538" s="7"/>
      <c r="HV538" s="7"/>
      <c r="HW538" s="7"/>
      <c r="HX538" s="7"/>
      <c r="HY538" s="7"/>
      <c r="HZ538" s="7"/>
      <c r="IA538" s="7"/>
      <c r="IB538" s="7"/>
      <c r="IC538" s="7"/>
      <c r="ID538" s="7"/>
      <c r="IE538" s="7"/>
      <c r="IF538" s="7"/>
      <c r="IG538" s="7"/>
      <c r="IH538" s="7"/>
      <c r="II538" s="7"/>
      <c r="IJ538" s="7"/>
      <c r="IK538" s="7"/>
      <c r="IL538" s="7"/>
      <c r="IM538" s="7"/>
      <c r="IN538" s="7"/>
      <c r="IO538" s="7"/>
      <c r="IP538" s="7"/>
      <c r="IQ538" s="7"/>
      <c r="IR538" s="7"/>
      <c r="IS538" s="7"/>
      <c r="IT538" s="7"/>
      <c r="IU538" s="7"/>
      <c r="IV538" s="7"/>
      <c r="IW538" s="7"/>
      <c r="IX538" s="7"/>
      <c r="IY538" s="7"/>
      <c r="IZ538" s="7"/>
      <c r="JA538" s="7"/>
      <c r="JB538" s="7"/>
      <c r="JC538" s="7"/>
      <c r="JD538" s="7"/>
      <c r="JE538" s="7"/>
      <c r="JF538" s="7"/>
      <c r="JG538" s="7"/>
      <c r="JH538" s="7"/>
      <c r="JI538" s="7"/>
      <c r="JJ538" s="7"/>
      <c r="JK538" s="7"/>
      <c r="JL538" s="7"/>
      <c r="JM538" s="7"/>
      <c r="JN538" s="7"/>
      <c r="JO538" s="7"/>
      <c r="JP538" s="7"/>
      <c r="JQ538" s="7"/>
      <c r="JR538" s="7"/>
      <c r="JS538" s="7"/>
      <c r="JT538" s="7"/>
      <c r="JU538" s="7"/>
      <c r="JV538" s="7"/>
      <c r="JW538" s="7"/>
      <c r="JX538" s="7"/>
      <c r="JY538" s="7"/>
      <c r="JZ538" s="7"/>
      <c r="KA538" s="7"/>
      <c r="KB538" s="7"/>
      <c r="KC538" s="7"/>
      <c r="KD538" s="7"/>
      <c r="KE538" s="7"/>
      <c r="KF538" s="7"/>
      <c r="KG538" s="7"/>
      <c r="KH538" s="7"/>
      <c r="KI538" s="7"/>
      <c r="KJ538" s="7"/>
      <c r="KK538" s="7"/>
      <c r="KL538" s="7"/>
      <c r="KM538" s="7"/>
      <c r="KN538" s="7"/>
      <c r="KO538" s="7"/>
      <c r="KP538" s="7"/>
      <c r="KQ538" s="7"/>
      <c r="KR538" s="7"/>
      <c r="KS538" s="7"/>
      <c r="KT538" s="7"/>
      <c r="KU538" s="7"/>
      <c r="KV538" s="7"/>
      <c r="KW538" s="7"/>
      <c r="KX538" s="7"/>
      <c r="KY538" s="7"/>
      <c r="KZ538" s="7"/>
      <c r="LA538" s="7"/>
      <c r="LB538" s="7"/>
      <c r="LC538" s="7"/>
      <c r="LD538" s="7"/>
      <c r="LE538" s="7"/>
      <c r="LF538" s="7"/>
      <c r="LG538" s="7"/>
      <c r="LH538" s="7"/>
      <c r="LI538" s="7"/>
      <c r="LJ538" s="7"/>
      <c r="LK538" s="7"/>
      <c r="LL538" s="7"/>
      <c r="LM538" s="7"/>
      <c r="LN538" s="7"/>
      <c r="LO538" s="7"/>
      <c r="LP538" s="7"/>
      <c r="LQ538" s="7"/>
      <c r="LR538" s="7"/>
      <c r="LS538" s="7"/>
      <c r="LT538" s="7"/>
      <c r="LU538" s="7"/>
      <c r="LV538" s="7"/>
      <c r="LW538" s="7"/>
      <c r="LX538" s="7"/>
      <c r="LY538" s="7"/>
      <c r="LZ538" s="7"/>
      <c r="MA538" s="7"/>
      <c r="MB538" s="7"/>
      <c r="MC538" s="7"/>
      <c r="MD538" s="7"/>
      <c r="ME538" s="7"/>
      <c r="MF538" s="7"/>
      <c r="MG538" s="7"/>
      <c r="MH538" s="7"/>
      <c r="MI538" s="7"/>
      <c r="MJ538" s="7"/>
      <c r="MK538" s="7"/>
      <c r="ML538" s="7"/>
      <c r="MM538" s="7"/>
      <c r="MN538" s="7"/>
      <c r="MO538" s="7"/>
      <c r="MP538" s="7"/>
      <c r="MQ538" s="7"/>
      <c r="MR538" s="7"/>
      <c r="MS538" s="7"/>
      <c r="MT538" s="7"/>
      <c r="MU538" s="7"/>
      <c r="MV538" s="7"/>
      <c r="MW538" s="7"/>
      <c r="MX538" s="7"/>
      <c r="MY538" s="7"/>
      <c r="MZ538" s="7"/>
      <c r="NA538" s="7"/>
      <c r="NB538" s="7"/>
      <c r="NC538" s="7"/>
      <c r="ND538" s="7"/>
      <c r="NE538" s="7"/>
      <c r="NF538" s="7"/>
      <c r="NG538" s="7"/>
      <c r="NH538" s="7"/>
      <c r="NI538" s="7"/>
      <c r="NJ538" s="7"/>
      <c r="NK538" s="7"/>
      <c r="NL538" s="7"/>
      <c r="NM538" s="7"/>
      <c r="NN538" s="7"/>
      <c r="NO538" s="7"/>
      <c r="NP538" s="7"/>
      <c r="NQ538" s="7"/>
      <c r="NR538" s="7"/>
      <c r="NS538" s="7"/>
      <c r="NT538" s="7"/>
      <c r="NU538" s="7"/>
      <c r="NV538" s="7"/>
      <c r="NW538" s="7"/>
      <c r="NX538" s="7"/>
      <c r="NY538" s="7"/>
      <c r="NZ538" s="7"/>
      <c r="OA538" s="7"/>
      <c r="OB538" s="7"/>
      <c r="OC538" s="7"/>
      <c r="OD538" s="7"/>
      <c r="OE538" s="7"/>
      <c r="OF538" s="7"/>
      <c r="OG538" s="7"/>
      <c r="OH538" s="7"/>
      <c r="OI538" s="7"/>
      <c r="OJ538" s="7"/>
      <c r="OK538" s="7"/>
      <c r="OL538" s="7"/>
      <c r="OM538" s="7"/>
      <c r="ON538" s="7"/>
      <c r="OO538" s="7"/>
      <c r="OP538" s="7"/>
      <c r="OQ538" s="7"/>
      <c r="OR538" s="7"/>
      <c r="OS538" s="7"/>
      <c r="OT538" s="7"/>
      <c r="OU538" s="7"/>
      <c r="OV538" s="7"/>
      <c r="OW538" s="7"/>
      <c r="OX538" s="7"/>
      <c r="OY538" s="7"/>
      <c r="OZ538" s="7"/>
      <c r="PA538" s="7"/>
      <c r="PB538" s="7"/>
      <c r="PC538" s="7"/>
      <c r="PD538" s="7"/>
      <c r="PE538" s="7"/>
      <c r="PF538" s="7"/>
      <c r="PG538" s="7"/>
      <c r="PH538" s="7"/>
      <c r="PI538" s="7"/>
      <c r="PJ538" s="7"/>
      <c r="PK538" s="7"/>
      <c r="PL538" s="7"/>
      <c r="PM538" s="7"/>
      <c r="PN538" s="7"/>
      <c r="PO538" s="7"/>
      <c r="PP538" s="7"/>
      <c r="PQ538" s="7"/>
      <c r="PR538" s="7"/>
      <c r="PS538" s="7"/>
      <c r="PT538" s="7"/>
      <c r="PU538" s="7"/>
      <c r="PV538" s="7"/>
      <c r="PW538" s="7"/>
      <c r="PX538" s="7"/>
      <c r="PY538" s="7"/>
      <c r="PZ538" s="7"/>
      <c r="QA538" s="7"/>
      <c r="QB538" s="7"/>
      <c r="QC538" s="7"/>
      <c r="QD538" s="7"/>
      <c r="QE538" s="7"/>
      <c r="QF538" s="7"/>
      <c r="QG538" s="7"/>
      <c r="QH538" s="7"/>
      <c r="QI538" s="7"/>
      <c r="QJ538" s="7"/>
      <c r="QK538" s="7"/>
      <c r="QL538" s="7"/>
      <c r="QM538" s="7"/>
      <c r="QN538" s="7"/>
      <c r="QO538" s="7"/>
      <c r="QP538" s="7"/>
      <c r="QQ538" s="7"/>
      <c r="QR538" s="7"/>
      <c r="QS538" s="7"/>
      <c r="QT538" s="7"/>
      <c r="QU538" s="7"/>
      <c r="QV538" s="7"/>
      <c r="QW538" s="7"/>
      <c r="QX538" s="7"/>
      <c r="QY538" s="7"/>
      <c r="QZ538" s="7"/>
      <c r="RA538" s="7"/>
      <c r="RB538" s="7"/>
      <c r="RC538" s="7"/>
      <c r="RD538" s="7"/>
      <c r="RE538" s="7"/>
      <c r="RF538" s="7"/>
      <c r="RG538" s="7"/>
      <c r="RH538" s="7"/>
      <c r="RI538" s="7"/>
      <c r="RJ538" s="7"/>
      <c r="RK538" s="7"/>
      <c r="RL538" s="7"/>
      <c r="RM538" s="7"/>
      <c r="RN538" s="7"/>
      <c r="RO538" s="7"/>
      <c r="RP538" s="7"/>
      <c r="RQ538" s="7"/>
      <c r="RR538" s="7"/>
      <c r="RS538" s="7"/>
      <c r="RT538" s="7"/>
      <c r="RU538" s="7"/>
      <c r="RV538" s="7"/>
      <c r="RW538" s="7"/>
      <c r="RX538" s="7"/>
      <c r="RY538" s="7"/>
      <c r="RZ538" s="7"/>
      <c r="SA538" s="7"/>
      <c r="SB538" s="7"/>
      <c r="SC538" s="7"/>
      <c r="SD538" s="7"/>
      <c r="SE538" s="7"/>
      <c r="SF538" s="7"/>
      <c r="SG538" s="7"/>
      <c r="SH538" s="7"/>
      <c r="SI538" s="7"/>
      <c r="SJ538" s="7"/>
      <c r="SK538" s="7"/>
    </row>
    <row r="539" ht="14.2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  <c r="DT539" s="7"/>
      <c r="DU539" s="7"/>
      <c r="DV539" s="7"/>
      <c r="DW539" s="7"/>
      <c r="DX539" s="7"/>
      <c r="DY539" s="7"/>
      <c r="DZ539" s="7"/>
      <c r="EA539" s="7"/>
      <c r="EB539" s="7"/>
      <c r="EC539" s="7"/>
      <c r="ED539" s="7"/>
      <c r="EE539" s="7"/>
      <c r="EF539" s="7"/>
      <c r="EG539" s="7"/>
      <c r="EH539" s="7"/>
      <c r="EI539" s="7"/>
      <c r="EJ539" s="7"/>
      <c r="EK539" s="7"/>
      <c r="EL539" s="7"/>
      <c r="EM539" s="7"/>
      <c r="EN539" s="7"/>
      <c r="EO539" s="7"/>
      <c r="EP539" s="7"/>
      <c r="EQ539" s="7"/>
      <c r="ER539" s="7"/>
      <c r="ES539" s="7"/>
      <c r="ET539" s="7"/>
      <c r="EU539" s="7"/>
      <c r="EV539" s="7"/>
      <c r="EW539" s="7"/>
      <c r="EX539" s="7"/>
      <c r="EY539" s="7"/>
      <c r="EZ539" s="7"/>
      <c r="FA539" s="7"/>
      <c r="FB539" s="7"/>
      <c r="FC539" s="7"/>
      <c r="FD539" s="7"/>
      <c r="FE539" s="7"/>
      <c r="FF539" s="7"/>
      <c r="FG539" s="7"/>
      <c r="FH539" s="7"/>
      <c r="FI539" s="7"/>
      <c r="FJ539" s="7"/>
      <c r="FK539" s="7"/>
      <c r="FL539" s="7"/>
      <c r="FM539" s="7"/>
      <c r="FN539" s="7"/>
      <c r="FO539" s="7"/>
      <c r="FP539" s="7"/>
      <c r="FQ539" s="7"/>
      <c r="FR539" s="7"/>
      <c r="FS539" s="7"/>
      <c r="FT539" s="7"/>
      <c r="FU539" s="7"/>
      <c r="FV539" s="7"/>
      <c r="FW539" s="7"/>
      <c r="FX539" s="7"/>
      <c r="FY539" s="7"/>
      <c r="FZ539" s="7"/>
      <c r="GA539" s="7"/>
      <c r="GB539" s="7"/>
      <c r="GC539" s="7"/>
      <c r="GD539" s="7"/>
      <c r="GE539" s="7"/>
      <c r="GF539" s="7"/>
      <c r="GG539" s="7"/>
      <c r="GH539" s="7"/>
      <c r="GI539" s="7"/>
      <c r="GJ539" s="7"/>
      <c r="GK539" s="7"/>
      <c r="GL539" s="7"/>
      <c r="GM539" s="7"/>
      <c r="GN539" s="7"/>
      <c r="GO539" s="7"/>
      <c r="GP539" s="7"/>
      <c r="GQ539" s="7"/>
      <c r="GR539" s="7"/>
      <c r="GS539" s="7"/>
      <c r="GT539" s="7"/>
      <c r="GU539" s="7"/>
      <c r="GV539" s="7"/>
      <c r="GW539" s="7"/>
      <c r="GX539" s="7"/>
      <c r="GY539" s="7"/>
      <c r="GZ539" s="7"/>
      <c r="HA539" s="7"/>
      <c r="HB539" s="7"/>
      <c r="HC539" s="7"/>
      <c r="HD539" s="7"/>
      <c r="HE539" s="7"/>
      <c r="HF539" s="7"/>
      <c r="HG539" s="7"/>
      <c r="HH539" s="7"/>
      <c r="HI539" s="7"/>
      <c r="HJ539" s="7"/>
      <c r="HK539" s="7"/>
      <c r="HL539" s="7"/>
      <c r="HM539" s="7"/>
      <c r="HN539" s="7"/>
      <c r="HO539" s="7"/>
      <c r="HP539" s="7"/>
      <c r="HQ539" s="7"/>
      <c r="HR539" s="7"/>
      <c r="HS539" s="7"/>
      <c r="HT539" s="7"/>
      <c r="HU539" s="7"/>
      <c r="HV539" s="7"/>
      <c r="HW539" s="7"/>
      <c r="HX539" s="7"/>
      <c r="HY539" s="7"/>
      <c r="HZ539" s="7"/>
      <c r="IA539" s="7"/>
      <c r="IB539" s="7"/>
      <c r="IC539" s="7"/>
      <c r="ID539" s="7"/>
      <c r="IE539" s="7"/>
      <c r="IF539" s="7"/>
      <c r="IG539" s="7"/>
      <c r="IH539" s="7"/>
      <c r="II539" s="7"/>
      <c r="IJ539" s="7"/>
      <c r="IK539" s="7"/>
      <c r="IL539" s="7"/>
      <c r="IM539" s="7"/>
      <c r="IN539" s="7"/>
      <c r="IO539" s="7"/>
      <c r="IP539" s="7"/>
      <c r="IQ539" s="7"/>
      <c r="IR539" s="7"/>
      <c r="IS539" s="7"/>
      <c r="IT539" s="7"/>
      <c r="IU539" s="7"/>
      <c r="IV539" s="7"/>
      <c r="IW539" s="7"/>
      <c r="IX539" s="7"/>
      <c r="IY539" s="7"/>
      <c r="IZ539" s="7"/>
      <c r="JA539" s="7"/>
      <c r="JB539" s="7"/>
      <c r="JC539" s="7"/>
      <c r="JD539" s="7"/>
      <c r="JE539" s="7"/>
      <c r="JF539" s="7"/>
      <c r="JG539" s="7"/>
      <c r="JH539" s="7"/>
      <c r="JI539" s="7"/>
      <c r="JJ539" s="7"/>
      <c r="JK539" s="7"/>
      <c r="JL539" s="7"/>
      <c r="JM539" s="7"/>
      <c r="JN539" s="7"/>
      <c r="JO539" s="7"/>
      <c r="JP539" s="7"/>
      <c r="JQ539" s="7"/>
      <c r="JR539" s="7"/>
      <c r="JS539" s="7"/>
      <c r="JT539" s="7"/>
      <c r="JU539" s="7"/>
      <c r="JV539" s="7"/>
      <c r="JW539" s="7"/>
      <c r="JX539" s="7"/>
      <c r="JY539" s="7"/>
      <c r="JZ539" s="7"/>
      <c r="KA539" s="7"/>
      <c r="KB539" s="7"/>
      <c r="KC539" s="7"/>
      <c r="KD539" s="7"/>
      <c r="KE539" s="7"/>
      <c r="KF539" s="7"/>
      <c r="KG539" s="7"/>
      <c r="KH539" s="7"/>
      <c r="KI539" s="7"/>
      <c r="KJ539" s="7"/>
      <c r="KK539" s="7"/>
      <c r="KL539" s="7"/>
      <c r="KM539" s="7"/>
      <c r="KN539" s="7"/>
      <c r="KO539" s="7"/>
      <c r="KP539" s="7"/>
      <c r="KQ539" s="7"/>
      <c r="KR539" s="7"/>
      <c r="KS539" s="7"/>
      <c r="KT539" s="7"/>
      <c r="KU539" s="7"/>
      <c r="KV539" s="7"/>
      <c r="KW539" s="7"/>
      <c r="KX539" s="7"/>
      <c r="KY539" s="7"/>
      <c r="KZ539" s="7"/>
      <c r="LA539" s="7"/>
      <c r="LB539" s="7"/>
      <c r="LC539" s="7"/>
      <c r="LD539" s="7"/>
      <c r="LE539" s="7"/>
      <c r="LF539" s="7"/>
      <c r="LG539" s="7"/>
      <c r="LH539" s="7"/>
      <c r="LI539" s="7"/>
      <c r="LJ539" s="7"/>
      <c r="LK539" s="7"/>
      <c r="LL539" s="7"/>
      <c r="LM539" s="7"/>
      <c r="LN539" s="7"/>
      <c r="LO539" s="7"/>
      <c r="LP539" s="7"/>
      <c r="LQ539" s="7"/>
      <c r="LR539" s="7"/>
      <c r="LS539" s="7"/>
      <c r="LT539" s="7"/>
      <c r="LU539" s="7"/>
      <c r="LV539" s="7"/>
      <c r="LW539" s="7"/>
      <c r="LX539" s="7"/>
      <c r="LY539" s="7"/>
      <c r="LZ539" s="7"/>
      <c r="MA539" s="7"/>
      <c r="MB539" s="7"/>
      <c r="MC539" s="7"/>
      <c r="MD539" s="7"/>
      <c r="ME539" s="7"/>
      <c r="MF539" s="7"/>
      <c r="MG539" s="7"/>
      <c r="MH539" s="7"/>
      <c r="MI539" s="7"/>
      <c r="MJ539" s="7"/>
      <c r="MK539" s="7"/>
      <c r="ML539" s="7"/>
      <c r="MM539" s="7"/>
      <c r="MN539" s="7"/>
      <c r="MO539" s="7"/>
      <c r="MP539" s="7"/>
      <c r="MQ539" s="7"/>
      <c r="MR539" s="7"/>
      <c r="MS539" s="7"/>
      <c r="MT539" s="7"/>
      <c r="MU539" s="7"/>
      <c r="MV539" s="7"/>
      <c r="MW539" s="7"/>
      <c r="MX539" s="7"/>
      <c r="MY539" s="7"/>
      <c r="MZ539" s="7"/>
      <c r="NA539" s="7"/>
      <c r="NB539" s="7"/>
      <c r="NC539" s="7"/>
      <c r="ND539" s="7"/>
      <c r="NE539" s="7"/>
      <c r="NF539" s="7"/>
      <c r="NG539" s="7"/>
      <c r="NH539" s="7"/>
      <c r="NI539" s="7"/>
      <c r="NJ539" s="7"/>
      <c r="NK539" s="7"/>
      <c r="NL539" s="7"/>
      <c r="NM539" s="7"/>
      <c r="NN539" s="7"/>
      <c r="NO539" s="7"/>
      <c r="NP539" s="7"/>
      <c r="NQ539" s="7"/>
      <c r="NR539" s="7"/>
      <c r="NS539" s="7"/>
      <c r="NT539" s="7"/>
      <c r="NU539" s="7"/>
      <c r="NV539" s="7"/>
      <c r="NW539" s="7"/>
      <c r="NX539" s="7"/>
      <c r="NY539" s="7"/>
      <c r="NZ539" s="7"/>
      <c r="OA539" s="7"/>
      <c r="OB539" s="7"/>
      <c r="OC539" s="7"/>
      <c r="OD539" s="7"/>
      <c r="OE539" s="7"/>
      <c r="OF539" s="7"/>
      <c r="OG539" s="7"/>
      <c r="OH539" s="7"/>
      <c r="OI539" s="7"/>
      <c r="OJ539" s="7"/>
      <c r="OK539" s="7"/>
      <c r="OL539" s="7"/>
      <c r="OM539" s="7"/>
      <c r="ON539" s="7"/>
      <c r="OO539" s="7"/>
      <c r="OP539" s="7"/>
      <c r="OQ539" s="7"/>
      <c r="OR539" s="7"/>
      <c r="OS539" s="7"/>
      <c r="OT539" s="7"/>
      <c r="OU539" s="7"/>
      <c r="OV539" s="7"/>
      <c r="OW539" s="7"/>
      <c r="OX539" s="7"/>
      <c r="OY539" s="7"/>
      <c r="OZ539" s="7"/>
      <c r="PA539" s="7"/>
      <c r="PB539" s="7"/>
      <c r="PC539" s="7"/>
      <c r="PD539" s="7"/>
      <c r="PE539" s="7"/>
      <c r="PF539" s="7"/>
      <c r="PG539" s="7"/>
      <c r="PH539" s="7"/>
      <c r="PI539" s="7"/>
      <c r="PJ539" s="7"/>
      <c r="PK539" s="7"/>
      <c r="PL539" s="7"/>
      <c r="PM539" s="7"/>
      <c r="PN539" s="7"/>
      <c r="PO539" s="7"/>
      <c r="PP539" s="7"/>
      <c r="PQ539" s="7"/>
      <c r="PR539" s="7"/>
      <c r="PS539" s="7"/>
      <c r="PT539" s="7"/>
      <c r="PU539" s="7"/>
      <c r="PV539" s="7"/>
      <c r="PW539" s="7"/>
      <c r="PX539" s="7"/>
      <c r="PY539" s="7"/>
      <c r="PZ539" s="7"/>
      <c r="QA539" s="7"/>
      <c r="QB539" s="7"/>
      <c r="QC539" s="7"/>
      <c r="QD539" s="7"/>
      <c r="QE539" s="7"/>
      <c r="QF539" s="7"/>
      <c r="QG539" s="7"/>
      <c r="QH539" s="7"/>
      <c r="QI539" s="7"/>
      <c r="QJ539" s="7"/>
      <c r="QK539" s="7"/>
      <c r="QL539" s="7"/>
      <c r="QM539" s="7"/>
      <c r="QN539" s="7"/>
      <c r="QO539" s="7"/>
      <c r="QP539" s="7"/>
      <c r="QQ539" s="7"/>
      <c r="QR539" s="7"/>
      <c r="QS539" s="7"/>
      <c r="QT539" s="7"/>
      <c r="QU539" s="7"/>
      <c r="QV539" s="7"/>
      <c r="QW539" s="7"/>
      <c r="QX539" s="7"/>
      <c r="QY539" s="7"/>
      <c r="QZ539" s="7"/>
      <c r="RA539" s="7"/>
      <c r="RB539" s="7"/>
      <c r="RC539" s="7"/>
      <c r="RD539" s="7"/>
      <c r="RE539" s="7"/>
      <c r="RF539" s="7"/>
      <c r="RG539" s="7"/>
      <c r="RH539" s="7"/>
      <c r="RI539" s="7"/>
      <c r="RJ539" s="7"/>
      <c r="RK539" s="7"/>
      <c r="RL539" s="7"/>
      <c r="RM539" s="7"/>
      <c r="RN539" s="7"/>
      <c r="RO539" s="7"/>
      <c r="RP539" s="7"/>
      <c r="RQ539" s="7"/>
      <c r="RR539" s="7"/>
      <c r="RS539" s="7"/>
      <c r="RT539" s="7"/>
      <c r="RU539" s="7"/>
      <c r="RV539" s="7"/>
      <c r="RW539" s="7"/>
      <c r="RX539" s="7"/>
      <c r="RY539" s="7"/>
      <c r="RZ539" s="7"/>
      <c r="SA539" s="7"/>
      <c r="SB539" s="7"/>
      <c r="SC539" s="7"/>
      <c r="SD539" s="7"/>
      <c r="SE539" s="7"/>
      <c r="SF539" s="7"/>
      <c r="SG539" s="7"/>
      <c r="SH539" s="7"/>
      <c r="SI539" s="7"/>
      <c r="SJ539" s="7"/>
      <c r="SK539" s="7"/>
    </row>
    <row r="540" ht="14.2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  <c r="DT540" s="7"/>
      <c r="DU540" s="7"/>
      <c r="DV540" s="7"/>
      <c r="DW540" s="7"/>
      <c r="DX540" s="7"/>
      <c r="DY540" s="7"/>
      <c r="DZ540" s="7"/>
      <c r="EA540" s="7"/>
      <c r="EB540" s="7"/>
      <c r="EC540" s="7"/>
      <c r="ED540" s="7"/>
      <c r="EE540" s="7"/>
      <c r="EF540" s="7"/>
      <c r="EG540" s="7"/>
      <c r="EH540" s="7"/>
      <c r="EI540" s="7"/>
      <c r="EJ540" s="7"/>
      <c r="EK540" s="7"/>
      <c r="EL540" s="7"/>
      <c r="EM540" s="7"/>
      <c r="EN540" s="7"/>
      <c r="EO540" s="7"/>
      <c r="EP540" s="7"/>
      <c r="EQ540" s="7"/>
      <c r="ER540" s="7"/>
      <c r="ES540" s="7"/>
      <c r="ET540" s="7"/>
      <c r="EU540" s="7"/>
      <c r="EV540" s="7"/>
      <c r="EW540" s="7"/>
      <c r="EX540" s="7"/>
      <c r="EY540" s="7"/>
      <c r="EZ540" s="7"/>
      <c r="FA540" s="7"/>
      <c r="FB540" s="7"/>
      <c r="FC540" s="7"/>
      <c r="FD540" s="7"/>
      <c r="FE540" s="7"/>
      <c r="FF540" s="7"/>
      <c r="FG540" s="7"/>
      <c r="FH540" s="7"/>
      <c r="FI540" s="7"/>
      <c r="FJ540" s="7"/>
      <c r="FK540" s="7"/>
      <c r="FL540" s="7"/>
      <c r="FM540" s="7"/>
      <c r="FN540" s="7"/>
      <c r="FO540" s="7"/>
      <c r="FP540" s="7"/>
      <c r="FQ540" s="7"/>
      <c r="FR540" s="7"/>
      <c r="FS540" s="7"/>
      <c r="FT540" s="7"/>
      <c r="FU540" s="7"/>
      <c r="FV540" s="7"/>
      <c r="FW540" s="7"/>
      <c r="FX540" s="7"/>
      <c r="FY540" s="7"/>
      <c r="FZ540" s="7"/>
      <c r="GA540" s="7"/>
      <c r="GB540" s="7"/>
      <c r="GC540" s="7"/>
      <c r="GD540" s="7"/>
      <c r="GE540" s="7"/>
      <c r="GF540" s="7"/>
      <c r="GG540" s="7"/>
      <c r="GH540" s="7"/>
      <c r="GI540" s="7"/>
      <c r="GJ540" s="7"/>
      <c r="GK540" s="7"/>
      <c r="GL540" s="7"/>
      <c r="GM540" s="7"/>
      <c r="GN540" s="7"/>
      <c r="GO540" s="7"/>
      <c r="GP540" s="7"/>
      <c r="GQ540" s="7"/>
      <c r="GR540" s="7"/>
      <c r="GS540" s="7"/>
      <c r="GT540" s="7"/>
      <c r="GU540" s="7"/>
      <c r="GV540" s="7"/>
      <c r="GW540" s="7"/>
      <c r="GX540" s="7"/>
      <c r="GY540" s="7"/>
      <c r="GZ540" s="7"/>
      <c r="HA540" s="7"/>
      <c r="HB540" s="7"/>
      <c r="HC540" s="7"/>
      <c r="HD540" s="7"/>
      <c r="HE540" s="7"/>
      <c r="HF540" s="7"/>
      <c r="HG540" s="7"/>
      <c r="HH540" s="7"/>
      <c r="HI540" s="7"/>
      <c r="HJ540" s="7"/>
      <c r="HK540" s="7"/>
      <c r="HL540" s="7"/>
      <c r="HM540" s="7"/>
      <c r="HN540" s="7"/>
      <c r="HO540" s="7"/>
      <c r="HP540" s="7"/>
      <c r="HQ540" s="7"/>
      <c r="HR540" s="7"/>
      <c r="HS540" s="7"/>
      <c r="HT540" s="7"/>
      <c r="HU540" s="7"/>
      <c r="HV540" s="7"/>
      <c r="HW540" s="7"/>
      <c r="HX540" s="7"/>
      <c r="HY540" s="7"/>
      <c r="HZ540" s="7"/>
      <c r="IA540" s="7"/>
      <c r="IB540" s="7"/>
      <c r="IC540" s="7"/>
      <c r="ID540" s="7"/>
      <c r="IE540" s="7"/>
      <c r="IF540" s="7"/>
      <c r="IG540" s="7"/>
      <c r="IH540" s="7"/>
      <c r="II540" s="7"/>
      <c r="IJ540" s="7"/>
      <c r="IK540" s="7"/>
      <c r="IL540" s="7"/>
      <c r="IM540" s="7"/>
      <c r="IN540" s="7"/>
      <c r="IO540" s="7"/>
      <c r="IP540" s="7"/>
      <c r="IQ540" s="7"/>
      <c r="IR540" s="7"/>
      <c r="IS540" s="7"/>
      <c r="IT540" s="7"/>
      <c r="IU540" s="7"/>
      <c r="IV540" s="7"/>
      <c r="IW540" s="7"/>
      <c r="IX540" s="7"/>
      <c r="IY540" s="7"/>
      <c r="IZ540" s="7"/>
      <c r="JA540" s="7"/>
      <c r="JB540" s="7"/>
      <c r="JC540" s="7"/>
      <c r="JD540" s="7"/>
      <c r="JE540" s="7"/>
      <c r="JF540" s="7"/>
      <c r="JG540" s="7"/>
      <c r="JH540" s="7"/>
      <c r="JI540" s="7"/>
      <c r="JJ540" s="7"/>
      <c r="JK540" s="7"/>
      <c r="JL540" s="7"/>
      <c r="JM540" s="7"/>
      <c r="JN540" s="7"/>
      <c r="JO540" s="7"/>
      <c r="JP540" s="7"/>
      <c r="JQ540" s="7"/>
      <c r="JR540" s="7"/>
      <c r="JS540" s="7"/>
      <c r="JT540" s="7"/>
      <c r="JU540" s="7"/>
      <c r="JV540" s="7"/>
      <c r="JW540" s="7"/>
      <c r="JX540" s="7"/>
      <c r="JY540" s="7"/>
      <c r="JZ540" s="7"/>
      <c r="KA540" s="7"/>
      <c r="KB540" s="7"/>
      <c r="KC540" s="7"/>
      <c r="KD540" s="7"/>
      <c r="KE540" s="7"/>
      <c r="KF540" s="7"/>
      <c r="KG540" s="7"/>
      <c r="KH540" s="7"/>
      <c r="KI540" s="7"/>
      <c r="KJ540" s="7"/>
      <c r="KK540" s="7"/>
      <c r="KL540" s="7"/>
      <c r="KM540" s="7"/>
      <c r="KN540" s="7"/>
      <c r="KO540" s="7"/>
      <c r="KP540" s="7"/>
      <c r="KQ540" s="7"/>
      <c r="KR540" s="7"/>
      <c r="KS540" s="7"/>
      <c r="KT540" s="7"/>
      <c r="KU540" s="7"/>
      <c r="KV540" s="7"/>
      <c r="KW540" s="7"/>
      <c r="KX540" s="7"/>
      <c r="KY540" s="7"/>
      <c r="KZ540" s="7"/>
      <c r="LA540" s="7"/>
      <c r="LB540" s="7"/>
      <c r="LC540" s="7"/>
      <c r="LD540" s="7"/>
      <c r="LE540" s="7"/>
      <c r="LF540" s="7"/>
      <c r="LG540" s="7"/>
      <c r="LH540" s="7"/>
      <c r="LI540" s="7"/>
      <c r="LJ540" s="7"/>
      <c r="LK540" s="7"/>
      <c r="LL540" s="7"/>
      <c r="LM540" s="7"/>
      <c r="LN540" s="7"/>
      <c r="LO540" s="7"/>
      <c r="LP540" s="7"/>
      <c r="LQ540" s="7"/>
      <c r="LR540" s="7"/>
      <c r="LS540" s="7"/>
      <c r="LT540" s="7"/>
      <c r="LU540" s="7"/>
      <c r="LV540" s="7"/>
      <c r="LW540" s="7"/>
      <c r="LX540" s="7"/>
      <c r="LY540" s="7"/>
      <c r="LZ540" s="7"/>
      <c r="MA540" s="7"/>
      <c r="MB540" s="7"/>
      <c r="MC540" s="7"/>
      <c r="MD540" s="7"/>
      <c r="ME540" s="7"/>
      <c r="MF540" s="7"/>
      <c r="MG540" s="7"/>
      <c r="MH540" s="7"/>
      <c r="MI540" s="7"/>
      <c r="MJ540" s="7"/>
      <c r="MK540" s="7"/>
      <c r="ML540" s="7"/>
      <c r="MM540" s="7"/>
      <c r="MN540" s="7"/>
      <c r="MO540" s="7"/>
      <c r="MP540" s="7"/>
      <c r="MQ540" s="7"/>
      <c r="MR540" s="7"/>
      <c r="MS540" s="7"/>
      <c r="MT540" s="7"/>
      <c r="MU540" s="7"/>
      <c r="MV540" s="7"/>
      <c r="MW540" s="7"/>
      <c r="MX540" s="7"/>
      <c r="MY540" s="7"/>
      <c r="MZ540" s="7"/>
      <c r="NA540" s="7"/>
      <c r="NB540" s="7"/>
      <c r="NC540" s="7"/>
      <c r="ND540" s="7"/>
      <c r="NE540" s="7"/>
      <c r="NF540" s="7"/>
      <c r="NG540" s="7"/>
      <c r="NH540" s="7"/>
      <c r="NI540" s="7"/>
      <c r="NJ540" s="7"/>
      <c r="NK540" s="7"/>
      <c r="NL540" s="7"/>
      <c r="NM540" s="7"/>
      <c r="NN540" s="7"/>
      <c r="NO540" s="7"/>
      <c r="NP540" s="7"/>
      <c r="NQ540" s="7"/>
      <c r="NR540" s="7"/>
      <c r="NS540" s="7"/>
      <c r="NT540" s="7"/>
      <c r="NU540" s="7"/>
      <c r="NV540" s="7"/>
      <c r="NW540" s="7"/>
      <c r="NX540" s="7"/>
      <c r="NY540" s="7"/>
      <c r="NZ540" s="7"/>
      <c r="OA540" s="7"/>
      <c r="OB540" s="7"/>
      <c r="OC540" s="7"/>
      <c r="OD540" s="7"/>
      <c r="OE540" s="7"/>
      <c r="OF540" s="7"/>
      <c r="OG540" s="7"/>
      <c r="OH540" s="7"/>
      <c r="OI540" s="7"/>
      <c r="OJ540" s="7"/>
      <c r="OK540" s="7"/>
      <c r="OL540" s="7"/>
      <c r="OM540" s="7"/>
      <c r="ON540" s="7"/>
      <c r="OO540" s="7"/>
      <c r="OP540" s="7"/>
      <c r="OQ540" s="7"/>
      <c r="OR540" s="7"/>
      <c r="OS540" s="7"/>
      <c r="OT540" s="7"/>
      <c r="OU540" s="7"/>
      <c r="OV540" s="7"/>
      <c r="OW540" s="7"/>
      <c r="OX540" s="7"/>
      <c r="OY540" s="7"/>
      <c r="OZ540" s="7"/>
      <c r="PA540" s="7"/>
      <c r="PB540" s="7"/>
      <c r="PC540" s="7"/>
      <c r="PD540" s="7"/>
      <c r="PE540" s="7"/>
      <c r="PF540" s="7"/>
      <c r="PG540" s="7"/>
      <c r="PH540" s="7"/>
      <c r="PI540" s="7"/>
      <c r="PJ540" s="7"/>
      <c r="PK540" s="7"/>
      <c r="PL540" s="7"/>
      <c r="PM540" s="7"/>
      <c r="PN540" s="7"/>
      <c r="PO540" s="7"/>
      <c r="PP540" s="7"/>
      <c r="PQ540" s="7"/>
      <c r="PR540" s="7"/>
      <c r="PS540" s="7"/>
      <c r="PT540" s="7"/>
      <c r="PU540" s="7"/>
      <c r="PV540" s="7"/>
      <c r="PW540" s="7"/>
      <c r="PX540" s="7"/>
      <c r="PY540" s="7"/>
      <c r="PZ540" s="7"/>
      <c r="QA540" s="7"/>
      <c r="QB540" s="7"/>
      <c r="QC540" s="7"/>
      <c r="QD540" s="7"/>
      <c r="QE540" s="7"/>
      <c r="QF540" s="7"/>
      <c r="QG540" s="7"/>
      <c r="QH540" s="7"/>
      <c r="QI540" s="7"/>
      <c r="QJ540" s="7"/>
      <c r="QK540" s="7"/>
      <c r="QL540" s="7"/>
      <c r="QM540" s="7"/>
      <c r="QN540" s="7"/>
      <c r="QO540" s="7"/>
      <c r="QP540" s="7"/>
      <c r="QQ540" s="7"/>
      <c r="QR540" s="7"/>
      <c r="QS540" s="7"/>
      <c r="QT540" s="7"/>
      <c r="QU540" s="7"/>
      <c r="QV540" s="7"/>
      <c r="QW540" s="7"/>
      <c r="QX540" s="7"/>
      <c r="QY540" s="7"/>
      <c r="QZ540" s="7"/>
      <c r="RA540" s="7"/>
      <c r="RB540" s="7"/>
      <c r="RC540" s="7"/>
      <c r="RD540" s="7"/>
      <c r="RE540" s="7"/>
      <c r="RF540" s="7"/>
      <c r="RG540" s="7"/>
      <c r="RH540" s="7"/>
      <c r="RI540" s="7"/>
      <c r="RJ540" s="7"/>
      <c r="RK540" s="7"/>
      <c r="RL540" s="7"/>
      <c r="RM540" s="7"/>
      <c r="RN540" s="7"/>
      <c r="RO540" s="7"/>
      <c r="RP540" s="7"/>
      <c r="RQ540" s="7"/>
      <c r="RR540" s="7"/>
      <c r="RS540" s="7"/>
      <c r="RT540" s="7"/>
      <c r="RU540" s="7"/>
      <c r="RV540" s="7"/>
      <c r="RW540" s="7"/>
      <c r="RX540" s="7"/>
      <c r="RY540" s="7"/>
      <c r="RZ540" s="7"/>
      <c r="SA540" s="7"/>
      <c r="SB540" s="7"/>
      <c r="SC540" s="7"/>
      <c r="SD540" s="7"/>
      <c r="SE540" s="7"/>
      <c r="SF540" s="7"/>
      <c r="SG540" s="7"/>
      <c r="SH540" s="7"/>
      <c r="SI540" s="7"/>
      <c r="SJ540" s="7"/>
      <c r="SK540" s="7"/>
    </row>
    <row r="541" ht="14.2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  <c r="DT541" s="7"/>
      <c r="DU541" s="7"/>
      <c r="DV541" s="7"/>
      <c r="DW541" s="7"/>
      <c r="DX541" s="7"/>
      <c r="DY541" s="7"/>
      <c r="DZ541" s="7"/>
      <c r="EA541" s="7"/>
      <c r="EB541" s="7"/>
      <c r="EC541" s="7"/>
      <c r="ED541" s="7"/>
      <c r="EE541" s="7"/>
      <c r="EF541" s="7"/>
      <c r="EG541" s="7"/>
      <c r="EH541" s="7"/>
      <c r="EI541" s="7"/>
      <c r="EJ541" s="7"/>
      <c r="EK541" s="7"/>
      <c r="EL541" s="7"/>
      <c r="EM541" s="7"/>
      <c r="EN541" s="7"/>
      <c r="EO541" s="7"/>
      <c r="EP541" s="7"/>
      <c r="EQ541" s="7"/>
      <c r="ER541" s="7"/>
      <c r="ES541" s="7"/>
      <c r="ET541" s="7"/>
      <c r="EU541" s="7"/>
      <c r="EV541" s="7"/>
      <c r="EW541" s="7"/>
      <c r="EX541" s="7"/>
      <c r="EY541" s="7"/>
      <c r="EZ541" s="7"/>
      <c r="FA541" s="7"/>
      <c r="FB541" s="7"/>
      <c r="FC541" s="7"/>
      <c r="FD541" s="7"/>
      <c r="FE541" s="7"/>
      <c r="FF541" s="7"/>
      <c r="FG541" s="7"/>
      <c r="FH541" s="7"/>
      <c r="FI541" s="7"/>
      <c r="FJ541" s="7"/>
      <c r="FK541" s="7"/>
      <c r="FL541" s="7"/>
      <c r="FM541" s="7"/>
      <c r="FN541" s="7"/>
      <c r="FO541" s="7"/>
      <c r="FP541" s="7"/>
      <c r="FQ541" s="7"/>
      <c r="FR541" s="7"/>
      <c r="FS541" s="7"/>
      <c r="FT541" s="7"/>
      <c r="FU541" s="7"/>
      <c r="FV541" s="7"/>
      <c r="FW541" s="7"/>
      <c r="FX541" s="7"/>
      <c r="FY541" s="7"/>
      <c r="FZ541" s="7"/>
      <c r="GA541" s="7"/>
      <c r="GB541" s="7"/>
      <c r="GC541" s="7"/>
      <c r="GD541" s="7"/>
      <c r="GE541" s="7"/>
      <c r="GF541" s="7"/>
      <c r="GG541" s="7"/>
      <c r="GH541" s="7"/>
      <c r="GI541" s="7"/>
      <c r="GJ541" s="7"/>
      <c r="GK541" s="7"/>
      <c r="GL541" s="7"/>
      <c r="GM541" s="7"/>
      <c r="GN541" s="7"/>
      <c r="GO541" s="7"/>
      <c r="GP541" s="7"/>
      <c r="GQ541" s="7"/>
      <c r="GR541" s="7"/>
      <c r="GS541" s="7"/>
      <c r="GT541" s="7"/>
      <c r="GU541" s="7"/>
      <c r="GV541" s="7"/>
      <c r="GW541" s="7"/>
      <c r="GX541" s="7"/>
      <c r="GY541" s="7"/>
      <c r="GZ541" s="7"/>
      <c r="HA541" s="7"/>
      <c r="HB541" s="7"/>
      <c r="HC541" s="7"/>
      <c r="HD541" s="7"/>
      <c r="HE541" s="7"/>
      <c r="HF541" s="7"/>
      <c r="HG541" s="7"/>
      <c r="HH541" s="7"/>
      <c r="HI541" s="7"/>
      <c r="HJ541" s="7"/>
      <c r="HK541" s="7"/>
      <c r="HL541" s="7"/>
      <c r="HM541" s="7"/>
      <c r="HN541" s="7"/>
      <c r="HO541" s="7"/>
      <c r="HP541" s="7"/>
      <c r="HQ541" s="7"/>
      <c r="HR541" s="7"/>
      <c r="HS541" s="7"/>
      <c r="HT541" s="7"/>
      <c r="HU541" s="7"/>
      <c r="HV541" s="7"/>
      <c r="HW541" s="7"/>
      <c r="HX541" s="7"/>
      <c r="HY541" s="7"/>
      <c r="HZ541" s="7"/>
      <c r="IA541" s="7"/>
      <c r="IB541" s="7"/>
      <c r="IC541" s="7"/>
      <c r="ID541" s="7"/>
      <c r="IE541" s="7"/>
      <c r="IF541" s="7"/>
      <c r="IG541" s="7"/>
      <c r="IH541" s="7"/>
      <c r="II541" s="7"/>
      <c r="IJ541" s="7"/>
      <c r="IK541" s="7"/>
      <c r="IL541" s="7"/>
      <c r="IM541" s="7"/>
      <c r="IN541" s="7"/>
      <c r="IO541" s="7"/>
      <c r="IP541" s="7"/>
      <c r="IQ541" s="7"/>
      <c r="IR541" s="7"/>
      <c r="IS541" s="7"/>
      <c r="IT541" s="7"/>
      <c r="IU541" s="7"/>
      <c r="IV541" s="7"/>
      <c r="IW541" s="7"/>
      <c r="IX541" s="7"/>
      <c r="IY541" s="7"/>
      <c r="IZ541" s="7"/>
      <c r="JA541" s="7"/>
      <c r="JB541" s="7"/>
      <c r="JC541" s="7"/>
      <c r="JD541" s="7"/>
      <c r="JE541" s="7"/>
      <c r="JF541" s="7"/>
      <c r="JG541" s="7"/>
      <c r="JH541" s="7"/>
      <c r="JI541" s="7"/>
      <c r="JJ541" s="7"/>
      <c r="JK541" s="7"/>
      <c r="JL541" s="7"/>
      <c r="JM541" s="7"/>
      <c r="JN541" s="7"/>
      <c r="JO541" s="7"/>
      <c r="JP541" s="7"/>
      <c r="JQ541" s="7"/>
      <c r="JR541" s="7"/>
      <c r="JS541" s="7"/>
      <c r="JT541" s="7"/>
      <c r="JU541" s="7"/>
      <c r="JV541" s="7"/>
      <c r="JW541" s="7"/>
      <c r="JX541" s="7"/>
      <c r="JY541" s="7"/>
      <c r="JZ541" s="7"/>
      <c r="KA541" s="7"/>
      <c r="KB541" s="7"/>
      <c r="KC541" s="7"/>
      <c r="KD541" s="7"/>
      <c r="KE541" s="7"/>
      <c r="KF541" s="7"/>
      <c r="KG541" s="7"/>
      <c r="KH541" s="7"/>
      <c r="KI541" s="7"/>
      <c r="KJ541" s="7"/>
      <c r="KK541" s="7"/>
      <c r="KL541" s="7"/>
      <c r="KM541" s="7"/>
      <c r="KN541" s="7"/>
      <c r="KO541" s="7"/>
      <c r="KP541" s="7"/>
      <c r="KQ541" s="7"/>
      <c r="KR541" s="7"/>
      <c r="KS541" s="7"/>
      <c r="KT541" s="7"/>
      <c r="KU541" s="7"/>
      <c r="KV541" s="7"/>
      <c r="KW541" s="7"/>
      <c r="KX541" s="7"/>
      <c r="KY541" s="7"/>
      <c r="KZ541" s="7"/>
      <c r="LA541" s="7"/>
      <c r="LB541" s="7"/>
      <c r="LC541" s="7"/>
      <c r="LD541" s="7"/>
      <c r="LE541" s="7"/>
      <c r="LF541" s="7"/>
      <c r="LG541" s="7"/>
      <c r="LH541" s="7"/>
      <c r="LI541" s="7"/>
      <c r="LJ541" s="7"/>
      <c r="LK541" s="7"/>
      <c r="LL541" s="7"/>
      <c r="LM541" s="7"/>
      <c r="LN541" s="7"/>
      <c r="LO541" s="7"/>
      <c r="LP541" s="7"/>
      <c r="LQ541" s="7"/>
      <c r="LR541" s="7"/>
      <c r="LS541" s="7"/>
      <c r="LT541" s="7"/>
      <c r="LU541" s="7"/>
      <c r="LV541" s="7"/>
      <c r="LW541" s="7"/>
      <c r="LX541" s="7"/>
      <c r="LY541" s="7"/>
      <c r="LZ541" s="7"/>
      <c r="MA541" s="7"/>
      <c r="MB541" s="7"/>
      <c r="MC541" s="7"/>
      <c r="MD541" s="7"/>
      <c r="ME541" s="7"/>
      <c r="MF541" s="7"/>
      <c r="MG541" s="7"/>
      <c r="MH541" s="7"/>
      <c r="MI541" s="7"/>
      <c r="MJ541" s="7"/>
      <c r="MK541" s="7"/>
      <c r="ML541" s="7"/>
      <c r="MM541" s="7"/>
      <c r="MN541" s="7"/>
      <c r="MO541" s="7"/>
      <c r="MP541" s="7"/>
      <c r="MQ541" s="7"/>
      <c r="MR541" s="7"/>
      <c r="MS541" s="7"/>
      <c r="MT541" s="7"/>
      <c r="MU541" s="7"/>
      <c r="MV541" s="7"/>
      <c r="MW541" s="7"/>
      <c r="MX541" s="7"/>
      <c r="MY541" s="7"/>
      <c r="MZ541" s="7"/>
      <c r="NA541" s="7"/>
      <c r="NB541" s="7"/>
      <c r="NC541" s="7"/>
      <c r="ND541" s="7"/>
      <c r="NE541" s="7"/>
      <c r="NF541" s="7"/>
      <c r="NG541" s="7"/>
      <c r="NH541" s="7"/>
      <c r="NI541" s="7"/>
      <c r="NJ541" s="7"/>
      <c r="NK541" s="7"/>
      <c r="NL541" s="7"/>
      <c r="NM541" s="7"/>
      <c r="NN541" s="7"/>
      <c r="NO541" s="7"/>
      <c r="NP541" s="7"/>
      <c r="NQ541" s="7"/>
      <c r="NR541" s="7"/>
      <c r="NS541" s="7"/>
      <c r="NT541" s="7"/>
      <c r="NU541" s="7"/>
      <c r="NV541" s="7"/>
      <c r="NW541" s="7"/>
      <c r="NX541" s="7"/>
      <c r="NY541" s="7"/>
      <c r="NZ541" s="7"/>
      <c r="OA541" s="7"/>
      <c r="OB541" s="7"/>
      <c r="OC541" s="7"/>
      <c r="OD541" s="7"/>
      <c r="OE541" s="7"/>
      <c r="OF541" s="7"/>
      <c r="OG541" s="7"/>
      <c r="OH541" s="7"/>
      <c r="OI541" s="7"/>
      <c r="OJ541" s="7"/>
      <c r="OK541" s="7"/>
      <c r="OL541" s="7"/>
      <c r="OM541" s="7"/>
      <c r="ON541" s="7"/>
      <c r="OO541" s="7"/>
      <c r="OP541" s="7"/>
      <c r="OQ541" s="7"/>
      <c r="OR541" s="7"/>
      <c r="OS541" s="7"/>
      <c r="OT541" s="7"/>
      <c r="OU541" s="7"/>
      <c r="OV541" s="7"/>
      <c r="OW541" s="7"/>
      <c r="OX541" s="7"/>
      <c r="OY541" s="7"/>
      <c r="OZ541" s="7"/>
      <c r="PA541" s="7"/>
      <c r="PB541" s="7"/>
      <c r="PC541" s="7"/>
      <c r="PD541" s="7"/>
      <c r="PE541" s="7"/>
      <c r="PF541" s="7"/>
      <c r="PG541" s="7"/>
      <c r="PH541" s="7"/>
      <c r="PI541" s="7"/>
      <c r="PJ541" s="7"/>
      <c r="PK541" s="7"/>
      <c r="PL541" s="7"/>
      <c r="PM541" s="7"/>
      <c r="PN541" s="7"/>
      <c r="PO541" s="7"/>
      <c r="PP541" s="7"/>
      <c r="PQ541" s="7"/>
      <c r="PR541" s="7"/>
      <c r="PS541" s="7"/>
      <c r="PT541" s="7"/>
      <c r="PU541" s="7"/>
      <c r="PV541" s="7"/>
      <c r="PW541" s="7"/>
      <c r="PX541" s="7"/>
      <c r="PY541" s="7"/>
      <c r="PZ541" s="7"/>
      <c r="QA541" s="7"/>
      <c r="QB541" s="7"/>
      <c r="QC541" s="7"/>
      <c r="QD541" s="7"/>
      <c r="QE541" s="7"/>
      <c r="QF541" s="7"/>
      <c r="QG541" s="7"/>
      <c r="QH541" s="7"/>
      <c r="QI541" s="7"/>
      <c r="QJ541" s="7"/>
      <c r="QK541" s="7"/>
      <c r="QL541" s="7"/>
      <c r="QM541" s="7"/>
      <c r="QN541" s="7"/>
      <c r="QO541" s="7"/>
      <c r="QP541" s="7"/>
      <c r="QQ541" s="7"/>
      <c r="QR541" s="7"/>
      <c r="QS541" s="7"/>
      <c r="QT541" s="7"/>
      <c r="QU541" s="7"/>
      <c r="QV541" s="7"/>
      <c r="QW541" s="7"/>
      <c r="QX541" s="7"/>
      <c r="QY541" s="7"/>
      <c r="QZ541" s="7"/>
      <c r="RA541" s="7"/>
      <c r="RB541" s="7"/>
      <c r="RC541" s="7"/>
      <c r="RD541" s="7"/>
      <c r="RE541" s="7"/>
      <c r="RF541" s="7"/>
      <c r="RG541" s="7"/>
      <c r="RH541" s="7"/>
      <c r="RI541" s="7"/>
      <c r="RJ541" s="7"/>
      <c r="RK541" s="7"/>
      <c r="RL541" s="7"/>
      <c r="RM541" s="7"/>
      <c r="RN541" s="7"/>
      <c r="RO541" s="7"/>
      <c r="RP541" s="7"/>
      <c r="RQ541" s="7"/>
      <c r="RR541" s="7"/>
      <c r="RS541" s="7"/>
      <c r="RT541" s="7"/>
      <c r="RU541" s="7"/>
      <c r="RV541" s="7"/>
      <c r="RW541" s="7"/>
      <c r="RX541" s="7"/>
      <c r="RY541" s="7"/>
      <c r="RZ541" s="7"/>
      <c r="SA541" s="7"/>
      <c r="SB541" s="7"/>
      <c r="SC541" s="7"/>
      <c r="SD541" s="7"/>
      <c r="SE541" s="7"/>
      <c r="SF541" s="7"/>
      <c r="SG541" s="7"/>
      <c r="SH541" s="7"/>
      <c r="SI541" s="7"/>
      <c r="SJ541" s="7"/>
      <c r="SK541" s="7"/>
    </row>
    <row r="542" ht="14.2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  <c r="DT542" s="7"/>
      <c r="DU542" s="7"/>
      <c r="DV542" s="7"/>
      <c r="DW542" s="7"/>
      <c r="DX542" s="7"/>
      <c r="DY542" s="7"/>
      <c r="DZ542" s="7"/>
      <c r="EA542" s="7"/>
      <c r="EB542" s="7"/>
      <c r="EC542" s="7"/>
      <c r="ED542" s="7"/>
      <c r="EE542" s="7"/>
      <c r="EF542" s="7"/>
      <c r="EG542" s="7"/>
      <c r="EH542" s="7"/>
      <c r="EI542" s="7"/>
      <c r="EJ542" s="7"/>
      <c r="EK542" s="7"/>
      <c r="EL542" s="7"/>
      <c r="EM542" s="7"/>
      <c r="EN542" s="7"/>
      <c r="EO542" s="7"/>
      <c r="EP542" s="7"/>
      <c r="EQ542" s="7"/>
      <c r="ER542" s="7"/>
      <c r="ES542" s="7"/>
      <c r="ET542" s="7"/>
      <c r="EU542" s="7"/>
      <c r="EV542" s="7"/>
      <c r="EW542" s="7"/>
      <c r="EX542" s="7"/>
      <c r="EY542" s="7"/>
      <c r="EZ542" s="7"/>
      <c r="FA542" s="7"/>
      <c r="FB542" s="7"/>
      <c r="FC542" s="7"/>
      <c r="FD542" s="7"/>
      <c r="FE542" s="7"/>
      <c r="FF542" s="7"/>
      <c r="FG542" s="7"/>
      <c r="FH542" s="7"/>
      <c r="FI542" s="7"/>
      <c r="FJ542" s="7"/>
      <c r="FK542" s="7"/>
      <c r="FL542" s="7"/>
      <c r="FM542" s="7"/>
      <c r="FN542" s="7"/>
      <c r="FO542" s="7"/>
      <c r="FP542" s="7"/>
      <c r="FQ542" s="7"/>
      <c r="FR542" s="7"/>
      <c r="FS542" s="7"/>
      <c r="FT542" s="7"/>
      <c r="FU542" s="7"/>
      <c r="FV542" s="7"/>
      <c r="FW542" s="7"/>
      <c r="FX542" s="7"/>
      <c r="FY542" s="7"/>
      <c r="FZ542" s="7"/>
      <c r="GA542" s="7"/>
      <c r="GB542" s="7"/>
      <c r="GC542" s="7"/>
      <c r="GD542" s="7"/>
      <c r="GE542" s="7"/>
      <c r="GF542" s="7"/>
      <c r="GG542" s="7"/>
      <c r="GH542" s="7"/>
      <c r="GI542" s="7"/>
      <c r="GJ542" s="7"/>
      <c r="GK542" s="7"/>
      <c r="GL542" s="7"/>
      <c r="GM542" s="7"/>
      <c r="GN542" s="7"/>
      <c r="GO542" s="7"/>
      <c r="GP542" s="7"/>
      <c r="GQ542" s="7"/>
      <c r="GR542" s="7"/>
      <c r="GS542" s="7"/>
      <c r="GT542" s="7"/>
      <c r="GU542" s="7"/>
      <c r="GV542" s="7"/>
      <c r="GW542" s="7"/>
      <c r="GX542" s="7"/>
      <c r="GY542" s="7"/>
      <c r="GZ542" s="7"/>
      <c r="HA542" s="7"/>
      <c r="HB542" s="7"/>
      <c r="HC542" s="7"/>
      <c r="HD542" s="7"/>
      <c r="HE542" s="7"/>
      <c r="HF542" s="7"/>
      <c r="HG542" s="7"/>
      <c r="HH542" s="7"/>
      <c r="HI542" s="7"/>
      <c r="HJ542" s="7"/>
      <c r="HK542" s="7"/>
      <c r="HL542" s="7"/>
      <c r="HM542" s="7"/>
      <c r="HN542" s="7"/>
      <c r="HO542" s="7"/>
      <c r="HP542" s="7"/>
      <c r="HQ542" s="7"/>
      <c r="HR542" s="7"/>
      <c r="HS542" s="7"/>
      <c r="HT542" s="7"/>
      <c r="HU542" s="7"/>
      <c r="HV542" s="7"/>
      <c r="HW542" s="7"/>
      <c r="HX542" s="7"/>
      <c r="HY542" s="7"/>
      <c r="HZ542" s="7"/>
      <c r="IA542" s="7"/>
      <c r="IB542" s="7"/>
      <c r="IC542" s="7"/>
      <c r="ID542" s="7"/>
      <c r="IE542" s="7"/>
      <c r="IF542" s="7"/>
      <c r="IG542" s="7"/>
      <c r="IH542" s="7"/>
      <c r="II542" s="7"/>
      <c r="IJ542" s="7"/>
      <c r="IK542" s="7"/>
      <c r="IL542" s="7"/>
      <c r="IM542" s="7"/>
      <c r="IN542" s="7"/>
      <c r="IO542" s="7"/>
      <c r="IP542" s="7"/>
      <c r="IQ542" s="7"/>
      <c r="IR542" s="7"/>
      <c r="IS542" s="7"/>
      <c r="IT542" s="7"/>
      <c r="IU542" s="7"/>
      <c r="IV542" s="7"/>
      <c r="IW542" s="7"/>
      <c r="IX542" s="7"/>
      <c r="IY542" s="7"/>
      <c r="IZ542" s="7"/>
      <c r="JA542" s="7"/>
      <c r="JB542" s="7"/>
      <c r="JC542" s="7"/>
      <c r="JD542" s="7"/>
      <c r="JE542" s="7"/>
      <c r="JF542" s="7"/>
      <c r="JG542" s="7"/>
      <c r="JH542" s="7"/>
      <c r="JI542" s="7"/>
      <c r="JJ542" s="7"/>
      <c r="JK542" s="7"/>
      <c r="JL542" s="7"/>
      <c r="JM542" s="7"/>
      <c r="JN542" s="7"/>
      <c r="JO542" s="7"/>
      <c r="JP542" s="7"/>
      <c r="JQ542" s="7"/>
      <c r="JR542" s="7"/>
      <c r="JS542" s="7"/>
      <c r="JT542" s="7"/>
      <c r="JU542" s="7"/>
      <c r="JV542" s="7"/>
      <c r="JW542" s="7"/>
      <c r="JX542" s="7"/>
      <c r="JY542" s="7"/>
      <c r="JZ542" s="7"/>
      <c r="KA542" s="7"/>
      <c r="KB542" s="7"/>
      <c r="KC542" s="7"/>
      <c r="KD542" s="7"/>
      <c r="KE542" s="7"/>
      <c r="KF542" s="7"/>
      <c r="KG542" s="7"/>
      <c r="KH542" s="7"/>
      <c r="KI542" s="7"/>
      <c r="KJ542" s="7"/>
      <c r="KK542" s="7"/>
      <c r="KL542" s="7"/>
      <c r="KM542" s="7"/>
      <c r="KN542" s="7"/>
      <c r="KO542" s="7"/>
      <c r="KP542" s="7"/>
      <c r="KQ542" s="7"/>
      <c r="KR542" s="7"/>
      <c r="KS542" s="7"/>
      <c r="KT542" s="7"/>
      <c r="KU542" s="7"/>
      <c r="KV542" s="7"/>
      <c r="KW542" s="7"/>
      <c r="KX542" s="7"/>
      <c r="KY542" s="7"/>
      <c r="KZ542" s="7"/>
      <c r="LA542" s="7"/>
      <c r="LB542" s="7"/>
      <c r="LC542" s="7"/>
      <c r="LD542" s="7"/>
      <c r="LE542" s="7"/>
      <c r="LF542" s="7"/>
      <c r="LG542" s="7"/>
      <c r="LH542" s="7"/>
      <c r="LI542" s="7"/>
      <c r="LJ542" s="7"/>
      <c r="LK542" s="7"/>
      <c r="LL542" s="7"/>
      <c r="LM542" s="7"/>
      <c r="LN542" s="7"/>
      <c r="LO542" s="7"/>
      <c r="LP542" s="7"/>
      <c r="LQ542" s="7"/>
      <c r="LR542" s="7"/>
      <c r="LS542" s="7"/>
      <c r="LT542" s="7"/>
      <c r="LU542" s="7"/>
      <c r="LV542" s="7"/>
      <c r="LW542" s="7"/>
      <c r="LX542" s="7"/>
      <c r="LY542" s="7"/>
      <c r="LZ542" s="7"/>
      <c r="MA542" s="7"/>
      <c r="MB542" s="7"/>
      <c r="MC542" s="7"/>
      <c r="MD542" s="7"/>
      <c r="ME542" s="7"/>
      <c r="MF542" s="7"/>
      <c r="MG542" s="7"/>
      <c r="MH542" s="7"/>
      <c r="MI542" s="7"/>
      <c r="MJ542" s="7"/>
      <c r="MK542" s="7"/>
      <c r="ML542" s="7"/>
      <c r="MM542" s="7"/>
      <c r="MN542" s="7"/>
      <c r="MO542" s="7"/>
      <c r="MP542" s="7"/>
      <c r="MQ542" s="7"/>
      <c r="MR542" s="7"/>
      <c r="MS542" s="7"/>
      <c r="MT542" s="7"/>
      <c r="MU542" s="7"/>
      <c r="MV542" s="7"/>
      <c r="MW542" s="7"/>
      <c r="MX542" s="7"/>
      <c r="MY542" s="7"/>
      <c r="MZ542" s="7"/>
      <c r="NA542" s="7"/>
      <c r="NB542" s="7"/>
      <c r="NC542" s="7"/>
      <c r="ND542" s="7"/>
      <c r="NE542" s="7"/>
      <c r="NF542" s="7"/>
      <c r="NG542" s="7"/>
      <c r="NH542" s="7"/>
      <c r="NI542" s="7"/>
      <c r="NJ542" s="7"/>
      <c r="NK542" s="7"/>
      <c r="NL542" s="7"/>
      <c r="NM542" s="7"/>
      <c r="NN542" s="7"/>
      <c r="NO542" s="7"/>
      <c r="NP542" s="7"/>
      <c r="NQ542" s="7"/>
      <c r="NR542" s="7"/>
      <c r="NS542" s="7"/>
      <c r="NT542" s="7"/>
      <c r="NU542" s="7"/>
      <c r="NV542" s="7"/>
      <c r="NW542" s="7"/>
      <c r="NX542" s="7"/>
      <c r="NY542" s="7"/>
      <c r="NZ542" s="7"/>
      <c r="OA542" s="7"/>
      <c r="OB542" s="7"/>
      <c r="OC542" s="7"/>
      <c r="OD542" s="7"/>
      <c r="OE542" s="7"/>
      <c r="OF542" s="7"/>
      <c r="OG542" s="7"/>
      <c r="OH542" s="7"/>
      <c r="OI542" s="7"/>
      <c r="OJ542" s="7"/>
      <c r="OK542" s="7"/>
      <c r="OL542" s="7"/>
      <c r="OM542" s="7"/>
      <c r="ON542" s="7"/>
      <c r="OO542" s="7"/>
      <c r="OP542" s="7"/>
      <c r="OQ542" s="7"/>
      <c r="OR542" s="7"/>
      <c r="OS542" s="7"/>
      <c r="OT542" s="7"/>
      <c r="OU542" s="7"/>
      <c r="OV542" s="7"/>
      <c r="OW542" s="7"/>
      <c r="OX542" s="7"/>
      <c r="OY542" s="7"/>
      <c r="OZ542" s="7"/>
      <c r="PA542" s="7"/>
      <c r="PB542" s="7"/>
      <c r="PC542" s="7"/>
      <c r="PD542" s="7"/>
      <c r="PE542" s="7"/>
      <c r="PF542" s="7"/>
      <c r="PG542" s="7"/>
      <c r="PH542" s="7"/>
      <c r="PI542" s="7"/>
      <c r="PJ542" s="7"/>
      <c r="PK542" s="7"/>
      <c r="PL542" s="7"/>
      <c r="PM542" s="7"/>
      <c r="PN542" s="7"/>
      <c r="PO542" s="7"/>
      <c r="PP542" s="7"/>
      <c r="PQ542" s="7"/>
      <c r="PR542" s="7"/>
      <c r="PS542" s="7"/>
      <c r="PT542" s="7"/>
      <c r="PU542" s="7"/>
      <c r="PV542" s="7"/>
      <c r="PW542" s="7"/>
      <c r="PX542" s="7"/>
      <c r="PY542" s="7"/>
      <c r="PZ542" s="7"/>
      <c r="QA542" s="7"/>
      <c r="QB542" s="7"/>
      <c r="QC542" s="7"/>
      <c r="QD542" s="7"/>
      <c r="QE542" s="7"/>
      <c r="QF542" s="7"/>
      <c r="QG542" s="7"/>
      <c r="QH542" s="7"/>
      <c r="QI542" s="7"/>
      <c r="QJ542" s="7"/>
      <c r="QK542" s="7"/>
      <c r="QL542" s="7"/>
      <c r="QM542" s="7"/>
      <c r="QN542" s="7"/>
      <c r="QO542" s="7"/>
      <c r="QP542" s="7"/>
      <c r="QQ542" s="7"/>
      <c r="QR542" s="7"/>
      <c r="QS542" s="7"/>
      <c r="QT542" s="7"/>
      <c r="QU542" s="7"/>
      <c r="QV542" s="7"/>
      <c r="QW542" s="7"/>
      <c r="QX542" s="7"/>
      <c r="QY542" s="7"/>
      <c r="QZ542" s="7"/>
      <c r="RA542" s="7"/>
      <c r="RB542" s="7"/>
      <c r="RC542" s="7"/>
      <c r="RD542" s="7"/>
      <c r="RE542" s="7"/>
      <c r="RF542" s="7"/>
      <c r="RG542" s="7"/>
      <c r="RH542" s="7"/>
      <c r="RI542" s="7"/>
      <c r="RJ542" s="7"/>
      <c r="RK542" s="7"/>
      <c r="RL542" s="7"/>
      <c r="RM542" s="7"/>
      <c r="RN542" s="7"/>
      <c r="RO542" s="7"/>
      <c r="RP542" s="7"/>
      <c r="RQ542" s="7"/>
      <c r="RR542" s="7"/>
      <c r="RS542" s="7"/>
      <c r="RT542" s="7"/>
      <c r="RU542" s="7"/>
      <c r="RV542" s="7"/>
      <c r="RW542" s="7"/>
      <c r="RX542" s="7"/>
      <c r="RY542" s="7"/>
      <c r="RZ542" s="7"/>
      <c r="SA542" s="7"/>
      <c r="SB542" s="7"/>
      <c r="SC542" s="7"/>
      <c r="SD542" s="7"/>
      <c r="SE542" s="7"/>
      <c r="SF542" s="7"/>
      <c r="SG542" s="7"/>
      <c r="SH542" s="7"/>
      <c r="SI542" s="7"/>
      <c r="SJ542" s="7"/>
      <c r="SK542" s="7"/>
    </row>
    <row r="543" ht="14.2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  <c r="DT543" s="7"/>
      <c r="DU543" s="7"/>
      <c r="DV543" s="7"/>
      <c r="DW543" s="7"/>
      <c r="DX543" s="7"/>
      <c r="DY543" s="7"/>
      <c r="DZ543" s="7"/>
      <c r="EA543" s="7"/>
      <c r="EB543" s="7"/>
      <c r="EC543" s="7"/>
      <c r="ED543" s="7"/>
      <c r="EE543" s="7"/>
      <c r="EF543" s="7"/>
      <c r="EG543" s="7"/>
      <c r="EH543" s="7"/>
      <c r="EI543" s="7"/>
      <c r="EJ543" s="7"/>
      <c r="EK543" s="7"/>
      <c r="EL543" s="7"/>
      <c r="EM543" s="7"/>
      <c r="EN543" s="7"/>
      <c r="EO543" s="7"/>
      <c r="EP543" s="7"/>
      <c r="EQ543" s="7"/>
      <c r="ER543" s="7"/>
      <c r="ES543" s="7"/>
      <c r="ET543" s="7"/>
      <c r="EU543" s="7"/>
      <c r="EV543" s="7"/>
      <c r="EW543" s="7"/>
      <c r="EX543" s="7"/>
      <c r="EY543" s="7"/>
      <c r="EZ543" s="7"/>
      <c r="FA543" s="7"/>
      <c r="FB543" s="7"/>
      <c r="FC543" s="7"/>
      <c r="FD543" s="7"/>
      <c r="FE543" s="7"/>
      <c r="FF543" s="7"/>
      <c r="FG543" s="7"/>
      <c r="FH543" s="7"/>
      <c r="FI543" s="7"/>
      <c r="FJ543" s="7"/>
      <c r="FK543" s="7"/>
      <c r="FL543" s="7"/>
      <c r="FM543" s="7"/>
      <c r="FN543" s="7"/>
      <c r="FO543" s="7"/>
      <c r="FP543" s="7"/>
      <c r="FQ543" s="7"/>
      <c r="FR543" s="7"/>
      <c r="FS543" s="7"/>
      <c r="FT543" s="7"/>
      <c r="FU543" s="7"/>
      <c r="FV543" s="7"/>
      <c r="FW543" s="7"/>
      <c r="FX543" s="7"/>
      <c r="FY543" s="7"/>
      <c r="FZ543" s="7"/>
      <c r="GA543" s="7"/>
      <c r="GB543" s="7"/>
      <c r="GC543" s="7"/>
      <c r="GD543" s="7"/>
      <c r="GE543" s="7"/>
      <c r="GF543" s="7"/>
      <c r="GG543" s="7"/>
      <c r="GH543" s="7"/>
      <c r="GI543" s="7"/>
      <c r="GJ543" s="7"/>
      <c r="GK543" s="7"/>
      <c r="GL543" s="7"/>
      <c r="GM543" s="7"/>
      <c r="GN543" s="7"/>
      <c r="GO543" s="7"/>
      <c r="GP543" s="7"/>
      <c r="GQ543" s="7"/>
      <c r="GR543" s="7"/>
      <c r="GS543" s="7"/>
      <c r="GT543" s="7"/>
      <c r="GU543" s="7"/>
      <c r="GV543" s="7"/>
      <c r="GW543" s="7"/>
      <c r="GX543" s="7"/>
      <c r="GY543" s="7"/>
      <c r="GZ543" s="7"/>
      <c r="HA543" s="7"/>
      <c r="HB543" s="7"/>
      <c r="HC543" s="7"/>
      <c r="HD543" s="7"/>
      <c r="HE543" s="7"/>
      <c r="HF543" s="7"/>
      <c r="HG543" s="7"/>
      <c r="HH543" s="7"/>
      <c r="HI543" s="7"/>
      <c r="HJ543" s="7"/>
      <c r="HK543" s="7"/>
      <c r="HL543" s="7"/>
      <c r="HM543" s="7"/>
      <c r="HN543" s="7"/>
      <c r="HO543" s="7"/>
      <c r="HP543" s="7"/>
      <c r="HQ543" s="7"/>
      <c r="HR543" s="7"/>
      <c r="HS543" s="7"/>
      <c r="HT543" s="7"/>
      <c r="HU543" s="7"/>
      <c r="HV543" s="7"/>
      <c r="HW543" s="7"/>
      <c r="HX543" s="7"/>
      <c r="HY543" s="7"/>
      <c r="HZ543" s="7"/>
      <c r="IA543" s="7"/>
      <c r="IB543" s="7"/>
      <c r="IC543" s="7"/>
      <c r="ID543" s="7"/>
      <c r="IE543" s="7"/>
      <c r="IF543" s="7"/>
      <c r="IG543" s="7"/>
      <c r="IH543" s="7"/>
      <c r="II543" s="7"/>
      <c r="IJ543" s="7"/>
      <c r="IK543" s="7"/>
      <c r="IL543" s="7"/>
      <c r="IM543" s="7"/>
      <c r="IN543" s="7"/>
      <c r="IO543" s="7"/>
      <c r="IP543" s="7"/>
      <c r="IQ543" s="7"/>
      <c r="IR543" s="7"/>
      <c r="IS543" s="7"/>
      <c r="IT543" s="7"/>
      <c r="IU543" s="7"/>
      <c r="IV543" s="7"/>
      <c r="IW543" s="7"/>
      <c r="IX543" s="7"/>
      <c r="IY543" s="7"/>
      <c r="IZ543" s="7"/>
      <c r="JA543" s="7"/>
      <c r="JB543" s="7"/>
      <c r="JC543" s="7"/>
      <c r="JD543" s="7"/>
      <c r="JE543" s="7"/>
      <c r="JF543" s="7"/>
      <c r="JG543" s="7"/>
      <c r="JH543" s="7"/>
      <c r="JI543" s="7"/>
      <c r="JJ543" s="7"/>
      <c r="JK543" s="7"/>
      <c r="JL543" s="7"/>
      <c r="JM543" s="7"/>
      <c r="JN543" s="7"/>
      <c r="JO543" s="7"/>
      <c r="JP543" s="7"/>
      <c r="JQ543" s="7"/>
      <c r="JR543" s="7"/>
      <c r="JS543" s="7"/>
      <c r="JT543" s="7"/>
      <c r="JU543" s="7"/>
      <c r="JV543" s="7"/>
      <c r="JW543" s="7"/>
      <c r="JX543" s="7"/>
      <c r="JY543" s="7"/>
      <c r="JZ543" s="7"/>
      <c r="KA543" s="7"/>
      <c r="KB543" s="7"/>
      <c r="KC543" s="7"/>
      <c r="KD543" s="7"/>
      <c r="KE543" s="7"/>
      <c r="KF543" s="7"/>
      <c r="KG543" s="7"/>
      <c r="KH543" s="7"/>
      <c r="KI543" s="7"/>
      <c r="KJ543" s="7"/>
      <c r="KK543" s="7"/>
      <c r="KL543" s="7"/>
      <c r="KM543" s="7"/>
      <c r="KN543" s="7"/>
      <c r="KO543" s="7"/>
      <c r="KP543" s="7"/>
      <c r="KQ543" s="7"/>
      <c r="KR543" s="7"/>
      <c r="KS543" s="7"/>
      <c r="KT543" s="7"/>
      <c r="KU543" s="7"/>
      <c r="KV543" s="7"/>
      <c r="KW543" s="7"/>
      <c r="KX543" s="7"/>
      <c r="KY543" s="7"/>
      <c r="KZ543" s="7"/>
      <c r="LA543" s="7"/>
      <c r="LB543" s="7"/>
      <c r="LC543" s="7"/>
      <c r="LD543" s="7"/>
      <c r="LE543" s="7"/>
      <c r="LF543" s="7"/>
      <c r="LG543" s="7"/>
      <c r="LH543" s="7"/>
      <c r="LI543" s="7"/>
      <c r="LJ543" s="7"/>
      <c r="LK543" s="7"/>
      <c r="LL543" s="7"/>
      <c r="LM543" s="7"/>
      <c r="LN543" s="7"/>
      <c r="LO543" s="7"/>
      <c r="LP543" s="7"/>
      <c r="LQ543" s="7"/>
      <c r="LR543" s="7"/>
      <c r="LS543" s="7"/>
      <c r="LT543" s="7"/>
      <c r="LU543" s="7"/>
      <c r="LV543" s="7"/>
      <c r="LW543" s="7"/>
      <c r="LX543" s="7"/>
      <c r="LY543" s="7"/>
      <c r="LZ543" s="7"/>
      <c r="MA543" s="7"/>
      <c r="MB543" s="7"/>
      <c r="MC543" s="7"/>
      <c r="MD543" s="7"/>
      <c r="ME543" s="7"/>
      <c r="MF543" s="7"/>
      <c r="MG543" s="7"/>
      <c r="MH543" s="7"/>
      <c r="MI543" s="7"/>
      <c r="MJ543" s="7"/>
      <c r="MK543" s="7"/>
      <c r="ML543" s="7"/>
      <c r="MM543" s="7"/>
      <c r="MN543" s="7"/>
      <c r="MO543" s="7"/>
      <c r="MP543" s="7"/>
      <c r="MQ543" s="7"/>
      <c r="MR543" s="7"/>
      <c r="MS543" s="7"/>
      <c r="MT543" s="7"/>
      <c r="MU543" s="7"/>
      <c r="MV543" s="7"/>
      <c r="MW543" s="7"/>
      <c r="MX543" s="7"/>
      <c r="MY543" s="7"/>
      <c r="MZ543" s="7"/>
      <c r="NA543" s="7"/>
      <c r="NB543" s="7"/>
      <c r="NC543" s="7"/>
      <c r="ND543" s="7"/>
      <c r="NE543" s="7"/>
      <c r="NF543" s="7"/>
      <c r="NG543" s="7"/>
      <c r="NH543" s="7"/>
      <c r="NI543" s="7"/>
      <c r="NJ543" s="7"/>
      <c r="NK543" s="7"/>
      <c r="NL543" s="7"/>
      <c r="NM543" s="7"/>
      <c r="NN543" s="7"/>
      <c r="NO543" s="7"/>
      <c r="NP543" s="7"/>
      <c r="NQ543" s="7"/>
      <c r="NR543" s="7"/>
      <c r="NS543" s="7"/>
      <c r="NT543" s="7"/>
      <c r="NU543" s="7"/>
      <c r="NV543" s="7"/>
      <c r="NW543" s="7"/>
      <c r="NX543" s="7"/>
      <c r="NY543" s="7"/>
      <c r="NZ543" s="7"/>
      <c r="OA543" s="7"/>
      <c r="OB543" s="7"/>
      <c r="OC543" s="7"/>
      <c r="OD543" s="7"/>
      <c r="OE543" s="7"/>
      <c r="OF543" s="7"/>
      <c r="OG543" s="7"/>
      <c r="OH543" s="7"/>
      <c r="OI543" s="7"/>
      <c r="OJ543" s="7"/>
      <c r="OK543" s="7"/>
      <c r="OL543" s="7"/>
      <c r="OM543" s="7"/>
      <c r="ON543" s="7"/>
      <c r="OO543" s="7"/>
      <c r="OP543" s="7"/>
      <c r="OQ543" s="7"/>
      <c r="OR543" s="7"/>
      <c r="OS543" s="7"/>
      <c r="OT543" s="7"/>
      <c r="OU543" s="7"/>
      <c r="OV543" s="7"/>
      <c r="OW543" s="7"/>
      <c r="OX543" s="7"/>
      <c r="OY543" s="7"/>
      <c r="OZ543" s="7"/>
      <c r="PA543" s="7"/>
      <c r="PB543" s="7"/>
      <c r="PC543" s="7"/>
      <c r="PD543" s="7"/>
      <c r="PE543" s="7"/>
      <c r="PF543" s="7"/>
      <c r="PG543" s="7"/>
      <c r="PH543" s="7"/>
      <c r="PI543" s="7"/>
      <c r="PJ543" s="7"/>
      <c r="PK543" s="7"/>
      <c r="PL543" s="7"/>
      <c r="PM543" s="7"/>
      <c r="PN543" s="7"/>
      <c r="PO543" s="7"/>
      <c r="PP543" s="7"/>
      <c r="PQ543" s="7"/>
      <c r="PR543" s="7"/>
      <c r="PS543" s="7"/>
      <c r="PT543" s="7"/>
      <c r="PU543" s="7"/>
      <c r="PV543" s="7"/>
      <c r="PW543" s="7"/>
      <c r="PX543" s="7"/>
      <c r="PY543" s="7"/>
      <c r="PZ543" s="7"/>
      <c r="QA543" s="7"/>
      <c r="QB543" s="7"/>
      <c r="QC543" s="7"/>
      <c r="QD543" s="7"/>
      <c r="QE543" s="7"/>
      <c r="QF543" s="7"/>
      <c r="QG543" s="7"/>
      <c r="QH543" s="7"/>
      <c r="QI543" s="7"/>
      <c r="QJ543" s="7"/>
      <c r="QK543" s="7"/>
      <c r="QL543" s="7"/>
      <c r="QM543" s="7"/>
      <c r="QN543" s="7"/>
      <c r="QO543" s="7"/>
      <c r="QP543" s="7"/>
      <c r="QQ543" s="7"/>
      <c r="QR543" s="7"/>
      <c r="QS543" s="7"/>
      <c r="QT543" s="7"/>
      <c r="QU543" s="7"/>
      <c r="QV543" s="7"/>
      <c r="QW543" s="7"/>
      <c r="QX543" s="7"/>
      <c r="QY543" s="7"/>
      <c r="QZ543" s="7"/>
      <c r="RA543" s="7"/>
      <c r="RB543" s="7"/>
      <c r="RC543" s="7"/>
      <c r="RD543" s="7"/>
      <c r="RE543" s="7"/>
      <c r="RF543" s="7"/>
      <c r="RG543" s="7"/>
      <c r="RH543" s="7"/>
      <c r="RI543" s="7"/>
      <c r="RJ543" s="7"/>
      <c r="RK543" s="7"/>
      <c r="RL543" s="7"/>
      <c r="RM543" s="7"/>
      <c r="RN543" s="7"/>
      <c r="RO543" s="7"/>
      <c r="RP543" s="7"/>
      <c r="RQ543" s="7"/>
      <c r="RR543" s="7"/>
      <c r="RS543" s="7"/>
      <c r="RT543" s="7"/>
      <c r="RU543" s="7"/>
      <c r="RV543" s="7"/>
      <c r="RW543" s="7"/>
      <c r="RX543" s="7"/>
      <c r="RY543" s="7"/>
      <c r="RZ543" s="7"/>
      <c r="SA543" s="7"/>
      <c r="SB543" s="7"/>
      <c r="SC543" s="7"/>
      <c r="SD543" s="7"/>
      <c r="SE543" s="7"/>
      <c r="SF543" s="7"/>
      <c r="SG543" s="7"/>
      <c r="SH543" s="7"/>
      <c r="SI543" s="7"/>
      <c r="SJ543" s="7"/>
      <c r="SK543" s="7"/>
    </row>
    <row r="544" ht="14.2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  <c r="DT544" s="7"/>
      <c r="DU544" s="7"/>
      <c r="DV544" s="7"/>
      <c r="DW544" s="7"/>
      <c r="DX544" s="7"/>
      <c r="DY544" s="7"/>
      <c r="DZ544" s="7"/>
      <c r="EA544" s="7"/>
      <c r="EB544" s="7"/>
      <c r="EC544" s="7"/>
      <c r="ED544" s="7"/>
      <c r="EE544" s="7"/>
      <c r="EF544" s="7"/>
      <c r="EG544" s="7"/>
      <c r="EH544" s="7"/>
      <c r="EI544" s="7"/>
      <c r="EJ544" s="7"/>
      <c r="EK544" s="7"/>
      <c r="EL544" s="7"/>
      <c r="EM544" s="7"/>
      <c r="EN544" s="7"/>
      <c r="EO544" s="7"/>
      <c r="EP544" s="7"/>
      <c r="EQ544" s="7"/>
      <c r="ER544" s="7"/>
      <c r="ES544" s="7"/>
      <c r="ET544" s="7"/>
      <c r="EU544" s="7"/>
      <c r="EV544" s="7"/>
      <c r="EW544" s="7"/>
      <c r="EX544" s="7"/>
      <c r="EY544" s="7"/>
      <c r="EZ544" s="7"/>
      <c r="FA544" s="7"/>
      <c r="FB544" s="7"/>
      <c r="FC544" s="7"/>
      <c r="FD544" s="7"/>
      <c r="FE544" s="7"/>
      <c r="FF544" s="7"/>
      <c r="FG544" s="7"/>
      <c r="FH544" s="7"/>
      <c r="FI544" s="7"/>
      <c r="FJ544" s="7"/>
      <c r="FK544" s="7"/>
      <c r="FL544" s="7"/>
      <c r="FM544" s="7"/>
      <c r="FN544" s="7"/>
      <c r="FO544" s="7"/>
      <c r="FP544" s="7"/>
      <c r="FQ544" s="7"/>
      <c r="FR544" s="7"/>
      <c r="FS544" s="7"/>
      <c r="FT544" s="7"/>
      <c r="FU544" s="7"/>
      <c r="FV544" s="7"/>
      <c r="FW544" s="7"/>
      <c r="FX544" s="7"/>
      <c r="FY544" s="7"/>
      <c r="FZ544" s="7"/>
      <c r="GA544" s="7"/>
      <c r="GB544" s="7"/>
      <c r="GC544" s="7"/>
      <c r="GD544" s="7"/>
      <c r="GE544" s="7"/>
      <c r="GF544" s="7"/>
      <c r="GG544" s="7"/>
      <c r="GH544" s="7"/>
      <c r="GI544" s="7"/>
      <c r="GJ544" s="7"/>
      <c r="GK544" s="7"/>
      <c r="GL544" s="7"/>
      <c r="GM544" s="7"/>
      <c r="GN544" s="7"/>
      <c r="GO544" s="7"/>
      <c r="GP544" s="7"/>
      <c r="GQ544" s="7"/>
      <c r="GR544" s="7"/>
      <c r="GS544" s="7"/>
      <c r="GT544" s="7"/>
      <c r="GU544" s="7"/>
      <c r="GV544" s="7"/>
      <c r="GW544" s="7"/>
      <c r="GX544" s="7"/>
      <c r="GY544" s="7"/>
      <c r="GZ544" s="7"/>
      <c r="HA544" s="7"/>
      <c r="HB544" s="7"/>
      <c r="HC544" s="7"/>
      <c r="HD544" s="7"/>
      <c r="HE544" s="7"/>
      <c r="HF544" s="7"/>
      <c r="HG544" s="7"/>
      <c r="HH544" s="7"/>
      <c r="HI544" s="7"/>
      <c r="HJ544" s="7"/>
      <c r="HK544" s="7"/>
      <c r="HL544" s="7"/>
      <c r="HM544" s="7"/>
      <c r="HN544" s="7"/>
      <c r="HO544" s="7"/>
      <c r="HP544" s="7"/>
      <c r="HQ544" s="7"/>
      <c r="HR544" s="7"/>
      <c r="HS544" s="7"/>
      <c r="HT544" s="7"/>
      <c r="HU544" s="7"/>
      <c r="HV544" s="7"/>
      <c r="HW544" s="7"/>
      <c r="HX544" s="7"/>
      <c r="HY544" s="7"/>
      <c r="HZ544" s="7"/>
      <c r="IA544" s="7"/>
      <c r="IB544" s="7"/>
      <c r="IC544" s="7"/>
      <c r="ID544" s="7"/>
      <c r="IE544" s="7"/>
      <c r="IF544" s="7"/>
      <c r="IG544" s="7"/>
      <c r="IH544" s="7"/>
      <c r="II544" s="7"/>
      <c r="IJ544" s="7"/>
      <c r="IK544" s="7"/>
      <c r="IL544" s="7"/>
      <c r="IM544" s="7"/>
      <c r="IN544" s="7"/>
      <c r="IO544" s="7"/>
      <c r="IP544" s="7"/>
      <c r="IQ544" s="7"/>
      <c r="IR544" s="7"/>
      <c r="IS544" s="7"/>
      <c r="IT544" s="7"/>
      <c r="IU544" s="7"/>
      <c r="IV544" s="7"/>
      <c r="IW544" s="7"/>
      <c r="IX544" s="7"/>
      <c r="IY544" s="7"/>
      <c r="IZ544" s="7"/>
      <c r="JA544" s="7"/>
      <c r="JB544" s="7"/>
      <c r="JC544" s="7"/>
      <c r="JD544" s="7"/>
      <c r="JE544" s="7"/>
      <c r="JF544" s="7"/>
      <c r="JG544" s="7"/>
      <c r="JH544" s="7"/>
      <c r="JI544" s="7"/>
      <c r="JJ544" s="7"/>
      <c r="JK544" s="7"/>
      <c r="JL544" s="7"/>
      <c r="JM544" s="7"/>
      <c r="JN544" s="7"/>
      <c r="JO544" s="7"/>
      <c r="JP544" s="7"/>
      <c r="JQ544" s="7"/>
      <c r="JR544" s="7"/>
      <c r="JS544" s="7"/>
      <c r="JT544" s="7"/>
      <c r="JU544" s="7"/>
      <c r="JV544" s="7"/>
      <c r="JW544" s="7"/>
      <c r="JX544" s="7"/>
      <c r="JY544" s="7"/>
      <c r="JZ544" s="7"/>
      <c r="KA544" s="7"/>
      <c r="KB544" s="7"/>
      <c r="KC544" s="7"/>
      <c r="KD544" s="7"/>
      <c r="KE544" s="7"/>
      <c r="KF544" s="7"/>
      <c r="KG544" s="7"/>
      <c r="KH544" s="7"/>
      <c r="KI544" s="7"/>
      <c r="KJ544" s="7"/>
      <c r="KK544" s="7"/>
      <c r="KL544" s="7"/>
      <c r="KM544" s="7"/>
      <c r="KN544" s="7"/>
      <c r="KO544" s="7"/>
      <c r="KP544" s="7"/>
      <c r="KQ544" s="7"/>
      <c r="KR544" s="7"/>
      <c r="KS544" s="7"/>
      <c r="KT544" s="7"/>
      <c r="KU544" s="7"/>
      <c r="KV544" s="7"/>
      <c r="KW544" s="7"/>
      <c r="KX544" s="7"/>
      <c r="KY544" s="7"/>
      <c r="KZ544" s="7"/>
      <c r="LA544" s="7"/>
      <c r="LB544" s="7"/>
      <c r="LC544" s="7"/>
      <c r="LD544" s="7"/>
      <c r="LE544" s="7"/>
      <c r="LF544" s="7"/>
      <c r="LG544" s="7"/>
      <c r="LH544" s="7"/>
      <c r="LI544" s="7"/>
      <c r="LJ544" s="7"/>
      <c r="LK544" s="7"/>
      <c r="LL544" s="7"/>
      <c r="LM544" s="7"/>
      <c r="LN544" s="7"/>
      <c r="LO544" s="7"/>
      <c r="LP544" s="7"/>
      <c r="LQ544" s="7"/>
      <c r="LR544" s="7"/>
      <c r="LS544" s="7"/>
      <c r="LT544" s="7"/>
      <c r="LU544" s="7"/>
      <c r="LV544" s="7"/>
      <c r="LW544" s="7"/>
      <c r="LX544" s="7"/>
      <c r="LY544" s="7"/>
      <c r="LZ544" s="7"/>
      <c r="MA544" s="7"/>
      <c r="MB544" s="7"/>
      <c r="MC544" s="7"/>
      <c r="MD544" s="7"/>
      <c r="ME544" s="7"/>
      <c r="MF544" s="7"/>
      <c r="MG544" s="7"/>
      <c r="MH544" s="7"/>
      <c r="MI544" s="7"/>
      <c r="MJ544" s="7"/>
      <c r="MK544" s="7"/>
      <c r="ML544" s="7"/>
      <c r="MM544" s="7"/>
      <c r="MN544" s="7"/>
      <c r="MO544" s="7"/>
      <c r="MP544" s="7"/>
      <c r="MQ544" s="7"/>
      <c r="MR544" s="7"/>
      <c r="MS544" s="7"/>
      <c r="MT544" s="7"/>
      <c r="MU544" s="7"/>
      <c r="MV544" s="7"/>
      <c r="MW544" s="7"/>
      <c r="MX544" s="7"/>
      <c r="MY544" s="7"/>
      <c r="MZ544" s="7"/>
      <c r="NA544" s="7"/>
      <c r="NB544" s="7"/>
      <c r="NC544" s="7"/>
      <c r="ND544" s="7"/>
      <c r="NE544" s="7"/>
      <c r="NF544" s="7"/>
      <c r="NG544" s="7"/>
      <c r="NH544" s="7"/>
      <c r="NI544" s="7"/>
      <c r="NJ544" s="7"/>
      <c r="NK544" s="7"/>
      <c r="NL544" s="7"/>
      <c r="NM544" s="7"/>
      <c r="NN544" s="7"/>
      <c r="NO544" s="7"/>
      <c r="NP544" s="7"/>
      <c r="NQ544" s="7"/>
      <c r="NR544" s="7"/>
      <c r="NS544" s="7"/>
      <c r="NT544" s="7"/>
      <c r="NU544" s="7"/>
      <c r="NV544" s="7"/>
      <c r="NW544" s="7"/>
      <c r="NX544" s="7"/>
      <c r="NY544" s="7"/>
      <c r="NZ544" s="7"/>
      <c r="OA544" s="7"/>
      <c r="OB544" s="7"/>
      <c r="OC544" s="7"/>
      <c r="OD544" s="7"/>
      <c r="OE544" s="7"/>
      <c r="OF544" s="7"/>
      <c r="OG544" s="7"/>
      <c r="OH544" s="7"/>
      <c r="OI544" s="7"/>
      <c r="OJ544" s="7"/>
      <c r="OK544" s="7"/>
      <c r="OL544" s="7"/>
      <c r="OM544" s="7"/>
      <c r="ON544" s="7"/>
      <c r="OO544" s="7"/>
      <c r="OP544" s="7"/>
      <c r="OQ544" s="7"/>
      <c r="OR544" s="7"/>
      <c r="OS544" s="7"/>
      <c r="OT544" s="7"/>
      <c r="OU544" s="7"/>
      <c r="OV544" s="7"/>
      <c r="OW544" s="7"/>
      <c r="OX544" s="7"/>
      <c r="OY544" s="7"/>
      <c r="OZ544" s="7"/>
      <c r="PA544" s="7"/>
      <c r="PB544" s="7"/>
      <c r="PC544" s="7"/>
      <c r="PD544" s="7"/>
      <c r="PE544" s="7"/>
      <c r="PF544" s="7"/>
      <c r="PG544" s="7"/>
      <c r="PH544" s="7"/>
      <c r="PI544" s="7"/>
      <c r="PJ544" s="7"/>
      <c r="PK544" s="7"/>
      <c r="PL544" s="7"/>
      <c r="PM544" s="7"/>
      <c r="PN544" s="7"/>
      <c r="PO544" s="7"/>
      <c r="PP544" s="7"/>
      <c r="PQ544" s="7"/>
      <c r="PR544" s="7"/>
      <c r="PS544" s="7"/>
      <c r="PT544" s="7"/>
      <c r="PU544" s="7"/>
      <c r="PV544" s="7"/>
      <c r="PW544" s="7"/>
      <c r="PX544" s="7"/>
      <c r="PY544" s="7"/>
      <c r="PZ544" s="7"/>
      <c r="QA544" s="7"/>
      <c r="QB544" s="7"/>
      <c r="QC544" s="7"/>
      <c r="QD544" s="7"/>
      <c r="QE544" s="7"/>
      <c r="QF544" s="7"/>
      <c r="QG544" s="7"/>
      <c r="QH544" s="7"/>
      <c r="QI544" s="7"/>
      <c r="QJ544" s="7"/>
      <c r="QK544" s="7"/>
      <c r="QL544" s="7"/>
      <c r="QM544" s="7"/>
      <c r="QN544" s="7"/>
      <c r="QO544" s="7"/>
      <c r="QP544" s="7"/>
      <c r="QQ544" s="7"/>
      <c r="QR544" s="7"/>
      <c r="QS544" s="7"/>
      <c r="QT544" s="7"/>
      <c r="QU544" s="7"/>
      <c r="QV544" s="7"/>
      <c r="QW544" s="7"/>
      <c r="QX544" s="7"/>
      <c r="QY544" s="7"/>
      <c r="QZ544" s="7"/>
      <c r="RA544" s="7"/>
      <c r="RB544" s="7"/>
      <c r="RC544" s="7"/>
      <c r="RD544" s="7"/>
      <c r="RE544" s="7"/>
      <c r="RF544" s="7"/>
      <c r="RG544" s="7"/>
      <c r="RH544" s="7"/>
      <c r="RI544" s="7"/>
      <c r="RJ544" s="7"/>
      <c r="RK544" s="7"/>
      <c r="RL544" s="7"/>
      <c r="RM544" s="7"/>
      <c r="RN544" s="7"/>
      <c r="RO544" s="7"/>
      <c r="RP544" s="7"/>
      <c r="RQ544" s="7"/>
      <c r="RR544" s="7"/>
      <c r="RS544" s="7"/>
      <c r="RT544" s="7"/>
      <c r="RU544" s="7"/>
      <c r="RV544" s="7"/>
      <c r="RW544" s="7"/>
      <c r="RX544" s="7"/>
      <c r="RY544" s="7"/>
      <c r="RZ544" s="7"/>
      <c r="SA544" s="7"/>
      <c r="SB544" s="7"/>
      <c r="SC544" s="7"/>
      <c r="SD544" s="7"/>
      <c r="SE544" s="7"/>
      <c r="SF544" s="7"/>
      <c r="SG544" s="7"/>
      <c r="SH544" s="7"/>
      <c r="SI544" s="7"/>
      <c r="SJ544" s="7"/>
      <c r="SK544" s="7"/>
    </row>
    <row r="545" ht="14.2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  <c r="DT545" s="7"/>
      <c r="DU545" s="7"/>
      <c r="DV545" s="7"/>
      <c r="DW545" s="7"/>
      <c r="DX545" s="7"/>
      <c r="DY545" s="7"/>
      <c r="DZ545" s="7"/>
      <c r="EA545" s="7"/>
      <c r="EB545" s="7"/>
      <c r="EC545" s="7"/>
      <c r="ED545" s="7"/>
      <c r="EE545" s="7"/>
      <c r="EF545" s="7"/>
      <c r="EG545" s="7"/>
      <c r="EH545" s="7"/>
      <c r="EI545" s="7"/>
      <c r="EJ545" s="7"/>
      <c r="EK545" s="7"/>
      <c r="EL545" s="7"/>
      <c r="EM545" s="7"/>
      <c r="EN545" s="7"/>
      <c r="EO545" s="7"/>
      <c r="EP545" s="7"/>
      <c r="EQ545" s="7"/>
      <c r="ER545" s="7"/>
      <c r="ES545" s="7"/>
      <c r="ET545" s="7"/>
      <c r="EU545" s="7"/>
      <c r="EV545" s="7"/>
      <c r="EW545" s="7"/>
      <c r="EX545" s="7"/>
      <c r="EY545" s="7"/>
      <c r="EZ545" s="7"/>
      <c r="FA545" s="7"/>
      <c r="FB545" s="7"/>
      <c r="FC545" s="7"/>
      <c r="FD545" s="7"/>
      <c r="FE545" s="7"/>
      <c r="FF545" s="7"/>
      <c r="FG545" s="7"/>
      <c r="FH545" s="7"/>
      <c r="FI545" s="7"/>
      <c r="FJ545" s="7"/>
      <c r="FK545" s="7"/>
      <c r="FL545" s="7"/>
      <c r="FM545" s="7"/>
      <c r="FN545" s="7"/>
      <c r="FO545" s="7"/>
      <c r="FP545" s="7"/>
      <c r="FQ545" s="7"/>
      <c r="FR545" s="7"/>
      <c r="FS545" s="7"/>
      <c r="FT545" s="7"/>
      <c r="FU545" s="7"/>
      <c r="FV545" s="7"/>
      <c r="FW545" s="7"/>
      <c r="FX545" s="7"/>
      <c r="FY545" s="7"/>
      <c r="FZ545" s="7"/>
      <c r="GA545" s="7"/>
      <c r="GB545" s="7"/>
      <c r="GC545" s="7"/>
      <c r="GD545" s="7"/>
      <c r="GE545" s="7"/>
      <c r="GF545" s="7"/>
      <c r="GG545" s="7"/>
      <c r="GH545" s="7"/>
      <c r="GI545" s="7"/>
      <c r="GJ545" s="7"/>
      <c r="GK545" s="7"/>
      <c r="GL545" s="7"/>
      <c r="GM545" s="7"/>
      <c r="GN545" s="7"/>
      <c r="GO545" s="7"/>
      <c r="GP545" s="7"/>
      <c r="GQ545" s="7"/>
      <c r="GR545" s="7"/>
      <c r="GS545" s="7"/>
      <c r="GT545" s="7"/>
      <c r="GU545" s="7"/>
      <c r="GV545" s="7"/>
      <c r="GW545" s="7"/>
      <c r="GX545" s="7"/>
      <c r="GY545" s="7"/>
      <c r="GZ545" s="7"/>
      <c r="HA545" s="7"/>
      <c r="HB545" s="7"/>
      <c r="HC545" s="7"/>
      <c r="HD545" s="7"/>
      <c r="HE545" s="7"/>
      <c r="HF545" s="7"/>
      <c r="HG545" s="7"/>
      <c r="HH545" s="7"/>
      <c r="HI545" s="7"/>
      <c r="HJ545" s="7"/>
      <c r="HK545" s="7"/>
      <c r="HL545" s="7"/>
      <c r="HM545" s="7"/>
      <c r="HN545" s="7"/>
      <c r="HO545" s="7"/>
      <c r="HP545" s="7"/>
      <c r="HQ545" s="7"/>
      <c r="HR545" s="7"/>
      <c r="HS545" s="7"/>
      <c r="HT545" s="7"/>
      <c r="HU545" s="7"/>
      <c r="HV545" s="7"/>
      <c r="HW545" s="7"/>
      <c r="HX545" s="7"/>
      <c r="HY545" s="7"/>
      <c r="HZ545" s="7"/>
      <c r="IA545" s="7"/>
      <c r="IB545" s="7"/>
      <c r="IC545" s="7"/>
      <c r="ID545" s="7"/>
      <c r="IE545" s="7"/>
      <c r="IF545" s="7"/>
      <c r="IG545" s="7"/>
      <c r="IH545" s="7"/>
      <c r="II545" s="7"/>
      <c r="IJ545" s="7"/>
      <c r="IK545" s="7"/>
      <c r="IL545" s="7"/>
      <c r="IM545" s="7"/>
      <c r="IN545" s="7"/>
      <c r="IO545" s="7"/>
      <c r="IP545" s="7"/>
      <c r="IQ545" s="7"/>
      <c r="IR545" s="7"/>
      <c r="IS545" s="7"/>
      <c r="IT545" s="7"/>
      <c r="IU545" s="7"/>
      <c r="IV545" s="7"/>
      <c r="IW545" s="7"/>
      <c r="IX545" s="7"/>
      <c r="IY545" s="7"/>
      <c r="IZ545" s="7"/>
      <c r="JA545" s="7"/>
      <c r="JB545" s="7"/>
      <c r="JC545" s="7"/>
      <c r="JD545" s="7"/>
      <c r="JE545" s="7"/>
      <c r="JF545" s="7"/>
      <c r="JG545" s="7"/>
      <c r="JH545" s="7"/>
      <c r="JI545" s="7"/>
      <c r="JJ545" s="7"/>
      <c r="JK545" s="7"/>
      <c r="JL545" s="7"/>
      <c r="JM545" s="7"/>
      <c r="JN545" s="7"/>
      <c r="JO545" s="7"/>
      <c r="JP545" s="7"/>
      <c r="JQ545" s="7"/>
      <c r="JR545" s="7"/>
      <c r="JS545" s="7"/>
      <c r="JT545" s="7"/>
      <c r="JU545" s="7"/>
      <c r="JV545" s="7"/>
      <c r="JW545" s="7"/>
      <c r="JX545" s="7"/>
      <c r="JY545" s="7"/>
      <c r="JZ545" s="7"/>
      <c r="KA545" s="7"/>
      <c r="KB545" s="7"/>
      <c r="KC545" s="7"/>
      <c r="KD545" s="7"/>
      <c r="KE545" s="7"/>
      <c r="KF545" s="7"/>
      <c r="KG545" s="7"/>
      <c r="KH545" s="7"/>
      <c r="KI545" s="7"/>
      <c r="KJ545" s="7"/>
      <c r="KK545" s="7"/>
      <c r="KL545" s="7"/>
      <c r="KM545" s="7"/>
      <c r="KN545" s="7"/>
      <c r="KO545" s="7"/>
      <c r="KP545" s="7"/>
      <c r="KQ545" s="7"/>
      <c r="KR545" s="7"/>
      <c r="KS545" s="7"/>
      <c r="KT545" s="7"/>
      <c r="KU545" s="7"/>
      <c r="KV545" s="7"/>
      <c r="KW545" s="7"/>
      <c r="KX545" s="7"/>
      <c r="KY545" s="7"/>
      <c r="KZ545" s="7"/>
      <c r="LA545" s="7"/>
      <c r="LB545" s="7"/>
      <c r="LC545" s="7"/>
      <c r="LD545" s="7"/>
      <c r="LE545" s="7"/>
      <c r="LF545" s="7"/>
      <c r="LG545" s="7"/>
      <c r="LH545" s="7"/>
      <c r="LI545" s="7"/>
      <c r="LJ545" s="7"/>
      <c r="LK545" s="7"/>
      <c r="LL545" s="7"/>
      <c r="LM545" s="7"/>
      <c r="LN545" s="7"/>
      <c r="LO545" s="7"/>
      <c r="LP545" s="7"/>
      <c r="LQ545" s="7"/>
      <c r="LR545" s="7"/>
      <c r="LS545" s="7"/>
      <c r="LT545" s="7"/>
      <c r="LU545" s="7"/>
      <c r="LV545" s="7"/>
      <c r="LW545" s="7"/>
      <c r="LX545" s="7"/>
      <c r="LY545" s="7"/>
      <c r="LZ545" s="7"/>
      <c r="MA545" s="7"/>
      <c r="MB545" s="7"/>
      <c r="MC545" s="7"/>
      <c r="MD545" s="7"/>
      <c r="ME545" s="7"/>
      <c r="MF545" s="7"/>
      <c r="MG545" s="7"/>
      <c r="MH545" s="7"/>
      <c r="MI545" s="7"/>
      <c r="MJ545" s="7"/>
      <c r="MK545" s="7"/>
      <c r="ML545" s="7"/>
      <c r="MM545" s="7"/>
      <c r="MN545" s="7"/>
      <c r="MO545" s="7"/>
      <c r="MP545" s="7"/>
      <c r="MQ545" s="7"/>
      <c r="MR545" s="7"/>
      <c r="MS545" s="7"/>
      <c r="MT545" s="7"/>
      <c r="MU545" s="7"/>
      <c r="MV545" s="7"/>
      <c r="MW545" s="7"/>
      <c r="MX545" s="7"/>
      <c r="MY545" s="7"/>
      <c r="MZ545" s="7"/>
      <c r="NA545" s="7"/>
      <c r="NB545" s="7"/>
      <c r="NC545" s="7"/>
      <c r="ND545" s="7"/>
      <c r="NE545" s="7"/>
      <c r="NF545" s="7"/>
      <c r="NG545" s="7"/>
      <c r="NH545" s="7"/>
      <c r="NI545" s="7"/>
      <c r="NJ545" s="7"/>
      <c r="NK545" s="7"/>
      <c r="NL545" s="7"/>
      <c r="NM545" s="7"/>
      <c r="NN545" s="7"/>
      <c r="NO545" s="7"/>
      <c r="NP545" s="7"/>
      <c r="NQ545" s="7"/>
      <c r="NR545" s="7"/>
      <c r="NS545" s="7"/>
      <c r="NT545" s="7"/>
      <c r="NU545" s="7"/>
      <c r="NV545" s="7"/>
      <c r="NW545" s="7"/>
      <c r="NX545" s="7"/>
      <c r="NY545" s="7"/>
      <c r="NZ545" s="7"/>
      <c r="OA545" s="7"/>
      <c r="OB545" s="7"/>
      <c r="OC545" s="7"/>
      <c r="OD545" s="7"/>
      <c r="OE545" s="7"/>
      <c r="OF545" s="7"/>
      <c r="OG545" s="7"/>
      <c r="OH545" s="7"/>
      <c r="OI545" s="7"/>
      <c r="OJ545" s="7"/>
      <c r="OK545" s="7"/>
      <c r="OL545" s="7"/>
      <c r="OM545" s="7"/>
      <c r="ON545" s="7"/>
      <c r="OO545" s="7"/>
      <c r="OP545" s="7"/>
      <c r="OQ545" s="7"/>
      <c r="OR545" s="7"/>
      <c r="OS545" s="7"/>
      <c r="OT545" s="7"/>
      <c r="OU545" s="7"/>
      <c r="OV545" s="7"/>
      <c r="OW545" s="7"/>
      <c r="OX545" s="7"/>
      <c r="OY545" s="7"/>
      <c r="OZ545" s="7"/>
      <c r="PA545" s="7"/>
      <c r="PB545" s="7"/>
      <c r="PC545" s="7"/>
      <c r="PD545" s="7"/>
      <c r="PE545" s="7"/>
      <c r="PF545" s="7"/>
      <c r="PG545" s="7"/>
      <c r="PH545" s="7"/>
      <c r="PI545" s="7"/>
      <c r="PJ545" s="7"/>
      <c r="PK545" s="7"/>
      <c r="PL545" s="7"/>
      <c r="PM545" s="7"/>
      <c r="PN545" s="7"/>
      <c r="PO545" s="7"/>
      <c r="PP545" s="7"/>
      <c r="PQ545" s="7"/>
      <c r="PR545" s="7"/>
      <c r="PS545" s="7"/>
      <c r="PT545" s="7"/>
      <c r="PU545" s="7"/>
      <c r="PV545" s="7"/>
      <c r="PW545" s="7"/>
      <c r="PX545" s="7"/>
      <c r="PY545" s="7"/>
      <c r="PZ545" s="7"/>
      <c r="QA545" s="7"/>
      <c r="QB545" s="7"/>
      <c r="QC545" s="7"/>
      <c r="QD545" s="7"/>
      <c r="QE545" s="7"/>
      <c r="QF545" s="7"/>
      <c r="QG545" s="7"/>
      <c r="QH545" s="7"/>
      <c r="QI545" s="7"/>
      <c r="QJ545" s="7"/>
      <c r="QK545" s="7"/>
      <c r="QL545" s="7"/>
      <c r="QM545" s="7"/>
      <c r="QN545" s="7"/>
      <c r="QO545" s="7"/>
      <c r="QP545" s="7"/>
      <c r="QQ545" s="7"/>
      <c r="QR545" s="7"/>
      <c r="QS545" s="7"/>
      <c r="QT545" s="7"/>
      <c r="QU545" s="7"/>
      <c r="QV545" s="7"/>
      <c r="QW545" s="7"/>
      <c r="QX545" s="7"/>
      <c r="QY545" s="7"/>
      <c r="QZ545" s="7"/>
      <c r="RA545" s="7"/>
      <c r="RB545" s="7"/>
      <c r="RC545" s="7"/>
      <c r="RD545" s="7"/>
      <c r="RE545" s="7"/>
      <c r="RF545" s="7"/>
      <c r="RG545" s="7"/>
      <c r="RH545" s="7"/>
      <c r="RI545" s="7"/>
      <c r="RJ545" s="7"/>
      <c r="RK545" s="7"/>
      <c r="RL545" s="7"/>
      <c r="RM545" s="7"/>
      <c r="RN545" s="7"/>
      <c r="RO545" s="7"/>
      <c r="RP545" s="7"/>
      <c r="RQ545" s="7"/>
      <c r="RR545" s="7"/>
      <c r="RS545" s="7"/>
      <c r="RT545" s="7"/>
      <c r="RU545" s="7"/>
      <c r="RV545" s="7"/>
      <c r="RW545" s="7"/>
      <c r="RX545" s="7"/>
      <c r="RY545" s="7"/>
      <c r="RZ545" s="7"/>
      <c r="SA545" s="7"/>
      <c r="SB545" s="7"/>
      <c r="SC545" s="7"/>
      <c r="SD545" s="7"/>
      <c r="SE545" s="7"/>
      <c r="SF545" s="7"/>
      <c r="SG545" s="7"/>
      <c r="SH545" s="7"/>
      <c r="SI545" s="7"/>
      <c r="SJ545" s="7"/>
      <c r="SK545" s="7"/>
    </row>
    <row r="546" ht="14.2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  <c r="DT546" s="7"/>
      <c r="DU546" s="7"/>
      <c r="DV546" s="7"/>
      <c r="DW546" s="7"/>
      <c r="DX546" s="7"/>
      <c r="DY546" s="7"/>
      <c r="DZ546" s="7"/>
      <c r="EA546" s="7"/>
      <c r="EB546" s="7"/>
      <c r="EC546" s="7"/>
      <c r="ED546" s="7"/>
      <c r="EE546" s="7"/>
      <c r="EF546" s="7"/>
      <c r="EG546" s="7"/>
      <c r="EH546" s="7"/>
      <c r="EI546" s="7"/>
      <c r="EJ546" s="7"/>
      <c r="EK546" s="7"/>
      <c r="EL546" s="7"/>
      <c r="EM546" s="7"/>
      <c r="EN546" s="7"/>
      <c r="EO546" s="7"/>
      <c r="EP546" s="7"/>
      <c r="EQ546" s="7"/>
      <c r="ER546" s="7"/>
      <c r="ES546" s="7"/>
      <c r="ET546" s="7"/>
      <c r="EU546" s="7"/>
      <c r="EV546" s="7"/>
      <c r="EW546" s="7"/>
      <c r="EX546" s="7"/>
      <c r="EY546" s="7"/>
      <c r="EZ546" s="7"/>
      <c r="FA546" s="7"/>
      <c r="FB546" s="7"/>
      <c r="FC546" s="7"/>
      <c r="FD546" s="7"/>
      <c r="FE546" s="7"/>
      <c r="FF546" s="7"/>
      <c r="FG546" s="7"/>
      <c r="FH546" s="7"/>
      <c r="FI546" s="7"/>
      <c r="FJ546" s="7"/>
      <c r="FK546" s="7"/>
      <c r="FL546" s="7"/>
      <c r="FM546" s="7"/>
      <c r="FN546" s="7"/>
      <c r="FO546" s="7"/>
      <c r="FP546" s="7"/>
      <c r="FQ546" s="7"/>
      <c r="FR546" s="7"/>
      <c r="FS546" s="7"/>
      <c r="FT546" s="7"/>
      <c r="FU546" s="7"/>
      <c r="FV546" s="7"/>
      <c r="FW546" s="7"/>
      <c r="FX546" s="7"/>
      <c r="FY546" s="7"/>
      <c r="FZ546" s="7"/>
      <c r="GA546" s="7"/>
      <c r="GB546" s="7"/>
      <c r="GC546" s="7"/>
      <c r="GD546" s="7"/>
      <c r="GE546" s="7"/>
      <c r="GF546" s="7"/>
      <c r="GG546" s="7"/>
      <c r="GH546" s="7"/>
      <c r="GI546" s="7"/>
      <c r="GJ546" s="7"/>
      <c r="GK546" s="7"/>
      <c r="GL546" s="7"/>
      <c r="GM546" s="7"/>
      <c r="GN546" s="7"/>
      <c r="GO546" s="7"/>
      <c r="GP546" s="7"/>
      <c r="GQ546" s="7"/>
      <c r="GR546" s="7"/>
      <c r="GS546" s="7"/>
      <c r="GT546" s="7"/>
      <c r="GU546" s="7"/>
      <c r="GV546" s="7"/>
      <c r="GW546" s="7"/>
      <c r="GX546" s="7"/>
      <c r="GY546" s="7"/>
      <c r="GZ546" s="7"/>
      <c r="HA546" s="7"/>
      <c r="HB546" s="7"/>
      <c r="HC546" s="7"/>
      <c r="HD546" s="7"/>
      <c r="HE546" s="7"/>
      <c r="HF546" s="7"/>
      <c r="HG546" s="7"/>
      <c r="HH546" s="7"/>
      <c r="HI546" s="7"/>
      <c r="HJ546" s="7"/>
      <c r="HK546" s="7"/>
      <c r="HL546" s="7"/>
      <c r="HM546" s="7"/>
      <c r="HN546" s="7"/>
      <c r="HO546" s="7"/>
      <c r="HP546" s="7"/>
      <c r="HQ546" s="7"/>
      <c r="HR546" s="7"/>
      <c r="HS546" s="7"/>
      <c r="HT546" s="7"/>
      <c r="HU546" s="7"/>
      <c r="HV546" s="7"/>
      <c r="HW546" s="7"/>
      <c r="HX546" s="7"/>
      <c r="HY546" s="7"/>
      <c r="HZ546" s="7"/>
      <c r="IA546" s="7"/>
      <c r="IB546" s="7"/>
      <c r="IC546" s="7"/>
      <c r="ID546" s="7"/>
      <c r="IE546" s="7"/>
      <c r="IF546" s="7"/>
      <c r="IG546" s="7"/>
      <c r="IH546" s="7"/>
      <c r="II546" s="7"/>
      <c r="IJ546" s="7"/>
      <c r="IK546" s="7"/>
      <c r="IL546" s="7"/>
      <c r="IM546" s="7"/>
      <c r="IN546" s="7"/>
      <c r="IO546" s="7"/>
      <c r="IP546" s="7"/>
      <c r="IQ546" s="7"/>
      <c r="IR546" s="7"/>
      <c r="IS546" s="7"/>
      <c r="IT546" s="7"/>
      <c r="IU546" s="7"/>
      <c r="IV546" s="7"/>
      <c r="IW546" s="7"/>
      <c r="IX546" s="7"/>
      <c r="IY546" s="7"/>
      <c r="IZ546" s="7"/>
      <c r="JA546" s="7"/>
      <c r="JB546" s="7"/>
      <c r="JC546" s="7"/>
      <c r="JD546" s="7"/>
      <c r="JE546" s="7"/>
      <c r="JF546" s="7"/>
      <c r="JG546" s="7"/>
      <c r="JH546" s="7"/>
      <c r="JI546" s="7"/>
      <c r="JJ546" s="7"/>
      <c r="JK546" s="7"/>
      <c r="JL546" s="7"/>
      <c r="JM546" s="7"/>
      <c r="JN546" s="7"/>
      <c r="JO546" s="7"/>
      <c r="JP546" s="7"/>
      <c r="JQ546" s="7"/>
      <c r="JR546" s="7"/>
      <c r="JS546" s="7"/>
      <c r="JT546" s="7"/>
      <c r="JU546" s="7"/>
      <c r="JV546" s="7"/>
      <c r="JW546" s="7"/>
      <c r="JX546" s="7"/>
      <c r="JY546" s="7"/>
      <c r="JZ546" s="7"/>
      <c r="KA546" s="7"/>
      <c r="KB546" s="7"/>
      <c r="KC546" s="7"/>
      <c r="KD546" s="7"/>
      <c r="KE546" s="7"/>
      <c r="KF546" s="7"/>
      <c r="KG546" s="7"/>
      <c r="KH546" s="7"/>
      <c r="KI546" s="7"/>
      <c r="KJ546" s="7"/>
      <c r="KK546" s="7"/>
      <c r="KL546" s="7"/>
      <c r="KM546" s="7"/>
      <c r="KN546" s="7"/>
      <c r="KO546" s="7"/>
      <c r="KP546" s="7"/>
      <c r="KQ546" s="7"/>
      <c r="KR546" s="7"/>
      <c r="KS546" s="7"/>
      <c r="KT546" s="7"/>
      <c r="KU546" s="7"/>
      <c r="KV546" s="7"/>
      <c r="KW546" s="7"/>
      <c r="KX546" s="7"/>
      <c r="KY546" s="7"/>
      <c r="KZ546" s="7"/>
      <c r="LA546" s="7"/>
      <c r="LB546" s="7"/>
      <c r="LC546" s="7"/>
      <c r="LD546" s="7"/>
      <c r="LE546" s="7"/>
      <c r="LF546" s="7"/>
      <c r="LG546" s="7"/>
      <c r="LH546" s="7"/>
      <c r="LI546" s="7"/>
      <c r="LJ546" s="7"/>
      <c r="LK546" s="7"/>
      <c r="LL546" s="7"/>
      <c r="LM546" s="7"/>
      <c r="LN546" s="7"/>
      <c r="LO546" s="7"/>
      <c r="LP546" s="7"/>
      <c r="LQ546" s="7"/>
      <c r="LR546" s="7"/>
      <c r="LS546" s="7"/>
      <c r="LT546" s="7"/>
      <c r="LU546" s="7"/>
      <c r="LV546" s="7"/>
      <c r="LW546" s="7"/>
      <c r="LX546" s="7"/>
      <c r="LY546" s="7"/>
      <c r="LZ546" s="7"/>
      <c r="MA546" s="7"/>
      <c r="MB546" s="7"/>
      <c r="MC546" s="7"/>
      <c r="MD546" s="7"/>
      <c r="ME546" s="7"/>
      <c r="MF546" s="7"/>
      <c r="MG546" s="7"/>
      <c r="MH546" s="7"/>
      <c r="MI546" s="7"/>
      <c r="MJ546" s="7"/>
      <c r="MK546" s="7"/>
      <c r="ML546" s="7"/>
      <c r="MM546" s="7"/>
      <c r="MN546" s="7"/>
      <c r="MO546" s="7"/>
      <c r="MP546" s="7"/>
      <c r="MQ546" s="7"/>
      <c r="MR546" s="7"/>
      <c r="MS546" s="7"/>
      <c r="MT546" s="7"/>
      <c r="MU546" s="7"/>
      <c r="MV546" s="7"/>
      <c r="MW546" s="7"/>
      <c r="MX546" s="7"/>
      <c r="MY546" s="7"/>
      <c r="MZ546" s="7"/>
      <c r="NA546" s="7"/>
      <c r="NB546" s="7"/>
      <c r="NC546" s="7"/>
      <c r="ND546" s="7"/>
      <c r="NE546" s="7"/>
      <c r="NF546" s="7"/>
      <c r="NG546" s="7"/>
      <c r="NH546" s="7"/>
      <c r="NI546" s="7"/>
      <c r="NJ546" s="7"/>
      <c r="NK546" s="7"/>
      <c r="NL546" s="7"/>
      <c r="NM546" s="7"/>
      <c r="NN546" s="7"/>
      <c r="NO546" s="7"/>
      <c r="NP546" s="7"/>
      <c r="NQ546" s="7"/>
      <c r="NR546" s="7"/>
      <c r="NS546" s="7"/>
      <c r="NT546" s="7"/>
      <c r="NU546" s="7"/>
      <c r="NV546" s="7"/>
      <c r="NW546" s="7"/>
      <c r="NX546" s="7"/>
      <c r="NY546" s="7"/>
      <c r="NZ546" s="7"/>
      <c r="OA546" s="7"/>
      <c r="OB546" s="7"/>
      <c r="OC546" s="7"/>
      <c r="OD546" s="7"/>
      <c r="OE546" s="7"/>
      <c r="OF546" s="7"/>
      <c r="OG546" s="7"/>
      <c r="OH546" s="7"/>
      <c r="OI546" s="7"/>
      <c r="OJ546" s="7"/>
      <c r="OK546" s="7"/>
      <c r="OL546" s="7"/>
      <c r="OM546" s="7"/>
      <c r="ON546" s="7"/>
      <c r="OO546" s="7"/>
      <c r="OP546" s="7"/>
      <c r="OQ546" s="7"/>
      <c r="OR546" s="7"/>
      <c r="OS546" s="7"/>
      <c r="OT546" s="7"/>
      <c r="OU546" s="7"/>
      <c r="OV546" s="7"/>
      <c r="OW546" s="7"/>
      <c r="OX546" s="7"/>
      <c r="OY546" s="7"/>
      <c r="OZ546" s="7"/>
      <c r="PA546" s="7"/>
      <c r="PB546" s="7"/>
      <c r="PC546" s="7"/>
      <c r="PD546" s="7"/>
      <c r="PE546" s="7"/>
      <c r="PF546" s="7"/>
      <c r="PG546" s="7"/>
      <c r="PH546" s="7"/>
      <c r="PI546" s="7"/>
      <c r="PJ546" s="7"/>
      <c r="PK546" s="7"/>
      <c r="PL546" s="7"/>
      <c r="PM546" s="7"/>
      <c r="PN546" s="7"/>
      <c r="PO546" s="7"/>
      <c r="PP546" s="7"/>
      <c r="PQ546" s="7"/>
      <c r="PR546" s="7"/>
      <c r="PS546" s="7"/>
      <c r="PT546" s="7"/>
      <c r="PU546" s="7"/>
      <c r="PV546" s="7"/>
      <c r="PW546" s="7"/>
      <c r="PX546" s="7"/>
      <c r="PY546" s="7"/>
      <c r="PZ546" s="7"/>
      <c r="QA546" s="7"/>
      <c r="QB546" s="7"/>
      <c r="QC546" s="7"/>
      <c r="QD546" s="7"/>
      <c r="QE546" s="7"/>
      <c r="QF546" s="7"/>
      <c r="QG546" s="7"/>
      <c r="QH546" s="7"/>
      <c r="QI546" s="7"/>
      <c r="QJ546" s="7"/>
      <c r="QK546" s="7"/>
      <c r="QL546" s="7"/>
      <c r="QM546" s="7"/>
      <c r="QN546" s="7"/>
      <c r="QO546" s="7"/>
      <c r="QP546" s="7"/>
      <c r="QQ546" s="7"/>
      <c r="QR546" s="7"/>
      <c r="QS546" s="7"/>
      <c r="QT546" s="7"/>
      <c r="QU546" s="7"/>
      <c r="QV546" s="7"/>
      <c r="QW546" s="7"/>
      <c r="QX546" s="7"/>
      <c r="QY546" s="7"/>
      <c r="QZ546" s="7"/>
      <c r="RA546" s="7"/>
      <c r="RB546" s="7"/>
      <c r="RC546" s="7"/>
      <c r="RD546" s="7"/>
      <c r="RE546" s="7"/>
      <c r="RF546" s="7"/>
      <c r="RG546" s="7"/>
      <c r="RH546" s="7"/>
      <c r="RI546" s="7"/>
      <c r="RJ546" s="7"/>
      <c r="RK546" s="7"/>
      <c r="RL546" s="7"/>
      <c r="RM546" s="7"/>
      <c r="RN546" s="7"/>
      <c r="RO546" s="7"/>
      <c r="RP546" s="7"/>
      <c r="RQ546" s="7"/>
      <c r="RR546" s="7"/>
      <c r="RS546" s="7"/>
      <c r="RT546" s="7"/>
      <c r="RU546" s="7"/>
      <c r="RV546" s="7"/>
      <c r="RW546" s="7"/>
      <c r="RX546" s="7"/>
      <c r="RY546" s="7"/>
      <c r="RZ546" s="7"/>
      <c r="SA546" s="7"/>
      <c r="SB546" s="7"/>
      <c r="SC546" s="7"/>
      <c r="SD546" s="7"/>
      <c r="SE546" s="7"/>
      <c r="SF546" s="7"/>
      <c r="SG546" s="7"/>
      <c r="SH546" s="7"/>
      <c r="SI546" s="7"/>
      <c r="SJ546" s="7"/>
      <c r="SK546" s="7"/>
    </row>
    <row r="547" ht="14.2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  <c r="DT547" s="7"/>
      <c r="DU547" s="7"/>
      <c r="DV547" s="7"/>
      <c r="DW547" s="7"/>
      <c r="DX547" s="7"/>
      <c r="DY547" s="7"/>
      <c r="DZ547" s="7"/>
      <c r="EA547" s="7"/>
      <c r="EB547" s="7"/>
      <c r="EC547" s="7"/>
      <c r="ED547" s="7"/>
      <c r="EE547" s="7"/>
      <c r="EF547" s="7"/>
      <c r="EG547" s="7"/>
      <c r="EH547" s="7"/>
      <c r="EI547" s="7"/>
      <c r="EJ547" s="7"/>
      <c r="EK547" s="7"/>
      <c r="EL547" s="7"/>
      <c r="EM547" s="7"/>
      <c r="EN547" s="7"/>
      <c r="EO547" s="7"/>
      <c r="EP547" s="7"/>
      <c r="EQ547" s="7"/>
      <c r="ER547" s="7"/>
      <c r="ES547" s="7"/>
      <c r="ET547" s="7"/>
      <c r="EU547" s="7"/>
      <c r="EV547" s="7"/>
      <c r="EW547" s="7"/>
      <c r="EX547" s="7"/>
      <c r="EY547" s="7"/>
      <c r="EZ547" s="7"/>
      <c r="FA547" s="7"/>
      <c r="FB547" s="7"/>
      <c r="FC547" s="7"/>
      <c r="FD547" s="7"/>
      <c r="FE547" s="7"/>
      <c r="FF547" s="7"/>
      <c r="FG547" s="7"/>
      <c r="FH547" s="7"/>
      <c r="FI547" s="7"/>
      <c r="FJ547" s="7"/>
      <c r="FK547" s="7"/>
      <c r="FL547" s="7"/>
      <c r="FM547" s="7"/>
      <c r="FN547" s="7"/>
      <c r="FO547" s="7"/>
      <c r="FP547" s="7"/>
      <c r="FQ547" s="7"/>
      <c r="FR547" s="7"/>
      <c r="FS547" s="7"/>
      <c r="FT547" s="7"/>
      <c r="FU547" s="7"/>
      <c r="FV547" s="7"/>
      <c r="FW547" s="7"/>
      <c r="FX547" s="7"/>
      <c r="FY547" s="7"/>
      <c r="FZ547" s="7"/>
      <c r="GA547" s="7"/>
      <c r="GB547" s="7"/>
      <c r="GC547" s="7"/>
      <c r="GD547" s="7"/>
      <c r="GE547" s="7"/>
      <c r="GF547" s="7"/>
      <c r="GG547" s="7"/>
      <c r="GH547" s="7"/>
      <c r="GI547" s="7"/>
      <c r="GJ547" s="7"/>
      <c r="GK547" s="7"/>
      <c r="GL547" s="7"/>
      <c r="GM547" s="7"/>
      <c r="GN547" s="7"/>
      <c r="GO547" s="7"/>
      <c r="GP547" s="7"/>
      <c r="GQ547" s="7"/>
      <c r="GR547" s="7"/>
      <c r="GS547" s="7"/>
      <c r="GT547" s="7"/>
      <c r="GU547" s="7"/>
      <c r="GV547" s="7"/>
      <c r="GW547" s="7"/>
      <c r="GX547" s="7"/>
      <c r="GY547" s="7"/>
      <c r="GZ547" s="7"/>
      <c r="HA547" s="7"/>
      <c r="HB547" s="7"/>
      <c r="HC547" s="7"/>
      <c r="HD547" s="7"/>
      <c r="HE547" s="7"/>
      <c r="HF547" s="7"/>
      <c r="HG547" s="7"/>
      <c r="HH547" s="7"/>
      <c r="HI547" s="7"/>
      <c r="HJ547" s="7"/>
      <c r="HK547" s="7"/>
      <c r="HL547" s="7"/>
      <c r="HM547" s="7"/>
      <c r="HN547" s="7"/>
      <c r="HO547" s="7"/>
      <c r="HP547" s="7"/>
      <c r="HQ547" s="7"/>
      <c r="HR547" s="7"/>
      <c r="HS547" s="7"/>
      <c r="HT547" s="7"/>
      <c r="HU547" s="7"/>
      <c r="HV547" s="7"/>
      <c r="HW547" s="7"/>
      <c r="HX547" s="7"/>
      <c r="HY547" s="7"/>
      <c r="HZ547" s="7"/>
      <c r="IA547" s="7"/>
      <c r="IB547" s="7"/>
      <c r="IC547" s="7"/>
      <c r="ID547" s="7"/>
      <c r="IE547" s="7"/>
      <c r="IF547" s="7"/>
      <c r="IG547" s="7"/>
      <c r="IH547" s="7"/>
      <c r="II547" s="7"/>
      <c r="IJ547" s="7"/>
      <c r="IK547" s="7"/>
      <c r="IL547" s="7"/>
      <c r="IM547" s="7"/>
      <c r="IN547" s="7"/>
      <c r="IO547" s="7"/>
      <c r="IP547" s="7"/>
      <c r="IQ547" s="7"/>
      <c r="IR547" s="7"/>
      <c r="IS547" s="7"/>
      <c r="IT547" s="7"/>
      <c r="IU547" s="7"/>
      <c r="IV547" s="7"/>
      <c r="IW547" s="7"/>
      <c r="IX547" s="7"/>
      <c r="IY547" s="7"/>
      <c r="IZ547" s="7"/>
      <c r="JA547" s="7"/>
      <c r="JB547" s="7"/>
      <c r="JC547" s="7"/>
      <c r="JD547" s="7"/>
      <c r="JE547" s="7"/>
      <c r="JF547" s="7"/>
      <c r="JG547" s="7"/>
      <c r="JH547" s="7"/>
      <c r="JI547" s="7"/>
      <c r="JJ547" s="7"/>
      <c r="JK547" s="7"/>
      <c r="JL547" s="7"/>
      <c r="JM547" s="7"/>
      <c r="JN547" s="7"/>
      <c r="JO547" s="7"/>
      <c r="JP547" s="7"/>
      <c r="JQ547" s="7"/>
      <c r="JR547" s="7"/>
      <c r="JS547" s="7"/>
      <c r="JT547" s="7"/>
      <c r="JU547" s="7"/>
      <c r="JV547" s="7"/>
      <c r="JW547" s="7"/>
      <c r="JX547" s="7"/>
      <c r="JY547" s="7"/>
      <c r="JZ547" s="7"/>
      <c r="KA547" s="7"/>
      <c r="KB547" s="7"/>
      <c r="KC547" s="7"/>
      <c r="KD547" s="7"/>
      <c r="KE547" s="7"/>
      <c r="KF547" s="7"/>
      <c r="KG547" s="7"/>
      <c r="KH547" s="7"/>
      <c r="KI547" s="7"/>
      <c r="KJ547" s="7"/>
      <c r="KK547" s="7"/>
      <c r="KL547" s="7"/>
      <c r="KM547" s="7"/>
      <c r="KN547" s="7"/>
      <c r="KO547" s="7"/>
      <c r="KP547" s="7"/>
      <c r="KQ547" s="7"/>
      <c r="KR547" s="7"/>
      <c r="KS547" s="7"/>
      <c r="KT547" s="7"/>
      <c r="KU547" s="7"/>
      <c r="KV547" s="7"/>
      <c r="KW547" s="7"/>
      <c r="KX547" s="7"/>
      <c r="KY547" s="7"/>
      <c r="KZ547" s="7"/>
      <c r="LA547" s="7"/>
      <c r="LB547" s="7"/>
      <c r="LC547" s="7"/>
      <c r="LD547" s="7"/>
      <c r="LE547" s="7"/>
      <c r="LF547" s="7"/>
      <c r="LG547" s="7"/>
      <c r="LH547" s="7"/>
      <c r="LI547" s="7"/>
      <c r="LJ547" s="7"/>
      <c r="LK547" s="7"/>
      <c r="LL547" s="7"/>
      <c r="LM547" s="7"/>
      <c r="LN547" s="7"/>
      <c r="LO547" s="7"/>
      <c r="LP547" s="7"/>
      <c r="LQ547" s="7"/>
      <c r="LR547" s="7"/>
      <c r="LS547" s="7"/>
      <c r="LT547" s="7"/>
      <c r="LU547" s="7"/>
      <c r="LV547" s="7"/>
      <c r="LW547" s="7"/>
      <c r="LX547" s="7"/>
      <c r="LY547" s="7"/>
      <c r="LZ547" s="7"/>
      <c r="MA547" s="7"/>
      <c r="MB547" s="7"/>
      <c r="MC547" s="7"/>
      <c r="MD547" s="7"/>
      <c r="ME547" s="7"/>
      <c r="MF547" s="7"/>
      <c r="MG547" s="7"/>
      <c r="MH547" s="7"/>
      <c r="MI547" s="7"/>
      <c r="MJ547" s="7"/>
      <c r="MK547" s="7"/>
      <c r="ML547" s="7"/>
      <c r="MM547" s="7"/>
      <c r="MN547" s="7"/>
      <c r="MO547" s="7"/>
      <c r="MP547" s="7"/>
      <c r="MQ547" s="7"/>
      <c r="MR547" s="7"/>
      <c r="MS547" s="7"/>
      <c r="MT547" s="7"/>
      <c r="MU547" s="7"/>
      <c r="MV547" s="7"/>
      <c r="MW547" s="7"/>
      <c r="MX547" s="7"/>
      <c r="MY547" s="7"/>
      <c r="MZ547" s="7"/>
      <c r="NA547" s="7"/>
      <c r="NB547" s="7"/>
      <c r="NC547" s="7"/>
      <c r="ND547" s="7"/>
      <c r="NE547" s="7"/>
      <c r="NF547" s="7"/>
      <c r="NG547" s="7"/>
      <c r="NH547" s="7"/>
      <c r="NI547" s="7"/>
      <c r="NJ547" s="7"/>
      <c r="NK547" s="7"/>
      <c r="NL547" s="7"/>
      <c r="NM547" s="7"/>
      <c r="NN547" s="7"/>
      <c r="NO547" s="7"/>
      <c r="NP547" s="7"/>
      <c r="NQ547" s="7"/>
      <c r="NR547" s="7"/>
      <c r="NS547" s="7"/>
      <c r="NT547" s="7"/>
      <c r="NU547" s="7"/>
      <c r="NV547" s="7"/>
      <c r="NW547" s="7"/>
      <c r="NX547" s="7"/>
      <c r="NY547" s="7"/>
      <c r="NZ547" s="7"/>
      <c r="OA547" s="7"/>
      <c r="OB547" s="7"/>
      <c r="OC547" s="7"/>
      <c r="OD547" s="7"/>
      <c r="OE547" s="7"/>
      <c r="OF547" s="7"/>
      <c r="OG547" s="7"/>
      <c r="OH547" s="7"/>
      <c r="OI547" s="7"/>
      <c r="OJ547" s="7"/>
      <c r="OK547" s="7"/>
      <c r="OL547" s="7"/>
      <c r="OM547" s="7"/>
      <c r="ON547" s="7"/>
      <c r="OO547" s="7"/>
      <c r="OP547" s="7"/>
      <c r="OQ547" s="7"/>
      <c r="OR547" s="7"/>
      <c r="OS547" s="7"/>
      <c r="OT547" s="7"/>
      <c r="OU547" s="7"/>
      <c r="OV547" s="7"/>
      <c r="OW547" s="7"/>
      <c r="OX547" s="7"/>
      <c r="OY547" s="7"/>
      <c r="OZ547" s="7"/>
      <c r="PA547" s="7"/>
      <c r="PB547" s="7"/>
      <c r="PC547" s="7"/>
      <c r="PD547" s="7"/>
      <c r="PE547" s="7"/>
      <c r="PF547" s="7"/>
      <c r="PG547" s="7"/>
      <c r="PH547" s="7"/>
      <c r="PI547" s="7"/>
      <c r="PJ547" s="7"/>
      <c r="PK547" s="7"/>
      <c r="PL547" s="7"/>
      <c r="PM547" s="7"/>
      <c r="PN547" s="7"/>
      <c r="PO547" s="7"/>
      <c r="PP547" s="7"/>
      <c r="PQ547" s="7"/>
      <c r="PR547" s="7"/>
      <c r="PS547" s="7"/>
      <c r="PT547" s="7"/>
      <c r="PU547" s="7"/>
      <c r="PV547" s="7"/>
      <c r="PW547" s="7"/>
      <c r="PX547" s="7"/>
      <c r="PY547" s="7"/>
      <c r="PZ547" s="7"/>
      <c r="QA547" s="7"/>
      <c r="QB547" s="7"/>
      <c r="QC547" s="7"/>
      <c r="QD547" s="7"/>
      <c r="QE547" s="7"/>
      <c r="QF547" s="7"/>
      <c r="QG547" s="7"/>
      <c r="QH547" s="7"/>
      <c r="QI547" s="7"/>
      <c r="QJ547" s="7"/>
      <c r="QK547" s="7"/>
      <c r="QL547" s="7"/>
      <c r="QM547" s="7"/>
      <c r="QN547" s="7"/>
      <c r="QO547" s="7"/>
      <c r="QP547" s="7"/>
      <c r="QQ547" s="7"/>
      <c r="QR547" s="7"/>
      <c r="QS547" s="7"/>
      <c r="QT547" s="7"/>
      <c r="QU547" s="7"/>
      <c r="QV547" s="7"/>
      <c r="QW547" s="7"/>
      <c r="QX547" s="7"/>
      <c r="QY547" s="7"/>
      <c r="QZ547" s="7"/>
      <c r="RA547" s="7"/>
      <c r="RB547" s="7"/>
      <c r="RC547" s="7"/>
      <c r="RD547" s="7"/>
      <c r="RE547" s="7"/>
      <c r="RF547" s="7"/>
      <c r="RG547" s="7"/>
      <c r="RH547" s="7"/>
      <c r="RI547" s="7"/>
      <c r="RJ547" s="7"/>
      <c r="RK547" s="7"/>
      <c r="RL547" s="7"/>
      <c r="RM547" s="7"/>
      <c r="RN547" s="7"/>
      <c r="RO547" s="7"/>
      <c r="RP547" s="7"/>
      <c r="RQ547" s="7"/>
      <c r="RR547" s="7"/>
      <c r="RS547" s="7"/>
      <c r="RT547" s="7"/>
      <c r="RU547" s="7"/>
      <c r="RV547" s="7"/>
      <c r="RW547" s="7"/>
      <c r="RX547" s="7"/>
      <c r="RY547" s="7"/>
      <c r="RZ547" s="7"/>
      <c r="SA547" s="7"/>
      <c r="SB547" s="7"/>
      <c r="SC547" s="7"/>
      <c r="SD547" s="7"/>
      <c r="SE547" s="7"/>
      <c r="SF547" s="7"/>
      <c r="SG547" s="7"/>
      <c r="SH547" s="7"/>
      <c r="SI547" s="7"/>
      <c r="SJ547" s="7"/>
      <c r="SK547" s="7"/>
    </row>
    <row r="548" ht="14.2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  <c r="DT548" s="7"/>
      <c r="DU548" s="7"/>
      <c r="DV548" s="7"/>
      <c r="DW548" s="7"/>
      <c r="DX548" s="7"/>
      <c r="DY548" s="7"/>
      <c r="DZ548" s="7"/>
      <c r="EA548" s="7"/>
      <c r="EB548" s="7"/>
      <c r="EC548" s="7"/>
      <c r="ED548" s="7"/>
      <c r="EE548" s="7"/>
      <c r="EF548" s="7"/>
      <c r="EG548" s="7"/>
      <c r="EH548" s="7"/>
      <c r="EI548" s="7"/>
      <c r="EJ548" s="7"/>
      <c r="EK548" s="7"/>
      <c r="EL548" s="7"/>
      <c r="EM548" s="7"/>
      <c r="EN548" s="7"/>
      <c r="EO548" s="7"/>
      <c r="EP548" s="7"/>
      <c r="EQ548" s="7"/>
      <c r="ER548" s="7"/>
      <c r="ES548" s="7"/>
      <c r="ET548" s="7"/>
      <c r="EU548" s="7"/>
      <c r="EV548" s="7"/>
      <c r="EW548" s="7"/>
      <c r="EX548" s="7"/>
      <c r="EY548" s="7"/>
      <c r="EZ548" s="7"/>
      <c r="FA548" s="7"/>
      <c r="FB548" s="7"/>
      <c r="FC548" s="7"/>
      <c r="FD548" s="7"/>
      <c r="FE548" s="7"/>
      <c r="FF548" s="7"/>
      <c r="FG548" s="7"/>
      <c r="FH548" s="7"/>
      <c r="FI548" s="7"/>
      <c r="FJ548" s="7"/>
      <c r="FK548" s="7"/>
      <c r="FL548" s="7"/>
      <c r="FM548" s="7"/>
      <c r="FN548" s="7"/>
      <c r="FO548" s="7"/>
      <c r="FP548" s="7"/>
      <c r="FQ548" s="7"/>
      <c r="FR548" s="7"/>
      <c r="FS548" s="7"/>
      <c r="FT548" s="7"/>
      <c r="FU548" s="7"/>
      <c r="FV548" s="7"/>
      <c r="FW548" s="7"/>
      <c r="FX548" s="7"/>
      <c r="FY548" s="7"/>
      <c r="FZ548" s="7"/>
      <c r="GA548" s="7"/>
      <c r="GB548" s="7"/>
      <c r="GC548" s="7"/>
      <c r="GD548" s="7"/>
      <c r="GE548" s="7"/>
      <c r="GF548" s="7"/>
      <c r="GG548" s="7"/>
      <c r="GH548" s="7"/>
      <c r="GI548" s="7"/>
      <c r="GJ548" s="7"/>
      <c r="GK548" s="7"/>
      <c r="GL548" s="7"/>
      <c r="GM548" s="7"/>
      <c r="GN548" s="7"/>
      <c r="GO548" s="7"/>
      <c r="GP548" s="7"/>
      <c r="GQ548" s="7"/>
      <c r="GR548" s="7"/>
      <c r="GS548" s="7"/>
      <c r="GT548" s="7"/>
      <c r="GU548" s="7"/>
      <c r="GV548" s="7"/>
      <c r="GW548" s="7"/>
      <c r="GX548" s="7"/>
      <c r="GY548" s="7"/>
      <c r="GZ548" s="7"/>
      <c r="HA548" s="7"/>
      <c r="HB548" s="7"/>
      <c r="HC548" s="7"/>
      <c r="HD548" s="7"/>
      <c r="HE548" s="7"/>
      <c r="HF548" s="7"/>
      <c r="HG548" s="7"/>
      <c r="HH548" s="7"/>
      <c r="HI548" s="7"/>
      <c r="HJ548" s="7"/>
      <c r="HK548" s="7"/>
      <c r="HL548" s="7"/>
      <c r="HM548" s="7"/>
      <c r="HN548" s="7"/>
      <c r="HO548" s="7"/>
      <c r="HP548" s="7"/>
      <c r="HQ548" s="7"/>
      <c r="HR548" s="7"/>
      <c r="HS548" s="7"/>
      <c r="HT548" s="7"/>
      <c r="HU548" s="7"/>
      <c r="HV548" s="7"/>
      <c r="HW548" s="7"/>
      <c r="HX548" s="7"/>
      <c r="HY548" s="7"/>
      <c r="HZ548" s="7"/>
      <c r="IA548" s="7"/>
      <c r="IB548" s="7"/>
      <c r="IC548" s="7"/>
      <c r="ID548" s="7"/>
      <c r="IE548" s="7"/>
      <c r="IF548" s="7"/>
      <c r="IG548" s="7"/>
      <c r="IH548" s="7"/>
      <c r="II548" s="7"/>
      <c r="IJ548" s="7"/>
      <c r="IK548" s="7"/>
      <c r="IL548" s="7"/>
      <c r="IM548" s="7"/>
      <c r="IN548" s="7"/>
      <c r="IO548" s="7"/>
      <c r="IP548" s="7"/>
      <c r="IQ548" s="7"/>
      <c r="IR548" s="7"/>
      <c r="IS548" s="7"/>
      <c r="IT548" s="7"/>
      <c r="IU548" s="7"/>
      <c r="IV548" s="7"/>
      <c r="IW548" s="7"/>
      <c r="IX548" s="7"/>
      <c r="IY548" s="7"/>
      <c r="IZ548" s="7"/>
      <c r="JA548" s="7"/>
      <c r="JB548" s="7"/>
      <c r="JC548" s="7"/>
      <c r="JD548" s="7"/>
      <c r="JE548" s="7"/>
      <c r="JF548" s="7"/>
      <c r="JG548" s="7"/>
      <c r="JH548" s="7"/>
      <c r="JI548" s="7"/>
      <c r="JJ548" s="7"/>
      <c r="JK548" s="7"/>
      <c r="JL548" s="7"/>
      <c r="JM548" s="7"/>
      <c r="JN548" s="7"/>
      <c r="JO548" s="7"/>
      <c r="JP548" s="7"/>
      <c r="JQ548" s="7"/>
      <c r="JR548" s="7"/>
      <c r="JS548" s="7"/>
      <c r="JT548" s="7"/>
      <c r="JU548" s="7"/>
      <c r="JV548" s="7"/>
      <c r="JW548" s="7"/>
      <c r="JX548" s="7"/>
      <c r="JY548" s="7"/>
      <c r="JZ548" s="7"/>
      <c r="KA548" s="7"/>
      <c r="KB548" s="7"/>
      <c r="KC548" s="7"/>
      <c r="KD548" s="7"/>
      <c r="KE548" s="7"/>
      <c r="KF548" s="7"/>
      <c r="KG548" s="7"/>
      <c r="KH548" s="7"/>
      <c r="KI548" s="7"/>
      <c r="KJ548" s="7"/>
      <c r="KK548" s="7"/>
      <c r="KL548" s="7"/>
      <c r="KM548" s="7"/>
      <c r="KN548" s="7"/>
      <c r="KO548" s="7"/>
      <c r="KP548" s="7"/>
      <c r="KQ548" s="7"/>
      <c r="KR548" s="7"/>
      <c r="KS548" s="7"/>
      <c r="KT548" s="7"/>
      <c r="KU548" s="7"/>
      <c r="KV548" s="7"/>
      <c r="KW548" s="7"/>
      <c r="KX548" s="7"/>
      <c r="KY548" s="7"/>
      <c r="KZ548" s="7"/>
      <c r="LA548" s="7"/>
      <c r="LB548" s="7"/>
      <c r="LC548" s="7"/>
      <c r="LD548" s="7"/>
      <c r="LE548" s="7"/>
      <c r="LF548" s="7"/>
      <c r="LG548" s="7"/>
      <c r="LH548" s="7"/>
      <c r="LI548" s="7"/>
      <c r="LJ548" s="7"/>
      <c r="LK548" s="7"/>
      <c r="LL548" s="7"/>
      <c r="LM548" s="7"/>
      <c r="LN548" s="7"/>
      <c r="LO548" s="7"/>
      <c r="LP548" s="7"/>
      <c r="LQ548" s="7"/>
      <c r="LR548" s="7"/>
      <c r="LS548" s="7"/>
      <c r="LT548" s="7"/>
      <c r="LU548" s="7"/>
      <c r="LV548" s="7"/>
      <c r="LW548" s="7"/>
      <c r="LX548" s="7"/>
      <c r="LY548" s="7"/>
      <c r="LZ548" s="7"/>
      <c r="MA548" s="7"/>
      <c r="MB548" s="7"/>
      <c r="MC548" s="7"/>
      <c r="MD548" s="7"/>
      <c r="ME548" s="7"/>
      <c r="MF548" s="7"/>
      <c r="MG548" s="7"/>
      <c r="MH548" s="7"/>
      <c r="MI548" s="7"/>
      <c r="MJ548" s="7"/>
      <c r="MK548" s="7"/>
      <c r="ML548" s="7"/>
      <c r="MM548" s="7"/>
      <c r="MN548" s="7"/>
      <c r="MO548" s="7"/>
      <c r="MP548" s="7"/>
      <c r="MQ548" s="7"/>
      <c r="MR548" s="7"/>
      <c r="MS548" s="7"/>
      <c r="MT548" s="7"/>
      <c r="MU548" s="7"/>
      <c r="MV548" s="7"/>
      <c r="MW548" s="7"/>
      <c r="MX548" s="7"/>
      <c r="MY548" s="7"/>
      <c r="MZ548" s="7"/>
      <c r="NA548" s="7"/>
      <c r="NB548" s="7"/>
      <c r="NC548" s="7"/>
      <c r="ND548" s="7"/>
      <c r="NE548" s="7"/>
      <c r="NF548" s="7"/>
      <c r="NG548" s="7"/>
      <c r="NH548" s="7"/>
      <c r="NI548" s="7"/>
      <c r="NJ548" s="7"/>
      <c r="NK548" s="7"/>
      <c r="NL548" s="7"/>
      <c r="NM548" s="7"/>
      <c r="NN548" s="7"/>
      <c r="NO548" s="7"/>
      <c r="NP548" s="7"/>
      <c r="NQ548" s="7"/>
      <c r="NR548" s="7"/>
      <c r="NS548" s="7"/>
      <c r="NT548" s="7"/>
      <c r="NU548" s="7"/>
      <c r="NV548" s="7"/>
      <c r="NW548" s="7"/>
      <c r="NX548" s="7"/>
      <c r="NY548" s="7"/>
      <c r="NZ548" s="7"/>
      <c r="OA548" s="7"/>
      <c r="OB548" s="7"/>
      <c r="OC548" s="7"/>
      <c r="OD548" s="7"/>
      <c r="OE548" s="7"/>
      <c r="OF548" s="7"/>
      <c r="OG548" s="7"/>
      <c r="OH548" s="7"/>
      <c r="OI548" s="7"/>
      <c r="OJ548" s="7"/>
      <c r="OK548" s="7"/>
      <c r="OL548" s="7"/>
      <c r="OM548" s="7"/>
      <c r="ON548" s="7"/>
      <c r="OO548" s="7"/>
      <c r="OP548" s="7"/>
      <c r="OQ548" s="7"/>
      <c r="OR548" s="7"/>
      <c r="OS548" s="7"/>
      <c r="OT548" s="7"/>
      <c r="OU548" s="7"/>
      <c r="OV548" s="7"/>
      <c r="OW548" s="7"/>
      <c r="OX548" s="7"/>
      <c r="OY548" s="7"/>
      <c r="OZ548" s="7"/>
      <c r="PA548" s="7"/>
      <c r="PB548" s="7"/>
      <c r="PC548" s="7"/>
      <c r="PD548" s="7"/>
      <c r="PE548" s="7"/>
      <c r="PF548" s="7"/>
      <c r="PG548" s="7"/>
      <c r="PH548" s="7"/>
      <c r="PI548" s="7"/>
      <c r="PJ548" s="7"/>
      <c r="PK548" s="7"/>
      <c r="PL548" s="7"/>
      <c r="PM548" s="7"/>
      <c r="PN548" s="7"/>
      <c r="PO548" s="7"/>
      <c r="PP548" s="7"/>
      <c r="PQ548" s="7"/>
      <c r="PR548" s="7"/>
      <c r="PS548" s="7"/>
      <c r="PT548" s="7"/>
      <c r="PU548" s="7"/>
      <c r="PV548" s="7"/>
      <c r="PW548" s="7"/>
      <c r="PX548" s="7"/>
      <c r="PY548" s="7"/>
      <c r="PZ548" s="7"/>
      <c r="QA548" s="7"/>
      <c r="QB548" s="7"/>
      <c r="QC548" s="7"/>
      <c r="QD548" s="7"/>
      <c r="QE548" s="7"/>
      <c r="QF548" s="7"/>
      <c r="QG548" s="7"/>
      <c r="QH548" s="7"/>
      <c r="QI548" s="7"/>
      <c r="QJ548" s="7"/>
      <c r="QK548" s="7"/>
      <c r="QL548" s="7"/>
      <c r="QM548" s="7"/>
      <c r="QN548" s="7"/>
      <c r="QO548" s="7"/>
      <c r="QP548" s="7"/>
      <c r="QQ548" s="7"/>
      <c r="QR548" s="7"/>
      <c r="QS548" s="7"/>
      <c r="QT548" s="7"/>
      <c r="QU548" s="7"/>
      <c r="QV548" s="7"/>
      <c r="QW548" s="7"/>
      <c r="QX548" s="7"/>
      <c r="QY548" s="7"/>
      <c r="QZ548" s="7"/>
      <c r="RA548" s="7"/>
      <c r="RB548" s="7"/>
      <c r="RC548" s="7"/>
      <c r="RD548" s="7"/>
      <c r="RE548" s="7"/>
      <c r="RF548" s="7"/>
      <c r="RG548" s="7"/>
      <c r="RH548" s="7"/>
      <c r="RI548" s="7"/>
      <c r="RJ548" s="7"/>
      <c r="RK548" s="7"/>
      <c r="RL548" s="7"/>
      <c r="RM548" s="7"/>
      <c r="RN548" s="7"/>
      <c r="RO548" s="7"/>
      <c r="RP548" s="7"/>
      <c r="RQ548" s="7"/>
      <c r="RR548" s="7"/>
      <c r="RS548" s="7"/>
      <c r="RT548" s="7"/>
      <c r="RU548" s="7"/>
      <c r="RV548" s="7"/>
      <c r="RW548" s="7"/>
      <c r="RX548" s="7"/>
      <c r="RY548" s="7"/>
      <c r="RZ548" s="7"/>
      <c r="SA548" s="7"/>
      <c r="SB548" s="7"/>
      <c r="SC548" s="7"/>
      <c r="SD548" s="7"/>
      <c r="SE548" s="7"/>
      <c r="SF548" s="7"/>
      <c r="SG548" s="7"/>
      <c r="SH548" s="7"/>
      <c r="SI548" s="7"/>
      <c r="SJ548" s="7"/>
      <c r="SK548" s="7"/>
    </row>
    <row r="549" ht="14.2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  <c r="DT549" s="7"/>
      <c r="DU549" s="7"/>
      <c r="DV549" s="7"/>
      <c r="DW549" s="7"/>
      <c r="DX549" s="7"/>
      <c r="DY549" s="7"/>
      <c r="DZ549" s="7"/>
      <c r="EA549" s="7"/>
      <c r="EB549" s="7"/>
      <c r="EC549" s="7"/>
      <c r="ED549" s="7"/>
      <c r="EE549" s="7"/>
      <c r="EF549" s="7"/>
      <c r="EG549" s="7"/>
      <c r="EH549" s="7"/>
      <c r="EI549" s="7"/>
      <c r="EJ549" s="7"/>
      <c r="EK549" s="7"/>
      <c r="EL549" s="7"/>
      <c r="EM549" s="7"/>
      <c r="EN549" s="7"/>
      <c r="EO549" s="7"/>
      <c r="EP549" s="7"/>
      <c r="EQ549" s="7"/>
      <c r="ER549" s="7"/>
      <c r="ES549" s="7"/>
      <c r="ET549" s="7"/>
      <c r="EU549" s="7"/>
      <c r="EV549" s="7"/>
      <c r="EW549" s="7"/>
      <c r="EX549" s="7"/>
      <c r="EY549" s="7"/>
      <c r="EZ549" s="7"/>
      <c r="FA549" s="7"/>
      <c r="FB549" s="7"/>
      <c r="FC549" s="7"/>
      <c r="FD549" s="7"/>
      <c r="FE549" s="7"/>
      <c r="FF549" s="7"/>
      <c r="FG549" s="7"/>
      <c r="FH549" s="7"/>
      <c r="FI549" s="7"/>
      <c r="FJ549" s="7"/>
      <c r="FK549" s="7"/>
      <c r="FL549" s="7"/>
      <c r="FM549" s="7"/>
      <c r="FN549" s="7"/>
      <c r="FO549" s="7"/>
      <c r="FP549" s="7"/>
      <c r="FQ549" s="7"/>
      <c r="FR549" s="7"/>
      <c r="FS549" s="7"/>
      <c r="FT549" s="7"/>
      <c r="FU549" s="7"/>
      <c r="FV549" s="7"/>
      <c r="FW549" s="7"/>
      <c r="FX549" s="7"/>
      <c r="FY549" s="7"/>
      <c r="FZ549" s="7"/>
      <c r="GA549" s="7"/>
      <c r="GB549" s="7"/>
      <c r="GC549" s="7"/>
      <c r="GD549" s="7"/>
      <c r="GE549" s="7"/>
      <c r="GF549" s="7"/>
      <c r="GG549" s="7"/>
      <c r="GH549" s="7"/>
      <c r="GI549" s="7"/>
      <c r="GJ549" s="7"/>
      <c r="GK549" s="7"/>
      <c r="GL549" s="7"/>
      <c r="GM549" s="7"/>
      <c r="GN549" s="7"/>
      <c r="GO549" s="7"/>
      <c r="GP549" s="7"/>
      <c r="GQ549" s="7"/>
      <c r="GR549" s="7"/>
      <c r="GS549" s="7"/>
      <c r="GT549" s="7"/>
      <c r="GU549" s="7"/>
      <c r="GV549" s="7"/>
      <c r="GW549" s="7"/>
      <c r="GX549" s="7"/>
      <c r="GY549" s="7"/>
      <c r="GZ549" s="7"/>
      <c r="HA549" s="7"/>
      <c r="HB549" s="7"/>
      <c r="HC549" s="7"/>
      <c r="HD549" s="7"/>
      <c r="HE549" s="7"/>
      <c r="HF549" s="7"/>
      <c r="HG549" s="7"/>
      <c r="HH549" s="7"/>
      <c r="HI549" s="7"/>
      <c r="HJ549" s="7"/>
      <c r="HK549" s="7"/>
      <c r="HL549" s="7"/>
      <c r="HM549" s="7"/>
      <c r="HN549" s="7"/>
      <c r="HO549" s="7"/>
      <c r="HP549" s="7"/>
      <c r="HQ549" s="7"/>
      <c r="HR549" s="7"/>
      <c r="HS549" s="7"/>
      <c r="HT549" s="7"/>
      <c r="HU549" s="7"/>
      <c r="HV549" s="7"/>
      <c r="HW549" s="7"/>
      <c r="HX549" s="7"/>
      <c r="HY549" s="7"/>
      <c r="HZ549" s="7"/>
      <c r="IA549" s="7"/>
      <c r="IB549" s="7"/>
      <c r="IC549" s="7"/>
      <c r="ID549" s="7"/>
      <c r="IE549" s="7"/>
      <c r="IF549" s="7"/>
      <c r="IG549" s="7"/>
      <c r="IH549" s="7"/>
      <c r="II549" s="7"/>
      <c r="IJ549" s="7"/>
      <c r="IK549" s="7"/>
      <c r="IL549" s="7"/>
      <c r="IM549" s="7"/>
      <c r="IN549" s="7"/>
      <c r="IO549" s="7"/>
      <c r="IP549" s="7"/>
      <c r="IQ549" s="7"/>
      <c r="IR549" s="7"/>
      <c r="IS549" s="7"/>
      <c r="IT549" s="7"/>
      <c r="IU549" s="7"/>
      <c r="IV549" s="7"/>
      <c r="IW549" s="7"/>
      <c r="IX549" s="7"/>
      <c r="IY549" s="7"/>
      <c r="IZ549" s="7"/>
      <c r="JA549" s="7"/>
      <c r="JB549" s="7"/>
      <c r="JC549" s="7"/>
      <c r="JD549" s="7"/>
      <c r="JE549" s="7"/>
      <c r="JF549" s="7"/>
      <c r="JG549" s="7"/>
      <c r="JH549" s="7"/>
      <c r="JI549" s="7"/>
      <c r="JJ549" s="7"/>
      <c r="JK549" s="7"/>
      <c r="JL549" s="7"/>
      <c r="JM549" s="7"/>
      <c r="JN549" s="7"/>
      <c r="JO549" s="7"/>
      <c r="JP549" s="7"/>
      <c r="JQ549" s="7"/>
      <c r="JR549" s="7"/>
      <c r="JS549" s="7"/>
      <c r="JT549" s="7"/>
      <c r="JU549" s="7"/>
      <c r="JV549" s="7"/>
      <c r="JW549" s="7"/>
      <c r="JX549" s="7"/>
      <c r="JY549" s="7"/>
      <c r="JZ549" s="7"/>
      <c r="KA549" s="7"/>
      <c r="KB549" s="7"/>
      <c r="KC549" s="7"/>
      <c r="KD549" s="7"/>
      <c r="KE549" s="7"/>
      <c r="KF549" s="7"/>
      <c r="KG549" s="7"/>
      <c r="KH549" s="7"/>
      <c r="KI549" s="7"/>
      <c r="KJ549" s="7"/>
      <c r="KK549" s="7"/>
      <c r="KL549" s="7"/>
      <c r="KM549" s="7"/>
      <c r="KN549" s="7"/>
      <c r="KO549" s="7"/>
      <c r="KP549" s="7"/>
      <c r="KQ549" s="7"/>
      <c r="KR549" s="7"/>
      <c r="KS549" s="7"/>
      <c r="KT549" s="7"/>
      <c r="KU549" s="7"/>
      <c r="KV549" s="7"/>
      <c r="KW549" s="7"/>
      <c r="KX549" s="7"/>
      <c r="KY549" s="7"/>
      <c r="KZ549" s="7"/>
      <c r="LA549" s="7"/>
      <c r="LB549" s="7"/>
      <c r="LC549" s="7"/>
      <c r="LD549" s="7"/>
      <c r="LE549" s="7"/>
      <c r="LF549" s="7"/>
      <c r="LG549" s="7"/>
      <c r="LH549" s="7"/>
      <c r="LI549" s="7"/>
      <c r="LJ549" s="7"/>
      <c r="LK549" s="7"/>
      <c r="LL549" s="7"/>
      <c r="LM549" s="7"/>
      <c r="LN549" s="7"/>
      <c r="LO549" s="7"/>
      <c r="LP549" s="7"/>
      <c r="LQ549" s="7"/>
      <c r="LR549" s="7"/>
      <c r="LS549" s="7"/>
      <c r="LT549" s="7"/>
      <c r="LU549" s="7"/>
      <c r="LV549" s="7"/>
      <c r="LW549" s="7"/>
      <c r="LX549" s="7"/>
      <c r="LY549" s="7"/>
      <c r="LZ549" s="7"/>
      <c r="MA549" s="7"/>
      <c r="MB549" s="7"/>
      <c r="MC549" s="7"/>
      <c r="MD549" s="7"/>
      <c r="ME549" s="7"/>
      <c r="MF549" s="7"/>
      <c r="MG549" s="7"/>
      <c r="MH549" s="7"/>
      <c r="MI549" s="7"/>
      <c r="MJ549" s="7"/>
      <c r="MK549" s="7"/>
      <c r="ML549" s="7"/>
      <c r="MM549" s="7"/>
      <c r="MN549" s="7"/>
      <c r="MO549" s="7"/>
      <c r="MP549" s="7"/>
      <c r="MQ549" s="7"/>
      <c r="MR549" s="7"/>
      <c r="MS549" s="7"/>
      <c r="MT549" s="7"/>
      <c r="MU549" s="7"/>
      <c r="MV549" s="7"/>
      <c r="MW549" s="7"/>
      <c r="MX549" s="7"/>
      <c r="MY549" s="7"/>
      <c r="MZ549" s="7"/>
      <c r="NA549" s="7"/>
      <c r="NB549" s="7"/>
      <c r="NC549" s="7"/>
      <c r="ND549" s="7"/>
      <c r="NE549" s="7"/>
      <c r="NF549" s="7"/>
      <c r="NG549" s="7"/>
      <c r="NH549" s="7"/>
      <c r="NI549" s="7"/>
      <c r="NJ549" s="7"/>
      <c r="NK549" s="7"/>
      <c r="NL549" s="7"/>
      <c r="NM549" s="7"/>
      <c r="NN549" s="7"/>
      <c r="NO549" s="7"/>
      <c r="NP549" s="7"/>
      <c r="NQ549" s="7"/>
      <c r="NR549" s="7"/>
      <c r="NS549" s="7"/>
      <c r="NT549" s="7"/>
      <c r="NU549" s="7"/>
      <c r="NV549" s="7"/>
      <c r="NW549" s="7"/>
      <c r="NX549" s="7"/>
      <c r="NY549" s="7"/>
      <c r="NZ549" s="7"/>
      <c r="OA549" s="7"/>
      <c r="OB549" s="7"/>
      <c r="OC549" s="7"/>
      <c r="OD549" s="7"/>
      <c r="OE549" s="7"/>
      <c r="OF549" s="7"/>
      <c r="OG549" s="7"/>
      <c r="OH549" s="7"/>
      <c r="OI549" s="7"/>
      <c r="OJ549" s="7"/>
      <c r="OK549" s="7"/>
      <c r="OL549" s="7"/>
      <c r="OM549" s="7"/>
      <c r="ON549" s="7"/>
      <c r="OO549" s="7"/>
      <c r="OP549" s="7"/>
      <c r="OQ549" s="7"/>
      <c r="OR549" s="7"/>
      <c r="OS549" s="7"/>
      <c r="OT549" s="7"/>
      <c r="OU549" s="7"/>
      <c r="OV549" s="7"/>
      <c r="OW549" s="7"/>
      <c r="OX549" s="7"/>
      <c r="OY549" s="7"/>
      <c r="OZ549" s="7"/>
      <c r="PA549" s="7"/>
      <c r="PB549" s="7"/>
      <c r="PC549" s="7"/>
      <c r="PD549" s="7"/>
      <c r="PE549" s="7"/>
      <c r="PF549" s="7"/>
      <c r="PG549" s="7"/>
      <c r="PH549" s="7"/>
      <c r="PI549" s="7"/>
      <c r="PJ549" s="7"/>
      <c r="PK549" s="7"/>
      <c r="PL549" s="7"/>
      <c r="PM549" s="7"/>
      <c r="PN549" s="7"/>
      <c r="PO549" s="7"/>
      <c r="PP549" s="7"/>
      <c r="PQ549" s="7"/>
      <c r="PR549" s="7"/>
      <c r="PS549" s="7"/>
      <c r="PT549" s="7"/>
      <c r="PU549" s="7"/>
      <c r="PV549" s="7"/>
      <c r="PW549" s="7"/>
      <c r="PX549" s="7"/>
      <c r="PY549" s="7"/>
      <c r="PZ549" s="7"/>
      <c r="QA549" s="7"/>
      <c r="QB549" s="7"/>
      <c r="QC549" s="7"/>
      <c r="QD549" s="7"/>
      <c r="QE549" s="7"/>
      <c r="QF549" s="7"/>
      <c r="QG549" s="7"/>
      <c r="QH549" s="7"/>
      <c r="QI549" s="7"/>
      <c r="QJ549" s="7"/>
      <c r="QK549" s="7"/>
      <c r="QL549" s="7"/>
      <c r="QM549" s="7"/>
      <c r="QN549" s="7"/>
      <c r="QO549" s="7"/>
      <c r="QP549" s="7"/>
      <c r="QQ549" s="7"/>
      <c r="QR549" s="7"/>
      <c r="QS549" s="7"/>
      <c r="QT549" s="7"/>
      <c r="QU549" s="7"/>
      <c r="QV549" s="7"/>
      <c r="QW549" s="7"/>
      <c r="QX549" s="7"/>
      <c r="QY549" s="7"/>
      <c r="QZ549" s="7"/>
      <c r="RA549" s="7"/>
      <c r="RB549" s="7"/>
      <c r="RC549" s="7"/>
      <c r="RD549" s="7"/>
      <c r="RE549" s="7"/>
      <c r="RF549" s="7"/>
      <c r="RG549" s="7"/>
      <c r="RH549" s="7"/>
      <c r="RI549" s="7"/>
      <c r="RJ549" s="7"/>
      <c r="RK549" s="7"/>
      <c r="RL549" s="7"/>
      <c r="RM549" s="7"/>
      <c r="RN549" s="7"/>
      <c r="RO549" s="7"/>
      <c r="RP549" s="7"/>
      <c r="RQ549" s="7"/>
      <c r="RR549" s="7"/>
      <c r="RS549" s="7"/>
      <c r="RT549" s="7"/>
      <c r="RU549" s="7"/>
      <c r="RV549" s="7"/>
      <c r="RW549" s="7"/>
      <c r="RX549" s="7"/>
      <c r="RY549" s="7"/>
      <c r="RZ549" s="7"/>
      <c r="SA549" s="7"/>
      <c r="SB549" s="7"/>
      <c r="SC549" s="7"/>
      <c r="SD549" s="7"/>
      <c r="SE549" s="7"/>
      <c r="SF549" s="7"/>
      <c r="SG549" s="7"/>
      <c r="SH549" s="7"/>
      <c r="SI549" s="7"/>
      <c r="SJ549" s="7"/>
      <c r="SK549" s="7"/>
    </row>
    <row r="550" ht="14.2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  <c r="DT550" s="7"/>
      <c r="DU550" s="7"/>
      <c r="DV550" s="7"/>
      <c r="DW550" s="7"/>
      <c r="DX550" s="7"/>
      <c r="DY550" s="7"/>
      <c r="DZ550" s="7"/>
      <c r="EA550" s="7"/>
      <c r="EB550" s="7"/>
      <c r="EC550" s="7"/>
      <c r="ED550" s="7"/>
      <c r="EE550" s="7"/>
      <c r="EF550" s="7"/>
      <c r="EG550" s="7"/>
      <c r="EH550" s="7"/>
      <c r="EI550" s="7"/>
      <c r="EJ550" s="7"/>
      <c r="EK550" s="7"/>
      <c r="EL550" s="7"/>
      <c r="EM550" s="7"/>
      <c r="EN550" s="7"/>
      <c r="EO550" s="7"/>
      <c r="EP550" s="7"/>
      <c r="EQ550" s="7"/>
      <c r="ER550" s="7"/>
      <c r="ES550" s="7"/>
      <c r="ET550" s="7"/>
      <c r="EU550" s="7"/>
      <c r="EV550" s="7"/>
      <c r="EW550" s="7"/>
      <c r="EX550" s="7"/>
      <c r="EY550" s="7"/>
      <c r="EZ550" s="7"/>
      <c r="FA550" s="7"/>
      <c r="FB550" s="7"/>
      <c r="FC550" s="7"/>
      <c r="FD550" s="7"/>
      <c r="FE550" s="7"/>
      <c r="FF550" s="7"/>
      <c r="FG550" s="7"/>
      <c r="FH550" s="7"/>
      <c r="FI550" s="7"/>
      <c r="FJ550" s="7"/>
      <c r="FK550" s="7"/>
      <c r="FL550" s="7"/>
      <c r="FM550" s="7"/>
      <c r="FN550" s="7"/>
      <c r="FO550" s="7"/>
      <c r="FP550" s="7"/>
      <c r="FQ550" s="7"/>
      <c r="FR550" s="7"/>
      <c r="FS550" s="7"/>
      <c r="FT550" s="7"/>
      <c r="FU550" s="7"/>
      <c r="FV550" s="7"/>
      <c r="FW550" s="7"/>
      <c r="FX550" s="7"/>
      <c r="FY550" s="7"/>
      <c r="FZ550" s="7"/>
      <c r="GA550" s="7"/>
      <c r="GB550" s="7"/>
      <c r="GC550" s="7"/>
      <c r="GD550" s="7"/>
      <c r="GE550" s="7"/>
      <c r="GF550" s="7"/>
      <c r="GG550" s="7"/>
      <c r="GH550" s="7"/>
      <c r="GI550" s="7"/>
      <c r="GJ550" s="7"/>
      <c r="GK550" s="7"/>
      <c r="GL550" s="7"/>
      <c r="GM550" s="7"/>
      <c r="GN550" s="7"/>
      <c r="GO550" s="7"/>
      <c r="GP550" s="7"/>
      <c r="GQ550" s="7"/>
      <c r="GR550" s="7"/>
      <c r="GS550" s="7"/>
      <c r="GT550" s="7"/>
      <c r="GU550" s="7"/>
      <c r="GV550" s="7"/>
      <c r="GW550" s="7"/>
      <c r="GX550" s="7"/>
      <c r="GY550" s="7"/>
      <c r="GZ550" s="7"/>
      <c r="HA550" s="7"/>
      <c r="HB550" s="7"/>
      <c r="HC550" s="7"/>
      <c r="HD550" s="7"/>
      <c r="HE550" s="7"/>
      <c r="HF550" s="7"/>
      <c r="HG550" s="7"/>
      <c r="HH550" s="7"/>
      <c r="HI550" s="7"/>
      <c r="HJ550" s="7"/>
      <c r="HK550" s="7"/>
      <c r="HL550" s="7"/>
      <c r="HM550" s="7"/>
      <c r="HN550" s="7"/>
      <c r="HO550" s="7"/>
      <c r="HP550" s="7"/>
      <c r="HQ550" s="7"/>
      <c r="HR550" s="7"/>
      <c r="HS550" s="7"/>
      <c r="HT550" s="7"/>
      <c r="HU550" s="7"/>
      <c r="HV550" s="7"/>
      <c r="HW550" s="7"/>
      <c r="HX550" s="7"/>
      <c r="HY550" s="7"/>
      <c r="HZ550" s="7"/>
      <c r="IA550" s="7"/>
      <c r="IB550" s="7"/>
      <c r="IC550" s="7"/>
      <c r="ID550" s="7"/>
      <c r="IE550" s="7"/>
      <c r="IF550" s="7"/>
      <c r="IG550" s="7"/>
      <c r="IH550" s="7"/>
      <c r="II550" s="7"/>
      <c r="IJ550" s="7"/>
      <c r="IK550" s="7"/>
      <c r="IL550" s="7"/>
      <c r="IM550" s="7"/>
      <c r="IN550" s="7"/>
      <c r="IO550" s="7"/>
      <c r="IP550" s="7"/>
      <c r="IQ550" s="7"/>
      <c r="IR550" s="7"/>
      <c r="IS550" s="7"/>
      <c r="IT550" s="7"/>
      <c r="IU550" s="7"/>
      <c r="IV550" s="7"/>
      <c r="IW550" s="7"/>
      <c r="IX550" s="7"/>
      <c r="IY550" s="7"/>
      <c r="IZ550" s="7"/>
      <c r="JA550" s="7"/>
      <c r="JB550" s="7"/>
      <c r="JC550" s="7"/>
      <c r="JD550" s="7"/>
      <c r="JE550" s="7"/>
      <c r="JF550" s="7"/>
      <c r="JG550" s="7"/>
      <c r="JH550" s="7"/>
      <c r="JI550" s="7"/>
      <c r="JJ550" s="7"/>
      <c r="JK550" s="7"/>
      <c r="JL550" s="7"/>
      <c r="JM550" s="7"/>
      <c r="JN550" s="7"/>
      <c r="JO550" s="7"/>
      <c r="JP550" s="7"/>
      <c r="JQ550" s="7"/>
      <c r="JR550" s="7"/>
      <c r="JS550" s="7"/>
      <c r="JT550" s="7"/>
      <c r="JU550" s="7"/>
      <c r="JV550" s="7"/>
      <c r="JW550" s="7"/>
      <c r="JX550" s="7"/>
      <c r="JY550" s="7"/>
      <c r="JZ550" s="7"/>
      <c r="KA550" s="7"/>
      <c r="KB550" s="7"/>
      <c r="KC550" s="7"/>
      <c r="KD550" s="7"/>
      <c r="KE550" s="7"/>
      <c r="KF550" s="7"/>
      <c r="KG550" s="7"/>
      <c r="KH550" s="7"/>
      <c r="KI550" s="7"/>
      <c r="KJ550" s="7"/>
      <c r="KK550" s="7"/>
      <c r="KL550" s="7"/>
      <c r="KM550" s="7"/>
      <c r="KN550" s="7"/>
      <c r="KO550" s="7"/>
      <c r="KP550" s="7"/>
      <c r="KQ550" s="7"/>
      <c r="KR550" s="7"/>
      <c r="KS550" s="7"/>
      <c r="KT550" s="7"/>
      <c r="KU550" s="7"/>
      <c r="KV550" s="7"/>
      <c r="KW550" s="7"/>
      <c r="KX550" s="7"/>
      <c r="KY550" s="7"/>
      <c r="KZ550" s="7"/>
      <c r="LA550" s="7"/>
      <c r="LB550" s="7"/>
      <c r="LC550" s="7"/>
      <c r="LD550" s="7"/>
      <c r="LE550" s="7"/>
      <c r="LF550" s="7"/>
      <c r="LG550" s="7"/>
      <c r="LH550" s="7"/>
      <c r="LI550" s="7"/>
      <c r="LJ550" s="7"/>
      <c r="LK550" s="7"/>
      <c r="LL550" s="7"/>
      <c r="LM550" s="7"/>
      <c r="LN550" s="7"/>
      <c r="LO550" s="7"/>
      <c r="LP550" s="7"/>
      <c r="LQ550" s="7"/>
      <c r="LR550" s="7"/>
      <c r="LS550" s="7"/>
      <c r="LT550" s="7"/>
      <c r="LU550" s="7"/>
      <c r="LV550" s="7"/>
      <c r="LW550" s="7"/>
      <c r="LX550" s="7"/>
      <c r="LY550" s="7"/>
      <c r="LZ550" s="7"/>
      <c r="MA550" s="7"/>
      <c r="MB550" s="7"/>
      <c r="MC550" s="7"/>
      <c r="MD550" s="7"/>
      <c r="ME550" s="7"/>
      <c r="MF550" s="7"/>
      <c r="MG550" s="7"/>
      <c r="MH550" s="7"/>
      <c r="MI550" s="7"/>
      <c r="MJ550" s="7"/>
      <c r="MK550" s="7"/>
      <c r="ML550" s="7"/>
      <c r="MM550" s="7"/>
      <c r="MN550" s="7"/>
      <c r="MO550" s="7"/>
      <c r="MP550" s="7"/>
      <c r="MQ550" s="7"/>
      <c r="MR550" s="7"/>
      <c r="MS550" s="7"/>
      <c r="MT550" s="7"/>
      <c r="MU550" s="7"/>
      <c r="MV550" s="7"/>
      <c r="MW550" s="7"/>
      <c r="MX550" s="7"/>
      <c r="MY550" s="7"/>
      <c r="MZ550" s="7"/>
      <c r="NA550" s="7"/>
      <c r="NB550" s="7"/>
      <c r="NC550" s="7"/>
      <c r="ND550" s="7"/>
      <c r="NE550" s="7"/>
      <c r="NF550" s="7"/>
      <c r="NG550" s="7"/>
      <c r="NH550" s="7"/>
      <c r="NI550" s="7"/>
      <c r="NJ550" s="7"/>
      <c r="NK550" s="7"/>
      <c r="NL550" s="7"/>
      <c r="NM550" s="7"/>
      <c r="NN550" s="7"/>
      <c r="NO550" s="7"/>
      <c r="NP550" s="7"/>
      <c r="NQ550" s="7"/>
      <c r="NR550" s="7"/>
      <c r="NS550" s="7"/>
      <c r="NT550" s="7"/>
      <c r="NU550" s="7"/>
      <c r="NV550" s="7"/>
      <c r="NW550" s="7"/>
      <c r="NX550" s="7"/>
      <c r="NY550" s="7"/>
      <c r="NZ550" s="7"/>
      <c r="OA550" s="7"/>
      <c r="OB550" s="7"/>
      <c r="OC550" s="7"/>
      <c r="OD550" s="7"/>
      <c r="OE550" s="7"/>
      <c r="OF550" s="7"/>
      <c r="OG550" s="7"/>
      <c r="OH550" s="7"/>
      <c r="OI550" s="7"/>
      <c r="OJ550" s="7"/>
      <c r="OK550" s="7"/>
      <c r="OL550" s="7"/>
      <c r="OM550" s="7"/>
      <c r="ON550" s="7"/>
      <c r="OO550" s="7"/>
      <c r="OP550" s="7"/>
      <c r="OQ550" s="7"/>
      <c r="OR550" s="7"/>
      <c r="OS550" s="7"/>
      <c r="OT550" s="7"/>
      <c r="OU550" s="7"/>
      <c r="OV550" s="7"/>
      <c r="OW550" s="7"/>
      <c r="OX550" s="7"/>
      <c r="OY550" s="7"/>
      <c r="OZ550" s="7"/>
      <c r="PA550" s="7"/>
      <c r="PB550" s="7"/>
      <c r="PC550" s="7"/>
      <c r="PD550" s="7"/>
      <c r="PE550" s="7"/>
      <c r="PF550" s="7"/>
      <c r="PG550" s="7"/>
      <c r="PH550" s="7"/>
      <c r="PI550" s="7"/>
      <c r="PJ550" s="7"/>
      <c r="PK550" s="7"/>
      <c r="PL550" s="7"/>
      <c r="PM550" s="7"/>
      <c r="PN550" s="7"/>
      <c r="PO550" s="7"/>
      <c r="PP550" s="7"/>
      <c r="PQ550" s="7"/>
      <c r="PR550" s="7"/>
      <c r="PS550" s="7"/>
      <c r="PT550" s="7"/>
      <c r="PU550" s="7"/>
      <c r="PV550" s="7"/>
      <c r="PW550" s="7"/>
      <c r="PX550" s="7"/>
      <c r="PY550" s="7"/>
      <c r="PZ550" s="7"/>
      <c r="QA550" s="7"/>
      <c r="QB550" s="7"/>
      <c r="QC550" s="7"/>
      <c r="QD550" s="7"/>
      <c r="QE550" s="7"/>
      <c r="QF550" s="7"/>
      <c r="QG550" s="7"/>
      <c r="QH550" s="7"/>
      <c r="QI550" s="7"/>
      <c r="QJ550" s="7"/>
      <c r="QK550" s="7"/>
      <c r="QL550" s="7"/>
      <c r="QM550" s="7"/>
      <c r="QN550" s="7"/>
      <c r="QO550" s="7"/>
      <c r="QP550" s="7"/>
      <c r="QQ550" s="7"/>
      <c r="QR550" s="7"/>
      <c r="QS550" s="7"/>
      <c r="QT550" s="7"/>
      <c r="QU550" s="7"/>
      <c r="QV550" s="7"/>
      <c r="QW550" s="7"/>
      <c r="QX550" s="7"/>
      <c r="QY550" s="7"/>
      <c r="QZ550" s="7"/>
      <c r="RA550" s="7"/>
      <c r="RB550" s="7"/>
      <c r="RC550" s="7"/>
      <c r="RD550" s="7"/>
      <c r="RE550" s="7"/>
      <c r="RF550" s="7"/>
      <c r="RG550" s="7"/>
      <c r="RH550" s="7"/>
      <c r="RI550" s="7"/>
      <c r="RJ550" s="7"/>
      <c r="RK550" s="7"/>
      <c r="RL550" s="7"/>
      <c r="RM550" s="7"/>
      <c r="RN550" s="7"/>
      <c r="RO550" s="7"/>
      <c r="RP550" s="7"/>
      <c r="RQ550" s="7"/>
      <c r="RR550" s="7"/>
      <c r="RS550" s="7"/>
      <c r="RT550" s="7"/>
      <c r="RU550" s="7"/>
      <c r="RV550" s="7"/>
      <c r="RW550" s="7"/>
      <c r="RX550" s="7"/>
      <c r="RY550" s="7"/>
      <c r="RZ550" s="7"/>
      <c r="SA550" s="7"/>
      <c r="SB550" s="7"/>
      <c r="SC550" s="7"/>
      <c r="SD550" s="7"/>
      <c r="SE550" s="7"/>
      <c r="SF550" s="7"/>
      <c r="SG550" s="7"/>
      <c r="SH550" s="7"/>
      <c r="SI550" s="7"/>
      <c r="SJ550" s="7"/>
      <c r="SK550" s="7"/>
    </row>
    <row r="551" ht="14.2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  <c r="DT551" s="7"/>
      <c r="DU551" s="7"/>
      <c r="DV551" s="7"/>
      <c r="DW551" s="7"/>
      <c r="DX551" s="7"/>
      <c r="DY551" s="7"/>
      <c r="DZ551" s="7"/>
      <c r="EA551" s="7"/>
      <c r="EB551" s="7"/>
      <c r="EC551" s="7"/>
      <c r="ED551" s="7"/>
      <c r="EE551" s="7"/>
      <c r="EF551" s="7"/>
      <c r="EG551" s="7"/>
      <c r="EH551" s="7"/>
      <c r="EI551" s="7"/>
      <c r="EJ551" s="7"/>
      <c r="EK551" s="7"/>
      <c r="EL551" s="7"/>
      <c r="EM551" s="7"/>
      <c r="EN551" s="7"/>
      <c r="EO551" s="7"/>
      <c r="EP551" s="7"/>
      <c r="EQ551" s="7"/>
      <c r="ER551" s="7"/>
      <c r="ES551" s="7"/>
      <c r="ET551" s="7"/>
      <c r="EU551" s="7"/>
      <c r="EV551" s="7"/>
      <c r="EW551" s="7"/>
      <c r="EX551" s="7"/>
      <c r="EY551" s="7"/>
      <c r="EZ551" s="7"/>
      <c r="FA551" s="7"/>
      <c r="FB551" s="7"/>
      <c r="FC551" s="7"/>
      <c r="FD551" s="7"/>
      <c r="FE551" s="7"/>
      <c r="FF551" s="7"/>
      <c r="FG551" s="7"/>
      <c r="FH551" s="7"/>
      <c r="FI551" s="7"/>
      <c r="FJ551" s="7"/>
      <c r="FK551" s="7"/>
      <c r="FL551" s="7"/>
      <c r="FM551" s="7"/>
      <c r="FN551" s="7"/>
      <c r="FO551" s="7"/>
      <c r="FP551" s="7"/>
      <c r="FQ551" s="7"/>
      <c r="FR551" s="7"/>
      <c r="FS551" s="7"/>
      <c r="FT551" s="7"/>
      <c r="FU551" s="7"/>
      <c r="FV551" s="7"/>
      <c r="FW551" s="7"/>
      <c r="FX551" s="7"/>
      <c r="FY551" s="7"/>
      <c r="FZ551" s="7"/>
      <c r="GA551" s="7"/>
      <c r="GB551" s="7"/>
      <c r="GC551" s="7"/>
      <c r="GD551" s="7"/>
      <c r="GE551" s="7"/>
      <c r="GF551" s="7"/>
      <c r="GG551" s="7"/>
      <c r="GH551" s="7"/>
      <c r="GI551" s="7"/>
      <c r="GJ551" s="7"/>
      <c r="GK551" s="7"/>
      <c r="GL551" s="7"/>
      <c r="GM551" s="7"/>
      <c r="GN551" s="7"/>
      <c r="GO551" s="7"/>
      <c r="GP551" s="7"/>
      <c r="GQ551" s="7"/>
      <c r="GR551" s="7"/>
      <c r="GS551" s="7"/>
      <c r="GT551" s="7"/>
      <c r="GU551" s="7"/>
      <c r="GV551" s="7"/>
      <c r="GW551" s="7"/>
      <c r="GX551" s="7"/>
      <c r="GY551" s="7"/>
      <c r="GZ551" s="7"/>
      <c r="HA551" s="7"/>
      <c r="HB551" s="7"/>
      <c r="HC551" s="7"/>
      <c r="HD551" s="7"/>
      <c r="HE551" s="7"/>
      <c r="HF551" s="7"/>
      <c r="HG551" s="7"/>
      <c r="HH551" s="7"/>
      <c r="HI551" s="7"/>
      <c r="HJ551" s="7"/>
      <c r="HK551" s="7"/>
      <c r="HL551" s="7"/>
      <c r="HM551" s="7"/>
      <c r="HN551" s="7"/>
      <c r="HO551" s="7"/>
      <c r="HP551" s="7"/>
      <c r="HQ551" s="7"/>
      <c r="HR551" s="7"/>
      <c r="HS551" s="7"/>
      <c r="HT551" s="7"/>
      <c r="HU551" s="7"/>
      <c r="HV551" s="7"/>
      <c r="HW551" s="7"/>
      <c r="HX551" s="7"/>
      <c r="HY551" s="7"/>
      <c r="HZ551" s="7"/>
      <c r="IA551" s="7"/>
      <c r="IB551" s="7"/>
      <c r="IC551" s="7"/>
      <c r="ID551" s="7"/>
      <c r="IE551" s="7"/>
      <c r="IF551" s="7"/>
      <c r="IG551" s="7"/>
      <c r="IH551" s="7"/>
      <c r="II551" s="7"/>
      <c r="IJ551" s="7"/>
      <c r="IK551" s="7"/>
      <c r="IL551" s="7"/>
      <c r="IM551" s="7"/>
      <c r="IN551" s="7"/>
      <c r="IO551" s="7"/>
      <c r="IP551" s="7"/>
      <c r="IQ551" s="7"/>
      <c r="IR551" s="7"/>
      <c r="IS551" s="7"/>
      <c r="IT551" s="7"/>
      <c r="IU551" s="7"/>
      <c r="IV551" s="7"/>
      <c r="IW551" s="7"/>
      <c r="IX551" s="7"/>
      <c r="IY551" s="7"/>
      <c r="IZ551" s="7"/>
      <c r="JA551" s="7"/>
      <c r="JB551" s="7"/>
      <c r="JC551" s="7"/>
      <c r="JD551" s="7"/>
      <c r="JE551" s="7"/>
      <c r="JF551" s="7"/>
      <c r="JG551" s="7"/>
      <c r="JH551" s="7"/>
      <c r="JI551" s="7"/>
      <c r="JJ551" s="7"/>
      <c r="JK551" s="7"/>
      <c r="JL551" s="7"/>
      <c r="JM551" s="7"/>
      <c r="JN551" s="7"/>
      <c r="JO551" s="7"/>
      <c r="JP551" s="7"/>
      <c r="JQ551" s="7"/>
      <c r="JR551" s="7"/>
      <c r="JS551" s="7"/>
      <c r="JT551" s="7"/>
      <c r="JU551" s="7"/>
      <c r="JV551" s="7"/>
      <c r="JW551" s="7"/>
      <c r="JX551" s="7"/>
      <c r="JY551" s="7"/>
      <c r="JZ551" s="7"/>
      <c r="KA551" s="7"/>
      <c r="KB551" s="7"/>
      <c r="KC551" s="7"/>
      <c r="KD551" s="7"/>
      <c r="KE551" s="7"/>
      <c r="KF551" s="7"/>
      <c r="KG551" s="7"/>
      <c r="KH551" s="7"/>
      <c r="KI551" s="7"/>
      <c r="KJ551" s="7"/>
      <c r="KK551" s="7"/>
      <c r="KL551" s="7"/>
      <c r="KM551" s="7"/>
      <c r="KN551" s="7"/>
      <c r="KO551" s="7"/>
      <c r="KP551" s="7"/>
      <c r="KQ551" s="7"/>
      <c r="KR551" s="7"/>
      <c r="KS551" s="7"/>
      <c r="KT551" s="7"/>
      <c r="KU551" s="7"/>
      <c r="KV551" s="7"/>
      <c r="KW551" s="7"/>
      <c r="KX551" s="7"/>
      <c r="KY551" s="7"/>
      <c r="KZ551" s="7"/>
      <c r="LA551" s="7"/>
      <c r="LB551" s="7"/>
      <c r="LC551" s="7"/>
      <c r="LD551" s="7"/>
      <c r="LE551" s="7"/>
      <c r="LF551" s="7"/>
      <c r="LG551" s="7"/>
      <c r="LH551" s="7"/>
      <c r="LI551" s="7"/>
      <c r="LJ551" s="7"/>
      <c r="LK551" s="7"/>
      <c r="LL551" s="7"/>
      <c r="LM551" s="7"/>
      <c r="LN551" s="7"/>
      <c r="LO551" s="7"/>
      <c r="LP551" s="7"/>
      <c r="LQ551" s="7"/>
      <c r="LR551" s="7"/>
      <c r="LS551" s="7"/>
      <c r="LT551" s="7"/>
      <c r="LU551" s="7"/>
      <c r="LV551" s="7"/>
      <c r="LW551" s="7"/>
      <c r="LX551" s="7"/>
      <c r="LY551" s="7"/>
      <c r="LZ551" s="7"/>
      <c r="MA551" s="7"/>
      <c r="MB551" s="7"/>
      <c r="MC551" s="7"/>
      <c r="MD551" s="7"/>
      <c r="ME551" s="7"/>
      <c r="MF551" s="7"/>
      <c r="MG551" s="7"/>
      <c r="MH551" s="7"/>
      <c r="MI551" s="7"/>
      <c r="MJ551" s="7"/>
      <c r="MK551" s="7"/>
      <c r="ML551" s="7"/>
      <c r="MM551" s="7"/>
      <c r="MN551" s="7"/>
      <c r="MO551" s="7"/>
      <c r="MP551" s="7"/>
      <c r="MQ551" s="7"/>
      <c r="MR551" s="7"/>
      <c r="MS551" s="7"/>
      <c r="MT551" s="7"/>
      <c r="MU551" s="7"/>
      <c r="MV551" s="7"/>
      <c r="MW551" s="7"/>
      <c r="MX551" s="7"/>
      <c r="MY551" s="7"/>
      <c r="MZ551" s="7"/>
      <c r="NA551" s="7"/>
      <c r="NB551" s="7"/>
      <c r="NC551" s="7"/>
      <c r="ND551" s="7"/>
      <c r="NE551" s="7"/>
      <c r="NF551" s="7"/>
      <c r="NG551" s="7"/>
      <c r="NH551" s="7"/>
      <c r="NI551" s="7"/>
      <c r="NJ551" s="7"/>
      <c r="NK551" s="7"/>
      <c r="NL551" s="7"/>
      <c r="NM551" s="7"/>
      <c r="NN551" s="7"/>
      <c r="NO551" s="7"/>
      <c r="NP551" s="7"/>
      <c r="NQ551" s="7"/>
      <c r="NR551" s="7"/>
      <c r="NS551" s="7"/>
      <c r="NT551" s="7"/>
      <c r="NU551" s="7"/>
      <c r="NV551" s="7"/>
      <c r="NW551" s="7"/>
      <c r="NX551" s="7"/>
      <c r="NY551" s="7"/>
      <c r="NZ551" s="7"/>
      <c r="OA551" s="7"/>
      <c r="OB551" s="7"/>
      <c r="OC551" s="7"/>
      <c r="OD551" s="7"/>
      <c r="OE551" s="7"/>
      <c r="OF551" s="7"/>
      <c r="OG551" s="7"/>
      <c r="OH551" s="7"/>
      <c r="OI551" s="7"/>
      <c r="OJ551" s="7"/>
      <c r="OK551" s="7"/>
      <c r="OL551" s="7"/>
      <c r="OM551" s="7"/>
      <c r="ON551" s="7"/>
      <c r="OO551" s="7"/>
      <c r="OP551" s="7"/>
      <c r="OQ551" s="7"/>
      <c r="OR551" s="7"/>
      <c r="OS551" s="7"/>
      <c r="OT551" s="7"/>
      <c r="OU551" s="7"/>
      <c r="OV551" s="7"/>
      <c r="OW551" s="7"/>
      <c r="OX551" s="7"/>
      <c r="OY551" s="7"/>
      <c r="OZ551" s="7"/>
      <c r="PA551" s="7"/>
      <c r="PB551" s="7"/>
      <c r="PC551" s="7"/>
      <c r="PD551" s="7"/>
      <c r="PE551" s="7"/>
      <c r="PF551" s="7"/>
      <c r="PG551" s="7"/>
      <c r="PH551" s="7"/>
      <c r="PI551" s="7"/>
      <c r="PJ551" s="7"/>
      <c r="PK551" s="7"/>
      <c r="PL551" s="7"/>
      <c r="PM551" s="7"/>
      <c r="PN551" s="7"/>
      <c r="PO551" s="7"/>
      <c r="PP551" s="7"/>
      <c r="PQ551" s="7"/>
      <c r="PR551" s="7"/>
      <c r="PS551" s="7"/>
      <c r="PT551" s="7"/>
      <c r="PU551" s="7"/>
      <c r="PV551" s="7"/>
      <c r="PW551" s="7"/>
      <c r="PX551" s="7"/>
      <c r="PY551" s="7"/>
      <c r="PZ551" s="7"/>
      <c r="QA551" s="7"/>
      <c r="QB551" s="7"/>
      <c r="QC551" s="7"/>
      <c r="QD551" s="7"/>
      <c r="QE551" s="7"/>
      <c r="QF551" s="7"/>
      <c r="QG551" s="7"/>
      <c r="QH551" s="7"/>
      <c r="QI551" s="7"/>
      <c r="QJ551" s="7"/>
      <c r="QK551" s="7"/>
      <c r="QL551" s="7"/>
      <c r="QM551" s="7"/>
      <c r="QN551" s="7"/>
      <c r="QO551" s="7"/>
      <c r="QP551" s="7"/>
      <c r="QQ551" s="7"/>
      <c r="QR551" s="7"/>
      <c r="QS551" s="7"/>
      <c r="QT551" s="7"/>
      <c r="QU551" s="7"/>
      <c r="QV551" s="7"/>
      <c r="QW551" s="7"/>
      <c r="QX551" s="7"/>
      <c r="QY551" s="7"/>
      <c r="QZ551" s="7"/>
      <c r="RA551" s="7"/>
      <c r="RB551" s="7"/>
      <c r="RC551" s="7"/>
      <c r="RD551" s="7"/>
      <c r="RE551" s="7"/>
      <c r="RF551" s="7"/>
      <c r="RG551" s="7"/>
      <c r="RH551" s="7"/>
      <c r="RI551" s="7"/>
      <c r="RJ551" s="7"/>
      <c r="RK551" s="7"/>
      <c r="RL551" s="7"/>
      <c r="RM551" s="7"/>
      <c r="RN551" s="7"/>
      <c r="RO551" s="7"/>
      <c r="RP551" s="7"/>
      <c r="RQ551" s="7"/>
      <c r="RR551" s="7"/>
      <c r="RS551" s="7"/>
      <c r="RT551" s="7"/>
      <c r="RU551" s="7"/>
      <c r="RV551" s="7"/>
      <c r="RW551" s="7"/>
      <c r="RX551" s="7"/>
      <c r="RY551" s="7"/>
      <c r="RZ551" s="7"/>
      <c r="SA551" s="7"/>
      <c r="SB551" s="7"/>
      <c r="SC551" s="7"/>
      <c r="SD551" s="7"/>
      <c r="SE551" s="7"/>
      <c r="SF551" s="7"/>
      <c r="SG551" s="7"/>
      <c r="SH551" s="7"/>
      <c r="SI551" s="7"/>
      <c r="SJ551" s="7"/>
      <c r="SK551" s="7"/>
    </row>
    <row r="552" ht="14.2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  <c r="DT552" s="7"/>
      <c r="DU552" s="7"/>
      <c r="DV552" s="7"/>
      <c r="DW552" s="7"/>
      <c r="DX552" s="7"/>
      <c r="DY552" s="7"/>
      <c r="DZ552" s="7"/>
      <c r="EA552" s="7"/>
      <c r="EB552" s="7"/>
      <c r="EC552" s="7"/>
      <c r="ED552" s="7"/>
      <c r="EE552" s="7"/>
      <c r="EF552" s="7"/>
      <c r="EG552" s="7"/>
      <c r="EH552" s="7"/>
      <c r="EI552" s="7"/>
      <c r="EJ552" s="7"/>
      <c r="EK552" s="7"/>
      <c r="EL552" s="7"/>
      <c r="EM552" s="7"/>
      <c r="EN552" s="7"/>
      <c r="EO552" s="7"/>
      <c r="EP552" s="7"/>
      <c r="EQ552" s="7"/>
      <c r="ER552" s="7"/>
      <c r="ES552" s="7"/>
      <c r="ET552" s="7"/>
      <c r="EU552" s="7"/>
      <c r="EV552" s="7"/>
      <c r="EW552" s="7"/>
      <c r="EX552" s="7"/>
      <c r="EY552" s="7"/>
      <c r="EZ552" s="7"/>
      <c r="FA552" s="7"/>
      <c r="FB552" s="7"/>
      <c r="FC552" s="7"/>
      <c r="FD552" s="7"/>
      <c r="FE552" s="7"/>
      <c r="FF552" s="7"/>
      <c r="FG552" s="7"/>
      <c r="FH552" s="7"/>
      <c r="FI552" s="7"/>
      <c r="FJ552" s="7"/>
      <c r="FK552" s="7"/>
      <c r="FL552" s="7"/>
      <c r="FM552" s="7"/>
      <c r="FN552" s="7"/>
      <c r="FO552" s="7"/>
      <c r="FP552" s="7"/>
      <c r="FQ552" s="7"/>
      <c r="FR552" s="7"/>
      <c r="FS552" s="7"/>
      <c r="FT552" s="7"/>
      <c r="FU552" s="7"/>
      <c r="FV552" s="7"/>
      <c r="FW552" s="7"/>
      <c r="FX552" s="7"/>
      <c r="FY552" s="7"/>
      <c r="FZ552" s="7"/>
      <c r="GA552" s="7"/>
      <c r="GB552" s="7"/>
      <c r="GC552" s="7"/>
      <c r="GD552" s="7"/>
      <c r="GE552" s="7"/>
      <c r="GF552" s="7"/>
      <c r="GG552" s="7"/>
      <c r="GH552" s="7"/>
      <c r="GI552" s="7"/>
      <c r="GJ552" s="7"/>
      <c r="GK552" s="7"/>
      <c r="GL552" s="7"/>
      <c r="GM552" s="7"/>
      <c r="GN552" s="7"/>
      <c r="GO552" s="7"/>
      <c r="GP552" s="7"/>
      <c r="GQ552" s="7"/>
      <c r="GR552" s="7"/>
      <c r="GS552" s="7"/>
      <c r="GT552" s="7"/>
      <c r="GU552" s="7"/>
      <c r="GV552" s="7"/>
      <c r="GW552" s="7"/>
      <c r="GX552" s="7"/>
      <c r="GY552" s="7"/>
      <c r="GZ552" s="7"/>
      <c r="HA552" s="7"/>
      <c r="HB552" s="7"/>
      <c r="HC552" s="7"/>
      <c r="HD552" s="7"/>
      <c r="HE552" s="7"/>
      <c r="HF552" s="7"/>
      <c r="HG552" s="7"/>
      <c r="HH552" s="7"/>
      <c r="HI552" s="7"/>
      <c r="HJ552" s="7"/>
      <c r="HK552" s="7"/>
      <c r="HL552" s="7"/>
      <c r="HM552" s="7"/>
      <c r="HN552" s="7"/>
      <c r="HO552" s="7"/>
      <c r="HP552" s="7"/>
      <c r="HQ552" s="7"/>
      <c r="HR552" s="7"/>
      <c r="HS552" s="7"/>
      <c r="HT552" s="7"/>
      <c r="HU552" s="7"/>
      <c r="HV552" s="7"/>
      <c r="HW552" s="7"/>
      <c r="HX552" s="7"/>
      <c r="HY552" s="7"/>
      <c r="HZ552" s="7"/>
      <c r="IA552" s="7"/>
      <c r="IB552" s="7"/>
      <c r="IC552" s="7"/>
      <c r="ID552" s="7"/>
      <c r="IE552" s="7"/>
      <c r="IF552" s="7"/>
      <c r="IG552" s="7"/>
      <c r="IH552" s="7"/>
      <c r="II552" s="7"/>
      <c r="IJ552" s="7"/>
      <c r="IK552" s="7"/>
      <c r="IL552" s="7"/>
      <c r="IM552" s="7"/>
      <c r="IN552" s="7"/>
      <c r="IO552" s="7"/>
      <c r="IP552" s="7"/>
      <c r="IQ552" s="7"/>
      <c r="IR552" s="7"/>
      <c r="IS552" s="7"/>
      <c r="IT552" s="7"/>
      <c r="IU552" s="7"/>
      <c r="IV552" s="7"/>
      <c r="IW552" s="7"/>
      <c r="IX552" s="7"/>
      <c r="IY552" s="7"/>
      <c r="IZ552" s="7"/>
      <c r="JA552" s="7"/>
      <c r="JB552" s="7"/>
      <c r="JC552" s="7"/>
      <c r="JD552" s="7"/>
      <c r="JE552" s="7"/>
      <c r="JF552" s="7"/>
      <c r="JG552" s="7"/>
      <c r="JH552" s="7"/>
      <c r="JI552" s="7"/>
      <c r="JJ552" s="7"/>
      <c r="JK552" s="7"/>
      <c r="JL552" s="7"/>
      <c r="JM552" s="7"/>
      <c r="JN552" s="7"/>
      <c r="JO552" s="7"/>
      <c r="JP552" s="7"/>
      <c r="JQ552" s="7"/>
      <c r="JR552" s="7"/>
      <c r="JS552" s="7"/>
      <c r="JT552" s="7"/>
      <c r="JU552" s="7"/>
      <c r="JV552" s="7"/>
      <c r="JW552" s="7"/>
      <c r="JX552" s="7"/>
      <c r="JY552" s="7"/>
      <c r="JZ552" s="7"/>
      <c r="KA552" s="7"/>
      <c r="KB552" s="7"/>
      <c r="KC552" s="7"/>
      <c r="KD552" s="7"/>
      <c r="KE552" s="7"/>
      <c r="KF552" s="7"/>
      <c r="KG552" s="7"/>
      <c r="KH552" s="7"/>
      <c r="KI552" s="7"/>
      <c r="KJ552" s="7"/>
      <c r="KK552" s="7"/>
      <c r="KL552" s="7"/>
      <c r="KM552" s="7"/>
      <c r="KN552" s="7"/>
      <c r="KO552" s="7"/>
      <c r="KP552" s="7"/>
      <c r="KQ552" s="7"/>
      <c r="KR552" s="7"/>
      <c r="KS552" s="7"/>
      <c r="KT552" s="7"/>
      <c r="KU552" s="7"/>
      <c r="KV552" s="7"/>
      <c r="KW552" s="7"/>
      <c r="KX552" s="7"/>
      <c r="KY552" s="7"/>
      <c r="KZ552" s="7"/>
      <c r="LA552" s="7"/>
      <c r="LB552" s="7"/>
      <c r="LC552" s="7"/>
      <c r="LD552" s="7"/>
      <c r="LE552" s="7"/>
      <c r="LF552" s="7"/>
      <c r="LG552" s="7"/>
      <c r="LH552" s="7"/>
      <c r="LI552" s="7"/>
      <c r="LJ552" s="7"/>
      <c r="LK552" s="7"/>
      <c r="LL552" s="7"/>
      <c r="LM552" s="7"/>
      <c r="LN552" s="7"/>
      <c r="LO552" s="7"/>
      <c r="LP552" s="7"/>
      <c r="LQ552" s="7"/>
      <c r="LR552" s="7"/>
      <c r="LS552" s="7"/>
      <c r="LT552" s="7"/>
      <c r="LU552" s="7"/>
      <c r="LV552" s="7"/>
      <c r="LW552" s="7"/>
      <c r="LX552" s="7"/>
      <c r="LY552" s="7"/>
      <c r="LZ552" s="7"/>
      <c r="MA552" s="7"/>
      <c r="MB552" s="7"/>
      <c r="MC552" s="7"/>
      <c r="MD552" s="7"/>
      <c r="ME552" s="7"/>
      <c r="MF552" s="7"/>
      <c r="MG552" s="7"/>
      <c r="MH552" s="7"/>
      <c r="MI552" s="7"/>
      <c r="MJ552" s="7"/>
      <c r="MK552" s="7"/>
      <c r="ML552" s="7"/>
      <c r="MM552" s="7"/>
      <c r="MN552" s="7"/>
      <c r="MO552" s="7"/>
      <c r="MP552" s="7"/>
      <c r="MQ552" s="7"/>
      <c r="MR552" s="7"/>
      <c r="MS552" s="7"/>
      <c r="MT552" s="7"/>
      <c r="MU552" s="7"/>
      <c r="MV552" s="7"/>
      <c r="MW552" s="7"/>
      <c r="MX552" s="7"/>
      <c r="MY552" s="7"/>
      <c r="MZ552" s="7"/>
      <c r="NA552" s="7"/>
      <c r="NB552" s="7"/>
      <c r="NC552" s="7"/>
      <c r="ND552" s="7"/>
      <c r="NE552" s="7"/>
      <c r="NF552" s="7"/>
      <c r="NG552" s="7"/>
      <c r="NH552" s="7"/>
      <c r="NI552" s="7"/>
      <c r="NJ552" s="7"/>
      <c r="NK552" s="7"/>
      <c r="NL552" s="7"/>
      <c r="NM552" s="7"/>
      <c r="NN552" s="7"/>
      <c r="NO552" s="7"/>
      <c r="NP552" s="7"/>
      <c r="NQ552" s="7"/>
      <c r="NR552" s="7"/>
      <c r="NS552" s="7"/>
      <c r="NT552" s="7"/>
      <c r="NU552" s="7"/>
      <c r="NV552" s="7"/>
      <c r="NW552" s="7"/>
      <c r="NX552" s="7"/>
      <c r="NY552" s="7"/>
      <c r="NZ552" s="7"/>
      <c r="OA552" s="7"/>
      <c r="OB552" s="7"/>
      <c r="OC552" s="7"/>
      <c r="OD552" s="7"/>
      <c r="OE552" s="7"/>
      <c r="OF552" s="7"/>
      <c r="OG552" s="7"/>
      <c r="OH552" s="7"/>
      <c r="OI552" s="7"/>
      <c r="OJ552" s="7"/>
      <c r="OK552" s="7"/>
      <c r="OL552" s="7"/>
      <c r="OM552" s="7"/>
      <c r="ON552" s="7"/>
      <c r="OO552" s="7"/>
      <c r="OP552" s="7"/>
      <c r="OQ552" s="7"/>
      <c r="OR552" s="7"/>
      <c r="OS552" s="7"/>
      <c r="OT552" s="7"/>
      <c r="OU552" s="7"/>
      <c r="OV552" s="7"/>
      <c r="OW552" s="7"/>
      <c r="OX552" s="7"/>
      <c r="OY552" s="7"/>
      <c r="OZ552" s="7"/>
      <c r="PA552" s="7"/>
      <c r="PB552" s="7"/>
      <c r="PC552" s="7"/>
      <c r="PD552" s="7"/>
      <c r="PE552" s="7"/>
      <c r="PF552" s="7"/>
      <c r="PG552" s="7"/>
      <c r="PH552" s="7"/>
      <c r="PI552" s="7"/>
      <c r="PJ552" s="7"/>
      <c r="PK552" s="7"/>
      <c r="PL552" s="7"/>
      <c r="PM552" s="7"/>
      <c r="PN552" s="7"/>
      <c r="PO552" s="7"/>
      <c r="PP552" s="7"/>
      <c r="PQ552" s="7"/>
      <c r="PR552" s="7"/>
      <c r="PS552" s="7"/>
      <c r="PT552" s="7"/>
      <c r="PU552" s="7"/>
      <c r="PV552" s="7"/>
      <c r="PW552" s="7"/>
      <c r="PX552" s="7"/>
      <c r="PY552" s="7"/>
      <c r="PZ552" s="7"/>
      <c r="QA552" s="7"/>
      <c r="QB552" s="7"/>
      <c r="QC552" s="7"/>
      <c r="QD552" s="7"/>
      <c r="QE552" s="7"/>
      <c r="QF552" s="7"/>
      <c r="QG552" s="7"/>
      <c r="QH552" s="7"/>
      <c r="QI552" s="7"/>
      <c r="QJ552" s="7"/>
      <c r="QK552" s="7"/>
      <c r="QL552" s="7"/>
      <c r="QM552" s="7"/>
      <c r="QN552" s="7"/>
      <c r="QO552" s="7"/>
      <c r="QP552" s="7"/>
      <c r="QQ552" s="7"/>
      <c r="QR552" s="7"/>
      <c r="QS552" s="7"/>
      <c r="QT552" s="7"/>
      <c r="QU552" s="7"/>
      <c r="QV552" s="7"/>
      <c r="QW552" s="7"/>
      <c r="QX552" s="7"/>
      <c r="QY552" s="7"/>
      <c r="QZ552" s="7"/>
      <c r="RA552" s="7"/>
      <c r="RB552" s="7"/>
      <c r="RC552" s="7"/>
      <c r="RD552" s="7"/>
      <c r="RE552" s="7"/>
      <c r="RF552" s="7"/>
      <c r="RG552" s="7"/>
      <c r="RH552" s="7"/>
      <c r="RI552" s="7"/>
      <c r="RJ552" s="7"/>
      <c r="RK552" s="7"/>
      <c r="RL552" s="7"/>
      <c r="RM552" s="7"/>
      <c r="RN552" s="7"/>
      <c r="RO552" s="7"/>
      <c r="RP552" s="7"/>
      <c r="RQ552" s="7"/>
      <c r="RR552" s="7"/>
      <c r="RS552" s="7"/>
      <c r="RT552" s="7"/>
      <c r="RU552" s="7"/>
      <c r="RV552" s="7"/>
      <c r="RW552" s="7"/>
      <c r="RX552" s="7"/>
      <c r="RY552" s="7"/>
      <c r="RZ552" s="7"/>
      <c r="SA552" s="7"/>
      <c r="SB552" s="7"/>
      <c r="SC552" s="7"/>
      <c r="SD552" s="7"/>
      <c r="SE552" s="7"/>
      <c r="SF552" s="7"/>
      <c r="SG552" s="7"/>
      <c r="SH552" s="7"/>
      <c r="SI552" s="7"/>
      <c r="SJ552" s="7"/>
      <c r="SK552" s="7"/>
    </row>
    <row r="553" ht="14.2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  <c r="DT553" s="7"/>
      <c r="DU553" s="7"/>
      <c r="DV553" s="7"/>
      <c r="DW553" s="7"/>
      <c r="DX553" s="7"/>
      <c r="DY553" s="7"/>
      <c r="DZ553" s="7"/>
      <c r="EA553" s="7"/>
      <c r="EB553" s="7"/>
      <c r="EC553" s="7"/>
      <c r="ED553" s="7"/>
      <c r="EE553" s="7"/>
      <c r="EF553" s="7"/>
      <c r="EG553" s="7"/>
      <c r="EH553" s="7"/>
      <c r="EI553" s="7"/>
      <c r="EJ553" s="7"/>
      <c r="EK553" s="7"/>
      <c r="EL553" s="7"/>
      <c r="EM553" s="7"/>
      <c r="EN553" s="7"/>
      <c r="EO553" s="7"/>
      <c r="EP553" s="7"/>
      <c r="EQ553" s="7"/>
      <c r="ER553" s="7"/>
      <c r="ES553" s="7"/>
      <c r="ET553" s="7"/>
      <c r="EU553" s="7"/>
      <c r="EV553" s="7"/>
      <c r="EW553" s="7"/>
      <c r="EX553" s="7"/>
      <c r="EY553" s="7"/>
      <c r="EZ553" s="7"/>
      <c r="FA553" s="7"/>
      <c r="FB553" s="7"/>
      <c r="FC553" s="7"/>
      <c r="FD553" s="7"/>
      <c r="FE553" s="7"/>
      <c r="FF553" s="7"/>
      <c r="FG553" s="7"/>
      <c r="FH553" s="7"/>
      <c r="FI553" s="7"/>
      <c r="FJ553" s="7"/>
      <c r="FK553" s="7"/>
      <c r="FL553" s="7"/>
      <c r="FM553" s="7"/>
      <c r="FN553" s="7"/>
      <c r="FO553" s="7"/>
      <c r="FP553" s="7"/>
      <c r="FQ553" s="7"/>
      <c r="FR553" s="7"/>
      <c r="FS553" s="7"/>
      <c r="FT553" s="7"/>
      <c r="FU553" s="7"/>
      <c r="FV553" s="7"/>
      <c r="FW553" s="7"/>
      <c r="FX553" s="7"/>
      <c r="FY553" s="7"/>
      <c r="FZ553" s="7"/>
      <c r="GA553" s="7"/>
      <c r="GB553" s="7"/>
      <c r="GC553" s="7"/>
      <c r="GD553" s="7"/>
      <c r="GE553" s="7"/>
      <c r="GF553" s="7"/>
      <c r="GG553" s="7"/>
      <c r="GH553" s="7"/>
      <c r="GI553" s="7"/>
      <c r="GJ553" s="7"/>
      <c r="GK553" s="7"/>
      <c r="GL553" s="7"/>
      <c r="GM553" s="7"/>
      <c r="GN553" s="7"/>
      <c r="GO553" s="7"/>
      <c r="GP553" s="7"/>
      <c r="GQ553" s="7"/>
      <c r="GR553" s="7"/>
      <c r="GS553" s="7"/>
      <c r="GT553" s="7"/>
      <c r="GU553" s="7"/>
      <c r="GV553" s="7"/>
      <c r="GW553" s="7"/>
      <c r="GX553" s="7"/>
      <c r="GY553" s="7"/>
      <c r="GZ553" s="7"/>
      <c r="HA553" s="7"/>
      <c r="HB553" s="7"/>
      <c r="HC553" s="7"/>
      <c r="HD553" s="7"/>
      <c r="HE553" s="7"/>
      <c r="HF553" s="7"/>
      <c r="HG553" s="7"/>
      <c r="HH553" s="7"/>
      <c r="HI553" s="7"/>
      <c r="HJ553" s="7"/>
      <c r="HK553" s="7"/>
      <c r="HL553" s="7"/>
      <c r="HM553" s="7"/>
      <c r="HN553" s="7"/>
      <c r="HO553" s="7"/>
      <c r="HP553" s="7"/>
      <c r="HQ553" s="7"/>
      <c r="HR553" s="7"/>
      <c r="HS553" s="7"/>
      <c r="HT553" s="7"/>
      <c r="HU553" s="7"/>
      <c r="HV553" s="7"/>
      <c r="HW553" s="7"/>
      <c r="HX553" s="7"/>
      <c r="HY553" s="7"/>
      <c r="HZ553" s="7"/>
      <c r="IA553" s="7"/>
      <c r="IB553" s="7"/>
      <c r="IC553" s="7"/>
      <c r="ID553" s="7"/>
      <c r="IE553" s="7"/>
      <c r="IF553" s="7"/>
      <c r="IG553" s="7"/>
      <c r="IH553" s="7"/>
      <c r="II553" s="7"/>
      <c r="IJ553" s="7"/>
      <c r="IK553" s="7"/>
      <c r="IL553" s="7"/>
      <c r="IM553" s="7"/>
      <c r="IN553" s="7"/>
      <c r="IO553" s="7"/>
      <c r="IP553" s="7"/>
      <c r="IQ553" s="7"/>
      <c r="IR553" s="7"/>
      <c r="IS553" s="7"/>
      <c r="IT553" s="7"/>
      <c r="IU553" s="7"/>
      <c r="IV553" s="7"/>
      <c r="IW553" s="7"/>
      <c r="IX553" s="7"/>
      <c r="IY553" s="7"/>
      <c r="IZ553" s="7"/>
      <c r="JA553" s="7"/>
      <c r="JB553" s="7"/>
      <c r="JC553" s="7"/>
      <c r="JD553" s="7"/>
      <c r="JE553" s="7"/>
      <c r="JF553" s="7"/>
      <c r="JG553" s="7"/>
      <c r="JH553" s="7"/>
      <c r="JI553" s="7"/>
      <c r="JJ553" s="7"/>
      <c r="JK553" s="7"/>
      <c r="JL553" s="7"/>
      <c r="JM553" s="7"/>
      <c r="JN553" s="7"/>
      <c r="JO553" s="7"/>
      <c r="JP553" s="7"/>
      <c r="JQ553" s="7"/>
      <c r="JR553" s="7"/>
      <c r="JS553" s="7"/>
      <c r="JT553" s="7"/>
      <c r="JU553" s="7"/>
      <c r="JV553" s="7"/>
      <c r="JW553" s="7"/>
      <c r="JX553" s="7"/>
      <c r="JY553" s="7"/>
      <c r="JZ553" s="7"/>
      <c r="KA553" s="7"/>
      <c r="KB553" s="7"/>
      <c r="KC553" s="7"/>
      <c r="KD553" s="7"/>
      <c r="KE553" s="7"/>
      <c r="KF553" s="7"/>
      <c r="KG553" s="7"/>
      <c r="KH553" s="7"/>
      <c r="KI553" s="7"/>
      <c r="KJ553" s="7"/>
      <c r="KK553" s="7"/>
      <c r="KL553" s="7"/>
      <c r="KM553" s="7"/>
      <c r="KN553" s="7"/>
      <c r="KO553" s="7"/>
      <c r="KP553" s="7"/>
      <c r="KQ553" s="7"/>
      <c r="KR553" s="7"/>
      <c r="KS553" s="7"/>
      <c r="KT553" s="7"/>
      <c r="KU553" s="7"/>
      <c r="KV553" s="7"/>
      <c r="KW553" s="7"/>
      <c r="KX553" s="7"/>
      <c r="KY553" s="7"/>
      <c r="KZ553" s="7"/>
      <c r="LA553" s="7"/>
      <c r="LB553" s="7"/>
      <c r="LC553" s="7"/>
      <c r="LD553" s="7"/>
      <c r="LE553" s="7"/>
      <c r="LF553" s="7"/>
      <c r="LG553" s="7"/>
      <c r="LH553" s="7"/>
      <c r="LI553" s="7"/>
      <c r="LJ553" s="7"/>
      <c r="LK553" s="7"/>
      <c r="LL553" s="7"/>
      <c r="LM553" s="7"/>
      <c r="LN553" s="7"/>
      <c r="LO553" s="7"/>
      <c r="LP553" s="7"/>
      <c r="LQ553" s="7"/>
      <c r="LR553" s="7"/>
      <c r="LS553" s="7"/>
      <c r="LT553" s="7"/>
      <c r="LU553" s="7"/>
      <c r="LV553" s="7"/>
      <c r="LW553" s="7"/>
      <c r="LX553" s="7"/>
      <c r="LY553" s="7"/>
      <c r="LZ553" s="7"/>
      <c r="MA553" s="7"/>
      <c r="MB553" s="7"/>
      <c r="MC553" s="7"/>
      <c r="MD553" s="7"/>
      <c r="ME553" s="7"/>
      <c r="MF553" s="7"/>
      <c r="MG553" s="7"/>
      <c r="MH553" s="7"/>
      <c r="MI553" s="7"/>
      <c r="MJ553" s="7"/>
      <c r="MK553" s="7"/>
      <c r="ML553" s="7"/>
      <c r="MM553" s="7"/>
      <c r="MN553" s="7"/>
      <c r="MO553" s="7"/>
      <c r="MP553" s="7"/>
      <c r="MQ553" s="7"/>
      <c r="MR553" s="7"/>
      <c r="MS553" s="7"/>
      <c r="MT553" s="7"/>
      <c r="MU553" s="7"/>
      <c r="MV553" s="7"/>
      <c r="MW553" s="7"/>
      <c r="MX553" s="7"/>
      <c r="MY553" s="7"/>
      <c r="MZ553" s="7"/>
      <c r="NA553" s="7"/>
      <c r="NB553" s="7"/>
      <c r="NC553" s="7"/>
      <c r="ND553" s="7"/>
      <c r="NE553" s="7"/>
      <c r="NF553" s="7"/>
      <c r="NG553" s="7"/>
      <c r="NH553" s="7"/>
      <c r="NI553" s="7"/>
      <c r="NJ553" s="7"/>
      <c r="NK553" s="7"/>
      <c r="NL553" s="7"/>
      <c r="NM553" s="7"/>
      <c r="NN553" s="7"/>
      <c r="NO553" s="7"/>
      <c r="NP553" s="7"/>
      <c r="NQ553" s="7"/>
      <c r="NR553" s="7"/>
      <c r="NS553" s="7"/>
      <c r="NT553" s="7"/>
      <c r="NU553" s="7"/>
      <c r="NV553" s="7"/>
      <c r="NW553" s="7"/>
      <c r="NX553" s="7"/>
      <c r="NY553" s="7"/>
      <c r="NZ553" s="7"/>
      <c r="OA553" s="7"/>
      <c r="OB553" s="7"/>
      <c r="OC553" s="7"/>
      <c r="OD553" s="7"/>
      <c r="OE553" s="7"/>
      <c r="OF553" s="7"/>
      <c r="OG553" s="7"/>
      <c r="OH553" s="7"/>
      <c r="OI553" s="7"/>
      <c r="OJ553" s="7"/>
      <c r="OK553" s="7"/>
      <c r="OL553" s="7"/>
      <c r="OM553" s="7"/>
      <c r="ON553" s="7"/>
      <c r="OO553" s="7"/>
      <c r="OP553" s="7"/>
      <c r="OQ553" s="7"/>
      <c r="OR553" s="7"/>
      <c r="OS553" s="7"/>
      <c r="OT553" s="7"/>
      <c r="OU553" s="7"/>
      <c r="OV553" s="7"/>
      <c r="OW553" s="7"/>
      <c r="OX553" s="7"/>
      <c r="OY553" s="7"/>
      <c r="OZ553" s="7"/>
      <c r="PA553" s="7"/>
      <c r="PB553" s="7"/>
      <c r="PC553" s="7"/>
      <c r="PD553" s="7"/>
      <c r="PE553" s="7"/>
      <c r="PF553" s="7"/>
      <c r="PG553" s="7"/>
      <c r="PH553" s="7"/>
      <c r="PI553" s="7"/>
      <c r="PJ553" s="7"/>
      <c r="PK553" s="7"/>
      <c r="PL553" s="7"/>
      <c r="PM553" s="7"/>
      <c r="PN553" s="7"/>
      <c r="PO553" s="7"/>
      <c r="PP553" s="7"/>
      <c r="PQ553" s="7"/>
      <c r="PR553" s="7"/>
      <c r="PS553" s="7"/>
      <c r="PT553" s="7"/>
      <c r="PU553" s="7"/>
      <c r="PV553" s="7"/>
      <c r="PW553" s="7"/>
      <c r="PX553" s="7"/>
      <c r="PY553" s="7"/>
      <c r="PZ553" s="7"/>
      <c r="QA553" s="7"/>
      <c r="QB553" s="7"/>
      <c r="QC553" s="7"/>
      <c r="QD553" s="7"/>
      <c r="QE553" s="7"/>
      <c r="QF553" s="7"/>
      <c r="QG553" s="7"/>
      <c r="QH553" s="7"/>
      <c r="QI553" s="7"/>
      <c r="QJ553" s="7"/>
      <c r="QK553" s="7"/>
      <c r="QL553" s="7"/>
      <c r="QM553" s="7"/>
      <c r="QN553" s="7"/>
      <c r="QO553" s="7"/>
      <c r="QP553" s="7"/>
      <c r="QQ553" s="7"/>
      <c r="QR553" s="7"/>
      <c r="QS553" s="7"/>
      <c r="QT553" s="7"/>
      <c r="QU553" s="7"/>
      <c r="QV553" s="7"/>
      <c r="QW553" s="7"/>
      <c r="QX553" s="7"/>
      <c r="QY553" s="7"/>
      <c r="QZ553" s="7"/>
      <c r="RA553" s="7"/>
      <c r="RB553" s="7"/>
      <c r="RC553" s="7"/>
      <c r="RD553" s="7"/>
      <c r="RE553" s="7"/>
      <c r="RF553" s="7"/>
      <c r="RG553" s="7"/>
      <c r="RH553" s="7"/>
      <c r="RI553" s="7"/>
      <c r="RJ553" s="7"/>
      <c r="RK553" s="7"/>
      <c r="RL553" s="7"/>
      <c r="RM553" s="7"/>
      <c r="RN553" s="7"/>
      <c r="RO553" s="7"/>
      <c r="RP553" s="7"/>
      <c r="RQ553" s="7"/>
      <c r="RR553" s="7"/>
      <c r="RS553" s="7"/>
      <c r="RT553" s="7"/>
      <c r="RU553" s="7"/>
      <c r="RV553" s="7"/>
      <c r="RW553" s="7"/>
      <c r="RX553" s="7"/>
      <c r="RY553" s="7"/>
      <c r="RZ553" s="7"/>
      <c r="SA553" s="7"/>
      <c r="SB553" s="7"/>
      <c r="SC553" s="7"/>
      <c r="SD553" s="7"/>
      <c r="SE553" s="7"/>
      <c r="SF553" s="7"/>
      <c r="SG553" s="7"/>
      <c r="SH553" s="7"/>
      <c r="SI553" s="7"/>
      <c r="SJ553" s="7"/>
      <c r="SK553" s="7"/>
    </row>
    <row r="554" ht="14.2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  <c r="DT554" s="7"/>
      <c r="DU554" s="7"/>
      <c r="DV554" s="7"/>
      <c r="DW554" s="7"/>
      <c r="DX554" s="7"/>
      <c r="DY554" s="7"/>
      <c r="DZ554" s="7"/>
      <c r="EA554" s="7"/>
      <c r="EB554" s="7"/>
      <c r="EC554" s="7"/>
      <c r="ED554" s="7"/>
      <c r="EE554" s="7"/>
      <c r="EF554" s="7"/>
      <c r="EG554" s="7"/>
      <c r="EH554" s="7"/>
      <c r="EI554" s="7"/>
      <c r="EJ554" s="7"/>
      <c r="EK554" s="7"/>
      <c r="EL554" s="7"/>
      <c r="EM554" s="7"/>
      <c r="EN554" s="7"/>
      <c r="EO554" s="7"/>
      <c r="EP554" s="7"/>
      <c r="EQ554" s="7"/>
      <c r="ER554" s="7"/>
      <c r="ES554" s="7"/>
      <c r="ET554" s="7"/>
      <c r="EU554" s="7"/>
      <c r="EV554" s="7"/>
      <c r="EW554" s="7"/>
      <c r="EX554" s="7"/>
      <c r="EY554" s="7"/>
      <c r="EZ554" s="7"/>
      <c r="FA554" s="7"/>
      <c r="FB554" s="7"/>
      <c r="FC554" s="7"/>
      <c r="FD554" s="7"/>
      <c r="FE554" s="7"/>
      <c r="FF554" s="7"/>
      <c r="FG554" s="7"/>
      <c r="FH554" s="7"/>
      <c r="FI554" s="7"/>
      <c r="FJ554" s="7"/>
      <c r="FK554" s="7"/>
      <c r="FL554" s="7"/>
      <c r="FM554" s="7"/>
      <c r="FN554" s="7"/>
      <c r="FO554" s="7"/>
      <c r="FP554" s="7"/>
      <c r="FQ554" s="7"/>
      <c r="FR554" s="7"/>
      <c r="FS554" s="7"/>
      <c r="FT554" s="7"/>
      <c r="FU554" s="7"/>
      <c r="FV554" s="7"/>
      <c r="FW554" s="7"/>
      <c r="FX554" s="7"/>
      <c r="FY554" s="7"/>
      <c r="FZ554" s="7"/>
      <c r="GA554" s="7"/>
      <c r="GB554" s="7"/>
      <c r="GC554" s="7"/>
      <c r="GD554" s="7"/>
      <c r="GE554" s="7"/>
      <c r="GF554" s="7"/>
      <c r="GG554" s="7"/>
      <c r="GH554" s="7"/>
      <c r="GI554" s="7"/>
      <c r="GJ554" s="7"/>
      <c r="GK554" s="7"/>
      <c r="GL554" s="7"/>
      <c r="GM554" s="7"/>
      <c r="GN554" s="7"/>
      <c r="GO554" s="7"/>
      <c r="GP554" s="7"/>
      <c r="GQ554" s="7"/>
      <c r="GR554" s="7"/>
      <c r="GS554" s="7"/>
      <c r="GT554" s="7"/>
      <c r="GU554" s="7"/>
      <c r="GV554" s="7"/>
      <c r="GW554" s="7"/>
      <c r="GX554" s="7"/>
      <c r="GY554" s="7"/>
      <c r="GZ554" s="7"/>
      <c r="HA554" s="7"/>
      <c r="HB554" s="7"/>
      <c r="HC554" s="7"/>
      <c r="HD554" s="7"/>
      <c r="HE554" s="7"/>
      <c r="HF554" s="7"/>
      <c r="HG554" s="7"/>
      <c r="HH554" s="7"/>
      <c r="HI554" s="7"/>
      <c r="HJ554" s="7"/>
      <c r="HK554" s="7"/>
      <c r="HL554" s="7"/>
      <c r="HM554" s="7"/>
      <c r="HN554" s="7"/>
      <c r="HO554" s="7"/>
      <c r="HP554" s="7"/>
      <c r="HQ554" s="7"/>
      <c r="HR554" s="7"/>
      <c r="HS554" s="7"/>
      <c r="HT554" s="7"/>
      <c r="HU554" s="7"/>
      <c r="HV554" s="7"/>
      <c r="HW554" s="7"/>
      <c r="HX554" s="7"/>
      <c r="HY554" s="7"/>
      <c r="HZ554" s="7"/>
      <c r="IA554" s="7"/>
      <c r="IB554" s="7"/>
      <c r="IC554" s="7"/>
      <c r="ID554" s="7"/>
      <c r="IE554" s="7"/>
      <c r="IF554" s="7"/>
      <c r="IG554" s="7"/>
      <c r="IH554" s="7"/>
      <c r="II554" s="7"/>
      <c r="IJ554" s="7"/>
      <c r="IK554" s="7"/>
      <c r="IL554" s="7"/>
      <c r="IM554" s="7"/>
      <c r="IN554" s="7"/>
      <c r="IO554" s="7"/>
      <c r="IP554" s="7"/>
      <c r="IQ554" s="7"/>
      <c r="IR554" s="7"/>
      <c r="IS554" s="7"/>
      <c r="IT554" s="7"/>
      <c r="IU554" s="7"/>
      <c r="IV554" s="7"/>
      <c r="IW554" s="7"/>
      <c r="IX554" s="7"/>
      <c r="IY554" s="7"/>
      <c r="IZ554" s="7"/>
      <c r="JA554" s="7"/>
      <c r="JB554" s="7"/>
      <c r="JC554" s="7"/>
      <c r="JD554" s="7"/>
      <c r="JE554" s="7"/>
      <c r="JF554" s="7"/>
      <c r="JG554" s="7"/>
      <c r="JH554" s="7"/>
      <c r="JI554" s="7"/>
      <c r="JJ554" s="7"/>
      <c r="JK554" s="7"/>
      <c r="JL554" s="7"/>
      <c r="JM554" s="7"/>
      <c r="JN554" s="7"/>
      <c r="JO554" s="7"/>
      <c r="JP554" s="7"/>
      <c r="JQ554" s="7"/>
      <c r="JR554" s="7"/>
      <c r="JS554" s="7"/>
      <c r="JT554" s="7"/>
      <c r="JU554" s="7"/>
      <c r="JV554" s="7"/>
      <c r="JW554" s="7"/>
      <c r="JX554" s="7"/>
      <c r="JY554" s="7"/>
      <c r="JZ554" s="7"/>
      <c r="KA554" s="7"/>
      <c r="KB554" s="7"/>
      <c r="KC554" s="7"/>
      <c r="KD554" s="7"/>
      <c r="KE554" s="7"/>
      <c r="KF554" s="7"/>
      <c r="KG554" s="7"/>
      <c r="KH554" s="7"/>
      <c r="KI554" s="7"/>
      <c r="KJ554" s="7"/>
      <c r="KK554" s="7"/>
      <c r="KL554" s="7"/>
      <c r="KM554" s="7"/>
      <c r="KN554" s="7"/>
      <c r="KO554" s="7"/>
      <c r="KP554" s="7"/>
      <c r="KQ554" s="7"/>
      <c r="KR554" s="7"/>
      <c r="KS554" s="7"/>
      <c r="KT554" s="7"/>
      <c r="KU554" s="7"/>
      <c r="KV554" s="7"/>
      <c r="KW554" s="7"/>
      <c r="KX554" s="7"/>
      <c r="KY554" s="7"/>
      <c r="KZ554" s="7"/>
      <c r="LA554" s="7"/>
      <c r="LB554" s="7"/>
      <c r="LC554" s="7"/>
      <c r="LD554" s="7"/>
      <c r="LE554" s="7"/>
      <c r="LF554" s="7"/>
      <c r="LG554" s="7"/>
      <c r="LH554" s="7"/>
      <c r="LI554" s="7"/>
      <c r="LJ554" s="7"/>
      <c r="LK554" s="7"/>
      <c r="LL554" s="7"/>
      <c r="LM554" s="7"/>
      <c r="LN554" s="7"/>
      <c r="LO554" s="7"/>
      <c r="LP554" s="7"/>
      <c r="LQ554" s="7"/>
      <c r="LR554" s="7"/>
      <c r="LS554" s="7"/>
      <c r="LT554" s="7"/>
      <c r="LU554" s="7"/>
      <c r="LV554" s="7"/>
      <c r="LW554" s="7"/>
      <c r="LX554" s="7"/>
      <c r="LY554" s="7"/>
      <c r="LZ554" s="7"/>
      <c r="MA554" s="7"/>
      <c r="MB554" s="7"/>
      <c r="MC554" s="7"/>
      <c r="MD554" s="7"/>
      <c r="ME554" s="7"/>
      <c r="MF554" s="7"/>
      <c r="MG554" s="7"/>
      <c r="MH554" s="7"/>
      <c r="MI554" s="7"/>
      <c r="MJ554" s="7"/>
      <c r="MK554" s="7"/>
      <c r="ML554" s="7"/>
      <c r="MM554" s="7"/>
      <c r="MN554" s="7"/>
      <c r="MO554" s="7"/>
      <c r="MP554" s="7"/>
      <c r="MQ554" s="7"/>
      <c r="MR554" s="7"/>
      <c r="MS554" s="7"/>
      <c r="MT554" s="7"/>
      <c r="MU554" s="7"/>
      <c r="MV554" s="7"/>
      <c r="MW554" s="7"/>
      <c r="MX554" s="7"/>
      <c r="MY554" s="7"/>
      <c r="MZ554" s="7"/>
      <c r="NA554" s="7"/>
      <c r="NB554" s="7"/>
      <c r="NC554" s="7"/>
      <c r="ND554" s="7"/>
      <c r="NE554" s="7"/>
      <c r="NF554" s="7"/>
      <c r="NG554" s="7"/>
      <c r="NH554" s="7"/>
      <c r="NI554" s="7"/>
      <c r="NJ554" s="7"/>
      <c r="NK554" s="7"/>
      <c r="NL554" s="7"/>
      <c r="NM554" s="7"/>
      <c r="NN554" s="7"/>
      <c r="NO554" s="7"/>
      <c r="NP554" s="7"/>
      <c r="NQ554" s="7"/>
      <c r="NR554" s="7"/>
      <c r="NS554" s="7"/>
      <c r="NT554" s="7"/>
      <c r="NU554" s="7"/>
      <c r="NV554" s="7"/>
      <c r="NW554" s="7"/>
      <c r="NX554" s="7"/>
      <c r="NY554" s="7"/>
      <c r="NZ554" s="7"/>
      <c r="OA554" s="7"/>
      <c r="OB554" s="7"/>
      <c r="OC554" s="7"/>
      <c r="OD554" s="7"/>
      <c r="OE554" s="7"/>
      <c r="OF554" s="7"/>
      <c r="OG554" s="7"/>
      <c r="OH554" s="7"/>
      <c r="OI554" s="7"/>
      <c r="OJ554" s="7"/>
      <c r="OK554" s="7"/>
      <c r="OL554" s="7"/>
      <c r="OM554" s="7"/>
      <c r="ON554" s="7"/>
      <c r="OO554" s="7"/>
      <c r="OP554" s="7"/>
      <c r="OQ554" s="7"/>
      <c r="OR554" s="7"/>
      <c r="OS554" s="7"/>
      <c r="OT554" s="7"/>
      <c r="OU554" s="7"/>
      <c r="OV554" s="7"/>
      <c r="OW554" s="7"/>
      <c r="OX554" s="7"/>
      <c r="OY554" s="7"/>
      <c r="OZ554" s="7"/>
      <c r="PA554" s="7"/>
      <c r="PB554" s="7"/>
      <c r="PC554" s="7"/>
      <c r="PD554" s="7"/>
      <c r="PE554" s="7"/>
      <c r="PF554" s="7"/>
      <c r="PG554" s="7"/>
      <c r="PH554" s="7"/>
      <c r="PI554" s="7"/>
      <c r="PJ554" s="7"/>
      <c r="PK554" s="7"/>
      <c r="PL554" s="7"/>
      <c r="PM554" s="7"/>
      <c r="PN554" s="7"/>
      <c r="PO554" s="7"/>
      <c r="PP554" s="7"/>
      <c r="PQ554" s="7"/>
      <c r="PR554" s="7"/>
      <c r="PS554" s="7"/>
      <c r="PT554" s="7"/>
      <c r="PU554" s="7"/>
      <c r="PV554" s="7"/>
      <c r="PW554" s="7"/>
      <c r="PX554" s="7"/>
      <c r="PY554" s="7"/>
      <c r="PZ554" s="7"/>
      <c r="QA554" s="7"/>
      <c r="QB554" s="7"/>
      <c r="QC554" s="7"/>
      <c r="QD554" s="7"/>
      <c r="QE554" s="7"/>
      <c r="QF554" s="7"/>
      <c r="QG554" s="7"/>
      <c r="QH554" s="7"/>
      <c r="QI554" s="7"/>
      <c r="QJ554" s="7"/>
      <c r="QK554" s="7"/>
      <c r="QL554" s="7"/>
      <c r="QM554" s="7"/>
      <c r="QN554" s="7"/>
      <c r="QO554" s="7"/>
      <c r="QP554" s="7"/>
      <c r="QQ554" s="7"/>
      <c r="QR554" s="7"/>
      <c r="QS554" s="7"/>
      <c r="QT554" s="7"/>
      <c r="QU554" s="7"/>
      <c r="QV554" s="7"/>
      <c r="QW554" s="7"/>
      <c r="QX554" s="7"/>
      <c r="QY554" s="7"/>
      <c r="QZ554" s="7"/>
      <c r="RA554" s="7"/>
      <c r="RB554" s="7"/>
      <c r="RC554" s="7"/>
      <c r="RD554" s="7"/>
      <c r="RE554" s="7"/>
      <c r="RF554" s="7"/>
      <c r="RG554" s="7"/>
      <c r="RH554" s="7"/>
      <c r="RI554" s="7"/>
      <c r="RJ554" s="7"/>
      <c r="RK554" s="7"/>
      <c r="RL554" s="7"/>
      <c r="RM554" s="7"/>
      <c r="RN554" s="7"/>
      <c r="RO554" s="7"/>
      <c r="RP554" s="7"/>
      <c r="RQ554" s="7"/>
      <c r="RR554" s="7"/>
      <c r="RS554" s="7"/>
      <c r="RT554" s="7"/>
      <c r="RU554" s="7"/>
      <c r="RV554" s="7"/>
      <c r="RW554" s="7"/>
      <c r="RX554" s="7"/>
      <c r="RY554" s="7"/>
      <c r="RZ554" s="7"/>
      <c r="SA554" s="7"/>
      <c r="SB554" s="7"/>
      <c r="SC554" s="7"/>
      <c r="SD554" s="7"/>
      <c r="SE554" s="7"/>
      <c r="SF554" s="7"/>
      <c r="SG554" s="7"/>
      <c r="SH554" s="7"/>
      <c r="SI554" s="7"/>
      <c r="SJ554" s="7"/>
      <c r="SK554" s="7"/>
    </row>
    <row r="555" ht="14.2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  <c r="DT555" s="7"/>
      <c r="DU555" s="7"/>
      <c r="DV555" s="7"/>
      <c r="DW555" s="7"/>
      <c r="DX555" s="7"/>
      <c r="DY555" s="7"/>
      <c r="DZ555" s="7"/>
      <c r="EA555" s="7"/>
      <c r="EB555" s="7"/>
      <c r="EC555" s="7"/>
      <c r="ED555" s="7"/>
      <c r="EE555" s="7"/>
      <c r="EF555" s="7"/>
      <c r="EG555" s="7"/>
      <c r="EH555" s="7"/>
      <c r="EI555" s="7"/>
      <c r="EJ555" s="7"/>
      <c r="EK555" s="7"/>
      <c r="EL555" s="7"/>
      <c r="EM555" s="7"/>
      <c r="EN555" s="7"/>
      <c r="EO555" s="7"/>
      <c r="EP555" s="7"/>
      <c r="EQ555" s="7"/>
      <c r="ER555" s="7"/>
      <c r="ES555" s="7"/>
      <c r="ET555" s="7"/>
      <c r="EU555" s="7"/>
      <c r="EV555" s="7"/>
      <c r="EW555" s="7"/>
      <c r="EX555" s="7"/>
      <c r="EY555" s="7"/>
      <c r="EZ555" s="7"/>
      <c r="FA555" s="7"/>
      <c r="FB555" s="7"/>
      <c r="FC555" s="7"/>
      <c r="FD555" s="7"/>
      <c r="FE555" s="7"/>
      <c r="FF555" s="7"/>
      <c r="FG555" s="7"/>
      <c r="FH555" s="7"/>
      <c r="FI555" s="7"/>
      <c r="FJ555" s="7"/>
      <c r="FK555" s="7"/>
      <c r="FL555" s="7"/>
      <c r="FM555" s="7"/>
      <c r="FN555" s="7"/>
      <c r="FO555" s="7"/>
      <c r="FP555" s="7"/>
      <c r="FQ555" s="7"/>
      <c r="FR555" s="7"/>
      <c r="FS555" s="7"/>
      <c r="FT555" s="7"/>
      <c r="FU555" s="7"/>
      <c r="FV555" s="7"/>
      <c r="FW555" s="7"/>
      <c r="FX555" s="7"/>
      <c r="FY555" s="7"/>
      <c r="FZ555" s="7"/>
      <c r="GA555" s="7"/>
      <c r="GB555" s="7"/>
      <c r="GC555" s="7"/>
      <c r="GD555" s="7"/>
      <c r="GE555" s="7"/>
      <c r="GF555" s="7"/>
      <c r="GG555" s="7"/>
      <c r="GH555" s="7"/>
      <c r="GI555" s="7"/>
      <c r="GJ555" s="7"/>
      <c r="GK555" s="7"/>
      <c r="GL555" s="7"/>
      <c r="GM555" s="7"/>
      <c r="GN555" s="7"/>
      <c r="GO555" s="7"/>
      <c r="GP555" s="7"/>
      <c r="GQ555" s="7"/>
      <c r="GR555" s="7"/>
      <c r="GS555" s="7"/>
      <c r="GT555" s="7"/>
      <c r="GU555" s="7"/>
      <c r="GV555" s="7"/>
      <c r="GW555" s="7"/>
      <c r="GX555" s="7"/>
      <c r="GY555" s="7"/>
      <c r="GZ555" s="7"/>
      <c r="HA555" s="7"/>
      <c r="HB555" s="7"/>
      <c r="HC555" s="7"/>
      <c r="HD555" s="7"/>
      <c r="HE555" s="7"/>
      <c r="HF555" s="7"/>
      <c r="HG555" s="7"/>
      <c r="HH555" s="7"/>
      <c r="HI555" s="7"/>
      <c r="HJ555" s="7"/>
      <c r="HK555" s="7"/>
      <c r="HL555" s="7"/>
      <c r="HM555" s="7"/>
      <c r="HN555" s="7"/>
      <c r="HO555" s="7"/>
      <c r="HP555" s="7"/>
      <c r="HQ555" s="7"/>
      <c r="HR555" s="7"/>
      <c r="HS555" s="7"/>
      <c r="HT555" s="7"/>
      <c r="HU555" s="7"/>
      <c r="HV555" s="7"/>
      <c r="HW555" s="7"/>
      <c r="HX555" s="7"/>
      <c r="HY555" s="7"/>
      <c r="HZ555" s="7"/>
      <c r="IA555" s="7"/>
      <c r="IB555" s="7"/>
      <c r="IC555" s="7"/>
      <c r="ID555" s="7"/>
      <c r="IE555" s="7"/>
      <c r="IF555" s="7"/>
      <c r="IG555" s="7"/>
      <c r="IH555" s="7"/>
      <c r="II555" s="7"/>
      <c r="IJ555" s="7"/>
      <c r="IK555" s="7"/>
      <c r="IL555" s="7"/>
      <c r="IM555" s="7"/>
      <c r="IN555" s="7"/>
      <c r="IO555" s="7"/>
      <c r="IP555" s="7"/>
      <c r="IQ555" s="7"/>
      <c r="IR555" s="7"/>
      <c r="IS555" s="7"/>
      <c r="IT555" s="7"/>
      <c r="IU555" s="7"/>
      <c r="IV555" s="7"/>
      <c r="IW555" s="7"/>
      <c r="IX555" s="7"/>
      <c r="IY555" s="7"/>
      <c r="IZ555" s="7"/>
      <c r="JA555" s="7"/>
      <c r="JB555" s="7"/>
      <c r="JC555" s="7"/>
      <c r="JD555" s="7"/>
      <c r="JE555" s="7"/>
      <c r="JF555" s="7"/>
      <c r="JG555" s="7"/>
      <c r="JH555" s="7"/>
      <c r="JI555" s="7"/>
      <c r="JJ555" s="7"/>
      <c r="JK555" s="7"/>
      <c r="JL555" s="7"/>
      <c r="JM555" s="7"/>
      <c r="JN555" s="7"/>
      <c r="JO555" s="7"/>
      <c r="JP555" s="7"/>
      <c r="JQ555" s="7"/>
      <c r="JR555" s="7"/>
      <c r="JS555" s="7"/>
      <c r="JT555" s="7"/>
      <c r="JU555" s="7"/>
      <c r="JV555" s="7"/>
      <c r="JW555" s="7"/>
      <c r="JX555" s="7"/>
      <c r="JY555" s="7"/>
      <c r="JZ555" s="7"/>
      <c r="KA555" s="7"/>
      <c r="KB555" s="7"/>
      <c r="KC555" s="7"/>
      <c r="KD555" s="7"/>
      <c r="KE555" s="7"/>
      <c r="KF555" s="7"/>
      <c r="KG555" s="7"/>
      <c r="KH555" s="7"/>
      <c r="KI555" s="7"/>
      <c r="KJ555" s="7"/>
      <c r="KK555" s="7"/>
      <c r="KL555" s="7"/>
      <c r="KM555" s="7"/>
      <c r="KN555" s="7"/>
      <c r="KO555" s="7"/>
      <c r="KP555" s="7"/>
      <c r="KQ555" s="7"/>
      <c r="KR555" s="7"/>
      <c r="KS555" s="7"/>
      <c r="KT555" s="7"/>
      <c r="KU555" s="7"/>
      <c r="KV555" s="7"/>
      <c r="KW555" s="7"/>
      <c r="KX555" s="7"/>
      <c r="KY555" s="7"/>
      <c r="KZ555" s="7"/>
      <c r="LA555" s="7"/>
      <c r="LB555" s="7"/>
      <c r="LC555" s="7"/>
      <c r="LD555" s="7"/>
      <c r="LE555" s="7"/>
      <c r="LF555" s="7"/>
      <c r="LG555" s="7"/>
      <c r="LH555" s="7"/>
      <c r="LI555" s="7"/>
      <c r="LJ555" s="7"/>
      <c r="LK555" s="7"/>
      <c r="LL555" s="7"/>
      <c r="LM555" s="7"/>
      <c r="LN555" s="7"/>
      <c r="LO555" s="7"/>
      <c r="LP555" s="7"/>
      <c r="LQ555" s="7"/>
      <c r="LR555" s="7"/>
      <c r="LS555" s="7"/>
      <c r="LT555" s="7"/>
      <c r="LU555" s="7"/>
      <c r="LV555" s="7"/>
      <c r="LW555" s="7"/>
      <c r="LX555" s="7"/>
      <c r="LY555" s="7"/>
      <c r="LZ555" s="7"/>
      <c r="MA555" s="7"/>
      <c r="MB555" s="7"/>
      <c r="MC555" s="7"/>
      <c r="MD555" s="7"/>
      <c r="ME555" s="7"/>
      <c r="MF555" s="7"/>
      <c r="MG555" s="7"/>
      <c r="MH555" s="7"/>
      <c r="MI555" s="7"/>
      <c r="MJ555" s="7"/>
      <c r="MK555" s="7"/>
      <c r="ML555" s="7"/>
      <c r="MM555" s="7"/>
      <c r="MN555" s="7"/>
      <c r="MO555" s="7"/>
      <c r="MP555" s="7"/>
      <c r="MQ555" s="7"/>
      <c r="MR555" s="7"/>
      <c r="MS555" s="7"/>
      <c r="MT555" s="7"/>
      <c r="MU555" s="7"/>
      <c r="MV555" s="7"/>
      <c r="MW555" s="7"/>
      <c r="MX555" s="7"/>
      <c r="MY555" s="7"/>
      <c r="MZ555" s="7"/>
      <c r="NA555" s="7"/>
      <c r="NB555" s="7"/>
      <c r="NC555" s="7"/>
      <c r="ND555" s="7"/>
      <c r="NE555" s="7"/>
      <c r="NF555" s="7"/>
      <c r="NG555" s="7"/>
      <c r="NH555" s="7"/>
      <c r="NI555" s="7"/>
      <c r="NJ555" s="7"/>
      <c r="NK555" s="7"/>
      <c r="NL555" s="7"/>
      <c r="NM555" s="7"/>
      <c r="NN555" s="7"/>
      <c r="NO555" s="7"/>
      <c r="NP555" s="7"/>
      <c r="NQ555" s="7"/>
      <c r="NR555" s="7"/>
      <c r="NS555" s="7"/>
      <c r="NT555" s="7"/>
      <c r="NU555" s="7"/>
      <c r="NV555" s="7"/>
      <c r="NW555" s="7"/>
      <c r="NX555" s="7"/>
      <c r="NY555" s="7"/>
      <c r="NZ555" s="7"/>
      <c r="OA555" s="7"/>
      <c r="OB555" s="7"/>
      <c r="OC555" s="7"/>
      <c r="OD555" s="7"/>
      <c r="OE555" s="7"/>
      <c r="OF555" s="7"/>
      <c r="OG555" s="7"/>
      <c r="OH555" s="7"/>
      <c r="OI555" s="7"/>
      <c r="OJ555" s="7"/>
      <c r="OK555" s="7"/>
      <c r="OL555" s="7"/>
      <c r="OM555" s="7"/>
      <c r="ON555" s="7"/>
      <c r="OO555" s="7"/>
      <c r="OP555" s="7"/>
      <c r="OQ555" s="7"/>
      <c r="OR555" s="7"/>
      <c r="OS555" s="7"/>
      <c r="OT555" s="7"/>
      <c r="OU555" s="7"/>
      <c r="OV555" s="7"/>
      <c r="OW555" s="7"/>
      <c r="OX555" s="7"/>
      <c r="OY555" s="7"/>
      <c r="OZ555" s="7"/>
      <c r="PA555" s="7"/>
      <c r="PB555" s="7"/>
      <c r="PC555" s="7"/>
      <c r="PD555" s="7"/>
      <c r="PE555" s="7"/>
      <c r="PF555" s="7"/>
      <c r="PG555" s="7"/>
      <c r="PH555" s="7"/>
      <c r="PI555" s="7"/>
      <c r="PJ555" s="7"/>
      <c r="PK555" s="7"/>
      <c r="PL555" s="7"/>
      <c r="PM555" s="7"/>
      <c r="PN555" s="7"/>
      <c r="PO555" s="7"/>
      <c r="PP555" s="7"/>
      <c r="PQ555" s="7"/>
      <c r="PR555" s="7"/>
      <c r="PS555" s="7"/>
      <c r="PT555" s="7"/>
      <c r="PU555" s="7"/>
      <c r="PV555" s="7"/>
      <c r="PW555" s="7"/>
      <c r="PX555" s="7"/>
      <c r="PY555" s="7"/>
      <c r="PZ555" s="7"/>
      <c r="QA555" s="7"/>
      <c r="QB555" s="7"/>
      <c r="QC555" s="7"/>
      <c r="QD555" s="7"/>
      <c r="QE555" s="7"/>
      <c r="QF555" s="7"/>
      <c r="QG555" s="7"/>
      <c r="QH555" s="7"/>
      <c r="QI555" s="7"/>
      <c r="QJ555" s="7"/>
      <c r="QK555" s="7"/>
      <c r="QL555" s="7"/>
      <c r="QM555" s="7"/>
      <c r="QN555" s="7"/>
      <c r="QO555" s="7"/>
      <c r="QP555" s="7"/>
      <c r="QQ555" s="7"/>
      <c r="QR555" s="7"/>
      <c r="QS555" s="7"/>
      <c r="QT555" s="7"/>
      <c r="QU555" s="7"/>
      <c r="QV555" s="7"/>
      <c r="QW555" s="7"/>
      <c r="QX555" s="7"/>
      <c r="QY555" s="7"/>
      <c r="QZ555" s="7"/>
      <c r="RA555" s="7"/>
      <c r="RB555" s="7"/>
      <c r="RC555" s="7"/>
      <c r="RD555" s="7"/>
      <c r="RE555" s="7"/>
      <c r="RF555" s="7"/>
      <c r="RG555" s="7"/>
      <c r="RH555" s="7"/>
      <c r="RI555" s="7"/>
      <c r="RJ555" s="7"/>
      <c r="RK555" s="7"/>
      <c r="RL555" s="7"/>
      <c r="RM555" s="7"/>
      <c r="RN555" s="7"/>
      <c r="RO555" s="7"/>
      <c r="RP555" s="7"/>
      <c r="RQ555" s="7"/>
      <c r="RR555" s="7"/>
      <c r="RS555" s="7"/>
      <c r="RT555" s="7"/>
      <c r="RU555" s="7"/>
      <c r="RV555" s="7"/>
      <c r="RW555" s="7"/>
      <c r="RX555" s="7"/>
      <c r="RY555" s="7"/>
      <c r="RZ555" s="7"/>
      <c r="SA555" s="7"/>
      <c r="SB555" s="7"/>
      <c r="SC555" s="7"/>
      <c r="SD555" s="7"/>
      <c r="SE555" s="7"/>
      <c r="SF555" s="7"/>
      <c r="SG555" s="7"/>
      <c r="SH555" s="7"/>
      <c r="SI555" s="7"/>
      <c r="SJ555" s="7"/>
      <c r="SK555" s="7"/>
    </row>
    <row r="556" ht="14.2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  <c r="DT556" s="7"/>
      <c r="DU556" s="7"/>
      <c r="DV556" s="7"/>
      <c r="DW556" s="7"/>
      <c r="DX556" s="7"/>
      <c r="DY556" s="7"/>
      <c r="DZ556" s="7"/>
      <c r="EA556" s="7"/>
      <c r="EB556" s="7"/>
      <c r="EC556" s="7"/>
      <c r="ED556" s="7"/>
      <c r="EE556" s="7"/>
      <c r="EF556" s="7"/>
      <c r="EG556" s="7"/>
      <c r="EH556" s="7"/>
      <c r="EI556" s="7"/>
      <c r="EJ556" s="7"/>
      <c r="EK556" s="7"/>
      <c r="EL556" s="7"/>
      <c r="EM556" s="7"/>
      <c r="EN556" s="7"/>
      <c r="EO556" s="7"/>
      <c r="EP556" s="7"/>
      <c r="EQ556" s="7"/>
      <c r="ER556" s="7"/>
      <c r="ES556" s="7"/>
      <c r="ET556" s="7"/>
      <c r="EU556" s="7"/>
      <c r="EV556" s="7"/>
      <c r="EW556" s="7"/>
      <c r="EX556" s="7"/>
      <c r="EY556" s="7"/>
      <c r="EZ556" s="7"/>
      <c r="FA556" s="7"/>
      <c r="FB556" s="7"/>
      <c r="FC556" s="7"/>
      <c r="FD556" s="7"/>
      <c r="FE556" s="7"/>
      <c r="FF556" s="7"/>
      <c r="FG556" s="7"/>
      <c r="FH556" s="7"/>
      <c r="FI556" s="7"/>
      <c r="FJ556" s="7"/>
      <c r="FK556" s="7"/>
      <c r="FL556" s="7"/>
      <c r="FM556" s="7"/>
      <c r="FN556" s="7"/>
      <c r="FO556" s="7"/>
      <c r="FP556" s="7"/>
      <c r="FQ556" s="7"/>
      <c r="FR556" s="7"/>
      <c r="FS556" s="7"/>
      <c r="FT556" s="7"/>
      <c r="FU556" s="7"/>
      <c r="FV556" s="7"/>
      <c r="FW556" s="7"/>
      <c r="FX556" s="7"/>
      <c r="FY556" s="7"/>
      <c r="FZ556" s="7"/>
      <c r="GA556" s="7"/>
      <c r="GB556" s="7"/>
      <c r="GC556" s="7"/>
      <c r="GD556" s="7"/>
      <c r="GE556" s="7"/>
      <c r="GF556" s="7"/>
      <c r="GG556" s="7"/>
      <c r="GH556" s="7"/>
      <c r="GI556" s="7"/>
      <c r="GJ556" s="7"/>
      <c r="GK556" s="7"/>
      <c r="GL556" s="7"/>
      <c r="GM556" s="7"/>
      <c r="GN556" s="7"/>
      <c r="GO556" s="7"/>
      <c r="GP556" s="7"/>
      <c r="GQ556" s="7"/>
      <c r="GR556" s="7"/>
      <c r="GS556" s="7"/>
      <c r="GT556" s="7"/>
      <c r="GU556" s="7"/>
      <c r="GV556" s="7"/>
      <c r="GW556" s="7"/>
      <c r="GX556" s="7"/>
      <c r="GY556" s="7"/>
      <c r="GZ556" s="7"/>
      <c r="HA556" s="7"/>
      <c r="HB556" s="7"/>
      <c r="HC556" s="7"/>
      <c r="HD556" s="7"/>
      <c r="HE556" s="7"/>
      <c r="HF556" s="7"/>
      <c r="HG556" s="7"/>
      <c r="HH556" s="7"/>
      <c r="HI556" s="7"/>
      <c r="HJ556" s="7"/>
      <c r="HK556" s="7"/>
      <c r="HL556" s="7"/>
      <c r="HM556" s="7"/>
      <c r="HN556" s="7"/>
      <c r="HO556" s="7"/>
      <c r="HP556" s="7"/>
      <c r="HQ556" s="7"/>
      <c r="HR556" s="7"/>
      <c r="HS556" s="7"/>
      <c r="HT556" s="7"/>
      <c r="HU556" s="7"/>
      <c r="HV556" s="7"/>
      <c r="HW556" s="7"/>
      <c r="HX556" s="7"/>
      <c r="HY556" s="7"/>
      <c r="HZ556" s="7"/>
      <c r="IA556" s="7"/>
      <c r="IB556" s="7"/>
      <c r="IC556" s="7"/>
      <c r="ID556" s="7"/>
      <c r="IE556" s="7"/>
      <c r="IF556" s="7"/>
      <c r="IG556" s="7"/>
      <c r="IH556" s="7"/>
      <c r="II556" s="7"/>
      <c r="IJ556" s="7"/>
      <c r="IK556" s="7"/>
      <c r="IL556" s="7"/>
      <c r="IM556" s="7"/>
      <c r="IN556" s="7"/>
      <c r="IO556" s="7"/>
      <c r="IP556" s="7"/>
      <c r="IQ556" s="7"/>
      <c r="IR556" s="7"/>
      <c r="IS556" s="7"/>
      <c r="IT556" s="7"/>
      <c r="IU556" s="7"/>
      <c r="IV556" s="7"/>
      <c r="IW556" s="7"/>
      <c r="IX556" s="7"/>
      <c r="IY556" s="7"/>
      <c r="IZ556" s="7"/>
      <c r="JA556" s="7"/>
      <c r="JB556" s="7"/>
      <c r="JC556" s="7"/>
      <c r="JD556" s="7"/>
      <c r="JE556" s="7"/>
      <c r="JF556" s="7"/>
      <c r="JG556" s="7"/>
      <c r="JH556" s="7"/>
      <c r="JI556" s="7"/>
      <c r="JJ556" s="7"/>
      <c r="JK556" s="7"/>
      <c r="JL556" s="7"/>
      <c r="JM556" s="7"/>
      <c r="JN556" s="7"/>
      <c r="JO556" s="7"/>
      <c r="JP556" s="7"/>
      <c r="JQ556" s="7"/>
      <c r="JR556" s="7"/>
      <c r="JS556" s="7"/>
      <c r="JT556" s="7"/>
      <c r="JU556" s="7"/>
      <c r="JV556" s="7"/>
      <c r="JW556" s="7"/>
      <c r="JX556" s="7"/>
      <c r="JY556" s="7"/>
      <c r="JZ556" s="7"/>
      <c r="KA556" s="7"/>
      <c r="KB556" s="7"/>
      <c r="KC556" s="7"/>
      <c r="KD556" s="7"/>
      <c r="KE556" s="7"/>
      <c r="KF556" s="7"/>
      <c r="KG556" s="7"/>
      <c r="KH556" s="7"/>
      <c r="KI556" s="7"/>
      <c r="KJ556" s="7"/>
      <c r="KK556" s="7"/>
      <c r="KL556" s="7"/>
      <c r="KM556" s="7"/>
      <c r="KN556" s="7"/>
      <c r="KO556" s="7"/>
      <c r="KP556" s="7"/>
      <c r="KQ556" s="7"/>
      <c r="KR556" s="7"/>
      <c r="KS556" s="7"/>
      <c r="KT556" s="7"/>
      <c r="KU556" s="7"/>
      <c r="KV556" s="7"/>
      <c r="KW556" s="7"/>
      <c r="KX556" s="7"/>
      <c r="KY556" s="7"/>
      <c r="KZ556" s="7"/>
      <c r="LA556" s="7"/>
      <c r="LB556" s="7"/>
      <c r="LC556" s="7"/>
      <c r="LD556" s="7"/>
      <c r="LE556" s="7"/>
      <c r="LF556" s="7"/>
      <c r="LG556" s="7"/>
      <c r="LH556" s="7"/>
      <c r="LI556" s="7"/>
      <c r="LJ556" s="7"/>
      <c r="LK556" s="7"/>
      <c r="LL556" s="7"/>
      <c r="LM556" s="7"/>
      <c r="LN556" s="7"/>
      <c r="LO556" s="7"/>
      <c r="LP556" s="7"/>
      <c r="LQ556" s="7"/>
      <c r="LR556" s="7"/>
      <c r="LS556" s="7"/>
      <c r="LT556" s="7"/>
      <c r="LU556" s="7"/>
      <c r="LV556" s="7"/>
      <c r="LW556" s="7"/>
      <c r="LX556" s="7"/>
      <c r="LY556" s="7"/>
      <c r="LZ556" s="7"/>
      <c r="MA556" s="7"/>
      <c r="MB556" s="7"/>
      <c r="MC556" s="7"/>
      <c r="MD556" s="7"/>
      <c r="ME556" s="7"/>
      <c r="MF556" s="7"/>
      <c r="MG556" s="7"/>
      <c r="MH556" s="7"/>
      <c r="MI556" s="7"/>
      <c r="MJ556" s="7"/>
      <c r="MK556" s="7"/>
      <c r="ML556" s="7"/>
      <c r="MM556" s="7"/>
      <c r="MN556" s="7"/>
      <c r="MO556" s="7"/>
      <c r="MP556" s="7"/>
      <c r="MQ556" s="7"/>
      <c r="MR556" s="7"/>
      <c r="MS556" s="7"/>
      <c r="MT556" s="7"/>
      <c r="MU556" s="7"/>
      <c r="MV556" s="7"/>
      <c r="MW556" s="7"/>
      <c r="MX556" s="7"/>
      <c r="MY556" s="7"/>
      <c r="MZ556" s="7"/>
      <c r="NA556" s="7"/>
      <c r="NB556" s="7"/>
      <c r="NC556" s="7"/>
      <c r="ND556" s="7"/>
      <c r="NE556" s="7"/>
      <c r="NF556" s="7"/>
      <c r="NG556" s="7"/>
      <c r="NH556" s="7"/>
      <c r="NI556" s="7"/>
      <c r="NJ556" s="7"/>
      <c r="NK556" s="7"/>
      <c r="NL556" s="7"/>
      <c r="NM556" s="7"/>
      <c r="NN556" s="7"/>
      <c r="NO556" s="7"/>
      <c r="NP556" s="7"/>
      <c r="NQ556" s="7"/>
      <c r="NR556" s="7"/>
      <c r="NS556" s="7"/>
      <c r="NT556" s="7"/>
      <c r="NU556" s="7"/>
      <c r="NV556" s="7"/>
      <c r="NW556" s="7"/>
      <c r="NX556" s="7"/>
      <c r="NY556" s="7"/>
      <c r="NZ556" s="7"/>
      <c r="OA556" s="7"/>
      <c r="OB556" s="7"/>
      <c r="OC556" s="7"/>
      <c r="OD556" s="7"/>
      <c r="OE556" s="7"/>
      <c r="OF556" s="7"/>
      <c r="OG556" s="7"/>
      <c r="OH556" s="7"/>
      <c r="OI556" s="7"/>
      <c r="OJ556" s="7"/>
      <c r="OK556" s="7"/>
      <c r="OL556" s="7"/>
      <c r="OM556" s="7"/>
      <c r="ON556" s="7"/>
      <c r="OO556" s="7"/>
      <c r="OP556" s="7"/>
      <c r="OQ556" s="7"/>
      <c r="OR556" s="7"/>
      <c r="OS556" s="7"/>
      <c r="OT556" s="7"/>
      <c r="OU556" s="7"/>
      <c r="OV556" s="7"/>
      <c r="OW556" s="7"/>
      <c r="OX556" s="7"/>
      <c r="OY556" s="7"/>
      <c r="OZ556" s="7"/>
      <c r="PA556" s="7"/>
      <c r="PB556" s="7"/>
      <c r="PC556" s="7"/>
      <c r="PD556" s="7"/>
      <c r="PE556" s="7"/>
      <c r="PF556" s="7"/>
      <c r="PG556" s="7"/>
      <c r="PH556" s="7"/>
      <c r="PI556" s="7"/>
      <c r="PJ556" s="7"/>
      <c r="PK556" s="7"/>
      <c r="PL556" s="7"/>
      <c r="PM556" s="7"/>
      <c r="PN556" s="7"/>
      <c r="PO556" s="7"/>
      <c r="PP556" s="7"/>
      <c r="PQ556" s="7"/>
      <c r="PR556" s="7"/>
      <c r="PS556" s="7"/>
      <c r="PT556" s="7"/>
      <c r="PU556" s="7"/>
      <c r="PV556" s="7"/>
      <c r="PW556" s="7"/>
      <c r="PX556" s="7"/>
      <c r="PY556" s="7"/>
      <c r="PZ556" s="7"/>
      <c r="QA556" s="7"/>
      <c r="QB556" s="7"/>
      <c r="QC556" s="7"/>
      <c r="QD556" s="7"/>
      <c r="QE556" s="7"/>
      <c r="QF556" s="7"/>
      <c r="QG556" s="7"/>
      <c r="QH556" s="7"/>
      <c r="QI556" s="7"/>
      <c r="QJ556" s="7"/>
      <c r="QK556" s="7"/>
      <c r="QL556" s="7"/>
      <c r="QM556" s="7"/>
      <c r="QN556" s="7"/>
      <c r="QO556" s="7"/>
      <c r="QP556" s="7"/>
      <c r="QQ556" s="7"/>
      <c r="QR556" s="7"/>
      <c r="QS556" s="7"/>
      <c r="QT556" s="7"/>
      <c r="QU556" s="7"/>
      <c r="QV556" s="7"/>
      <c r="QW556" s="7"/>
      <c r="QX556" s="7"/>
      <c r="QY556" s="7"/>
      <c r="QZ556" s="7"/>
      <c r="RA556" s="7"/>
      <c r="RB556" s="7"/>
      <c r="RC556" s="7"/>
      <c r="RD556" s="7"/>
      <c r="RE556" s="7"/>
      <c r="RF556" s="7"/>
      <c r="RG556" s="7"/>
      <c r="RH556" s="7"/>
      <c r="RI556" s="7"/>
      <c r="RJ556" s="7"/>
      <c r="RK556" s="7"/>
      <c r="RL556" s="7"/>
      <c r="RM556" s="7"/>
      <c r="RN556" s="7"/>
      <c r="RO556" s="7"/>
      <c r="RP556" s="7"/>
      <c r="RQ556" s="7"/>
      <c r="RR556" s="7"/>
      <c r="RS556" s="7"/>
      <c r="RT556" s="7"/>
      <c r="RU556" s="7"/>
      <c r="RV556" s="7"/>
      <c r="RW556" s="7"/>
      <c r="RX556" s="7"/>
      <c r="RY556" s="7"/>
      <c r="RZ556" s="7"/>
      <c r="SA556" s="7"/>
      <c r="SB556" s="7"/>
      <c r="SC556" s="7"/>
      <c r="SD556" s="7"/>
      <c r="SE556" s="7"/>
      <c r="SF556" s="7"/>
      <c r="SG556" s="7"/>
      <c r="SH556" s="7"/>
      <c r="SI556" s="7"/>
      <c r="SJ556" s="7"/>
      <c r="SK556" s="7"/>
    </row>
    <row r="557" ht="14.2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  <c r="DT557" s="7"/>
      <c r="DU557" s="7"/>
      <c r="DV557" s="7"/>
      <c r="DW557" s="7"/>
      <c r="DX557" s="7"/>
      <c r="DY557" s="7"/>
      <c r="DZ557" s="7"/>
      <c r="EA557" s="7"/>
      <c r="EB557" s="7"/>
      <c r="EC557" s="7"/>
      <c r="ED557" s="7"/>
      <c r="EE557" s="7"/>
      <c r="EF557" s="7"/>
      <c r="EG557" s="7"/>
      <c r="EH557" s="7"/>
      <c r="EI557" s="7"/>
      <c r="EJ557" s="7"/>
      <c r="EK557" s="7"/>
      <c r="EL557" s="7"/>
      <c r="EM557" s="7"/>
      <c r="EN557" s="7"/>
      <c r="EO557" s="7"/>
      <c r="EP557" s="7"/>
      <c r="EQ557" s="7"/>
      <c r="ER557" s="7"/>
      <c r="ES557" s="7"/>
      <c r="ET557" s="7"/>
      <c r="EU557" s="7"/>
      <c r="EV557" s="7"/>
      <c r="EW557" s="7"/>
      <c r="EX557" s="7"/>
      <c r="EY557" s="7"/>
      <c r="EZ557" s="7"/>
      <c r="FA557" s="7"/>
      <c r="FB557" s="7"/>
      <c r="FC557" s="7"/>
      <c r="FD557" s="7"/>
      <c r="FE557" s="7"/>
      <c r="FF557" s="7"/>
      <c r="FG557" s="7"/>
      <c r="FH557" s="7"/>
      <c r="FI557" s="7"/>
      <c r="FJ557" s="7"/>
      <c r="FK557" s="7"/>
      <c r="FL557" s="7"/>
      <c r="FM557" s="7"/>
      <c r="FN557" s="7"/>
      <c r="FO557" s="7"/>
      <c r="FP557" s="7"/>
      <c r="FQ557" s="7"/>
      <c r="FR557" s="7"/>
      <c r="FS557" s="7"/>
      <c r="FT557" s="7"/>
      <c r="FU557" s="7"/>
      <c r="FV557" s="7"/>
      <c r="FW557" s="7"/>
      <c r="FX557" s="7"/>
      <c r="FY557" s="7"/>
      <c r="FZ557" s="7"/>
      <c r="GA557" s="7"/>
      <c r="GB557" s="7"/>
      <c r="GC557" s="7"/>
      <c r="GD557" s="7"/>
      <c r="GE557" s="7"/>
      <c r="GF557" s="7"/>
      <c r="GG557" s="7"/>
      <c r="GH557" s="7"/>
      <c r="GI557" s="7"/>
      <c r="GJ557" s="7"/>
      <c r="GK557" s="7"/>
      <c r="GL557" s="7"/>
      <c r="GM557" s="7"/>
      <c r="GN557" s="7"/>
      <c r="GO557" s="7"/>
      <c r="GP557" s="7"/>
      <c r="GQ557" s="7"/>
      <c r="GR557" s="7"/>
      <c r="GS557" s="7"/>
      <c r="GT557" s="7"/>
      <c r="GU557" s="7"/>
      <c r="GV557" s="7"/>
      <c r="GW557" s="7"/>
      <c r="GX557" s="7"/>
      <c r="GY557" s="7"/>
      <c r="GZ557" s="7"/>
      <c r="HA557" s="7"/>
      <c r="HB557" s="7"/>
      <c r="HC557" s="7"/>
      <c r="HD557" s="7"/>
      <c r="HE557" s="7"/>
      <c r="HF557" s="7"/>
      <c r="HG557" s="7"/>
      <c r="HH557" s="7"/>
      <c r="HI557" s="7"/>
      <c r="HJ557" s="7"/>
      <c r="HK557" s="7"/>
      <c r="HL557" s="7"/>
      <c r="HM557" s="7"/>
      <c r="HN557" s="7"/>
      <c r="HO557" s="7"/>
      <c r="HP557" s="7"/>
      <c r="HQ557" s="7"/>
      <c r="HR557" s="7"/>
      <c r="HS557" s="7"/>
      <c r="HT557" s="7"/>
      <c r="HU557" s="7"/>
      <c r="HV557" s="7"/>
      <c r="HW557" s="7"/>
      <c r="HX557" s="7"/>
      <c r="HY557" s="7"/>
      <c r="HZ557" s="7"/>
      <c r="IA557" s="7"/>
      <c r="IB557" s="7"/>
      <c r="IC557" s="7"/>
      <c r="ID557" s="7"/>
      <c r="IE557" s="7"/>
      <c r="IF557" s="7"/>
      <c r="IG557" s="7"/>
      <c r="IH557" s="7"/>
      <c r="II557" s="7"/>
      <c r="IJ557" s="7"/>
      <c r="IK557" s="7"/>
      <c r="IL557" s="7"/>
      <c r="IM557" s="7"/>
      <c r="IN557" s="7"/>
      <c r="IO557" s="7"/>
      <c r="IP557" s="7"/>
      <c r="IQ557" s="7"/>
      <c r="IR557" s="7"/>
      <c r="IS557" s="7"/>
      <c r="IT557" s="7"/>
      <c r="IU557" s="7"/>
      <c r="IV557" s="7"/>
      <c r="IW557" s="7"/>
      <c r="IX557" s="7"/>
      <c r="IY557" s="7"/>
      <c r="IZ557" s="7"/>
      <c r="JA557" s="7"/>
      <c r="JB557" s="7"/>
      <c r="JC557" s="7"/>
      <c r="JD557" s="7"/>
      <c r="JE557" s="7"/>
      <c r="JF557" s="7"/>
      <c r="JG557" s="7"/>
      <c r="JH557" s="7"/>
      <c r="JI557" s="7"/>
      <c r="JJ557" s="7"/>
      <c r="JK557" s="7"/>
      <c r="JL557" s="7"/>
      <c r="JM557" s="7"/>
      <c r="JN557" s="7"/>
      <c r="JO557" s="7"/>
      <c r="JP557" s="7"/>
      <c r="JQ557" s="7"/>
      <c r="JR557" s="7"/>
      <c r="JS557" s="7"/>
      <c r="JT557" s="7"/>
      <c r="JU557" s="7"/>
      <c r="JV557" s="7"/>
      <c r="JW557" s="7"/>
      <c r="JX557" s="7"/>
      <c r="JY557" s="7"/>
      <c r="JZ557" s="7"/>
      <c r="KA557" s="7"/>
      <c r="KB557" s="7"/>
      <c r="KC557" s="7"/>
      <c r="KD557" s="7"/>
      <c r="KE557" s="7"/>
      <c r="KF557" s="7"/>
      <c r="KG557" s="7"/>
      <c r="KH557" s="7"/>
      <c r="KI557" s="7"/>
      <c r="KJ557" s="7"/>
      <c r="KK557" s="7"/>
      <c r="KL557" s="7"/>
      <c r="KM557" s="7"/>
      <c r="KN557" s="7"/>
      <c r="KO557" s="7"/>
      <c r="KP557" s="7"/>
      <c r="KQ557" s="7"/>
      <c r="KR557" s="7"/>
      <c r="KS557" s="7"/>
      <c r="KT557" s="7"/>
      <c r="KU557" s="7"/>
      <c r="KV557" s="7"/>
      <c r="KW557" s="7"/>
      <c r="KX557" s="7"/>
      <c r="KY557" s="7"/>
      <c r="KZ557" s="7"/>
      <c r="LA557" s="7"/>
      <c r="LB557" s="7"/>
      <c r="LC557" s="7"/>
      <c r="LD557" s="7"/>
      <c r="LE557" s="7"/>
      <c r="LF557" s="7"/>
      <c r="LG557" s="7"/>
      <c r="LH557" s="7"/>
      <c r="LI557" s="7"/>
      <c r="LJ557" s="7"/>
      <c r="LK557" s="7"/>
      <c r="LL557" s="7"/>
      <c r="LM557" s="7"/>
      <c r="LN557" s="7"/>
      <c r="LO557" s="7"/>
      <c r="LP557" s="7"/>
      <c r="LQ557" s="7"/>
      <c r="LR557" s="7"/>
      <c r="LS557" s="7"/>
      <c r="LT557" s="7"/>
      <c r="LU557" s="7"/>
      <c r="LV557" s="7"/>
      <c r="LW557" s="7"/>
      <c r="LX557" s="7"/>
      <c r="LY557" s="7"/>
      <c r="LZ557" s="7"/>
      <c r="MA557" s="7"/>
      <c r="MB557" s="7"/>
      <c r="MC557" s="7"/>
      <c r="MD557" s="7"/>
      <c r="ME557" s="7"/>
      <c r="MF557" s="7"/>
      <c r="MG557" s="7"/>
      <c r="MH557" s="7"/>
      <c r="MI557" s="7"/>
      <c r="MJ557" s="7"/>
      <c r="MK557" s="7"/>
      <c r="ML557" s="7"/>
      <c r="MM557" s="7"/>
      <c r="MN557" s="7"/>
      <c r="MO557" s="7"/>
      <c r="MP557" s="7"/>
      <c r="MQ557" s="7"/>
      <c r="MR557" s="7"/>
      <c r="MS557" s="7"/>
      <c r="MT557" s="7"/>
      <c r="MU557" s="7"/>
      <c r="MV557" s="7"/>
      <c r="MW557" s="7"/>
      <c r="MX557" s="7"/>
      <c r="MY557" s="7"/>
      <c r="MZ557" s="7"/>
      <c r="NA557" s="7"/>
      <c r="NB557" s="7"/>
      <c r="NC557" s="7"/>
      <c r="ND557" s="7"/>
      <c r="NE557" s="7"/>
      <c r="NF557" s="7"/>
      <c r="NG557" s="7"/>
      <c r="NH557" s="7"/>
      <c r="NI557" s="7"/>
      <c r="NJ557" s="7"/>
      <c r="NK557" s="7"/>
      <c r="NL557" s="7"/>
      <c r="NM557" s="7"/>
      <c r="NN557" s="7"/>
      <c r="NO557" s="7"/>
      <c r="NP557" s="7"/>
      <c r="NQ557" s="7"/>
      <c r="NR557" s="7"/>
      <c r="NS557" s="7"/>
      <c r="NT557" s="7"/>
      <c r="NU557" s="7"/>
      <c r="NV557" s="7"/>
      <c r="NW557" s="7"/>
      <c r="NX557" s="7"/>
      <c r="NY557" s="7"/>
      <c r="NZ557" s="7"/>
      <c r="OA557" s="7"/>
      <c r="OB557" s="7"/>
      <c r="OC557" s="7"/>
      <c r="OD557" s="7"/>
      <c r="OE557" s="7"/>
      <c r="OF557" s="7"/>
      <c r="OG557" s="7"/>
      <c r="OH557" s="7"/>
      <c r="OI557" s="7"/>
      <c r="OJ557" s="7"/>
      <c r="OK557" s="7"/>
      <c r="OL557" s="7"/>
      <c r="OM557" s="7"/>
      <c r="ON557" s="7"/>
      <c r="OO557" s="7"/>
      <c r="OP557" s="7"/>
      <c r="OQ557" s="7"/>
      <c r="OR557" s="7"/>
      <c r="OS557" s="7"/>
      <c r="OT557" s="7"/>
      <c r="OU557" s="7"/>
      <c r="OV557" s="7"/>
      <c r="OW557" s="7"/>
      <c r="OX557" s="7"/>
      <c r="OY557" s="7"/>
      <c r="OZ557" s="7"/>
      <c r="PA557" s="7"/>
      <c r="PB557" s="7"/>
      <c r="PC557" s="7"/>
      <c r="PD557" s="7"/>
      <c r="PE557" s="7"/>
      <c r="PF557" s="7"/>
      <c r="PG557" s="7"/>
      <c r="PH557" s="7"/>
      <c r="PI557" s="7"/>
      <c r="PJ557" s="7"/>
      <c r="PK557" s="7"/>
      <c r="PL557" s="7"/>
      <c r="PM557" s="7"/>
      <c r="PN557" s="7"/>
      <c r="PO557" s="7"/>
      <c r="PP557" s="7"/>
      <c r="PQ557" s="7"/>
      <c r="PR557" s="7"/>
      <c r="PS557" s="7"/>
      <c r="PT557" s="7"/>
      <c r="PU557" s="7"/>
      <c r="PV557" s="7"/>
      <c r="PW557" s="7"/>
      <c r="PX557" s="7"/>
      <c r="PY557" s="7"/>
      <c r="PZ557" s="7"/>
      <c r="QA557" s="7"/>
      <c r="QB557" s="7"/>
      <c r="QC557" s="7"/>
      <c r="QD557" s="7"/>
      <c r="QE557" s="7"/>
      <c r="QF557" s="7"/>
      <c r="QG557" s="7"/>
      <c r="QH557" s="7"/>
      <c r="QI557" s="7"/>
      <c r="QJ557" s="7"/>
      <c r="QK557" s="7"/>
      <c r="QL557" s="7"/>
      <c r="QM557" s="7"/>
      <c r="QN557" s="7"/>
      <c r="QO557" s="7"/>
      <c r="QP557" s="7"/>
      <c r="QQ557" s="7"/>
      <c r="QR557" s="7"/>
      <c r="QS557" s="7"/>
      <c r="QT557" s="7"/>
      <c r="QU557" s="7"/>
      <c r="QV557" s="7"/>
      <c r="QW557" s="7"/>
      <c r="QX557" s="7"/>
      <c r="QY557" s="7"/>
      <c r="QZ557" s="7"/>
      <c r="RA557" s="7"/>
      <c r="RB557" s="7"/>
      <c r="RC557" s="7"/>
      <c r="RD557" s="7"/>
      <c r="RE557" s="7"/>
      <c r="RF557" s="7"/>
      <c r="RG557" s="7"/>
      <c r="RH557" s="7"/>
      <c r="RI557" s="7"/>
      <c r="RJ557" s="7"/>
      <c r="RK557" s="7"/>
      <c r="RL557" s="7"/>
      <c r="RM557" s="7"/>
      <c r="RN557" s="7"/>
      <c r="RO557" s="7"/>
      <c r="RP557" s="7"/>
      <c r="RQ557" s="7"/>
      <c r="RR557" s="7"/>
      <c r="RS557" s="7"/>
      <c r="RT557" s="7"/>
      <c r="RU557" s="7"/>
      <c r="RV557" s="7"/>
      <c r="RW557" s="7"/>
      <c r="RX557" s="7"/>
      <c r="RY557" s="7"/>
      <c r="RZ557" s="7"/>
      <c r="SA557" s="7"/>
      <c r="SB557" s="7"/>
      <c r="SC557" s="7"/>
      <c r="SD557" s="7"/>
      <c r="SE557" s="7"/>
      <c r="SF557" s="7"/>
      <c r="SG557" s="7"/>
      <c r="SH557" s="7"/>
      <c r="SI557" s="7"/>
      <c r="SJ557" s="7"/>
      <c r="SK557" s="7"/>
    </row>
    <row r="558" ht="14.2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  <c r="DT558" s="7"/>
      <c r="DU558" s="7"/>
      <c r="DV558" s="7"/>
      <c r="DW558" s="7"/>
      <c r="DX558" s="7"/>
      <c r="DY558" s="7"/>
      <c r="DZ558" s="7"/>
      <c r="EA558" s="7"/>
      <c r="EB558" s="7"/>
      <c r="EC558" s="7"/>
      <c r="ED558" s="7"/>
      <c r="EE558" s="7"/>
      <c r="EF558" s="7"/>
      <c r="EG558" s="7"/>
      <c r="EH558" s="7"/>
      <c r="EI558" s="7"/>
      <c r="EJ558" s="7"/>
      <c r="EK558" s="7"/>
      <c r="EL558" s="7"/>
      <c r="EM558" s="7"/>
      <c r="EN558" s="7"/>
      <c r="EO558" s="7"/>
      <c r="EP558" s="7"/>
      <c r="EQ558" s="7"/>
      <c r="ER558" s="7"/>
      <c r="ES558" s="7"/>
      <c r="ET558" s="7"/>
      <c r="EU558" s="7"/>
      <c r="EV558" s="7"/>
      <c r="EW558" s="7"/>
      <c r="EX558" s="7"/>
      <c r="EY558" s="7"/>
      <c r="EZ558" s="7"/>
      <c r="FA558" s="7"/>
      <c r="FB558" s="7"/>
      <c r="FC558" s="7"/>
      <c r="FD558" s="7"/>
      <c r="FE558" s="7"/>
      <c r="FF558" s="7"/>
      <c r="FG558" s="7"/>
      <c r="FH558" s="7"/>
      <c r="FI558" s="7"/>
      <c r="FJ558" s="7"/>
      <c r="FK558" s="7"/>
      <c r="FL558" s="7"/>
      <c r="FM558" s="7"/>
      <c r="FN558" s="7"/>
      <c r="FO558" s="7"/>
      <c r="FP558" s="7"/>
      <c r="FQ558" s="7"/>
      <c r="FR558" s="7"/>
      <c r="FS558" s="7"/>
      <c r="FT558" s="7"/>
      <c r="FU558" s="7"/>
      <c r="FV558" s="7"/>
      <c r="FW558" s="7"/>
      <c r="FX558" s="7"/>
      <c r="FY558" s="7"/>
      <c r="FZ558" s="7"/>
      <c r="GA558" s="7"/>
      <c r="GB558" s="7"/>
      <c r="GC558" s="7"/>
      <c r="GD558" s="7"/>
      <c r="GE558" s="7"/>
      <c r="GF558" s="7"/>
      <c r="GG558" s="7"/>
      <c r="GH558" s="7"/>
      <c r="GI558" s="7"/>
      <c r="GJ558" s="7"/>
      <c r="GK558" s="7"/>
      <c r="GL558" s="7"/>
      <c r="GM558" s="7"/>
      <c r="GN558" s="7"/>
      <c r="GO558" s="7"/>
      <c r="GP558" s="7"/>
      <c r="GQ558" s="7"/>
      <c r="GR558" s="7"/>
      <c r="GS558" s="7"/>
      <c r="GT558" s="7"/>
      <c r="GU558" s="7"/>
      <c r="GV558" s="7"/>
      <c r="GW558" s="7"/>
      <c r="GX558" s="7"/>
      <c r="GY558" s="7"/>
      <c r="GZ558" s="7"/>
      <c r="HA558" s="7"/>
      <c r="HB558" s="7"/>
      <c r="HC558" s="7"/>
      <c r="HD558" s="7"/>
      <c r="HE558" s="7"/>
      <c r="HF558" s="7"/>
      <c r="HG558" s="7"/>
      <c r="HH558" s="7"/>
      <c r="HI558" s="7"/>
      <c r="HJ558" s="7"/>
      <c r="HK558" s="7"/>
      <c r="HL558" s="7"/>
      <c r="HM558" s="7"/>
      <c r="HN558" s="7"/>
      <c r="HO558" s="7"/>
      <c r="HP558" s="7"/>
      <c r="HQ558" s="7"/>
      <c r="HR558" s="7"/>
      <c r="HS558" s="7"/>
      <c r="HT558" s="7"/>
      <c r="HU558" s="7"/>
      <c r="HV558" s="7"/>
      <c r="HW558" s="7"/>
      <c r="HX558" s="7"/>
      <c r="HY558" s="7"/>
      <c r="HZ558" s="7"/>
      <c r="IA558" s="7"/>
      <c r="IB558" s="7"/>
      <c r="IC558" s="7"/>
      <c r="ID558" s="7"/>
      <c r="IE558" s="7"/>
      <c r="IF558" s="7"/>
      <c r="IG558" s="7"/>
      <c r="IH558" s="7"/>
      <c r="II558" s="7"/>
      <c r="IJ558" s="7"/>
      <c r="IK558" s="7"/>
      <c r="IL558" s="7"/>
      <c r="IM558" s="7"/>
      <c r="IN558" s="7"/>
      <c r="IO558" s="7"/>
      <c r="IP558" s="7"/>
      <c r="IQ558" s="7"/>
      <c r="IR558" s="7"/>
      <c r="IS558" s="7"/>
      <c r="IT558" s="7"/>
      <c r="IU558" s="7"/>
      <c r="IV558" s="7"/>
      <c r="IW558" s="7"/>
      <c r="IX558" s="7"/>
      <c r="IY558" s="7"/>
      <c r="IZ558" s="7"/>
      <c r="JA558" s="7"/>
      <c r="JB558" s="7"/>
      <c r="JC558" s="7"/>
      <c r="JD558" s="7"/>
      <c r="JE558" s="7"/>
      <c r="JF558" s="7"/>
      <c r="JG558" s="7"/>
      <c r="JH558" s="7"/>
      <c r="JI558" s="7"/>
      <c r="JJ558" s="7"/>
      <c r="JK558" s="7"/>
      <c r="JL558" s="7"/>
      <c r="JM558" s="7"/>
      <c r="JN558" s="7"/>
      <c r="JO558" s="7"/>
      <c r="JP558" s="7"/>
      <c r="JQ558" s="7"/>
      <c r="JR558" s="7"/>
      <c r="JS558" s="7"/>
      <c r="JT558" s="7"/>
      <c r="JU558" s="7"/>
      <c r="JV558" s="7"/>
      <c r="JW558" s="7"/>
      <c r="JX558" s="7"/>
      <c r="JY558" s="7"/>
      <c r="JZ558" s="7"/>
      <c r="KA558" s="7"/>
      <c r="KB558" s="7"/>
      <c r="KC558" s="7"/>
      <c r="KD558" s="7"/>
      <c r="KE558" s="7"/>
      <c r="KF558" s="7"/>
      <c r="KG558" s="7"/>
      <c r="KH558" s="7"/>
      <c r="KI558" s="7"/>
      <c r="KJ558" s="7"/>
      <c r="KK558" s="7"/>
      <c r="KL558" s="7"/>
      <c r="KM558" s="7"/>
      <c r="KN558" s="7"/>
      <c r="KO558" s="7"/>
      <c r="KP558" s="7"/>
      <c r="KQ558" s="7"/>
      <c r="KR558" s="7"/>
      <c r="KS558" s="7"/>
      <c r="KT558" s="7"/>
      <c r="KU558" s="7"/>
      <c r="KV558" s="7"/>
      <c r="KW558" s="7"/>
      <c r="KX558" s="7"/>
      <c r="KY558" s="7"/>
      <c r="KZ558" s="7"/>
      <c r="LA558" s="7"/>
      <c r="LB558" s="7"/>
      <c r="LC558" s="7"/>
      <c r="LD558" s="7"/>
      <c r="LE558" s="7"/>
      <c r="LF558" s="7"/>
      <c r="LG558" s="7"/>
      <c r="LH558" s="7"/>
      <c r="LI558" s="7"/>
      <c r="LJ558" s="7"/>
      <c r="LK558" s="7"/>
      <c r="LL558" s="7"/>
      <c r="LM558" s="7"/>
      <c r="LN558" s="7"/>
      <c r="LO558" s="7"/>
      <c r="LP558" s="7"/>
      <c r="LQ558" s="7"/>
      <c r="LR558" s="7"/>
      <c r="LS558" s="7"/>
      <c r="LT558" s="7"/>
      <c r="LU558" s="7"/>
      <c r="LV558" s="7"/>
      <c r="LW558" s="7"/>
      <c r="LX558" s="7"/>
      <c r="LY558" s="7"/>
      <c r="LZ558" s="7"/>
      <c r="MA558" s="7"/>
      <c r="MB558" s="7"/>
      <c r="MC558" s="7"/>
      <c r="MD558" s="7"/>
      <c r="ME558" s="7"/>
      <c r="MF558" s="7"/>
      <c r="MG558" s="7"/>
      <c r="MH558" s="7"/>
      <c r="MI558" s="7"/>
      <c r="MJ558" s="7"/>
      <c r="MK558" s="7"/>
      <c r="ML558" s="7"/>
      <c r="MM558" s="7"/>
      <c r="MN558" s="7"/>
      <c r="MO558" s="7"/>
      <c r="MP558" s="7"/>
      <c r="MQ558" s="7"/>
      <c r="MR558" s="7"/>
      <c r="MS558" s="7"/>
      <c r="MT558" s="7"/>
      <c r="MU558" s="7"/>
      <c r="MV558" s="7"/>
      <c r="MW558" s="7"/>
      <c r="MX558" s="7"/>
      <c r="MY558" s="7"/>
      <c r="MZ558" s="7"/>
      <c r="NA558" s="7"/>
      <c r="NB558" s="7"/>
      <c r="NC558" s="7"/>
      <c r="ND558" s="7"/>
      <c r="NE558" s="7"/>
      <c r="NF558" s="7"/>
      <c r="NG558" s="7"/>
      <c r="NH558" s="7"/>
      <c r="NI558" s="7"/>
      <c r="NJ558" s="7"/>
      <c r="NK558" s="7"/>
      <c r="NL558" s="7"/>
      <c r="NM558" s="7"/>
      <c r="NN558" s="7"/>
      <c r="NO558" s="7"/>
      <c r="NP558" s="7"/>
      <c r="NQ558" s="7"/>
      <c r="NR558" s="7"/>
      <c r="NS558" s="7"/>
      <c r="NT558" s="7"/>
      <c r="NU558" s="7"/>
      <c r="NV558" s="7"/>
      <c r="NW558" s="7"/>
      <c r="NX558" s="7"/>
      <c r="NY558" s="7"/>
      <c r="NZ558" s="7"/>
      <c r="OA558" s="7"/>
      <c r="OB558" s="7"/>
      <c r="OC558" s="7"/>
      <c r="OD558" s="7"/>
      <c r="OE558" s="7"/>
      <c r="OF558" s="7"/>
      <c r="OG558" s="7"/>
      <c r="OH558" s="7"/>
      <c r="OI558" s="7"/>
      <c r="OJ558" s="7"/>
      <c r="OK558" s="7"/>
      <c r="OL558" s="7"/>
      <c r="OM558" s="7"/>
      <c r="ON558" s="7"/>
      <c r="OO558" s="7"/>
      <c r="OP558" s="7"/>
      <c r="OQ558" s="7"/>
      <c r="OR558" s="7"/>
      <c r="OS558" s="7"/>
      <c r="OT558" s="7"/>
      <c r="OU558" s="7"/>
      <c r="OV558" s="7"/>
      <c r="OW558" s="7"/>
      <c r="OX558" s="7"/>
      <c r="OY558" s="7"/>
      <c r="OZ558" s="7"/>
      <c r="PA558" s="7"/>
      <c r="PB558" s="7"/>
      <c r="PC558" s="7"/>
      <c r="PD558" s="7"/>
      <c r="PE558" s="7"/>
      <c r="PF558" s="7"/>
      <c r="PG558" s="7"/>
      <c r="PH558" s="7"/>
      <c r="PI558" s="7"/>
      <c r="PJ558" s="7"/>
      <c r="PK558" s="7"/>
      <c r="PL558" s="7"/>
      <c r="PM558" s="7"/>
      <c r="PN558" s="7"/>
      <c r="PO558" s="7"/>
      <c r="PP558" s="7"/>
      <c r="PQ558" s="7"/>
      <c r="PR558" s="7"/>
      <c r="PS558" s="7"/>
      <c r="PT558" s="7"/>
      <c r="PU558" s="7"/>
      <c r="PV558" s="7"/>
      <c r="PW558" s="7"/>
      <c r="PX558" s="7"/>
      <c r="PY558" s="7"/>
      <c r="PZ558" s="7"/>
      <c r="QA558" s="7"/>
      <c r="QB558" s="7"/>
      <c r="QC558" s="7"/>
      <c r="QD558" s="7"/>
      <c r="QE558" s="7"/>
      <c r="QF558" s="7"/>
      <c r="QG558" s="7"/>
      <c r="QH558" s="7"/>
      <c r="QI558" s="7"/>
      <c r="QJ558" s="7"/>
      <c r="QK558" s="7"/>
      <c r="QL558" s="7"/>
      <c r="QM558" s="7"/>
      <c r="QN558" s="7"/>
      <c r="QO558" s="7"/>
      <c r="QP558" s="7"/>
      <c r="QQ558" s="7"/>
      <c r="QR558" s="7"/>
      <c r="QS558" s="7"/>
      <c r="QT558" s="7"/>
      <c r="QU558" s="7"/>
      <c r="QV558" s="7"/>
      <c r="QW558" s="7"/>
      <c r="QX558" s="7"/>
      <c r="QY558" s="7"/>
      <c r="QZ558" s="7"/>
      <c r="RA558" s="7"/>
      <c r="RB558" s="7"/>
      <c r="RC558" s="7"/>
      <c r="RD558" s="7"/>
      <c r="RE558" s="7"/>
      <c r="RF558" s="7"/>
      <c r="RG558" s="7"/>
      <c r="RH558" s="7"/>
      <c r="RI558" s="7"/>
      <c r="RJ558" s="7"/>
      <c r="RK558" s="7"/>
      <c r="RL558" s="7"/>
      <c r="RM558" s="7"/>
      <c r="RN558" s="7"/>
      <c r="RO558" s="7"/>
      <c r="RP558" s="7"/>
      <c r="RQ558" s="7"/>
      <c r="RR558" s="7"/>
      <c r="RS558" s="7"/>
      <c r="RT558" s="7"/>
      <c r="RU558" s="7"/>
      <c r="RV558" s="7"/>
      <c r="RW558" s="7"/>
      <c r="RX558" s="7"/>
      <c r="RY558" s="7"/>
      <c r="RZ558" s="7"/>
      <c r="SA558" s="7"/>
      <c r="SB558" s="7"/>
      <c r="SC558" s="7"/>
      <c r="SD558" s="7"/>
      <c r="SE558" s="7"/>
      <c r="SF558" s="7"/>
      <c r="SG558" s="7"/>
      <c r="SH558" s="7"/>
      <c r="SI558" s="7"/>
      <c r="SJ558" s="7"/>
      <c r="SK558" s="7"/>
    </row>
    <row r="559" ht="14.2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  <c r="DT559" s="7"/>
      <c r="DU559" s="7"/>
      <c r="DV559" s="7"/>
      <c r="DW559" s="7"/>
      <c r="DX559" s="7"/>
      <c r="DY559" s="7"/>
      <c r="DZ559" s="7"/>
      <c r="EA559" s="7"/>
      <c r="EB559" s="7"/>
      <c r="EC559" s="7"/>
      <c r="ED559" s="7"/>
      <c r="EE559" s="7"/>
      <c r="EF559" s="7"/>
      <c r="EG559" s="7"/>
      <c r="EH559" s="7"/>
      <c r="EI559" s="7"/>
      <c r="EJ559" s="7"/>
      <c r="EK559" s="7"/>
      <c r="EL559" s="7"/>
      <c r="EM559" s="7"/>
      <c r="EN559" s="7"/>
      <c r="EO559" s="7"/>
      <c r="EP559" s="7"/>
      <c r="EQ559" s="7"/>
      <c r="ER559" s="7"/>
      <c r="ES559" s="7"/>
      <c r="ET559" s="7"/>
      <c r="EU559" s="7"/>
      <c r="EV559" s="7"/>
      <c r="EW559" s="7"/>
      <c r="EX559" s="7"/>
      <c r="EY559" s="7"/>
      <c r="EZ559" s="7"/>
      <c r="FA559" s="7"/>
      <c r="FB559" s="7"/>
      <c r="FC559" s="7"/>
      <c r="FD559" s="7"/>
      <c r="FE559" s="7"/>
      <c r="FF559" s="7"/>
      <c r="FG559" s="7"/>
      <c r="FH559" s="7"/>
      <c r="FI559" s="7"/>
      <c r="FJ559" s="7"/>
      <c r="FK559" s="7"/>
      <c r="FL559" s="7"/>
      <c r="FM559" s="7"/>
      <c r="FN559" s="7"/>
      <c r="FO559" s="7"/>
      <c r="FP559" s="7"/>
      <c r="FQ559" s="7"/>
      <c r="FR559" s="7"/>
      <c r="FS559" s="7"/>
      <c r="FT559" s="7"/>
      <c r="FU559" s="7"/>
      <c r="FV559" s="7"/>
      <c r="FW559" s="7"/>
      <c r="FX559" s="7"/>
      <c r="FY559" s="7"/>
      <c r="FZ559" s="7"/>
      <c r="GA559" s="7"/>
      <c r="GB559" s="7"/>
      <c r="GC559" s="7"/>
      <c r="GD559" s="7"/>
      <c r="GE559" s="7"/>
      <c r="GF559" s="7"/>
      <c r="GG559" s="7"/>
      <c r="GH559" s="7"/>
      <c r="GI559" s="7"/>
      <c r="GJ559" s="7"/>
      <c r="GK559" s="7"/>
      <c r="GL559" s="7"/>
      <c r="GM559" s="7"/>
      <c r="GN559" s="7"/>
      <c r="GO559" s="7"/>
      <c r="GP559" s="7"/>
      <c r="GQ559" s="7"/>
      <c r="GR559" s="7"/>
      <c r="GS559" s="7"/>
      <c r="GT559" s="7"/>
      <c r="GU559" s="7"/>
      <c r="GV559" s="7"/>
      <c r="GW559" s="7"/>
      <c r="GX559" s="7"/>
      <c r="GY559" s="7"/>
      <c r="GZ559" s="7"/>
      <c r="HA559" s="7"/>
      <c r="HB559" s="7"/>
      <c r="HC559" s="7"/>
      <c r="HD559" s="7"/>
      <c r="HE559" s="7"/>
      <c r="HF559" s="7"/>
      <c r="HG559" s="7"/>
      <c r="HH559" s="7"/>
      <c r="HI559" s="7"/>
      <c r="HJ559" s="7"/>
      <c r="HK559" s="7"/>
      <c r="HL559" s="7"/>
      <c r="HM559" s="7"/>
      <c r="HN559" s="7"/>
      <c r="HO559" s="7"/>
      <c r="HP559" s="7"/>
      <c r="HQ559" s="7"/>
      <c r="HR559" s="7"/>
      <c r="HS559" s="7"/>
      <c r="HT559" s="7"/>
      <c r="HU559" s="7"/>
      <c r="HV559" s="7"/>
      <c r="HW559" s="7"/>
      <c r="HX559" s="7"/>
      <c r="HY559" s="7"/>
      <c r="HZ559" s="7"/>
      <c r="IA559" s="7"/>
      <c r="IB559" s="7"/>
      <c r="IC559" s="7"/>
      <c r="ID559" s="7"/>
      <c r="IE559" s="7"/>
      <c r="IF559" s="7"/>
      <c r="IG559" s="7"/>
      <c r="IH559" s="7"/>
      <c r="II559" s="7"/>
      <c r="IJ559" s="7"/>
      <c r="IK559" s="7"/>
      <c r="IL559" s="7"/>
      <c r="IM559" s="7"/>
      <c r="IN559" s="7"/>
      <c r="IO559" s="7"/>
      <c r="IP559" s="7"/>
      <c r="IQ559" s="7"/>
      <c r="IR559" s="7"/>
      <c r="IS559" s="7"/>
      <c r="IT559" s="7"/>
      <c r="IU559" s="7"/>
      <c r="IV559" s="7"/>
      <c r="IW559" s="7"/>
      <c r="IX559" s="7"/>
      <c r="IY559" s="7"/>
      <c r="IZ559" s="7"/>
      <c r="JA559" s="7"/>
      <c r="JB559" s="7"/>
      <c r="JC559" s="7"/>
      <c r="JD559" s="7"/>
      <c r="JE559" s="7"/>
      <c r="JF559" s="7"/>
      <c r="JG559" s="7"/>
      <c r="JH559" s="7"/>
      <c r="JI559" s="7"/>
      <c r="JJ559" s="7"/>
      <c r="JK559" s="7"/>
      <c r="JL559" s="7"/>
      <c r="JM559" s="7"/>
      <c r="JN559" s="7"/>
      <c r="JO559" s="7"/>
      <c r="JP559" s="7"/>
      <c r="JQ559" s="7"/>
      <c r="JR559" s="7"/>
      <c r="JS559" s="7"/>
      <c r="JT559" s="7"/>
      <c r="JU559" s="7"/>
      <c r="JV559" s="7"/>
      <c r="JW559" s="7"/>
      <c r="JX559" s="7"/>
      <c r="JY559" s="7"/>
      <c r="JZ559" s="7"/>
      <c r="KA559" s="7"/>
      <c r="KB559" s="7"/>
      <c r="KC559" s="7"/>
      <c r="KD559" s="7"/>
      <c r="KE559" s="7"/>
      <c r="KF559" s="7"/>
      <c r="KG559" s="7"/>
      <c r="KH559" s="7"/>
      <c r="KI559" s="7"/>
      <c r="KJ559" s="7"/>
      <c r="KK559" s="7"/>
      <c r="KL559" s="7"/>
      <c r="KM559" s="7"/>
      <c r="KN559" s="7"/>
      <c r="KO559" s="7"/>
      <c r="KP559" s="7"/>
      <c r="KQ559" s="7"/>
      <c r="KR559" s="7"/>
      <c r="KS559" s="7"/>
      <c r="KT559" s="7"/>
      <c r="KU559" s="7"/>
      <c r="KV559" s="7"/>
      <c r="KW559" s="7"/>
      <c r="KX559" s="7"/>
      <c r="KY559" s="7"/>
      <c r="KZ559" s="7"/>
      <c r="LA559" s="7"/>
      <c r="LB559" s="7"/>
      <c r="LC559" s="7"/>
      <c r="LD559" s="7"/>
      <c r="LE559" s="7"/>
      <c r="LF559" s="7"/>
      <c r="LG559" s="7"/>
      <c r="LH559" s="7"/>
      <c r="LI559" s="7"/>
      <c r="LJ559" s="7"/>
      <c r="LK559" s="7"/>
      <c r="LL559" s="7"/>
      <c r="LM559" s="7"/>
      <c r="LN559" s="7"/>
      <c r="LO559" s="7"/>
      <c r="LP559" s="7"/>
      <c r="LQ559" s="7"/>
      <c r="LR559" s="7"/>
      <c r="LS559" s="7"/>
      <c r="LT559" s="7"/>
      <c r="LU559" s="7"/>
      <c r="LV559" s="7"/>
      <c r="LW559" s="7"/>
      <c r="LX559" s="7"/>
      <c r="LY559" s="7"/>
      <c r="LZ559" s="7"/>
      <c r="MA559" s="7"/>
      <c r="MB559" s="7"/>
      <c r="MC559" s="7"/>
      <c r="MD559" s="7"/>
      <c r="ME559" s="7"/>
      <c r="MF559" s="7"/>
      <c r="MG559" s="7"/>
      <c r="MH559" s="7"/>
      <c r="MI559" s="7"/>
      <c r="MJ559" s="7"/>
      <c r="MK559" s="7"/>
      <c r="ML559" s="7"/>
      <c r="MM559" s="7"/>
      <c r="MN559" s="7"/>
      <c r="MO559" s="7"/>
      <c r="MP559" s="7"/>
      <c r="MQ559" s="7"/>
      <c r="MR559" s="7"/>
      <c r="MS559" s="7"/>
      <c r="MT559" s="7"/>
      <c r="MU559" s="7"/>
      <c r="MV559" s="7"/>
      <c r="MW559" s="7"/>
      <c r="MX559" s="7"/>
      <c r="MY559" s="7"/>
      <c r="MZ559" s="7"/>
      <c r="NA559" s="7"/>
      <c r="NB559" s="7"/>
      <c r="NC559" s="7"/>
      <c r="ND559" s="7"/>
      <c r="NE559" s="7"/>
      <c r="NF559" s="7"/>
      <c r="NG559" s="7"/>
      <c r="NH559" s="7"/>
      <c r="NI559" s="7"/>
      <c r="NJ559" s="7"/>
      <c r="NK559" s="7"/>
      <c r="NL559" s="7"/>
      <c r="NM559" s="7"/>
      <c r="NN559" s="7"/>
      <c r="NO559" s="7"/>
      <c r="NP559" s="7"/>
      <c r="NQ559" s="7"/>
      <c r="NR559" s="7"/>
      <c r="NS559" s="7"/>
      <c r="NT559" s="7"/>
      <c r="NU559" s="7"/>
      <c r="NV559" s="7"/>
      <c r="NW559" s="7"/>
      <c r="NX559" s="7"/>
      <c r="NY559" s="7"/>
      <c r="NZ559" s="7"/>
      <c r="OA559" s="7"/>
      <c r="OB559" s="7"/>
      <c r="OC559" s="7"/>
      <c r="OD559" s="7"/>
      <c r="OE559" s="7"/>
      <c r="OF559" s="7"/>
      <c r="OG559" s="7"/>
      <c r="OH559" s="7"/>
      <c r="OI559" s="7"/>
      <c r="OJ559" s="7"/>
      <c r="OK559" s="7"/>
      <c r="OL559" s="7"/>
      <c r="OM559" s="7"/>
      <c r="ON559" s="7"/>
      <c r="OO559" s="7"/>
      <c r="OP559" s="7"/>
      <c r="OQ559" s="7"/>
      <c r="OR559" s="7"/>
      <c r="OS559" s="7"/>
      <c r="OT559" s="7"/>
      <c r="OU559" s="7"/>
      <c r="OV559" s="7"/>
      <c r="OW559" s="7"/>
      <c r="OX559" s="7"/>
      <c r="OY559" s="7"/>
      <c r="OZ559" s="7"/>
      <c r="PA559" s="7"/>
      <c r="PB559" s="7"/>
      <c r="PC559" s="7"/>
      <c r="PD559" s="7"/>
      <c r="PE559" s="7"/>
      <c r="PF559" s="7"/>
      <c r="PG559" s="7"/>
      <c r="PH559" s="7"/>
      <c r="PI559" s="7"/>
      <c r="PJ559" s="7"/>
      <c r="PK559" s="7"/>
      <c r="PL559" s="7"/>
      <c r="PM559" s="7"/>
      <c r="PN559" s="7"/>
      <c r="PO559" s="7"/>
      <c r="PP559" s="7"/>
      <c r="PQ559" s="7"/>
      <c r="PR559" s="7"/>
      <c r="PS559" s="7"/>
      <c r="PT559" s="7"/>
      <c r="PU559" s="7"/>
      <c r="PV559" s="7"/>
      <c r="PW559" s="7"/>
      <c r="PX559" s="7"/>
      <c r="PY559" s="7"/>
      <c r="PZ559" s="7"/>
      <c r="QA559" s="7"/>
      <c r="QB559" s="7"/>
      <c r="QC559" s="7"/>
      <c r="QD559" s="7"/>
      <c r="QE559" s="7"/>
      <c r="QF559" s="7"/>
      <c r="QG559" s="7"/>
      <c r="QH559" s="7"/>
      <c r="QI559" s="7"/>
      <c r="QJ559" s="7"/>
      <c r="QK559" s="7"/>
      <c r="QL559" s="7"/>
      <c r="QM559" s="7"/>
      <c r="QN559" s="7"/>
      <c r="QO559" s="7"/>
      <c r="QP559" s="7"/>
      <c r="QQ559" s="7"/>
      <c r="QR559" s="7"/>
      <c r="QS559" s="7"/>
      <c r="QT559" s="7"/>
      <c r="QU559" s="7"/>
      <c r="QV559" s="7"/>
      <c r="QW559" s="7"/>
      <c r="QX559" s="7"/>
      <c r="QY559" s="7"/>
      <c r="QZ559" s="7"/>
      <c r="RA559" s="7"/>
      <c r="RB559" s="7"/>
      <c r="RC559" s="7"/>
      <c r="RD559" s="7"/>
      <c r="RE559" s="7"/>
      <c r="RF559" s="7"/>
      <c r="RG559" s="7"/>
      <c r="RH559" s="7"/>
      <c r="RI559" s="7"/>
      <c r="RJ559" s="7"/>
      <c r="RK559" s="7"/>
      <c r="RL559" s="7"/>
      <c r="RM559" s="7"/>
      <c r="RN559" s="7"/>
      <c r="RO559" s="7"/>
      <c r="RP559" s="7"/>
      <c r="RQ559" s="7"/>
      <c r="RR559" s="7"/>
      <c r="RS559" s="7"/>
      <c r="RT559" s="7"/>
      <c r="RU559" s="7"/>
      <c r="RV559" s="7"/>
      <c r="RW559" s="7"/>
      <c r="RX559" s="7"/>
      <c r="RY559" s="7"/>
      <c r="RZ559" s="7"/>
      <c r="SA559" s="7"/>
      <c r="SB559" s="7"/>
      <c r="SC559" s="7"/>
      <c r="SD559" s="7"/>
      <c r="SE559" s="7"/>
      <c r="SF559" s="7"/>
      <c r="SG559" s="7"/>
      <c r="SH559" s="7"/>
      <c r="SI559" s="7"/>
      <c r="SJ559" s="7"/>
      <c r="SK559" s="7"/>
    </row>
    <row r="560" ht="14.2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  <c r="DT560" s="7"/>
      <c r="DU560" s="7"/>
      <c r="DV560" s="7"/>
      <c r="DW560" s="7"/>
      <c r="DX560" s="7"/>
      <c r="DY560" s="7"/>
      <c r="DZ560" s="7"/>
      <c r="EA560" s="7"/>
      <c r="EB560" s="7"/>
      <c r="EC560" s="7"/>
      <c r="ED560" s="7"/>
      <c r="EE560" s="7"/>
      <c r="EF560" s="7"/>
      <c r="EG560" s="7"/>
      <c r="EH560" s="7"/>
      <c r="EI560" s="7"/>
      <c r="EJ560" s="7"/>
      <c r="EK560" s="7"/>
      <c r="EL560" s="7"/>
      <c r="EM560" s="7"/>
      <c r="EN560" s="7"/>
      <c r="EO560" s="7"/>
      <c r="EP560" s="7"/>
      <c r="EQ560" s="7"/>
      <c r="ER560" s="7"/>
      <c r="ES560" s="7"/>
      <c r="ET560" s="7"/>
      <c r="EU560" s="7"/>
      <c r="EV560" s="7"/>
      <c r="EW560" s="7"/>
      <c r="EX560" s="7"/>
      <c r="EY560" s="7"/>
      <c r="EZ560" s="7"/>
      <c r="FA560" s="7"/>
      <c r="FB560" s="7"/>
      <c r="FC560" s="7"/>
      <c r="FD560" s="7"/>
      <c r="FE560" s="7"/>
      <c r="FF560" s="7"/>
      <c r="FG560" s="7"/>
      <c r="FH560" s="7"/>
      <c r="FI560" s="7"/>
      <c r="FJ560" s="7"/>
      <c r="FK560" s="7"/>
      <c r="FL560" s="7"/>
      <c r="FM560" s="7"/>
      <c r="FN560" s="7"/>
      <c r="FO560" s="7"/>
      <c r="FP560" s="7"/>
      <c r="FQ560" s="7"/>
      <c r="FR560" s="7"/>
      <c r="FS560" s="7"/>
      <c r="FT560" s="7"/>
      <c r="FU560" s="7"/>
      <c r="FV560" s="7"/>
      <c r="FW560" s="7"/>
      <c r="FX560" s="7"/>
      <c r="FY560" s="7"/>
      <c r="FZ560" s="7"/>
      <c r="GA560" s="7"/>
      <c r="GB560" s="7"/>
      <c r="GC560" s="7"/>
      <c r="GD560" s="7"/>
      <c r="GE560" s="7"/>
      <c r="GF560" s="7"/>
      <c r="GG560" s="7"/>
      <c r="GH560" s="7"/>
      <c r="GI560" s="7"/>
      <c r="GJ560" s="7"/>
      <c r="GK560" s="7"/>
      <c r="GL560" s="7"/>
      <c r="GM560" s="7"/>
      <c r="GN560" s="7"/>
      <c r="GO560" s="7"/>
      <c r="GP560" s="7"/>
      <c r="GQ560" s="7"/>
      <c r="GR560" s="7"/>
      <c r="GS560" s="7"/>
      <c r="GT560" s="7"/>
      <c r="GU560" s="7"/>
      <c r="GV560" s="7"/>
      <c r="GW560" s="7"/>
      <c r="GX560" s="7"/>
      <c r="GY560" s="7"/>
      <c r="GZ560" s="7"/>
      <c r="HA560" s="7"/>
      <c r="HB560" s="7"/>
      <c r="HC560" s="7"/>
      <c r="HD560" s="7"/>
      <c r="HE560" s="7"/>
      <c r="HF560" s="7"/>
      <c r="HG560" s="7"/>
      <c r="HH560" s="7"/>
      <c r="HI560" s="7"/>
      <c r="HJ560" s="7"/>
      <c r="HK560" s="7"/>
      <c r="HL560" s="7"/>
      <c r="HM560" s="7"/>
      <c r="HN560" s="7"/>
      <c r="HO560" s="7"/>
      <c r="HP560" s="7"/>
      <c r="HQ560" s="7"/>
      <c r="HR560" s="7"/>
      <c r="HS560" s="7"/>
      <c r="HT560" s="7"/>
      <c r="HU560" s="7"/>
      <c r="HV560" s="7"/>
      <c r="HW560" s="7"/>
      <c r="HX560" s="7"/>
      <c r="HY560" s="7"/>
      <c r="HZ560" s="7"/>
      <c r="IA560" s="7"/>
      <c r="IB560" s="7"/>
      <c r="IC560" s="7"/>
      <c r="ID560" s="7"/>
      <c r="IE560" s="7"/>
      <c r="IF560" s="7"/>
      <c r="IG560" s="7"/>
      <c r="IH560" s="7"/>
      <c r="II560" s="7"/>
      <c r="IJ560" s="7"/>
      <c r="IK560" s="7"/>
      <c r="IL560" s="7"/>
      <c r="IM560" s="7"/>
      <c r="IN560" s="7"/>
      <c r="IO560" s="7"/>
      <c r="IP560" s="7"/>
      <c r="IQ560" s="7"/>
      <c r="IR560" s="7"/>
      <c r="IS560" s="7"/>
      <c r="IT560" s="7"/>
      <c r="IU560" s="7"/>
      <c r="IV560" s="7"/>
      <c r="IW560" s="7"/>
      <c r="IX560" s="7"/>
      <c r="IY560" s="7"/>
      <c r="IZ560" s="7"/>
      <c r="JA560" s="7"/>
      <c r="JB560" s="7"/>
      <c r="JC560" s="7"/>
      <c r="JD560" s="7"/>
      <c r="JE560" s="7"/>
      <c r="JF560" s="7"/>
      <c r="JG560" s="7"/>
      <c r="JH560" s="7"/>
      <c r="JI560" s="7"/>
      <c r="JJ560" s="7"/>
      <c r="JK560" s="7"/>
      <c r="JL560" s="7"/>
      <c r="JM560" s="7"/>
      <c r="JN560" s="7"/>
      <c r="JO560" s="7"/>
      <c r="JP560" s="7"/>
      <c r="JQ560" s="7"/>
      <c r="JR560" s="7"/>
      <c r="JS560" s="7"/>
      <c r="JT560" s="7"/>
      <c r="JU560" s="7"/>
      <c r="JV560" s="7"/>
      <c r="JW560" s="7"/>
      <c r="JX560" s="7"/>
      <c r="JY560" s="7"/>
      <c r="JZ560" s="7"/>
      <c r="KA560" s="7"/>
      <c r="KB560" s="7"/>
      <c r="KC560" s="7"/>
      <c r="KD560" s="7"/>
      <c r="KE560" s="7"/>
      <c r="KF560" s="7"/>
      <c r="KG560" s="7"/>
      <c r="KH560" s="7"/>
      <c r="KI560" s="7"/>
      <c r="KJ560" s="7"/>
      <c r="KK560" s="7"/>
      <c r="KL560" s="7"/>
      <c r="KM560" s="7"/>
      <c r="KN560" s="7"/>
      <c r="KO560" s="7"/>
      <c r="KP560" s="7"/>
      <c r="KQ560" s="7"/>
      <c r="KR560" s="7"/>
      <c r="KS560" s="7"/>
      <c r="KT560" s="7"/>
      <c r="KU560" s="7"/>
      <c r="KV560" s="7"/>
      <c r="KW560" s="7"/>
      <c r="KX560" s="7"/>
      <c r="KY560" s="7"/>
      <c r="KZ560" s="7"/>
      <c r="LA560" s="7"/>
      <c r="LB560" s="7"/>
      <c r="LC560" s="7"/>
      <c r="LD560" s="7"/>
      <c r="LE560" s="7"/>
      <c r="LF560" s="7"/>
      <c r="LG560" s="7"/>
      <c r="LH560" s="7"/>
      <c r="LI560" s="7"/>
      <c r="LJ560" s="7"/>
      <c r="LK560" s="7"/>
      <c r="LL560" s="7"/>
      <c r="LM560" s="7"/>
      <c r="LN560" s="7"/>
      <c r="LO560" s="7"/>
      <c r="LP560" s="7"/>
      <c r="LQ560" s="7"/>
      <c r="LR560" s="7"/>
      <c r="LS560" s="7"/>
      <c r="LT560" s="7"/>
      <c r="LU560" s="7"/>
      <c r="LV560" s="7"/>
      <c r="LW560" s="7"/>
      <c r="LX560" s="7"/>
      <c r="LY560" s="7"/>
      <c r="LZ560" s="7"/>
      <c r="MA560" s="7"/>
      <c r="MB560" s="7"/>
      <c r="MC560" s="7"/>
      <c r="MD560" s="7"/>
      <c r="ME560" s="7"/>
      <c r="MF560" s="7"/>
      <c r="MG560" s="7"/>
      <c r="MH560" s="7"/>
      <c r="MI560" s="7"/>
      <c r="MJ560" s="7"/>
      <c r="MK560" s="7"/>
      <c r="ML560" s="7"/>
      <c r="MM560" s="7"/>
      <c r="MN560" s="7"/>
      <c r="MO560" s="7"/>
      <c r="MP560" s="7"/>
      <c r="MQ560" s="7"/>
      <c r="MR560" s="7"/>
      <c r="MS560" s="7"/>
      <c r="MT560" s="7"/>
      <c r="MU560" s="7"/>
      <c r="MV560" s="7"/>
      <c r="MW560" s="7"/>
      <c r="MX560" s="7"/>
      <c r="MY560" s="7"/>
      <c r="MZ560" s="7"/>
      <c r="NA560" s="7"/>
      <c r="NB560" s="7"/>
      <c r="NC560" s="7"/>
      <c r="ND560" s="7"/>
      <c r="NE560" s="7"/>
      <c r="NF560" s="7"/>
      <c r="NG560" s="7"/>
      <c r="NH560" s="7"/>
      <c r="NI560" s="7"/>
      <c r="NJ560" s="7"/>
      <c r="NK560" s="7"/>
      <c r="NL560" s="7"/>
      <c r="NM560" s="7"/>
      <c r="NN560" s="7"/>
      <c r="NO560" s="7"/>
      <c r="NP560" s="7"/>
      <c r="NQ560" s="7"/>
      <c r="NR560" s="7"/>
      <c r="NS560" s="7"/>
      <c r="NT560" s="7"/>
      <c r="NU560" s="7"/>
      <c r="NV560" s="7"/>
      <c r="NW560" s="7"/>
      <c r="NX560" s="7"/>
      <c r="NY560" s="7"/>
      <c r="NZ560" s="7"/>
      <c r="OA560" s="7"/>
      <c r="OB560" s="7"/>
      <c r="OC560" s="7"/>
      <c r="OD560" s="7"/>
      <c r="OE560" s="7"/>
      <c r="OF560" s="7"/>
      <c r="OG560" s="7"/>
      <c r="OH560" s="7"/>
      <c r="OI560" s="7"/>
      <c r="OJ560" s="7"/>
      <c r="OK560" s="7"/>
      <c r="OL560" s="7"/>
      <c r="OM560" s="7"/>
      <c r="ON560" s="7"/>
      <c r="OO560" s="7"/>
      <c r="OP560" s="7"/>
      <c r="OQ560" s="7"/>
      <c r="OR560" s="7"/>
      <c r="OS560" s="7"/>
      <c r="OT560" s="7"/>
      <c r="OU560" s="7"/>
      <c r="OV560" s="7"/>
      <c r="OW560" s="7"/>
      <c r="OX560" s="7"/>
      <c r="OY560" s="7"/>
      <c r="OZ560" s="7"/>
      <c r="PA560" s="7"/>
      <c r="PB560" s="7"/>
      <c r="PC560" s="7"/>
      <c r="PD560" s="7"/>
      <c r="PE560" s="7"/>
      <c r="PF560" s="7"/>
      <c r="PG560" s="7"/>
      <c r="PH560" s="7"/>
      <c r="PI560" s="7"/>
      <c r="PJ560" s="7"/>
      <c r="PK560" s="7"/>
      <c r="PL560" s="7"/>
      <c r="PM560" s="7"/>
      <c r="PN560" s="7"/>
      <c r="PO560" s="7"/>
      <c r="PP560" s="7"/>
      <c r="PQ560" s="7"/>
      <c r="PR560" s="7"/>
      <c r="PS560" s="7"/>
      <c r="PT560" s="7"/>
      <c r="PU560" s="7"/>
      <c r="PV560" s="7"/>
      <c r="PW560" s="7"/>
      <c r="PX560" s="7"/>
      <c r="PY560" s="7"/>
      <c r="PZ560" s="7"/>
      <c r="QA560" s="7"/>
      <c r="QB560" s="7"/>
      <c r="QC560" s="7"/>
      <c r="QD560" s="7"/>
      <c r="QE560" s="7"/>
      <c r="QF560" s="7"/>
      <c r="QG560" s="7"/>
      <c r="QH560" s="7"/>
      <c r="QI560" s="7"/>
      <c r="QJ560" s="7"/>
      <c r="QK560" s="7"/>
      <c r="QL560" s="7"/>
      <c r="QM560" s="7"/>
      <c r="QN560" s="7"/>
      <c r="QO560" s="7"/>
      <c r="QP560" s="7"/>
      <c r="QQ560" s="7"/>
      <c r="QR560" s="7"/>
      <c r="QS560" s="7"/>
      <c r="QT560" s="7"/>
      <c r="QU560" s="7"/>
      <c r="QV560" s="7"/>
      <c r="QW560" s="7"/>
      <c r="QX560" s="7"/>
      <c r="QY560" s="7"/>
      <c r="QZ560" s="7"/>
      <c r="RA560" s="7"/>
      <c r="RB560" s="7"/>
      <c r="RC560" s="7"/>
      <c r="RD560" s="7"/>
      <c r="RE560" s="7"/>
      <c r="RF560" s="7"/>
      <c r="RG560" s="7"/>
      <c r="RH560" s="7"/>
      <c r="RI560" s="7"/>
      <c r="RJ560" s="7"/>
      <c r="RK560" s="7"/>
      <c r="RL560" s="7"/>
      <c r="RM560" s="7"/>
      <c r="RN560" s="7"/>
      <c r="RO560" s="7"/>
      <c r="RP560" s="7"/>
      <c r="RQ560" s="7"/>
      <c r="RR560" s="7"/>
      <c r="RS560" s="7"/>
      <c r="RT560" s="7"/>
      <c r="RU560" s="7"/>
      <c r="RV560" s="7"/>
      <c r="RW560" s="7"/>
      <c r="RX560" s="7"/>
      <c r="RY560" s="7"/>
      <c r="RZ560" s="7"/>
      <c r="SA560" s="7"/>
      <c r="SB560" s="7"/>
      <c r="SC560" s="7"/>
      <c r="SD560" s="7"/>
      <c r="SE560" s="7"/>
      <c r="SF560" s="7"/>
      <c r="SG560" s="7"/>
      <c r="SH560" s="7"/>
      <c r="SI560" s="7"/>
      <c r="SJ560" s="7"/>
      <c r="SK560" s="7"/>
    </row>
    <row r="561" ht="14.2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  <c r="DT561" s="7"/>
      <c r="DU561" s="7"/>
      <c r="DV561" s="7"/>
      <c r="DW561" s="7"/>
      <c r="DX561" s="7"/>
      <c r="DY561" s="7"/>
      <c r="DZ561" s="7"/>
      <c r="EA561" s="7"/>
      <c r="EB561" s="7"/>
      <c r="EC561" s="7"/>
      <c r="ED561" s="7"/>
      <c r="EE561" s="7"/>
      <c r="EF561" s="7"/>
      <c r="EG561" s="7"/>
      <c r="EH561" s="7"/>
      <c r="EI561" s="7"/>
      <c r="EJ561" s="7"/>
      <c r="EK561" s="7"/>
      <c r="EL561" s="7"/>
      <c r="EM561" s="7"/>
      <c r="EN561" s="7"/>
      <c r="EO561" s="7"/>
      <c r="EP561" s="7"/>
      <c r="EQ561" s="7"/>
      <c r="ER561" s="7"/>
      <c r="ES561" s="7"/>
      <c r="ET561" s="7"/>
      <c r="EU561" s="7"/>
      <c r="EV561" s="7"/>
      <c r="EW561" s="7"/>
      <c r="EX561" s="7"/>
      <c r="EY561" s="7"/>
      <c r="EZ561" s="7"/>
      <c r="FA561" s="7"/>
      <c r="FB561" s="7"/>
      <c r="FC561" s="7"/>
      <c r="FD561" s="7"/>
      <c r="FE561" s="7"/>
      <c r="FF561" s="7"/>
      <c r="FG561" s="7"/>
      <c r="FH561" s="7"/>
      <c r="FI561" s="7"/>
      <c r="FJ561" s="7"/>
      <c r="FK561" s="7"/>
      <c r="FL561" s="7"/>
      <c r="FM561" s="7"/>
      <c r="FN561" s="7"/>
      <c r="FO561" s="7"/>
      <c r="FP561" s="7"/>
      <c r="FQ561" s="7"/>
      <c r="FR561" s="7"/>
      <c r="FS561" s="7"/>
      <c r="FT561" s="7"/>
      <c r="FU561" s="7"/>
      <c r="FV561" s="7"/>
      <c r="FW561" s="7"/>
      <c r="FX561" s="7"/>
      <c r="FY561" s="7"/>
      <c r="FZ561" s="7"/>
      <c r="GA561" s="7"/>
      <c r="GB561" s="7"/>
      <c r="GC561" s="7"/>
      <c r="GD561" s="7"/>
      <c r="GE561" s="7"/>
      <c r="GF561" s="7"/>
      <c r="GG561" s="7"/>
      <c r="GH561" s="7"/>
      <c r="GI561" s="7"/>
      <c r="GJ561" s="7"/>
      <c r="GK561" s="7"/>
      <c r="GL561" s="7"/>
      <c r="GM561" s="7"/>
      <c r="GN561" s="7"/>
      <c r="GO561" s="7"/>
      <c r="GP561" s="7"/>
      <c r="GQ561" s="7"/>
      <c r="GR561" s="7"/>
      <c r="GS561" s="7"/>
      <c r="GT561" s="7"/>
      <c r="GU561" s="7"/>
      <c r="GV561" s="7"/>
      <c r="GW561" s="7"/>
      <c r="GX561" s="7"/>
      <c r="GY561" s="7"/>
      <c r="GZ561" s="7"/>
      <c r="HA561" s="7"/>
      <c r="HB561" s="7"/>
      <c r="HC561" s="7"/>
      <c r="HD561" s="7"/>
      <c r="HE561" s="7"/>
      <c r="HF561" s="7"/>
      <c r="HG561" s="7"/>
      <c r="HH561" s="7"/>
      <c r="HI561" s="7"/>
      <c r="HJ561" s="7"/>
      <c r="HK561" s="7"/>
      <c r="HL561" s="7"/>
      <c r="HM561" s="7"/>
      <c r="HN561" s="7"/>
      <c r="HO561" s="7"/>
      <c r="HP561" s="7"/>
      <c r="HQ561" s="7"/>
      <c r="HR561" s="7"/>
      <c r="HS561" s="7"/>
      <c r="HT561" s="7"/>
      <c r="HU561" s="7"/>
      <c r="HV561" s="7"/>
      <c r="HW561" s="7"/>
      <c r="HX561" s="7"/>
      <c r="HY561" s="7"/>
      <c r="HZ561" s="7"/>
      <c r="IA561" s="7"/>
      <c r="IB561" s="7"/>
      <c r="IC561" s="7"/>
      <c r="ID561" s="7"/>
      <c r="IE561" s="7"/>
      <c r="IF561" s="7"/>
      <c r="IG561" s="7"/>
      <c r="IH561" s="7"/>
      <c r="II561" s="7"/>
      <c r="IJ561" s="7"/>
      <c r="IK561" s="7"/>
      <c r="IL561" s="7"/>
      <c r="IM561" s="7"/>
      <c r="IN561" s="7"/>
      <c r="IO561" s="7"/>
      <c r="IP561" s="7"/>
      <c r="IQ561" s="7"/>
      <c r="IR561" s="7"/>
      <c r="IS561" s="7"/>
      <c r="IT561" s="7"/>
      <c r="IU561" s="7"/>
      <c r="IV561" s="7"/>
      <c r="IW561" s="7"/>
      <c r="IX561" s="7"/>
      <c r="IY561" s="7"/>
      <c r="IZ561" s="7"/>
      <c r="JA561" s="7"/>
      <c r="JB561" s="7"/>
      <c r="JC561" s="7"/>
      <c r="JD561" s="7"/>
      <c r="JE561" s="7"/>
      <c r="JF561" s="7"/>
      <c r="JG561" s="7"/>
      <c r="JH561" s="7"/>
      <c r="JI561" s="7"/>
      <c r="JJ561" s="7"/>
      <c r="JK561" s="7"/>
      <c r="JL561" s="7"/>
      <c r="JM561" s="7"/>
      <c r="JN561" s="7"/>
      <c r="JO561" s="7"/>
      <c r="JP561" s="7"/>
      <c r="JQ561" s="7"/>
      <c r="JR561" s="7"/>
      <c r="JS561" s="7"/>
      <c r="JT561" s="7"/>
      <c r="JU561" s="7"/>
      <c r="JV561" s="7"/>
      <c r="JW561" s="7"/>
      <c r="JX561" s="7"/>
      <c r="JY561" s="7"/>
      <c r="JZ561" s="7"/>
      <c r="KA561" s="7"/>
      <c r="KB561" s="7"/>
      <c r="KC561" s="7"/>
      <c r="KD561" s="7"/>
      <c r="KE561" s="7"/>
      <c r="KF561" s="7"/>
      <c r="KG561" s="7"/>
      <c r="KH561" s="7"/>
      <c r="KI561" s="7"/>
      <c r="KJ561" s="7"/>
      <c r="KK561" s="7"/>
      <c r="KL561" s="7"/>
      <c r="KM561" s="7"/>
      <c r="KN561" s="7"/>
      <c r="KO561" s="7"/>
      <c r="KP561" s="7"/>
      <c r="KQ561" s="7"/>
      <c r="KR561" s="7"/>
      <c r="KS561" s="7"/>
      <c r="KT561" s="7"/>
      <c r="KU561" s="7"/>
      <c r="KV561" s="7"/>
      <c r="KW561" s="7"/>
      <c r="KX561" s="7"/>
      <c r="KY561" s="7"/>
      <c r="KZ561" s="7"/>
      <c r="LA561" s="7"/>
      <c r="LB561" s="7"/>
      <c r="LC561" s="7"/>
      <c r="LD561" s="7"/>
      <c r="LE561" s="7"/>
      <c r="LF561" s="7"/>
      <c r="LG561" s="7"/>
      <c r="LH561" s="7"/>
      <c r="LI561" s="7"/>
      <c r="LJ561" s="7"/>
      <c r="LK561" s="7"/>
      <c r="LL561" s="7"/>
      <c r="LM561" s="7"/>
      <c r="LN561" s="7"/>
      <c r="LO561" s="7"/>
      <c r="LP561" s="7"/>
      <c r="LQ561" s="7"/>
      <c r="LR561" s="7"/>
      <c r="LS561" s="7"/>
      <c r="LT561" s="7"/>
      <c r="LU561" s="7"/>
      <c r="LV561" s="7"/>
      <c r="LW561" s="7"/>
      <c r="LX561" s="7"/>
      <c r="LY561" s="7"/>
      <c r="LZ561" s="7"/>
      <c r="MA561" s="7"/>
      <c r="MB561" s="7"/>
      <c r="MC561" s="7"/>
      <c r="MD561" s="7"/>
      <c r="ME561" s="7"/>
      <c r="MF561" s="7"/>
      <c r="MG561" s="7"/>
      <c r="MH561" s="7"/>
      <c r="MI561" s="7"/>
      <c r="MJ561" s="7"/>
      <c r="MK561" s="7"/>
      <c r="ML561" s="7"/>
      <c r="MM561" s="7"/>
      <c r="MN561" s="7"/>
      <c r="MO561" s="7"/>
      <c r="MP561" s="7"/>
      <c r="MQ561" s="7"/>
      <c r="MR561" s="7"/>
      <c r="MS561" s="7"/>
      <c r="MT561" s="7"/>
      <c r="MU561" s="7"/>
      <c r="MV561" s="7"/>
      <c r="MW561" s="7"/>
      <c r="MX561" s="7"/>
      <c r="MY561" s="7"/>
      <c r="MZ561" s="7"/>
      <c r="NA561" s="7"/>
      <c r="NB561" s="7"/>
      <c r="NC561" s="7"/>
      <c r="ND561" s="7"/>
      <c r="NE561" s="7"/>
      <c r="NF561" s="7"/>
      <c r="NG561" s="7"/>
      <c r="NH561" s="7"/>
      <c r="NI561" s="7"/>
      <c r="NJ561" s="7"/>
      <c r="NK561" s="7"/>
      <c r="NL561" s="7"/>
      <c r="NM561" s="7"/>
      <c r="NN561" s="7"/>
      <c r="NO561" s="7"/>
      <c r="NP561" s="7"/>
      <c r="NQ561" s="7"/>
      <c r="NR561" s="7"/>
      <c r="NS561" s="7"/>
      <c r="NT561" s="7"/>
      <c r="NU561" s="7"/>
      <c r="NV561" s="7"/>
      <c r="NW561" s="7"/>
      <c r="NX561" s="7"/>
      <c r="NY561" s="7"/>
      <c r="NZ561" s="7"/>
      <c r="OA561" s="7"/>
      <c r="OB561" s="7"/>
      <c r="OC561" s="7"/>
      <c r="OD561" s="7"/>
      <c r="OE561" s="7"/>
      <c r="OF561" s="7"/>
      <c r="OG561" s="7"/>
      <c r="OH561" s="7"/>
      <c r="OI561" s="7"/>
      <c r="OJ561" s="7"/>
      <c r="OK561" s="7"/>
      <c r="OL561" s="7"/>
      <c r="OM561" s="7"/>
      <c r="ON561" s="7"/>
      <c r="OO561" s="7"/>
      <c r="OP561" s="7"/>
      <c r="OQ561" s="7"/>
      <c r="OR561" s="7"/>
      <c r="OS561" s="7"/>
      <c r="OT561" s="7"/>
      <c r="OU561" s="7"/>
      <c r="OV561" s="7"/>
      <c r="OW561" s="7"/>
      <c r="OX561" s="7"/>
      <c r="OY561" s="7"/>
      <c r="OZ561" s="7"/>
      <c r="PA561" s="7"/>
      <c r="PB561" s="7"/>
      <c r="PC561" s="7"/>
      <c r="PD561" s="7"/>
      <c r="PE561" s="7"/>
      <c r="PF561" s="7"/>
      <c r="PG561" s="7"/>
      <c r="PH561" s="7"/>
      <c r="PI561" s="7"/>
      <c r="PJ561" s="7"/>
      <c r="PK561" s="7"/>
      <c r="PL561" s="7"/>
      <c r="PM561" s="7"/>
      <c r="PN561" s="7"/>
      <c r="PO561" s="7"/>
      <c r="PP561" s="7"/>
      <c r="PQ561" s="7"/>
      <c r="PR561" s="7"/>
      <c r="PS561" s="7"/>
      <c r="PT561" s="7"/>
      <c r="PU561" s="7"/>
      <c r="PV561" s="7"/>
      <c r="PW561" s="7"/>
      <c r="PX561" s="7"/>
      <c r="PY561" s="7"/>
      <c r="PZ561" s="7"/>
      <c r="QA561" s="7"/>
      <c r="QB561" s="7"/>
      <c r="QC561" s="7"/>
      <c r="QD561" s="7"/>
      <c r="QE561" s="7"/>
      <c r="QF561" s="7"/>
      <c r="QG561" s="7"/>
      <c r="QH561" s="7"/>
      <c r="QI561" s="7"/>
      <c r="QJ561" s="7"/>
      <c r="QK561" s="7"/>
      <c r="QL561" s="7"/>
      <c r="QM561" s="7"/>
      <c r="QN561" s="7"/>
      <c r="QO561" s="7"/>
      <c r="QP561" s="7"/>
      <c r="QQ561" s="7"/>
      <c r="QR561" s="7"/>
      <c r="QS561" s="7"/>
      <c r="QT561" s="7"/>
      <c r="QU561" s="7"/>
      <c r="QV561" s="7"/>
      <c r="QW561" s="7"/>
      <c r="QX561" s="7"/>
      <c r="QY561" s="7"/>
      <c r="QZ561" s="7"/>
      <c r="RA561" s="7"/>
      <c r="RB561" s="7"/>
      <c r="RC561" s="7"/>
      <c r="RD561" s="7"/>
      <c r="RE561" s="7"/>
      <c r="RF561" s="7"/>
      <c r="RG561" s="7"/>
      <c r="RH561" s="7"/>
      <c r="RI561" s="7"/>
      <c r="RJ561" s="7"/>
      <c r="RK561" s="7"/>
      <c r="RL561" s="7"/>
      <c r="RM561" s="7"/>
      <c r="RN561" s="7"/>
      <c r="RO561" s="7"/>
      <c r="RP561" s="7"/>
      <c r="RQ561" s="7"/>
      <c r="RR561" s="7"/>
      <c r="RS561" s="7"/>
      <c r="RT561" s="7"/>
      <c r="RU561" s="7"/>
      <c r="RV561" s="7"/>
      <c r="RW561" s="7"/>
      <c r="RX561" s="7"/>
      <c r="RY561" s="7"/>
      <c r="RZ561" s="7"/>
      <c r="SA561" s="7"/>
      <c r="SB561" s="7"/>
      <c r="SC561" s="7"/>
      <c r="SD561" s="7"/>
      <c r="SE561" s="7"/>
      <c r="SF561" s="7"/>
      <c r="SG561" s="7"/>
      <c r="SH561" s="7"/>
      <c r="SI561" s="7"/>
      <c r="SJ561" s="7"/>
      <c r="SK561" s="7"/>
    </row>
    <row r="562" ht="14.2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  <c r="DT562" s="7"/>
      <c r="DU562" s="7"/>
      <c r="DV562" s="7"/>
      <c r="DW562" s="7"/>
      <c r="DX562" s="7"/>
      <c r="DY562" s="7"/>
      <c r="DZ562" s="7"/>
      <c r="EA562" s="7"/>
      <c r="EB562" s="7"/>
      <c r="EC562" s="7"/>
      <c r="ED562" s="7"/>
      <c r="EE562" s="7"/>
      <c r="EF562" s="7"/>
      <c r="EG562" s="7"/>
      <c r="EH562" s="7"/>
      <c r="EI562" s="7"/>
      <c r="EJ562" s="7"/>
      <c r="EK562" s="7"/>
      <c r="EL562" s="7"/>
      <c r="EM562" s="7"/>
      <c r="EN562" s="7"/>
      <c r="EO562" s="7"/>
      <c r="EP562" s="7"/>
      <c r="EQ562" s="7"/>
      <c r="ER562" s="7"/>
      <c r="ES562" s="7"/>
      <c r="ET562" s="7"/>
      <c r="EU562" s="7"/>
      <c r="EV562" s="7"/>
      <c r="EW562" s="7"/>
      <c r="EX562" s="7"/>
      <c r="EY562" s="7"/>
      <c r="EZ562" s="7"/>
      <c r="FA562" s="7"/>
      <c r="FB562" s="7"/>
      <c r="FC562" s="7"/>
      <c r="FD562" s="7"/>
      <c r="FE562" s="7"/>
      <c r="FF562" s="7"/>
      <c r="FG562" s="7"/>
      <c r="FH562" s="7"/>
      <c r="FI562" s="7"/>
      <c r="FJ562" s="7"/>
      <c r="FK562" s="7"/>
      <c r="FL562" s="7"/>
      <c r="FM562" s="7"/>
      <c r="FN562" s="7"/>
      <c r="FO562" s="7"/>
      <c r="FP562" s="7"/>
      <c r="FQ562" s="7"/>
      <c r="FR562" s="7"/>
      <c r="FS562" s="7"/>
      <c r="FT562" s="7"/>
      <c r="FU562" s="7"/>
      <c r="FV562" s="7"/>
      <c r="FW562" s="7"/>
      <c r="FX562" s="7"/>
      <c r="FY562" s="7"/>
      <c r="FZ562" s="7"/>
      <c r="GA562" s="7"/>
      <c r="GB562" s="7"/>
      <c r="GC562" s="7"/>
      <c r="GD562" s="7"/>
      <c r="GE562" s="7"/>
      <c r="GF562" s="7"/>
      <c r="GG562" s="7"/>
      <c r="GH562" s="7"/>
      <c r="GI562" s="7"/>
      <c r="GJ562" s="7"/>
      <c r="GK562" s="7"/>
      <c r="GL562" s="7"/>
      <c r="GM562" s="7"/>
      <c r="GN562" s="7"/>
      <c r="GO562" s="7"/>
      <c r="GP562" s="7"/>
      <c r="GQ562" s="7"/>
      <c r="GR562" s="7"/>
      <c r="GS562" s="7"/>
      <c r="GT562" s="7"/>
      <c r="GU562" s="7"/>
      <c r="GV562" s="7"/>
      <c r="GW562" s="7"/>
      <c r="GX562" s="7"/>
      <c r="GY562" s="7"/>
      <c r="GZ562" s="7"/>
      <c r="HA562" s="7"/>
      <c r="HB562" s="7"/>
      <c r="HC562" s="7"/>
      <c r="HD562" s="7"/>
      <c r="HE562" s="7"/>
      <c r="HF562" s="7"/>
      <c r="HG562" s="7"/>
      <c r="HH562" s="7"/>
      <c r="HI562" s="7"/>
      <c r="HJ562" s="7"/>
      <c r="HK562" s="7"/>
      <c r="HL562" s="7"/>
      <c r="HM562" s="7"/>
      <c r="HN562" s="7"/>
      <c r="HO562" s="7"/>
      <c r="HP562" s="7"/>
      <c r="HQ562" s="7"/>
      <c r="HR562" s="7"/>
      <c r="HS562" s="7"/>
      <c r="HT562" s="7"/>
      <c r="HU562" s="7"/>
      <c r="HV562" s="7"/>
      <c r="HW562" s="7"/>
      <c r="HX562" s="7"/>
      <c r="HY562" s="7"/>
      <c r="HZ562" s="7"/>
      <c r="IA562" s="7"/>
      <c r="IB562" s="7"/>
      <c r="IC562" s="7"/>
      <c r="ID562" s="7"/>
      <c r="IE562" s="7"/>
      <c r="IF562" s="7"/>
      <c r="IG562" s="7"/>
      <c r="IH562" s="7"/>
      <c r="II562" s="7"/>
      <c r="IJ562" s="7"/>
      <c r="IK562" s="7"/>
      <c r="IL562" s="7"/>
      <c r="IM562" s="7"/>
      <c r="IN562" s="7"/>
      <c r="IO562" s="7"/>
      <c r="IP562" s="7"/>
      <c r="IQ562" s="7"/>
      <c r="IR562" s="7"/>
      <c r="IS562" s="7"/>
      <c r="IT562" s="7"/>
      <c r="IU562" s="7"/>
      <c r="IV562" s="7"/>
      <c r="IW562" s="7"/>
      <c r="IX562" s="7"/>
      <c r="IY562" s="7"/>
      <c r="IZ562" s="7"/>
      <c r="JA562" s="7"/>
      <c r="JB562" s="7"/>
      <c r="JC562" s="7"/>
      <c r="JD562" s="7"/>
      <c r="JE562" s="7"/>
      <c r="JF562" s="7"/>
      <c r="JG562" s="7"/>
      <c r="JH562" s="7"/>
      <c r="JI562" s="7"/>
      <c r="JJ562" s="7"/>
      <c r="JK562" s="7"/>
      <c r="JL562" s="7"/>
      <c r="JM562" s="7"/>
      <c r="JN562" s="7"/>
      <c r="JO562" s="7"/>
      <c r="JP562" s="7"/>
      <c r="JQ562" s="7"/>
      <c r="JR562" s="7"/>
      <c r="JS562" s="7"/>
      <c r="JT562" s="7"/>
      <c r="JU562" s="7"/>
      <c r="JV562" s="7"/>
      <c r="JW562" s="7"/>
      <c r="JX562" s="7"/>
      <c r="JY562" s="7"/>
      <c r="JZ562" s="7"/>
      <c r="KA562" s="7"/>
      <c r="KB562" s="7"/>
      <c r="KC562" s="7"/>
      <c r="KD562" s="7"/>
      <c r="KE562" s="7"/>
      <c r="KF562" s="7"/>
      <c r="KG562" s="7"/>
      <c r="KH562" s="7"/>
      <c r="KI562" s="7"/>
      <c r="KJ562" s="7"/>
      <c r="KK562" s="7"/>
      <c r="KL562" s="7"/>
      <c r="KM562" s="7"/>
      <c r="KN562" s="7"/>
      <c r="KO562" s="7"/>
      <c r="KP562" s="7"/>
      <c r="KQ562" s="7"/>
      <c r="KR562" s="7"/>
      <c r="KS562" s="7"/>
      <c r="KT562" s="7"/>
      <c r="KU562" s="7"/>
      <c r="KV562" s="7"/>
      <c r="KW562" s="7"/>
      <c r="KX562" s="7"/>
      <c r="KY562" s="7"/>
      <c r="KZ562" s="7"/>
      <c r="LA562" s="7"/>
      <c r="LB562" s="7"/>
      <c r="LC562" s="7"/>
      <c r="LD562" s="7"/>
      <c r="LE562" s="7"/>
      <c r="LF562" s="7"/>
      <c r="LG562" s="7"/>
      <c r="LH562" s="7"/>
      <c r="LI562" s="7"/>
      <c r="LJ562" s="7"/>
      <c r="LK562" s="7"/>
      <c r="LL562" s="7"/>
      <c r="LM562" s="7"/>
      <c r="LN562" s="7"/>
      <c r="LO562" s="7"/>
      <c r="LP562" s="7"/>
      <c r="LQ562" s="7"/>
      <c r="LR562" s="7"/>
      <c r="LS562" s="7"/>
      <c r="LT562" s="7"/>
      <c r="LU562" s="7"/>
      <c r="LV562" s="7"/>
      <c r="LW562" s="7"/>
      <c r="LX562" s="7"/>
      <c r="LY562" s="7"/>
      <c r="LZ562" s="7"/>
      <c r="MA562" s="7"/>
      <c r="MB562" s="7"/>
      <c r="MC562" s="7"/>
      <c r="MD562" s="7"/>
      <c r="ME562" s="7"/>
      <c r="MF562" s="7"/>
      <c r="MG562" s="7"/>
      <c r="MH562" s="7"/>
      <c r="MI562" s="7"/>
      <c r="MJ562" s="7"/>
      <c r="MK562" s="7"/>
      <c r="ML562" s="7"/>
      <c r="MM562" s="7"/>
      <c r="MN562" s="7"/>
      <c r="MO562" s="7"/>
      <c r="MP562" s="7"/>
      <c r="MQ562" s="7"/>
      <c r="MR562" s="7"/>
      <c r="MS562" s="7"/>
      <c r="MT562" s="7"/>
      <c r="MU562" s="7"/>
      <c r="MV562" s="7"/>
      <c r="MW562" s="7"/>
      <c r="MX562" s="7"/>
      <c r="MY562" s="7"/>
      <c r="MZ562" s="7"/>
      <c r="NA562" s="7"/>
      <c r="NB562" s="7"/>
      <c r="NC562" s="7"/>
      <c r="ND562" s="7"/>
      <c r="NE562" s="7"/>
      <c r="NF562" s="7"/>
      <c r="NG562" s="7"/>
      <c r="NH562" s="7"/>
      <c r="NI562" s="7"/>
      <c r="NJ562" s="7"/>
      <c r="NK562" s="7"/>
      <c r="NL562" s="7"/>
      <c r="NM562" s="7"/>
      <c r="NN562" s="7"/>
      <c r="NO562" s="7"/>
      <c r="NP562" s="7"/>
      <c r="NQ562" s="7"/>
      <c r="NR562" s="7"/>
      <c r="NS562" s="7"/>
      <c r="NT562" s="7"/>
      <c r="NU562" s="7"/>
      <c r="NV562" s="7"/>
      <c r="NW562" s="7"/>
      <c r="NX562" s="7"/>
      <c r="NY562" s="7"/>
      <c r="NZ562" s="7"/>
      <c r="OA562" s="7"/>
      <c r="OB562" s="7"/>
      <c r="OC562" s="7"/>
      <c r="OD562" s="7"/>
      <c r="OE562" s="7"/>
      <c r="OF562" s="7"/>
      <c r="OG562" s="7"/>
      <c r="OH562" s="7"/>
      <c r="OI562" s="7"/>
      <c r="OJ562" s="7"/>
      <c r="OK562" s="7"/>
      <c r="OL562" s="7"/>
      <c r="OM562" s="7"/>
      <c r="ON562" s="7"/>
      <c r="OO562" s="7"/>
      <c r="OP562" s="7"/>
      <c r="OQ562" s="7"/>
      <c r="OR562" s="7"/>
      <c r="OS562" s="7"/>
      <c r="OT562" s="7"/>
      <c r="OU562" s="7"/>
      <c r="OV562" s="7"/>
      <c r="OW562" s="7"/>
      <c r="OX562" s="7"/>
      <c r="OY562" s="7"/>
      <c r="OZ562" s="7"/>
      <c r="PA562" s="7"/>
      <c r="PB562" s="7"/>
      <c r="PC562" s="7"/>
      <c r="PD562" s="7"/>
      <c r="PE562" s="7"/>
      <c r="PF562" s="7"/>
      <c r="PG562" s="7"/>
      <c r="PH562" s="7"/>
      <c r="PI562" s="7"/>
      <c r="PJ562" s="7"/>
      <c r="PK562" s="7"/>
      <c r="PL562" s="7"/>
      <c r="PM562" s="7"/>
      <c r="PN562" s="7"/>
      <c r="PO562" s="7"/>
      <c r="PP562" s="7"/>
      <c r="PQ562" s="7"/>
      <c r="PR562" s="7"/>
      <c r="PS562" s="7"/>
      <c r="PT562" s="7"/>
      <c r="PU562" s="7"/>
      <c r="PV562" s="7"/>
      <c r="PW562" s="7"/>
      <c r="PX562" s="7"/>
      <c r="PY562" s="7"/>
      <c r="PZ562" s="7"/>
      <c r="QA562" s="7"/>
      <c r="QB562" s="7"/>
      <c r="QC562" s="7"/>
      <c r="QD562" s="7"/>
      <c r="QE562" s="7"/>
      <c r="QF562" s="7"/>
      <c r="QG562" s="7"/>
      <c r="QH562" s="7"/>
      <c r="QI562" s="7"/>
      <c r="QJ562" s="7"/>
      <c r="QK562" s="7"/>
      <c r="QL562" s="7"/>
      <c r="QM562" s="7"/>
      <c r="QN562" s="7"/>
      <c r="QO562" s="7"/>
      <c r="QP562" s="7"/>
      <c r="QQ562" s="7"/>
      <c r="QR562" s="7"/>
      <c r="QS562" s="7"/>
      <c r="QT562" s="7"/>
      <c r="QU562" s="7"/>
      <c r="QV562" s="7"/>
      <c r="QW562" s="7"/>
      <c r="QX562" s="7"/>
      <c r="QY562" s="7"/>
      <c r="QZ562" s="7"/>
      <c r="RA562" s="7"/>
      <c r="RB562" s="7"/>
      <c r="RC562" s="7"/>
      <c r="RD562" s="7"/>
      <c r="RE562" s="7"/>
      <c r="RF562" s="7"/>
      <c r="RG562" s="7"/>
      <c r="RH562" s="7"/>
      <c r="RI562" s="7"/>
      <c r="RJ562" s="7"/>
      <c r="RK562" s="7"/>
      <c r="RL562" s="7"/>
      <c r="RM562" s="7"/>
      <c r="RN562" s="7"/>
      <c r="RO562" s="7"/>
      <c r="RP562" s="7"/>
      <c r="RQ562" s="7"/>
      <c r="RR562" s="7"/>
      <c r="RS562" s="7"/>
      <c r="RT562" s="7"/>
      <c r="RU562" s="7"/>
      <c r="RV562" s="7"/>
      <c r="RW562" s="7"/>
      <c r="RX562" s="7"/>
      <c r="RY562" s="7"/>
      <c r="RZ562" s="7"/>
      <c r="SA562" s="7"/>
      <c r="SB562" s="7"/>
      <c r="SC562" s="7"/>
      <c r="SD562" s="7"/>
      <c r="SE562" s="7"/>
      <c r="SF562" s="7"/>
      <c r="SG562" s="7"/>
      <c r="SH562" s="7"/>
      <c r="SI562" s="7"/>
      <c r="SJ562" s="7"/>
      <c r="SK562" s="7"/>
    </row>
    <row r="563" ht="14.2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  <c r="DT563" s="7"/>
      <c r="DU563" s="7"/>
      <c r="DV563" s="7"/>
      <c r="DW563" s="7"/>
      <c r="DX563" s="7"/>
      <c r="DY563" s="7"/>
      <c r="DZ563" s="7"/>
      <c r="EA563" s="7"/>
      <c r="EB563" s="7"/>
      <c r="EC563" s="7"/>
      <c r="ED563" s="7"/>
      <c r="EE563" s="7"/>
      <c r="EF563" s="7"/>
      <c r="EG563" s="7"/>
      <c r="EH563" s="7"/>
      <c r="EI563" s="7"/>
      <c r="EJ563" s="7"/>
      <c r="EK563" s="7"/>
      <c r="EL563" s="7"/>
      <c r="EM563" s="7"/>
      <c r="EN563" s="7"/>
      <c r="EO563" s="7"/>
      <c r="EP563" s="7"/>
      <c r="EQ563" s="7"/>
      <c r="ER563" s="7"/>
      <c r="ES563" s="7"/>
      <c r="ET563" s="7"/>
      <c r="EU563" s="7"/>
      <c r="EV563" s="7"/>
      <c r="EW563" s="7"/>
      <c r="EX563" s="7"/>
      <c r="EY563" s="7"/>
      <c r="EZ563" s="7"/>
      <c r="FA563" s="7"/>
      <c r="FB563" s="7"/>
      <c r="FC563" s="7"/>
      <c r="FD563" s="7"/>
      <c r="FE563" s="7"/>
      <c r="FF563" s="7"/>
      <c r="FG563" s="7"/>
      <c r="FH563" s="7"/>
      <c r="FI563" s="7"/>
      <c r="FJ563" s="7"/>
      <c r="FK563" s="7"/>
      <c r="FL563" s="7"/>
      <c r="FM563" s="7"/>
      <c r="FN563" s="7"/>
      <c r="FO563" s="7"/>
      <c r="FP563" s="7"/>
      <c r="FQ563" s="7"/>
      <c r="FR563" s="7"/>
      <c r="FS563" s="7"/>
      <c r="FT563" s="7"/>
      <c r="FU563" s="7"/>
      <c r="FV563" s="7"/>
      <c r="FW563" s="7"/>
      <c r="FX563" s="7"/>
      <c r="FY563" s="7"/>
      <c r="FZ563" s="7"/>
      <c r="GA563" s="7"/>
      <c r="GB563" s="7"/>
      <c r="GC563" s="7"/>
      <c r="GD563" s="7"/>
      <c r="GE563" s="7"/>
      <c r="GF563" s="7"/>
      <c r="GG563" s="7"/>
      <c r="GH563" s="7"/>
      <c r="GI563" s="7"/>
      <c r="GJ563" s="7"/>
      <c r="GK563" s="7"/>
      <c r="GL563" s="7"/>
      <c r="GM563" s="7"/>
      <c r="GN563" s="7"/>
      <c r="GO563" s="7"/>
      <c r="GP563" s="7"/>
      <c r="GQ563" s="7"/>
      <c r="GR563" s="7"/>
      <c r="GS563" s="7"/>
      <c r="GT563" s="7"/>
      <c r="GU563" s="7"/>
      <c r="GV563" s="7"/>
      <c r="GW563" s="7"/>
      <c r="GX563" s="7"/>
      <c r="GY563" s="7"/>
      <c r="GZ563" s="7"/>
      <c r="HA563" s="7"/>
      <c r="HB563" s="7"/>
      <c r="HC563" s="7"/>
      <c r="HD563" s="7"/>
      <c r="HE563" s="7"/>
      <c r="HF563" s="7"/>
      <c r="HG563" s="7"/>
      <c r="HH563" s="7"/>
      <c r="HI563" s="7"/>
      <c r="HJ563" s="7"/>
      <c r="HK563" s="7"/>
      <c r="HL563" s="7"/>
      <c r="HM563" s="7"/>
      <c r="HN563" s="7"/>
      <c r="HO563" s="7"/>
      <c r="HP563" s="7"/>
      <c r="HQ563" s="7"/>
      <c r="HR563" s="7"/>
      <c r="HS563" s="7"/>
      <c r="HT563" s="7"/>
      <c r="HU563" s="7"/>
      <c r="HV563" s="7"/>
      <c r="HW563" s="7"/>
      <c r="HX563" s="7"/>
      <c r="HY563" s="7"/>
      <c r="HZ563" s="7"/>
      <c r="IA563" s="7"/>
      <c r="IB563" s="7"/>
      <c r="IC563" s="7"/>
      <c r="ID563" s="7"/>
      <c r="IE563" s="7"/>
      <c r="IF563" s="7"/>
      <c r="IG563" s="7"/>
      <c r="IH563" s="7"/>
      <c r="II563" s="7"/>
      <c r="IJ563" s="7"/>
      <c r="IK563" s="7"/>
      <c r="IL563" s="7"/>
      <c r="IM563" s="7"/>
      <c r="IN563" s="7"/>
      <c r="IO563" s="7"/>
      <c r="IP563" s="7"/>
      <c r="IQ563" s="7"/>
      <c r="IR563" s="7"/>
      <c r="IS563" s="7"/>
      <c r="IT563" s="7"/>
      <c r="IU563" s="7"/>
      <c r="IV563" s="7"/>
      <c r="IW563" s="7"/>
      <c r="IX563" s="7"/>
      <c r="IY563" s="7"/>
      <c r="IZ563" s="7"/>
      <c r="JA563" s="7"/>
      <c r="JB563" s="7"/>
      <c r="JC563" s="7"/>
      <c r="JD563" s="7"/>
      <c r="JE563" s="7"/>
      <c r="JF563" s="7"/>
      <c r="JG563" s="7"/>
      <c r="JH563" s="7"/>
      <c r="JI563" s="7"/>
      <c r="JJ563" s="7"/>
      <c r="JK563" s="7"/>
      <c r="JL563" s="7"/>
      <c r="JM563" s="7"/>
      <c r="JN563" s="7"/>
      <c r="JO563" s="7"/>
      <c r="JP563" s="7"/>
      <c r="JQ563" s="7"/>
      <c r="JR563" s="7"/>
      <c r="JS563" s="7"/>
      <c r="JT563" s="7"/>
      <c r="JU563" s="7"/>
      <c r="JV563" s="7"/>
      <c r="JW563" s="7"/>
      <c r="JX563" s="7"/>
      <c r="JY563" s="7"/>
      <c r="JZ563" s="7"/>
      <c r="KA563" s="7"/>
      <c r="KB563" s="7"/>
      <c r="KC563" s="7"/>
      <c r="KD563" s="7"/>
      <c r="KE563" s="7"/>
      <c r="KF563" s="7"/>
      <c r="KG563" s="7"/>
      <c r="KH563" s="7"/>
      <c r="KI563" s="7"/>
      <c r="KJ563" s="7"/>
      <c r="KK563" s="7"/>
      <c r="KL563" s="7"/>
      <c r="KM563" s="7"/>
      <c r="KN563" s="7"/>
      <c r="KO563" s="7"/>
      <c r="KP563" s="7"/>
      <c r="KQ563" s="7"/>
      <c r="KR563" s="7"/>
      <c r="KS563" s="7"/>
      <c r="KT563" s="7"/>
      <c r="KU563" s="7"/>
      <c r="KV563" s="7"/>
      <c r="KW563" s="7"/>
      <c r="KX563" s="7"/>
      <c r="KY563" s="7"/>
      <c r="KZ563" s="7"/>
      <c r="LA563" s="7"/>
      <c r="LB563" s="7"/>
      <c r="LC563" s="7"/>
      <c r="LD563" s="7"/>
      <c r="LE563" s="7"/>
      <c r="LF563" s="7"/>
      <c r="LG563" s="7"/>
      <c r="LH563" s="7"/>
      <c r="LI563" s="7"/>
      <c r="LJ563" s="7"/>
      <c r="LK563" s="7"/>
      <c r="LL563" s="7"/>
      <c r="LM563" s="7"/>
      <c r="LN563" s="7"/>
      <c r="LO563" s="7"/>
      <c r="LP563" s="7"/>
      <c r="LQ563" s="7"/>
      <c r="LR563" s="7"/>
      <c r="LS563" s="7"/>
      <c r="LT563" s="7"/>
      <c r="LU563" s="7"/>
      <c r="LV563" s="7"/>
      <c r="LW563" s="7"/>
      <c r="LX563" s="7"/>
      <c r="LY563" s="7"/>
      <c r="LZ563" s="7"/>
      <c r="MA563" s="7"/>
      <c r="MB563" s="7"/>
      <c r="MC563" s="7"/>
      <c r="MD563" s="7"/>
      <c r="ME563" s="7"/>
      <c r="MF563" s="7"/>
      <c r="MG563" s="7"/>
      <c r="MH563" s="7"/>
      <c r="MI563" s="7"/>
      <c r="MJ563" s="7"/>
      <c r="MK563" s="7"/>
      <c r="ML563" s="7"/>
      <c r="MM563" s="7"/>
      <c r="MN563" s="7"/>
      <c r="MO563" s="7"/>
      <c r="MP563" s="7"/>
      <c r="MQ563" s="7"/>
      <c r="MR563" s="7"/>
      <c r="MS563" s="7"/>
      <c r="MT563" s="7"/>
      <c r="MU563" s="7"/>
      <c r="MV563" s="7"/>
      <c r="MW563" s="7"/>
      <c r="MX563" s="7"/>
      <c r="MY563" s="7"/>
      <c r="MZ563" s="7"/>
      <c r="NA563" s="7"/>
      <c r="NB563" s="7"/>
      <c r="NC563" s="7"/>
      <c r="ND563" s="7"/>
      <c r="NE563" s="7"/>
      <c r="NF563" s="7"/>
      <c r="NG563" s="7"/>
      <c r="NH563" s="7"/>
      <c r="NI563" s="7"/>
      <c r="NJ563" s="7"/>
      <c r="NK563" s="7"/>
      <c r="NL563" s="7"/>
      <c r="NM563" s="7"/>
      <c r="NN563" s="7"/>
      <c r="NO563" s="7"/>
      <c r="NP563" s="7"/>
      <c r="NQ563" s="7"/>
      <c r="NR563" s="7"/>
      <c r="NS563" s="7"/>
      <c r="NT563" s="7"/>
      <c r="NU563" s="7"/>
      <c r="NV563" s="7"/>
      <c r="NW563" s="7"/>
      <c r="NX563" s="7"/>
      <c r="NY563" s="7"/>
      <c r="NZ563" s="7"/>
      <c r="OA563" s="7"/>
      <c r="OB563" s="7"/>
      <c r="OC563" s="7"/>
      <c r="OD563" s="7"/>
      <c r="OE563" s="7"/>
      <c r="OF563" s="7"/>
      <c r="OG563" s="7"/>
      <c r="OH563" s="7"/>
      <c r="OI563" s="7"/>
      <c r="OJ563" s="7"/>
      <c r="OK563" s="7"/>
      <c r="OL563" s="7"/>
      <c r="OM563" s="7"/>
      <c r="ON563" s="7"/>
      <c r="OO563" s="7"/>
      <c r="OP563" s="7"/>
      <c r="OQ563" s="7"/>
      <c r="OR563" s="7"/>
      <c r="OS563" s="7"/>
      <c r="OT563" s="7"/>
      <c r="OU563" s="7"/>
      <c r="OV563" s="7"/>
      <c r="OW563" s="7"/>
      <c r="OX563" s="7"/>
      <c r="OY563" s="7"/>
      <c r="OZ563" s="7"/>
      <c r="PA563" s="7"/>
      <c r="PB563" s="7"/>
      <c r="PC563" s="7"/>
      <c r="PD563" s="7"/>
      <c r="PE563" s="7"/>
      <c r="PF563" s="7"/>
      <c r="PG563" s="7"/>
      <c r="PH563" s="7"/>
      <c r="PI563" s="7"/>
      <c r="PJ563" s="7"/>
      <c r="PK563" s="7"/>
      <c r="PL563" s="7"/>
      <c r="PM563" s="7"/>
      <c r="PN563" s="7"/>
      <c r="PO563" s="7"/>
      <c r="PP563" s="7"/>
      <c r="PQ563" s="7"/>
      <c r="PR563" s="7"/>
      <c r="PS563" s="7"/>
      <c r="PT563" s="7"/>
      <c r="PU563" s="7"/>
      <c r="PV563" s="7"/>
      <c r="PW563" s="7"/>
      <c r="PX563" s="7"/>
      <c r="PY563" s="7"/>
      <c r="PZ563" s="7"/>
      <c r="QA563" s="7"/>
      <c r="QB563" s="7"/>
      <c r="QC563" s="7"/>
      <c r="QD563" s="7"/>
      <c r="QE563" s="7"/>
      <c r="QF563" s="7"/>
      <c r="QG563" s="7"/>
      <c r="QH563" s="7"/>
      <c r="QI563" s="7"/>
      <c r="QJ563" s="7"/>
      <c r="QK563" s="7"/>
      <c r="QL563" s="7"/>
      <c r="QM563" s="7"/>
      <c r="QN563" s="7"/>
      <c r="QO563" s="7"/>
      <c r="QP563" s="7"/>
      <c r="QQ563" s="7"/>
      <c r="QR563" s="7"/>
      <c r="QS563" s="7"/>
      <c r="QT563" s="7"/>
      <c r="QU563" s="7"/>
      <c r="QV563" s="7"/>
      <c r="QW563" s="7"/>
      <c r="QX563" s="7"/>
      <c r="QY563" s="7"/>
      <c r="QZ563" s="7"/>
      <c r="RA563" s="7"/>
      <c r="RB563" s="7"/>
      <c r="RC563" s="7"/>
      <c r="RD563" s="7"/>
      <c r="RE563" s="7"/>
      <c r="RF563" s="7"/>
      <c r="RG563" s="7"/>
      <c r="RH563" s="7"/>
      <c r="RI563" s="7"/>
      <c r="RJ563" s="7"/>
      <c r="RK563" s="7"/>
      <c r="RL563" s="7"/>
      <c r="RM563" s="7"/>
      <c r="RN563" s="7"/>
      <c r="RO563" s="7"/>
      <c r="RP563" s="7"/>
      <c r="RQ563" s="7"/>
      <c r="RR563" s="7"/>
      <c r="RS563" s="7"/>
      <c r="RT563" s="7"/>
      <c r="RU563" s="7"/>
      <c r="RV563" s="7"/>
      <c r="RW563" s="7"/>
      <c r="RX563" s="7"/>
      <c r="RY563" s="7"/>
      <c r="RZ563" s="7"/>
      <c r="SA563" s="7"/>
      <c r="SB563" s="7"/>
      <c r="SC563" s="7"/>
      <c r="SD563" s="7"/>
      <c r="SE563" s="7"/>
      <c r="SF563" s="7"/>
      <c r="SG563" s="7"/>
      <c r="SH563" s="7"/>
      <c r="SI563" s="7"/>
      <c r="SJ563" s="7"/>
      <c r="SK563" s="7"/>
    </row>
    <row r="564" ht="14.2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  <c r="DT564" s="7"/>
      <c r="DU564" s="7"/>
      <c r="DV564" s="7"/>
      <c r="DW564" s="7"/>
      <c r="DX564" s="7"/>
      <c r="DY564" s="7"/>
      <c r="DZ564" s="7"/>
      <c r="EA564" s="7"/>
      <c r="EB564" s="7"/>
      <c r="EC564" s="7"/>
      <c r="ED564" s="7"/>
      <c r="EE564" s="7"/>
      <c r="EF564" s="7"/>
      <c r="EG564" s="7"/>
      <c r="EH564" s="7"/>
      <c r="EI564" s="7"/>
      <c r="EJ564" s="7"/>
      <c r="EK564" s="7"/>
      <c r="EL564" s="7"/>
      <c r="EM564" s="7"/>
      <c r="EN564" s="7"/>
      <c r="EO564" s="7"/>
      <c r="EP564" s="7"/>
      <c r="EQ564" s="7"/>
      <c r="ER564" s="7"/>
      <c r="ES564" s="7"/>
      <c r="ET564" s="7"/>
      <c r="EU564" s="7"/>
      <c r="EV564" s="7"/>
      <c r="EW564" s="7"/>
      <c r="EX564" s="7"/>
      <c r="EY564" s="7"/>
      <c r="EZ564" s="7"/>
      <c r="FA564" s="7"/>
      <c r="FB564" s="7"/>
      <c r="FC564" s="7"/>
      <c r="FD564" s="7"/>
      <c r="FE564" s="7"/>
      <c r="FF564" s="7"/>
      <c r="FG564" s="7"/>
      <c r="FH564" s="7"/>
      <c r="FI564" s="7"/>
      <c r="FJ564" s="7"/>
      <c r="FK564" s="7"/>
      <c r="FL564" s="7"/>
      <c r="FM564" s="7"/>
      <c r="FN564" s="7"/>
      <c r="FO564" s="7"/>
      <c r="FP564" s="7"/>
      <c r="FQ564" s="7"/>
      <c r="FR564" s="7"/>
      <c r="FS564" s="7"/>
      <c r="FT564" s="7"/>
      <c r="FU564" s="7"/>
      <c r="FV564" s="7"/>
      <c r="FW564" s="7"/>
      <c r="FX564" s="7"/>
      <c r="FY564" s="7"/>
      <c r="FZ564" s="7"/>
      <c r="GA564" s="7"/>
      <c r="GB564" s="7"/>
      <c r="GC564" s="7"/>
      <c r="GD564" s="7"/>
      <c r="GE564" s="7"/>
      <c r="GF564" s="7"/>
      <c r="GG564" s="7"/>
      <c r="GH564" s="7"/>
      <c r="GI564" s="7"/>
      <c r="GJ564" s="7"/>
      <c r="GK564" s="7"/>
      <c r="GL564" s="7"/>
      <c r="GM564" s="7"/>
      <c r="GN564" s="7"/>
      <c r="GO564" s="7"/>
      <c r="GP564" s="7"/>
      <c r="GQ564" s="7"/>
      <c r="GR564" s="7"/>
      <c r="GS564" s="7"/>
      <c r="GT564" s="7"/>
      <c r="GU564" s="7"/>
      <c r="GV564" s="7"/>
      <c r="GW564" s="7"/>
      <c r="GX564" s="7"/>
      <c r="GY564" s="7"/>
      <c r="GZ564" s="7"/>
      <c r="HA564" s="7"/>
      <c r="HB564" s="7"/>
      <c r="HC564" s="7"/>
      <c r="HD564" s="7"/>
      <c r="HE564" s="7"/>
      <c r="HF564" s="7"/>
      <c r="HG564" s="7"/>
      <c r="HH564" s="7"/>
      <c r="HI564" s="7"/>
      <c r="HJ564" s="7"/>
      <c r="HK564" s="7"/>
      <c r="HL564" s="7"/>
      <c r="HM564" s="7"/>
      <c r="HN564" s="7"/>
      <c r="HO564" s="7"/>
      <c r="HP564" s="7"/>
      <c r="HQ564" s="7"/>
      <c r="HR564" s="7"/>
      <c r="HS564" s="7"/>
      <c r="HT564" s="7"/>
      <c r="HU564" s="7"/>
      <c r="HV564" s="7"/>
      <c r="HW564" s="7"/>
      <c r="HX564" s="7"/>
      <c r="HY564" s="7"/>
      <c r="HZ564" s="7"/>
      <c r="IA564" s="7"/>
      <c r="IB564" s="7"/>
      <c r="IC564" s="7"/>
      <c r="ID564" s="7"/>
      <c r="IE564" s="7"/>
      <c r="IF564" s="7"/>
      <c r="IG564" s="7"/>
      <c r="IH564" s="7"/>
      <c r="II564" s="7"/>
      <c r="IJ564" s="7"/>
      <c r="IK564" s="7"/>
      <c r="IL564" s="7"/>
      <c r="IM564" s="7"/>
      <c r="IN564" s="7"/>
      <c r="IO564" s="7"/>
      <c r="IP564" s="7"/>
      <c r="IQ564" s="7"/>
      <c r="IR564" s="7"/>
      <c r="IS564" s="7"/>
      <c r="IT564" s="7"/>
      <c r="IU564" s="7"/>
      <c r="IV564" s="7"/>
      <c r="IW564" s="7"/>
      <c r="IX564" s="7"/>
      <c r="IY564" s="7"/>
      <c r="IZ564" s="7"/>
      <c r="JA564" s="7"/>
      <c r="JB564" s="7"/>
      <c r="JC564" s="7"/>
      <c r="JD564" s="7"/>
      <c r="JE564" s="7"/>
      <c r="JF564" s="7"/>
      <c r="JG564" s="7"/>
      <c r="JH564" s="7"/>
      <c r="JI564" s="7"/>
      <c r="JJ564" s="7"/>
      <c r="JK564" s="7"/>
      <c r="JL564" s="7"/>
      <c r="JM564" s="7"/>
      <c r="JN564" s="7"/>
      <c r="JO564" s="7"/>
      <c r="JP564" s="7"/>
      <c r="JQ564" s="7"/>
      <c r="JR564" s="7"/>
      <c r="JS564" s="7"/>
      <c r="JT564" s="7"/>
      <c r="JU564" s="7"/>
      <c r="JV564" s="7"/>
      <c r="JW564" s="7"/>
      <c r="JX564" s="7"/>
      <c r="JY564" s="7"/>
      <c r="JZ564" s="7"/>
      <c r="KA564" s="7"/>
      <c r="KB564" s="7"/>
      <c r="KC564" s="7"/>
      <c r="KD564" s="7"/>
      <c r="KE564" s="7"/>
      <c r="KF564" s="7"/>
      <c r="KG564" s="7"/>
      <c r="KH564" s="7"/>
      <c r="KI564" s="7"/>
      <c r="KJ564" s="7"/>
      <c r="KK564" s="7"/>
      <c r="KL564" s="7"/>
      <c r="KM564" s="7"/>
      <c r="KN564" s="7"/>
      <c r="KO564" s="7"/>
      <c r="KP564" s="7"/>
      <c r="KQ564" s="7"/>
      <c r="KR564" s="7"/>
      <c r="KS564" s="7"/>
      <c r="KT564" s="7"/>
      <c r="KU564" s="7"/>
      <c r="KV564" s="7"/>
      <c r="KW564" s="7"/>
      <c r="KX564" s="7"/>
      <c r="KY564" s="7"/>
      <c r="KZ564" s="7"/>
      <c r="LA564" s="7"/>
      <c r="LB564" s="7"/>
      <c r="LC564" s="7"/>
      <c r="LD564" s="7"/>
      <c r="LE564" s="7"/>
      <c r="LF564" s="7"/>
      <c r="LG564" s="7"/>
      <c r="LH564" s="7"/>
      <c r="LI564" s="7"/>
      <c r="LJ564" s="7"/>
      <c r="LK564" s="7"/>
      <c r="LL564" s="7"/>
      <c r="LM564" s="7"/>
      <c r="LN564" s="7"/>
      <c r="LO564" s="7"/>
      <c r="LP564" s="7"/>
      <c r="LQ564" s="7"/>
      <c r="LR564" s="7"/>
      <c r="LS564" s="7"/>
      <c r="LT564" s="7"/>
      <c r="LU564" s="7"/>
      <c r="LV564" s="7"/>
      <c r="LW564" s="7"/>
      <c r="LX564" s="7"/>
      <c r="LY564" s="7"/>
      <c r="LZ564" s="7"/>
      <c r="MA564" s="7"/>
      <c r="MB564" s="7"/>
      <c r="MC564" s="7"/>
      <c r="MD564" s="7"/>
      <c r="ME564" s="7"/>
      <c r="MF564" s="7"/>
      <c r="MG564" s="7"/>
      <c r="MH564" s="7"/>
      <c r="MI564" s="7"/>
      <c r="MJ564" s="7"/>
      <c r="MK564" s="7"/>
      <c r="ML564" s="7"/>
      <c r="MM564" s="7"/>
      <c r="MN564" s="7"/>
      <c r="MO564" s="7"/>
      <c r="MP564" s="7"/>
      <c r="MQ564" s="7"/>
      <c r="MR564" s="7"/>
      <c r="MS564" s="7"/>
      <c r="MT564" s="7"/>
      <c r="MU564" s="7"/>
      <c r="MV564" s="7"/>
      <c r="MW564" s="7"/>
      <c r="MX564" s="7"/>
      <c r="MY564" s="7"/>
      <c r="MZ564" s="7"/>
      <c r="NA564" s="7"/>
      <c r="NB564" s="7"/>
      <c r="NC564" s="7"/>
      <c r="ND564" s="7"/>
      <c r="NE564" s="7"/>
      <c r="NF564" s="7"/>
      <c r="NG564" s="7"/>
      <c r="NH564" s="7"/>
      <c r="NI564" s="7"/>
      <c r="NJ564" s="7"/>
      <c r="NK564" s="7"/>
      <c r="NL564" s="7"/>
      <c r="NM564" s="7"/>
      <c r="NN564" s="7"/>
      <c r="NO564" s="7"/>
      <c r="NP564" s="7"/>
      <c r="NQ564" s="7"/>
      <c r="NR564" s="7"/>
      <c r="NS564" s="7"/>
      <c r="NT564" s="7"/>
      <c r="NU564" s="7"/>
      <c r="NV564" s="7"/>
      <c r="NW564" s="7"/>
      <c r="NX564" s="7"/>
      <c r="NY564" s="7"/>
      <c r="NZ564" s="7"/>
      <c r="OA564" s="7"/>
      <c r="OB564" s="7"/>
      <c r="OC564" s="7"/>
      <c r="OD564" s="7"/>
      <c r="OE564" s="7"/>
      <c r="OF564" s="7"/>
      <c r="OG564" s="7"/>
      <c r="OH564" s="7"/>
      <c r="OI564" s="7"/>
      <c r="OJ564" s="7"/>
      <c r="OK564" s="7"/>
      <c r="OL564" s="7"/>
      <c r="OM564" s="7"/>
      <c r="ON564" s="7"/>
      <c r="OO564" s="7"/>
      <c r="OP564" s="7"/>
      <c r="OQ564" s="7"/>
      <c r="OR564" s="7"/>
      <c r="OS564" s="7"/>
      <c r="OT564" s="7"/>
      <c r="OU564" s="7"/>
      <c r="OV564" s="7"/>
      <c r="OW564" s="7"/>
      <c r="OX564" s="7"/>
      <c r="OY564" s="7"/>
      <c r="OZ564" s="7"/>
      <c r="PA564" s="7"/>
      <c r="PB564" s="7"/>
      <c r="PC564" s="7"/>
      <c r="PD564" s="7"/>
      <c r="PE564" s="7"/>
      <c r="PF564" s="7"/>
      <c r="PG564" s="7"/>
      <c r="PH564" s="7"/>
      <c r="PI564" s="7"/>
      <c r="PJ564" s="7"/>
      <c r="PK564" s="7"/>
      <c r="PL564" s="7"/>
      <c r="PM564" s="7"/>
      <c r="PN564" s="7"/>
      <c r="PO564" s="7"/>
      <c r="PP564" s="7"/>
      <c r="PQ564" s="7"/>
      <c r="PR564" s="7"/>
      <c r="PS564" s="7"/>
      <c r="PT564" s="7"/>
      <c r="PU564" s="7"/>
      <c r="PV564" s="7"/>
      <c r="PW564" s="7"/>
      <c r="PX564" s="7"/>
      <c r="PY564" s="7"/>
      <c r="PZ564" s="7"/>
      <c r="QA564" s="7"/>
      <c r="QB564" s="7"/>
      <c r="QC564" s="7"/>
      <c r="QD564" s="7"/>
      <c r="QE564" s="7"/>
      <c r="QF564" s="7"/>
      <c r="QG564" s="7"/>
      <c r="QH564" s="7"/>
      <c r="QI564" s="7"/>
      <c r="QJ564" s="7"/>
      <c r="QK564" s="7"/>
      <c r="QL564" s="7"/>
      <c r="QM564" s="7"/>
      <c r="QN564" s="7"/>
      <c r="QO564" s="7"/>
      <c r="QP564" s="7"/>
      <c r="QQ564" s="7"/>
      <c r="QR564" s="7"/>
      <c r="QS564" s="7"/>
      <c r="QT564" s="7"/>
      <c r="QU564" s="7"/>
      <c r="QV564" s="7"/>
      <c r="QW564" s="7"/>
      <c r="QX564" s="7"/>
      <c r="QY564" s="7"/>
      <c r="QZ564" s="7"/>
      <c r="RA564" s="7"/>
      <c r="RB564" s="7"/>
      <c r="RC564" s="7"/>
      <c r="RD564" s="7"/>
      <c r="RE564" s="7"/>
      <c r="RF564" s="7"/>
      <c r="RG564" s="7"/>
      <c r="RH564" s="7"/>
      <c r="RI564" s="7"/>
      <c r="RJ564" s="7"/>
      <c r="RK564" s="7"/>
      <c r="RL564" s="7"/>
      <c r="RM564" s="7"/>
      <c r="RN564" s="7"/>
      <c r="RO564" s="7"/>
      <c r="RP564" s="7"/>
      <c r="RQ564" s="7"/>
      <c r="RR564" s="7"/>
      <c r="RS564" s="7"/>
      <c r="RT564" s="7"/>
      <c r="RU564" s="7"/>
      <c r="RV564" s="7"/>
      <c r="RW564" s="7"/>
      <c r="RX564" s="7"/>
      <c r="RY564" s="7"/>
      <c r="RZ564" s="7"/>
      <c r="SA564" s="7"/>
      <c r="SB564" s="7"/>
      <c r="SC564" s="7"/>
      <c r="SD564" s="7"/>
      <c r="SE564" s="7"/>
      <c r="SF564" s="7"/>
      <c r="SG564" s="7"/>
      <c r="SH564" s="7"/>
      <c r="SI564" s="7"/>
      <c r="SJ564" s="7"/>
      <c r="SK564" s="7"/>
    </row>
    <row r="565" ht="14.2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  <c r="DT565" s="7"/>
      <c r="DU565" s="7"/>
      <c r="DV565" s="7"/>
      <c r="DW565" s="7"/>
      <c r="DX565" s="7"/>
      <c r="DY565" s="7"/>
      <c r="DZ565" s="7"/>
      <c r="EA565" s="7"/>
      <c r="EB565" s="7"/>
      <c r="EC565" s="7"/>
      <c r="ED565" s="7"/>
      <c r="EE565" s="7"/>
      <c r="EF565" s="7"/>
      <c r="EG565" s="7"/>
      <c r="EH565" s="7"/>
      <c r="EI565" s="7"/>
      <c r="EJ565" s="7"/>
      <c r="EK565" s="7"/>
      <c r="EL565" s="7"/>
      <c r="EM565" s="7"/>
      <c r="EN565" s="7"/>
      <c r="EO565" s="7"/>
      <c r="EP565" s="7"/>
      <c r="EQ565" s="7"/>
      <c r="ER565" s="7"/>
      <c r="ES565" s="7"/>
      <c r="ET565" s="7"/>
      <c r="EU565" s="7"/>
      <c r="EV565" s="7"/>
      <c r="EW565" s="7"/>
      <c r="EX565" s="7"/>
      <c r="EY565" s="7"/>
      <c r="EZ565" s="7"/>
      <c r="FA565" s="7"/>
      <c r="FB565" s="7"/>
      <c r="FC565" s="7"/>
      <c r="FD565" s="7"/>
      <c r="FE565" s="7"/>
      <c r="FF565" s="7"/>
      <c r="FG565" s="7"/>
      <c r="FH565" s="7"/>
      <c r="FI565" s="7"/>
      <c r="FJ565" s="7"/>
      <c r="FK565" s="7"/>
      <c r="FL565" s="7"/>
      <c r="FM565" s="7"/>
      <c r="FN565" s="7"/>
      <c r="FO565" s="7"/>
      <c r="FP565" s="7"/>
      <c r="FQ565" s="7"/>
      <c r="FR565" s="7"/>
      <c r="FS565" s="7"/>
      <c r="FT565" s="7"/>
      <c r="FU565" s="7"/>
      <c r="FV565" s="7"/>
      <c r="FW565" s="7"/>
      <c r="FX565" s="7"/>
      <c r="FY565" s="7"/>
      <c r="FZ565" s="7"/>
      <c r="GA565" s="7"/>
      <c r="GB565" s="7"/>
      <c r="GC565" s="7"/>
      <c r="GD565" s="7"/>
      <c r="GE565" s="7"/>
      <c r="GF565" s="7"/>
      <c r="GG565" s="7"/>
      <c r="GH565" s="7"/>
      <c r="GI565" s="7"/>
      <c r="GJ565" s="7"/>
      <c r="GK565" s="7"/>
      <c r="GL565" s="7"/>
      <c r="GM565" s="7"/>
      <c r="GN565" s="7"/>
      <c r="GO565" s="7"/>
      <c r="GP565" s="7"/>
      <c r="GQ565" s="7"/>
      <c r="GR565" s="7"/>
      <c r="GS565" s="7"/>
      <c r="GT565" s="7"/>
      <c r="GU565" s="7"/>
      <c r="GV565" s="7"/>
      <c r="GW565" s="7"/>
      <c r="GX565" s="7"/>
      <c r="GY565" s="7"/>
      <c r="GZ565" s="7"/>
      <c r="HA565" s="7"/>
      <c r="HB565" s="7"/>
      <c r="HC565" s="7"/>
      <c r="HD565" s="7"/>
      <c r="HE565" s="7"/>
      <c r="HF565" s="7"/>
      <c r="HG565" s="7"/>
      <c r="HH565" s="7"/>
      <c r="HI565" s="7"/>
      <c r="HJ565" s="7"/>
      <c r="HK565" s="7"/>
      <c r="HL565" s="7"/>
      <c r="HM565" s="7"/>
      <c r="HN565" s="7"/>
      <c r="HO565" s="7"/>
      <c r="HP565" s="7"/>
      <c r="HQ565" s="7"/>
      <c r="HR565" s="7"/>
      <c r="HS565" s="7"/>
      <c r="HT565" s="7"/>
      <c r="HU565" s="7"/>
      <c r="HV565" s="7"/>
      <c r="HW565" s="7"/>
      <c r="HX565" s="7"/>
      <c r="HY565" s="7"/>
      <c r="HZ565" s="7"/>
      <c r="IA565" s="7"/>
      <c r="IB565" s="7"/>
      <c r="IC565" s="7"/>
      <c r="ID565" s="7"/>
      <c r="IE565" s="7"/>
      <c r="IF565" s="7"/>
      <c r="IG565" s="7"/>
      <c r="IH565" s="7"/>
      <c r="II565" s="7"/>
      <c r="IJ565" s="7"/>
      <c r="IK565" s="7"/>
      <c r="IL565" s="7"/>
      <c r="IM565" s="7"/>
      <c r="IN565" s="7"/>
      <c r="IO565" s="7"/>
      <c r="IP565" s="7"/>
      <c r="IQ565" s="7"/>
      <c r="IR565" s="7"/>
      <c r="IS565" s="7"/>
      <c r="IT565" s="7"/>
      <c r="IU565" s="7"/>
      <c r="IV565" s="7"/>
      <c r="IW565" s="7"/>
      <c r="IX565" s="7"/>
      <c r="IY565" s="7"/>
      <c r="IZ565" s="7"/>
      <c r="JA565" s="7"/>
      <c r="JB565" s="7"/>
      <c r="JC565" s="7"/>
      <c r="JD565" s="7"/>
      <c r="JE565" s="7"/>
      <c r="JF565" s="7"/>
      <c r="JG565" s="7"/>
      <c r="JH565" s="7"/>
      <c r="JI565" s="7"/>
      <c r="JJ565" s="7"/>
      <c r="JK565" s="7"/>
      <c r="JL565" s="7"/>
      <c r="JM565" s="7"/>
      <c r="JN565" s="7"/>
      <c r="JO565" s="7"/>
      <c r="JP565" s="7"/>
      <c r="JQ565" s="7"/>
      <c r="JR565" s="7"/>
      <c r="JS565" s="7"/>
      <c r="JT565" s="7"/>
      <c r="JU565" s="7"/>
      <c r="JV565" s="7"/>
      <c r="JW565" s="7"/>
      <c r="JX565" s="7"/>
      <c r="JY565" s="7"/>
      <c r="JZ565" s="7"/>
      <c r="KA565" s="7"/>
      <c r="KB565" s="7"/>
      <c r="KC565" s="7"/>
      <c r="KD565" s="7"/>
      <c r="KE565" s="7"/>
      <c r="KF565" s="7"/>
      <c r="KG565" s="7"/>
      <c r="KH565" s="7"/>
      <c r="KI565" s="7"/>
      <c r="KJ565" s="7"/>
      <c r="KK565" s="7"/>
      <c r="KL565" s="7"/>
      <c r="KM565" s="7"/>
      <c r="KN565" s="7"/>
      <c r="KO565" s="7"/>
      <c r="KP565" s="7"/>
      <c r="KQ565" s="7"/>
      <c r="KR565" s="7"/>
      <c r="KS565" s="7"/>
      <c r="KT565" s="7"/>
      <c r="KU565" s="7"/>
      <c r="KV565" s="7"/>
      <c r="KW565" s="7"/>
      <c r="KX565" s="7"/>
      <c r="KY565" s="7"/>
      <c r="KZ565" s="7"/>
      <c r="LA565" s="7"/>
      <c r="LB565" s="7"/>
      <c r="LC565" s="7"/>
      <c r="LD565" s="7"/>
      <c r="LE565" s="7"/>
      <c r="LF565" s="7"/>
      <c r="LG565" s="7"/>
      <c r="LH565" s="7"/>
      <c r="LI565" s="7"/>
      <c r="LJ565" s="7"/>
      <c r="LK565" s="7"/>
      <c r="LL565" s="7"/>
      <c r="LM565" s="7"/>
      <c r="LN565" s="7"/>
      <c r="LO565" s="7"/>
      <c r="LP565" s="7"/>
      <c r="LQ565" s="7"/>
      <c r="LR565" s="7"/>
      <c r="LS565" s="7"/>
      <c r="LT565" s="7"/>
      <c r="LU565" s="7"/>
      <c r="LV565" s="7"/>
      <c r="LW565" s="7"/>
      <c r="LX565" s="7"/>
      <c r="LY565" s="7"/>
      <c r="LZ565" s="7"/>
      <c r="MA565" s="7"/>
      <c r="MB565" s="7"/>
      <c r="MC565" s="7"/>
      <c r="MD565" s="7"/>
      <c r="ME565" s="7"/>
      <c r="MF565" s="7"/>
      <c r="MG565" s="7"/>
      <c r="MH565" s="7"/>
      <c r="MI565" s="7"/>
      <c r="MJ565" s="7"/>
      <c r="MK565" s="7"/>
      <c r="ML565" s="7"/>
      <c r="MM565" s="7"/>
      <c r="MN565" s="7"/>
      <c r="MO565" s="7"/>
      <c r="MP565" s="7"/>
      <c r="MQ565" s="7"/>
      <c r="MR565" s="7"/>
      <c r="MS565" s="7"/>
      <c r="MT565" s="7"/>
      <c r="MU565" s="7"/>
      <c r="MV565" s="7"/>
      <c r="MW565" s="7"/>
      <c r="MX565" s="7"/>
      <c r="MY565" s="7"/>
      <c r="MZ565" s="7"/>
      <c r="NA565" s="7"/>
      <c r="NB565" s="7"/>
      <c r="NC565" s="7"/>
      <c r="ND565" s="7"/>
      <c r="NE565" s="7"/>
      <c r="NF565" s="7"/>
      <c r="NG565" s="7"/>
      <c r="NH565" s="7"/>
      <c r="NI565" s="7"/>
      <c r="NJ565" s="7"/>
      <c r="NK565" s="7"/>
      <c r="NL565" s="7"/>
      <c r="NM565" s="7"/>
      <c r="NN565" s="7"/>
      <c r="NO565" s="7"/>
      <c r="NP565" s="7"/>
      <c r="NQ565" s="7"/>
      <c r="NR565" s="7"/>
      <c r="NS565" s="7"/>
      <c r="NT565" s="7"/>
      <c r="NU565" s="7"/>
      <c r="NV565" s="7"/>
      <c r="NW565" s="7"/>
      <c r="NX565" s="7"/>
      <c r="NY565" s="7"/>
      <c r="NZ565" s="7"/>
      <c r="OA565" s="7"/>
      <c r="OB565" s="7"/>
      <c r="OC565" s="7"/>
      <c r="OD565" s="7"/>
      <c r="OE565" s="7"/>
      <c r="OF565" s="7"/>
      <c r="OG565" s="7"/>
      <c r="OH565" s="7"/>
      <c r="OI565" s="7"/>
      <c r="OJ565" s="7"/>
      <c r="OK565" s="7"/>
      <c r="OL565" s="7"/>
      <c r="OM565" s="7"/>
      <c r="ON565" s="7"/>
      <c r="OO565" s="7"/>
      <c r="OP565" s="7"/>
      <c r="OQ565" s="7"/>
      <c r="OR565" s="7"/>
      <c r="OS565" s="7"/>
      <c r="OT565" s="7"/>
      <c r="OU565" s="7"/>
      <c r="OV565" s="7"/>
      <c r="OW565" s="7"/>
      <c r="OX565" s="7"/>
      <c r="OY565" s="7"/>
      <c r="OZ565" s="7"/>
      <c r="PA565" s="7"/>
      <c r="PB565" s="7"/>
      <c r="PC565" s="7"/>
      <c r="PD565" s="7"/>
      <c r="PE565" s="7"/>
      <c r="PF565" s="7"/>
      <c r="PG565" s="7"/>
      <c r="PH565" s="7"/>
      <c r="PI565" s="7"/>
      <c r="PJ565" s="7"/>
      <c r="PK565" s="7"/>
      <c r="PL565" s="7"/>
      <c r="PM565" s="7"/>
      <c r="PN565" s="7"/>
      <c r="PO565" s="7"/>
      <c r="PP565" s="7"/>
      <c r="PQ565" s="7"/>
      <c r="PR565" s="7"/>
      <c r="PS565" s="7"/>
      <c r="PT565" s="7"/>
      <c r="PU565" s="7"/>
      <c r="PV565" s="7"/>
      <c r="PW565" s="7"/>
      <c r="PX565" s="7"/>
      <c r="PY565" s="7"/>
      <c r="PZ565" s="7"/>
      <c r="QA565" s="7"/>
      <c r="QB565" s="7"/>
      <c r="QC565" s="7"/>
      <c r="QD565" s="7"/>
      <c r="QE565" s="7"/>
      <c r="QF565" s="7"/>
      <c r="QG565" s="7"/>
      <c r="QH565" s="7"/>
      <c r="QI565" s="7"/>
      <c r="QJ565" s="7"/>
      <c r="QK565" s="7"/>
      <c r="QL565" s="7"/>
      <c r="QM565" s="7"/>
      <c r="QN565" s="7"/>
      <c r="QO565" s="7"/>
      <c r="QP565" s="7"/>
      <c r="QQ565" s="7"/>
      <c r="QR565" s="7"/>
      <c r="QS565" s="7"/>
      <c r="QT565" s="7"/>
      <c r="QU565" s="7"/>
      <c r="QV565" s="7"/>
      <c r="QW565" s="7"/>
      <c r="QX565" s="7"/>
      <c r="QY565" s="7"/>
      <c r="QZ565" s="7"/>
      <c r="RA565" s="7"/>
      <c r="RB565" s="7"/>
      <c r="RC565" s="7"/>
      <c r="RD565" s="7"/>
      <c r="RE565" s="7"/>
      <c r="RF565" s="7"/>
      <c r="RG565" s="7"/>
      <c r="RH565" s="7"/>
      <c r="RI565" s="7"/>
      <c r="RJ565" s="7"/>
      <c r="RK565" s="7"/>
      <c r="RL565" s="7"/>
      <c r="RM565" s="7"/>
      <c r="RN565" s="7"/>
      <c r="RO565" s="7"/>
      <c r="RP565" s="7"/>
      <c r="RQ565" s="7"/>
      <c r="RR565" s="7"/>
      <c r="RS565" s="7"/>
      <c r="RT565" s="7"/>
      <c r="RU565" s="7"/>
      <c r="RV565" s="7"/>
      <c r="RW565" s="7"/>
      <c r="RX565" s="7"/>
      <c r="RY565" s="7"/>
      <c r="RZ565" s="7"/>
      <c r="SA565" s="7"/>
      <c r="SB565" s="7"/>
      <c r="SC565" s="7"/>
      <c r="SD565" s="7"/>
      <c r="SE565" s="7"/>
      <c r="SF565" s="7"/>
      <c r="SG565" s="7"/>
      <c r="SH565" s="7"/>
      <c r="SI565" s="7"/>
      <c r="SJ565" s="7"/>
      <c r="SK565" s="7"/>
    </row>
    <row r="566" ht="14.2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  <c r="DT566" s="7"/>
      <c r="DU566" s="7"/>
      <c r="DV566" s="7"/>
      <c r="DW566" s="7"/>
      <c r="DX566" s="7"/>
      <c r="DY566" s="7"/>
      <c r="DZ566" s="7"/>
      <c r="EA566" s="7"/>
      <c r="EB566" s="7"/>
      <c r="EC566" s="7"/>
      <c r="ED566" s="7"/>
      <c r="EE566" s="7"/>
      <c r="EF566" s="7"/>
      <c r="EG566" s="7"/>
      <c r="EH566" s="7"/>
      <c r="EI566" s="7"/>
      <c r="EJ566" s="7"/>
      <c r="EK566" s="7"/>
      <c r="EL566" s="7"/>
      <c r="EM566" s="7"/>
      <c r="EN566" s="7"/>
      <c r="EO566" s="7"/>
      <c r="EP566" s="7"/>
      <c r="EQ566" s="7"/>
      <c r="ER566" s="7"/>
      <c r="ES566" s="7"/>
      <c r="ET566" s="7"/>
      <c r="EU566" s="7"/>
      <c r="EV566" s="7"/>
      <c r="EW566" s="7"/>
      <c r="EX566" s="7"/>
      <c r="EY566" s="7"/>
      <c r="EZ566" s="7"/>
      <c r="FA566" s="7"/>
      <c r="FB566" s="7"/>
      <c r="FC566" s="7"/>
      <c r="FD566" s="7"/>
      <c r="FE566" s="7"/>
      <c r="FF566" s="7"/>
      <c r="FG566" s="7"/>
      <c r="FH566" s="7"/>
      <c r="FI566" s="7"/>
      <c r="FJ566" s="7"/>
      <c r="FK566" s="7"/>
      <c r="FL566" s="7"/>
      <c r="FM566" s="7"/>
      <c r="FN566" s="7"/>
      <c r="FO566" s="7"/>
      <c r="FP566" s="7"/>
      <c r="FQ566" s="7"/>
      <c r="FR566" s="7"/>
      <c r="FS566" s="7"/>
      <c r="FT566" s="7"/>
      <c r="FU566" s="7"/>
      <c r="FV566" s="7"/>
      <c r="FW566" s="7"/>
      <c r="FX566" s="7"/>
      <c r="FY566" s="7"/>
      <c r="FZ566" s="7"/>
      <c r="GA566" s="7"/>
      <c r="GB566" s="7"/>
      <c r="GC566" s="7"/>
      <c r="GD566" s="7"/>
      <c r="GE566" s="7"/>
      <c r="GF566" s="7"/>
      <c r="GG566" s="7"/>
      <c r="GH566" s="7"/>
      <c r="GI566" s="7"/>
      <c r="GJ566" s="7"/>
      <c r="GK566" s="7"/>
      <c r="GL566" s="7"/>
      <c r="GM566" s="7"/>
      <c r="GN566" s="7"/>
      <c r="GO566" s="7"/>
      <c r="GP566" s="7"/>
      <c r="GQ566" s="7"/>
      <c r="GR566" s="7"/>
      <c r="GS566" s="7"/>
      <c r="GT566" s="7"/>
      <c r="GU566" s="7"/>
      <c r="GV566" s="7"/>
      <c r="GW566" s="7"/>
      <c r="GX566" s="7"/>
      <c r="GY566" s="7"/>
      <c r="GZ566" s="7"/>
      <c r="HA566" s="7"/>
      <c r="HB566" s="7"/>
      <c r="HC566" s="7"/>
      <c r="HD566" s="7"/>
      <c r="HE566" s="7"/>
      <c r="HF566" s="7"/>
      <c r="HG566" s="7"/>
      <c r="HH566" s="7"/>
      <c r="HI566" s="7"/>
      <c r="HJ566" s="7"/>
      <c r="HK566" s="7"/>
      <c r="HL566" s="7"/>
      <c r="HM566" s="7"/>
      <c r="HN566" s="7"/>
      <c r="HO566" s="7"/>
      <c r="HP566" s="7"/>
      <c r="HQ566" s="7"/>
      <c r="HR566" s="7"/>
      <c r="HS566" s="7"/>
      <c r="HT566" s="7"/>
      <c r="HU566" s="7"/>
      <c r="HV566" s="7"/>
      <c r="HW566" s="7"/>
      <c r="HX566" s="7"/>
      <c r="HY566" s="7"/>
      <c r="HZ566" s="7"/>
      <c r="IA566" s="7"/>
      <c r="IB566" s="7"/>
      <c r="IC566" s="7"/>
      <c r="ID566" s="7"/>
      <c r="IE566" s="7"/>
      <c r="IF566" s="7"/>
      <c r="IG566" s="7"/>
      <c r="IH566" s="7"/>
      <c r="II566" s="7"/>
      <c r="IJ566" s="7"/>
      <c r="IK566" s="7"/>
      <c r="IL566" s="7"/>
      <c r="IM566" s="7"/>
      <c r="IN566" s="7"/>
      <c r="IO566" s="7"/>
      <c r="IP566" s="7"/>
      <c r="IQ566" s="7"/>
      <c r="IR566" s="7"/>
      <c r="IS566" s="7"/>
      <c r="IT566" s="7"/>
      <c r="IU566" s="7"/>
      <c r="IV566" s="7"/>
      <c r="IW566" s="7"/>
      <c r="IX566" s="7"/>
      <c r="IY566" s="7"/>
      <c r="IZ566" s="7"/>
      <c r="JA566" s="7"/>
      <c r="JB566" s="7"/>
      <c r="JC566" s="7"/>
      <c r="JD566" s="7"/>
      <c r="JE566" s="7"/>
      <c r="JF566" s="7"/>
      <c r="JG566" s="7"/>
      <c r="JH566" s="7"/>
      <c r="JI566" s="7"/>
      <c r="JJ566" s="7"/>
      <c r="JK566" s="7"/>
      <c r="JL566" s="7"/>
      <c r="JM566" s="7"/>
      <c r="JN566" s="7"/>
      <c r="JO566" s="7"/>
      <c r="JP566" s="7"/>
      <c r="JQ566" s="7"/>
      <c r="JR566" s="7"/>
      <c r="JS566" s="7"/>
      <c r="JT566" s="7"/>
      <c r="JU566" s="7"/>
      <c r="JV566" s="7"/>
      <c r="JW566" s="7"/>
      <c r="JX566" s="7"/>
      <c r="JY566" s="7"/>
      <c r="JZ566" s="7"/>
      <c r="KA566" s="7"/>
      <c r="KB566" s="7"/>
      <c r="KC566" s="7"/>
      <c r="KD566" s="7"/>
      <c r="KE566" s="7"/>
      <c r="KF566" s="7"/>
      <c r="KG566" s="7"/>
      <c r="KH566" s="7"/>
      <c r="KI566" s="7"/>
      <c r="KJ566" s="7"/>
      <c r="KK566" s="7"/>
      <c r="KL566" s="7"/>
      <c r="KM566" s="7"/>
      <c r="KN566" s="7"/>
      <c r="KO566" s="7"/>
      <c r="KP566" s="7"/>
      <c r="KQ566" s="7"/>
      <c r="KR566" s="7"/>
      <c r="KS566" s="7"/>
      <c r="KT566" s="7"/>
      <c r="KU566" s="7"/>
      <c r="KV566" s="7"/>
      <c r="KW566" s="7"/>
      <c r="KX566" s="7"/>
      <c r="KY566" s="7"/>
      <c r="KZ566" s="7"/>
      <c r="LA566" s="7"/>
      <c r="LB566" s="7"/>
      <c r="LC566" s="7"/>
      <c r="LD566" s="7"/>
      <c r="LE566" s="7"/>
      <c r="LF566" s="7"/>
      <c r="LG566" s="7"/>
      <c r="LH566" s="7"/>
      <c r="LI566" s="7"/>
      <c r="LJ566" s="7"/>
      <c r="LK566" s="7"/>
      <c r="LL566" s="7"/>
      <c r="LM566" s="7"/>
      <c r="LN566" s="7"/>
      <c r="LO566" s="7"/>
      <c r="LP566" s="7"/>
      <c r="LQ566" s="7"/>
      <c r="LR566" s="7"/>
      <c r="LS566" s="7"/>
      <c r="LT566" s="7"/>
      <c r="LU566" s="7"/>
      <c r="LV566" s="7"/>
      <c r="LW566" s="7"/>
      <c r="LX566" s="7"/>
      <c r="LY566" s="7"/>
      <c r="LZ566" s="7"/>
      <c r="MA566" s="7"/>
      <c r="MB566" s="7"/>
      <c r="MC566" s="7"/>
      <c r="MD566" s="7"/>
      <c r="ME566" s="7"/>
      <c r="MF566" s="7"/>
      <c r="MG566" s="7"/>
      <c r="MH566" s="7"/>
      <c r="MI566" s="7"/>
      <c r="MJ566" s="7"/>
      <c r="MK566" s="7"/>
      <c r="ML566" s="7"/>
      <c r="MM566" s="7"/>
      <c r="MN566" s="7"/>
      <c r="MO566" s="7"/>
      <c r="MP566" s="7"/>
      <c r="MQ566" s="7"/>
      <c r="MR566" s="7"/>
      <c r="MS566" s="7"/>
      <c r="MT566" s="7"/>
      <c r="MU566" s="7"/>
      <c r="MV566" s="7"/>
      <c r="MW566" s="7"/>
      <c r="MX566" s="7"/>
      <c r="MY566" s="7"/>
      <c r="MZ566" s="7"/>
      <c r="NA566" s="7"/>
      <c r="NB566" s="7"/>
      <c r="NC566" s="7"/>
      <c r="ND566" s="7"/>
      <c r="NE566" s="7"/>
      <c r="NF566" s="7"/>
      <c r="NG566" s="7"/>
      <c r="NH566" s="7"/>
      <c r="NI566" s="7"/>
      <c r="NJ566" s="7"/>
      <c r="NK566" s="7"/>
      <c r="NL566" s="7"/>
      <c r="NM566" s="7"/>
      <c r="NN566" s="7"/>
      <c r="NO566" s="7"/>
      <c r="NP566" s="7"/>
      <c r="NQ566" s="7"/>
      <c r="NR566" s="7"/>
      <c r="NS566" s="7"/>
      <c r="NT566" s="7"/>
      <c r="NU566" s="7"/>
      <c r="NV566" s="7"/>
      <c r="NW566" s="7"/>
      <c r="NX566" s="7"/>
      <c r="NY566" s="7"/>
      <c r="NZ566" s="7"/>
      <c r="OA566" s="7"/>
      <c r="OB566" s="7"/>
      <c r="OC566" s="7"/>
      <c r="OD566" s="7"/>
      <c r="OE566" s="7"/>
      <c r="OF566" s="7"/>
      <c r="OG566" s="7"/>
      <c r="OH566" s="7"/>
      <c r="OI566" s="7"/>
      <c r="OJ566" s="7"/>
      <c r="OK566" s="7"/>
      <c r="OL566" s="7"/>
      <c r="OM566" s="7"/>
      <c r="ON566" s="7"/>
      <c r="OO566" s="7"/>
      <c r="OP566" s="7"/>
      <c r="OQ566" s="7"/>
      <c r="OR566" s="7"/>
      <c r="OS566" s="7"/>
      <c r="OT566" s="7"/>
      <c r="OU566" s="7"/>
      <c r="OV566" s="7"/>
      <c r="OW566" s="7"/>
      <c r="OX566" s="7"/>
      <c r="OY566" s="7"/>
      <c r="OZ566" s="7"/>
      <c r="PA566" s="7"/>
      <c r="PB566" s="7"/>
      <c r="PC566" s="7"/>
      <c r="PD566" s="7"/>
      <c r="PE566" s="7"/>
      <c r="PF566" s="7"/>
      <c r="PG566" s="7"/>
      <c r="PH566" s="7"/>
      <c r="PI566" s="7"/>
      <c r="PJ566" s="7"/>
      <c r="PK566" s="7"/>
      <c r="PL566" s="7"/>
      <c r="PM566" s="7"/>
      <c r="PN566" s="7"/>
      <c r="PO566" s="7"/>
      <c r="PP566" s="7"/>
      <c r="PQ566" s="7"/>
      <c r="PR566" s="7"/>
      <c r="PS566" s="7"/>
      <c r="PT566" s="7"/>
      <c r="PU566" s="7"/>
      <c r="PV566" s="7"/>
      <c r="PW566" s="7"/>
      <c r="PX566" s="7"/>
      <c r="PY566" s="7"/>
      <c r="PZ566" s="7"/>
      <c r="QA566" s="7"/>
      <c r="QB566" s="7"/>
      <c r="QC566" s="7"/>
      <c r="QD566" s="7"/>
      <c r="QE566" s="7"/>
      <c r="QF566" s="7"/>
      <c r="QG566" s="7"/>
      <c r="QH566" s="7"/>
      <c r="QI566" s="7"/>
      <c r="QJ566" s="7"/>
      <c r="QK566" s="7"/>
      <c r="QL566" s="7"/>
      <c r="QM566" s="7"/>
      <c r="QN566" s="7"/>
      <c r="QO566" s="7"/>
      <c r="QP566" s="7"/>
      <c r="QQ566" s="7"/>
      <c r="QR566" s="7"/>
      <c r="QS566" s="7"/>
      <c r="QT566" s="7"/>
      <c r="QU566" s="7"/>
      <c r="QV566" s="7"/>
      <c r="QW566" s="7"/>
      <c r="QX566" s="7"/>
      <c r="QY566" s="7"/>
      <c r="QZ566" s="7"/>
      <c r="RA566" s="7"/>
      <c r="RB566" s="7"/>
      <c r="RC566" s="7"/>
      <c r="RD566" s="7"/>
      <c r="RE566" s="7"/>
      <c r="RF566" s="7"/>
      <c r="RG566" s="7"/>
      <c r="RH566" s="7"/>
      <c r="RI566" s="7"/>
      <c r="RJ566" s="7"/>
      <c r="RK566" s="7"/>
      <c r="RL566" s="7"/>
      <c r="RM566" s="7"/>
      <c r="RN566" s="7"/>
      <c r="RO566" s="7"/>
      <c r="RP566" s="7"/>
      <c r="RQ566" s="7"/>
      <c r="RR566" s="7"/>
      <c r="RS566" s="7"/>
      <c r="RT566" s="7"/>
      <c r="RU566" s="7"/>
      <c r="RV566" s="7"/>
      <c r="RW566" s="7"/>
      <c r="RX566" s="7"/>
      <c r="RY566" s="7"/>
      <c r="RZ566" s="7"/>
      <c r="SA566" s="7"/>
      <c r="SB566" s="7"/>
      <c r="SC566" s="7"/>
      <c r="SD566" s="7"/>
      <c r="SE566" s="7"/>
      <c r="SF566" s="7"/>
      <c r="SG566" s="7"/>
      <c r="SH566" s="7"/>
      <c r="SI566" s="7"/>
      <c r="SJ566" s="7"/>
      <c r="SK566" s="7"/>
    </row>
    <row r="567" ht="14.2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  <c r="DT567" s="7"/>
      <c r="DU567" s="7"/>
      <c r="DV567" s="7"/>
      <c r="DW567" s="7"/>
      <c r="DX567" s="7"/>
      <c r="DY567" s="7"/>
      <c r="DZ567" s="7"/>
      <c r="EA567" s="7"/>
      <c r="EB567" s="7"/>
      <c r="EC567" s="7"/>
      <c r="ED567" s="7"/>
      <c r="EE567" s="7"/>
      <c r="EF567" s="7"/>
      <c r="EG567" s="7"/>
      <c r="EH567" s="7"/>
      <c r="EI567" s="7"/>
      <c r="EJ567" s="7"/>
      <c r="EK567" s="7"/>
      <c r="EL567" s="7"/>
      <c r="EM567" s="7"/>
      <c r="EN567" s="7"/>
      <c r="EO567" s="7"/>
      <c r="EP567" s="7"/>
      <c r="EQ567" s="7"/>
      <c r="ER567" s="7"/>
      <c r="ES567" s="7"/>
      <c r="ET567" s="7"/>
      <c r="EU567" s="7"/>
      <c r="EV567" s="7"/>
      <c r="EW567" s="7"/>
      <c r="EX567" s="7"/>
      <c r="EY567" s="7"/>
      <c r="EZ567" s="7"/>
      <c r="FA567" s="7"/>
      <c r="FB567" s="7"/>
      <c r="FC567" s="7"/>
      <c r="FD567" s="7"/>
      <c r="FE567" s="7"/>
      <c r="FF567" s="7"/>
      <c r="FG567" s="7"/>
      <c r="FH567" s="7"/>
      <c r="FI567" s="7"/>
      <c r="FJ567" s="7"/>
      <c r="FK567" s="7"/>
      <c r="FL567" s="7"/>
      <c r="FM567" s="7"/>
      <c r="FN567" s="7"/>
      <c r="FO567" s="7"/>
      <c r="FP567" s="7"/>
      <c r="FQ567" s="7"/>
      <c r="FR567" s="7"/>
      <c r="FS567" s="7"/>
      <c r="FT567" s="7"/>
      <c r="FU567" s="7"/>
      <c r="FV567" s="7"/>
      <c r="FW567" s="7"/>
      <c r="FX567" s="7"/>
      <c r="FY567" s="7"/>
      <c r="FZ567" s="7"/>
      <c r="GA567" s="7"/>
      <c r="GB567" s="7"/>
      <c r="GC567" s="7"/>
      <c r="GD567" s="7"/>
      <c r="GE567" s="7"/>
      <c r="GF567" s="7"/>
      <c r="GG567" s="7"/>
      <c r="GH567" s="7"/>
      <c r="GI567" s="7"/>
      <c r="GJ567" s="7"/>
      <c r="GK567" s="7"/>
      <c r="GL567" s="7"/>
      <c r="GM567" s="7"/>
      <c r="GN567" s="7"/>
      <c r="GO567" s="7"/>
      <c r="GP567" s="7"/>
      <c r="GQ567" s="7"/>
      <c r="GR567" s="7"/>
      <c r="GS567" s="7"/>
      <c r="GT567" s="7"/>
      <c r="GU567" s="7"/>
      <c r="GV567" s="7"/>
      <c r="GW567" s="7"/>
      <c r="GX567" s="7"/>
      <c r="GY567" s="7"/>
      <c r="GZ567" s="7"/>
      <c r="HA567" s="7"/>
      <c r="HB567" s="7"/>
      <c r="HC567" s="7"/>
      <c r="HD567" s="7"/>
      <c r="HE567" s="7"/>
      <c r="HF567" s="7"/>
      <c r="HG567" s="7"/>
      <c r="HH567" s="7"/>
      <c r="HI567" s="7"/>
      <c r="HJ567" s="7"/>
      <c r="HK567" s="7"/>
      <c r="HL567" s="7"/>
      <c r="HM567" s="7"/>
      <c r="HN567" s="7"/>
      <c r="HO567" s="7"/>
      <c r="HP567" s="7"/>
      <c r="HQ567" s="7"/>
      <c r="HR567" s="7"/>
      <c r="HS567" s="7"/>
      <c r="HT567" s="7"/>
      <c r="HU567" s="7"/>
      <c r="HV567" s="7"/>
      <c r="HW567" s="7"/>
      <c r="HX567" s="7"/>
      <c r="HY567" s="7"/>
      <c r="HZ567" s="7"/>
      <c r="IA567" s="7"/>
      <c r="IB567" s="7"/>
      <c r="IC567" s="7"/>
      <c r="ID567" s="7"/>
      <c r="IE567" s="7"/>
      <c r="IF567" s="7"/>
      <c r="IG567" s="7"/>
      <c r="IH567" s="7"/>
      <c r="II567" s="7"/>
      <c r="IJ567" s="7"/>
      <c r="IK567" s="7"/>
      <c r="IL567" s="7"/>
      <c r="IM567" s="7"/>
      <c r="IN567" s="7"/>
      <c r="IO567" s="7"/>
      <c r="IP567" s="7"/>
      <c r="IQ567" s="7"/>
      <c r="IR567" s="7"/>
      <c r="IS567" s="7"/>
      <c r="IT567" s="7"/>
      <c r="IU567" s="7"/>
      <c r="IV567" s="7"/>
      <c r="IW567" s="7"/>
      <c r="IX567" s="7"/>
      <c r="IY567" s="7"/>
      <c r="IZ567" s="7"/>
      <c r="JA567" s="7"/>
      <c r="JB567" s="7"/>
      <c r="JC567" s="7"/>
      <c r="JD567" s="7"/>
      <c r="JE567" s="7"/>
      <c r="JF567" s="7"/>
      <c r="JG567" s="7"/>
      <c r="JH567" s="7"/>
      <c r="JI567" s="7"/>
      <c r="JJ567" s="7"/>
      <c r="JK567" s="7"/>
      <c r="JL567" s="7"/>
      <c r="JM567" s="7"/>
      <c r="JN567" s="7"/>
      <c r="JO567" s="7"/>
      <c r="JP567" s="7"/>
      <c r="JQ567" s="7"/>
      <c r="JR567" s="7"/>
      <c r="JS567" s="7"/>
      <c r="JT567" s="7"/>
      <c r="JU567" s="7"/>
      <c r="JV567" s="7"/>
      <c r="JW567" s="7"/>
      <c r="JX567" s="7"/>
      <c r="JY567" s="7"/>
      <c r="JZ567" s="7"/>
      <c r="KA567" s="7"/>
      <c r="KB567" s="7"/>
      <c r="KC567" s="7"/>
      <c r="KD567" s="7"/>
      <c r="KE567" s="7"/>
      <c r="KF567" s="7"/>
      <c r="KG567" s="7"/>
      <c r="KH567" s="7"/>
      <c r="KI567" s="7"/>
      <c r="KJ567" s="7"/>
      <c r="KK567" s="7"/>
      <c r="KL567" s="7"/>
      <c r="KM567" s="7"/>
      <c r="KN567" s="7"/>
      <c r="KO567" s="7"/>
      <c r="KP567" s="7"/>
      <c r="KQ567" s="7"/>
      <c r="KR567" s="7"/>
      <c r="KS567" s="7"/>
      <c r="KT567" s="7"/>
      <c r="KU567" s="7"/>
      <c r="KV567" s="7"/>
      <c r="KW567" s="7"/>
      <c r="KX567" s="7"/>
      <c r="KY567" s="7"/>
      <c r="KZ567" s="7"/>
      <c r="LA567" s="7"/>
      <c r="LB567" s="7"/>
      <c r="LC567" s="7"/>
      <c r="LD567" s="7"/>
      <c r="LE567" s="7"/>
      <c r="LF567" s="7"/>
      <c r="LG567" s="7"/>
      <c r="LH567" s="7"/>
      <c r="LI567" s="7"/>
      <c r="LJ567" s="7"/>
      <c r="LK567" s="7"/>
      <c r="LL567" s="7"/>
      <c r="LM567" s="7"/>
      <c r="LN567" s="7"/>
      <c r="LO567" s="7"/>
      <c r="LP567" s="7"/>
      <c r="LQ567" s="7"/>
      <c r="LR567" s="7"/>
      <c r="LS567" s="7"/>
      <c r="LT567" s="7"/>
      <c r="LU567" s="7"/>
      <c r="LV567" s="7"/>
      <c r="LW567" s="7"/>
      <c r="LX567" s="7"/>
      <c r="LY567" s="7"/>
      <c r="LZ567" s="7"/>
      <c r="MA567" s="7"/>
      <c r="MB567" s="7"/>
      <c r="MC567" s="7"/>
      <c r="MD567" s="7"/>
      <c r="ME567" s="7"/>
      <c r="MF567" s="7"/>
      <c r="MG567" s="7"/>
      <c r="MH567" s="7"/>
      <c r="MI567" s="7"/>
      <c r="MJ567" s="7"/>
      <c r="MK567" s="7"/>
      <c r="ML567" s="7"/>
      <c r="MM567" s="7"/>
      <c r="MN567" s="7"/>
      <c r="MO567" s="7"/>
      <c r="MP567" s="7"/>
      <c r="MQ567" s="7"/>
      <c r="MR567" s="7"/>
      <c r="MS567" s="7"/>
      <c r="MT567" s="7"/>
      <c r="MU567" s="7"/>
      <c r="MV567" s="7"/>
      <c r="MW567" s="7"/>
      <c r="MX567" s="7"/>
      <c r="MY567" s="7"/>
      <c r="MZ567" s="7"/>
      <c r="NA567" s="7"/>
      <c r="NB567" s="7"/>
      <c r="NC567" s="7"/>
      <c r="ND567" s="7"/>
      <c r="NE567" s="7"/>
      <c r="NF567" s="7"/>
      <c r="NG567" s="7"/>
      <c r="NH567" s="7"/>
      <c r="NI567" s="7"/>
      <c r="NJ567" s="7"/>
      <c r="NK567" s="7"/>
      <c r="NL567" s="7"/>
      <c r="NM567" s="7"/>
      <c r="NN567" s="7"/>
      <c r="NO567" s="7"/>
      <c r="NP567" s="7"/>
      <c r="NQ567" s="7"/>
      <c r="NR567" s="7"/>
      <c r="NS567" s="7"/>
      <c r="NT567" s="7"/>
      <c r="NU567" s="7"/>
      <c r="NV567" s="7"/>
      <c r="NW567" s="7"/>
      <c r="NX567" s="7"/>
      <c r="NY567" s="7"/>
      <c r="NZ567" s="7"/>
      <c r="OA567" s="7"/>
      <c r="OB567" s="7"/>
      <c r="OC567" s="7"/>
      <c r="OD567" s="7"/>
      <c r="OE567" s="7"/>
      <c r="OF567" s="7"/>
      <c r="OG567" s="7"/>
      <c r="OH567" s="7"/>
      <c r="OI567" s="7"/>
      <c r="OJ567" s="7"/>
      <c r="OK567" s="7"/>
      <c r="OL567" s="7"/>
      <c r="OM567" s="7"/>
      <c r="ON567" s="7"/>
      <c r="OO567" s="7"/>
      <c r="OP567" s="7"/>
      <c r="OQ567" s="7"/>
      <c r="OR567" s="7"/>
      <c r="OS567" s="7"/>
      <c r="OT567" s="7"/>
      <c r="OU567" s="7"/>
      <c r="OV567" s="7"/>
      <c r="OW567" s="7"/>
      <c r="OX567" s="7"/>
      <c r="OY567" s="7"/>
      <c r="OZ567" s="7"/>
      <c r="PA567" s="7"/>
      <c r="PB567" s="7"/>
      <c r="PC567" s="7"/>
      <c r="PD567" s="7"/>
      <c r="PE567" s="7"/>
      <c r="PF567" s="7"/>
      <c r="PG567" s="7"/>
      <c r="PH567" s="7"/>
      <c r="PI567" s="7"/>
      <c r="PJ567" s="7"/>
      <c r="PK567" s="7"/>
      <c r="PL567" s="7"/>
      <c r="PM567" s="7"/>
      <c r="PN567" s="7"/>
      <c r="PO567" s="7"/>
      <c r="PP567" s="7"/>
      <c r="PQ567" s="7"/>
      <c r="PR567" s="7"/>
      <c r="PS567" s="7"/>
      <c r="PT567" s="7"/>
      <c r="PU567" s="7"/>
      <c r="PV567" s="7"/>
      <c r="PW567" s="7"/>
      <c r="PX567" s="7"/>
      <c r="PY567" s="7"/>
      <c r="PZ567" s="7"/>
      <c r="QA567" s="7"/>
      <c r="QB567" s="7"/>
      <c r="QC567" s="7"/>
      <c r="QD567" s="7"/>
      <c r="QE567" s="7"/>
      <c r="QF567" s="7"/>
      <c r="QG567" s="7"/>
      <c r="QH567" s="7"/>
      <c r="QI567" s="7"/>
      <c r="QJ567" s="7"/>
      <c r="QK567" s="7"/>
      <c r="QL567" s="7"/>
      <c r="QM567" s="7"/>
      <c r="QN567" s="7"/>
      <c r="QO567" s="7"/>
      <c r="QP567" s="7"/>
      <c r="QQ567" s="7"/>
      <c r="QR567" s="7"/>
      <c r="QS567" s="7"/>
      <c r="QT567" s="7"/>
      <c r="QU567" s="7"/>
      <c r="QV567" s="7"/>
      <c r="QW567" s="7"/>
      <c r="QX567" s="7"/>
      <c r="QY567" s="7"/>
      <c r="QZ567" s="7"/>
      <c r="RA567" s="7"/>
      <c r="RB567" s="7"/>
      <c r="RC567" s="7"/>
      <c r="RD567" s="7"/>
      <c r="RE567" s="7"/>
      <c r="RF567" s="7"/>
      <c r="RG567" s="7"/>
      <c r="RH567" s="7"/>
      <c r="RI567" s="7"/>
      <c r="RJ567" s="7"/>
      <c r="RK567" s="7"/>
      <c r="RL567" s="7"/>
      <c r="RM567" s="7"/>
      <c r="RN567" s="7"/>
      <c r="RO567" s="7"/>
      <c r="RP567" s="7"/>
      <c r="RQ567" s="7"/>
      <c r="RR567" s="7"/>
      <c r="RS567" s="7"/>
      <c r="RT567" s="7"/>
      <c r="RU567" s="7"/>
      <c r="RV567" s="7"/>
      <c r="RW567" s="7"/>
      <c r="RX567" s="7"/>
      <c r="RY567" s="7"/>
      <c r="RZ567" s="7"/>
      <c r="SA567" s="7"/>
      <c r="SB567" s="7"/>
      <c r="SC567" s="7"/>
      <c r="SD567" s="7"/>
      <c r="SE567" s="7"/>
      <c r="SF567" s="7"/>
      <c r="SG567" s="7"/>
      <c r="SH567" s="7"/>
      <c r="SI567" s="7"/>
      <c r="SJ567" s="7"/>
      <c r="SK567" s="7"/>
    </row>
    <row r="568" ht="14.2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  <c r="DT568" s="7"/>
      <c r="DU568" s="7"/>
      <c r="DV568" s="7"/>
      <c r="DW568" s="7"/>
      <c r="DX568" s="7"/>
      <c r="DY568" s="7"/>
      <c r="DZ568" s="7"/>
      <c r="EA568" s="7"/>
      <c r="EB568" s="7"/>
      <c r="EC568" s="7"/>
      <c r="ED568" s="7"/>
      <c r="EE568" s="7"/>
      <c r="EF568" s="7"/>
      <c r="EG568" s="7"/>
      <c r="EH568" s="7"/>
      <c r="EI568" s="7"/>
      <c r="EJ568" s="7"/>
      <c r="EK568" s="7"/>
      <c r="EL568" s="7"/>
      <c r="EM568" s="7"/>
      <c r="EN568" s="7"/>
      <c r="EO568" s="7"/>
      <c r="EP568" s="7"/>
      <c r="EQ568" s="7"/>
      <c r="ER568" s="7"/>
      <c r="ES568" s="7"/>
      <c r="ET568" s="7"/>
      <c r="EU568" s="7"/>
      <c r="EV568" s="7"/>
      <c r="EW568" s="7"/>
      <c r="EX568" s="7"/>
      <c r="EY568" s="7"/>
      <c r="EZ568" s="7"/>
      <c r="FA568" s="7"/>
      <c r="FB568" s="7"/>
      <c r="FC568" s="7"/>
      <c r="FD568" s="7"/>
      <c r="FE568" s="7"/>
      <c r="FF568" s="7"/>
      <c r="FG568" s="7"/>
      <c r="FH568" s="7"/>
      <c r="FI568" s="7"/>
      <c r="FJ568" s="7"/>
      <c r="FK568" s="7"/>
      <c r="FL568" s="7"/>
      <c r="FM568" s="7"/>
      <c r="FN568" s="7"/>
      <c r="FO568" s="7"/>
      <c r="FP568" s="7"/>
      <c r="FQ568" s="7"/>
      <c r="FR568" s="7"/>
      <c r="FS568" s="7"/>
      <c r="FT568" s="7"/>
      <c r="FU568" s="7"/>
      <c r="FV568" s="7"/>
      <c r="FW568" s="7"/>
      <c r="FX568" s="7"/>
      <c r="FY568" s="7"/>
      <c r="FZ568" s="7"/>
      <c r="GA568" s="7"/>
      <c r="GB568" s="7"/>
      <c r="GC568" s="7"/>
      <c r="GD568" s="7"/>
      <c r="GE568" s="7"/>
      <c r="GF568" s="7"/>
      <c r="GG568" s="7"/>
      <c r="GH568" s="7"/>
      <c r="GI568" s="7"/>
      <c r="GJ568" s="7"/>
      <c r="GK568" s="7"/>
      <c r="GL568" s="7"/>
      <c r="GM568" s="7"/>
      <c r="GN568" s="7"/>
      <c r="GO568" s="7"/>
      <c r="GP568" s="7"/>
      <c r="GQ568" s="7"/>
      <c r="GR568" s="7"/>
      <c r="GS568" s="7"/>
      <c r="GT568" s="7"/>
      <c r="GU568" s="7"/>
      <c r="GV568" s="7"/>
      <c r="GW568" s="7"/>
      <c r="GX568" s="7"/>
      <c r="GY568" s="7"/>
      <c r="GZ568" s="7"/>
      <c r="HA568" s="7"/>
      <c r="HB568" s="7"/>
      <c r="HC568" s="7"/>
      <c r="HD568" s="7"/>
      <c r="HE568" s="7"/>
      <c r="HF568" s="7"/>
      <c r="HG568" s="7"/>
      <c r="HH568" s="7"/>
      <c r="HI568" s="7"/>
      <c r="HJ568" s="7"/>
      <c r="HK568" s="7"/>
      <c r="HL568" s="7"/>
      <c r="HM568" s="7"/>
      <c r="HN568" s="7"/>
      <c r="HO568" s="7"/>
      <c r="HP568" s="7"/>
      <c r="HQ568" s="7"/>
      <c r="HR568" s="7"/>
      <c r="HS568" s="7"/>
      <c r="HT568" s="7"/>
      <c r="HU568" s="7"/>
      <c r="HV568" s="7"/>
      <c r="HW568" s="7"/>
      <c r="HX568" s="7"/>
      <c r="HY568" s="7"/>
      <c r="HZ568" s="7"/>
      <c r="IA568" s="7"/>
      <c r="IB568" s="7"/>
      <c r="IC568" s="7"/>
      <c r="ID568" s="7"/>
      <c r="IE568" s="7"/>
      <c r="IF568" s="7"/>
      <c r="IG568" s="7"/>
      <c r="IH568" s="7"/>
      <c r="II568" s="7"/>
      <c r="IJ568" s="7"/>
      <c r="IK568" s="7"/>
      <c r="IL568" s="7"/>
      <c r="IM568" s="7"/>
      <c r="IN568" s="7"/>
      <c r="IO568" s="7"/>
      <c r="IP568" s="7"/>
      <c r="IQ568" s="7"/>
      <c r="IR568" s="7"/>
      <c r="IS568" s="7"/>
      <c r="IT568" s="7"/>
      <c r="IU568" s="7"/>
      <c r="IV568" s="7"/>
      <c r="IW568" s="7"/>
      <c r="IX568" s="7"/>
      <c r="IY568" s="7"/>
      <c r="IZ568" s="7"/>
      <c r="JA568" s="7"/>
      <c r="JB568" s="7"/>
      <c r="JC568" s="7"/>
      <c r="JD568" s="7"/>
      <c r="JE568" s="7"/>
      <c r="JF568" s="7"/>
      <c r="JG568" s="7"/>
      <c r="JH568" s="7"/>
      <c r="JI568" s="7"/>
      <c r="JJ568" s="7"/>
      <c r="JK568" s="7"/>
      <c r="JL568" s="7"/>
      <c r="JM568" s="7"/>
      <c r="JN568" s="7"/>
      <c r="JO568" s="7"/>
      <c r="JP568" s="7"/>
      <c r="JQ568" s="7"/>
      <c r="JR568" s="7"/>
      <c r="JS568" s="7"/>
      <c r="JT568" s="7"/>
      <c r="JU568" s="7"/>
      <c r="JV568" s="7"/>
      <c r="JW568" s="7"/>
      <c r="JX568" s="7"/>
      <c r="JY568" s="7"/>
      <c r="JZ568" s="7"/>
      <c r="KA568" s="7"/>
      <c r="KB568" s="7"/>
      <c r="KC568" s="7"/>
      <c r="KD568" s="7"/>
      <c r="KE568" s="7"/>
      <c r="KF568" s="7"/>
      <c r="KG568" s="7"/>
      <c r="KH568" s="7"/>
      <c r="KI568" s="7"/>
      <c r="KJ568" s="7"/>
      <c r="KK568" s="7"/>
      <c r="KL568" s="7"/>
      <c r="KM568" s="7"/>
      <c r="KN568" s="7"/>
      <c r="KO568" s="7"/>
      <c r="KP568" s="7"/>
      <c r="KQ568" s="7"/>
      <c r="KR568" s="7"/>
      <c r="KS568" s="7"/>
      <c r="KT568" s="7"/>
      <c r="KU568" s="7"/>
      <c r="KV568" s="7"/>
      <c r="KW568" s="7"/>
      <c r="KX568" s="7"/>
      <c r="KY568" s="7"/>
      <c r="KZ568" s="7"/>
      <c r="LA568" s="7"/>
      <c r="LB568" s="7"/>
      <c r="LC568" s="7"/>
      <c r="LD568" s="7"/>
      <c r="LE568" s="7"/>
      <c r="LF568" s="7"/>
      <c r="LG568" s="7"/>
      <c r="LH568" s="7"/>
      <c r="LI568" s="7"/>
      <c r="LJ568" s="7"/>
      <c r="LK568" s="7"/>
      <c r="LL568" s="7"/>
      <c r="LM568" s="7"/>
      <c r="LN568" s="7"/>
      <c r="LO568" s="7"/>
      <c r="LP568" s="7"/>
      <c r="LQ568" s="7"/>
      <c r="LR568" s="7"/>
      <c r="LS568" s="7"/>
      <c r="LT568" s="7"/>
      <c r="LU568" s="7"/>
      <c r="LV568" s="7"/>
      <c r="LW568" s="7"/>
      <c r="LX568" s="7"/>
      <c r="LY568" s="7"/>
      <c r="LZ568" s="7"/>
      <c r="MA568" s="7"/>
      <c r="MB568" s="7"/>
      <c r="MC568" s="7"/>
      <c r="MD568" s="7"/>
      <c r="ME568" s="7"/>
      <c r="MF568" s="7"/>
      <c r="MG568" s="7"/>
      <c r="MH568" s="7"/>
      <c r="MI568" s="7"/>
      <c r="MJ568" s="7"/>
      <c r="MK568" s="7"/>
      <c r="ML568" s="7"/>
      <c r="MM568" s="7"/>
      <c r="MN568" s="7"/>
      <c r="MO568" s="7"/>
      <c r="MP568" s="7"/>
      <c r="MQ568" s="7"/>
      <c r="MR568" s="7"/>
      <c r="MS568" s="7"/>
      <c r="MT568" s="7"/>
      <c r="MU568" s="7"/>
      <c r="MV568" s="7"/>
      <c r="MW568" s="7"/>
      <c r="MX568" s="7"/>
      <c r="MY568" s="7"/>
      <c r="MZ568" s="7"/>
      <c r="NA568" s="7"/>
      <c r="NB568" s="7"/>
      <c r="NC568" s="7"/>
      <c r="ND568" s="7"/>
      <c r="NE568" s="7"/>
      <c r="NF568" s="7"/>
      <c r="NG568" s="7"/>
      <c r="NH568" s="7"/>
      <c r="NI568" s="7"/>
      <c r="NJ568" s="7"/>
      <c r="NK568" s="7"/>
      <c r="NL568" s="7"/>
      <c r="NM568" s="7"/>
      <c r="NN568" s="7"/>
      <c r="NO568" s="7"/>
      <c r="NP568" s="7"/>
      <c r="NQ568" s="7"/>
      <c r="NR568" s="7"/>
      <c r="NS568" s="7"/>
      <c r="NT568" s="7"/>
      <c r="NU568" s="7"/>
      <c r="NV568" s="7"/>
      <c r="NW568" s="7"/>
      <c r="NX568" s="7"/>
      <c r="NY568" s="7"/>
      <c r="NZ568" s="7"/>
      <c r="OA568" s="7"/>
      <c r="OB568" s="7"/>
      <c r="OC568" s="7"/>
      <c r="OD568" s="7"/>
      <c r="OE568" s="7"/>
      <c r="OF568" s="7"/>
      <c r="OG568" s="7"/>
      <c r="OH568" s="7"/>
      <c r="OI568" s="7"/>
      <c r="OJ568" s="7"/>
      <c r="OK568" s="7"/>
      <c r="OL568" s="7"/>
      <c r="OM568" s="7"/>
      <c r="ON568" s="7"/>
      <c r="OO568" s="7"/>
      <c r="OP568" s="7"/>
      <c r="OQ568" s="7"/>
      <c r="OR568" s="7"/>
      <c r="OS568" s="7"/>
      <c r="OT568" s="7"/>
      <c r="OU568" s="7"/>
      <c r="OV568" s="7"/>
      <c r="OW568" s="7"/>
      <c r="OX568" s="7"/>
      <c r="OY568" s="7"/>
      <c r="OZ568" s="7"/>
      <c r="PA568" s="7"/>
      <c r="PB568" s="7"/>
      <c r="PC568" s="7"/>
      <c r="PD568" s="7"/>
      <c r="PE568" s="7"/>
      <c r="PF568" s="7"/>
      <c r="PG568" s="7"/>
      <c r="PH568" s="7"/>
      <c r="PI568" s="7"/>
      <c r="PJ568" s="7"/>
      <c r="PK568" s="7"/>
      <c r="PL568" s="7"/>
      <c r="PM568" s="7"/>
      <c r="PN568" s="7"/>
      <c r="PO568" s="7"/>
      <c r="PP568" s="7"/>
      <c r="PQ568" s="7"/>
      <c r="PR568" s="7"/>
      <c r="PS568" s="7"/>
      <c r="PT568" s="7"/>
      <c r="PU568" s="7"/>
      <c r="PV568" s="7"/>
      <c r="PW568" s="7"/>
      <c r="PX568" s="7"/>
      <c r="PY568" s="7"/>
      <c r="PZ568" s="7"/>
      <c r="QA568" s="7"/>
      <c r="QB568" s="7"/>
      <c r="QC568" s="7"/>
      <c r="QD568" s="7"/>
      <c r="QE568" s="7"/>
      <c r="QF568" s="7"/>
      <c r="QG568" s="7"/>
      <c r="QH568" s="7"/>
      <c r="QI568" s="7"/>
      <c r="QJ568" s="7"/>
      <c r="QK568" s="7"/>
      <c r="QL568" s="7"/>
      <c r="QM568" s="7"/>
      <c r="QN568" s="7"/>
      <c r="QO568" s="7"/>
      <c r="QP568" s="7"/>
      <c r="QQ568" s="7"/>
      <c r="QR568" s="7"/>
      <c r="QS568" s="7"/>
      <c r="QT568" s="7"/>
      <c r="QU568" s="7"/>
      <c r="QV568" s="7"/>
      <c r="QW568" s="7"/>
      <c r="QX568" s="7"/>
      <c r="QY568" s="7"/>
      <c r="QZ568" s="7"/>
      <c r="RA568" s="7"/>
      <c r="RB568" s="7"/>
      <c r="RC568" s="7"/>
      <c r="RD568" s="7"/>
      <c r="RE568" s="7"/>
      <c r="RF568" s="7"/>
      <c r="RG568" s="7"/>
      <c r="RH568" s="7"/>
      <c r="RI568" s="7"/>
      <c r="RJ568" s="7"/>
      <c r="RK568" s="7"/>
      <c r="RL568" s="7"/>
      <c r="RM568" s="7"/>
      <c r="RN568" s="7"/>
      <c r="RO568" s="7"/>
      <c r="RP568" s="7"/>
      <c r="RQ568" s="7"/>
      <c r="RR568" s="7"/>
      <c r="RS568" s="7"/>
      <c r="RT568" s="7"/>
      <c r="RU568" s="7"/>
      <c r="RV568" s="7"/>
      <c r="RW568" s="7"/>
      <c r="RX568" s="7"/>
      <c r="RY568" s="7"/>
      <c r="RZ568" s="7"/>
      <c r="SA568" s="7"/>
      <c r="SB568" s="7"/>
      <c r="SC568" s="7"/>
      <c r="SD568" s="7"/>
      <c r="SE568" s="7"/>
      <c r="SF568" s="7"/>
      <c r="SG568" s="7"/>
      <c r="SH568" s="7"/>
      <c r="SI568" s="7"/>
      <c r="SJ568" s="7"/>
      <c r="SK568" s="7"/>
    </row>
    <row r="569" ht="14.2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  <c r="DT569" s="7"/>
      <c r="DU569" s="7"/>
      <c r="DV569" s="7"/>
      <c r="DW569" s="7"/>
      <c r="DX569" s="7"/>
      <c r="DY569" s="7"/>
      <c r="DZ569" s="7"/>
      <c r="EA569" s="7"/>
      <c r="EB569" s="7"/>
      <c r="EC569" s="7"/>
      <c r="ED569" s="7"/>
      <c r="EE569" s="7"/>
      <c r="EF569" s="7"/>
      <c r="EG569" s="7"/>
      <c r="EH569" s="7"/>
      <c r="EI569" s="7"/>
      <c r="EJ569" s="7"/>
      <c r="EK569" s="7"/>
      <c r="EL569" s="7"/>
      <c r="EM569" s="7"/>
      <c r="EN569" s="7"/>
      <c r="EO569" s="7"/>
      <c r="EP569" s="7"/>
      <c r="EQ569" s="7"/>
      <c r="ER569" s="7"/>
      <c r="ES569" s="7"/>
      <c r="ET569" s="7"/>
      <c r="EU569" s="7"/>
      <c r="EV569" s="7"/>
      <c r="EW569" s="7"/>
      <c r="EX569" s="7"/>
      <c r="EY569" s="7"/>
      <c r="EZ569" s="7"/>
      <c r="FA569" s="7"/>
      <c r="FB569" s="7"/>
      <c r="FC569" s="7"/>
      <c r="FD569" s="7"/>
      <c r="FE569" s="7"/>
      <c r="FF569" s="7"/>
      <c r="FG569" s="7"/>
      <c r="FH569" s="7"/>
      <c r="FI569" s="7"/>
      <c r="FJ569" s="7"/>
      <c r="FK569" s="7"/>
      <c r="FL569" s="7"/>
      <c r="FM569" s="7"/>
      <c r="FN569" s="7"/>
      <c r="FO569" s="7"/>
      <c r="FP569" s="7"/>
      <c r="FQ569" s="7"/>
      <c r="FR569" s="7"/>
      <c r="FS569" s="7"/>
      <c r="FT569" s="7"/>
      <c r="FU569" s="7"/>
      <c r="FV569" s="7"/>
      <c r="FW569" s="7"/>
      <c r="FX569" s="7"/>
      <c r="FY569" s="7"/>
      <c r="FZ569" s="7"/>
      <c r="GA569" s="7"/>
      <c r="GB569" s="7"/>
      <c r="GC569" s="7"/>
      <c r="GD569" s="7"/>
      <c r="GE569" s="7"/>
      <c r="GF569" s="7"/>
      <c r="GG569" s="7"/>
      <c r="GH569" s="7"/>
      <c r="GI569" s="7"/>
      <c r="GJ569" s="7"/>
      <c r="GK569" s="7"/>
      <c r="GL569" s="7"/>
      <c r="GM569" s="7"/>
      <c r="GN569" s="7"/>
      <c r="GO569" s="7"/>
      <c r="GP569" s="7"/>
      <c r="GQ569" s="7"/>
      <c r="GR569" s="7"/>
      <c r="GS569" s="7"/>
      <c r="GT569" s="7"/>
      <c r="GU569" s="7"/>
      <c r="GV569" s="7"/>
      <c r="GW569" s="7"/>
      <c r="GX569" s="7"/>
      <c r="GY569" s="7"/>
      <c r="GZ569" s="7"/>
      <c r="HA569" s="7"/>
      <c r="HB569" s="7"/>
      <c r="HC569" s="7"/>
      <c r="HD569" s="7"/>
      <c r="HE569" s="7"/>
      <c r="HF569" s="7"/>
      <c r="HG569" s="7"/>
      <c r="HH569" s="7"/>
      <c r="HI569" s="7"/>
      <c r="HJ569" s="7"/>
      <c r="HK569" s="7"/>
      <c r="HL569" s="7"/>
      <c r="HM569" s="7"/>
      <c r="HN569" s="7"/>
      <c r="HO569" s="7"/>
      <c r="HP569" s="7"/>
      <c r="HQ569" s="7"/>
      <c r="HR569" s="7"/>
      <c r="HS569" s="7"/>
      <c r="HT569" s="7"/>
      <c r="HU569" s="7"/>
      <c r="HV569" s="7"/>
      <c r="HW569" s="7"/>
      <c r="HX569" s="7"/>
      <c r="HY569" s="7"/>
      <c r="HZ569" s="7"/>
      <c r="IA569" s="7"/>
      <c r="IB569" s="7"/>
      <c r="IC569" s="7"/>
      <c r="ID569" s="7"/>
      <c r="IE569" s="7"/>
      <c r="IF569" s="7"/>
      <c r="IG569" s="7"/>
      <c r="IH569" s="7"/>
      <c r="II569" s="7"/>
      <c r="IJ569" s="7"/>
      <c r="IK569" s="7"/>
      <c r="IL569" s="7"/>
      <c r="IM569" s="7"/>
      <c r="IN569" s="7"/>
      <c r="IO569" s="7"/>
      <c r="IP569" s="7"/>
      <c r="IQ569" s="7"/>
      <c r="IR569" s="7"/>
      <c r="IS569" s="7"/>
      <c r="IT569" s="7"/>
      <c r="IU569" s="7"/>
      <c r="IV569" s="7"/>
      <c r="IW569" s="7"/>
      <c r="IX569" s="7"/>
      <c r="IY569" s="7"/>
      <c r="IZ569" s="7"/>
      <c r="JA569" s="7"/>
      <c r="JB569" s="7"/>
      <c r="JC569" s="7"/>
      <c r="JD569" s="7"/>
      <c r="JE569" s="7"/>
      <c r="JF569" s="7"/>
      <c r="JG569" s="7"/>
      <c r="JH569" s="7"/>
      <c r="JI569" s="7"/>
      <c r="JJ569" s="7"/>
      <c r="JK569" s="7"/>
      <c r="JL569" s="7"/>
      <c r="JM569" s="7"/>
      <c r="JN569" s="7"/>
      <c r="JO569" s="7"/>
      <c r="JP569" s="7"/>
      <c r="JQ569" s="7"/>
      <c r="JR569" s="7"/>
      <c r="JS569" s="7"/>
      <c r="JT569" s="7"/>
      <c r="JU569" s="7"/>
      <c r="JV569" s="7"/>
      <c r="JW569" s="7"/>
      <c r="JX569" s="7"/>
      <c r="JY569" s="7"/>
      <c r="JZ569" s="7"/>
      <c r="KA569" s="7"/>
      <c r="KB569" s="7"/>
      <c r="KC569" s="7"/>
      <c r="KD569" s="7"/>
      <c r="KE569" s="7"/>
      <c r="KF569" s="7"/>
      <c r="KG569" s="7"/>
      <c r="KH569" s="7"/>
      <c r="KI569" s="7"/>
      <c r="KJ569" s="7"/>
      <c r="KK569" s="7"/>
      <c r="KL569" s="7"/>
      <c r="KM569" s="7"/>
      <c r="KN569" s="7"/>
      <c r="KO569" s="7"/>
      <c r="KP569" s="7"/>
      <c r="KQ569" s="7"/>
      <c r="KR569" s="7"/>
      <c r="KS569" s="7"/>
      <c r="KT569" s="7"/>
      <c r="KU569" s="7"/>
      <c r="KV569" s="7"/>
      <c r="KW569" s="7"/>
      <c r="KX569" s="7"/>
      <c r="KY569" s="7"/>
      <c r="KZ569" s="7"/>
      <c r="LA569" s="7"/>
      <c r="LB569" s="7"/>
      <c r="LC569" s="7"/>
      <c r="LD569" s="7"/>
      <c r="LE569" s="7"/>
      <c r="LF569" s="7"/>
      <c r="LG569" s="7"/>
      <c r="LH569" s="7"/>
      <c r="LI569" s="7"/>
      <c r="LJ569" s="7"/>
      <c r="LK569" s="7"/>
      <c r="LL569" s="7"/>
      <c r="LM569" s="7"/>
      <c r="LN569" s="7"/>
      <c r="LO569" s="7"/>
      <c r="LP569" s="7"/>
      <c r="LQ569" s="7"/>
      <c r="LR569" s="7"/>
      <c r="LS569" s="7"/>
      <c r="LT569" s="7"/>
      <c r="LU569" s="7"/>
      <c r="LV569" s="7"/>
      <c r="LW569" s="7"/>
      <c r="LX569" s="7"/>
      <c r="LY569" s="7"/>
      <c r="LZ569" s="7"/>
      <c r="MA569" s="7"/>
      <c r="MB569" s="7"/>
      <c r="MC569" s="7"/>
      <c r="MD569" s="7"/>
      <c r="ME569" s="7"/>
      <c r="MF569" s="7"/>
      <c r="MG569" s="7"/>
      <c r="MH569" s="7"/>
      <c r="MI569" s="7"/>
      <c r="MJ569" s="7"/>
      <c r="MK569" s="7"/>
      <c r="ML569" s="7"/>
      <c r="MM569" s="7"/>
      <c r="MN569" s="7"/>
      <c r="MO569" s="7"/>
      <c r="MP569" s="7"/>
      <c r="MQ569" s="7"/>
      <c r="MR569" s="7"/>
      <c r="MS569" s="7"/>
      <c r="MT569" s="7"/>
      <c r="MU569" s="7"/>
      <c r="MV569" s="7"/>
      <c r="MW569" s="7"/>
      <c r="MX569" s="7"/>
      <c r="MY569" s="7"/>
      <c r="MZ569" s="7"/>
      <c r="NA569" s="7"/>
      <c r="NB569" s="7"/>
      <c r="NC569" s="7"/>
      <c r="ND569" s="7"/>
      <c r="NE569" s="7"/>
      <c r="NF569" s="7"/>
      <c r="NG569" s="7"/>
      <c r="NH569" s="7"/>
      <c r="NI569" s="7"/>
      <c r="NJ569" s="7"/>
      <c r="NK569" s="7"/>
      <c r="NL569" s="7"/>
      <c r="NM569" s="7"/>
      <c r="NN569" s="7"/>
      <c r="NO569" s="7"/>
      <c r="NP569" s="7"/>
      <c r="NQ569" s="7"/>
      <c r="NR569" s="7"/>
      <c r="NS569" s="7"/>
      <c r="NT569" s="7"/>
      <c r="NU569" s="7"/>
      <c r="NV569" s="7"/>
      <c r="NW569" s="7"/>
      <c r="NX569" s="7"/>
      <c r="NY569" s="7"/>
      <c r="NZ569" s="7"/>
      <c r="OA569" s="7"/>
      <c r="OB569" s="7"/>
      <c r="OC569" s="7"/>
      <c r="OD569" s="7"/>
      <c r="OE569" s="7"/>
      <c r="OF569" s="7"/>
      <c r="OG569" s="7"/>
      <c r="OH569" s="7"/>
      <c r="OI569" s="7"/>
      <c r="OJ569" s="7"/>
      <c r="OK569" s="7"/>
      <c r="OL569" s="7"/>
      <c r="OM569" s="7"/>
      <c r="ON569" s="7"/>
      <c r="OO569" s="7"/>
      <c r="OP569" s="7"/>
      <c r="OQ569" s="7"/>
      <c r="OR569" s="7"/>
      <c r="OS569" s="7"/>
      <c r="OT569" s="7"/>
      <c r="OU569" s="7"/>
      <c r="OV569" s="7"/>
      <c r="OW569" s="7"/>
      <c r="OX569" s="7"/>
      <c r="OY569" s="7"/>
      <c r="OZ569" s="7"/>
      <c r="PA569" s="7"/>
      <c r="PB569" s="7"/>
      <c r="PC569" s="7"/>
      <c r="PD569" s="7"/>
      <c r="PE569" s="7"/>
      <c r="PF569" s="7"/>
      <c r="PG569" s="7"/>
      <c r="PH569" s="7"/>
      <c r="PI569" s="7"/>
      <c r="PJ569" s="7"/>
      <c r="PK569" s="7"/>
      <c r="PL569" s="7"/>
      <c r="PM569" s="7"/>
      <c r="PN569" s="7"/>
      <c r="PO569" s="7"/>
      <c r="PP569" s="7"/>
      <c r="PQ569" s="7"/>
      <c r="PR569" s="7"/>
      <c r="PS569" s="7"/>
      <c r="PT569" s="7"/>
      <c r="PU569" s="7"/>
      <c r="PV569" s="7"/>
      <c r="PW569" s="7"/>
      <c r="PX569" s="7"/>
      <c r="PY569" s="7"/>
      <c r="PZ569" s="7"/>
      <c r="QA569" s="7"/>
      <c r="QB569" s="7"/>
      <c r="QC569" s="7"/>
      <c r="QD569" s="7"/>
      <c r="QE569" s="7"/>
      <c r="QF569" s="7"/>
      <c r="QG569" s="7"/>
      <c r="QH569" s="7"/>
      <c r="QI569" s="7"/>
      <c r="QJ569" s="7"/>
      <c r="QK569" s="7"/>
      <c r="QL569" s="7"/>
      <c r="QM569" s="7"/>
      <c r="QN569" s="7"/>
      <c r="QO569" s="7"/>
      <c r="QP569" s="7"/>
      <c r="QQ569" s="7"/>
      <c r="QR569" s="7"/>
      <c r="QS569" s="7"/>
      <c r="QT569" s="7"/>
      <c r="QU569" s="7"/>
      <c r="QV569" s="7"/>
      <c r="QW569" s="7"/>
      <c r="QX569" s="7"/>
      <c r="QY569" s="7"/>
      <c r="QZ569" s="7"/>
      <c r="RA569" s="7"/>
      <c r="RB569" s="7"/>
      <c r="RC569" s="7"/>
      <c r="RD569" s="7"/>
      <c r="RE569" s="7"/>
      <c r="RF569" s="7"/>
      <c r="RG569" s="7"/>
      <c r="RH569" s="7"/>
      <c r="RI569" s="7"/>
      <c r="RJ569" s="7"/>
      <c r="RK569" s="7"/>
      <c r="RL569" s="7"/>
      <c r="RM569" s="7"/>
      <c r="RN569" s="7"/>
      <c r="RO569" s="7"/>
      <c r="RP569" s="7"/>
      <c r="RQ569" s="7"/>
      <c r="RR569" s="7"/>
      <c r="RS569" s="7"/>
      <c r="RT569" s="7"/>
      <c r="RU569" s="7"/>
      <c r="RV569" s="7"/>
      <c r="RW569" s="7"/>
      <c r="RX569" s="7"/>
      <c r="RY569" s="7"/>
      <c r="RZ569" s="7"/>
      <c r="SA569" s="7"/>
      <c r="SB569" s="7"/>
      <c r="SC569" s="7"/>
      <c r="SD569" s="7"/>
      <c r="SE569" s="7"/>
      <c r="SF569" s="7"/>
      <c r="SG569" s="7"/>
      <c r="SH569" s="7"/>
      <c r="SI569" s="7"/>
      <c r="SJ569" s="7"/>
      <c r="SK569" s="7"/>
    </row>
    <row r="570" ht="14.2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  <c r="DT570" s="7"/>
      <c r="DU570" s="7"/>
      <c r="DV570" s="7"/>
      <c r="DW570" s="7"/>
      <c r="DX570" s="7"/>
      <c r="DY570" s="7"/>
      <c r="DZ570" s="7"/>
      <c r="EA570" s="7"/>
      <c r="EB570" s="7"/>
      <c r="EC570" s="7"/>
      <c r="ED570" s="7"/>
      <c r="EE570" s="7"/>
      <c r="EF570" s="7"/>
      <c r="EG570" s="7"/>
      <c r="EH570" s="7"/>
      <c r="EI570" s="7"/>
      <c r="EJ570" s="7"/>
      <c r="EK570" s="7"/>
      <c r="EL570" s="7"/>
      <c r="EM570" s="7"/>
      <c r="EN570" s="7"/>
      <c r="EO570" s="7"/>
      <c r="EP570" s="7"/>
      <c r="EQ570" s="7"/>
      <c r="ER570" s="7"/>
      <c r="ES570" s="7"/>
      <c r="ET570" s="7"/>
      <c r="EU570" s="7"/>
      <c r="EV570" s="7"/>
      <c r="EW570" s="7"/>
      <c r="EX570" s="7"/>
      <c r="EY570" s="7"/>
      <c r="EZ570" s="7"/>
      <c r="FA570" s="7"/>
      <c r="FB570" s="7"/>
      <c r="FC570" s="7"/>
      <c r="FD570" s="7"/>
      <c r="FE570" s="7"/>
      <c r="FF570" s="7"/>
      <c r="FG570" s="7"/>
      <c r="FH570" s="7"/>
      <c r="FI570" s="7"/>
      <c r="FJ570" s="7"/>
      <c r="FK570" s="7"/>
      <c r="FL570" s="7"/>
      <c r="FM570" s="7"/>
      <c r="FN570" s="7"/>
      <c r="FO570" s="7"/>
      <c r="FP570" s="7"/>
      <c r="FQ570" s="7"/>
      <c r="FR570" s="7"/>
      <c r="FS570" s="7"/>
      <c r="FT570" s="7"/>
      <c r="FU570" s="7"/>
      <c r="FV570" s="7"/>
      <c r="FW570" s="7"/>
      <c r="FX570" s="7"/>
      <c r="FY570" s="7"/>
      <c r="FZ570" s="7"/>
      <c r="GA570" s="7"/>
      <c r="GB570" s="7"/>
      <c r="GC570" s="7"/>
      <c r="GD570" s="7"/>
      <c r="GE570" s="7"/>
      <c r="GF570" s="7"/>
      <c r="GG570" s="7"/>
      <c r="GH570" s="7"/>
      <c r="GI570" s="7"/>
      <c r="GJ570" s="7"/>
      <c r="GK570" s="7"/>
      <c r="GL570" s="7"/>
      <c r="GM570" s="7"/>
      <c r="GN570" s="7"/>
      <c r="GO570" s="7"/>
      <c r="GP570" s="7"/>
      <c r="GQ570" s="7"/>
      <c r="GR570" s="7"/>
      <c r="GS570" s="7"/>
      <c r="GT570" s="7"/>
      <c r="GU570" s="7"/>
      <c r="GV570" s="7"/>
      <c r="GW570" s="7"/>
      <c r="GX570" s="7"/>
      <c r="GY570" s="7"/>
      <c r="GZ570" s="7"/>
      <c r="HA570" s="7"/>
      <c r="HB570" s="7"/>
      <c r="HC570" s="7"/>
      <c r="HD570" s="7"/>
      <c r="HE570" s="7"/>
      <c r="HF570" s="7"/>
      <c r="HG570" s="7"/>
      <c r="HH570" s="7"/>
      <c r="HI570" s="7"/>
      <c r="HJ570" s="7"/>
      <c r="HK570" s="7"/>
      <c r="HL570" s="7"/>
      <c r="HM570" s="7"/>
      <c r="HN570" s="7"/>
      <c r="HO570" s="7"/>
      <c r="HP570" s="7"/>
      <c r="HQ570" s="7"/>
      <c r="HR570" s="7"/>
      <c r="HS570" s="7"/>
      <c r="HT570" s="7"/>
      <c r="HU570" s="7"/>
      <c r="HV570" s="7"/>
      <c r="HW570" s="7"/>
      <c r="HX570" s="7"/>
      <c r="HY570" s="7"/>
      <c r="HZ570" s="7"/>
      <c r="IA570" s="7"/>
      <c r="IB570" s="7"/>
      <c r="IC570" s="7"/>
      <c r="ID570" s="7"/>
      <c r="IE570" s="7"/>
      <c r="IF570" s="7"/>
      <c r="IG570" s="7"/>
      <c r="IH570" s="7"/>
      <c r="II570" s="7"/>
      <c r="IJ570" s="7"/>
      <c r="IK570" s="7"/>
      <c r="IL570" s="7"/>
      <c r="IM570" s="7"/>
      <c r="IN570" s="7"/>
      <c r="IO570" s="7"/>
      <c r="IP570" s="7"/>
      <c r="IQ570" s="7"/>
      <c r="IR570" s="7"/>
      <c r="IS570" s="7"/>
      <c r="IT570" s="7"/>
      <c r="IU570" s="7"/>
      <c r="IV570" s="7"/>
      <c r="IW570" s="7"/>
      <c r="IX570" s="7"/>
      <c r="IY570" s="7"/>
      <c r="IZ570" s="7"/>
      <c r="JA570" s="7"/>
      <c r="JB570" s="7"/>
      <c r="JC570" s="7"/>
      <c r="JD570" s="7"/>
      <c r="JE570" s="7"/>
      <c r="JF570" s="7"/>
      <c r="JG570" s="7"/>
      <c r="JH570" s="7"/>
      <c r="JI570" s="7"/>
      <c r="JJ570" s="7"/>
      <c r="JK570" s="7"/>
      <c r="JL570" s="7"/>
      <c r="JM570" s="7"/>
      <c r="JN570" s="7"/>
      <c r="JO570" s="7"/>
      <c r="JP570" s="7"/>
      <c r="JQ570" s="7"/>
      <c r="JR570" s="7"/>
      <c r="JS570" s="7"/>
      <c r="JT570" s="7"/>
      <c r="JU570" s="7"/>
      <c r="JV570" s="7"/>
      <c r="JW570" s="7"/>
      <c r="JX570" s="7"/>
      <c r="JY570" s="7"/>
      <c r="JZ570" s="7"/>
      <c r="KA570" s="7"/>
      <c r="KB570" s="7"/>
      <c r="KC570" s="7"/>
      <c r="KD570" s="7"/>
      <c r="KE570" s="7"/>
      <c r="KF570" s="7"/>
      <c r="KG570" s="7"/>
      <c r="KH570" s="7"/>
      <c r="KI570" s="7"/>
      <c r="KJ570" s="7"/>
      <c r="KK570" s="7"/>
      <c r="KL570" s="7"/>
      <c r="KM570" s="7"/>
      <c r="KN570" s="7"/>
      <c r="KO570" s="7"/>
      <c r="KP570" s="7"/>
      <c r="KQ570" s="7"/>
      <c r="KR570" s="7"/>
      <c r="KS570" s="7"/>
      <c r="KT570" s="7"/>
      <c r="KU570" s="7"/>
      <c r="KV570" s="7"/>
      <c r="KW570" s="7"/>
      <c r="KX570" s="7"/>
      <c r="KY570" s="7"/>
      <c r="KZ570" s="7"/>
      <c r="LA570" s="7"/>
      <c r="LB570" s="7"/>
      <c r="LC570" s="7"/>
      <c r="LD570" s="7"/>
      <c r="LE570" s="7"/>
      <c r="LF570" s="7"/>
      <c r="LG570" s="7"/>
      <c r="LH570" s="7"/>
      <c r="LI570" s="7"/>
      <c r="LJ570" s="7"/>
      <c r="LK570" s="7"/>
      <c r="LL570" s="7"/>
      <c r="LM570" s="7"/>
      <c r="LN570" s="7"/>
      <c r="LO570" s="7"/>
      <c r="LP570" s="7"/>
      <c r="LQ570" s="7"/>
      <c r="LR570" s="7"/>
      <c r="LS570" s="7"/>
      <c r="LT570" s="7"/>
      <c r="LU570" s="7"/>
      <c r="LV570" s="7"/>
      <c r="LW570" s="7"/>
      <c r="LX570" s="7"/>
      <c r="LY570" s="7"/>
      <c r="LZ570" s="7"/>
      <c r="MA570" s="7"/>
      <c r="MB570" s="7"/>
      <c r="MC570" s="7"/>
      <c r="MD570" s="7"/>
      <c r="ME570" s="7"/>
      <c r="MF570" s="7"/>
      <c r="MG570" s="7"/>
      <c r="MH570" s="7"/>
      <c r="MI570" s="7"/>
      <c r="MJ570" s="7"/>
      <c r="MK570" s="7"/>
      <c r="ML570" s="7"/>
      <c r="MM570" s="7"/>
      <c r="MN570" s="7"/>
      <c r="MO570" s="7"/>
      <c r="MP570" s="7"/>
      <c r="MQ570" s="7"/>
      <c r="MR570" s="7"/>
      <c r="MS570" s="7"/>
      <c r="MT570" s="7"/>
      <c r="MU570" s="7"/>
      <c r="MV570" s="7"/>
      <c r="MW570" s="7"/>
      <c r="MX570" s="7"/>
      <c r="MY570" s="7"/>
      <c r="MZ570" s="7"/>
      <c r="NA570" s="7"/>
      <c r="NB570" s="7"/>
      <c r="NC570" s="7"/>
      <c r="ND570" s="7"/>
      <c r="NE570" s="7"/>
      <c r="NF570" s="7"/>
      <c r="NG570" s="7"/>
      <c r="NH570" s="7"/>
      <c r="NI570" s="7"/>
      <c r="NJ570" s="7"/>
      <c r="NK570" s="7"/>
      <c r="NL570" s="7"/>
      <c r="NM570" s="7"/>
      <c r="NN570" s="7"/>
      <c r="NO570" s="7"/>
      <c r="NP570" s="7"/>
      <c r="NQ570" s="7"/>
      <c r="NR570" s="7"/>
      <c r="NS570" s="7"/>
      <c r="NT570" s="7"/>
      <c r="NU570" s="7"/>
      <c r="NV570" s="7"/>
      <c r="NW570" s="7"/>
      <c r="NX570" s="7"/>
      <c r="NY570" s="7"/>
      <c r="NZ570" s="7"/>
      <c r="OA570" s="7"/>
      <c r="OB570" s="7"/>
      <c r="OC570" s="7"/>
      <c r="OD570" s="7"/>
      <c r="OE570" s="7"/>
      <c r="OF570" s="7"/>
      <c r="OG570" s="7"/>
      <c r="OH570" s="7"/>
      <c r="OI570" s="7"/>
      <c r="OJ570" s="7"/>
      <c r="OK570" s="7"/>
      <c r="OL570" s="7"/>
      <c r="OM570" s="7"/>
      <c r="ON570" s="7"/>
      <c r="OO570" s="7"/>
      <c r="OP570" s="7"/>
      <c r="OQ570" s="7"/>
      <c r="OR570" s="7"/>
      <c r="OS570" s="7"/>
      <c r="OT570" s="7"/>
      <c r="OU570" s="7"/>
      <c r="OV570" s="7"/>
      <c r="OW570" s="7"/>
      <c r="OX570" s="7"/>
      <c r="OY570" s="7"/>
      <c r="OZ570" s="7"/>
      <c r="PA570" s="7"/>
      <c r="PB570" s="7"/>
      <c r="PC570" s="7"/>
      <c r="PD570" s="7"/>
      <c r="PE570" s="7"/>
      <c r="PF570" s="7"/>
      <c r="PG570" s="7"/>
      <c r="PH570" s="7"/>
      <c r="PI570" s="7"/>
      <c r="PJ570" s="7"/>
      <c r="PK570" s="7"/>
      <c r="PL570" s="7"/>
      <c r="PM570" s="7"/>
      <c r="PN570" s="7"/>
      <c r="PO570" s="7"/>
      <c r="PP570" s="7"/>
      <c r="PQ570" s="7"/>
      <c r="PR570" s="7"/>
      <c r="PS570" s="7"/>
      <c r="PT570" s="7"/>
      <c r="PU570" s="7"/>
      <c r="PV570" s="7"/>
      <c r="PW570" s="7"/>
      <c r="PX570" s="7"/>
      <c r="PY570" s="7"/>
      <c r="PZ570" s="7"/>
      <c r="QA570" s="7"/>
      <c r="QB570" s="7"/>
      <c r="QC570" s="7"/>
      <c r="QD570" s="7"/>
      <c r="QE570" s="7"/>
      <c r="QF570" s="7"/>
      <c r="QG570" s="7"/>
      <c r="QH570" s="7"/>
      <c r="QI570" s="7"/>
      <c r="QJ570" s="7"/>
      <c r="QK570" s="7"/>
      <c r="QL570" s="7"/>
      <c r="QM570" s="7"/>
      <c r="QN570" s="7"/>
      <c r="QO570" s="7"/>
      <c r="QP570" s="7"/>
      <c r="QQ570" s="7"/>
      <c r="QR570" s="7"/>
      <c r="QS570" s="7"/>
      <c r="QT570" s="7"/>
      <c r="QU570" s="7"/>
      <c r="QV570" s="7"/>
      <c r="QW570" s="7"/>
      <c r="QX570" s="7"/>
      <c r="QY570" s="7"/>
      <c r="QZ570" s="7"/>
      <c r="RA570" s="7"/>
      <c r="RB570" s="7"/>
      <c r="RC570" s="7"/>
      <c r="RD570" s="7"/>
      <c r="RE570" s="7"/>
      <c r="RF570" s="7"/>
      <c r="RG570" s="7"/>
      <c r="RH570" s="7"/>
      <c r="RI570" s="7"/>
      <c r="RJ570" s="7"/>
      <c r="RK570" s="7"/>
      <c r="RL570" s="7"/>
      <c r="RM570" s="7"/>
      <c r="RN570" s="7"/>
      <c r="RO570" s="7"/>
      <c r="RP570" s="7"/>
      <c r="RQ570" s="7"/>
      <c r="RR570" s="7"/>
      <c r="RS570" s="7"/>
      <c r="RT570" s="7"/>
      <c r="RU570" s="7"/>
      <c r="RV570" s="7"/>
      <c r="RW570" s="7"/>
      <c r="RX570" s="7"/>
      <c r="RY570" s="7"/>
      <c r="RZ570" s="7"/>
      <c r="SA570" s="7"/>
      <c r="SB570" s="7"/>
      <c r="SC570" s="7"/>
      <c r="SD570" s="7"/>
      <c r="SE570" s="7"/>
      <c r="SF570" s="7"/>
      <c r="SG570" s="7"/>
      <c r="SH570" s="7"/>
      <c r="SI570" s="7"/>
      <c r="SJ570" s="7"/>
      <c r="SK570" s="7"/>
    </row>
    <row r="571" ht="14.2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  <c r="DT571" s="7"/>
      <c r="DU571" s="7"/>
      <c r="DV571" s="7"/>
      <c r="DW571" s="7"/>
      <c r="DX571" s="7"/>
      <c r="DY571" s="7"/>
      <c r="DZ571" s="7"/>
      <c r="EA571" s="7"/>
      <c r="EB571" s="7"/>
      <c r="EC571" s="7"/>
      <c r="ED571" s="7"/>
      <c r="EE571" s="7"/>
      <c r="EF571" s="7"/>
      <c r="EG571" s="7"/>
      <c r="EH571" s="7"/>
      <c r="EI571" s="7"/>
      <c r="EJ571" s="7"/>
      <c r="EK571" s="7"/>
      <c r="EL571" s="7"/>
      <c r="EM571" s="7"/>
      <c r="EN571" s="7"/>
      <c r="EO571" s="7"/>
      <c r="EP571" s="7"/>
      <c r="EQ571" s="7"/>
      <c r="ER571" s="7"/>
      <c r="ES571" s="7"/>
      <c r="ET571" s="7"/>
      <c r="EU571" s="7"/>
      <c r="EV571" s="7"/>
      <c r="EW571" s="7"/>
      <c r="EX571" s="7"/>
      <c r="EY571" s="7"/>
      <c r="EZ571" s="7"/>
      <c r="FA571" s="7"/>
      <c r="FB571" s="7"/>
      <c r="FC571" s="7"/>
      <c r="FD571" s="7"/>
      <c r="FE571" s="7"/>
      <c r="FF571" s="7"/>
      <c r="FG571" s="7"/>
      <c r="FH571" s="7"/>
      <c r="FI571" s="7"/>
      <c r="FJ571" s="7"/>
      <c r="FK571" s="7"/>
      <c r="FL571" s="7"/>
      <c r="FM571" s="7"/>
      <c r="FN571" s="7"/>
      <c r="FO571" s="7"/>
      <c r="FP571" s="7"/>
      <c r="FQ571" s="7"/>
      <c r="FR571" s="7"/>
      <c r="FS571" s="7"/>
      <c r="FT571" s="7"/>
      <c r="FU571" s="7"/>
      <c r="FV571" s="7"/>
      <c r="FW571" s="7"/>
      <c r="FX571" s="7"/>
      <c r="FY571" s="7"/>
      <c r="FZ571" s="7"/>
      <c r="GA571" s="7"/>
      <c r="GB571" s="7"/>
      <c r="GC571" s="7"/>
      <c r="GD571" s="7"/>
      <c r="GE571" s="7"/>
      <c r="GF571" s="7"/>
      <c r="GG571" s="7"/>
      <c r="GH571" s="7"/>
      <c r="GI571" s="7"/>
      <c r="GJ571" s="7"/>
      <c r="GK571" s="7"/>
      <c r="GL571" s="7"/>
      <c r="GM571" s="7"/>
      <c r="GN571" s="7"/>
      <c r="GO571" s="7"/>
      <c r="GP571" s="7"/>
      <c r="GQ571" s="7"/>
      <c r="GR571" s="7"/>
      <c r="GS571" s="7"/>
      <c r="GT571" s="7"/>
      <c r="GU571" s="7"/>
      <c r="GV571" s="7"/>
      <c r="GW571" s="7"/>
      <c r="GX571" s="7"/>
      <c r="GY571" s="7"/>
      <c r="GZ571" s="7"/>
      <c r="HA571" s="7"/>
      <c r="HB571" s="7"/>
      <c r="HC571" s="7"/>
      <c r="HD571" s="7"/>
      <c r="HE571" s="7"/>
      <c r="HF571" s="7"/>
      <c r="HG571" s="7"/>
      <c r="HH571" s="7"/>
      <c r="HI571" s="7"/>
      <c r="HJ571" s="7"/>
      <c r="HK571" s="7"/>
      <c r="HL571" s="7"/>
      <c r="HM571" s="7"/>
      <c r="HN571" s="7"/>
      <c r="HO571" s="7"/>
      <c r="HP571" s="7"/>
      <c r="HQ571" s="7"/>
      <c r="HR571" s="7"/>
      <c r="HS571" s="7"/>
      <c r="HT571" s="7"/>
      <c r="HU571" s="7"/>
      <c r="HV571" s="7"/>
      <c r="HW571" s="7"/>
      <c r="HX571" s="7"/>
      <c r="HY571" s="7"/>
      <c r="HZ571" s="7"/>
      <c r="IA571" s="7"/>
      <c r="IB571" s="7"/>
      <c r="IC571" s="7"/>
      <c r="ID571" s="7"/>
      <c r="IE571" s="7"/>
      <c r="IF571" s="7"/>
      <c r="IG571" s="7"/>
      <c r="IH571" s="7"/>
      <c r="II571" s="7"/>
      <c r="IJ571" s="7"/>
      <c r="IK571" s="7"/>
      <c r="IL571" s="7"/>
      <c r="IM571" s="7"/>
      <c r="IN571" s="7"/>
      <c r="IO571" s="7"/>
      <c r="IP571" s="7"/>
      <c r="IQ571" s="7"/>
      <c r="IR571" s="7"/>
      <c r="IS571" s="7"/>
      <c r="IT571" s="7"/>
      <c r="IU571" s="7"/>
      <c r="IV571" s="7"/>
      <c r="IW571" s="7"/>
      <c r="IX571" s="7"/>
      <c r="IY571" s="7"/>
      <c r="IZ571" s="7"/>
      <c r="JA571" s="7"/>
      <c r="JB571" s="7"/>
      <c r="JC571" s="7"/>
      <c r="JD571" s="7"/>
      <c r="JE571" s="7"/>
      <c r="JF571" s="7"/>
      <c r="JG571" s="7"/>
      <c r="JH571" s="7"/>
      <c r="JI571" s="7"/>
      <c r="JJ571" s="7"/>
      <c r="JK571" s="7"/>
      <c r="JL571" s="7"/>
      <c r="JM571" s="7"/>
      <c r="JN571" s="7"/>
      <c r="JO571" s="7"/>
      <c r="JP571" s="7"/>
      <c r="JQ571" s="7"/>
      <c r="JR571" s="7"/>
      <c r="JS571" s="7"/>
      <c r="JT571" s="7"/>
      <c r="JU571" s="7"/>
      <c r="JV571" s="7"/>
      <c r="JW571" s="7"/>
      <c r="JX571" s="7"/>
      <c r="JY571" s="7"/>
      <c r="JZ571" s="7"/>
      <c r="KA571" s="7"/>
      <c r="KB571" s="7"/>
      <c r="KC571" s="7"/>
      <c r="KD571" s="7"/>
      <c r="KE571" s="7"/>
      <c r="KF571" s="7"/>
      <c r="KG571" s="7"/>
      <c r="KH571" s="7"/>
      <c r="KI571" s="7"/>
      <c r="KJ571" s="7"/>
      <c r="KK571" s="7"/>
      <c r="KL571" s="7"/>
      <c r="KM571" s="7"/>
      <c r="KN571" s="7"/>
      <c r="KO571" s="7"/>
      <c r="KP571" s="7"/>
      <c r="KQ571" s="7"/>
      <c r="KR571" s="7"/>
      <c r="KS571" s="7"/>
      <c r="KT571" s="7"/>
      <c r="KU571" s="7"/>
      <c r="KV571" s="7"/>
      <c r="KW571" s="7"/>
      <c r="KX571" s="7"/>
      <c r="KY571" s="7"/>
      <c r="KZ571" s="7"/>
      <c r="LA571" s="7"/>
      <c r="LB571" s="7"/>
      <c r="LC571" s="7"/>
      <c r="LD571" s="7"/>
      <c r="LE571" s="7"/>
      <c r="LF571" s="7"/>
      <c r="LG571" s="7"/>
      <c r="LH571" s="7"/>
      <c r="LI571" s="7"/>
      <c r="LJ571" s="7"/>
      <c r="LK571" s="7"/>
      <c r="LL571" s="7"/>
      <c r="LM571" s="7"/>
      <c r="LN571" s="7"/>
      <c r="LO571" s="7"/>
      <c r="LP571" s="7"/>
      <c r="LQ571" s="7"/>
      <c r="LR571" s="7"/>
      <c r="LS571" s="7"/>
      <c r="LT571" s="7"/>
      <c r="LU571" s="7"/>
      <c r="LV571" s="7"/>
      <c r="LW571" s="7"/>
      <c r="LX571" s="7"/>
      <c r="LY571" s="7"/>
      <c r="LZ571" s="7"/>
      <c r="MA571" s="7"/>
      <c r="MB571" s="7"/>
      <c r="MC571" s="7"/>
      <c r="MD571" s="7"/>
      <c r="ME571" s="7"/>
      <c r="MF571" s="7"/>
      <c r="MG571" s="7"/>
      <c r="MH571" s="7"/>
      <c r="MI571" s="7"/>
      <c r="MJ571" s="7"/>
      <c r="MK571" s="7"/>
      <c r="ML571" s="7"/>
      <c r="MM571" s="7"/>
      <c r="MN571" s="7"/>
      <c r="MO571" s="7"/>
      <c r="MP571" s="7"/>
      <c r="MQ571" s="7"/>
      <c r="MR571" s="7"/>
      <c r="MS571" s="7"/>
      <c r="MT571" s="7"/>
      <c r="MU571" s="7"/>
      <c r="MV571" s="7"/>
      <c r="MW571" s="7"/>
      <c r="MX571" s="7"/>
      <c r="MY571" s="7"/>
      <c r="MZ571" s="7"/>
      <c r="NA571" s="7"/>
      <c r="NB571" s="7"/>
      <c r="NC571" s="7"/>
      <c r="ND571" s="7"/>
      <c r="NE571" s="7"/>
      <c r="NF571" s="7"/>
      <c r="NG571" s="7"/>
      <c r="NH571" s="7"/>
      <c r="NI571" s="7"/>
      <c r="NJ571" s="7"/>
      <c r="NK571" s="7"/>
      <c r="NL571" s="7"/>
      <c r="NM571" s="7"/>
      <c r="NN571" s="7"/>
      <c r="NO571" s="7"/>
      <c r="NP571" s="7"/>
      <c r="NQ571" s="7"/>
      <c r="NR571" s="7"/>
      <c r="NS571" s="7"/>
      <c r="NT571" s="7"/>
      <c r="NU571" s="7"/>
      <c r="NV571" s="7"/>
      <c r="NW571" s="7"/>
      <c r="NX571" s="7"/>
      <c r="NY571" s="7"/>
      <c r="NZ571" s="7"/>
      <c r="OA571" s="7"/>
      <c r="OB571" s="7"/>
      <c r="OC571" s="7"/>
      <c r="OD571" s="7"/>
      <c r="OE571" s="7"/>
      <c r="OF571" s="7"/>
      <c r="OG571" s="7"/>
      <c r="OH571" s="7"/>
      <c r="OI571" s="7"/>
      <c r="OJ571" s="7"/>
      <c r="OK571" s="7"/>
      <c r="OL571" s="7"/>
      <c r="OM571" s="7"/>
      <c r="ON571" s="7"/>
      <c r="OO571" s="7"/>
      <c r="OP571" s="7"/>
      <c r="OQ571" s="7"/>
      <c r="OR571" s="7"/>
      <c r="OS571" s="7"/>
      <c r="OT571" s="7"/>
      <c r="OU571" s="7"/>
      <c r="OV571" s="7"/>
      <c r="OW571" s="7"/>
      <c r="OX571" s="7"/>
      <c r="OY571" s="7"/>
      <c r="OZ571" s="7"/>
      <c r="PA571" s="7"/>
      <c r="PB571" s="7"/>
      <c r="PC571" s="7"/>
      <c r="PD571" s="7"/>
      <c r="PE571" s="7"/>
      <c r="PF571" s="7"/>
      <c r="PG571" s="7"/>
      <c r="PH571" s="7"/>
      <c r="PI571" s="7"/>
      <c r="PJ571" s="7"/>
      <c r="PK571" s="7"/>
      <c r="PL571" s="7"/>
      <c r="PM571" s="7"/>
      <c r="PN571" s="7"/>
      <c r="PO571" s="7"/>
      <c r="PP571" s="7"/>
      <c r="PQ571" s="7"/>
      <c r="PR571" s="7"/>
      <c r="PS571" s="7"/>
      <c r="PT571" s="7"/>
      <c r="PU571" s="7"/>
      <c r="PV571" s="7"/>
      <c r="PW571" s="7"/>
      <c r="PX571" s="7"/>
      <c r="PY571" s="7"/>
      <c r="PZ571" s="7"/>
      <c r="QA571" s="7"/>
      <c r="QB571" s="7"/>
      <c r="QC571" s="7"/>
      <c r="QD571" s="7"/>
      <c r="QE571" s="7"/>
      <c r="QF571" s="7"/>
      <c r="QG571" s="7"/>
      <c r="QH571" s="7"/>
      <c r="QI571" s="7"/>
      <c r="QJ571" s="7"/>
      <c r="QK571" s="7"/>
      <c r="QL571" s="7"/>
      <c r="QM571" s="7"/>
      <c r="QN571" s="7"/>
      <c r="QO571" s="7"/>
      <c r="QP571" s="7"/>
      <c r="QQ571" s="7"/>
      <c r="QR571" s="7"/>
      <c r="QS571" s="7"/>
      <c r="QT571" s="7"/>
      <c r="QU571" s="7"/>
      <c r="QV571" s="7"/>
      <c r="QW571" s="7"/>
      <c r="QX571" s="7"/>
      <c r="QY571" s="7"/>
      <c r="QZ571" s="7"/>
      <c r="RA571" s="7"/>
      <c r="RB571" s="7"/>
      <c r="RC571" s="7"/>
      <c r="RD571" s="7"/>
      <c r="RE571" s="7"/>
      <c r="RF571" s="7"/>
      <c r="RG571" s="7"/>
      <c r="RH571" s="7"/>
      <c r="RI571" s="7"/>
      <c r="RJ571" s="7"/>
      <c r="RK571" s="7"/>
      <c r="RL571" s="7"/>
      <c r="RM571" s="7"/>
      <c r="RN571" s="7"/>
      <c r="RO571" s="7"/>
      <c r="RP571" s="7"/>
      <c r="RQ571" s="7"/>
      <c r="RR571" s="7"/>
      <c r="RS571" s="7"/>
      <c r="RT571" s="7"/>
      <c r="RU571" s="7"/>
      <c r="RV571" s="7"/>
      <c r="RW571" s="7"/>
      <c r="RX571" s="7"/>
      <c r="RY571" s="7"/>
      <c r="RZ571" s="7"/>
      <c r="SA571" s="7"/>
      <c r="SB571" s="7"/>
      <c r="SC571" s="7"/>
      <c r="SD571" s="7"/>
      <c r="SE571" s="7"/>
      <c r="SF571" s="7"/>
      <c r="SG571" s="7"/>
      <c r="SH571" s="7"/>
      <c r="SI571" s="7"/>
      <c r="SJ571" s="7"/>
      <c r="SK571" s="7"/>
    </row>
    <row r="572" ht="14.2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  <c r="DT572" s="7"/>
      <c r="DU572" s="7"/>
      <c r="DV572" s="7"/>
      <c r="DW572" s="7"/>
      <c r="DX572" s="7"/>
      <c r="DY572" s="7"/>
      <c r="DZ572" s="7"/>
      <c r="EA572" s="7"/>
      <c r="EB572" s="7"/>
      <c r="EC572" s="7"/>
      <c r="ED572" s="7"/>
      <c r="EE572" s="7"/>
      <c r="EF572" s="7"/>
      <c r="EG572" s="7"/>
      <c r="EH572" s="7"/>
      <c r="EI572" s="7"/>
      <c r="EJ572" s="7"/>
      <c r="EK572" s="7"/>
      <c r="EL572" s="7"/>
      <c r="EM572" s="7"/>
      <c r="EN572" s="7"/>
      <c r="EO572" s="7"/>
      <c r="EP572" s="7"/>
      <c r="EQ572" s="7"/>
      <c r="ER572" s="7"/>
      <c r="ES572" s="7"/>
      <c r="ET572" s="7"/>
      <c r="EU572" s="7"/>
      <c r="EV572" s="7"/>
      <c r="EW572" s="7"/>
      <c r="EX572" s="7"/>
      <c r="EY572" s="7"/>
      <c r="EZ572" s="7"/>
      <c r="FA572" s="7"/>
      <c r="FB572" s="7"/>
      <c r="FC572" s="7"/>
      <c r="FD572" s="7"/>
      <c r="FE572" s="7"/>
      <c r="FF572" s="7"/>
      <c r="FG572" s="7"/>
      <c r="FH572" s="7"/>
      <c r="FI572" s="7"/>
      <c r="FJ572" s="7"/>
      <c r="FK572" s="7"/>
      <c r="FL572" s="7"/>
      <c r="FM572" s="7"/>
      <c r="FN572" s="7"/>
      <c r="FO572" s="7"/>
      <c r="FP572" s="7"/>
      <c r="FQ572" s="7"/>
      <c r="FR572" s="7"/>
      <c r="FS572" s="7"/>
      <c r="FT572" s="7"/>
      <c r="FU572" s="7"/>
      <c r="FV572" s="7"/>
      <c r="FW572" s="7"/>
      <c r="FX572" s="7"/>
      <c r="FY572" s="7"/>
      <c r="FZ572" s="7"/>
      <c r="GA572" s="7"/>
      <c r="GB572" s="7"/>
      <c r="GC572" s="7"/>
      <c r="GD572" s="7"/>
      <c r="GE572" s="7"/>
      <c r="GF572" s="7"/>
      <c r="GG572" s="7"/>
      <c r="GH572" s="7"/>
      <c r="GI572" s="7"/>
      <c r="GJ572" s="7"/>
      <c r="GK572" s="7"/>
      <c r="GL572" s="7"/>
      <c r="GM572" s="7"/>
      <c r="GN572" s="7"/>
      <c r="GO572" s="7"/>
      <c r="GP572" s="7"/>
      <c r="GQ572" s="7"/>
      <c r="GR572" s="7"/>
      <c r="GS572" s="7"/>
      <c r="GT572" s="7"/>
      <c r="GU572" s="7"/>
      <c r="GV572" s="7"/>
      <c r="GW572" s="7"/>
      <c r="GX572" s="7"/>
      <c r="GY572" s="7"/>
      <c r="GZ572" s="7"/>
      <c r="HA572" s="7"/>
      <c r="HB572" s="7"/>
      <c r="HC572" s="7"/>
      <c r="HD572" s="7"/>
      <c r="HE572" s="7"/>
      <c r="HF572" s="7"/>
      <c r="HG572" s="7"/>
      <c r="HH572" s="7"/>
      <c r="HI572" s="7"/>
      <c r="HJ572" s="7"/>
      <c r="HK572" s="7"/>
      <c r="HL572" s="7"/>
      <c r="HM572" s="7"/>
      <c r="HN572" s="7"/>
      <c r="HO572" s="7"/>
      <c r="HP572" s="7"/>
      <c r="HQ572" s="7"/>
      <c r="HR572" s="7"/>
      <c r="HS572" s="7"/>
      <c r="HT572" s="7"/>
      <c r="HU572" s="7"/>
      <c r="HV572" s="7"/>
      <c r="HW572" s="7"/>
      <c r="HX572" s="7"/>
      <c r="HY572" s="7"/>
      <c r="HZ572" s="7"/>
      <c r="IA572" s="7"/>
      <c r="IB572" s="7"/>
      <c r="IC572" s="7"/>
      <c r="ID572" s="7"/>
      <c r="IE572" s="7"/>
      <c r="IF572" s="7"/>
      <c r="IG572" s="7"/>
      <c r="IH572" s="7"/>
      <c r="II572" s="7"/>
      <c r="IJ572" s="7"/>
      <c r="IK572" s="7"/>
      <c r="IL572" s="7"/>
      <c r="IM572" s="7"/>
      <c r="IN572" s="7"/>
      <c r="IO572" s="7"/>
      <c r="IP572" s="7"/>
      <c r="IQ572" s="7"/>
      <c r="IR572" s="7"/>
      <c r="IS572" s="7"/>
      <c r="IT572" s="7"/>
      <c r="IU572" s="7"/>
      <c r="IV572" s="7"/>
      <c r="IW572" s="7"/>
      <c r="IX572" s="7"/>
      <c r="IY572" s="7"/>
      <c r="IZ572" s="7"/>
      <c r="JA572" s="7"/>
      <c r="JB572" s="7"/>
      <c r="JC572" s="7"/>
      <c r="JD572" s="7"/>
      <c r="JE572" s="7"/>
      <c r="JF572" s="7"/>
      <c r="JG572" s="7"/>
      <c r="JH572" s="7"/>
      <c r="JI572" s="7"/>
      <c r="JJ572" s="7"/>
      <c r="JK572" s="7"/>
      <c r="JL572" s="7"/>
      <c r="JM572" s="7"/>
      <c r="JN572" s="7"/>
      <c r="JO572" s="7"/>
      <c r="JP572" s="7"/>
      <c r="JQ572" s="7"/>
      <c r="JR572" s="7"/>
      <c r="JS572" s="7"/>
      <c r="JT572" s="7"/>
      <c r="JU572" s="7"/>
      <c r="JV572" s="7"/>
      <c r="JW572" s="7"/>
      <c r="JX572" s="7"/>
      <c r="JY572" s="7"/>
      <c r="JZ572" s="7"/>
      <c r="KA572" s="7"/>
      <c r="KB572" s="7"/>
      <c r="KC572" s="7"/>
      <c r="KD572" s="7"/>
      <c r="KE572" s="7"/>
      <c r="KF572" s="7"/>
      <c r="KG572" s="7"/>
      <c r="KH572" s="7"/>
      <c r="KI572" s="7"/>
      <c r="KJ572" s="7"/>
      <c r="KK572" s="7"/>
      <c r="KL572" s="7"/>
      <c r="KM572" s="7"/>
      <c r="KN572" s="7"/>
      <c r="KO572" s="7"/>
      <c r="KP572" s="7"/>
      <c r="KQ572" s="7"/>
      <c r="KR572" s="7"/>
      <c r="KS572" s="7"/>
      <c r="KT572" s="7"/>
      <c r="KU572" s="7"/>
      <c r="KV572" s="7"/>
      <c r="KW572" s="7"/>
      <c r="KX572" s="7"/>
      <c r="KY572" s="7"/>
      <c r="KZ572" s="7"/>
      <c r="LA572" s="7"/>
      <c r="LB572" s="7"/>
      <c r="LC572" s="7"/>
      <c r="LD572" s="7"/>
      <c r="LE572" s="7"/>
      <c r="LF572" s="7"/>
      <c r="LG572" s="7"/>
      <c r="LH572" s="7"/>
      <c r="LI572" s="7"/>
      <c r="LJ572" s="7"/>
      <c r="LK572" s="7"/>
      <c r="LL572" s="7"/>
      <c r="LM572" s="7"/>
      <c r="LN572" s="7"/>
      <c r="LO572" s="7"/>
      <c r="LP572" s="7"/>
      <c r="LQ572" s="7"/>
      <c r="LR572" s="7"/>
      <c r="LS572" s="7"/>
      <c r="LT572" s="7"/>
      <c r="LU572" s="7"/>
      <c r="LV572" s="7"/>
      <c r="LW572" s="7"/>
      <c r="LX572" s="7"/>
      <c r="LY572" s="7"/>
      <c r="LZ572" s="7"/>
      <c r="MA572" s="7"/>
      <c r="MB572" s="7"/>
      <c r="MC572" s="7"/>
      <c r="MD572" s="7"/>
      <c r="ME572" s="7"/>
      <c r="MF572" s="7"/>
      <c r="MG572" s="7"/>
      <c r="MH572" s="7"/>
      <c r="MI572" s="7"/>
      <c r="MJ572" s="7"/>
      <c r="MK572" s="7"/>
      <c r="ML572" s="7"/>
      <c r="MM572" s="7"/>
      <c r="MN572" s="7"/>
      <c r="MO572" s="7"/>
      <c r="MP572" s="7"/>
      <c r="MQ572" s="7"/>
      <c r="MR572" s="7"/>
      <c r="MS572" s="7"/>
      <c r="MT572" s="7"/>
      <c r="MU572" s="7"/>
      <c r="MV572" s="7"/>
      <c r="MW572" s="7"/>
      <c r="MX572" s="7"/>
      <c r="MY572" s="7"/>
      <c r="MZ572" s="7"/>
      <c r="NA572" s="7"/>
      <c r="NB572" s="7"/>
      <c r="NC572" s="7"/>
      <c r="ND572" s="7"/>
      <c r="NE572" s="7"/>
      <c r="NF572" s="7"/>
      <c r="NG572" s="7"/>
      <c r="NH572" s="7"/>
      <c r="NI572" s="7"/>
      <c r="NJ572" s="7"/>
      <c r="NK572" s="7"/>
      <c r="NL572" s="7"/>
      <c r="NM572" s="7"/>
      <c r="NN572" s="7"/>
      <c r="NO572" s="7"/>
      <c r="NP572" s="7"/>
      <c r="NQ572" s="7"/>
      <c r="NR572" s="7"/>
      <c r="NS572" s="7"/>
      <c r="NT572" s="7"/>
      <c r="NU572" s="7"/>
      <c r="NV572" s="7"/>
      <c r="NW572" s="7"/>
      <c r="NX572" s="7"/>
      <c r="NY572" s="7"/>
      <c r="NZ572" s="7"/>
      <c r="OA572" s="7"/>
      <c r="OB572" s="7"/>
      <c r="OC572" s="7"/>
      <c r="OD572" s="7"/>
      <c r="OE572" s="7"/>
      <c r="OF572" s="7"/>
      <c r="OG572" s="7"/>
      <c r="OH572" s="7"/>
      <c r="OI572" s="7"/>
      <c r="OJ572" s="7"/>
      <c r="OK572" s="7"/>
      <c r="OL572" s="7"/>
      <c r="OM572" s="7"/>
      <c r="ON572" s="7"/>
      <c r="OO572" s="7"/>
      <c r="OP572" s="7"/>
      <c r="OQ572" s="7"/>
      <c r="OR572" s="7"/>
      <c r="OS572" s="7"/>
      <c r="OT572" s="7"/>
      <c r="OU572" s="7"/>
      <c r="OV572" s="7"/>
      <c r="OW572" s="7"/>
      <c r="OX572" s="7"/>
      <c r="OY572" s="7"/>
      <c r="OZ572" s="7"/>
      <c r="PA572" s="7"/>
      <c r="PB572" s="7"/>
      <c r="PC572" s="7"/>
      <c r="PD572" s="7"/>
      <c r="PE572" s="7"/>
      <c r="PF572" s="7"/>
      <c r="PG572" s="7"/>
      <c r="PH572" s="7"/>
      <c r="PI572" s="7"/>
      <c r="PJ572" s="7"/>
      <c r="PK572" s="7"/>
      <c r="PL572" s="7"/>
      <c r="PM572" s="7"/>
      <c r="PN572" s="7"/>
      <c r="PO572" s="7"/>
      <c r="PP572" s="7"/>
      <c r="PQ572" s="7"/>
      <c r="PR572" s="7"/>
      <c r="PS572" s="7"/>
      <c r="PT572" s="7"/>
      <c r="PU572" s="7"/>
      <c r="PV572" s="7"/>
      <c r="PW572" s="7"/>
      <c r="PX572" s="7"/>
      <c r="PY572" s="7"/>
      <c r="PZ572" s="7"/>
      <c r="QA572" s="7"/>
      <c r="QB572" s="7"/>
      <c r="QC572" s="7"/>
      <c r="QD572" s="7"/>
      <c r="QE572" s="7"/>
      <c r="QF572" s="7"/>
      <c r="QG572" s="7"/>
      <c r="QH572" s="7"/>
      <c r="QI572" s="7"/>
      <c r="QJ572" s="7"/>
      <c r="QK572" s="7"/>
      <c r="QL572" s="7"/>
      <c r="QM572" s="7"/>
      <c r="QN572" s="7"/>
      <c r="QO572" s="7"/>
      <c r="QP572" s="7"/>
      <c r="QQ572" s="7"/>
      <c r="QR572" s="7"/>
      <c r="QS572" s="7"/>
      <c r="QT572" s="7"/>
      <c r="QU572" s="7"/>
      <c r="QV572" s="7"/>
      <c r="QW572" s="7"/>
      <c r="QX572" s="7"/>
      <c r="QY572" s="7"/>
      <c r="QZ572" s="7"/>
      <c r="RA572" s="7"/>
      <c r="RB572" s="7"/>
      <c r="RC572" s="7"/>
      <c r="RD572" s="7"/>
      <c r="RE572" s="7"/>
      <c r="RF572" s="7"/>
      <c r="RG572" s="7"/>
      <c r="RH572" s="7"/>
      <c r="RI572" s="7"/>
      <c r="RJ572" s="7"/>
      <c r="RK572" s="7"/>
      <c r="RL572" s="7"/>
      <c r="RM572" s="7"/>
      <c r="RN572" s="7"/>
      <c r="RO572" s="7"/>
      <c r="RP572" s="7"/>
      <c r="RQ572" s="7"/>
      <c r="RR572" s="7"/>
      <c r="RS572" s="7"/>
      <c r="RT572" s="7"/>
      <c r="RU572" s="7"/>
      <c r="RV572" s="7"/>
      <c r="RW572" s="7"/>
      <c r="RX572" s="7"/>
      <c r="RY572" s="7"/>
      <c r="RZ572" s="7"/>
      <c r="SA572" s="7"/>
      <c r="SB572" s="7"/>
      <c r="SC572" s="7"/>
      <c r="SD572" s="7"/>
      <c r="SE572" s="7"/>
      <c r="SF572" s="7"/>
      <c r="SG572" s="7"/>
      <c r="SH572" s="7"/>
      <c r="SI572" s="7"/>
      <c r="SJ572" s="7"/>
      <c r="SK572" s="7"/>
    </row>
    <row r="573" ht="14.2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  <c r="DT573" s="7"/>
      <c r="DU573" s="7"/>
      <c r="DV573" s="7"/>
      <c r="DW573" s="7"/>
      <c r="DX573" s="7"/>
      <c r="DY573" s="7"/>
      <c r="DZ573" s="7"/>
      <c r="EA573" s="7"/>
      <c r="EB573" s="7"/>
      <c r="EC573" s="7"/>
      <c r="ED573" s="7"/>
      <c r="EE573" s="7"/>
      <c r="EF573" s="7"/>
      <c r="EG573" s="7"/>
      <c r="EH573" s="7"/>
      <c r="EI573" s="7"/>
      <c r="EJ573" s="7"/>
      <c r="EK573" s="7"/>
      <c r="EL573" s="7"/>
      <c r="EM573" s="7"/>
      <c r="EN573" s="7"/>
      <c r="EO573" s="7"/>
      <c r="EP573" s="7"/>
      <c r="EQ573" s="7"/>
      <c r="ER573" s="7"/>
      <c r="ES573" s="7"/>
      <c r="ET573" s="7"/>
      <c r="EU573" s="7"/>
      <c r="EV573" s="7"/>
      <c r="EW573" s="7"/>
      <c r="EX573" s="7"/>
      <c r="EY573" s="7"/>
      <c r="EZ573" s="7"/>
      <c r="FA573" s="7"/>
      <c r="FB573" s="7"/>
      <c r="FC573" s="7"/>
      <c r="FD573" s="7"/>
      <c r="FE573" s="7"/>
      <c r="FF573" s="7"/>
      <c r="FG573" s="7"/>
      <c r="FH573" s="7"/>
      <c r="FI573" s="7"/>
      <c r="FJ573" s="7"/>
      <c r="FK573" s="7"/>
      <c r="FL573" s="7"/>
      <c r="FM573" s="7"/>
      <c r="FN573" s="7"/>
      <c r="FO573" s="7"/>
      <c r="FP573" s="7"/>
      <c r="FQ573" s="7"/>
      <c r="FR573" s="7"/>
      <c r="FS573" s="7"/>
      <c r="FT573" s="7"/>
      <c r="FU573" s="7"/>
      <c r="FV573" s="7"/>
      <c r="FW573" s="7"/>
      <c r="FX573" s="7"/>
      <c r="FY573" s="7"/>
      <c r="FZ573" s="7"/>
      <c r="GA573" s="7"/>
      <c r="GB573" s="7"/>
      <c r="GC573" s="7"/>
      <c r="GD573" s="7"/>
      <c r="GE573" s="7"/>
      <c r="GF573" s="7"/>
      <c r="GG573" s="7"/>
      <c r="GH573" s="7"/>
      <c r="GI573" s="7"/>
      <c r="GJ573" s="7"/>
      <c r="GK573" s="7"/>
      <c r="GL573" s="7"/>
      <c r="GM573" s="7"/>
      <c r="GN573" s="7"/>
      <c r="GO573" s="7"/>
      <c r="GP573" s="7"/>
      <c r="GQ573" s="7"/>
      <c r="GR573" s="7"/>
      <c r="GS573" s="7"/>
      <c r="GT573" s="7"/>
      <c r="GU573" s="7"/>
      <c r="GV573" s="7"/>
      <c r="GW573" s="7"/>
      <c r="GX573" s="7"/>
      <c r="GY573" s="7"/>
      <c r="GZ573" s="7"/>
      <c r="HA573" s="7"/>
      <c r="HB573" s="7"/>
      <c r="HC573" s="7"/>
      <c r="HD573" s="7"/>
      <c r="HE573" s="7"/>
      <c r="HF573" s="7"/>
      <c r="HG573" s="7"/>
      <c r="HH573" s="7"/>
      <c r="HI573" s="7"/>
      <c r="HJ573" s="7"/>
      <c r="HK573" s="7"/>
      <c r="HL573" s="7"/>
      <c r="HM573" s="7"/>
      <c r="HN573" s="7"/>
      <c r="HO573" s="7"/>
      <c r="HP573" s="7"/>
      <c r="HQ573" s="7"/>
      <c r="HR573" s="7"/>
      <c r="HS573" s="7"/>
      <c r="HT573" s="7"/>
      <c r="HU573" s="7"/>
      <c r="HV573" s="7"/>
      <c r="HW573" s="7"/>
      <c r="HX573" s="7"/>
      <c r="HY573" s="7"/>
      <c r="HZ573" s="7"/>
      <c r="IA573" s="7"/>
      <c r="IB573" s="7"/>
      <c r="IC573" s="7"/>
      <c r="ID573" s="7"/>
      <c r="IE573" s="7"/>
      <c r="IF573" s="7"/>
      <c r="IG573" s="7"/>
      <c r="IH573" s="7"/>
      <c r="II573" s="7"/>
      <c r="IJ573" s="7"/>
      <c r="IK573" s="7"/>
      <c r="IL573" s="7"/>
      <c r="IM573" s="7"/>
      <c r="IN573" s="7"/>
      <c r="IO573" s="7"/>
      <c r="IP573" s="7"/>
      <c r="IQ573" s="7"/>
      <c r="IR573" s="7"/>
      <c r="IS573" s="7"/>
      <c r="IT573" s="7"/>
      <c r="IU573" s="7"/>
      <c r="IV573" s="7"/>
      <c r="IW573" s="7"/>
      <c r="IX573" s="7"/>
      <c r="IY573" s="7"/>
      <c r="IZ573" s="7"/>
      <c r="JA573" s="7"/>
      <c r="JB573" s="7"/>
      <c r="JC573" s="7"/>
      <c r="JD573" s="7"/>
      <c r="JE573" s="7"/>
      <c r="JF573" s="7"/>
      <c r="JG573" s="7"/>
      <c r="JH573" s="7"/>
      <c r="JI573" s="7"/>
      <c r="JJ573" s="7"/>
      <c r="JK573" s="7"/>
      <c r="JL573" s="7"/>
      <c r="JM573" s="7"/>
      <c r="JN573" s="7"/>
      <c r="JO573" s="7"/>
      <c r="JP573" s="7"/>
      <c r="JQ573" s="7"/>
      <c r="JR573" s="7"/>
      <c r="JS573" s="7"/>
      <c r="JT573" s="7"/>
      <c r="JU573" s="7"/>
      <c r="JV573" s="7"/>
      <c r="JW573" s="7"/>
      <c r="JX573" s="7"/>
      <c r="JY573" s="7"/>
      <c r="JZ573" s="7"/>
      <c r="KA573" s="7"/>
      <c r="KB573" s="7"/>
      <c r="KC573" s="7"/>
      <c r="KD573" s="7"/>
      <c r="KE573" s="7"/>
      <c r="KF573" s="7"/>
      <c r="KG573" s="7"/>
      <c r="KH573" s="7"/>
      <c r="KI573" s="7"/>
      <c r="KJ573" s="7"/>
      <c r="KK573" s="7"/>
      <c r="KL573" s="7"/>
      <c r="KM573" s="7"/>
      <c r="KN573" s="7"/>
      <c r="KO573" s="7"/>
      <c r="KP573" s="7"/>
      <c r="KQ573" s="7"/>
      <c r="KR573" s="7"/>
      <c r="KS573" s="7"/>
      <c r="KT573" s="7"/>
      <c r="KU573" s="7"/>
      <c r="KV573" s="7"/>
      <c r="KW573" s="7"/>
      <c r="KX573" s="7"/>
      <c r="KY573" s="7"/>
      <c r="KZ573" s="7"/>
      <c r="LA573" s="7"/>
      <c r="LB573" s="7"/>
      <c r="LC573" s="7"/>
      <c r="LD573" s="7"/>
      <c r="LE573" s="7"/>
      <c r="LF573" s="7"/>
      <c r="LG573" s="7"/>
      <c r="LH573" s="7"/>
      <c r="LI573" s="7"/>
      <c r="LJ573" s="7"/>
      <c r="LK573" s="7"/>
      <c r="LL573" s="7"/>
      <c r="LM573" s="7"/>
      <c r="LN573" s="7"/>
      <c r="LO573" s="7"/>
      <c r="LP573" s="7"/>
      <c r="LQ573" s="7"/>
      <c r="LR573" s="7"/>
      <c r="LS573" s="7"/>
      <c r="LT573" s="7"/>
      <c r="LU573" s="7"/>
      <c r="LV573" s="7"/>
      <c r="LW573" s="7"/>
      <c r="LX573" s="7"/>
      <c r="LY573" s="7"/>
      <c r="LZ573" s="7"/>
      <c r="MA573" s="7"/>
      <c r="MB573" s="7"/>
      <c r="MC573" s="7"/>
      <c r="MD573" s="7"/>
      <c r="ME573" s="7"/>
      <c r="MF573" s="7"/>
      <c r="MG573" s="7"/>
      <c r="MH573" s="7"/>
      <c r="MI573" s="7"/>
      <c r="MJ573" s="7"/>
      <c r="MK573" s="7"/>
      <c r="ML573" s="7"/>
      <c r="MM573" s="7"/>
      <c r="MN573" s="7"/>
      <c r="MO573" s="7"/>
      <c r="MP573" s="7"/>
      <c r="MQ573" s="7"/>
      <c r="MR573" s="7"/>
      <c r="MS573" s="7"/>
      <c r="MT573" s="7"/>
      <c r="MU573" s="7"/>
      <c r="MV573" s="7"/>
      <c r="MW573" s="7"/>
      <c r="MX573" s="7"/>
      <c r="MY573" s="7"/>
      <c r="MZ573" s="7"/>
      <c r="NA573" s="7"/>
      <c r="NB573" s="7"/>
      <c r="NC573" s="7"/>
      <c r="ND573" s="7"/>
      <c r="NE573" s="7"/>
      <c r="NF573" s="7"/>
      <c r="NG573" s="7"/>
      <c r="NH573" s="7"/>
      <c r="NI573" s="7"/>
      <c r="NJ573" s="7"/>
      <c r="NK573" s="7"/>
      <c r="NL573" s="7"/>
      <c r="NM573" s="7"/>
      <c r="NN573" s="7"/>
      <c r="NO573" s="7"/>
      <c r="NP573" s="7"/>
      <c r="NQ573" s="7"/>
      <c r="NR573" s="7"/>
      <c r="NS573" s="7"/>
      <c r="NT573" s="7"/>
      <c r="NU573" s="7"/>
      <c r="NV573" s="7"/>
      <c r="NW573" s="7"/>
      <c r="NX573" s="7"/>
      <c r="NY573" s="7"/>
      <c r="NZ573" s="7"/>
      <c r="OA573" s="7"/>
      <c r="OB573" s="7"/>
      <c r="OC573" s="7"/>
      <c r="OD573" s="7"/>
      <c r="OE573" s="7"/>
      <c r="OF573" s="7"/>
      <c r="OG573" s="7"/>
      <c r="OH573" s="7"/>
      <c r="OI573" s="7"/>
      <c r="OJ573" s="7"/>
      <c r="OK573" s="7"/>
      <c r="OL573" s="7"/>
      <c r="OM573" s="7"/>
      <c r="ON573" s="7"/>
      <c r="OO573" s="7"/>
      <c r="OP573" s="7"/>
      <c r="OQ573" s="7"/>
      <c r="OR573" s="7"/>
      <c r="OS573" s="7"/>
      <c r="OT573" s="7"/>
      <c r="OU573" s="7"/>
      <c r="OV573" s="7"/>
      <c r="OW573" s="7"/>
      <c r="OX573" s="7"/>
      <c r="OY573" s="7"/>
      <c r="OZ573" s="7"/>
      <c r="PA573" s="7"/>
      <c r="PB573" s="7"/>
      <c r="PC573" s="7"/>
      <c r="PD573" s="7"/>
      <c r="PE573" s="7"/>
      <c r="PF573" s="7"/>
      <c r="PG573" s="7"/>
      <c r="PH573" s="7"/>
      <c r="PI573" s="7"/>
      <c r="PJ573" s="7"/>
      <c r="PK573" s="7"/>
      <c r="PL573" s="7"/>
      <c r="PM573" s="7"/>
      <c r="PN573" s="7"/>
      <c r="PO573" s="7"/>
      <c r="PP573" s="7"/>
      <c r="PQ573" s="7"/>
      <c r="PR573" s="7"/>
      <c r="PS573" s="7"/>
      <c r="PT573" s="7"/>
      <c r="PU573" s="7"/>
      <c r="PV573" s="7"/>
      <c r="PW573" s="7"/>
      <c r="PX573" s="7"/>
      <c r="PY573" s="7"/>
      <c r="PZ573" s="7"/>
      <c r="QA573" s="7"/>
      <c r="QB573" s="7"/>
      <c r="QC573" s="7"/>
      <c r="QD573" s="7"/>
      <c r="QE573" s="7"/>
      <c r="QF573" s="7"/>
      <c r="QG573" s="7"/>
      <c r="QH573" s="7"/>
      <c r="QI573" s="7"/>
      <c r="QJ573" s="7"/>
      <c r="QK573" s="7"/>
      <c r="QL573" s="7"/>
      <c r="QM573" s="7"/>
      <c r="QN573" s="7"/>
      <c r="QO573" s="7"/>
      <c r="QP573" s="7"/>
      <c r="QQ573" s="7"/>
      <c r="QR573" s="7"/>
      <c r="QS573" s="7"/>
      <c r="QT573" s="7"/>
      <c r="QU573" s="7"/>
      <c r="QV573" s="7"/>
      <c r="QW573" s="7"/>
      <c r="QX573" s="7"/>
      <c r="QY573" s="7"/>
      <c r="QZ573" s="7"/>
      <c r="RA573" s="7"/>
      <c r="RB573" s="7"/>
      <c r="RC573" s="7"/>
      <c r="RD573" s="7"/>
      <c r="RE573" s="7"/>
      <c r="RF573" s="7"/>
      <c r="RG573" s="7"/>
      <c r="RH573" s="7"/>
      <c r="RI573" s="7"/>
      <c r="RJ573" s="7"/>
      <c r="RK573" s="7"/>
      <c r="RL573" s="7"/>
      <c r="RM573" s="7"/>
      <c r="RN573" s="7"/>
      <c r="RO573" s="7"/>
      <c r="RP573" s="7"/>
      <c r="RQ573" s="7"/>
      <c r="RR573" s="7"/>
      <c r="RS573" s="7"/>
      <c r="RT573" s="7"/>
      <c r="RU573" s="7"/>
      <c r="RV573" s="7"/>
      <c r="RW573" s="7"/>
      <c r="RX573" s="7"/>
      <c r="RY573" s="7"/>
      <c r="RZ573" s="7"/>
      <c r="SA573" s="7"/>
      <c r="SB573" s="7"/>
      <c r="SC573" s="7"/>
      <c r="SD573" s="7"/>
      <c r="SE573" s="7"/>
      <c r="SF573" s="7"/>
      <c r="SG573" s="7"/>
      <c r="SH573" s="7"/>
      <c r="SI573" s="7"/>
      <c r="SJ573" s="7"/>
      <c r="SK573" s="7"/>
    </row>
    <row r="574" ht="14.2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  <c r="DT574" s="7"/>
      <c r="DU574" s="7"/>
      <c r="DV574" s="7"/>
      <c r="DW574" s="7"/>
      <c r="DX574" s="7"/>
      <c r="DY574" s="7"/>
      <c r="DZ574" s="7"/>
      <c r="EA574" s="7"/>
      <c r="EB574" s="7"/>
      <c r="EC574" s="7"/>
      <c r="ED574" s="7"/>
      <c r="EE574" s="7"/>
      <c r="EF574" s="7"/>
      <c r="EG574" s="7"/>
      <c r="EH574" s="7"/>
      <c r="EI574" s="7"/>
      <c r="EJ574" s="7"/>
      <c r="EK574" s="7"/>
      <c r="EL574" s="7"/>
      <c r="EM574" s="7"/>
      <c r="EN574" s="7"/>
      <c r="EO574" s="7"/>
      <c r="EP574" s="7"/>
      <c r="EQ574" s="7"/>
      <c r="ER574" s="7"/>
      <c r="ES574" s="7"/>
      <c r="ET574" s="7"/>
      <c r="EU574" s="7"/>
      <c r="EV574" s="7"/>
      <c r="EW574" s="7"/>
      <c r="EX574" s="7"/>
      <c r="EY574" s="7"/>
      <c r="EZ574" s="7"/>
      <c r="FA574" s="7"/>
      <c r="FB574" s="7"/>
      <c r="FC574" s="7"/>
      <c r="FD574" s="7"/>
      <c r="FE574" s="7"/>
      <c r="FF574" s="7"/>
      <c r="FG574" s="7"/>
      <c r="FH574" s="7"/>
      <c r="FI574" s="7"/>
      <c r="FJ574" s="7"/>
      <c r="FK574" s="7"/>
      <c r="FL574" s="7"/>
      <c r="FM574" s="7"/>
      <c r="FN574" s="7"/>
      <c r="FO574" s="7"/>
      <c r="FP574" s="7"/>
      <c r="FQ574" s="7"/>
      <c r="FR574" s="7"/>
      <c r="FS574" s="7"/>
      <c r="FT574" s="7"/>
      <c r="FU574" s="7"/>
      <c r="FV574" s="7"/>
      <c r="FW574" s="7"/>
      <c r="FX574" s="7"/>
      <c r="FY574" s="7"/>
      <c r="FZ574" s="7"/>
      <c r="GA574" s="7"/>
      <c r="GB574" s="7"/>
      <c r="GC574" s="7"/>
      <c r="GD574" s="7"/>
      <c r="GE574" s="7"/>
      <c r="GF574" s="7"/>
      <c r="GG574" s="7"/>
      <c r="GH574" s="7"/>
      <c r="GI574" s="7"/>
      <c r="GJ574" s="7"/>
      <c r="GK574" s="7"/>
      <c r="GL574" s="7"/>
      <c r="GM574" s="7"/>
      <c r="GN574" s="7"/>
      <c r="GO574" s="7"/>
      <c r="GP574" s="7"/>
      <c r="GQ574" s="7"/>
      <c r="GR574" s="7"/>
      <c r="GS574" s="7"/>
      <c r="GT574" s="7"/>
      <c r="GU574" s="7"/>
      <c r="GV574" s="7"/>
      <c r="GW574" s="7"/>
      <c r="GX574" s="7"/>
      <c r="GY574" s="7"/>
      <c r="GZ574" s="7"/>
      <c r="HA574" s="7"/>
      <c r="HB574" s="7"/>
      <c r="HC574" s="7"/>
      <c r="HD574" s="7"/>
      <c r="HE574" s="7"/>
      <c r="HF574" s="7"/>
      <c r="HG574" s="7"/>
      <c r="HH574" s="7"/>
      <c r="HI574" s="7"/>
      <c r="HJ574" s="7"/>
      <c r="HK574" s="7"/>
      <c r="HL574" s="7"/>
      <c r="HM574" s="7"/>
      <c r="HN574" s="7"/>
      <c r="HO574" s="7"/>
      <c r="HP574" s="7"/>
      <c r="HQ574" s="7"/>
      <c r="HR574" s="7"/>
      <c r="HS574" s="7"/>
      <c r="HT574" s="7"/>
      <c r="HU574" s="7"/>
      <c r="HV574" s="7"/>
      <c r="HW574" s="7"/>
      <c r="HX574" s="7"/>
      <c r="HY574" s="7"/>
      <c r="HZ574" s="7"/>
      <c r="IA574" s="7"/>
      <c r="IB574" s="7"/>
      <c r="IC574" s="7"/>
      <c r="ID574" s="7"/>
      <c r="IE574" s="7"/>
      <c r="IF574" s="7"/>
      <c r="IG574" s="7"/>
      <c r="IH574" s="7"/>
      <c r="II574" s="7"/>
      <c r="IJ574" s="7"/>
      <c r="IK574" s="7"/>
      <c r="IL574" s="7"/>
      <c r="IM574" s="7"/>
      <c r="IN574" s="7"/>
      <c r="IO574" s="7"/>
      <c r="IP574" s="7"/>
      <c r="IQ574" s="7"/>
      <c r="IR574" s="7"/>
      <c r="IS574" s="7"/>
      <c r="IT574" s="7"/>
      <c r="IU574" s="7"/>
      <c r="IV574" s="7"/>
      <c r="IW574" s="7"/>
      <c r="IX574" s="7"/>
      <c r="IY574" s="7"/>
      <c r="IZ574" s="7"/>
      <c r="JA574" s="7"/>
      <c r="JB574" s="7"/>
      <c r="JC574" s="7"/>
      <c r="JD574" s="7"/>
      <c r="JE574" s="7"/>
      <c r="JF574" s="7"/>
      <c r="JG574" s="7"/>
      <c r="JH574" s="7"/>
      <c r="JI574" s="7"/>
      <c r="JJ574" s="7"/>
      <c r="JK574" s="7"/>
      <c r="JL574" s="7"/>
      <c r="JM574" s="7"/>
      <c r="JN574" s="7"/>
      <c r="JO574" s="7"/>
      <c r="JP574" s="7"/>
      <c r="JQ574" s="7"/>
      <c r="JR574" s="7"/>
      <c r="JS574" s="7"/>
      <c r="JT574" s="7"/>
      <c r="JU574" s="7"/>
      <c r="JV574" s="7"/>
      <c r="JW574" s="7"/>
      <c r="JX574" s="7"/>
      <c r="JY574" s="7"/>
      <c r="JZ574" s="7"/>
      <c r="KA574" s="7"/>
      <c r="KB574" s="7"/>
      <c r="KC574" s="7"/>
      <c r="KD574" s="7"/>
      <c r="KE574" s="7"/>
      <c r="KF574" s="7"/>
      <c r="KG574" s="7"/>
      <c r="KH574" s="7"/>
      <c r="KI574" s="7"/>
      <c r="KJ574" s="7"/>
      <c r="KK574" s="7"/>
      <c r="KL574" s="7"/>
      <c r="KM574" s="7"/>
      <c r="KN574" s="7"/>
      <c r="KO574" s="7"/>
      <c r="KP574" s="7"/>
      <c r="KQ574" s="7"/>
      <c r="KR574" s="7"/>
      <c r="KS574" s="7"/>
      <c r="KT574" s="7"/>
      <c r="KU574" s="7"/>
      <c r="KV574" s="7"/>
      <c r="KW574" s="7"/>
      <c r="KX574" s="7"/>
      <c r="KY574" s="7"/>
      <c r="KZ574" s="7"/>
      <c r="LA574" s="7"/>
      <c r="LB574" s="7"/>
      <c r="LC574" s="7"/>
      <c r="LD574" s="7"/>
      <c r="LE574" s="7"/>
      <c r="LF574" s="7"/>
      <c r="LG574" s="7"/>
      <c r="LH574" s="7"/>
      <c r="LI574" s="7"/>
      <c r="LJ574" s="7"/>
      <c r="LK574" s="7"/>
      <c r="LL574" s="7"/>
      <c r="LM574" s="7"/>
      <c r="LN574" s="7"/>
      <c r="LO574" s="7"/>
      <c r="LP574" s="7"/>
      <c r="LQ574" s="7"/>
      <c r="LR574" s="7"/>
      <c r="LS574" s="7"/>
      <c r="LT574" s="7"/>
      <c r="LU574" s="7"/>
      <c r="LV574" s="7"/>
      <c r="LW574" s="7"/>
      <c r="LX574" s="7"/>
      <c r="LY574" s="7"/>
      <c r="LZ574" s="7"/>
      <c r="MA574" s="7"/>
      <c r="MB574" s="7"/>
      <c r="MC574" s="7"/>
      <c r="MD574" s="7"/>
      <c r="ME574" s="7"/>
      <c r="MF574" s="7"/>
      <c r="MG574" s="7"/>
      <c r="MH574" s="7"/>
      <c r="MI574" s="7"/>
      <c r="MJ574" s="7"/>
      <c r="MK574" s="7"/>
      <c r="ML574" s="7"/>
      <c r="MM574" s="7"/>
      <c r="MN574" s="7"/>
      <c r="MO574" s="7"/>
      <c r="MP574" s="7"/>
      <c r="MQ574" s="7"/>
      <c r="MR574" s="7"/>
      <c r="MS574" s="7"/>
      <c r="MT574" s="7"/>
      <c r="MU574" s="7"/>
      <c r="MV574" s="7"/>
      <c r="MW574" s="7"/>
      <c r="MX574" s="7"/>
      <c r="MY574" s="7"/>
      <c r="MZ574" s="7"/>
      <c r="NA574" s="7"/>
      <c r="NB574" s="7"/>
      <c r="NC574" s="7"/>
      <c r="ND574" s="7"/>
      <c r="NE574" s="7"/>
      <c r="NF574" s="7"/>
      <c r="NG574" s="7"/>
      <c r="NH574" s="7"/>
      <c r="NI574" s="7"/>
      <c r="NJ574" s="7"/>
      <c r="NK574" s="7"/>
      <c r="NL574" s="7"/>
      <c r="NM574" s="7"/>
      <c r="NN574" s="7"/>
      <c r="NO574" s="7"/>
      <c r="NP574" s="7"/>
      <c r="NQ574" s="7"/>
      <c r="NR574" s="7"/>
      <c r="NS574" s="7"/>
      <c r="NT574" s="7"/>
      <c r="NU574" s="7"/>
      <c r="NV574" s="7"/>
      <c r="NW574" s="7"/>
      <c r="NX574" s="7"/>
      <c r="NY574" s="7"/>
      <c r="NZ574" s="7"/>
      <c r="OA574" s="7"/>
      <c r="OB574" s="7"/>
      <c r="OC574" s="7"/>
      <c r="OD574" s="7"/>
      <c r="OE574" s="7"/>
      <c r="OF574" s="7"/>
      <c r="OG574" s="7"/>
      <c r="OH574" s="7"/>
      <c r="OI574" s="7"/>
      <c r="OJ574" s="7"/>
      <c r="OK574" s="7"/>
      <c r="OL574" s="7"/>
      <c r="OM574" s="7"/>
      <c r="ON574" s="7"/>
      <c r="OO574" s="7"/>
      <c r="OP574" s="7"/>
      <c r="OQ574" s="7"/>
      <c r="OR574" s="7"/>
      <c r="OS574" s="7"/>
      <c r="OT574" s="7"/>
      <c r="OU574" s="7"/>
      <c r="OV574" s="7"/>
      <c r="OW574" s="7"/>
      <c r="OX574" s="7"/>
      <c r="OY574" s="7"/>
      <c r="OZ574" s="7"/>
      <c r="PA574" s="7"/>
      <c r="PB574" s="7"/>
      <c r="PC574" s="7"/>
      <c r="PD574" s="7"/>
      <c r="PE574" s="7"/>
      <c r="PF574" s="7"/>
      <c r="PG574" s="7"/>
      <c r="PH574" s="7"/>
      <c r="PI574" s="7"/>
      <c r="PJ574" s="7"/>
      <c r="PK574" s="7"/>
      <c r="PL574" s="7"/>
      <c r="PM574" s="7"/>
      <c r="PN574" s="7"/>
      <c r="PO574" s="7"/>
      <c r="PP574" s="7"/>
      <c r="PQ574" s="7"/>
      <c r="PR574" s="7"/>
      <c r="PS574" s="7"/>
      <c r="PT574" s="7"/>
      <c r="PU574" s="7"/>
      <c r="PV574" s="7"/>
      <c r="PW574" s="7"/>
      <c r="PX574" s="7"/>
      <c r="PY574" s="7"/>
      <c r="PZ574" s="7"/>
      <c r="QA574" s="7"/>
      <c r="QB574" s="7"/>
      <c r="QC574" s="7"/>
      <c r="QD574" s="7"/>
      <c r="QE574" s="7"/>
      <c r="QF574" s="7"/>
      <c r="QG574" s="7"/>
      <c r="QH574" s="7"/>
      <c r="QI574" s="7"/>
      <c r="QJ574" s="7"/>
      <c r="QK574" s="7"/>
      <c r="QL574" s="7"/>
      <c r="QM574" s="7"/>
      <c r="QN574" s="7"/>
      <c r="QO574" s="7"/>
      <c r="QP574" s="7"/>
      <c r="QQ574" s="7"/>
      <c r="QR574" s="7"/>
      <c r="QS574" s="7"/>
      <c r="QT574" s="7"/>
      <c r="QU574" s="7"/>
      <c r="QV574" s="7"/>
      <c r="QW574" s="7"/>
      <c r="QX574" s="7"/>
      <c r="QY574" s="7"/>
      <c r="QZ574" s="7"/>
      <c r="RA574" s="7"/>
      <c r="RB574" s="7"/>
      <c r="RC574" s="7"/>
      <c r="RD574" s="7"/>
      <c r="RE574" s="7"/>
      <c r="RF574" s="7"/>
      <c r="RG574" s="7"/>
      <c r="RH574" s="7"/>
      <c r="RI574" s="7"/>
      <c r="RJ574" s="7"/>
      <c r="RK574" s="7"/>
      <c r="RL574" s="7"/>
      <c r="RM574" s="7"/>
      <c r="RN574" s="7"/>
      <c r="RO574" s="7"/>
      <c r="RP574" s="7"/>
      <c r="RQ574" s="7"/>
      <c r="RR574" s="7"/>
      <c r="RS574" s="7"/>
      <c r="RT574" s="7"/>
      <c r="RU574" s="7"/>
      <c r="RV574" s="7"/>
      <c r="RW574" s="7"/>
      <c r="RX574" s="7"/>
      <c r="RY574" s="7"/>
      <c r="RZ574" s="7"/>
      <c r="SA574" s="7"/>
      <c r="SB574" s="7"/>
      <c r="SC574" s="7"/>
      <c r="SD574" s="7"/>
      <c r="SE574" s="7"/>
      <c r="SF574" s="7"/>
      <c r="SG574" s="7"/>
      <c r="SH574" s="7"/>
      <c r="SI574" s="7"/>
      <c r="SJ574" s="7"/>
      <c r="SK574" s="7"/>
    </row>
    <row r="575" ht="14.2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  <c r="DT575" s="7"/>
      <c r="DU575" s="7"/>
      <c r="DV575" s="7"/>
      <c r="DW575" s="7"/>
      <c r="DX575" s="7"/>
      <c r="DY575" s="7"/>
      <c r="DZ575" s="7"/>
      <c r="EA575" s="7"/>
      <c r="EB575" s="7"/>
      <c r="EC575" s="7"/>
      <c r="ED575" s="7"/>
      <c r="EE575" s="7"/>
      <c r="EF575" s="7"/>
      <c r="EG575" s="7"/>
      <c r="EH575" s="7"/>
      <c r="EI575" s="7"/>
      <c r="EJ575" s="7"/>
      <c r="EK575" s="7"/>
      <c r="EL575" s="7"/>
      <c r="EM575" s="7"/>
      <c r="EN575" s="7"/>
      <c r="EO575" s="7"/>
      <c r="EP575" s="7"/>
      <c r="EQ575" s="7"/>
      <c r="ER575" s="7"/>
      <c r="ES575" s="7"/>
      <c r="ET575" s="7"/>
      <c r="EU575" s="7"/>
      <c r="EV575" s="7"/>
      <c r="EW575" s="7"/>
      <c r="EX575" s="7"/>
      <c r="EY575" s="7"/>
      <c r="EZ575" s="7"/>
      <c r="FA575" s="7"/>
      <c r="FB575" s="7"/>
      <c r="FC575" s="7"/>
      <c r="FD575" s="7"/>
      <c r="FE575" s="7"/>
      <c r="FF575" s="7"/>
      <c r="FG575" s="7"/>
      <c r="FH575" s="7"/>
      <c r="FI575" s="7"/>
      <c r="FJ575" s="7"/>
      <c r="FK575" s="7"/>
      <c r="FL575" s="7"/>
      <c r="FM575" s="7"/>
      <c r="FN575" s="7"/>
      <c r="FO575" s="7"/>
      <c r="FP575" s="7"/>
      <c r="FQ575" s="7"/>
      <c r="FR575" s="7"/>
      <c r="FS575" s="7"/>
      <c r="FT575" s="7"/>
      <c r="FU575" s="7"/>
      <c r="FV575" s="7"/>
      <c r="FW575" s="7"/>
      <c r="FX575" s="7"/>
      <c r="FY575" s="7"/>
      <c r="FZ575" s="7"/>
      <c r="GA575" s="7"/>
      <c r="GB575" s="7"/>
      <c r="GC575" s="7"/>
      <c r="GD575" s="7"/>
      <c r="GE575" s="7"/>
      <c r="GF575" s="7"/>
      <c r="GG575" s="7"/>
      <c r="GH575" s="7"/>
      <c r="GI575" s="7"/>
      <c r="GJ575" s="7"/>
      <c r="GK575" s="7"/>
      <c r="GL575" s="7"/>
      <c r="GM575" s="7"/>
      <c r="GN575" s="7"/>
      <c r="GO575" s="7"/>
      <c r="GP575" s="7"/>
      <c r="GQ575" s="7"/>
      <c r="GR575" s="7"/>
      <c r="GS575" s="7"/>
      <c r="GT575" s="7"/>
      <c r="GU575" s="7"/>
      <c r="GV575" s="7"/>
      <c r="GW575" s="7"/>
      <c r="GX575" s="7"/>
      <c r="GY575" s="7"/>
      <c r="GZ575" s="7"/>
      <c r="HA575" s="7"/>
      <c r="HB575" s="7"/>
      <c r="HC575" s="7"/>
      <c r="HD575" s="7"/>
      <c r="HE575" s="7"/>
      <c r="HF575" s="7"/>
      <c r="HG575" s="7"/>
      <c r="HH575" s="7"/>
      <c r="HI575" s="7"/>
      <c r="HJ575" s="7"/>
      <c r="HK575" s="7"/>
      <c r="HL575" s="7"/>
      <c r="HM575" s="7"/>
      <c r="HN575" s="7"/>
      <c r="HO575" s="7"/>
      <c r="HP575" s="7"/>
      <c r="HQ575" s="7"/>
      <c r="HR575" s="7"/>
      <c r="HS575" s="7"/>
      <c r="HT575" s="7"/>
      <c r="HU575" s="7"/>
      <c r="HV575" s="7"/>
      <c r="HW575" s="7"/>
      <c r="HX575" s="7"/>
      <c r="HY575" s="7"/>
      <c r="HZ575" s="7"/>
      <c r="IA575" s="7"/>
      <c r="IB575" s="7"/>
      <c r="IC575" s="7"/>
      <c r="ID575" s="7"/>
      <c r="IE575" s="7"/>
      <c r="IF575" s="7"/>
      <c r="IG575" s="7"/>
      <c r="IH575" s="7"/>
      <c r="II575" s="7"/>
      <c r="IJ575" s="7"/>
      <c r="IK575" s="7"/>
      <c r="IL575" s="7"/>
      <c r="IM575" s="7"/>
      <c r="IN575" s="7"/>
      <c r="IO575" s="7"/>
      <c r="IP575" s="7"/>
      <c r="IQ575" s="7"/>
      <c r="IR575" s="7"/>
      <c r="IS575" s="7"/>
      <c r="IT575" s="7"/>
      <c r="IU575" s="7"/>
      <c r="IV575" s="7"/>
      <c r="IW575" s="7"/>
      <c r="IX575" s="7"/>
      <c r="IY575" s="7"/>
      <c r="IZ575" s="7"/>
      <c r="JA575" s="7"/>
      <c r="JB575" s="7"/>
      <c r="JC575" s="7"/>
      <c r="JD575" s="7"/>
      <c r="JE575" s="7"/>
      <c r="JF575" s="7"/>
      <c r="JG575" s="7"/>
      <c r="JH575" s="7"/>
      <c r="JI575" s="7"/>
      <c r="JJ575" s="7"/>
      <c r="JK575" s="7"/>
      <c r="JL575" s="7"/>
      <c r="JM575" s="7"/>
      <c r="JN575" s="7"/>
      <c r="JO575" s="7"/>
      <c r="JP575" s="7"/>
      <c r="JQ575" s="7"/>
      <c r="JR575" s="7"/>
      <c r="JS575" s="7"/>
      <c r="JT575" s="7"/>
      <c r="JU575" s="7"/>
      <c r="JV575" s="7"/>
      <c r="JW575" s="7"/>
      <c r="JX575" s="7"/>
      <c r="JY575" s="7"/>
      <c r="JZ575" s="7"/>
      <c r="KA575" s="7"/>
      <c r="KB575" s="7"/>
      <c r="KC575" s="7"/>
      <c r="KD575" s="7"/>
      <c r="KE575" s="7"/>
      <c r="KF575" s="7"/>
      <c r="KG575" s="7"/>
      <c r="KH575" s="7"/>
      <c r="KI575" s="7"/>
      <c r="KJ575" s="7"/>
      <c r="KK575" s="7"/>
      <c r="KL575" s="7"/>
      <c r="KM575" s="7"/>
      <c r="KN575" s="7"/>
      <c r="KO575" s="7"/>
      <c r="KP575" s="7"/>
      <c r="KQ575" s="7"/>
      <c r="KR575" s="7"/>
      <c r="KS575" s="7"/>
      <c r="KT575" s="7"/>
      <c r="KU575" s="7"/>
      <c r="KV575" s="7"/>
      <c r="KW575" s="7"/>
      <c r="KX575" s="7"/>
      <c r="KY575" s="7"/>
      <c r="KZ575" s="7"/>
      <c r="LA575" s="7"/>
      <c r="LB575" s="7"/>
      <c r="LC575" s="7"/>
      <c r="LD575" s="7"/>
      <c r="LE575" s="7"/>
      <c r="LF575" s="7"/>
      <c r="LG575" s="7"/>
      <c r="LH575" s="7"/>
      <c r="LI575" s="7"/>
      <c r="LJ575" s="7"/>
      <c r="LK575" s="7"/>
      <c r="LL575" s="7"/>
      <c r="LM575" s="7"/>
      <c r="LN575" s="7"/>
      <c r="LO575" s="7"/>
      <c r="LP575" s="7"/>
      <c r="LQ575" s="7"/>
      <c r="LR575" s="7"/>
      <c r="LS575" s="7"/>
      <c r="LT575" s="7"/>
      <c r="LU575" s="7"/>
      <c r="LV575" s="7"/>
      <c r="LW575" s="7"/>
      <c r="LX575" s="7"/>
      <c r="LY575" s="7"/>
      <c r="LZ575" s="7"/>
      <c r="MA575" s="7"/>
      <c r="MB575" s="7"/>
      <c r="MC575" s="7"/>
      <c r="MD575" s="7"/>
      <c r="ME575" s="7"/>
      <c r="MF575" s="7"/>
      <c r="MG575" s="7"/>
      <c r="MH575" s="7"/>
      <c r="MI575" s="7"/>
      <c r="MJ575" s="7"/>
      <c r="MK575" s="7"/>
      <c r="ML575" s="7"/>
      <c r="MM575" s="7"/>
      <c r="MN575" s="7"/>
      <c r="MO575" s="7"/>
      <c r="MP575" s="7"/>
      <c r="MQ575" s="7"/>
      <c r="MR575" s="7"/>
      <c r="MS575" s="7"/>
      <c r="MT575" s="7"/>
      <c r="MU575" s="7"/>
      <c r="MV575" s="7"/>
      <c r="MW575" s="7"/>
      <c r="MX575" s="7"/>
      <c r="MY575" s="7"/>
      <c r="MZ575" s="7"/>
      <c r="NA575" s="7"/>
      <c r="NB575" s="7"/>
      <c r="NC575" s="7"/>
      <c r="ND575" s="7"/>
      <c r="NE575" s="7"/>
      <c r="NF575" s="7"/>
      <c r="NG575" s="7"/>
      <c r="NH575" s="7"/>
      <c r="NI575" s="7"/>
      <c r="NJ575" s="7"/>
      <c r="NK575" s="7"/>
      <c r="NL575" s="7"/>
      <c r="NM575" s="7"/>
      <c r="NN575" s="7"/>
      <c r="NO575" s="7"/>
      <c r="NP575" s="7"/>
      <c r="NQ575" s="7"/>
      <c r="NR575" s="7"/>
      <c r="NS575" s="7"/>
      <c r="NT575" s="7"/>
      <c r="NU575" s="7"/>
      <c r="NV575" s="7"/>
      <c r="NW575" s="7"/>
      <c r="NX575" s="7"/>
      <c r="NY575" s="7"/>
      <c r="NZ575" s="7"/>
      <c r="OA575" s="7"/>
      <c r="OB575" s="7"/>
      <c r="OC575" s="7"/>
      <c r="OD575" s="7"/>
      <c r="OE575" s="7"/>
      <c r="OF575" s="7"/>
      <c r="OG575" s="7"/>
      <c r="OH575" s="7"/>
      <c r="OI575" s="7"/>
      <c r="OJ575" s="7"/>
      <c r="OK575" s="7"/>
      <c r="OL575" s="7"/>
      <c r="OM575" s="7"/>
      <c r="ON575" s="7"/>
      <c r="OO575" s="7"/>
      <c r="OP575" s="7"/>
      <c r="OQ575" s="7"/>
      <c r="OR575" s="7"/>
      <c r="OS575" s="7"/>
      <c r="OT575" s="7"/>
      <c r="OU575" s="7"/>
      <c r="OV575" s="7"/>
      <c r="OW575" s="7"/>
      <c r="OX575" s="7"/>
      <c r="OY575" s="7"/>
      <c r="OZ575" s="7"/>
      <c r="PA575" s="7"/>
      <c r="PB575" s="7"/>
      <c r="PC575" s="7"/>
      <c r="PD575" s="7"/>
      <c r="PE575" s="7"/>
      <c r="PF575" s="7"/>
      <c r="PG575" s="7"/>
      <c r="PH575" s="7"/>
      <c r="PI575" s="7"/>
      <c r="PJ575" s="7"/>
      <c r="PK575" s="7"/>
      <c r="PL575" s="7"/>
      <c r="PM575" s="7"/>
      <c r="PN575" s="7"/>
      <c r="PO575" s="7"/>
      <c r="PP575" s="7"/>
      <c r="PQ575" s="7"/>
      <c r="PR575" s="7"/>
      <c r="PS575" s="7"/>
      <c r="PT575" s="7"/>
      <c r="PU575" s="7"/>
      <c r="PV575" s="7"/>
      <c r="PW575" s="7"/>
      <c r="PX575" s="7"/>
      <c r="PY575" s="7"/>
      <c r="PZ575" s="7"/>
      <c r="QA575" s="7"/>
      <c r="QB575" s="7"/>
      <c r="QC575" s="7"/>
      <c r="QD575" s="7"/>
      <c r="QE575" s="7"/>
      <c r="QF575" s="7"/>
      <c r="QG575" s="7"/>
      <c r="QH575" s="7"/>
      <c r="QI575" s="7"/>
      <c r="QJ575" s="7"/>
      <c r="QK575" s="7"/>
      <c r="QL575" s="7"/>
      <c r="QM575" s="7"/>
      <c r="QN575" s="7"/>
      <c r="QO575" s="7"/>
      <c r="QP575" s="7"/>
      <c r="QQ575" s="7"/>
      <c r="QR575" s="7"/>
      <c r="QS575" s="7"/>
      <c r="QT575" s="7"/>
      <c r="QU575" s="7"/>
      <c r="QV575" s="7"/>
      <c r="QW575" s="7"/>
      <c r="QX575" s="7"/>
      <c r="QY575" s="7"/>
      <c r="QZ575" s="7"/>
      <c r="RA575" s="7"/>
      <c r="RB575" s="7"/>
      <c r="RC575" s="7"/>
      <c r="RD575" s="7"/>
      <c r="RE575" s="7"/>
      <c r="RF575" s="7"/>
      <c r="RG575" s="7"/>
      <c r="RH575" s="7"/>
      <c r="RI575" s="7"/>
      <c r="RJ575" s="7"/>
      <c r="RK575" s="7"/>
      <c r="RL575" s="7"/>
      <c r="RM575" s="7"/>
      <c r="RN575" s="7"/>
      <c r="RO575" s="7"/>
      <c r="RP575" s="7"/>
      <c r="RQ575" s="7"/>
      <c r="RR575" s="7"/>
      <c r="RS575" s="7"/>
      <c r="RT575" s="7"/>
      <c r="RU575" s="7"/>
      <c r="RV575" s="7"/>
      <c r="RW575" s="7"/>
      <c r="RX575" s="7"/>
      <c r="RY575" s="7"/>
      <c r="RZ575" s="7"/>
      <c r="SA575" s="7"/>
      <c r="SB575" s="7"/>
      <c r="SC575" s="7"/>
      <c r="SD575" s="7"/>
      <c r="SE575" s="7"/>
      <c r="SF575" s="7"/>
      <c r="SG575" s="7"/>
      <c r="SH575" s="7"/>
      <c r="SI575" s="7"/>
      <c r="SJ575" s="7"/>
      <c r="SK575" s="7"/>
    </row>
    <row r="576" ht="14.2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  <c r="DT576" s="7"/>
      <c r="DU576" s="7"/>
      <c r="DV576" s="7"/>
      <c r="DW576" s="7"/>
      <c r="DX576" s="7"/>
      <c r="DY576" s="7"/>
      <c r="DZ576" s="7"/>
      <c r="EA576" s="7"/>
      <c r="EB576" s="7"/>
      <c r="EC576" s="7"/>
      <c r="ED576" s="7"/>
      <c r="EE576" s="7"/>
      <c r="EF576" s="7"/>
      <c r="EG576" s="7"/>
      <c r="EH576" s="7"/>
      <c r="EI576" s="7"/>
      <c r="EJ576" s="7"/>
      <c r="EK576" s="7"/>
      <c r="EL576" s="7"/>
      <c r="EM576" s="7"/>
      <c r="EN576" s="7"/>
      <c r="EO576" s="7"/>
      <c r="EP576" s="7"/>
      <c r="EQ576" s="7"/>
      <c r="ER576" s="7"/>
      <c r="ES576" s="7"/>
      <c r="ET576" s="7"/>
      <c r="EU576" s="7"/>
      <c r="EV576" s="7"/>
      <c r="EW576" s="7"/>
      <c r="EX576" s="7"/>
      <c r="EY576" s="7"/>
      <c r="EZ576" s="7"/>
      <c r="FA576" s="7"/>
      <c r="FB576" s="7"/>
      <c r="FC576" s="7"/>
      <c r="FD576" s="7"/>
      <c r="FE576" s="7"/>
      <c r="FF576" s="7"/>
      <c r="FG576" s="7"/>
      <c r="FH576" s="7"/>
      <c r="FI576" s="7"/>
      <c r="FJ576" s="7"/>
      <c r="FK576" s="7"/>
      <c r="FL576" s="7"/>
      <c r="FM576" s="7"/>
      <c r="FN576" s="7"/>
      <c r="FO576" s="7"/>
      <c r="FP576" s="7"/>
      <c r="FQ576" s="7"/>
      <c r="FR576" s="7"/>
      <c r="FS576" s="7"/>
      <c r="FT576" s="7"/>
      <c r="FU576" s="7"/>
      <c r="FV576" s="7"/>
      <c r="FW576" s="7"/>
      <c r="FX576" s="7"/>
      <c r="FY576" s="7"/>
      <c r="FZ576" s="7"/>
      <c r="GA576" s="7"/>
      <c r="GB576" s="7"/>
      <c r="GC576" s="7"/>
      <c r="GD576" s="7"/>
      <c r="GE576" s="7"/>
      <c r="GF576" s="7"/>
      <c r="GG576" s="7"/>
      <c r="GH576" s="7"/>
      <c r="GI576" s="7"/>
      <c r="GJ576" s="7"/>
      <c r="GK576" s="7"/>
      <c r="GL576" s="7"/>
      <c r="GM576" s="7"/>
      <c r="GN576" s="7"/>
      <c r="GO576" s="7"/>
      <c r="GP576" s="7"/>
      <c r="GQ576" s="7"/>
      <c r="GR576" s="7"/>
      <c r="GS576" s="7"/>
      <c r="GT576" s="7"/>
      <c r="GU576" s="7"/>
      <c r="GV576" s="7"/>
      <c r="GW576" s="7"/>
      <c r="GX576" s="7"/>
      <c r="GY576" s="7"/>
      <c r="GZ576" s="7"/>
      <c r="HA576" s="7"/>
      <c r="HB576" s="7"/>
      <c r="HC576" s="7"/>
      <c r="HD576" s="7"/>
      <c r="HE576" s="7"/>
      <c r="HF576" s="7"/>
      <c r="HG576" s="7"/>
      <c r="HH576" s="7"/>
      <c r="HI576" s="7"/>
      <c r="HJ576" s="7"/>
      <c r="HK576" s="7"/>
      <c r="HL576" s="7"/>
      <c r="HM576" s="7"/>
      <c r="HN576" s="7"/>
      <c r="HO576" s="7"/>
      <c r="HP576" s="7"/>
      <c r="HQ576" s="7"/>
      <c r="HR576" s="7"/>
      <c r="HS576" s="7"/>
      <c r="HT576" s="7"/>
      <c r="HU576" s="7"/>
      <c r="HV576" s="7"/>
      <c r="HW576" s="7"/>
      <c r="HX576" s="7"/>
      <c r="HY576" s="7"/>
      <c r="HZ576" s="7"/>
      <c r="IA576" s="7"/>
      <c r="IB576" s="7"/>
      <c r="IC576" s="7"/>
      <c r="ID576" s="7"/>
      <c r="IE576" s="7"/>
      <c r="IF576" s="7"/>
      <c r="IG576" s="7"/>
      <c r="IH576" s="7"/>
      <c r="II576" s="7"/>
      <c r="IJ576" s="7"/>
      <c r="IK576" s="7"/>
      <c r="IL576" s="7"/>
      <c r="IM576" s="7"/>
      <c r="IN576" s="7"/>
      <c r="IO576" s="7"/>
      <c r="IP576" s="7"/>
      <c r="IQ576" s="7"/>
      <c r="IR576" s="7"/>
      <c r="IS576" s="7"/>
      <c r="IT576" s="7"/>
      <c r="IU576" s="7"/>
      <c r="IV576" s="7"/>
      <c r="IW576" s="7"/>
      <c r="IX576" s="7"/>
      <c r="IY576" s="7"/>
      <c r="IZ576" s="7"/>
      <c r="JA576" s="7"/>
      <c r="JB576" s="7"/>
      <c r="JC576" s="7"/>
      <c r="JD576" s="7"/>
      <c r="JE576" s="7"/>
      <c r="JF576" s="7"/>
      <c r="JG576" s="7"/>
      <c r="JH576" s="7"/>
      <c r="JI576" s="7"/>
      <c r="JJ576" s="7"/>
      <c r="JK576" s="7"/>
      <c r="JL576" s="7"/>
      <c r="JM576" s="7"/>
      <c r="JN576" s="7"/>
      <c r="JO576" s="7"/>
      <c r="JP576" s="7"/>
      <c r="JQ576" s="7"/>
      <c r="JR576" s="7"/>
      <c r="JS576" s="7"/>
      <c r="JT576" s="7"/>
      <c r="JU576" s="7"/>
      <c r="JV576" s="7"/>
      <c r="JW576" s="7"/>
      <c r="JX576" s="7"/>
      <c r="JY576" s="7"/>
      <c r="JZ576" s="7"/>
      <c r="KA576" s="7"/>
      <c r="KB576" s="7"/>
      <c r="KC576" s="7"/>
      <c r="KD576" s="7"/>
      <c r="KE576" s="7"/>
      <c r="KF576" s="7"/>
      <c r="KG576" s="7"/>
      <c r="KH576" s="7"/>
      <c r="KI576" s="7"/>
      <c r="KJ576" s="7"/>
      <c r="KK576" s="7"/>
      <c r="KL576" s="7"/>
      <c r="KM576" s="7"/>
      <c r="KN576" s="7"/>
      <c r="KO576" s="7"/>
      <c r="KP576" s="7"/>
      <c r="KQ576" s="7"/>
      <c r="KR576" s="7"/>
      <c r="KS576" s="7"/>
      <c r="KT576" s="7"/>
      <c r="KU576" s="7"/>
      <c r="KV576" s="7"/>
      <c r="KW576" s="7"/>
      <c r="KX576" s="7"/>
      <c r="KY576" s="7"/>
      <c r="KZ576" s="7"/>
      <c r="LA576" s="7"/>
      <c r="LB576" s="7"/>
      <c r="LC576" s="7"/>
      <c r="LD576" s="7"/>
      <c r="LE576" s="7"/>
      <c r="LF576" s="7"/>
      <c r="LG576" s="7"/>
      <c r="LH576" s="7"/>
      <c r="LI576" s="7"/>
      <c r="LJ576" s="7"/>
      <c r="LK576" s="7"/>
      <c r="LL576" s="7"/>
      <c r="LM576" s="7"/>
      <c r="LN576" s="7"/>
      <c r="LO576" s="7"/>
      <c r="LP576" s="7"/>
      <c r="LQ576" s="7"/>
      <c r="LR576" s="7"/>
      <c r="LS576" s="7"/>
      <c r="LT576" s="7"/>
      <c r="LU576" s="7"/>
      <c r="LV576" s="7"/>
      <c r="LW576" s="7"/>
      <c r="LX576" s="7"/>
      <c r="LY576" s="7"/>
      <c r="LZ576" s="7"/>
      <c r="MA576" s="7"/>
      <c r="MB576" s="7"/>
      <c r="MC576" s="7"/>
      <c r="MD576" s="7"/>
      <c r="ME576" s="7"/>
      <c r="MF576" s="7"/>
      <c r="MG576" s="7"/>
      <c r="MH576" s="7"/>
      <c r="MI576" s="7"/>
      <c r="MJ576" s="7"/>
      <c r="MK576" s="7"/>
      <c r="ML576" s="7"/>
      <c r="MM576" s="7"/>
      <c r="MN576" s="7"/>
      <c r="MO576" s="7"/>
      <c r="MP576" s="7"/>
      <c r="MQ576" s="7"/>
      <c r="MR576" s="7"/>
      <c r="MS576" s="7"/>
      <c r="MT576" s="7"/>
      <c r="MU576" s="7"/>
      <c r="MV576" s="7"/>
      <c r="MW576" s="7"/>
      <c r="MX576" s="7"/>
      <c r="MY576" s="7"/>
      <c r="MZ576" s="7"/>
      <c r="NA576" s="7"/>
      <c r="NB576" s="7"/>
      <c r="NC576" s="7"/>
      <c r="ND576" s="7"/>
      <c r="NE576" s="7"/>
      <c r="NF576" s="7"/>
      <c r="NG576" s="7"/>
      <c r="NH576" s="7"/>
      <c r="NI576" s="7"/>
      <c r="NJ576" s="7"/>
      <c r="NK576" s="7"/>
      <c r="NL576" s="7"/>
      <c r="NM576" s="7"/>
      <c r="NN576" s="7"/>
      <c r="NO576" s="7"/>
      <c r="NP576" s="7"/>
      <c r="NQ576" s="7"/>
      <c r="NR576" s="7"/>
      <c r="NS576" s="7"/>
      <c r="NT576" s="7"/>
      <c r="NU576" s="7"/>
      <c r="NV576" s="7"/>
      <c r="NW576" s="7"/>
      <c r="NX576" s="7"/>
      <c r="NY576" s="7"/>
      <c r="NZ576" s="7"/>
      <c r="OA576" s="7"/>
      <c r="OB576" s="7"/>
      <c r="OC576" s="7"/>
      <c r="OD576" s="7"/>
      <c r="OE576" s="7"/>
      <c r="OF576" s="7"/>
      <c r="OG576" s="7"/>
      <c r="OH576" s="7"/>
      <c r="OI576" s="7"/>
      <c r="OJ576" s="7"/>
      <c r="OK576" s="7"/>
      <c r="OL576" s="7"/>
      <c r="OM576" s="7"/>
      <c r="ON576" s="7"/>
      <c r="OO576" s="7"/>
      <c r="OP576" s="7"/>
      <c r="OQ576" s="7"/>
      <c r="OR576" s="7"/>
      <c r="OS576" s="7"/>
      <c r="OT576" s="7"/>
      <c r="OU576" s="7"/>
      <c r="OV576" s="7"/>
      <c r="OW576" s="7"/>
      <c r="OX576" s="7"/>
      <c r="OY576" s="7"/>
      <c r="OZ576" s="7"/>
      <c r="PA576" s="7"/>
      <c r="PB576" s="7"/>
      <c r="PC576" s="7"/>
      <c r="PD576" s="7"/>
      <c r="PE576" s="7"/>
      <c r="PF576" s="7"/>
      <c r="PG576" s="7"/>
      <c r="PH576" s="7"/>
      <c r="PI576" s="7"/>
      <c r="PJ576" s="7"/>
      <c r="PK576" s="7"/>
      <c r="PL576" s="7"/>
      <c r="PM576" s="7"/>
      <c r="PN576" s="7"/>
      <c r="PO576" s="7"/>
      <c r="PP576" s="7"/>
      <c r="PQ576" s="7"/>
      <c r="PR576" s="7"/>
      <c r="PS576" s="7"/>
      <c r="PT576" s="7"/>
      <c r="PU576" s="7"/>
      <c r="PV576" s="7"/>
      <c r="PW576" s="7"/>
      <c r="PX576" s="7"/>
      <c r="PY576" s="7"/>
      <c r="PZ576" s="7"/>
      <c r="QA576" s="7"/>
      <c r="QB576" s="7"/>
      <c r="QC576" s="7"/>
      <c r="QD576" s="7"/>
      <c r="QE576" s="7"/>
      <c r="QF576" s="7"/>
      <c r="QG576" s="7"/>
      <c r="QH576" s="7"/>
      <c r="QI576" s="7"/>
      <c r="QJ576" s="7"/>
      <c r="QK576" s="7"/>
      <c r="QL576" s="7"/>
      <c r="QM576" s="7"/>
      <c r="QN576" s="7"/>
      <c r="QO576" s="7"/>
      <c r="QP576" s="7"/>
      <c r="QQ576" s="7"/>
      <c r="QR576" s="7"/>
      <c r="QS576" s="7"/>
      <c r="QT576" s="7"/>
      <c r="QU576" s="7"/>
      <c r="QV576" s="7"/>
      <c r="QW576" s="7"/>
      <c r="QX576" s="7"/>
      <c r="QY576" s="7"/>
      <c r="QZ576" s="7"/>
      <c r="RA576" s="7"/>
      <c r="RB576" s="7"/>
      <c r="RC576" s="7"/>
      <c r="RD576" s="7"/>
      <c r="RE576" s="7"/>
      <c r="RF576" s="7"/>
      <c r="RG576" s="7"/>
      <c r="RH576" s="7"/>
      <c r="RI576" s="7"/>
      <c r="RJ576" s="7"/>
      <c r="RK576" s="7"/>
      <c r="RL576" s="7"/>
      <c r="RM576" s="7"/>
      <c r="RN576" s="7"/>
      <c r="RO576" s="7"/>
      <c r="RP576" s="7"/>
      <c r="RQ576" s="7"/>
      <c r="RR576" s="7"/>
      <c r="RS576" s="7"/>
      <c r="RT576" s="7"/>
      <c r="RU576" s="7"/>
      <c r="RV576" s="7"/>
      <c r="RW576" s="7"/>
      <c r="RX576" s="7"/>
      <c r="RY576" s="7"/>
      <c r="RZ576" s="7"/>
      <c r="SA576" s="7"/>
      <c r="SB576" s="7"/>
      <c r="SC576" s="7"/>
      <c r="SD576" s="7"/>
      <c r="SE576" s="7"/>
      <c r="SF576" s="7"/>
      <c r="SG576" s="7"/>
      <c r="SH576" s="7"/>
      <c r="SI576" s="7"/>
      <c r="SJ576" s="7"/>
      <c r="SK576" s="7"/>
    </row>
    <row r="577" ht="14.2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  <c r="DT577" s="7"/>
      <c r="DU577" s="7"/>
      <c r="DV577" s="7"/>
      <c r="DW577" s="7"/>
      <c r="DX577" s="7"/>
      <c r="DY577" s="7"/>
      <c r="DZ577" s="7"/>
      <c r="EA577" s="7"/>
      <c r="EB577" s="7"/>
      <c r="EC577" s="7"/>
      <c r="ED577" s="7"/>
      <c r="EE577" s="7"/>
      <c r="EF577" s="7"/>
      <c r="EG577" s="7"/>
      <c r="EH577" s="7"/>
      <c r="EI577" s="7"/>
      <c r="EJ577" s="7"/>
      <c r="EK577" s="7"/>
      <c r="EL577" s="7"/>
      <c r="EM577" s="7"/>
      <c r="EN577" s="7"/>
      <c r="EO577" s="7"/>
      <c r="EP577" s="7"/>
      <c r="EQ577" s="7"/>
      <c r="ER577" s="7"/>
      <c r="ES577" s="7"/>
      <c r="ET577" s="7"/>
      <c r="EU577" s="7"/>
      <c r="EV577" s="7"/>
      <c r="EW577" s="7"/>
      <c r="EX577" s="7"/>
      <c r="EY577" s="7"/>
      <c r="EZ577" s="7"/>
      <c r="FA577" s="7"/>
      <c r="FB577" s="7"/>
      <c r="FC577" s="7"/>
      <c r="FD577" s="7"/>
      <c r="FE577" s="7"/>
      <c r="FF577" s="7"/>
      <c r="FG577" s="7"/>
      <c r="FH577" s="7"/>
      <c r="FI577" s="7"/>
      <c r="FJ577" s="7"/>
      <c r="FK577" s="7"/>
      <c r="FL577" s="7"/>
      <c r="FM577" s="7"/>
      <c r="FN577" s="7"/>
      <c r="FO577" s="7"/>
      <c r="FP577" s="7"/>
      <c r="FQ577" s="7"/>
      <c r="FR577" s="7"/>
      <c r="FS577" s="7"/>
      <c r="FT577" s="7"/>
      <c r="FU577" s="7"/>
      <c r="FV577" s="7"/>
      <c r="FW577" s="7"/>
      <c r="FX577" s="7"/>
      <c r="FY577" s="7"/>
      <c r="FZ577" s="7"/>
      <c r="GA577" s="7"/>
      <c r="GB577" s="7"/>
      <c r="GC577" s="7"/>
      <c r="GD577" s="7"/>
      <c r="GE577" s="7"/>
      <c r="GF577" s="7"/>
      <c r="GG577" s="7"/>
      <c r="GH577" s="7"/>
      <c r="GI577" s="7"/>
      <c r="GJ577" s="7"/>
      <c r="GK577" s="7"/>
      <c r="GL577" s="7"/>
      <c r="GM577" s="7"/>
      <c r="GN577" s="7"/>
      <c r="GO577" s="7"/>
      <c r="GP577" s="7"/>
      <c r="GQ577" s="7"/>
      <c r="GR577" s="7"/>
      <c r="GS577" s="7"/>
      <c r="GT577" s="7"/>
      <c r="GU577" s="7"/>
      <c r="GV577" s="7"/>
      <c r="GW577" s="7"/>
      <c r="GX577" s="7"/>
      <c r="GY577" s="7"/>
      <c r="GZ577" s="7"/>
      <c r="HA577" s="7"/>
      <c r="HB577" s="7"/>
      <c r="HC577" s="7"/>
      <c r="HD577" s="7"/>
      <c r="HE577" s="7"/>
      <c r="HF577" s="7"/>
      <c r="HG577" s="7"/>
      <c r="HH577" s="7"/>
      <c r="HI577" s="7"/>
      <c r="HJ577" s="7"/>
      <c r="HK577" s="7"/>
      <c r="HL577" s="7"/>
      <c r="HM577" s="7"/>
      <c r="HN577" s="7"/>
      <c r="HO577" s="7"/>
      <c r="HP577" s="7"/>
      <c r="HQ577" s="7"/>
      <c r="HR577" s="7"/>
      <c r="HS577" s="7"/>
      <c r="HT577" s="7"/>
      <c r="HU577" s="7"/>
      <c r="HV577" s="7"/>
      <c r="HW577" s="7"/>
      <c r="HX577" s="7"/>
      <c r="HY577" s="7"/>
      <c r="HZ577" s="7"/>
      <c r="IA577" s="7"/>
      <c r="IB577" s="7"/>
      <c r="IC577" s="7"/>
      <c r="ID577" s="7"/>
      <c r="IE577" s="7"/>
      <c r="IF577" s="7"/>
      <c r="IG577" s="7"/>
      <c r="IH577" s="7"/>
      <c r="II577" s="7"/>
      <c r="IJ577" s="7"/>
      <c r="IK577" s="7"/>
      <c r="IL577" s="7"/>
      <c r="IM577" s="7"/>
      <c r="IN577" s="7"/>
      <c r="IO577" s="7"/>
      <c r="IP577" s="7"/>
      <c r="IQ577" s="7"/>
      <c r="IR577" s="7"/>
      <c r="IS577" s="7"/>
      <c r="IT577" s="7"/>
      <c r="IU577" s="7"/>
      <c r="IV577" s="7"/>
      <c r="IW577" s="7"/>
      <c r="IX577" s="7"/>
      <c r="IY577" s="7"/>
      <c r="IZ577" s="7"/>
      <c r="JA577" s="7"/>
      <c r="JB577" s="7"/>
      <c r="JC577" s="7"/>
      <c r="JD577" s="7"/>
      <c r="JE577" s="7"/>
      <c r="JF577" s="7"/>
      <c r="JG577" s="7"/>
      <c r="JH577" s="7"/>
      <c r="JI577" s="7"/>
      <c r="JJ577" s="7"/>
      <c r="JK577" s="7"/>
      <c r="JL577" s="7"/>
      <c r="JM577" s="7"/>
      <c r="JN577" s="7"/>
      <c r="JO577" s="7"/>
      <c r="JP577" s="7"/>
      <c r="JQ577" s="7"/>
      <c r="JR577" s="7"/>
      <c r="JS577" s="7"/>
      <c r="JT577" s="7"/>
      <c r="JU577" s="7"/>
      <c r="JV577" s="7"/>
      <c r="JW577" s="7"/>
      <c r="JX577" s="7"/>
      <c r="JY577" s="7"/>
      <c r="JZ577" s="7"/>
      <c r="KA577" s="7"/>
      <c r="KB577" s="7"/>
      <c r="KC577" s="7"/>
      <c r="KD577" s="7"/>
      <c r="KE577" s="7"/>
      <c r="KF577" s="7"/>
      <c r="KG577" s="7"/>
      <c r="KH577" s="7"/>
      <c r="KI577" s="7"/>
      <c r="KJ577" s="7"/>
      <c r="KK577" s="7"/>
      <c r="KL577" s="7"/>
      <c r="KM577" s="7"/>
      <c r="KN577" s="7"/>
      <c r="KO577" s="7"/>
      <c r="KP577" s="7"/>
      <c r="KQ577" s="7"/>
      <c r="KR577" s="7"/>
      <c r="KS577" s="7"/>
      <c r="KT577" s="7"/>
      <c r="KU577" s="7"/>
      <c r="KV577" s="7"/>
      <c r="KW577" s="7"/>
      <c r="KX577" s="7"/>
      <c r="KY577" s="7"/>
      <c r="KZ577" s="7"/>
      <c r="LA577" s="7"/>
      <c r="LB577" s="7"/>
      <c r="LC577" s="7"/>
      <c r="LD577" s="7"/>
      <c r="LE577" s="7"/>
      <c r="LF577" s="7"/>
      <c r="LG577" s="7"/>
      <c r="LH577" s="7"/>
      <c r="LI577" s="7"/>
      <c r="LJ577" s="7"/>
      <c r="LK577" s="7"/>
      <c r="LL577" s="7"/>
      <c r="LM577" s="7"/>
      <c r="LN577" s="7"/>
      <c r="LO577" s="7"/>
      <c r="LP577" s="7"/>
      <c r="LQ577" s="7"/>
      <c r="LR577" s="7"/>
      <c r="LS577" s="7"/>
      <c r="LT577" s="7"/>
      <c r="LU577" s="7"/>
      <c r="LV577" s="7"/>
      <c r="LW577" s="7"/>
      <c r="LX577" s="7"/>
      <c r="LY577" s="7"/>
      <c r="LZ577" s="7"/>
      <c r="MA577" s="7"/>
      <c r="MB577" s="7"/>
      <c r="MC577" s="7"/>
      <c r="MD577" s="7"/>
      <c r="ME577" s="7"/>
      <c r="MF577" s="7"/>
      <c r="MG577" s="7"/>
      <c r="MH577" s="7"/>
      <c r="MI577" s="7"/>
      <c r="MJ577" s="7"/>
      <c r="MK577" s="7"/>
      <c r="ML577" s="7"/>
      <c r="MM577" s="7"/>
      <c r="MN577" s="7"/>
      <c r="MO577" s="7"/>
      <c r="MP577" s="7"/>
      <c r="MQ577" s="7"/>
      <c r="MR577" s="7"/>
      <c r="MS577" s="7"/>
      <c r="MT577" s="7"/>
      <c r="MU577" s="7"/>
      <c r="MV577" s="7"/>
      <c r="MW577" s="7"/>
      <c r="MX577" s="7"/>
      <c r="MY577" s="7"/>
      <c r="MZ577" s="7"/>
      <c r="NA577" s="7"/>
      <c r="NB577" s="7"/>
      <c r="NC577" s="7"/>
      <c r="ND577" s="7"/>
      <c r="NE577" s="7"/>
      <c r="NF577" s="7"/>
      <c r="NG577" s="7"/>
      <c r="NH577" s="7"/>
      <c r="NI577" s="7"/>
      <c r="NJ577" s="7"/>
      <c r="NK577" s="7"/>
      <c r="NL577" s="7"/>
      <c r="NM577" s="7"/>
      <c r="NN577" s="7"/>
      <c r="NO577" s="7"/>
      <c r="NP577" s="7"/>
      <c r="NQ577" s="7"/>
      <c r="NR577" s="7"/>
      <c r="NS577" s="7"/>
      <c r="NT577" s="7"/>
      <c r="NU577" s="7"/>
      <c r="NV577" s="7"/>
      <c r="NW577" s="7"/>
      <c r="NX577" s="7"/>
      <c r="NY577" s="7"/>
      <c r="NZ577" s="7"/>
      <c r="OA577" s="7"/>
      <c r="OB577" s="7"/>
      <c r="OC577" s="7"/>
      <c r="OD577" s="7"/>
      <c r="OE577" s="7"/>
      <c r="OF577" s="7"/>
      <c r="OG577" s="7"/>
      <c r="OH577" s="7"/>
      <c r="OI577" s="7"/>
      <c r="OJ577" s="7"/>
      <c r="OK577" s="7"/>
      <c r="OL577" s="7"/>
      <c r="OM577" s="7"/>
      <c r="ON577" s="7"/>
      <c r="OO577" s="7"/>
      <c r="OP577" s="7"/>
      <c r="OQ577" s="7"/>
      <c r="OR577" s="7"/>
      <c r="OS577" s="7"/>
      <c r="OT577" s="7"/>
      <c r="OU577" s="7"/>
      <c r="OV577" s="7"/>
      <c r="OW577" s="7"/>
      <c r="OX577" s="7"/>
      <c r="OY577" s="7"/>
      <c r="OZ577" s="7"/>
      <c r="PA577" s="7"/>
      <c r="PB577" s="7"/>
      <c r="PC577" s="7"/>
      <c r="PD577" s="7"/>
      <c r="PE577" s="7"/>
      <c r="PF577" s="7"/>
      <c r="PG577" s="7"/>
      <c r="PH577" s="7"/>
      <c r="PI577" s="7"/>
      <c r="PJ577" s="7"/>
      <c r="PK577" s="7"/>
      <c r="PL577" s="7"/>
      <c r="PM577" s="7"/>
      <c r="PN577" s="7"/>
      <c r="PO577" s="7"/>
      <c r="PP577" s="7"/>
      <c r="PQ577" s="7"/>
      <c r="PR577" s="7"/>
      <c r="PS577" s="7"/>
      <c r="PT577" s="7"/>
      <c r="PU577" s="7"/>
      <c r="PV577" s="7"/>
      <c r="PW577" s="7"/>
      <c r="PX577" s="7"/>
      <c r="PY577" s="7"/>
      <c r="PZ577" s="7"/>
      <c r="QA577" s="7"/>
      <c r="QB577" s="7"/>
      <c r="QC577" s="7"/>
      <c r="QD577" s="7"/>
      <c r="QE577" s="7"/>
      <c r="QF577" s="7"/>
      <c r="QG577" s="7"/>
      <c r="QH577" s="7"/>
      <c r="QI577" s="7"/>
      <c r="QJ577" s="7"/>
      <c r="QK577" s="7"/>
      <c r="QL577" s="7"/>
      <c r="QM577" s="7"/>
      <c r="QN577" s="7"/>
      <c r="QO577" s="7"/>
      <c r="QP577" s="7"/>
      <c r="QQ577" s="7"/>
      <c r="QR577" s="7"/>
      <c r="QS577" s="7"/>
      <c r="QT577" s="7"/>
      <c r="QU577" s="7"/>
      <c r="QV577" s="7"/>
      <c r="QW577" s="7"/>
      <c r="QX577" s="7"/>
      <c r="QY577" s="7"/>
      <c r="QZ577" s="7"/>
      <c r="RA577" s="7"/>
      <c r="RB577" s="7"/>
      <c r="RC577" s="7"/>
      <c r="RD577" s="7"/>
      <c r="RE577" s="7"/>
      <c r="RF577" s="7"/>
      <c r="RG577" s="7"/>
      <c r="RH577" s="7"/>
      <c r="RI577" s="7"/>
      <c r="RJ577" s="7"/>
      <c r="RK577" s="7"/>
      <c r="RL577" s="7"/>
      <c r="RM577" s="7"/>
      <c r="RN577" s="7"/>
      <c r="RO577" s="7"/>
      <c r="RP577" s="7"/>
      <c r="RQ577" s="7"/>
      <c r="RR577" s="7"/>
      <c r="RS577" s="7"/>
      <c r="RT577" s="7"/>
      <c r="RU577" s="7"/>
      <c r="RV577" s="7"/>
      <c r="RW577" s="7"/>
      <c r="RX577" s="7"/>
      <c r="RY577" s="7"/>
      <c r="RZ577" s="7"/>
      <c r="SA577" s="7"/>
      <c r="SB577" s="7"/>
      <c r="SC577" s="7"/>
      <c r="SD577" s="7"/>
      <c r="SE577" s="7"/>
      <c r="SF577" s="7"/>
      <c r="SG577" s="7"/>
      <c r="SH577" s="7"/>
      <c r="SI577" s="7"/>
      <c r="SJ577" s="7"/>
      <c r="SK577" s="7"/>
    </row>
    <row r="578" ht="14.2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  <c r="DT578" s="7"/>
      <c r="DU578" s="7"/>
      <c r="DV578" s="7"/>
      <c r="DW578" s="7"/>
      <c r="DX578" s="7"/>
      <c r="DY578" s="7"/>
      <c r="DZ578" s="7"/>
      <c r="EA578" s="7"/>
      <c r="EB578" s="7"/>
      <c r="EC578" s="7"/>
      <c r="ED578" s="7"/>
      <c r="EE578" s="7"/>
      <c r="EF578" s="7"/>
      <c r="EG578" s="7"/>
      <c r="EH578" s="7"/>
      <c r="EI578" s="7"/>
      <c r="EJ578" s="7"/>
      <c r="EK578" s="7"/>
      <c r="EL578" s="7"/>
      <c r="EM578" s="7"/>
      <c r="EN578" s="7"/>
      <c r="EO578" s="7"/>
      <c r="EP578" s="7"/>
      <c r="EQ578" s="7"/>
      <c r="ER578" s="7"/>
      <c r="ES578" s="7"/>
      <c r="ET578" s="7"/>
      <c r="EU578" s="7"/>
      <c r="EV578" s="7"/>
      <c r="EW578" s="7"/>
      <c r="EX578" s="7"/>
      <c r="EY578" s="7"/>
      <c r="EZ578" s="7"/>
      <c r="FA578" s="7"/>
      <c r="FB578" s="7"/>
      <c r="FC578" s="7"/>
      <c r="FD578" s="7"/>
      <c r="FE578" s="7"/>
      <c r="FF578" s="7"/>
      <c r="FG578" s="7"/>
      <c r="FH578" s="7"/>
      <c r="FI578" s="7"/>
      <c r="FJ578" s="7"/>
      <c r="FK578" s="7"/>
      <c r="FL578" s="7"/>
      <c r="FM578" s="7"/>
      <c r="FN578" s="7"/>
      <c r="FO578" s="7"/>
      <c r="FP578" s="7"/>
      <c r="FQ578" s="7"/>
      <c r="FR578" s="7"/>
      <c r="FS578" s="7"/>
      <c r="FT578" s="7"/>
      <c r="FU578" s="7"/>
      <c r="FV578" s="7"/>
      <c r="FW578" s="7"/>
      <c r="FX578" s="7"/>
      <c r="FY578" s="7"/>
      <c r="FZ578" s="7"/>
      <c r="GA578" s="7"/>
      <c r="GB578" s="7"/>
      <c r="GC578" s="7"/>
      <c r="GD578" s="7"/>
      <c r="GE578" s="7"/>
      <c r="GF578" s="7"/>
      <c r="GG578" s="7"/>
      <c r="GH578" s="7"/>
      <c r="GI578" s="7"/>
      <c r="GJ578" s="7"/>
      <c r="GK578" s="7"/>
      <c r="GL578" s="7"/>
      <c r="GM578" s="7"/>
      <c r="GN578" s="7"/>
      <c r="GO578" s="7"/>
      <c r="GP578" s="7"/>
      <c r="GQ578" s="7"/>
      <c r="GR578" s="7"/>
      <c r="GS578" s="7"/>
      <c r="GT578" s="7"/>
      <c r="GU578" s="7"/>
      <c r="GV578" s="7"/>
      <c r="GW578" s="7"/>
      <c r="GX578" s="7"/>
      <c r="GY578" s="7"/>
      <c r="GZ578" s="7"/>
      <c r="HA578" s="7"/>
      <c r="HB578" s="7"/>
      <c r="HC578" s="7"/>
      <c r="HD578" s="7"/>
      <c r="HE578" s="7"/>
      <c r="HF578" s="7"/>
      <c r="HG578" s="7"/>
      <c r="HH578" s="7"/>
      <c r="HI578" s="7"/>
      <c r="HJ578" s="7"/>
      <c r="HK578" s="7"/>
      <c r="HL578" s="7"/>
      <c r="HM578" s="7"/>
      <c r="HN578" s="7"/>
      <c r="HO578" s="7"/>
      <c r="HP578" s="7"/>
      <c r="HQ578" s="7"/>
      <c r="HR578" s="7"/>
      <c r="HS578" s="7"/>
      <c r="HT578" s="7"/>
      <c r="HU578" s="7"/>
      <c r="HV578" s="7"/>
      <c r="HW578" s="7"/>
      <c r="HX578" s="7"/>
      <c r="HY578" s="7"/>
      <c r="HZ578" s="7"/>
      <c r="IA578" s="7"/>
      <c r="IB578" s="7"/>
      <c r="IC578" s="7"/>
      <c r="ID578" s="7"/>
      <c r="IE578" s="7"/>
      <c r="IF578" s="7"/>
      <c r="IG578" s="7"/>
      <c r="IH578" s="7"/>
      <c r="II578" s="7"/>
      <c r="IJ578" s="7"/>
      <c r="IK578" s="7"/>
      <c r="IL578" s="7"/>
      <c r="IM578" s="7"/>
      <c r="IN578" s="7"/>
      <c r="IO578" s="7"/>
      <c r="IP578" s="7"/>
      <c r="IQ578" s="7"/>
      <c r="IR578" s="7"/>
      <c r="IS578" s="7"/>
      <c r="IT578" s="7"/>
      <c r="IU578" s="7"/>
      <c r="IV578" s="7"/>
      <c r="IW578" s="7"/>
      <c r="IX578" s="7"/>
      <c r="IY578" s="7"/>
      <c r="IZ578" s="7"/>
      <c r="JA578" s="7"/>
      <c r="JB578" s="7"/>
      <c r="JC578" s="7"/>
      <c r="JD578" s="7"/>
      <c r="JE578" s="7"/>
      <c r="JF578" s="7"/>
      <c r="JG578" s="7"/>
      <c r="JH578" s="7"/>
      <c r="JI578" s="7"/>
      <c r="JJ578" s="7"/>
      <c r="JK578" s="7"/>
      <c r="JL578" s="7"/>
      <c r="JM578" s="7"/>
      <c r="JN578" s="7"/>
      <c r="JO578" s="7"/>
      <c r="JP578" s="7"/>
      <c r="JQ578" s="7"/>
      <c r="JR578" s="7"/>
      <c r="JS578" s="7"/>
      <c r="JT578" s="7"/>
      <c r="JU578" s="7"/>
      <c r="JV578" s="7"/>
      <c r="JW578" s="7"/>
      <c r="JX578" s="7"/>
      <c r="JY578" s="7"/>
      <c r="JZ578" s="7"/>
      <c r="KA578" s="7"/>
      <c r="KB578" s="7"/>
      <c r="KC578" s="7"/>
      <c r="KD578" s="7"/>
      <c r="KE578" s="7"/>
      <c r="KF578" s="7"/>
      <c r="KG578" s="7"/>
      <c r="KH578" s="7"/>
      <c r="KI578" s="7"/>
      <c r="KJ578" s="7"/>
      <c r="KK578" s="7"/>
      <c r="KL578" s="7"/>
      <c r="KM578" s="7"/>
      <c r="KN578" s="7"/>
      <c r="KO578" s="7"/>
      <c r="KP578" s="7"/>
      <c r="KQ578" s="7"/>
      <c r="KR578" s="7"/>
      <c r="KS578" s="7"/>
      <c r="KT578" s="7"/>
      <c r="KU578" s="7"/>
      <c r="KV578" s="7"/>
      <c r="KW578" s="7"/>
      <c r="KX578" s="7"/>
      <c r="KY578" s="7"/>
      <c r="KZ578" s="7"/>
      <c r="LA578" s="7"/>
      <c r="LB578" s="7"/>
      <c r="LC578" s="7"/>
      <c r="LD578" s="7"/>
      <c r="LE578" s="7"/>
      <c r="LF578" s="7"/>
      <c r="LG578" s="7"/>
      <c r="LH578" s="7"/>
      <c r="LI578" s="7"/>
      <c r="LJ578" s="7"/>
      <c r="LK578" s="7"/>
      <c r="LL578" s="7"/>
      <c r="LM578" s="7"/>
      <c r="LN578" s="7"/>
      <c r="LO578" s="7"/>
      <c r="LP578" s="7"/>
      <c r="LQ578" s="7"/>
      <c r="LR578" s="7"/>
      <c r="LS578" s="7"/>
      <c r="LT578" s="7"/>
      <c r="LU578" s="7"/>
      <c r="LV578" s="7"/>
      <c r="LW578" s="7"/>
      <c r="LX578" s="7"/>
      <c r="LY578" s="7"/>
      <c r="LZ578" s="7"/>
      <c r="MA578" s="7"/>
      <c r="MB578" s="7"/>
      <c r="MC578" s="7"/>
      <c r="MD578" s="7"/>
      <c r="ME578" s="7"/>
      <c r="MF578" s="7"/>
      <c r="MG578" s="7"/>
      <c r="MH578" s="7"/>
      <c r="MI578" s="7"/>
      <c r="MJ578" s="7"/>
      <c r="MK578" s="7"/>
      <c r="ML578" s="7"/>
      <c r="MM578" s="7"/>
      <c r="MN578" s="7"/>
      <c r="MO578" s="7"/>
      <c r="MP578" s="7"/>
      <c r="MQ578" s="7"/>
      <c r="MR578" s="7"/>
      <c r="MS578" s="7"/>
      <c r="MT578" s="7"/>
      <c r="MU578" s="7"/>
      <c r="MV578" s="7"/>
      <c r="MW578" s="7"/>
      <c r="MX578" s="7"/>
      <c r="MY578" s="7"/>
      <c r="MZ578" s="7"/>
      <c r="NA578" s="7"/>
      <c r="NB578" s="7"/>
      <c r="NC578" s="7"/>
      <c r="ND578" s="7"/>
      <c r="NE578" s="7"/>
      <c r="NF578" s="7"/>
      <c r="NG578" s="7"/>
      <c r="NH578" s="7"/>
      <c r="NI578" s="7"/>
      <c r="NJ578" s="7"/>
      <c r="NK578" s="7"/>
      <c r="NL578" s="7"/>
      <c r="NM578" s="7"/>
      <c r="NN578" s="7"/>
      <c r="NO578" s="7"/>
      <c r="NP578" s="7"/>
      <c r="NQ578" s="7"/>
      <c r="NR578" s="7"/>
      <c r="NS578" s="7"/>
      <c r="NT578" s="7"/>
      <c r="NU578" s="7"/>
      <c r="NV578" s="7"/>
      <c r="NW578" s="7"/>
      <c r="NX578" s="7"/>
      <c r="NY578" s="7"/>
      <c r="NZ578" s="7"/>
      <c r="OA578" s="7"/>
      <c r="OB578" s="7"/>
      <c r="OC578" s="7"/>
      <c r="OD578" s="7"/>
      <c r="OE578" s="7"/>
      <c r="OF578" s="7"/>
      <c r="OG578" s="7"/>
      <c r="OH578" s="7"/>
      <c r="OI578" s="7"/>
      <c r="OJ578" s="7"/>
      <c r="OK578" s="7"/>
      <c r="OL578" s="7"/>
      <c r="OM578" s="7"/>
      <c r="ON578" s="7"/>
      <c r="OO578" s="7"/>
      <c r="OP578" s="7"/>
      <c r="OQ578" s="7"/>
      <c r="OR578" s="7"/>
      <c r="OS578" s="7"/>
      <c r="OT578" s="7"/>
      <c r="OU578" s="7"/>
      <c r="OV578" s="7"/>
      <c r="OW578" s="7"/>
      <c r="OX578" s="7"/>
      <c r="OY578" s="7"/>
      <c r="OZ578" s="7"/>
      <c r="PA578" s="7"/>
      <c r="PB578" s="7"/>
      <c r="PC578" s="7"/>
      <c r="PD578" s="7"/>
      <c r="PE578" s="7"/>
      <c r="PF578" s="7"/>
      <c r="PG578" s="7"/>
      <c r="PH578" s="7"/>
      <c r="PI578" s="7"/>
      <c r="PJ578" s="7"/>
      <c r="PK578" s="7"/>
      <c r="PL578" s="7"/>
      <c r="PM578" s="7"/>
      <c r="PN578" s="7"/>
      <c r="PO578" s="7"/>
      <c r="PP578" s="7"/>
      <c r="PQ578" s="7"/>
      <c r="PR578" s="7"/>
      <c r="PS578" s="7"/>
      <c r="PT578" s="7"/>
      <c r="PU578" s="7"/>
      <c r="PV578" s="7"/>
      <c r="PW578" s="7"/>
      <c r="PX578" s="7"/>
      <c r="PY578" s="7"/>
      <c r="PZ578" s="7"/>
      <c r="QA578" s="7"/>
      <c r="QB578" s="7"/>
      <c r="QC578" s="7"/>
      <c r="QD578" s="7"/>
      <c r="QE578" s="7"/>
      <c r="QF578" s="7"/>
      <c r="QG578" s="7"/>
      <c r="QH578" s="7"/>
      <c r="QI578" s="7"/>
      <c r="QJ578" s="7"/>
      <c r="QK578" s="7"/>
      <c r="QL578" s="7"/>
      <c r="QM578" s="7"/>
      <c r="QN578" s="7"/>
      <c r="QO578" s="7"/>
      <c r="QP578" s="7"/>
      <c r="QQ578" s="7"/>
      <c r="QR578" s="7"/>
      <c r="QS578" s="7"/>
      <c r="QT578" s="7"/>
      <c r="QU578" s="7"/>
      <c r="QV578" s="7"/>
      <c r="QW578" s="7"/>
      <c r="QX578" s="7"/>
      <c r="QY578" s="7"/>
      <c r="QZ578" s="7"/>
      <c r="RA578" s="7"/>
      <c r="RB578" s="7"/>
      <c r="RC578" s="7"/>
      <c r="RD578" s="7"/>
      <c r="RE578" s="7"/>
      <c r="RF578" s="7"/>
      <c r="RG578" s="7"/>
      <c r="RH578" s="7"/>
      <c r="RI578" s="7"/>
      <c r="RJ578" s="7"/>
      <c r="RK578" s="7"/>
      <c r="RL578" s="7"/>
      <c r="RM578" s="7"/>
      <c r="RN578" s="7"/>
      <c r="RO578" s="7"/>
      <c r="RP578" s="7"/>
      <c r="RQ578" s="7"/>
      <c r="RR578" s="7"/>
      <c r="RS578" s="7"/>
      <c r="RT578" s="7"/>
      <c r="RU578" s="7"/>
      <c r="RV578" s="7"/>
      <c r="RW578" s="7"/>
      <c r="RX578" s="7"/>
      <c r="RY578" s="7"/>
      <c r="RZ578" s="7"/>
      <c r="SA578" s="7"/>
      <c r="SB578" s="7"/>
      <c r="SC578" s="7"/>
      <c r="SD578" s="7"/>
      <c r="SE578" s="7"/>
      <c r="SF578" s="7"/>
      <c r="SG578" s="7"/>
      <c r="SH578" s="7"/>
      <c r="SI578" s="7"/>
      <c r="SJ578" s="7"/>
      <c r="SK578" s="7"/>
    </row>
    <row r="579" ht="14.2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  <c r="DT579" s="7"/>
      <c r="DU579" s="7"/>
      <c r="DV579" s="7"/>
      <c r="DW579" s="7"/>
      <c r="DX579" s="7"/>
      <c r="DY579" s="7"/>
      <c r="DZ579" s="7"/>
      <c r="EA579" s="7"/>
      <c r="EB579" s="7"/>
      <c r="EC579" s="7"/>
      <c r="ED579" s="7"/>
      <c r="EE579" s="7"/>
      <c r="EF579" s="7"/>
      <c r="EG579" s="7"/>
      <c r="EH579" s="7"/>
      <c r="EI579" s="7"/>
      <c r="EJ579" s="7"/>
      <c r="EK579" s="7"/>
      <c r="EL579" s="7"/>
      <c r="EM579" s="7"/>
      <c r="EN579" s="7"/>
      <c r="EO579" s="7"/>
      <c r="EP579" s="7"/>
      <c r="EQ579" s="7"/>
      <c r="ER579" s="7"/>
      <c r="ES579" s="7"/>
      <c r="ET579" s="7"/>
      <c r="EU579" s="7"/>
      <c r="EV579" s="7"/>
      <c r="EW579" s="7"/>
      <c r="EX579" s="7"/>
      <c r="EY579" s="7"/>
      <c r="EZ579" s="7"/>
      <c r="FA579" s="7"/>
      <c r="FB579" s="7"/>
      <c r="FC579" s="7"/>
      <c r="FD579" s="7"/>
      <c r="FE579" s="7"/>
      <c r="FF579" s="7"/>
      <c r="FG579" s="7"/>
      <c r="FH579" s="7"/>
      <c r="FI579" s="7"/>
      <c r="FJ579" s="7"/>
      <c r="FK579" s="7"/>
      <c r="FL579" s="7"/>
      <c r="FM579" s="7"/>
      <c r="FN579" s="7"/>
      <c r="FO579" s="7"/>
      <c r="FP579" s="7"/>
      <c r="FQ579" s="7"/>
      <c r="FR579" s="7"/>
      <c r="FS579" s="7"/>
      <c r="FT579" s="7"/>
      <c r="FU579" s="7"/>
      <c r="FV579" s="7"/>
      <c r="FW579" s="7"/>
      <c r="FX579" s="7"/>
      <c r="FY579" s="7"/>
      <c r="FZ579" s="7"/>
      <c r="GA579" s="7"/>
      <c r="GB579" s="7"/>
      <c r="GC579" s="7"/>
      <c r="GD579" s="7"/>
      <c r="GE579" s="7"/>
      <c r="GF579" s="7"/>
      <c r="GG579" s="7"/>
      <c r="GH579" s="7"/>
      <c r="GI579" s="7"/>
      <c r="GJ579" s="7"/>
      <c r="GK579" s="7"/>
      <c r="GL579" s="7"/>
      <c r="GM579" s="7"/>
      <c r="GN579" s="7"/>
      <c r="GO579" s="7"/>
      <c r="GP579" s="7"/>
      <c r="GQ579" s="7"/>
      <c r="GR579" s="7"/>
      <c r="GS579" s="7"/>
      <c r="GT579" s="7"/>
      <c r="GU579" s="7"/>
      <c r="GV579" s="7"/>
      <c r="GW579" s="7"/>
      <c r="GX579" s="7"/>
      <c r="GY579" s="7"/>
      <c r="GZ579" s="7"/>
      <c r="HA579" s="7"/>
      <c r="HB579" s="7"/>
      <c r="HC579" s="7"/>
      <c r="HD579" s="7"/>
      <c r="HE579" s="7"/>
      <c r="HF579" s="7"/>
      <c r="HG579" s="7"/>
      <c r="HH579" s="7"/>
      <c r="HI579" s="7"/>
      <c r="HJ579" s="7"/>
      <c r="HK579" s="7"/>
      <c r="HL579" s="7"/>
      <c r="HM579" s="7"/>
      <c r="HN579" s="7"/>
      <c r="HO579" s="7"/>
      <c r="HP579" s="7"/>
      <c r="HQ579" s="7"/>
      <c r="HR579" s="7"/>
      <c r="HS579" s="7"/>
      <c r="HT579" s="7"/>
      <c r="HU579" s="7"/>
      <c r="HV579" s="7"/>
      <c r="HW579" s="7"/>
      <c r="HX579" s="7"/>
      <c r="HY579" s="7"/>
      <c r="HZ579" s="7"/>
      <c r="IA579" s="7"/>
      <c r="IB579" s="7"/>
      <c r="IC579" s="7"/>
      <c r="ID579" s="7"/>
      <c r="IE579" s="7"/>
      <c r="IF579" s="7"/>
      <c r="IG579" s="7"/>
      <c r="IH579" s="7"/>
      <c r="II579" s="7"/>
      <c r="IJ579" s="7"/>
      <c r="IK579" s="7"/>
      <c r="IL579" s="7"/>
      <c r="IM579" s="7"/>
      <c r="IN579" s="7"/>
      <c r="IO579" s="7"/>
      <c r="IP579" s="7"/>
      <c r="IQ579" s="7"/>
      <c r="IR579" s="7"/>
      <c r="IS579" s="7"/>
      <c r="IT579" s="7"/>
      <c r="IU579" s="7"/>
      <c r="IV579" s="7"/>
      <c r="IW579" s="7"/>
      <c r="IX579" s="7"/>
      <c r="IY579" s="7"/>
      <c r="IZ579" s="7"/>
      <c r="JA579" s="7"/>
      <c r="JB579" s="7"/>
      <c r="JC579" s="7"/>
      <c r="JD579" s="7"/>
      <c r="JE579" s="7"/>
      <c r="JF579" s="7"/>
      <c r="JG579" s="7"/>
      <c r="JH579" s="7"/>
      <c r="JI579" s="7"/>
      <c r="JJ579" s="7"/>
      <c r="JK579" s="7"/>
      <c r="JL579" s="7"/>
      <c r="JM579" s="7"/>
      <c r="JN579" s="7"/>
      <c r="JO579" s="7"/>
      <c r="JP579" s="7"/>
      <c r="JQ579" s="7"/>
      <c r="JR579" s="7"/>
      <c r="JS579" s="7"/>
      <c r="JT579" s="7"/>
      <c r="JU579" s="7"/>
      <c r="JV579" s="7"/>
      <c r="JW579" s="7"/>
      <c r="JX579" s="7"/>
      <c r="JY579" s="7"/>
      <c r="JZ579" s="7"/>
      <c r="KA579" s="7"/>
      <c r="KB579" s="7"/>
      <c r="KC579" s="7"/>
      <c r="KD579" s="7"/>
      <c r="KE579" s="7"/>
      <c r="KF579" s="7"/>
      <c r="KG579" s="7"/>
      <c r="KH579" s="7"/>
      <c r="KI579" s="7"/>
      <c r="KJ579" s="7"/>
      <c r="KK579" s="7"/>
      <c r="KL579" s="7"/>
      <c r="KM579" s="7"/>
      <c r="KN579" s="7"/>
      <c r="KO579" s="7"/>
      <c r="KP579" s="7"/>
      <c r="KQ579" s="7"/>
      <c r="KR579" s="7"/>
      <c r="KS579" s="7"/>
      <c r="KT579" s="7"/>
      <c r="KU579" s="7"/>
      <c r="KV579" s="7"/>
      <c r="KW579" s="7"/>
      <c r="KX579" s="7"/>
      <c r="KY579" s="7"/>
      <c r="KZ579" s="7"/>
      <c r="LA579" s="7"/>
      <c r="LB579" s="7"/>
      <c r="LC579" s="7"/>
      <c r="LD579" s="7"/>
      <c r="LE579" s="7"/>
      <c r="LF579" s="7"/>
      <c r="LG579" s="7"/>
      <c r="LH579" s="7"/>
      <c r="LI579" s="7"/>
      <c r="LJ579" s="7"/>
      <c r="LK579" s="7"/>
      <c r="LL579" s="7"/>
      <c r="LM579" s="7"/>
      <c r="LN579" s="7"/>
      <c r="LO579" s="7"/>
      <c r="LP579" s="7"/>
      <c r="LQ579" s="7"/>
      <c r="LR579" s="7"/>
      <c r="LS579" s="7"/>
      <c r="LT579" s="7"/>
      <c r="LU579" s="7"/>
      <c r="LV579" s="7"/>
      <c r="LW579" s="7"/>
      <c r="LX579" s="7"/>
      <c r="LY579" s="7"/>
      <c r="LZ579" s="7"/>
      <c r="MA579" s="7"/>
      <c r="MB579" s="7"/>
      <c r="MC579" s="7"/>
      <c r="MD579" s="7"/>
      <c r="ME579" s="7"/>
      <c r="MF579" s="7"/>
      <c r="MG579" s="7"/>
      <c r="MH579" s="7"/>
      <c r="MI579" s="7"/>
      <c r="MJ579" s="7"/>
      <c r="MK579" s="7"/>
      <c r="ML579" s="7"/>
      <c r="MM579" s="7"/>
      <c r="MN579" s="7"/>
      <c r="MO579" s="7"/>
      <c r="MP579" s="7"/>
      <c r="MQ579" s="7"/>
      <c r="MR579" s="7"/>
      <c r="MS579" s="7"/>
      <c r="MT579" s="7"/>
      <c r="MU579" s="7"/>
      <c r="MV579" s="7"/>
      <c r="MW579" s="7"/>
      <c r="MX579" s="7"/>
      <c r="MY579" s="7"/>
      <c r="MZ579" s="7"/>
      <c r="NA579" s="7"/>
      <c r="NB579" s="7"/>
      <c r="NC579" s="7"/>
      <c r="ND579" s="7"/>
      <c r="NE579" s="7"/>
      <c r="NF579" s="7"/>
      <c r="NG579" s="7"/>
      <c r="NH579" s="7"/>
      <c r="NI579" s="7"/>
      <c r="NJ579" s="7"/>
      <c r="NK579" s="7"/>
      <c r="NL579" s="7"/>
      <c r="NM579" s="7"/>
      <c r="NN579" s="7"/>
      <c r="NO579" s="7"/>
      <c r="NP579" s="7"/>
      <c r="NQ579" s="7"/>
      <c r="NR579" s="7"/>
      <c r="NS579" s="7"/>
      <c r="NT579" s="7"/>
      <c r="NU579" s="7"/>
      <c r="NV579" s="7"/>
      <c r="NW579" s="7"/>
      <c r="NX579" s="7"/>
      <c r="NY579" s="7"/>
      <c r="NZ579" s="7"/>
      <c r="OA579" s="7"/>
      <c r="OB579" s="7"/>
      <c r="OC579" s="7"/>
      <c r="OD579" s="7"/>
      <c r="OE579" s="7"/>
      <c r="OF579" s="7"/>
      <c r="OG579" s="7"/>
      <c r="OH579" s="7"/>
      <c r="OI579" s="7"/>
      <c r="OJ579" s="7"/>
      <c r="OK579" s="7"/>
      <c r="OL579" s="7"/>
      <c r="OM579" s="7"/>
      <c r="ON579" s="7"/>
      <c r="OO579" s="7"/>
      <c r="OP579" s="7"/>
      <c r="OQ579" s="7"/>
      <c r="OR579" s="7"/>
      <c r="OS579" s="7"/>
      <c r="OT579" s="7"/>
      <c r="OU579" s="7"/>
      <c r="OV579" s="7"/>
      <c r="OW579" s="7"/>
      <c r="OX579" s="7"/>
      <c r="OY579" s="7"/>
      <c r="OZ579" s="7"/>
      <c r="PA579" s="7"/>
      <c r="PB579" s="7"/>
      <c r="PC579" s="7"/>
      <c r="PD579" s="7"/>
      <c r="PE579" s="7"/>
      <c r="PF579" s="7"/>
      <c r="PG579" s="7"/>
      <c r="PH579" s="7"/>
      <c r="PI579" s="7"/>
      <c r="PJ579" s="7"/>
      <c r="PK579" s="7"/>
      <c r="PL579" s="7"/>
      <c r="PM579" s="7"/>
      <c r="PN579" s="7"/>
      <c r="PO579" s="7"/>
      <c r="PP579" s="7"/>
      <c r="PQ579" s="7"/>
      <c r="PR579" s="7"/>
      <c r="PS579" s="7"/>
      <c r="PT579" s="7"/>
      <c r="PU579" s="7"/>
      <c r="PV579" s="7"/>
      <c r="PW579" s="7"/>
      <c r="PX579" s="7"/>
      <c r="PY579" s="7"/>
      <c r="PZ579" s="7"/>
      <c r="QA579" s="7"/>
      <c r="QB579" s="7"/>
      <c r="QC579" s="7"/>
      <c r="QD579" s="7"/>
      <c r="QE579" s="7"/>
      <c r="QF579" s="7"/>
      <c r="QG579" s="7"/>
      <c r="QH579" s="7"/>
      <c r="QI579" s="7"/>
      <c r="QJ579" s="7"/>
      <c r="QK579" s="7"/>
      <c r="QL579" s="7"/>
      <c r="QM579" s="7"/>
      <c r="QN579" s="7"/>
      <c r="QO579" s="7"/>
      <c r="QP579" s="7"/>
      <c r="QQ579" s="7"/>
      <c r="QR579" s="7"/>
      <c r="QS579" s="7"/>
      <c r="QT579" s="7"/>
      <c r="QU579" s="7"/>
      <c r="QV579" s="7"/>
      <c r="QW579" s="7"/>
      <c r="QX579" s="7"/>
      <c r="QY579" s="7"/>
      <c r="QZ579" s="7"/>
      <c r="RA579" s="7"/>
      <c r="RB579" s="7"/>
      <c r="RC579" s="7"/>
      <c r="RD579" s="7"/>
      <c r="RE579" s="7"/>
      <c r="RF579" s="7"/>
      <c r="RG579" s="7"/>
      <c r="RH579" s="7"/>
      <c r="RI579" s="7"/>
      <c r="RJ579" s="7"/>
      <c r="RK579" s="7"/>
      <c r="RL579" s="7"/>
      <c r="RM579" s="7"/>
      <c r="RN579" s="7"/>
      <c r="RO579" s="7"/>
      <c r="RP579" s="7"/>
      <c r="RQ579" s="7"/>
      <c r="RR579" s="7"/>
      <c r="RS579" s="7"/>
      <c r="RT579" s="7"/>
      <c r="RU579" s="7"/>
      <c r="RV579" s="7"/>
      <c r="RW579" s="7"/>
      <c r="RX579" s="7"/>
      <c r="RY579" s="7"/>
      <c r="RZ579" s="7"/>
      <c r="SA579" s="7"/>
      <c r="SB579" s="7"/>
      <c r="SC579" s="7"/>
      <c r="SD579" s="7"/>
      <c r="SE579" s="7"/>
      <c r="SF579" s="7"/>
      <c r="SG579" s="7"/>
      <c r="SH579" s="7"/>
      <c r="SI579" s="7"/>
      <c r="SJ579" s="7"/>
      <c r="SK579" s="7"/>
    </row>
    <row r="580" ht="14.2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  <c r="DT580" s="7"/>
      <c r="DU580" s="7"/>
      <c r="DV580" s="7"/>
      <c r="DW580" s="7"/>
      <c r="DX580" s="7"/>
      <c r="DY580" s="7"/>
      <c r="DZ580" s="7"/>
      <c r="EA580" s="7"/>
      <c r="EB580" s="7"/>
      <c r="EC580" s="7"/>
      <c r="ED580" s="7"/>
      <c r="EE580" s="7"/>
      <c r="EF580" s="7"/>
      <c r="EG580" s="7"/>
      <c r="EH580" s="7"/>
      <c r="EI580" s="7"/>
      <c r="EJ580" s="7"/>
      <c r="EK580" s="7"/>
      <c r="EL580" s="7"/>
      <c r="EM580" s="7"/>
      <c r="EN580" s="7"/>
      <c r="EO580" s="7"/>
      <c r="EP580" s="7"/>
      <c r="EQ580" s="7"/>
      <c r="ER580" s="7"/>
      <c r="ES580" s="7"/>
      <c r="ET580" s="7"/>
      <c r="EU580" s="7"/>
      <c r="EV580" s="7"/>
      <c r="EW580" s="7"/>
      <c r="EX580" s="7"/>
      <c r="EY580" s="7"/>
      <c r="EZ580" s="7"/>
      <c r="FA580" s="7"/>
      <c r="FB580" s="7"/>
      <c r="FC580" s="7"/>
      <c r="FD580" s="7"/>
      <c r="FE580" s="7"/>
      <c r="FF580" s="7"/>
      <c r="FG580" s="7"/>
      <c r="FH580" s="7"/>
      <c r="FI580" s="7"/>
      <c r="FJ580" s="7"/>
      <c r="FK580" s="7"/>
      <c r="FL580" s="7"/>
      <c r="FM580" s="7"/>
      <c r="FN580" s="7"/>
      <c r="FO580" s="7"/>
      <c r="FP580" s="7"/>
      <c r="FQ580" s="7"/>
      <c r="FR580" s="7"/>
      <c r="FS580" s="7"/>
      <c r="FT580" s="7"/>
      <c r="FU580" s="7"/>
      <c r="FV580" s="7"/>
      <c r="FW580" s="7"/>
      <c r="FX580" s="7"/>
      <c r="FY580" s="7"/>
      <c r="FZ580" s="7"/>
      <c r="GA580" s="7"/>
      <c r="GB580" s="7"/>
      <c r="GC580" s="7"/>
      <c r="GD580" s="7"/>
      <c r="GE580" s="7"/>
      <c r="GF580" s="7"/>
      <c r="GG580" s="7"/>
      <c r="GH580" s="7"/>
      <c r="GI580" s="7"/>
      <c r="GJ580" s="7"/>
      <c r="GK580" s="7"/>
      <c r="GL580" s="7"/>
      <c r="GM580" s="7"/>
      <c r="GN580" s="7"/>
      <c r="GO580" s="7"/>
      <c r="GP580" s="7"/>
      <c r="GQ580" s="7"/>
      <c r="GR580" s="7"/>
      <c r="GS580" s="7"/>
      <c r="GT580" s="7"/>
      <c r="GU580" s="7"/>
      <c r="GV580" s="7"/>
      <c r="GW580" s="7"/>
      <c r="GX580" s="7"/>
      <c r="GY580" s="7"/>
      <c r="GZ580" s="7"/>
      <c r="HA580" s="7"/>
      <c r="HB580" s="7"/>
      <c r="HC580" s="7"/>
      <c r="HD580" s="7"/>
      <c r="HE580" s="7"/>
      <c r="HF580" s="7"/>
      <c r="HG580" s="7"/>
      <c r="HH580" s="7"/>
      <c r="HI580" s="7"/>
      <c r="HJ580" s="7"/>
      <c r="HK580" s="7"/>
      <c r="HL580" s="7"/>
      <c r="HM580" s="7"/>
      <c r="HN580" s="7"/>
      <c r="HO580" s="7"/>
      <c r="HP580" s="7"/>
      <c r="HQ580" s="7"/>
      <c r="HR580" s="7"/>
      <c r="HS580" s="7"/>
      <c r="HT580" s="7"/>
      <c r="HU580" s="7"/>
      <c r="HV580" s="7"/>
      <c r="HW580" s="7"/>
      <c r="HX580" s="7"/>
      <c r="HY580" s="7"/>
      <c r="HZ580" s="7"/>
      <c r="IA580" s="7"/>
      <c r="IB580" s="7"/>
      <c r="IC580" s="7"/>
      <c r="ID580" s="7"/>
      <c r="IE580" s="7"/>
      <c r="IF580" s="7"/>
      <c r="IG580" s="7"/>
      <c r="IH580" s="7"/>
      <c r="II580" s="7"/>
      <c r="IJ580" s="7"/>
      <c r="IK580" s="7"/>
      <c r="IL580" s="7"/>
      <c r="IM580" s="7"/>
      <c r="IN580" s="7"/>
      <c r="IO580" s="7"/>
      <c r="IP580" s="7"/>
      <c r="IQ580" s="7"/>
      <c r="IR580" s="7"/>
      <c r="IS580" s="7"/>
      <c r="IT580" s="7"/>
      <c r="IU580" s="7"/>
      <c r="IV580" s="7"/>
      <c r="IW580" s="7"/>
      <c r="IX580" s="7"/>
      <c r="IY580" s="7"/>
      <c r="IZ580" s="7"/>
      <c r="JA580" s="7"/>
      <c r="JB580" s="7"/>
      <c r="JC580" s="7"/>
      <c r="JD580" s="7"/>
      <c r="JE580" s="7"/>
      <c r="JF580" s="7"/>
      <c r="JG580" s="7"/>
      <c r="JH580" s="7"/>
      <c r="JI580" s="7"/>
      <c r="JJ580" s="7"/>
      <c r="JK580" s="7"/>
      <c r="JL580" s="7"/>
      <c r="JM580" s="7"/>
      <c r="JN580" s="7"/>
      <c r="JO580" s="7"/>
      <c r="JP580" s="7"/>
      <c r="JQ580" s="7"/>
      <c r="JR580" s="7"/>
      <c r="JS580" s="7"/>
      <c r="JT580" s="7"/>
      <c r="JU580" s="7"/>
      <c r="JV580" s="7"/>
      <c r="JW580" s="7"/>
      <c r="JX580" s="7"/>
      <c r="JY580" s="7"/>
      <c r="JZ580" s="7"/>
      <c r="KA580" s="7"/>
      <c r="KB580" s="7"/>
      <c r="KC580" s="7"/>
      <c r="KD580" s="7"/>
      <c r="KE580" s="7"/>
      <c r="KF580" s="7"/>
      <c r="KG580" s="7"/>
      <c r="KH580" s="7"/>
      <c r="KI580" s="7"/>
      <c r="KJ580" s="7"/>
      <c r="KK580" s="7"/>
      <c r="KL580" s="7"/>
      <c r="KM580" s="7"/>
      <c r="KN580" s="7"/>
      <c r="KO580" s="7"/>
      <c r="KP580" s="7"/>
      <c r="KQ580" s="7"/>
      <c r="KR580" s="7"/>
      <c r="KS580" s="7"/>
      <c r="KT580" s="7"/>
      <c r="KU580" s="7"/>
      <c r="KV580" s="7"/>
      <c r="KW580" s="7"/>
      <c r="KX580" s="7"/>
      <c r="KY580" s="7"/>
      <c r="KZ580" s="7"/>
      <c r="LA580" s="7"/>
      <c r="LB580" s="7"/>
      <c r="LC580" s="7"/>
      <c r="LD580" s="7"/>
      <c r="LE580" s="7"/>
      <c r="LF580" s="7"/>
      <c r="LG580" s="7"/>
      <c r="LH580" s="7"/>
      <c r="LI580" s="7"/>
      <c r="LJ580" s="7"/>
      <c r="LK580" s="7"/>
      <c r="LL580" s="7"/>
      <c r="LM580" s="7"/>
      <c r="LN580" s="7"/>
      <c r="LO580" s="7"/>
      <c r="LP580" s="7"/>
      <c r="LQ580" s="7"/>
      <c r="LR580" s="7"/>
      <c r="LS580" s="7"/>
      <c r="LT580" s="7"/>
      <c r="LU580" s="7"/>
      <c r="LV580" s="7"/>
      <c r="LW580" s="7"/>
      <c r="LX580" s="7"/>
      <c r="LY580" s="7"/>
      <c r="LZ580" s="7"/>
      <c r="MA580" s="7"/>
      <c r="MB580" s="7"/>
      <c r="MC580" s="7"/>
      <c r="MD580" s="7"/>
      <c r="ME580" s="7"/>
      <c r="MF580" s="7"/>
      <c r="MG580" s="7"/>
      <c r="MH580" s="7"/>
      <c r="MI580" s="7"/>
      <c r="MJ580" s="7"/>
      <c r="MK580" s="7"/>
      <c r="ML580" s="7"/>
      <c r="MM580" s="7"/>
      <c r="MN580" s="7"/>
      <c r="MO580" s="7"/>
      <c r="MP580" s="7"/>
      <c r="MQ580" s="7"/>
      <c r="MR580" s="7"/>
      <c r="MS580" s="7"/>
      <c r="MT580" s="7"/>
      <c r="MU580" s="7"/>
      <c r="MV580" s="7"/>
      <c r="MW580" s="7"/>
      <c r="MX580" s="7"/>
      <c r="MY580" s="7"/>
      <c r="MZ580" s="7"/>
      <c r="NA580" s="7"/>
      <c r="NB580" s="7"/>
      <c r="NC580" s="7"/>
      <c r="ND580" s="7"/>
      <c r="NE580" s="7"/>
      <c r="NF580" s="7"/>
      <c r="NG580" s="7"/>
      <c r="NH580" s="7"/>
      <c r="NI580" s="7"/>
      <c r="NJ580" s="7"/>
      <c r="NK580" s="7"/>
      <c r="NL580" s="7"/>
      <c r="NM580" s="7"/>
      <c r="NN580" s="7"/>
      <c r="NO580" s="7"/>
      <c r="NP580" s="7"/>
      <c r="NQ580" s="7"/>
      <c r="NR580" s="7"/>
      <c r="NS580" s="7"/>
      <c r="NT580" s="7"/>
      <c r="NU580" s="7"/>
      <c r="NV580" s="7"/>
      <c r="NW580" s="7"/>
      <c r="NX580" s="7"/>
      <c r="NY580" s="7"/>
      <c r="NZ580" s="7"/>
      <c r="OA580" s="7"/>
      <c r="OB580" s="7"/>
      <c r="OC580" s="7"/>
      <c r="OD580" s="7"/>
      <c r="OE580" s="7"/>
      <c r="OF580" s="7"/>
      <c r="OG580" s="7"/>
      <c r="OH580" s="7"/>
      <c r="OI580" s="7"/>
      <c r="OJ580" s="7"/>
      <c r="OK580" s="7"/>
      <c r="OL580" s="7"/>
      <c r="OM580" s="7"/>
      <c r="ON580" s="7"/>
      <c r="OO580" s="7"/>
      <c r="OP580" s="7"/>
      <c r="OQ580" s="7"/>
      <c r="OR580" s="7"/>
      <c r="OS580" s="7"/>
      <c r="OT580" s="7"/>
      <c r="OU580" s="7"/>
      <c r="OV580" s="7"/>
      <c r="OW580" s="7"/>
      <c r="OX580" s="7"/>
      <c r="OY580" s="7"/>
      <c r="OZ580" s="7"/>
      <c r="PA580" s="7"/>
      <c r="PB580" s="7"/>
      <c r="PC580" s="7"/>
      <c r="PD580" s="7"/>
      <c r="PE580" s="7"/>
      <c r="PF580" s="7"/>
      <c r="PG580" s="7"/>
      <c r="PH580" s="7"/>
      <c r="PI580" s="7"/>
      <c r="PJ580" s="7"/>
      <c r="PK580" s="7"/>
      <c r="PL580" s="7"/>
      <c r="PM580" s="7"/>
      <c r="PN580" s="7"/>
      <c r="PO580" s="7"/>
      <c r="PP580" s="7"/>
      <c r="PQ580" s="7"/>
      <c r="PR580" s="7"/>
      <c r="PS580" s="7"/>
      <c r="PT580" s="7"/>
      <c r="PU580" s="7"/>
      <c r="PV580" s="7"/>
      <c r="PW580" s="7"/>
      <c r="PX580" s="7"/>
      <c r="PY580" s="7"/>
      <c r="PZ580" s="7"/>
      <c r="QA580" s="7"/>
      <c r="QB580" s="7"/>
      <c r="QC580" s="7"/>
      <c r="QD580" s="7"/>
      <c r="QE580" s="7"/>
      <c r="QF580" s="7"/>
      <c r="QG580" s="7"/>
      <c r="QH580" s="7"/>
      <c r="QI580" s="7"/>
      <c r="QJ580" s="7"/>
      <c r="QK580" s="7"/>
      <c r="QL580" s="7"/>
      <c r="QM580" s="7"/>
      <c r="QN580" s="7"/>
      <c r="QO580" s="7"/>
      <c r="QP580" s="7"/>
      <c r="QQ580" s="7"/>
      <c r="QR580" s="7"/>
      <c r="QS580" s="7"/>
      <c r="QT580" s="7"/>
      <c r="QU580" s="7"/>
      <c r="QV580" s="7"/>
      <c r="QW580" s="7"/>
      <c r="QX580" s="7"/>
      <c r="QY580" s="7"/>
      <c r="QZ580" s="7"/>
      <c r="RA580" s="7"/>
      <c r="RB580" s="7"/>
      <c r="RC580" s="7"/>
      <c r="RD580" s="7"/>
      <c r="RE580" s="7"/>
      <c r="RF580" s="7"/>
      <c r="RG580" s="7"/>
      <c r="RH580" s="7"/>
      <c r="RI580" s="7"/>
      <c r="RJ580" s="7"/>
      <c r="RK580" s="7"/>
      <c r="RL580" s="7"/>
      <c r="RM580" s="7"/>
      <c r="RN580" s="7"/>
      <c r="RO580" s="7"/>
      <c r="RP580" s="7"/>
      <c r="RQ580" s="7"/>
      <c r="RR580" s="7"/>
      <c r="RS580" s="7"/>
      <c r="RT580" s="7"/>
      <c r="RU580" s="7"/>
      <c r="RV580" s="7"/>
      <c r="RW580" s="7"/>
      <c r="RX580" s="7"/>
      <c r="RY580" s="7"/>
      <c r="RZ580" s="7"/>
      <c r="SA580" s="7"/>
      <c r="SB580" s="7"/>
      <c r="SC580" s="7"/>
      <c r="SD580" s="7"/>
      <c r="SE580" s="7"/>
      <c r="SF580" s="7"/>
      <c r="SG580" s="7"/>
      <c r="SH580" s="7"/>
      <c r="SI580" s="7"/>
      <c r="SJ580" s="7"/>
      <c r="SK580" s="7"/>
    </row>
    <row r="581" ht="14.2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  <c r="DT581" s="7"/>
      <c r="DU581" s="7"/>
      <c r="DV581" s="7"/>
      <c r="DW581" s="7"/>
      <c r="DX581" s="7"/>
      <c r="DY581" s="7"/>
      <c r="DZ581" s="7"/>
      <c r="EA581" s="7"/>
      <c r="EB581" s="7"/>
      <c r="EC581" s="7"/>
      <c r="ED581" s="7"/>
      <c r="EE581" s="7"/>
      <c r="EF581" s="7"/>
      <c r="EG581" s="7"/>
      <c r="EH581" s="7"/>
      <c r="EI581" s="7"/>
      <c r="EJ581" s="7"/>
      <c r="EK581" s="7"/>
      <c r="EL581" s="7"/>
      <c r="EM581" s="7"/>
      <c r="EN581" s="7"/>
      <c r="EO581" s="7"/>
      <c r="EP581" s="7"/>
      <c r="EQ581" s="7"/>
      <c r="ER581" s="7"/>
      <c r="ES581" s="7"/>
      <c r="ET581" s="7"/>
      <c r="EU581" s="7"/>
      <c r="EV581" s="7"/>
      <c r="EW581" s="7"/>
      <c r="EX581" s="7"/>
      <c r="EY581" s="7"/>
      <c r="EZ581" s="7"/>
      <c r="FA581" s="7"/>
      <c r="FB581" s="7"/>
      <c r="FC581" s="7"/>
      <c r="FD581" s="7"/>
      <c r="FE581" s="7"/>
      <c r="FF581" s="7"/>
      <c r="FG581" s="7"/>
      <c r="FH581" s="7"/>
      <c r="FI581" s="7"/>
      <c r="FJ581" s="7"/>
      <c r="FK581" s="7"/>
      <c r="FL581" s="7"/>
      <c r="FM581" s="7"/>
      <c r="FN581" s="7"/>
      <c r="FO581" s="7"/>
      <c r="FP581" s="7"/>
      <c r="FQ581" s="7"/>
      <c r="FR581" s="7"/>
      <c r="FS581" s="7"/>
      <c r="FT581" s="7"/>
      <c r="FU581" s="7"/>
      <c r="FV581" s="7"/>
      <c r="FW581" s="7"/>
      <c r="FX581" s="7"/>
      <c r="FY581" s="7"/>
      <c r="FZ581" s="7"/>
      <c r="GA581" s="7"/>
      <c r="GB581" s="7"/>
      <c r="GC581" s="7"/>
      <c r="GD581" s="7"/>
      <c r="GE581" s="7"/>
      <c r="GF581" s="7"/>
      <c r="GG581" s="7"/>
      <c r="GH581" s="7"/>
      <c r="GI581" s="7"/>
      <c r="GJ581" s="7"/>
      <c r="GK581" s="7"/>
      <c r="GL581" s="7"/>
      <c r="GM581" s="7"/>
      <c r="GN581" s="7"/>
      <c r="GO581" s="7"/>
      <c r="GP581" s="7"/>
      <c r="GQ581" s="7"/>
      <c r="GR581" s="7"/>
      <c r="GS581" s="7"/>
      <c r="GT581" s="7"/>
      <c r="GU581" s="7"/>
      <c r="GV581" s="7"/>
      <c r="GW581" s="7"/>
      <c r="GX581" s="7"/>
      <c r="GY581" s="7"/>
      <c r="GZ581" s="7"/>
      <c r="HA581" s="7"/>
      <c r="HB581" s="7"/>
      <c r="HC581" s="7"/>
      <c r="HD581" s="7"/>
      <c r="HE581" s="7"/>
      <c r="HF581" s="7"/>
      <c r="HG581" s="7"/>
      <c r="HH581" s="7"/>
      <c r="HI581" s="7"/>
      <c r="HJ581" s="7"/>
      <c r="HK581" s="7"/>
      <c r="HL581" s="7"/>
      <c r="HM581" s="7"/>
      <c r="HN581" s="7"/>
      <c r="HO581" s="7"/>
      <c r="HP581" s="7"/>
      <c r="HQ581" s="7"/>
      <c r="HR581" s="7"/>
      <c r="HS581" s="7"/>
      <c r="HT581" s="7"/>
      <c r="HU581" s="7"/>
      <c r="HV581" s="7"/>
      <c r="HW581" s="7"/>
      <c r="HX581" s="7"/>
      <c r="HY581" s="7"/>
      <c r="HZ581" s="7"/>
      <c r="IA581" s="7"/>
      <c r="IB581" s="7"/>
      <c r="IC581" s="7"/>
      <c r="ID581" s="7"/>
      <c r="IE581" s="7"/>
      <c r="IF581" s="7"/>
      <c r="IG581" s="7"/>
      <c r="IH581" s="7"/>
      <c r="II581" s="7"/>
      <c r="IJ581" s="7"/>
      <c r="IK581" s="7"/>
      <c r="IL581" s="7"/>
      <c r="IM581" s="7"/>
      <c r="IN581" s="7"/>
      <c r="IO581" s="7"/>
      <c r="IP581" s="7"/>
      <c r="IQ581" s="7"/>
      <c r="IR581" s="7"/>
      <c r="IS581" s="7"/>
      <c r="IT581" s="7"/>
      <c r="IU581" s="7"/>
      <c r="IV581" s="7"/>
      <c r="IW581" s="7"/>
      <c r="IX581" s="7"/>
      <c r="IY581" s="7"/>
      <c r="IZ581" s="7"/>
      <c r="JA581" s="7"/>
      <c r="JB581" s="7"/>
      <c r="JC581" s="7"/>
      <c r="JD581" s="7"/>
      <c r="JE581" s="7"/>
      <c r="JF581" s="7"/>
      <c r="JG581" s="7"/>
      <c r="JH581" s="7"/>
      <c r="JI581" s="7"/>
      <c r="JJ581" s="7"/>
      <c r="JK581" s="7"/>
      <c r="JL581" s="7"/>
      <c r="JM581" s="7"/>
      <c r="JN581" s="7"/>
      <c r="JO581" s="7"/>
      <c r="JP581" s="7"/>
      <c r="JQ581" s="7"/>
      <c r="JR581" s="7"/>
      <c r="JS581" s="7"/>
      <c r="JT581" s="7"/>
      <c r="JU581" s="7"/>
      <c r="JV581" s="7"/>
      <c r="JW581" s="7"/>
      <c r="JX581" s="7"/>
      <c r="JY581" s="7"/>
      <c r="JZ581" s="7"/>
      <c r="KA581" s="7"/>
      <c r="KB581" s="7"/>
      <c r="KC581" s="7"/>
      <c r="KD581" s="7"/>
      <c r="KE581" s="7"/>
      <c r="KF581" s="7"/>
      <c r="KG581" s="7"/>
      <c r="KH581" s="7"/>
      <c r="KI581" s="7"/>
      <c r="KJ581" s="7"/>
      <c r="KK581" s="7"/>
      <c r="KL581" s="7"/>
      <c r="KM581" s="7"/>
      <c r="KN581" s="7"/>
      <c r="KO581" s="7"/>
      <c r="KP581" s="7"/>
      <c r="KQ581" s="7"/>
      <c r="KR581" s="7"/>
      <c r="KS581" s="7"/>
      <c r="KT581" s="7"/>
      <c r="KU581" s="7"/>
      <c r="KV581" s="7"/>
      <c r="KW581" s="7"/>
      <c r="KX581" s="7"/>
      <c r="KY581" s="7"/>
      <c r="KZ581" s="7"/>
      <c r="LA581" s="7"/>
      <c r="LB581" s="7"/>
      <c r="LC581" s="7"/>
      <c r="LD581" s="7"/>
      <c r="LE581" s="7"/>
      <c r="LF581" s="7"/>
      <c r="LG581" s="7"/>
      <c r="LH581" s="7"/>
      <c r="LI581" s="7"/>
      <c r="LJ581" s="7"/>
      <c r="LK581" s="7"/>
      <c r="LL581" s="7"/>
      <c r="LM581" s="7"/>
      <c r="LN581" s="7"/>
      <c r="LO581" s="7"/>
      <c r="LP581" s="7"/>
      <c r="LQ581" s="7"/>
      <c r="LR581" s="7"/>
      <c r="LS581" s="7"/>
      <c r="LT581" s="7"/>
      <c r="LU581" s="7"/>
      <c r="LV581" s="7"/>
      <c r="LW581" s="7"/>
      <c r="LX581" s="7"/>
      <c r="LY581" s="7"/>
      <c r="LZ581" s="7"/>
      <c r="MA581" s="7"/>
      <c r="MB581" s="7"/>
      <c r="MC581" s="7"/>
      <c r="MD581" s="7"/>
      <c r="ME581" s="7"/>
      <c r="MF581" s="7"/>
      <c r="MG581" s="7"/>
      <c r="MH581" s="7"/>
      <c r="MI581" s="7"/>
      <c r="MJ581" s="7"/>
      <c r="MK581" s="7"/>
      <c r="ML581" s="7"/>
      <c r="MM581" s="7"/>
      <c r="MN581" s="7"/>
      <c r="MO581" s="7"/>
      <c r="MP581" s="7"/>
      <c r="MQ581" s="7"/>
      <c r="MR581" s="7"/>
      <c r="MS581" s="7"/>
      <c r="MT581" s="7"/>
      <c r="MU581" s="7"/>
      <c r="MV581" s="7"/>
      <c r="MW581" s="7"/>
      <c r="MX581" s="7"/>
      <c r="MY581" s="7"/>
      <c r="MZ581" s="7"/>
      <c r="NA581" s="7"/>
      <c r="NB581" s="7"/>
      <c r="NC581" s="7"/>
      <c r="ND581" s="7"/>
      <c r="NE581" s="7"/>
      <c r="NF581" s="7"/>
      <c r="NG581" s="7"/>
      <c r="NH581" s="7"/>
      <c r="NI581" s="7"/>
      <c r="NJ581" s="7"/>
      <c r="NK581" s="7"/>
      <c r="NL581" s="7"/>
      <c r="NM581" s="7"/>
      <c r="NN581" s="7"/>
      <c r="NO581" s="7"/>
      <c r="NP581" s="7"/>
      <c r="NQ581" s="7"/>
      <c r="NR581" s="7"/>
      <c r="NS581" s="7"/>
      <c r="NT581" s="7"/>
      <c r="NU581" s="7"/>
      <c r="NV581" s="7"/>
      <c r="NW581" s="7"/>
      <c r="NX581" s="7"/>
      <c r="NY581" s="7"/>
      <c r="NZ581" s="7"/>
      <c r="OA581" s="7"/>
      <c r="OB581" s="7"/>
      <c r="OC581" s="7"/>
      <c r="OD581" s="7"/>
      <c r="OE581" s="7"/>
      <c r="OF581" s="7"/>
      <c r="OG581" s="7"/>
      <c r="OH581" s="7"/>
      <c r="OI581" s="7"/>
      <c r="OJ581" s="7"/>
      <c r="OK581" s="7"/>
      <c r="OL581" s="7"/>
      <c r="OM581" s="7"/>
      <c r="ON581" s="7"/>
      <c r="OO581" s="7"/>
      <c r="OP581" s="7"/>
      <c r="OQ581" s="7"/>
      <c r="OR581" s="7"/>
      <c r="OS581" s="7"/>
      <c r="OT581" s="7"/>
      <c r="OU581" s="7"/>
      <c r="OV581" s="7"/>
      <c r="OW581" s="7"/>
      <c r="OX581" s="7"/>
      <c r="OY581" s="7"/>
      <c r="OZ581" s="7"/>
      <c r="PA581" s="7"/>
      <c r="PB581" s="7"/>
      <c r="PC581" s="7"/>
      <c r="PD581" s="7"/>
      <c r="PE581" s="7"/>
      <c r="PF581" s="7"/>
      <c r="PG581" s="7"/>
      <c r="PH581" s="7"/>
      <c r="PI581" s="7"/>
      <c r="PJ581" s="7"/>
      <c r="PK581" s="7"/>
      <c r="PL581" s="7"/>
      <c r="PM581" s="7"/>
      <c r="PN581" s="7"/>
      <c r="PO581" s="7"/>
      <c r="PP581" s="7"/>
      <c r="PQ581" s="7"/>
      <c r="PR581" s="7"/>
      <c r="PS581" s="7"/>
      <c r="PT581" s="7"/>
      <c r="PU581" s="7"/>
      <c r="PV581" s="7"/>
      <c r="PW581" s="7"/>
      <c r="PX581" s="7"/>
      <c r="PY581" s="7"/>
      <c r="PZ581" s="7"/>
      <c r="QA581" s="7"/>
      <c r="QB581" s="7"/>
      <c r="QC581" s="7"/>
      <c r="QD581" s="7"/>
      <c r="QE581" s="7"/>
      <c r="QF581" s="7"/>
      <c r="QG581" s="7"/>
      <c r="QH581" s="7"/>
      <c r="QI581" s="7"/>
      <c r="QJ581" s="7"/>
      <c r="QK581" s="7"/>
      <c r="QL581" s="7"/>
      <c r="QM581" s="7"/>
      <c r="QN581" s="7"/>
      <c r="QO581" s="7"/>
      <c r="QP581" s="7"/>
      <c r="QQ581" s="7"/>
      <c r="QR581" s="7"/>
      <c r="QS581" s="7"/>
      <c r="QT581" s="7"/>
      <c r="QU581" s="7"/>
      <c r="QV581" s="7"/>
      <c r="QW581" s="7"/>
      <c r="QX581" s="7"/>
      <c r="QY581" s="7"/>
      <c r="QZ581" s="7"/>
      <c r="RA581" s="7"/>
      <c r="RB581" s="7"/>
      <c r="RC581" s="7"/>
      <c r="RD581" s="7"/>
      <c r="RE581" s="7"/>
      <c r="RF581" s="7"/>
      <c r="RG581" s="7"/>
      <c r="RH581" s="7"/>
      <c r="RI581" s="7"/>
      <c r="RJ581" s="7"/>
      <c r="RK581" s="7"/>
      <c r="RL581" s="7"/>
      <c r="RM581" s="7"/>
      <c r="RN581" s="7"/>
      <c r="RO581" s="7"/>
      <c r="RP581" s="7"/>
      <c r="RQ581" s="7"/>
      <c r="RR581" s="7"/>
      <c r="RS581" s="7"/>
      <c r="RT581" s="7"/>
      <c r="RU581" s="7"/>
      <c r="RV581" s="7"/>
      <c r="RW581" s="7"/>
      <c r="RX581" s="7"/>
      <c r="RY581" s="7"/>
      <c r="RZ581" s="7"/>
      <c r="SA581" s="7"/>
      <c r="SB581" s="7"/>
      <c r="SC581" s="7"/>
      <c r="SD581" s="7"/>
      <c r="SE581" s="7"/>
      <c r="SF581" s="7"/>
      <c r="SG581" s="7"/>
      <c r="SH581" s="7"/>
      <c r="SI581" s="7"/>
      <c r="SJ581" s="7"/>
      <c r="SK581" s="7"/>
    </row>
    <row r="582" ht="14.2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  <c r="DT582" s="7"/>
      <c r="DU582" s="7"/>
      <c r="DV582" s="7"/>
      <c r="DW582" s="7"/>
      <c r="DX582" s="7"/>
      <c r="DY582" s="7"/>
      <c r="DZ582" s="7"/>
      <c r="EA582" s="7"/>
      <c r="EB582" s="7"/>
      <c r="EC582" s="7"/>
      <c r="ED582" s="7"/>
      <c r="EE582" s="7"/>
      <c r="EF582" s="7"/>
      <c r="EG582" s="7"/>
      <c r="EH582" s="7"/>
      <c r="EI582" s="7"/>
      <c r="EJ582" s="7"/>
      <c r="EK582" s="7"/>
      <c r="EL582" s="7"/>
      <c r="EM582" s="7"/>
      <c r="EN582" s="7"/>
      <c r="EO582" s="7"/>
      <c r="EP582" s="7"/>
      <c r="EQ582" s="7"/>
      <c r="ER582" s="7"/>
      <c r="ES582" s="7"/>
      <c r="ET582" s="7"/>
      <c r="EU582" s="7"/>
      <c r="EV582" s="7"/>
      <c r="EW582" s="7"/>
      <c r="EX582" s="7"/>
      <c r="EY582" s="7"/>
      <c r="EZ582" s="7"/>
      <c r="FA582" s="7"/>
      <c r="FB582" s="7"/>
      <c r="FC582" s="7"/>
      <c r="FD582" s="7"/>
      <c r="FE582" s="7"/>
      <c r="FF582" s="7"/>
      <c r="FG582" s="7"/>
      <c r="FH582" s="7"/>
      <c r="FI582" s="7"/>
      <c r="FJ582" s="7"/>
      <c r="FK582" s="7"/>
      <c r="FL582" s="7"/>
      <c r="FM582" s="7"/>
      <c r="FN582" s="7"/>
      <c r="FO582" s="7"/>
      <c r="FP582" s="7"/>
      <c r="FQ582" s="7"/>
      <c r="FR582" s="7"/>
      <c r="FS582" s="7"/>
      <c r="FT582" s="7"/>
      <c r="FU582" s="7"/>
      <c r="FV582" s="7"/>
      <c r="FW582" s="7"/>
      <c r="FX582" s="7"/>
      <c r="FY582" s="7"/>
      <c r="FZ582" s="7"/>
      <c r="GA582" s="7"/>
      <c r="GB582" s="7"/>
      <c r="GC582" s="7"/>
      <c r="GD582" s="7"/>
      <c r="GE582" s="7"/>
      <c r="GF582" s="7"/>
      <c r="GG582" s="7"/>
      <c r="GH582" s="7"/>
      <c r="GI582" s="7"/>
      <c r="GJ582" s="7"/>
      <c r="GK582" s="7"/>
      <c r="GL582" s="7"/>
      <c r="GM582" s="7"/>
      <c r="GN582" s="7"/>
      <c r="GO582" s="7"/>
      <c r="GP582" s="7"/>
      <c r="GQ582" s="7"/>
      <c r="GR582" s="7"/>
      <c r="GS582" s="7"/>
      <c r="GT582" s="7"/>
      <c r="GU582" s="7"/>
      <c r="GV582" s="7"/>
      <c r="GW582" s="7"/>
      <c r="GX582" s="7"/>
      <c r="GY582" s="7"/>
      <c r="GZ582" s="7"/>
      <c r="HA582" s="7"/>
      <c r="HB582" s="7"/>
      <c r="HC582" s="7"/>
      <c r="HD582" s="7"/>
      <c r="HE582" s="7"/>
      <c r="HF582" s="7"/>
      <c r="HG582" s="7"/>
      <c r="HH582" s="7"/>
      <c r="HI582" s="7"/>
      <c r="HJ582" s="7"/>
      <c r="HK582" s="7"/>
      <c r="HL582" s="7"/>
      <c r="HM582" s="7"/>
      <c r="HN582" s="7"/>
      <c r="HO582" s="7"/>
      <c r="HP582" s="7"/>
      <c r="HQ582" s="7"/>
      <c r="HR582" s="7"/>
      <c r="HS582" s="7"/>
      <c r="HT582" s="7"/>
      <c r="HU582" s="7"/>
      <c r="HV582" s="7"/>
      <c r="HW582" s="7"/>
      <c r="HX582" s="7"/>
      <c r="HY582" s="7"/>
      <c r="HZ582" s="7"/>
      <c r="IA582" s="7"/>
      <c r="IB582" s="7"/>
      <c r="IC582" s="7"/>
      <c r="ID582" s="7"/>
      <c r="IE582" s="7"/>
      <c r="IF582" s="7"/>
      <c r="IG582" s="7"/>
      <c r="IH582" s="7"/>
      <c r="II582" s="7"/>
      <c r="IJ582" s="7"/>
      <c r="IK582" s="7"/>
      <c r="IL582" s="7"/>
      <c r="IM582" s="7"/>
      <c r="IN582" s="7"/>
      <c r="IO582" s="7"/>
      <c r="IP582" s="7"/>
      <c r="IQ582" s="7"/>
      <c r="IR582" s="7"/>
      <c r="IS582" s="7"/>
      <c r="IT582" s="7"/>
      <c r="IU582" s="7"/>
      <c r="IV582" s="7"/>
      <c r="IW582" s="7"/>
      <c r="IX582" s="7"/>
      <c r="IY582" s="7"/>
      <c r="IZ582" s="7"/>
      <c r="JA582" s="7"/>
      <c r="JB582" s="7"/>
      <c r="JC582" s="7"/>
      <c r="JD582" s="7"/>
      <c r="JE582" s="7"/>
      <c r="JF582" s="7"/>
      <c r="JG582" s="7"/>
      <c r="JH582" s="7"/>
      <c r="JI582" s="7"/>
      <c r="JJ582" s="7"/>
      <c r="JK582" s="7"/>
      <c r="JL582" s="7"/>
      <c r="JM582" s="7"/>
      <c r="JN582" s="7"/>
      <c r="JO582" s="7"/>
      <c r="JP582" s="7"/>
      <c r="JQ582" s="7"/>
      <c r="JR582" s="7"/>
      <c r="JS582" s="7"/>
      <c r="JT582" s="7"/>
      <c r="JU582" s="7"/>
      <c r="JV582" s="7"/>
      <c r="JW582" s="7"/>
      <c r="JX582" s="7"/>
      <c r="JY582" s="7"/>
      <c r="JZ582" s="7"/>
      <c r="KA582" s="7"/>
      <c r="KB582" s="7"/>
      <c r="KC582" s="7"/>
      <c r="KD582" s="7"/>
      <c r="KE582" s="7"/>
      <c r="KF582" s="7"/>
      <c r="KG582" s="7"/>
      <c r="KH582" s="7"/>
      <c r="KI582" s="7"/>
      <c r="KJ582" s="7"/>
      <c r="KK582" s="7"/>
      <c r="KL582" s="7"/>
      <c r="KM582" s="7"/>
      <c r="KN582" s="7"/>
      <c r="KO582" s="7"/>
      <c r="KP582" s="7"/>
      <c r="KQ582" s="7"/>
      <c r="KR582" s="7"/>
      <c r="KS582" s="7"/>
      <c r="KT582" s="7"/>
      <c r="KU582" s="7"/>
      <c r="KV582" s="7"/>
      <c r="KW582" s="7"/>
      <c r="KX582" s="7"/>
      <c r="KY582" s="7"/>
      <c r="KZ582" s="7"/>
      <c r="LA582" s="7"/>
      <c r="LB582" s="7"/>
      <c r="LC582" s="7"/>
      <c r="LD582" s="7"/>
      <c r="LE582" s="7"/>
      <c r="LF582" s="7"/>
      <c r="LG582" s="7"/>
      <c r="LH582" s="7"/>
      <c r="LI582" s="7"/>
      <c r="LJ582" s="7"/>
      <c r="LK582" s="7"/>
      <c r="LL582" s="7"/>
      <c r="LM582" s="7"/>
      <c r="LN582" s="7"/>
      <c r="LO582" s="7"/>
      <c r="LP582" s="7"/>
      <c r="LQ582" s="7"/>
      <c r="LR582" s="7"/>
      <c r="LS582" s="7"/>
      <c r="LT582" s="7"/>
      <c r="LU582" s="7"/>
      <c r="LV582" s="7"/>
      <c r="LW582" s="7"/>
      <c r="LX582" s="7"/>
      <c r="LY582" s="7"/>
      <c r="LZ582" s="7"/>
      <c r="MA582" s="7"/>
      <c r="MB582" s="7"/>
      <c r="MC582" s="7"/>
      <c r="MD582" s="7"/>
      <c r="ME582" s="7"/>
      <c r="MF582" s="7"/>
      <c r="MG582" s="7"/>
      <c r="MH582" s="7"/>
      <c r="MI582" s="7"/>
      <c r="MJ582" s="7"/>
      <c r="MK582" s="7"/>
      <c r="ML582" s="7"/>
      <c r="MM582" s="7"/>
      <c r="MN582" s="7"/>
      <c r="MO582" s="7"/>
      <c r="MP582" s="7"/>
      <c r="MQ582" s="7"/>
      <c r="MR582" s="7"/>
      <c r="MS582" s="7"/>
      <c r="MT582" s="7"/>
      <c r="MU582" s="7"/>
      <c r="MV582" s="7"/>
      <c r="MW582" s="7"/>
      <c r="MX582" s="7"/>
      <c r="MY582" s="7"/>
      <c r="MZ582" s="7"/>
      <c r="NA582" s="7"/>
      <c r="NB582" s="7"/>
      <c r="NC582" s="7"/>
      <c r="ND582" s="7"/>
      <c r="NE582" s="7"/>
      <c r="NF582" s="7"/>
      <c r="NG582" s="7"/>
      <c r="NH582" s="7"/>
      <c r="NI582" s="7"/>
      <c r="NJ582" s="7"/>
      <c r="NK582" s="7"/>
      <c r="NL582" s="7"/>
      <c r="NM582" s="7"/>
      <c r="NN582" s="7"/>
      <c r="NO582" s="7"/>
      <c r="NP582" s="7"/>
      <c r="NQ582" s="7"/>
      <c r="NR582" s="7"/>
      <c r="NS582" s="7"/>
      <c r="NT582" s="7"/>
      <c r="NU582" s="7"/>
      <c r="NV582" s="7"/>
      <c r="NW582" s="7"/>
      <c r="NX582" s="7"/>
      <c r="NY582" s="7"/>
      <c r="NZ582" s="7"/>
      <c r="OA582" s="7"/>
      <c r="OB582" s="7"/>
      <c r="OC582" s="7"/>
      <c r="OD582" s="7"/>
      <c r="OE582" s="7"/>
      <c r="OF582" s="7"/>
      <c r="OG582" s="7"/>
      <c r="OH582" s="7"/>
      <c r="OI582" s="7"/>
      <c r="OJ582" s="7"/>
      <c r="OK582" s="7"/>
      <c r="OL582" s="7"/>
      <c r="OM582" s="7"/>
      <c r="ON582" s="7"/>
      <c r="OO582" s="7"/>
      <c r="OP582" s="7"/>
      <c r="OQ582" s="7"/>
      <c r="OR582" s="7"/>
      <c r="OS582" s="7"/>
      <c r="OT582" s="7"/>
      <c r="OU582" s="7"/>
      <c r="OV582" s="7"/>
      <c r="OW582" s="7"/>
      <c r="OX582" s="7"/>
      <c r="OY582" s="7"/>
      <c r="OZ582" s="7"/>
      <c r="PA582" s="7"/>
      <c r="PB582" s="7"/>
      <c r="PC582" s="7"/>
      <c r="PD582" s="7"/>
      <c r="PE582" s="7"/>
      <c r="PF582" s="7"/>
      <c r="PG582" s="7"/>
      <c r="PH582" s="7"/>
      <c r="PI582" s="7"/>
      <c r="PJ582" s="7"/>
      <c r="PK582" s="7"/>
      <c r="PL582" s="7"/>
      <c r="PM582" s="7"/>
      <c r="PN582" s="7"/>
      <c r="PO582" s="7"/>
      <c r="PP582" s="7"/>
      <c r="PQ582" s="7"/>
      <c r="PR582" s="7"/>
      <c r="PS582" s="7"/>
      <c r="PT582" s="7"/>
      <c r="PU582" s="7"/>
      <c r="PV582" s="7"/>
      <c r="PW582" s="7"/>
      <c r="PX582" s="7"/>
      <c r="PY582" s="7"/>
      <c r="PZ582" s="7"/>
      <c r="QA582" s="7"/>
      <c r="QB582" s="7"/>
      <c r="QC582" s="7"/>
      <c r="QD582" s="7"/>
      <c r="QE582" s="7"/>
      <c r="QF582" s="7"/>
      <c r="QG582" s="7"/>
      <c r="QH582" s="7"/>
      <c r="QI582" s="7"/>
      <c r="QJ582" s="7"/>
      <c r="QK582" s="7"/>
      <c r="QL582" s="7"/>
      <c r="QM582" s="7"/>
      <c r="QN582" s="7"/>
      <c r="QO582" s="7"/>
      <c r="QP582" s="7"/>
      <c r="QQ582" s="7"/>
      <c r="QR582" s="7"/>
      <c r="QS582" s="7"/>
      <c r="QT582" s="7"/>
      <c r="QU582" s="7"/>
      <c r="QV582" s="7"/>
      <c r="QW582" s="7"/>
      <c r="QX582" s="7"/>
      <c r="QY582" s="7"/>
      <c r="QZ582" s="7"/>
      <c r="RA582" s="7"/>
      <c r="RB582" s="7"/>
      <c r="RC582" s="7"/>
      <c r="RD582" s="7"/>
      <c r="RE582" s="7"/>
      <c r="RF582" s="7"/>
      <c r="RG582" s="7"/>
      <c r="RH582" s="7"/>
      <c r="RI582" s="7"/>
      <c r="RJ582" s="7"/>
      <c r="RK582" s="7"/>
      <c r="RL582" s="7"/>
      <c r="RM582" s="7"/>
      <c r="RN582" s="7"/>
      <c r="RO582" s="7"/>
      <c r="RP582" s="7"/>
      <c r="RQ582" s="7"/>
      <c r="RR582" s="7"/>
      <c r="RS582" s="7"/>
      <c r="RT582" s="7"/>
      <c r="RU582" s="7"/>
      <c r="RV582" s="7"/>
      <c r="RW582" s="7"/>
      <c r="RX582" s="7"/>
      <c r="RY582" s="7"/>
      <c r="RZ582" s="7"/>
      <c r="SA582" s="7"/>
      <c r="SB582" s="7"/>
      <c r="SC582" s="7"/>
      <c r="SD582" s="7"/>
      <c r="SE582" s="7"/>
      <c r="SF582" s="7"/>
      <c r="SG582" s="7"/>
      <c r="SH582" s="7"/>
      <c r="SI582" s="7"/>
      <c r="SJ582" s="7"/>
      <c r="SK582" s="7"/>
    </row>
    <row r="583" ht="14.2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  <c r="DT583" s="7"/>
      <c r="DU583" s="7"/>
      <c r="DV583" s="7"/>
      <c r="DW583" s="7"/>
      <c r="DX583" s="7"/>
      <c r="DY583" s="7"/>
      <c r="DZ583" s="7"/>
      <c r="EA583" s="7"/>
      <c r="EB583" s="7"/>
      <c r="EC583" s="7"/>
      <c r="ED583" s="7"/>
      <c r="EE583" s="7"/>
      <c r="EF583" s="7"/>
      <c r="EG583" s="7"/>
      <c r="EH583" s="7"/>
      <c r="EI583" s="7"/>
      <c r="EJ583" s="7"/>
      <c r="EK583" s="7"/>
      <c r="EL583" s="7"/>
      <c r="EM583" s="7"/>
      <c r="EN583" s="7"/>
      <c r="EO583" s="7"/>
      <c r="EP583" s="7"/>
      <c r="EQ583" s="7"/>
      <c r="ER583" s="7"/>
      <c r="ES583" s="7"/>
      <c r="ET583" s="7"/>
      <c r="EU583" s="7"/>
      <c r="EV583" s="7"/>
      <c r="EW583" s="7"/>
      <c r="EX583" s="7"/>
      <c r="EY583" s="7"/>
      <c r="EZ583" s="7"/>
      <c r="FA583" s="7"/>
      <c r="FB583" s="7"/>
      <c r="FC583" s="7"/>
      <c r="FD583" s="7"/>
      <c r="FE583" s="7"/>
      <c r="FF583" s="7"/>
      <c r="FG583" s="7"/>
      <c r="FH583" s="7"/>
      <c r="FI583" s="7"/>
      <c r="FJ583" s="7"/>
      <c r="FK583" s="7"/>
      <c r="FL583" s="7"/>
      <c r="FM583" s="7"/>
      <c r="FN583" s="7"/>
      <c r="FO583" s="7"/>
      <c r="FP583" s="7"/>
      <c r="FQ583" s="7"/>
      <c r="FR583" s="7"/>
      <c r="FS583" s="7"/>
      <c r="FT583" s="7"/>
      <c r="FU583" s="7"/>
      <c r="FV583" s="7"/>
      <c r="FW583" s="7"/>
      <c r="FX583" s="7"/>
      <c r="FY583" s="7"/>
      <c r="FZ583" s="7"/>
      <c r="GA583" s="7"/>
      <c r="GB583" s="7"/>
      <c r="GC583" s="7"/>
      <c r="GD583" s="7"/>
      <c r="GE583" s="7"/>
      <c r="GF583" s="7"/>
      <c r="GG583" s="7"/>
      <c r="GH583" s="7"/>
      <c r="GI583" s="7"/>
      <c r="GJ583" s="7"/>
      <c r="GK583" s="7"/>
      <c r="GL583" s="7"/>
      <c r="GM583" s="7"/>
      <c r="GN583" s="7"/>
      <c r="GO583" s="7"/>
      <c r="GP583" s="7"/>
      <c r="GQ583" s="7"/>
      <c r="GR583" s="7"/>
      <c r="GS583" s="7"/>
      <c r="GT583" s="7"/>
      <c r="GU583" s="7"/>
      <c r="GV583" s="7"/>
      <c r="GW583" s="7"/>
      <c r="GX583" s="7"/>
      <c r="GY583" s="7"/>
      <c r="GZ583" s="7"/>
      <c r="HA583" s="7"/>
      <c r="HB583" s="7"/>
      <c r="HC583" s="7"/>
      <c r="HD583" s="7"/>
      <c r="HE583" s="7"/>
      <c r="HF583" s="7"/>
      <c r="HG583" s="7"/>
      <c r="HH583" s="7"/>
      <c r="HI583" s="7"/>
      <c r="HJ583" s="7"/>
      <c r="HK583" s="7"/>
      <c r="HL583" s="7"/>
      <c r="HM583" s="7"/>
      <c r="HN583" s="7"/>
      <c r="HO583" s="7"/>
      <c r="HP583" s="7"/>
      <c r="HQ583" s="7"/>
      <c r="HR583" s="7"/>
      <c r="HS583" s="7"/>
      <c r="HT583" s="7"/>
      <c r="HU583" s="7"/>
      <c r="HV583" s="7"/>
      <c r="HW583" s="7"/>
      <c r="HX583" s="7"/>
      <c r="HY583" s="7"/>
      <c r="HZ583" s="7"/>
      <c r="IA583" s="7"/>
      <c r="IB583" s="7"/>
      <c r="IC583" s="7"/>
      <c r="ID583" s="7"/>
      <c r="IE583" s="7"/>
      <c r="IF583" s="7"/>
      <c r="IG583" s="7"/>
      <c r="IH583" s="7"/>
      <c r="II583" s="7"/>
      <c r="IJ583" s="7"/>
      <c r="IK583" s="7"/>
      <c r="IL583" s="7"/>
      <c r="IM583" s="7"/>
      <c r="IN583" s="7"/>
      <c r="IO583" s="7"/>
      <c r="IP583" s="7"/>
      <c r="IQ583" s="7"/>
      <c r="IR583" s="7"/>
      <c r="IS583" s="7"/>
      <c r="IT583" s="7"/>
      <c r="IU583" s="7"/>
      <c r="IV583" s="7"/>
      <c r="IW583" s="7"/>
      <c r="IX583" s="7"/>
      <c r="IY583" s="7"/>
      <c r="IZ583" s="7"/>
      <c r="JA583" s="7"/>
      <c r="JB583" s="7"/>
      <c r="JC583" s="7"/>
      <c r="JD583" s="7"/>
      <c r="JE583" s="7"/>
      <c r="JF583" s="7"/>
      <c r="JG583" s="7"/>
      <c r="JH583" s="7"/>
      <c r="JI583" s="7"/>
      <c r="JJ583" s="7"/>
      <c r="JK583" s="7"/>
      <c r="JL583" s="7"/>
      <c r="JM583" s="7"/>
      <c r="JN583" s="7"/>
      <c r="JO583" s="7"/>
      <c r="JP583" s="7"/>
      <c r="JQ583" s="7"/>
      <c r="JR583" s="7"/>
      <c r="JS583" s="7"/>
      <c r="JT583" s="7"/>
      <c r="JU583" s="7"/>
      <c r="JV583" s="7"/>
      <c r="JW583" s="7"/>
      <c r="JX583" s="7"/>
      <c r="JY583" s="7"/>
      <c r="JZ583" s="7"/>
      <c r="KA583" s="7"/>
      <c r="KB583" s="7"/>
      <c r="KC583" s="7"/>
      <c r="KD583" s="7"/>
      <c r="KE583" s="7"/>
      <c r="KF583" s="7"/>
      <c r="KG583" s="7"/>
      <c r="KH583" s="7"/>
      <c r="KI583" s="7"/>
      <c r="KJ583" s="7"/>
      <c r="KK583" s="7"/>
      <c r="KL583" s="7"/>
      <c r="KM583" s="7"/>
      <c r="KN583" s="7"/>
      <c r="KO583" s="7"/>
      <c r="KP583" s="7"/>
      <c r="KQ583" s="7"/>
      <c r="KR583" s="7"/>
      <c r="KS583" s="7"/>
      <c r="KT583" s="7"/>
      <c r="KU583" s="7"/>
      <c r="KV583" s="7"/>
      <c r="KW583" s="7"/>
      <c r="KX583" s="7"/>
      <c r="KY583" s="7"/>
      <c r="KZ583" s="7"/>
      <c r="LA583" s="7"/>
      <c r="LB583" s="7"/>
      <c r="LC583" s="7"/>
      <c r="LD583" s="7"/>
      <c r="LE583" s="7"/>
      <c r="LF583" s="7"/>
      <c r="LG583" s="7"/>
      <c r="LH583" s="7"/>
      <c r="LI583" s="7"/>
      <c r="LJ583" s="7"/>
      <c r="LK583" s="7"/>
      <c r="LL583" s="7"/>
      <c r="LM583" s="7"/>
      <c r="LN583" s="7"/>
      <c r="LO583" s="7"/>
      <c r="LP583" s="7"/>
      <c r="LQ583" s="7"/>
      <c r="LR583" s="7"/>
      <c r="LS583" s="7"/>
      <c r="LT583" s="7"/>
      <c r="LU583" s="7"/>
      <c r="LV583" s="7"/>
      <c r="LW583" s="7"/>
      <c r="LX583" s="7"/>
      <c r="LY583" s="7"/>
      <c r="LZ583" s="7"/>
      <c r="MA583" s="7"/>
      <c r="MB583" s="7"/>
      <c r="MC583" s="7"/>
      <c r="MD583" s="7"/>
      <c r="ME583" s="7"/>
      <c r="MF583" s="7"/>
      <c r="MG583" s="7"/>
      <c r="MH583" s="7"/>
      <c r="MI583" s="7"/>
      <c r="MJ583" s="7"/>
      <c r="MK583" s="7"/>
      <c r="ML583" s="7"/>
      <c r="MM583" s="7"/>
      <c r="MN583" s="7"/>
      <c r="MO583" s="7"/>
      <c r="MP583" s="7"/>
      <c r="MQ583" s="7"/>
      <c r="MR583" s="7"/>
      <c r="MS583" s="7"/>
      <c r="MT583" s="7"/>
      <c r="MU583" s="7"/>
      <c r="MV583" s="7"/>
      <c r="MW583" s="7"/>
      <c r="MX583" s="7"/>
      <c r="MY583" s="7"/>
      <c r="MZ583" s="7"/>
      <c r="NA583" s="7"/>
      <c r="NB583" s="7"/>
      <c r="NC583" s="7"/>
      <c r="ND583" s="7"/>
      <c r="NE583" s="7"/>
      <c r="NF583" s="7"/>
      <c r="NG583" s="7"/>
      <c r="NH583" s="7"/>
      <c r="NI583" s="7"/>
      <c r="NJ583" s="7"/>
      <c r="NK583" s="7"/>
      <c r="NL583" s="7"/>
      <c r="NM583" s="7"/>
      <c r="NN583" s="7"/>
      <c r="NO583" s="7"/>
      <c r="NP583" s="7"/>
      <c r="NQ583" s="7"/>
      <c r="NR583" s="7"/>
      <c r="NS583" s="7"/>
      <c r="NT583" s="7"/>
      <c r="NU583" s="7"/>
      <c r="NV583" s="7"/>
      <c r="NW583" s="7"/>
      <c r="NX583" s="7"/>
      <c r="NY583" s="7"/>
      <c r="NZ583" s="7"/>
      <c r="OA583" s="7"/>
      <c r="OB583" s="7"/>
      <c r="OC583" s="7"/>
      <c r="OD583" s="7"/>
      <c r="OE583" s="7"/>
      <c r="OF583" s="7"/>
      <c r="OG583" s="7"/>
      <c r="OH583" s="7"/>
      <c r="OI583" s="7"/>
      <c r="OJ583" s="7"/>
      <c r="OK583" s="7"/>
      <c r="OL583" s="7"/>
      <c r="OM583" s="7"/>
      <c r="ON583" s="7"/>
      <c r="OO583" s="7"/>
      <c r="OP583" s="7"/>
      <c r="OQ583" s="7"/>
      <c r="OR583" s="7"/>
      <c r="OS583" s="7"/>
      <c r="OT583" s="7"/>
      <c r="OU583" s="7"/>
      <c r="OV583" s="7"/>
      <c r="OW583" s="7"/>
      <c r="OX583" s="7"/>
      <c r="OY583" s="7"/>
      <c r="OZ583" s="7"/>
      <c r="PA583" s="7"/>
      <c r="PB583" s="7"/>
      <c r="PC583" s="7"/>
      <c r="PD583" s="7"/>
      <c r="PE583" s="7"/>
      <c r="PF583" s="7"/>
      <c r="PG583" s="7"/>
      <c r="PH583" s="7"/>
      <c r="PI583" s="7"/>
      <c r="PJ583" s="7"/>
      <c r="PK583" s="7"/>
      <c r="PL583" s="7"/>
      <c r="PM583" s="7"/>
      <c r="PN583" s="7"/>
      <c r="PO583" s="7"/>
      <c r="PP583" s="7"/>
      <c r="PQ583" s="7"/>
      <c r="PR583" s="7"/>
      <c r="PS583" s="7"/>
      <c r="PT583" s="7"/>
      <c r="PU583" s="7"/>
      <c r="PV583" s="7"/>
      <c r="PW583" s="7"/>
      <c r="PX583" s="7"/>
      <c r="PY583" s="7"/>
      <c r="PZ583" s="7"/>
      <c r="QA583" s="7"/>
      <c r="QB583" s="7"/>
      <c r="QC583" s="7"/>
      <c r="QD583" s="7"/>
      <c r="QE583" s="7"/>
      <c r="QF583" s="7"/>
      <c r="QG583" s="7"/>
      <c r="QH583" s="7"/>
      <c r="QI583" s="7"/>
      <c r="QJ583" s="7"/>
      <c r="QK583" s="7"/>
      <c r="QL583" s="7"/>
      <c r="QM583" s="7"/>
      <c r="QN583" s="7"/>
      <c r="QO583" s="7"/>
      <c r="QP583" s="7"/>
      <c r="QQ583" s="7"/>
      <c r="QR583" s="7"/>
      <c r="QS583" s="7"/>
      <c r="QT583" s="7"/>
      <c r="QU583" s="7"/>
      <c r="QV583" s="7"/>
      <c r="QW583" s="7"/>
      <c r="QX583" s="7"/>
      <c r="QY583" s="7"/>
      <c r="QZ583" s="7"/>
      <c r="RA583" s="7"/>
      <c r="RB583" s="7"/>
      <c r="RC583" s="7"/>
      <c r="RD583" s="7"/>
      <c r="RE583" s="7"/>
      <c r="RF583" s="7"/>
      <c r="RG583" s="7"/>
      <c r="RH583" s="7"/>
      <c r="RI583" s="7"/>
      <c r="RJ583" s="7"/>
      <c r="RK583" s="7"/>
      <c r="RL583" s="7"/>
      <c r="RM583" s="7"/>
      <c r="RN583" s="7"/>
      <c r="RO583" s="7"/>
      <c r="RP583" s="7"/>
      <c r="RQ583" s="7"/>
      <c r="RR583" s="7"/>
      <c r="RS583" s="7"/>
      <c r="RT583" s="7"/>
      <c r="RU583" s="7"/>
      <c r="RV583" s="7"/>
      <c r="RW583" s="7"/>
      <c r="RX583" s="7"/>
      <c r="RY583" s="7"/>
      <c r="RZ583" s="7"/>
      <c r="SA583" s="7"/>
      <c r="SB583" s="7"/>
      <c r="SC583" s="7"/>
      <c r="SD583" s="7"/>
      <c r="SE583" s="7"/>
      <c r="SF583" s="7"/>
      <c r="SG583" s="7"/>
      <c r="SH583" s="7"/>
      <c r="SI583" s="7"/>
      <c r="SJ583" s="7"/>
      <c r="SK583" s="7"/>
    </row>
    <row r="584" ht="14.2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  <c r="DT584" s="7"/>
      <c r="DU584" s="7"/>
      <c r="DV584" s="7"/>
      <c r="DW584" s="7"/>
      <c r="DX584" s="7"/>
      <c r="DY584" s="7"/>
      <c r="DZ584" s="7"/>
      <c r="EA584" s="7"/>
      <c r="EB584" s="7"/>
      <c r="EC584" s="7"/>
      <c r="ED584" s="7"/>
      <c r="EE584" s="7"/>
      <c r="EF584" s="7"/>
      <c r="EG584" s="7"/>
      <c r="EH584" s="7"/>
      <c r="EI584" s="7"/>
      <c r="EJ584" s="7"/>
      <c r="EK584" s="7"/>
      <c r="EL584" s="7"/>
      <c r="EM584" s="7"/>
      <c r="EN584" s="7"/>
      <c r="EO584" s="7"/>
      <c r="EP584" s="7"/>
      <c r="EQ584" s="7"/>
      <c r="ER584" s="7"/>
      <c r="ES584" s="7"/>
      <c r="ET584" s="7"/>
      <c r="EU584" s="7"/>
      <c r="EV584" s="7"/>
      <c r="EW584" s="7"/>
      <c r="EX584" s="7"/>
      <c r="EY584" s="7"/>
      <c r="EZ584" s="7"/>
      <c r="FA584" s="7"/>
      <c r="FB584" s="7"/>
      <c r="FC584" s="7"/>
      <c r="FD584" s="7"/>
      <c r="FE584" s="7"/>
      <c r="FF584" s="7"/>
      <c r="FG584" s="7"/>
      <c r="FH584" s="7"/>
      <c r="FI584" s="7"/>
      <c r="FJ584" s="7"/>
      <c r="FK584" s="7"/>
      <c r="FL584" s="7"/>
      <c r="FM584" s="7"/>
      <c r="FN584" s="7"/>
      <c r="FO584" s="7"/>
      <c r="FP584" s="7"/>
      <c r="FQ584" s="7"/>
      <c r="FR584" s="7"/>
      <c r="FS584" s="7"/>
      <c r="FT584" s="7"/>
      <c r="FU584" s="7"/>
      <c r="FV584" s="7"/>
      <c r="FW584" s="7"/>
      <c r="FX584" s="7"/>
      <c r="FY584" s="7"/>
      <c r="FZ584" s="7"/>
      <c r="GA584" s="7"/>
      <c r="GB584" s="7"/>
      <c r="GC584" s="7"/>
      <c r="GD584" s="7"/>
      <c r="GE584" s="7"/>
      <c r="GF584" s="7"/>
      <c r="GG584" s="7"/>
      <c r="GH584" s="7"/>
      <c r="GI584" s="7"/>
      <c r="GJ584" s="7"/>
      <c r="GK584" s="7"/>
      <c r="GL584" s="7"/>
      <c r="GM584" s="7"/>
      <c r="GN584" s="7"/>
      <c r="GO584" s="7"/>
      <c r="GP584" s="7"/>
      <c r="GQ584" s="7"/>
      <c r="GR584" s="7"/>
      <c r="GS584" s="7"/>
      <c r="GT584" s="7"/>
      <c r="GU584" s="7"/>
      <c r="GV584" s="7"/>
      <c r="GW584" s="7"/>
      <c r="GX584" s="7"/>
      <c r="GY584" s="7"/>
      <c r="GZ584" s="7"/>
      <c r="HA584" s="7"/>
      <c r="HB584" s="7"/>
      <c r="HC584" s="7"/>
      <c r="HD584" s="7"/>
      <c r="HE584" s="7"/>
      <c r="HF584" s="7"/>
      <c r="HG584" s="7"/>
      <c r="HH584" s="7"/>
      <c r="HI584" s="7"/>
      <c r="HJ584" s="7"/>
      <c r="HK584" s="7"/>
      <c r="HL584" s="7"/>
      <c r="HM584" s="7"/>
      <c r="HN584" s="7"/>
      <c r="HO584" s="7"/>
      <c r="HP584" s="7"/>
      <c r="HQ584" s="7"/>
      <c r="HR584" s="7"/>
      <c r="HS584" s="7"/>
      <c r="HT584" s="7"/>
      <c r="HU584" s="7"/>
      <c r="HV584" s="7"/>
      <c r="HW584" s="7"/>
      <c r="HX584" s="7"/>
      <c r="HY584" s="7"/>
      <c r="HZ584" s="7"/>
      <c r="IA584" s="7"/>
      <c r="IB584" s="7"/>
      <c r="IC584" s="7"/>
      <c r="ID584" s="7"/>
      <c r="IE584" s="7"/>
      <c r="IF584" s="7"/>
      <c r="IG584" s="7"/>
      <c r="IH584" s="7"/>
      <c r="II584" s="7"/>
      <c r="IJ584" s="7"/>
      <c r="IK584" s="7"/>
      <c r="IL584" s="7"/>
      <c r="IM584" s="7"/>
      <c r="IN584" s="7"/>
      <c r="IO584" s="7"/>
      <c r="IP584" s="7"/>
      <c r="IQ584" s="7"/>
      <c r="IR584" s="7"/>
      <c r="IS584" s="7"/>
      <c r="IT584" s="7"/>
      <c r="IU584" s="7"/>
      <c r="IV584" s="7"/>
      <c r="IW584" s="7"/>
      <c r="IX584" s="7"/>
      <c r="IY584" s="7"/>
      <c r="IZ584" s="7"/>
      <c r="JA584" s="7"/>
      <c r="JB584" s="7"/>
      <c r="JC584" s="7"/>
      <c r="JD584" s="7"/>
      <c r="JE584" s="7"/>
      <c r="JF584" s="7"/>
      <c r="JG584" s="7"/>
      <c r="JH584" s="7"/>
      <c r="JI584" s="7"/>
      <c r="JJ584" s="7"/>
      <c r="JK584" s="7"/>
      <c r="JL584" s="7"/>
      <c r="JM584" s="7"/>
      <c r="JN584" s="7"/>
      <c r="JO584" s="7"/>
      <c r="JP584" s="7"/>
      <c r="JQ584" s="7"/>
      <c r="JR584" s="7"/>
      <c r="JS584" s="7"/>
      <c r="JT584" s="7"/>
      <c r="JU584" s="7"/>
      <c r="JV584" s="7"/>
      <c r="JW584" s="7"/>
      <c r="JX584" s="7"/>
      <c r="JY584" s="7"/>
      <c r="JZ584" s="7"/>
      <c r="KA584" s="7"/>
      <c r="KB584" s="7"/>
      <c r="KC584" s="7"/>
      <c r="KD584" s="7"/>
      <c r="KE584" s="7"/>
      <c r="KF584" s="7"/>
      <c r="KG584" s="7"/>
      <c r="KH584" s="7"/>
      <c r="KI584" s="7"/>
      <c r="KJ584" s="7"/>
      <c r="KK584" s="7"/>
      <c r="KL584" s="7"/>
      <c r="KM584" s="7"/>
      <c r="KN584" s="7"/>
      <c r="KO584" s="7"/>
      <c r="KP584" s="7"/>
      <c r="KQ584" s="7"/>
      <c r="KR584" s="7"/>
      <c r="KS584" s="7"/>
      <c r="KT584" s="7"/>
      <c r="KU584" s="7"/>
      <c r="KV584" s="7"/>
      <c r="KW584" s="7"/>
      <c r="KX584" s="7"/>
      <c r="KY584" s="7"/>
      <c r="KZ584" s="7"/>
      <c r="LA584" s="7"/>
      <c r="LB584" s="7"/>
      <c r="LC584" s="7"/>
      <c r="LD584" s="7"/>
      <c r="LE584" s="7"/>
      <c r="LF584" s="7"/>
      <c r="LG584" s="7"/>
      <c r="LH584" s="7"/>
      <c r="LI584" s="7"/>
      <c r="LJ584" s="7"/>
      <c r="LK584" s="7"/>
      <c r="LL584" s="7"/>
      <c r="LM584" s="7"/>
      <c r="LN584" s="7"/>
      <c r="LO584" s="7"/>
      <c r="LP584" s="7"/>
      <c r="LQ584" s="7"/>
      <c r="LR584" s="7"/>
      <c r="LS584" s="7"/>
      <c r="LT584" s="7"/>
      <c r="LU584" s="7"/>
      <c r="LV584" s="7"/>
      <c r="LW584" s="7"/>
      <c r="LX584" s="7"/>
      <c r="LY584" s="7"/>
      <c r="LZ584" s="7"/>
      <c r="MA584" s="7"/>
      <c r="MB584" s="7"/>
      <c r="MC584" s="7"/>
      <c r="MD584" s="7"/>
      <c r="ME584" s="7"/>
      <c r="MF584" s="7"/>
      <c r="MG584" s="7"/>
      <c r="MH584" s="7"/>
      <c r="MI584" s="7"/>
      <c r="MJ584" s="7"/>
      <c r="MK584" s="7"/>
      <c r="ML584" s="7"/>
      <c r="MM584" s="7"/>
      <c r="MN584" s="7"/>
      <c r="MO584" s="7"/>
      <c r="MP584" s="7"/>
      <c r="MQ584" s="7"/>
      <c r="MR584" s="7"/>
      <c r="MS584" s="7"/>
      <c r="MT584" s="7"/>
      <c r="MU584" s="7"/>
      <c r="MV584" s="7"/>
      <c r="MW584" s="7"/>
      <c r="MX584" s="7"/>
      <c r="MY584" s="7"/>
      <c r="MZ584" s="7"/>
      <c r="NA584" s="7"/>
      <c r="NB584" s="7"/>
      <c r="NC584" s="7"/>
      <c r="ND584" s="7"/>
      <c r="NE584" s="7"/>
      <c r="NF584" s="7"/>
      <c r="NG584" s="7"/>
      <c r="NH584" s="7"/>
      <c r="NI584" s="7"/>
      <c r="NJ584" s="7"/>
      <c r="NK584" s="7"/>
      <c r="NL584" s="7"/>
      <c r="NM584" s="7"/>
      <c r="NN584" s="7"/>
      <c r="NO584" s="7"/>
      <c r="NP584" s="7"/>
      <c r="NQ584" s="7"/>
      <c r="NR584" s="7"/>
      <c r="NS584" s="7"/>
      <c r="NT584" s="7"/>
      <c r="NU584" s="7"/>
      <c r="NV584" s="7"/>
      <c r="NW584" s="7"/>
      <c r="NX584" s="7"/>
      <c r="NY584" s="7"/>
      <c r="NZ584" s="7"/>
      <c r="OA584" s="7"/>
      <c r="OB584" s="7"/>
      <c r="OC584" s="7"/>
      <c r="OD584" s="7"/>
      <c r="OE584" s="7"/>
      <c r="OF584" s="7"/>
      <c r="OG584" s="7"/>
      <c r="OH584" s="7"/>
      <c r="OI584" s="7"/>
      <c r="OJ584" s="7"/>
      <c r="OK584" s="7"/>
      <c r="OL584" s="7"/>
      <c r="OM584" s="7"/>
      <c r="ON584" s="7"/>
      <c r="OO584" s="7"/>
      <c r="OP584" s="7"/>
      <c r="OQ584" s="7"/>
      <c r="OR584" s="7"/>
      <c r="OS584" s="7"/>
      <c r="OT584" s="7"/>
      <c r="OU584" s="7"/>
      <c r="OV584" s="7"/>
      <c r="OW584" s="7"/>
      <c r="OX584" s="7"/>
      <c r="OY584" s="7"/>
      <c r="OZ584" s="7"/>
      <c r="PA584" s="7"/>
      <c r="PB584" s="7"/>
      <c r="PC584" s="7"/>
      <c r="PD584" s="7"/>
      <c r="PE584" s="7"/>
      <c r="PF584" s="7"/>
      <c r="PG584" s="7"/>
      <c r="PH584" s="7"/>
      <c r="PI584" s="7"/>
      <c r="PJ584" s="7"/>
      <c r="PK584" s="7"/>
      <c r="PL584" s="7"/>
      <c r="PM584" s="7"/>
      <c r="PN584" s="7"/>
      <c r="PO584" s="7"/>
      <c r="PP584" s="7"/>
      <c r="PQ584" s="7"/>
      <c r="PR584" s="7"/>
      <c r="PS584" s="7"/>
      <c r="PT584" s="7"/>
      <c r="PU584" s="7"/>
      <c r="PV584" s="7"/>
      <c r="PW584" s="7"/>
      <c r="PX584" s="7"/>
      <c r="PY584" s="7"/>
      <c r="PZ584" s="7"/>
      <c r="QA584" s="7"/>
      <c r="QB584" s="7"/>
      <c r="QC584" s="7"/>
      <c r="QD584" s="7"/>
      <c r="QE584" s="7"/>
      <c r="QF584" s="7"/>
      <c r="QG584" s="7"/>
      <c r="QH584" s="7"/>
      <c r="QI584" s="7"/>
      <c r="QJ584" s="7"/>
      <c r="QK584" s="7"/>
      <c r="QL584" s="7"/>
      <c r="QM584" s="7"/>
      <c r="QN584" s="7"/>
      <c r="QO584" s="7"/>
      <c r="QP584" s="7"/>
      <c r="QQ584" s="7"/>
      <c r="QR584" s="7"/>
      <c r="QS584" s="7"/>
      <c r="QT584" s="7"/>
      <c r="QU584" s="7"/>
      <c r="QV584" s="7"/>
      <c r="QW584" s="7"/>
      <c r="QX584" s="7"/>
      <c r="QY584" s="7"/>
      <c r="QZ584" s="7"/>
      <c r="RA584" s="7"/>
      <c r="RB584" s="7"/>
      <c r="RC584" s="7"/>
      <c r="RD584" s="7"/>
      <c r="RE584" s="7"/>
      <c r="RF584" s="7"/>
      <c r="RG584" s="7"/>
      <c r="RH584" s="7"/>
      <c r="RI584" s="7"/>
      <c r="RJ584" s="7"/>
      <c r="RK584" s="7"/>
      <c r="RL584" s="7"/>
      <c r="RM584" s="7"/>
      <c r="RN584" s="7"/>
      <c r="RO584" s="7"/>
      <c r="RP584" s="7"/>
      <c r="RQ584" s="7"/>
      <c r="RR584" s="7"/>
      <c r="RS584" s="7"/>
      <c r="RT584" s="7"/>
      <c r="RU584" s="7"/>
      <c r="RV584" s="7"/>
      <c r="RW584" s="7"/>
      <c r="RX584" s="7"/>
      <c r="RY584" s="7"/>
      <c r="RZ584" s="7"/>
      <c r="SA584" s="7"/>
      <c r="SB584" s="7"/>
      <c r="SC584" s="7"/>
      <c r="SD584" s="7"/>
      <c r="SE584" s="7"/>
      <c r="SF584" s="7"/>
      <c r="SG584" s="7"/>
      <c r="SH584" s="7"/>
      <c r="SI584" s="7"/>
      <c r="SJ584" s="7"/>
      <c r="SK584" s="7"/>
    </row>
    <row r="585" ht="14.2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  <c r="DT585" s="7"/>
      <c r="DU585" s="7"/>
      <c r="DV585" s="7"/>
      <c r="DW585" s="7"/>
      <c r="DX585" s="7"/>
      <c r="DY585" s="7"/>
      <c r="DZ585" s="7"/>
      <c r="EA585" s="7"/>
      <c r="EB585" s="7"/>
      <c r="EC585" s="7"/>
      <c r="ED585" s="7"/>
      <c r="EE585" s="7"/>
      <c r="EF585" s="7"/>
      <c r="EG585" s="7"/>
      <c r="EH585" s="7"/>
      <c r="EI585" s="7"/>
      <c r="EJ585" s="7"/>
      <c r="EK585" s="7"/>
      <c r="EL585" s="7"/>
      <c r="EM585" s="7"/>
      <c r="EN585" s="7"/>
      <c r="EO585" s="7"/>
      <c r="EP585" s="7"/>
      <c r="EQ585" s="7"/>
      <c r="ER585" s="7"/>
      <c r="ES585" s="7"/>
      <c r="ET585" s="7"/>
      <c r="EU585" s="7"/>
      <c r="EV585" s="7"/>
      <c r="EW585" s="7"/>
      <c r="EX585" s="7"/>
      <c r="EY585" s="7"/>
      <c r="EZ585" s="7"/>
      <c r="FA585" s="7"/>
      <c r="FB585" s="7"/>
      <c r="FC585" s="7"/>
      <c r="FD585" s="7"/>
      <c r="FE585" s="7"/>
      <c r="FF585" s="7"/>
      <c r="FG585" s="7"/>
      <c r="FH585" s="7"/>
      <c r="FI585" s="7"/>
      <c r="FJ585" s="7"/>
      <c r="FK585" s="7"/>
      <c r="FL585" s="7"/>
      <c r="FM585" s="7"/>
      <c r="FN585" s="7"/>
      <c r="FO585" s="7"/>
      <c r="FP585" s="7"/>
      <c r="FQ585" s="7"/>
      <c r="FR585" s="7"/>
      <c r="FS585" s="7"/>
      <c r="FT585" s="7"/>
      <c r="FU585" s="7"/>
      <c r="FV585" s="7"/>
      <c r="FW585" s="7"/>
      <c r="FX585" s="7"/>
      <c r="FY585" s="7"/>
      <c r="FZ585" s="7"/>
      <c r="GA585" s="7"/>
      <c r="GB585" s="7"/>
      <c r="GC585" s="7"/>
      <c r="GD585" s="7"/>
      <c r="GE585" s="7"/>
      <c r="GF585" s="7"/>
      <c r="GG585" s="7"/>
      <c r="GH585" s="7"/>
      <c r="GI585" s="7"/>
      <c r="GJ585" s="7"/>
      <c r="GK585" s="7"/>
      <c r="GL585" s="7"/>
      <c r="GM585" s="7"/>
      <c r="GN585" s="7"/>
      <c r="GO585" s="7"/>
      <c r="GP585" s="7"/>
      <c r="GQ585" s="7"/>
      <c r="GR585" s="7"/>
      <c r="GS585" s="7"/>
      <c r="GT585" s="7"/>
      <c r="GU585" s="7"/>
      <c r="GV585" s="7"/>
      <c r="GW585" s="7"/>
      <c r="GX585" s="7"/>
      <c r="GY585" s="7"/>
      <c r="GZ585" s="7"/>
      <c r="HA585" s="7"/>
      <c r="HB585" s="7"/>
      <c r="HC585" s="7"/>
      <c r="HD585" s="7"/>
      <c r="HE585" s="7"/>
      <c r="HF585" s="7"/>
      <c r="HG585" s="7"/>
      <c r="HH585" s="7"/>
      <c r="HI585" s="7"/>
      <c r="HJ585" s="7"/>
      <c r="HK585" s="7"/>
      <c r="HL585" s="7"/>
      <c r="HM585" s="7"/>
      <c r="HN585" s="7"/>
      <c r="HO585" s="7"/>
      <c r="HP585" s="7"/>
      <c r="HQ585" s="7"/>
      <c r="HR585" s="7"/>
      <c r="HS585" s="7"/>
      <c r="HT585" s="7"/>
      <c r="HU585" s="7"/>
      <c r="HV585" s="7"/>
      <c r="HW585" s="7"/>
      <c r="HX585" s="7"/>
      <c r="HY585" s="7"/>
      <c r="HZ585" s="7"/>
      <c r="IA585" s="7"/>
      <c r="IB585" s="7"/>
      <c r="IC585" s="7"/>
      <c r="ID585" s="7"/>
      <c r="IE585" s="7"/>
      <c r="IF585" s="7"/>
      <c r="IG585" s="7"/>
      <c r="IH585" s="7"/>
      <c r="II585" s="7"/>
      <c r="IJ585" s="7"/>
      <c r="IK585" s="7"/>
      <c r="IL585" s="7"/>
      <c r="IM585" s="7"/>
      <c r="IN585" s="7"/>
      <c r="IO585" s="7"/>
      <c r="IP585" s="7"/>
      <c r="IQ585" s="7"/>
      <c r="IR585" s="7"/>
      <c r="IS585" s="7"/>
      <c r="IT585" s="7"/>
      <c r="IU585" s="7"/>
      <c r="IV585" s="7"/>
      <c r="IW585" s="7"/>
      <c r="IX585" s="7"/>
      <c r="IY585" s="7"/>
      <c r="IZ585" s="7"/>
      <c r="JA585" s="7"/>
      <c r="JB585" s="7"/>
      <c r="JC585" s="7"/>
      <c r="JD585" s="7"/>
      <c r="JE585" s="7"/>
      <c r="JF585" s="7"/>
      <c r="JG585" s="7"/>
      <c r="JH585" s="7"/>
      <c r="JI585" s="7"/>
      <c r="JJ585" s="7"/>
      <c r="JK585" s="7"/>
      <c r="JL585" s="7"/>
      <c r="JM585" s="7"/>
      <c r="JN585" s="7"/>
      <c r="JO585" s="7"/>
      <c r="JP585" s="7"/>
      <c r="JQ585" s="7"/>
      <c r="JR585" s="7"/>
      <c r="JS585" s="7"/>
      <c r="JT585" s="7"/>
      <c r="JU585" s="7"/>
      <c r="JV585" s="7"/>
      <c r="JW585" s="7"/>
      <c r="JX585" s="7"/>
      <c r="JY585" s="7"/>
      <c r="JZ585" s="7"/>
      <c r="KA585" s="7"/>
      <c r="KB585" s="7"/>
      <c r="KC585" s="7"/>
      <c r="KD585" s="7"/>
      <c r="KE585" s="7"/>
      <c r="KF585" s="7"/>
      <c r="KG585" s="7"/>
      <c r="KH585" s="7"/>
      <c r="KI585" s="7"/>
      <c r="KJ585" s="7"/>
      <c r="KK585" s="7"/>
      <c r="KL585" s="7"/>
      <c r="KM585" s="7"/>
      <c r="KN585" s="7"/>
      <c r="KO585" s="7"/>
      <c r="KP585" s="7"/>
      <c r="KQ585" s="7"/>
      <c r="KR585" s="7"/>
      <c r="KS585" s="7"/>
      <c r="KT585" s="7"/>
      <c r="KU585" s="7"/>
      <c r="KV585" s="7"/>
      <c r="KW585" s="7"/>
      <c r="KX585" s="7"/>
      <c r="KY585" s="7"/>
      <c r="KZ585" s="7"/>
      <c r="LA585" s="7"/>
      <c r="LB585" s="7"/>
      <c r="LC585" s="7"/>
      <c r="LD585" s="7"/>
      <c r="LE585" s="7"/>
      <c r="LF585" s="7"/>
      <c r="LG585" s="7"/>
      <c r="LH585" s="7"/>
      <c r="LI585" s="7"/>
      <c r="LJ585" s="7"/>
      <c r="LK585" s="7"/>
      <c r="LL585" s="7"/>
      <c r="LM585" s="7"/>
      <c r="LN585" s="7"/>
      <c r="LO585" s="7"/>
      <c r="LP585" s="7"/>
      <c r="LQ585" s="7"/>
      <c r="LR585" s="7"/>
      <c r="LS585" s="7"/>
      <c r="LT585" s="7"/>
      <c r="LU585" s="7"/>
      <c r="LV585" s="7"/>
      <c r="LW585" s="7"/>
      <c r="LX585" s="7"/>
      <c r="LY585" s="7"/>
      <c r="LZ585" s="7"/>
      <c r="MA585" s="7"/>
      <c r="MB585" s="7"/>
      <c r="MC585" s="7"/>
      <c r="MD585" s="7"/>
      <c r="ME585" s="7"/>
      <c r="MF585" s="7"/>
      <c r="MG585" s="7"/>
      <c r="MH585" s="7"/>
      <c r="MI585" s="7"/>
      <c r="MJ585" s="7"/>
      <c r="MK585" s="7"/>
      <c r="ML585" s="7"/>
      <c r="MM585" s="7"/>
      <c r="MN585" s="7"/>
      <c r="MO585" s="7"/>
      <c r="MP585" s="7"/>
      <c r="MQ585" s="7"/>
      <c r="MR585" s="7"/>
      <c r="MS585" s="7"/>
      <c r="MT585" s="7"/>
      <c r="MU585" s="7"/>
      <c r="MV585" s="7"/>
      <c r="MW585" s="7"/>
      <c r="MX585" s="7"/>
      <c r="MY585" s="7"/>
      <c r="MZ585" s="7"/>
      <c r="NA585" s="7"/>
      <c r="NB585" s="7"/>
      <c r="NC585" s="7"/>
      <c r="ND585" s="7"/>
      <c r="NE585" s="7"/>
      <c r="NF585" s="7"/>
      <c r="NG585" s="7"/>
      <c r="NH585" s="7"/>
      <c r="NI585" s="7"/>
      <c r="NJ585" s="7"/>
      <c r="NK585" s="7"/>
      <c r="NL585" s="7"/>
      <c r="NM585" s="7"/>
      <c r="NN585" s="7"/>
      <c r="NO585" s="7"/>
      <c r="NP585" s="7"/>
      <c r="NQ585" s="7"/>
      <c r="NR585" s="7"/>
      <c r="NS585" s="7"/>
      <c r="NT585" s="7"/>
      <c r="NU585" s="7"/>
      <c r="NV585" s="7"/>
      <c r="NW585" s="7"/>
      <c r="NX585" s="7"/>
      <c r="NY585" s="7"/>
      <c r="NZ585" s="7"/>
      <c r="OA585" s="7"/>
      <c r="OB585" s="7"/>
      <c r="OC585" s="7"/>
      <c r="OD585" s="7"/>
      <c r="OE585" s="7"/>
      <c r="OF585" s="7"/>
      <c r="OG585" s="7"/>
      <c r="OH585" s="7"/>
      <c r="OI585" s="7"/>
      <c r="OJ585" s="7"/>
      <c r="OK585" s="7"/>
      <c r="OL585" s="7"/>
      <c r="OM585" s="7"/>
      <c r="ON585" s="7"/>
      <c r="OO585" s="7"/>
      <c r="OP585" s="7"/>
      <c r="OQ585" s="7"/>
      <c r="OR585" s="7"/>
      <c r="OS585" s="7"/>
      <c r="OT585" s="7"/>
      <c r="OU585" s="7"/>
      <c r="OV585" s="7"/>
      <c r="OW585" s="7"/>
      <c r="OX585" s="7"/>
      <c r="OY585" s="7"/>
      <c r="OZ585" s="7"/>
      <c r="PA585" s="7"/>
      <c r="PB585" s="7"/>
      <c r="PC585" s="7"/>
      <c r="PD585" s="7"/>
      <c r="PE585" s="7"/>
      <c r="PF585" s="7"/>
      <c r="PG585" s="7"/>
      <c r="PH585" s="7"/>
      <c r="PI585" s="7"/>
      <c r="PJ585" s="7"/>
      <c r="PK585" s="7"/>
      <c r="PL585" s="7"/>
      <c r="PM585" s="7"/>
      <c r="PN585" s="7"/>
      <c r="PO585" s="7"/>
      <c r="PP585" s="7"/>
      <c r="PQ585" s="7"/>
      <c r="PR585" s="7"/>
      <c r="PS585" s="7"/>
      <c r="PT585" s="7"/>
      <c r="PU585" s="7"/>
      <c r="PV585" s="7"/>
      <c r="PW585" s="7"/>
      <c r="PX585" s="7"/>
      <c r="PY585" s="7"/>
      <c r="PZ585" s="7"/>
      <c r="QA585" s="7"/>
      <c r="QB585" s="7"/>
      <c r="QC585" s="7"/>
      <c r="QD585" s="7"/>
      <c r="QE585" s="7"/>
      <c r="QF585" s="7"/>
      <c r="QG585" s="7"/>
      <c r="QH585" s="7"/>
      <c r="QI585" s="7"/>
      <c r="QJ585" s="7"/>
      <c r="QK585" s="7"/>
      <c r="QL585" s="7"/>
      <c r="QM585" s="7"/>
      <c r="QN585" s="7"/>
      <c r="QO585" s="7"/>
      <c r="QP585" s="7"/>
      <c r="QQ585" s="7"/>
      <c r="QR585" s="7"/>
      <c r="QS585" s="7"/>
      <c r="QT585" s="7"/>
      <c r="QU585" s="7"/>
      <c r="QV585" s="7"/>
      <c r="QW585" s="7"/>
      <c r="QX585" s="7"/>
      <c r="QY585" s="7"/>
      <c r="QZ585" s="7"/>
      <c r="RA585" s="7"/>
      <c r="RB585" s="7"/>
      <c r="RC585" s="7"/>
      <c r="RD585" s="7"/>
      <c r="RE585" s="7"/>
      <c r="RF585" s="7"/>
      <c r="RG585" s="7"/>
      <c r="RH585" s="7"/>
      <c r="RI585" s="7"/>
      <c r="RJ585" s="7"/>
      <c r="RK585" s="7"/>
      <c r="RL585" s="7"/>
      <c r="RM585" s="7"/>
      <c r="RN585" s="7"/>
      <c r="RO585" s="7"/>
      <c r="RP585" s="7"/>
      <c r="RQ585" s="7"/>
      <c r="RR585" s="7"/>
      <c r="RS585" s="7"/>
      <c r="RT585" s="7"/>
      <c r="RU585" s="7"/>
      <c r="RV585" s="7"/>
      <c r="RW585" s="7"/>
      <c r="RX585" s="7"/>
      <c r="RY585" s="7"/>
      <c r="RZ585" s="7"/>
      <c r="SA585" s="7"/>
      <c r="SB585" s="7"/>
      <c r="SC585" s="7"/>
      <c r="SD585" s="7"/>
      <c r="SE585" s="7"/>
      <c r="SF585" s="7"/>
      <c r="SG585" s="7"/>
      <c r="SH585" s="7"/>
      <c r="SI585" s="7"/>
      <c r="SJ585" s="7"/>
      <c r="SK585" s="7"/>
    </row>
    <row r="586" ht="14.2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  <c r="DT586" s="7"/>
      <c r="DU586" s="7"/>
      <c r="DV586" s="7"/>
      <c r="DW586" s="7"/>
      <c r="DX586" s="7"/>
      <c r="DY586" s="7"/>
      <c r="DZ586" s="7"/>
      <c r="EA586" s="7"/>
      <c r="EB586" s="7"/>
      <c r="EC586" s="7"/>
      <c r="ED586" s="7"/>
      <c r="EE586" s="7"/>
      <c r="EF586" s="7"/>
      <c r="EG586" s="7"/>
      <c r="EH586" s="7"/>
      <c r="EI586" s="7"/>
      <c r="EJ586" s="7"/>
      <c r="EK586" s="7"/>
      <c r="EL586" s="7"/>
      <c r="EM586" s="7"/>
      <c r="EN586" s="7"/>
      <c r="EO586" s="7"/>
      <c r="EP586" s="7"/>
      <c r="EQ586" s="7"/>
      <c r="ER586" s="7"/>
      <c r="ES586" s="7"/>
      <c r="ET586" s="7"/>
      <c r="EU586" s="7"/>
      <c r="EV586" s="7"/>
      <c r="EW586" s="7"/>
      <c r="EX586" s="7"/>
      <c r="EY586" s="7"/>
      <c r="EZ586" s="7"/>
      <c r="FA586" s="7"/>
      <c r="FB586" s="7"/>
      <c r="FC586" s="7"/>
      <c r="FD586" s="7"/>
      <c r="FE586" s="7"/>
      <c r="FF586" s="7"/>
      <c r="FG586" s="7"/>
      <c r="FH586" s="7"/>
      <c r="FI586" s="7"/>
      <c r="FJ586" s="7"/>
      <c r="FK586" s="7"/>
      <c r="FL586" s="7"/>
      <c r="FM586" s="7"/>
      <c r="FN586" s="7"/>
      <c r="FO586" s="7"/>
      <c r="FP586" s="7"/>
      <c r="FQ586" s="7"/>
      <c r="FR586" s="7"/>
      <c r="FS586" s="7"/>
      <c r="FT586" s="7"/>
      <c r="FU586" s="7"/>
      <c r="FV586" s="7"/>
      <c r="FW586" s="7"/>
      <c r="FX586" s="7"/>
      <c r="FY586" s="7"/>
      <c r="FZ586" s="7"/>
      <c r="GA586" s="7"/>
      <c r="GB586" s="7"/>
      <c r="GC586" s="7"/>
      <c r="GD586" s="7"/>
      <c r="GE586" s="7"/>
      <c r="GF586" s="7"/>
      <c r="GG586" s="7"/>
      <c r="GH586" s="7"/>
      <c r="GI586" s="7"/>
      <c r="GJ586" s="7"/>
      <c r="GK586" s="7"/>
      <c r="GL586" s="7"/>
      <c r="GM586" s="7"/>
      <c r="GN586" s="7"/>
      <c r="GO586" s="7"/>
      <c r="GP586" s="7"/>
      <c r="GQ586" s="7"/>
      <c r="GR586" s="7"/>
      <c r="GS586" s="7"/>
      <c r="GT586" s="7"/>
      <c r="GU586" s="7"/>
      <c r="GV586" s="7"/>
      <c r="GW586" s="7"/>
      <c r="GX586" s="7"/>
      <c r="GY586" s="7"/>
      <c r="GZ586" s="7"/>
      <c r="HA586" s="7"/>
      <c r="HB586" s="7"/>
      <c r="HC586" s="7"/>
      <c r="HD586" s="7"/>
      <c r="HE586" s="7"/>
      <c r="HF586" s="7"/>
      <c r="HG586" s="7"/>
      <c r="HH586" s="7"/>
      <c r="HI586" s="7"/>
      <c r="HJ586" s="7"/>
      <c r="HK586" s="7"/>
      <c r="HL586" s="7"/>
      <c r="HM586" s="7"/>
      <c r="HN586" s="7"/>
      <c r="HO586" s="7"/>
      <c r="HP586" s="7"/>
      <c r="HQ586" s="7"/>
      <c r="HR586" s="7"/>
      <c r="HS586" s="7"/>
      <c r="HT586" s="7"/>
      <c r="HU586" s="7"/>
      <c r="HV586" s="7"/>
      <c r="HW586" s="7"/>
      <c r="HX586" s="7"/>
      <c r="HY586" s="7"/>
      <c r="HZ586" s="7"/>
      <c r="IA586" s="7"/>
      <c r="IB586" s="7"/>
      <c r="IC586" s="7"/>
      <c r="ID586" s="7"/>
      <c r="IE586" s="7"/>
      <c r="IF586" s="7"/>
      <c r="IG586" s="7"/>
      <c r="IH586" s="7"/>
      <c r="II586" s="7"/>
      <c r="IJ586" s="7"/>
      <c r="IK586" s="7"/>
      <c r="IL586" s="7"/>
      <c r="IM586" s="7"/>
      <c r="IN586" s="7"/>
      <c r="IO586" s="7"/>
      <c r="IP586" s="7"/>
      <c r="IQ586" s="7"/>
      <c r="IR586" s="7"/>
      <c r="IS586" s="7"/>
      <c r="IT586" s="7"/>
      <c r="IU586" s="7"/>
      <c r="IV586" s="7"/>
      <c r="IW586" s="7"/>
      <c r="IX586" s="7"/>
      <c r="IY586" s="7"/>
      <c r="IZ586" s="7"/>
      <c r="JA586" s="7"/>
      <c r="JB586" s="7"/>
      <c r="JC586" s="7"/>
      <c r="JD586" s="7"/>
      <c r="JE586" s="7"/>
      <c r="JF586" s="7"/>
      <c r="JG586" s="7"/>
      <c r="JH586" s="7"/>
      <c r="JI586" s="7"/>
      <c r="JJ586" s="7"/>
      <c r="JK586" s="7"/>
      <c r="JL586" s="7"/>
      <c r="JM586" s="7"/>
      <c r="JN586" s="7"/>
      <c r="JO586" s="7"/>
      <c r="JP586" s="7"/>
      <c r="JQ586" s="7"/>
      <c r="JR586" s="7"/>
      <c r="JS586" s="7"/>
      <c r="JT586" s="7"/>
      <c r="JU586" s="7"/>
      <c r="JV586" s="7"/>
      <c r="JW586" s="7"/>
      <c r="JX586" s="7"/>
      <c r="JY586" s="7"/>
      <c r="JZ586" s="7"/>
      <c r="KA586" s="7"/>
      <c r="KB586" s="7"/>
      <c r="KC586" s="7"/>
      <c r="KD586" s="7"/>
      <c r="KE586" s="7"/>
      <c r="KF586" s="7"/>
      <c r="KG586" s="7"/>
      <c r="KH586" s="7"/>
      <c r="KI586" s="7"/>
      <c r="KJ586" s="7"/>
      <c r="KK586" s="7"/>
      <c r="KL586" s="7"/>
      <c r="KM586" s="7"/>
      <c r="KN586" s="7"/>
      <c r="KO586" s="7"/>
      <c r="KP586" s="7"/>
      <c r="KQ586" s="7"/>
      <c r="KR586" s="7"/>
      <c r="KS586" s="7"/>
      <c r="KT586" s="7"/>
      <c r="KU586" s="7"/>
      <c r="KV586" s="7"/>
      <c r="KW586" s="7"/>
      <c r="KX586" s="7"/>
      <c r="KY586" s="7"/>
      <c r="KZ586" s="7"/>
      <c r="LA586" s="7"/>
      <c r="LB586" s="7"/>
      <c r="LC586" s="7"/>
      <c r="LD586" s="7"/>
      <c r="LE586" s="7"/>
      <c r="LF586" s="7"/>
      <c r="LG586" s="7"/>
      <c r="LH586" s="7"/>
      <c r="LI586" s="7"/>
      <c r="LJ586" s="7"/>
      <c r="LK586" s="7"/>
      <c r="LL586" s="7"/>
      <c r="LM586" s="7"/>
      <c r="LN586" s="7"/>
      <c r="LO586" s="7"/>
      <c r="LP586" s="7"/>
      <c r="LQ586" s="7"/>
      <c r="LR586" s="7"/>
      <c r="LS586" s="7"/>
      <c r="LT586" s="7"/>
      <c r="LU586" s="7"/>
      <c r="LV586" s="7"/>
      <c r="LW586" s="7"/>
      <c r="LX586" s="7"/>
      <c r="LY586" s="7"/>
      <c r="LZ586" s="7"/>
      <c r="MA586" s="7"/>
      <c r="MB586" s="7"/>
      <c r="MC586" s="7"/>
      <c r="MD586" s="7"/>
      <c r="ME586" s="7"/>
      <c r="MF586" s="7"/>
      <c r="MG586" s="7"/>
      <c r="MH586" s="7"/>
      <c r="MI586" s="7"/>
      <c r="MJ586" s="7"/>
      <c r="MK586" s="7"/>
      <c r="ML586" s="7"/>
      <c r="MM586" s="7"/>
      <c r="MN586" s="7"/>
      <c r="MO586" s="7"/>
      <c r="MP586" s="7"/>
      <c r="MQ586" s="7"/>
      <c r="MR586" s="7"/>
      <c r="MS586" s="7"/>
      <c r="MT586" s="7"/>
      <c r="MU586" s="7"/>
      <c r="MV586" s="7"/>
      <c r="MW586" s="7"/>
      <c r="MX586" s="7"/>
      <c r="MY586" s="7"/>
      <c r="MZ586" s="7"/>
      <c r="NA586" s="7"/>
      <c r="NB586" s="7"/>
      <c r="NC586" s="7"/>
      <c r="ND586" s="7"/>
      <c r="NE586" s="7"/>
      <c r="NF586" s="7"/>
      <c r="NG586" s="7"/>
      <c r="NH586" s="7"/>
      <c r="NI586" s="7"/>
      <c r="NJ586" s="7"/>
      <c r="NK586" s="7"/>
      <c r="NL586" s="7"/>
      <c r="NM586" s="7"/>
      <c r="NN586" s="7"/>
      <c r="NO586" s="7"/>
      <c r="NP586" s="7"/>
      <c r="NQ586" s="7"/>
      <c r="NR586" s="7"/>
      <c r="NS586" s="7"/>
      <c r="NT586" s="7"/>
      <c r="NU586" s="7"/>
      <c r="NV586" s="7"/>
      <c r="NW586" s="7"/>
      <c r="NX586" s="7"/>
      <c r="NY586" s="7"/>
      <c r="NZ586" s="7"/>
      <c r="OA586" s="7"/>
      <c r="OB586" s="7"/>
      <c r="OC586" s="7"/>
      <c r="OD586" s="7"/>
      <c r="OE586" s="7"/>
      <c r="OF586" s="7"/>
      <c r="OG586" s="7"/>
      <c r="OH586" s="7"/>
      <c r="OI586" s="7"/>
      <c r="OJ586" s="7"/>
      <c r="OK586" s="7"/>
      <c r="OL586" s="7"/>
      <c r="OM586" s="7"/>
      <c r="ON586" s="7"/>
      <c r="OO586" s="7"/>
      <c r="OP586" s="7"/>
      <c r="OQ586" s="7"/>
      <c r="OR586" s="7"/>
      <c r="OS586" s="7"/>
      <c r="OT586" s="7"/>
      <c r="OU586" s="7"/>
      <c r="OV586" s="7"/>
      <c r="OW586" s="7"/>
      <c r="OX586" s="7"/>
      <c r="OY586" s="7"/>
      <c r="OZ586" s="7"/>
      <c r="PA586" s="7"/>
      <c r="PB586" s="7"/>
      <c r="PC586" s="7"/>
      <c r="PD586" s="7"/>
      <c r="PE586" s="7"/>
      <c r="PF586" s="7"/>
      <c r="PG586" s="7"/>
      <c r="PH586" s="7"/>
      <c r="PI586" s="7"/>
      <c r="PJ586" s="7"/>
      <c r="PK586" s="7"/>
      <c r="PL586" s="7"/>
      <c r="PM586" s="7"/>
      <c r="PN586" s="7"/>
      <c r="PO586" s="7"/>
      <c r="PP586" s="7"/>
      <c r="PQ586" s="7"/>
      <c r="PR586" s="7"/>
      <c r="PS586" s="7"/>
      <c r="PT586" s="7"/>
      <c r="PU586" s="7"/>
      <c r="PV586" s="7"/>
      <c r="PW586" s="7"/>
      <c r="PX586" s="7"/>
      <c r="PY586" s="7"/>
      <c r="PZ586" s="7"/>
      <c r="QA586" s="7"/>
      <c r="QB586" s="7"/>
      <c r="QC586" s="7"/>
      <c r="QD586" s="7"/>
      <c r="QE586" s="7"/>
      <c r="QF586" s="7"/>
      <c r="QG586" s="7"/>
      <c r="QH586" s="7"/>
      <c r="QI586" s="7"/>
      <c r="QJ586" s="7"/>
      <c r="QK586" s="7"/>
      <c r="QL586" s="7"/>
      <c r="QM586" s="7"/>
      <c r="QN586" s="7"/>
      <c r="QO586" s="7"/>
      <c r="QP586" s="7"/>
      <c r="QQ586" s="7"/>
      <c r="QR586" s="7"/>
      <c r="QS586" s="7"/>
      <c r="QT586" s="7"/>
      <c r="QU586" s="7"/>
      <c r="QV586" s="7"/>
      <c r="QW586" s="7"/>
      <c r="QX586" s="7"/>
      <c r="QY586" s="7"/>
      <c r="QZ586" s="7"/>
      <c r="RA586" s="7"/>
      <c r="RB586" s="7"/>
      <c r="RC586" s="7"/>
      <c r="RD586" s="7"/>
      <c r="RE586" s="7"/>
      <c r="RF586" s="7"/>
      <c r="RG586" s="7"/>
      <c r="RH586" s="7"/>
      <c r="RI586" s="7"/>
      <c r="RJ586" s="7"/>
      <c r="RK586" s="7"/>
      <c r="RL586" s="7"/>
      <c r="RM586" s="7"/>
      <c r="RN586" s="7"/>
      <c r="RO586" s="7"/>
      <c r="RP586" s="7"/>
      <c r="RQ586" s="7"/>
      <c r="RR586" s="7"/>
      <c r="RS586" s="7"/>
      <c r="RT586" s="7"/>
      <c r="RU586" s="7"/>
      <c r="RV586" s="7"/>
      <c r="RW586" s="7"/>
      <c r="RX586" s="7"/>
      <c r="RY586" s="7"/>
      <c r="RZ586" s="7"/>
      <c r="SA586" s="7"/>
      <c r="SB586" s="7"/>
      <c r="SC586" s="7"/>
      <c r="SD586" s="7"/>
      <c r="SE586" s="7"/>
      <c r="SF586" s="7"/>
      <c r="SG586" s="7"/>
      <c r="SH586" s="7"/>
      <c r="SI586" s="7"/>
      <c r="SJ586" s="7"/>
      <c r="SK586" s="7"/>
    </row>
    <row r="587" ht="14.2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  <c r="DT587" s="7"/>
      <c r="DU587" s="7"/>
      <c r="DV587" s="7"/>
      <c r="DW587" s="7"/>
      <c r="DX587" s="7"/>
      <c r="DY587" s="7"/>
      <c r="DZ587" s="7"/>
      <c r="EA587" s="7"/>
      <c r="EB587" s="7"/>
      <c r="EC587" s="7"/>
      <c r="ED587" s="7"/>
      <c r="EE587" s="7"/>
      <c r="EF587" s="7"/>
      <c r="EG587" s="7"/>
      <c r="EH587" s="7"/>
      <c r="EI587" s="7"/>
      <c r="EJ587" s="7"/>
      <c r="EK587" s="7"/>
      <c r="EL587" s="7"/>
      <c r="EM587" s="7"/>
      <c r="EN587" s="7"/>
      <c r="EO587" s="7"/>
      <c r="EP587" s="7"/>
      <c r="EQ587" s="7"/>
      <c r="ER587" s="7"/>
      <c r="ES587" s="7"/>
      <c r="ET587" s="7"/>
      <c r="EU587" s="7"/>
      <c r="EV587" s="7"/>
      <c r="EW587" s="7"/>
      <c r="EX587" s="7"/>
      <c r="EY587" s="7"/>
      <c r="EZ587" s="7"/>
      <c r="FA587" s="7"/>
      <c r="FB587" s="7"/>
      <c r="FC587" s="7"/>
      <c r="FD587" s="7"/>
      <c r="FE587" s="7"/>
      <c r="FF587" s="7"/>
      <c r="FG587" s="7"/>
      <c r="FH587" s="7"/>
      <c r="FI587" s="7"/>
      <c r="FJ587" s="7"/>
      <c r="FK587" s="7"/>
      <c r="FL587" s="7"/>
      <c r="FM587" s="7"/>
      <c r="FN587" s="7"/>
      <c r="FO587" s="7"/>
      <c r="FP587" s="7"/>
      <c r="FQ587" s="7"/>
      <c r="FR587" s="7"/>
      <c r="FS587" s="7"/>
      <c r="FT587" s="7"/>
      <c r="FU587" s="7"/>
      <c r="FV587" s="7"/>
      <c r="FW587" s="7"/>
      <c r="FX587" s="7"/>
      <c r="FY587" s="7"/>
      <c r="FZ587" s="7"/>
      <c r="GA587" s="7"/>
      <c r="GB587" s="7"/>
      <c r="GC587" s="7"/>
      <c r="GD587" s="7"/>
      <c r="GE587" s="7"/>
      <c r="GF587" s="7"/>
      <c r="GG587" s="7"/>
      <c r="GH587" s="7"/>
      <c r="GI587" s="7"/>
      <c r="GJ587" s="7"/>
      <c r="GK587" s="7"/>
      <c r="GL587" s="7"/>
      <c r="GM587" s="7"/>
      <c r="GN587" s="7"/>
      <c r="GO587" s="7"/>
      <c r="GP587" s="7"/>
      <c r="GQ587" s="7"/>
      <c r="GR587" s="7"/>
      <c r="GS587" s="7"/>
      <c r="GT587" s="7"/>
      <c r="GU587" s="7"/>
      <c r="GV587" s="7"/>
      <c r="GW587" s="7"/>
      <c r="GX587" s="7"/>
      <c r="GY587" s="7"/>
      <c r="GZ587" s="7"/>
      <c r="HA587" s="7"/>
      <c r="HB587" s="7"/>
      <c r="HC587" s="7"/>
      <c r="HD587" s="7"/>
      <c r="HE587" s="7"/>
      <c r="HF587" s="7"/>
      <c r="HG587" s="7"/>
      <c r="HH587" s="7"/>
      <c r="HI587" s="7"/>
      <c r="HJ587" s="7"/>
      <c r="HK587" s="7"/>
      <c r="HL587" s="7"/>
      <c r="HM587" s="7"/>
      <c r="HN587" s="7"/>
      <c r="HO587" s="7"/>
      <c r="HP587" s="7"/>
      <c r="HQ587" s="7"/>
      <c r="HR587" s="7"/>
      <c r="HS587" s="7"/>
      <c r="HT587" s="7"/>
      <c r="HU587" s="7"/>
      <c r="HV587" s="7"/>
      <c r="HW587" s="7"/>
      <c r="HX587" s="7"/>
      <c r="HY587" s="7"/>
      <c r="HZ587" s="7"/>
      <c r="IA587" s="7"/>
      <c r="IB587" s="7"/>
      <c r="IC587" s="7"/>
      <c r="ID587" s="7"/>
      <c r="IE587" s="7"/>
      <c r="IF587" s="7"/>
      <c r="IG587" s="7"/>
      <c r="IH587" s="7"/>
      <c r="II587" s="7"/>
      <c r="IJ587" s="7"/>
      <c r="IK587" s="7"/>
      <c r="IL587" s="7"/>
      <c r="IM587" s="7"/>
      <c r="IN587" s="7"/>
      <c r="IO587" s="7"/>
      <c r="IP587" s="7"/>
      <c r="IQ587" s="7"/>
      <c r="IR587" s="7"/>
      <c r="IS587" s="7"/>
      <c r="IT587" s="7"/>
      <c r="IU587" s="7"/>
      <c r="IV587" s="7"/>
      <c r="IW587" s="7"/>
      <c r="IX587" s="7"/>
      <c r="IY587" s="7"/>
      <c r="IZ587" s="7"/>
      <c r="JA587" s="7"/>
      <c r="JB587" s="7"/>
      <c r="JC587" s="7"/>
      <c r="JD587" s="7"/>
      <c r="JE587" s="7"/>
      <c r="JF587" s="7"/>
      <c r="JG587" s="7"/>
      <c r="JH587" s="7"/>
      <c r="JI587" s="7"/>
      <c r="JJ587" s="7"/>
      <c r="JK587" s="7"/>
      <c r="JL587" s="7"/>
      <c r="JM587" s="7"/>
      <c r="JN587" s="7"/>
      <c r="JO587" s="7"/>
      <c r="JP587" s="7"/>
      <c r="JQ587" s="7"/>
      <c r="JR587" s="7"/>
      <c r="JS587" s="7"/>
      <c r="JT587" s="7"/>
      <c r="JU587" s="7"/>
      <c r="JV587" s="7"/>
      <c r="JW587" s="7"/>
      <c r="JX587" s="7"/>
      <c r="JY587" s="7"/>
      <c r="JZ587" s="7"/>
      <c r="KA587" s="7"/>
      <c r="KB587" s="7"/>
      <c r="KC587" s="7"/>
      <c r="KD587" s="7"/>
      <c r="KE587" s="7"/>
      <c r="KF587" s="7"/>
      <c r="KG587" s="7"/>
      <c r="KH587" s="7"/>
      <c r="KI587" s="7"/>
      <c r="KJ587" s="7"/>
      <c r="KK587" s="7"/>
      <c r="KL587" s="7"/>
      <c r="KM587" s="7"/>
      <c r="KN587" s="7"/>
      <c r="KO587" s="7"/>
      <c r="KP587" s="7"/>
      <c r="KQ587" s="7"/>
      <c r="KR587" s="7"/>
      <c r="KS587" s="7"/>
      <c r="KT587" s="7"/>
      <c r="KU587" s="7"/>
      <c r="KV587" s="7"/>
      <c r="KW587" s="7"/>
      <c r="KX587" s="7"/>
      <c r="KY587" s="7"/>
      <c r="KZ587" s="7"/>
      <c r="LA587" s="7"/>
      <c r="LB587" s="7"/>
      <c r="LC587" s="7"/>
      <c r="LD587" s="7"/>
      <c r="LE587" s="7"/>
      <c r="LF587" s="7"/>
      <c r="LG587" s="7"/>
      <c r="LH587" s="7"/>
      <c r="LI587" s="7"/>
      <c r="LJ587" s="7"/>
      <c r="LK587" s="7"/>
      <c r="LL587" s="7"/>
      <c r="LM587" s="7"/>
      <c r="LN587" s="7"/>
      <c r="LO587" s="7"/>
      <c r="LP587" s="7"/>
      <c r="LQ587" s="7"/>
      <c r="LR587" s="7"/>
      <c r="LS587" s="7"/>
      <c r="LT587" s="7"/>
      <c r="LU587" s="7"/>
      <c r="LV587" s="7"/>
      <c r="LW587" s="7"/>
      <c r="LX587" s="7"/>
      <c r="LY587" s="7"/>
      <c r="LZ587" s="7"/>
      <c r="MA587" s="7"/>
      <c r="MB587" s="7"/>
      <c r="MC587" s="7"/>
      <c r="MD587" s="7"/>
      <c r="ME587" s="7"/>
      <c r="MF587" s="7"/>
      <c r="MG587" s="7"/>
      <c r="MH587" s="7"/>
      <c r="MI587" s="7"/>
      <c r="MJ587" s="7"/>
      <c r="MK587" s="7"/>
      <c r="ML587" s="7"/>
      <c r="MM587" s="7"/>
      <c r="MN587" s="7"/>
      <c r="MO587" s="7"/>
      <c r="MP587" s="7"/>
      <c r="MQ587" s="7"/>
      <c r="MR587" s="7"/>
      <c r="MS587" s="7"/>
      <c r="MT587" s="7"/>
      <c r="MU587" s="7"/>
      <c r="MV587" s="7"/>
      <c r="MW587" s="7"/>
      <c r="MX587" s="7"/>
      <c r="MY587" s="7"/>
      <c r="MZ587" s="7"/>
      <c r="NA587" s="7"/>
      <c r="NB587" s="7"/>
      <c r="NC587" s="7"/>
      <c r="ND587" s="7"/>
      <c r="NE587" s="7"/>
      <c r="NF587" s="7"/>
      <c r="NG587" s="7"/>
      <c r="NH587" s="7"/>
      <c r="NI587" s="7"/>
      <c r="NJ587" s="7"/>
      <c r="NK587" s="7"/>
      <c r="NL587" s="7"/>
      <c r="NM587" s="7"/>
      <c r="NN587" s="7"/>
      <c r="NO587" s="7"/>
      <c r="NP587" s="7"/>
      <c r="NQ587" s="7"/>
      <c r="NR587" s="7"/>
      <c r="NS587" s="7"/>
      <c r="NT587" s="7"/>
      <c r="NU587" s="7"/>
      <c r="NV587" s="7"/>
      <c r="NW587" s="7"/>
      <c r="NX587" s="7"/>
      <c r="NY587" s="7"/>
      <c r="NZ587" s="7"/>
      <c r="OA587" s="7"/>
      <c r="OB587" s="7"/>
      <c r="OC587" s="7"/>
      <c r="OD587" s="7"/>
      <c r="OE587" s="7"/>
      <c r="OF587" s="7"/>
      <c r="OG587" s="7"/>
      <c r="OH587" s="7"/>
      <c r="OI587" s="7"/>
      <c r="OJ587" s="7"/>
      <c r="OK587" s="7"/>
      <c r="OL587" s="7"/>
      <c r="OM587" s="7"/>
      <c r="ON587" s="7"/>
      <c r="OO587" s="7"/>
      <c r="OP587" s="7"/>
      <c r="OQ587" s="7"/>
      <c r="OR587" s="7"/>
      <c r="OS587" s="7"/>
      <c r="OT587" s="7"/>
      <c r="OU587" s="7"/>
      <c r="OV587" s="7"/>
      <c r="OW587" s="7"/>
      <c r="OX587" s="7"/>
      <c r="OY587" s="7"/>
      <c r="OZ587" s="7"/>
      <c r="PA587" s="7"/>
      <c r="PB587" s="7"/>
      <c r="PC587" s="7"/>
      <c r="PD587" s="7"/>
      <c r="PE587" s="7"/>
      <c r="PF587" s="7"/>
      <c r="PG587" s="7"/>
      <c r="PH587" s="7"/>
      <c r="PI587" s="7"/>
      <c r="PJ587" s="7"/>
      <c r="PK587" s="7"/>
      <c r="PL587" s="7"/>
      <c r="PM587" s="7"/>
      <c r="PN587" s="7"/>
      <c r="PO587" s="7"/>
      <c r="PP587" s="7"/>
      <c r="PQ587" s="7"/>
      <c r="PR587" s="7"/>
      <c r="PS587" s="7"/>
      <c r="PT587" s="7"/>
      <c r="PU587" s="7"/>
      <c r="PV587" s="7"/>
      <c r="PW587" s="7"/>
      <c r="PX587" s="7"/>
      <c r="PY587" s="7"/>
      <c r="PZ587" s="7"/>
      <c r="QA587" s="7"/>
      <c r="QB587" s="7"/>
      <c r="QC587" s="7"/>
      <c r="QD587" s="7"/>
      <c r="QE587" s="7"/>
      <c r="QF587" s="7"/>
      <c r="QG587" s="7"/>
      <c r="QH587" s="7"/>
      <c r="QI587" s="7"/>
      <c r="QJ587" s="7"/>
      <c r="QK587" s="7"/>
      <c r="QL587" s="7"/>
      <c r="QM587" s="7"/>
      <c r="QN587" s="7"/>
      <c r="QO587" s="7"/>
      <c r="QP587" s="7"/>
      <c r="QQ587" s="7"/>
      <c r="QR587" s="7"/>
      <c r="QS587" s="7"/>
      <c r="QT587" s="7"/>
      <c r="QU587" s="7"/>
      <c r="QV587" s="7"/>
      <c r="QW587" s="7"/>
      <c r="QX587" s="7"/>
      <c r="QY587" s="7"/>
      <c r="QZ587" s="7"/>
      <c r="RA587" s="7"/>
      <c r="RB587" s="7"/>
      <c r="RC587" s="7"/>
      <c r="RD587" s="7"/>
      <c r="RE587" s="7"/>
      <c r="RF587" s="7"/>
      <c r="RG587" s="7"/>
      <c r="RH587" s="7"/>
      <c r="RI587" s="7"/>
      <c r="RJ587" s="7"/>
      <c r="RK587" s="7"/>
      <c r="RL587" s="7"/>
      <c r="RM587" s="7"/>
      <c r="RN587" s="7"/>
      <c r="RO587" s="7"/>
      <c r="RP587" s="7"/>
      <c r="RQ587" s="7"/>
      <c r="RR587" s="7"/>
      <c r="RS587" s="7"/>
      <c r="RT587" s="7"/>
      <c r="RU587" s="7"/>
      <c r="RV587" s="7"/>
      <c r="RW587" s="7"/>
      <c r="RX587" s="7"/>
      <c r="RY587" s="7"/>
      <c r="RZ587" s="7"/>
      <c r="SA587" s="7"/>
      <c r="SB587" s="7"/>
      <c r="SC587" s="7"/>
      <c r="SD587" s="7"/>
      <c r="SE587" s="7"/>
      <c r="SF587" s="7"/>
      <c r="SG587" s="7"/>
      <c r="SH587" s="7"/>
      <c r="SI587" s="7"/>
      <c r="SJ587" s="7"/>
      <c r="SK587" s="7"/>
    </row>
    <row r="588" ht="14.2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  <c r="DT588" s="7"/>
      <c r="DU588" s="7"/>
      <c r="DV588" s="7"/>
      <c r="DW588" s="7"/>
      <c r="DX588" s="7"/>
      <c r="DY588" s="7"/>
      <c r="DZ588" s="7"/>
      <c r="EA588" s="7"/>
      <c r="EB588" s="7"/>
      <c r="EC588" s="7"/>
      <c r="ED588" s="7"/>
      <c r="EE588" s="7"/>
      <c r="EF588" s="7"/>
      <c r="EG588" s="7"/>
      <c r="EH588" s="7"/>
      <c r="EI588" s="7"/>
      <c r="EJ588" s="7"/>
      <c r="EK588" s="7"/>
      <c r="EL588" s="7"/>
      <c r="EM588" s="7"/>
      <c r="EN588" s="7"/>
      <c r="EO588" s="7"/>
      <c r="EP588" s="7"/>
      <c r="EQ588" s="7"/>
      <c r="ER588" s="7"/>
      <c r="ES588" s="7"/>
      <c r="ET588" s="7"/>
      <c r="EU588" s="7"/>
      <c r="EV588" s="7"/>
      <c r="EW588" s="7"/>
      <c r="EX588" s="7"/>
      <c r="EY588" s="7"/>
      <c r="EZ588" s="7"/>
      <c r="FA588" s="7"/>
      <c r="FB588" s="7"/>
      <c r="FC588" s="7"/>
      <c r="FD588" s="7"/>
      <c r="FE588" s="7"/>
      <c r="FF588" s="7"/>
      <c r="FG588" s="7"/>
      <c r="FH588" s="7"/>
      <c r="FI588" s="7"/>
      <c r="FJ588" s="7"/>
      <c r="FK588" s="7"/>
      <c r="FL588" s="7"/>
      <c r="FM588" s="7"/>
      <c r="FN588" s="7"/>
      <c r="FO588" s="7"/>
      <c r="FP588" s="7"/>
      <c r="FQ588" s="7"/>
      <c r="FR588" s="7"/>
      <c r="FS588" s="7"/>
      <c r="FT588" s="7"/>
      <c r="FU588" s="7"/>
      <c r="FV588" s="7"/>
      <c r="FW588" s="7"/>
      <c r="FX588" s="7"/>
      <c r="FY588" s="7"/>
      <c r="FZ588" s="7"/>
      <c r="GA588" s="7"/>
      <c r="GB588" s="7"/>
      <c r="GC588" s="7"/>
      <c r="GD588" s="7"/>
      <c r="GE588" s="7"/>
      <c r="GF588" s="7"/>
      <c r="GG588" s="7"/>
      <c r="GH588" s="7"/>
      <c r="GI588" s="7"/>
      <c r="GJ588" s="7"/>
      <c r="GK588" s="7"/>
      <c r="GL588" s="7"/>
      <c r="GM588" s="7"/>
      <c r="GN588" s="7"/>
      <c r="GO588" s="7"/>
      <c r="GP588" s="7"/>
      <c r="GQ588" s="7"/>
      <c r="GR588" s="7"/>
      <c r="GS588" s="7"/>
      <c r="GT588" s="7"/>
      <c r="GU588" s="7"/>
      <c r="GV588" s="7"/>
      <c r="GW588" s="7"/>
      <c r="GX588" s="7"/>
      <c r="GY588" s="7"/>
      <c r="GZ588" s="7"/>
      <c r="HA588" s="7"/>
      <c r="HB588" s="7"/>
      <c r="HC588" s="7"/>
      <c r="HD588" s="7"/>
      <c r="HE588" s="7"/>
      <c r="HF588" s="7"/>
      <c r="HG588" s="7"/>
      <c r="HH588" s="7"/>
      <c r="HI588" s="7"/>
      <c r="HJ588" s="7"/>
      <c r="HK588" s="7"/>
      <c r="HL588" s="7"/>
      <c r="HM588" s="7"/>
      <c r="HN588" s="7"/>
      <c r="HO588" s="7"/>
      <c r="HP588" s="7"/>
      <c r="HQ588" s="7"/>
      <c r="HR588" s="7"/>
      <c r="HS588" s="7"/>
      <c r="HT588" s="7"/>
      <c r="HU588" s="7"/>
      <c r="HV588" s="7"/>
      <c r="HW588" s="7"/>
      <c r="HX588" s="7"/>
      <c r="HY588" s="7"/>
      <c r="HZ588" s="7"/>
      <c r="IA588" s="7"/>
      <c r="IB588" s="7"/>
      <c r="IC588" s="7"/>
      <c r="ID588" s="7"/>
      <c r="IE588" s="7"/>
      <c r="IF588" s="7"/>
      <c r="IG588" s="7"/>
      <c r="IH588" s="7"/>
      <c r="II588" s="7"/>
      <c r="IJ588" s="7"/>
      <c r="IK588" s="7"/>
      <c r="IL588" s="7"/>
      <c r="IM588" s="7"/>
      <c r="IN588" s="7"/>
      <c r="IO588" s="7"/>
      <c r="IP588" s="7"/>
      <c r="IQ588" s="7"/>
      <c r="IR588" s="7"/>
      <c r="IS588" s="7"/>
      <c r="IT588" s="7"/>
      <c r="IU588" s="7"/>
      <c r="IV588" s="7"/>
      <c r="IW588" s="7"/>
      <c r="IX588" s="7"/>
      <c r="IY588" s="7"/>
      <c r="IZ588" s="7"/>
      <c r="JA588" s="7"/>
      <c r="JB588" s="7"/>
      <c r="JC588" s="7"/>
      <c r="JD588" s="7"/>
      <c r="JE588" s="7"/>
      <c r="JF588" s="7"/>
      <c r="JG588" s="7"/>
      <c r="JH588" s="7"/>
      <c r="JI588" s="7"/>
      <c r="JJ588" s="7"/>
      <c r="JK588" s="7"/>
      <c r="JL588" s="7"/>
      <c r="JM588" s="7"/>
      <c r="JN588" s="7"/>
      <c r="JO588" s="7"/>
      <c r="JP588" s="7"/>
      <c r="JQ588" s="7"/>
      <c r="JR588" s="7"/>
      <c r="JS588" s="7"/>
      <c r="JT588" s="7"/>
      <c r="JU588" s="7"/>
      <c r="JV588" s="7"/>
      <c r="JW588" s="7"/>
      <c r="JX588" s="7"/>
      <c r="JY588" s="7"/>
      <c r="JZ588" s="7"/>
      <c r="KA588" s="7"/>
      <c r="KB588" s="7"/>
      <c r="KC588" s="7"/>
      <c r="KD588" s="7"/>
      <c r="KE588" s="7"/>
      <c r="KF588" s="7"/>
      <c r="KG588" s="7"/>
      <c r="KH588" s="7"/>
      <c r="KI588" s="7"/>
      <c r="KJ588" s="7"/>
      <c r="KK588" s="7"/>
      <c r="KL588" s="7"/>
      <c r="KM588" s="7"/>
      <c r="KN588" s="7"/>
      <c r="KO588" s="7"/>
      <c r="KP588" s="7"/>
      <c r="KQ588" s="7"/>
      <c r="KR588" s="7"/>
      <c r="KS588" s="7"/>
      <c r="KT588" s="7"/>
      <c r="KU588" s="7"/>
      <c r="KV588" s="7"/>
      <c r="KW588" s="7"/>
      <c r="KX588" s="7"/>
      <c r="KY588" s="7"/>
      <c r="KZ588" s="7"/>
      <c r="LA588" s="7"/>
      <c r="LB588" s="7"/>
      <c r="LC588" s="7"/>
      <c r="LD588" s="7"/>
      <c r="LE588" s="7"/>
      <c r="LF588" s="7"/>
      <c r="LG588" s="7"/>
      <c r="LH588" s="7"/>
      <c r="LI588" s="7"/>
      <c r="LJ588" s="7"/>
      <c r="LK588" s="7"/>
      <c r="LL588" s="7"/>
      <c r="LM588" s="7"/>
      <c r="LN588" s="7"/>
      <c r="LO588" s="7"/>
      <c r="LP588" s="7"/>
      <c r="LQ588" s="7"/>
      <c r="LR588" s="7"/>
      <c r="LS588" s="7"/>
      <c r="LT588" s="7"/>
      <c r="LU588" s="7"/>
      <c r="LV588" s="7"/>
      <c r="LW588" s="7"/>
      <c r="LX588" s="7"/>
      <c r="LY588" s="7"/>
      <c r="LZ588" s="7"/>
      <c r="MA588" s="7"/>
      <c r="MB588" s="7"/>
      <c r="MC588" s="7"/>
      <c r="MD588" s="7"/>
      <c r="ME588" s="7"/>
      <c r="MF588" s="7"/>
      <c r="MG588" s="7"/>
      <c r="MH588" s="7"/>
      <c r="MI588" s="7"/>
      <c r="MJ588" s="7"/>
      <c r="MK588" s="7"/>
      <c r="ML588" s="7"/>
      <c r="MM588" s="7"/>
      <c r="MN588" s="7"/>
      <c r="MO588" s="7"/>
      <c r="MP588" s="7"/>
      <c r="MQ588" s="7"/>
      <c r="MR588" s="7"/>
      <c r="MS588" s="7"/>
      <c r="MT588" s="7"/>
      <c r="MU588" s="7"/>
      <c r="MV588" s="7"/>
      <c r="MW588" s="7"/>
      <c r="MX588" s="7"/>
      <c r="MY588" s="7"/>
      <c r="MZ588" s="7"/>
      <c r="NA588" s="7"/>
      <c r="NB588" s="7"/>
      <c r="NC588" s="7"/>
      <c r="ND588" s="7"/>
      <c r="NE588" s="7"/>
      <c r="NF588" s="7"/>
      <c r="NG588" s="7"/>
      <c r="NH588" s="7"/>
      <c r="NI588" s="7"/>
      <c r="NJ588" s="7"/>
      <c r="NK588" s="7"/>
      <c r="NL588" s="7"/>
      <c r="NM588" s="7"/>
      <c r="NN588" s="7"/>
      <c r="NO588" s="7"/>
      <c r="NP588" s="7"/>
      <c r="NQ588" s="7"/>
      <c r="NR588" s="7"/>
      <c r="NS588" s="7"/>
      <c r="NT588" s="7"/>
      <c r="NU588" s="7"/>
      <c r="NV588" s="7"/>
      <c r="NW588" s="7"/>
      <c r="NX588" s="7"/>
      <c r="NY588" s="7"/>
      <c r="NZ588" s="7"/>
      <c r="OA588" s="7"/>
      <c r="OB588" s="7"/>
      <c r="OC588" s="7"/>
      <c r="OD588" s="7"/>
      <c r="OE588" s="7"/>
      <c r="OF588" s="7"/>
      <c r="OG588" s="7"/>
      <c r="OH588" s="7"/>
      <c r="OI588" s="7"/>
      <c r="OJ588" s="7"/>
      <c r="OK588" s="7"/>
      <c r="OL588" s="7"/>
      <c r="OM588" s="7"/>
      <c r="ON588" s="7"/>
      <c r="OO588" s="7"/>
      <c r="OP588" s="7"/>
      <c r="OQ588" s="7"/>
      <c r="OR588" s="7"/>
      <c r="OS588" s="7"/>
      <c r="OT588" s="7"/>
      <c r="OU588" s="7"/>
      <c r="OV588" s="7"/>
      <c r="OW588" s="7"/>
      <c r="OX588" s="7"/>
      <c r="OY588" s="7"/>
      <c r="OZ588" s="7"/>
      <c r="PA588" s="7"/>
      <c r="PB588" s="7"/>
      <c r="PC588" s="7"/>
      <c r="PD588" s="7"/>
      <c r="PE588" s="7"/>
      <c r="PF588" s="7"/>
      <c r="PG588" s="7"/>
      <c r="PH588" s="7"/>
      <c r="PI588" s="7"/>
      <c r="PJ588" s="7"/>
      <c r="PK588" s="7"/>
      <c r="PL588" s="7"/>
      <c r="PM588" s="7"/>
      <c r="PN588" s="7"/>
      <c r="PO588" s="7"/>
      <c r="PP588" s="7"/>
      <c r="PQ588" s="7"/>
      <c r="PR588" s="7"/>
      <c r="PS588" s="7"/>
      <c r="PT588" s="7"/>
      <c r="PU588" s="7"/>
      <c r="PV588" s="7"/>
      <c r="PW588" s="7"/>
      <c r="PX588" s="7"/>
      <c r="PY588" s="7"/>
      <c r="PZ588" s="7"/>
      <c r="QA588" s="7"/>
      <c r="QB588" s="7"/>
      <c r="QC588" s="7"/>
      <c r="QD588" s="7"/>
      <c r="QE588" s="7"/>
      <c r="QF588" s="7"/>
      <c r="QG588" s="7"/>
      <c r="QH588" s="7"/>
      <c r="QI588" s="7"/>
      <c r="QJ588" s="7"/>
      <c r="QK588" s="7"/>
      <c r="QL588" s="7"/>
      <c r="QM588" s="7"/>
      <c r="QN588" s="7"/>
      <c r="QO588" s="7"/>
      <c r="QP588" s="7"/>
      <c r="QQ588" s="7"/>
      <c r="QR588" s="7"/>
      <c r="QS588" s="7"/>
      <c r="QT588" s="7"/>
      <c r="QU588" s="7"/>
      <c r="QV588" s="7"/>
      <c r="QW588" s="7"/>
      <c r="QX588" s="7"/>
      <c r="QY588" s="7"/>
      <c r="QZ588" s="7"/>
      <c r="RA588" s="7"/>
      <c r="RB588" s="7"/>
      <c r="RC588" s="7"/>
      <c r="RD588" s="7"/>
      <c r="RE588" s="7"/>
      <c r="RF588" s="7"/>
      <c r="RG588" s="7"/>
      <c r="RH588" s="7"/>
      <c r="RI588" s="7"/>
      <c r="RJ588" s="7"/>
      <c r="RK588" s="7"/>
      <c r="RL588" s="7"/>
      <c r="RM588" s="7"/>
      <c r="RN588" s="7"/>
      <c r="RO588" s="7"/>
      <c r="RP588" s="7"/>
      <c r="RQ588" s="7"/>
      <c r="RR588" s="7"/>
      <c r="RS588" s="7"/>
      <c r="RT588" s="7"/>
      <c r="RU588" s="7"/>
      <c r="RV588" s="7"/>
      <c r="RW588" s="7"/>
      <c r="RX588" s="7"/>
      <c r="RY588" s="7"/>
      <c r="RZ588" s="7"/>
      <c r="SA588" s="7"/>
      <c r="SB588" s="7"/>
      <c r="SC588" s="7"/>
      <c r="SD588" s="7"/>
      <c r="SE588" s="7"/>
      <c r="SF588" s="7"/>
      <c r="SG588" s="7"/>
      <c r="SH588" s="7"/>
      <c r="SI588" s="7"/>
      <c r="SJ588" s="7"/>
      <c r="SK588" s="7"/>
    </row>
    <row r="589" ht="14.2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  <c r="DT589" s="7"/>
      <c r="DU589" s="7"/>
      <c r="DV589" s="7"/>
      <c r="DW589" s="7"/>
      <c r="DX589" s="7"/>
      <c r="DY589" s="7"/>
      <c r="DZ589" s="7"/>
      <c r="EA589" s="7"/>
      <c r="EB589" s="7"/>
      <c r="EC589" s="7"/>
      <c r="ED589" s="7"/>
      <c r="EE589" s="7"/>
      <c r="EF589" s="7"/>
      <c r="EG589" s="7"/>
      <c r="EH589" s="7"/>
      <c r="EI589" s="7"/>
      <c r="EJ589" s="7"/>
      <c r="EK589" s="7"/>
      <c r="EL589" s="7"/>
      <c r="EM589" s="7"/>
      <c r="EN589" s="7"/>
      <c r="EO589" s="7"/>
      <c r="EP589" s="7"/>
      <c r="EQ589" s="7"/>
      <c r="ER589" s="7"/>
      <c r="ES589" s="7"/>
      <c r="ET589" s="7"/>
      <c r="EU589" s="7"/>
      <c r="EV589" s="7"/>
      <c r="EW589" s="7"/>
      <c r="EX589" s="7"/>
      <c r="EY589" s="7"/>
      <c r="EZ589" s="7"/>
      <c r="FA589" s="7"/>
      <c r="FB589" s="7"/>
      <c r="FC589" s="7"/>
      <c r="FD589" s="7"/>
      <c r="FE589" s="7"/>
      <c r="FF589" s="7"/>
      <c r="FG589" s="7"/>
      <c r="FH589" s="7"/>
      <c r="FI589" s="7"/>
      <c r="FJ589" s="7"/>
      <c r="FK589" s="7"/>
      <c r="FL589" s="7"/>
      <c r="FM589" s="7"/>
      <c r="FN589" s="7"/>
      <c r="FO589" s="7"/>
      <c r="FP589" s="7"/>
      <c r="FQ589" s="7"/>
      <c r="FR589" s="7"/>
      <c r="FS589" s="7"/>
      <c r="FT589" s="7"/>
      <c r="FU589" s="7"/>
      <c r="FV589" s="7"/>
      <c r="FW589" s="7"/>
      <c r="FX589" s="7"/>
      <c r="FY589" s="7"/>
      <c r="FZ589" s="7"/>
      <c r="GA589" s="7"/>
      <c r="GB589" s="7"/>
      <c r="GC589" s="7"/>
      <c r="GD589" s="7"/>
      <c r="GE589" s="7"/>
      <c r="GF589" s="7"/>
      <c r="GG589" s="7"/>
      <c r="GH589" s="7"/>
      <c r="GI589" s="7"/>
      <c r="GJ589" s="7"/>
      <c r="GK589" s="7"/>
      <c r="GL589" s="7"/>
      <c r="GM589" s="7"/>
      <c r="GN589" s="7"/>
      <c r="GO589" s="7"/>
      <c r="GP589" s="7"/>
      <c r="GQ589" s="7"/>
      <c r="GR589" s="7"/>
      <c r="GS589" s="7"/>
      <c r="GT589" s="7"/>
      <c r="GU589" s="7"/>
      <c r="GV589" s="7"/>
      <c r="GW589" s="7"/>
      <c r="GX589" s="7"/>
      <c r="GY589" s="7"/>
      <c r="GZ589" s="7"/>
      <c r="HA589" s="7"/>
      <c r="HB589" s="7"/>
      <c r="HC589" s="7"/>
      <c r="HD589" s="7"/>
      <c r="HE589" s="7"/>
      <c r="HF589" s="7"/>
      <c r="HG589" s="7"/>
      <c r="HH589" s="7"/>
      <c r="HI589" s="7"/>
      <c r="HJ589" s="7"/>
      <c r="HK589" s="7"/>
      <c r="HL589" s="7"/>
      <c r="HM589" s="7"/>
      <c r="HN589" s="7"/>
      <c r="HO589" s="7"/>
      <c r="HP589" s="7"/>
      <c r="HQ589" s="7"/>
      <c r="HR589" s="7"/>
      <c r="HS589" s="7"/>
      <c r="HT589" s="7"/>
      <c r="HU589" s="7"/>
      <c r="HV589" s="7"/>
      <c r="HW589" s="7"/>
      <c r="HX589" s="7"/>
      <c r="HY589" s="7"/>
      <c r="HZ589" s="7"/>
      <c r="IA589" s="7"/>
      <c r="IB589" s="7"/>
      <c r="IC589" s="7"/>
      <c r="ID589" s="7"/>
      <c r="IE589" s="7"/>
      <c r="IF589" s="7"/>
      <c r="IG589" s="7"/>
      <c r="IH589" s="7"/>
      <c r="II589" s="7"/>
      <c r="IJ589" s="7"/>
      <c r="IK589" s="7"/>
      <c r="IL589" s="7"/>
      <c r="IM589" s="7"/>
      <c r="IN589" s="7"/>
      <c r="IO589" s="7"/>
      <c r="IP589" s="7"/>
      <c r="IQ589" s="7"/>
      <c r="IR589" s="7"/>
      <c r="IS589" s="7"/>
      <c r="IT589" s="7"/>
      <c r="IU589" s="7"/>
      <c r="IV589" s="7"/>
      <c r="IW589" s="7"/>
      <c r="IX589" s="7"/>
      <c r="IY589" s="7"/>
      <c r="IZ589" s="7"/>
      <c r="JA589" s="7"/>
      <c r="JB589" s="7"/>
      <c r="JC589" s="7"/>
      <c r="JD589" s="7"/>
      <c r="JE589" s="7"/>
      <c r="JF589" s="7"/>
      <c r="JG589" s="7"/>
      <c r="JH589" s="7"/>
      <c r="JI589" s="7"/>
      <c r="JJ589" s="7"/>
      <c r="JK589" s="7"/>
      <c r="JL589" s="7"/>
      <c r="JM589" s="7"/>
      <c r="JN589" s="7"/>
      <c r="JO589" s="7"/>
      <c r="JP589" s="7"/>
      <c r="JQ589" s="7"/>
      <c r="JR589" s="7"/>
      <c r="JS589" s="7"/>
      <c r="JT589" s="7"/>
      <c r="JU589" s="7"/>
      <c r="JV589" s="7"/>
      <c r="JW589" s="7"/>
      <c r="JX589" s="7"/>
      <c r="JY589" s="7"/>
      <c r="JZ589" s="7"/>
      <c r="KA589" s="7"/>
      <c r="KB589" s="7"/>
      <c r="KC589" s="7"/>
      <c r="KD589" s="7"/>
      <c r="KE589" s="7"/>
      <c r="KF589" s="7"/>
      <c r="KG589" s="7"/>
      <c r="KH589" s="7"/>
      <c r="KI589" s="7"/>
      <c r="KJ589" s="7"/>
      <c r="KK589" s="7"/>
      <c r="KL589" s="7"/>
      <c r="KM589" s="7"/>
      <c r="KN589" s="7"/>
      <c r="KO589" s="7"/>
      <c r="KP589" s="7"/>
      <c r="KQ589" s="7"/>
      <c r="KR589" s="7"/>
      <c r="KS589" s="7"/>
      <c r="KT589" s="7"/>
      <c r="KU589" s="7"/>
      <c r="KV589" s="7"/>
      <c r="KW589" s="7"/>
      <c r="KX589" s="7"/>
      <c r="KY589" s="7"/>
      <c r="KZ589" s="7"/>
      <c r="LA589" s="7"/>
      <c r="LB589" s="7"/>
      <c r="LC589" s="7"/>
      <c r="LD589" s="7"/>
      <c r="LE589" s="7"/>
      <c r="LF589" s="7"/>
      <c r="LG589" s="7"/>
      <c r="LH589" s="7"/>
      <c r="LI589" s="7"/>
      <c r="LJ589" s="7"/>
      <c r="LK589" s="7"/>
      <c r="LL589" s="7"/>
      <c r="LM589" s="7"/>
      <c r="LN589" s="7"/>
      <c r="LO589" s="7"/>
      <c r="LP589" s="7"/>
      <c r="LQ589" s="7"/>
      <c r="LR589" s="7"/>
      <c r="LS589" s="7"/>
      <c r="LT589" s="7"/>
      <c r="LU589" s="7"/>
      <c r="LV589" s="7"/>
      <c r="LW589" s="7"/>
      <c r="LX589" s="7"/>
      <c r="LY589" s="7"/>
      <c r="LZ589" s="7"/>
      <c r="MA589" s="7"/>
      <c r="MB589" s="7"/>
      <c r="MC589" s="7"/>
      <c r="MD589" s="7"/>
      <c r="ME589" s="7"/>
      <c r="MF589" s="7"/>
      <c r="MG589" s="7"/>
      <c r="MH589" s="7"/>
      <c r="MI589" s="7"/>
      <c r="MJ589" s="7"/>
      <c r="MK589" s="7"/>
      <c r="ML589" s="7"/>
      <c r="MM589" s="7"/>
      <c r="MN589" s="7"/>
      <c r="MO589" s="7"/>
      <c r="MP589" s="7"/>
      <c r="MQ589" s="7"/>
      <c r="MR589" s="7"/>
      <c r="MS589" s="7"/>
      <c r="MT589" s="7"/>
      <c r="MU589" s="7"/>
      <c r="MV589" s="7"/>
      <c r="MW589" s="7"/>
      <c r="MX589" s="7"/>
      <c r="MY589" s="7"/>
      <c r="MZ589" s="7"/>
      <c r="NA589" s="7"/>
      <c r="NB589" s="7"/>
      <c r="NC589" s="7"/>
      <c r="ND589" s="7"/>
      <c r="NE589" s="7"/>
      <c r="NF589" s="7"/>
      <c r="NG589" s="7"/>
      <c r="NH589" s="7"/>
      <c r="NI589" s="7"/>
      <c r="NJ589" s="7"/>
      <c r="NK589" s="7"/>
      <c r="NL589" s="7"/>
      <c r="NM589" s="7"/>
      <c r="NN589" s="7"/>
      <c r="NO589" s="7"/>
      <c r="NP589" s="7"/>
      <c r="NQ589" s="7"/>
      <c r="NR589" s="7"/>
      <c r="NS589" s="7"/>
      <c r="NT589" s="7"/>
      <c r="NU589" s="7"/>
      <c r="NV589" s="7"/>
      <c r="NW589" s="7"/>
      <c r="NX589" s="7"/>
      <c r="NY589" s="7"/>
      <c r="NZ589" s="7"/>
      <c r="OA589" s="7"/>
      <c r="OB589" s="7"/>
      <c r="OC589" s="7"/>
      <c r="OD589" s="7"/>
      <c r="OE589" s="7"/>
      <c r="OF589" s="7"/>
      <c r="OG589" s="7"/>
      <c r="OH589" s="7"/>
      <c r="OI589" s="7"/>
      <c r="OJ589" s="7"/>
      <c r="OK589" s="7"/>
      <c r="OL589" s="7"/>
      <c r="OM589" s="7"/>
      <c r="ON589" s="7"/>
      <c r="OO589" s="7"/>
      <c r="OP589" s="7"/>
      <c r="OQ589" s="7"/>
      <c r="OR589" s="7"/>
      <c r="OS589" s="7"/>
      <c r="OT589" s="7"/>
      <c r="OU589" s="7"/>
      <c r="OV589" s="7"/>
      <c r="OW589" s="7"/>
      <c r="OX589" s="7"/>
      <c r="OY589" s="7"/>
      <c r="OZ589" s="7"/>
      <c r="PA589" s="7"/>
      <c r="PB589" s="7"/>
      <c r="PC589" s="7"/>
      <c r="PD589" s="7"/>
      <c r="PE589" s="7"/>
      <c r="PF589" s="7"/>
      <c r="PG589" s="7"/>
      <c r="PH589" s="7"/>
      <c r="PI589" s="7"/>
      <c r="PJ589" s="7"/>
      <c r="PK589" s="7"/>
      <c r="PL589" s="7"/>
      <c r="PM589" s="7"/>
      <c r="PN589" s="7"/>
      <c r="PO589" s="7"/>
      <c r="PP589" s="7"/>
      <c r="PQ589" s="7"/>
      <c r="PR589" s="7"/>
      <c r="PS589" s="7"/>
      <c r="PT589" s="7"/>
      <c r="PU589" s="7"/>
      <c r="PV589" s="7"/>
      <c r="PW589" s="7"/>
      <c r="PX589" s="7"/>
      <c r="PY589" s="7"/>
      <c r="PZ589" s="7"/>
      <c r="QA589" s="7"/>
      <c r="QB589" s="7"/>
      <c r="QC589" s="7"/>
      <c r="QD589" s="7"/>
      <c r="QE589" s="7"/>
      <c r="QF589" s="7"/>
      <c r="QG589" s="7"/>
      <c r="QH589" s="7"/>
      <c r="QI589" s="7"/>
      <c r="QJ589" s="7"/>
      <c r="QK589" s="7"/>
      <c r="QL589" s="7"/>
      <c r="QM589" s="7"/>
      <c r="QN589" s="7"/>
      <c r="QO589" s="7"/>
      <c r="QP589" s="7"/>
      <c r="QQ589" s="7"/>
      <c r="QR589" s="7"/>
      <c r="QS589" s="7"/>
      <c r="QT589" s="7"/>
      <c r="QU589" s="7"/>
      <c r="QV589" s="7"/>
      <c r="QW589" s="7"/>
      <c r="QX589" s="7"/>
      <c r="QY589" s="7"/>
      <c r="QZ589" s="7"/>
      <c r="RA589" s="7"/>
      <c r="RB589" s="7"/>
      <c r="RC589" s="7"/>
      <c r="RD589" s="7"/>
      <c r="RE589" s="7"/>
      <c r="RF589" s="7"/>
      <c r="RG589" s="7"/>
      <c r="RH589" s="7"/>
      <c r="RI589" s="7"/>
      <c r="RJ589" s="7"/>
      <c r="RK589" s="7"/>
      <c r="RL589" s="7"/>
      <c r="RM589" s="7"/>
      <c r="RN589" s="7"/>
      <c r="RO589" s="7"/>
      <c r="RP589" s="7"/>
      <c r="RQ589" s="7"/>
      <c r="RR589" s="7"/>
      <c r="RS589" s="7"/>
      <c r="RT589" s="7"/>
      <c r="RU589" s="7"/>
      <c r="RV589" s="7"/>
      <c r="RW589" s="7"/>
      <c r="RX589" s="7"/>
      <c r="RY589" s="7"/>
      <c r="RZ589" s="7"/>
      <c r="SA589" s="7"/>
      <c r="SB589" s="7"/>
      <c r="SC589" s="7"/>
      <c r="SD589" s="7"/>
      <c r="SE589" s="7"/>
      <c r="SF589" s="7"/>
      <c r="SG589" s="7"/>
      <c r="SH589" s="7"/>
      <c r="SI589" s="7"/>
      <c r="SJ589" s="7"/>
      <c r="SK589" s="7"/>
    </row>
    <row r="590" ht="14.2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  <c r="DT590" s="7"/>
      <c r="DU590" s="7"/>
      <c r="DV590" s="7"/>
      <c r="DW590" s="7"/>
      <c r="DX590" s="7"/>
      <c r="DY590" s="7"/>
      <c r="DZ590" s="7"/>
      <c r="EA590" s="7"/>
      <c r="EB590" s="7"/>
      <c r="EC590" s="7"/>
      <c r="ED590" s="7"/>
      <c r="EE590" s="7"/>
      <c r="EF590" s="7"/>
      <c r="EG590" s="7"/>
      <c r="EH590" s="7"/>
      <c r="EI590" s="7"/>
      <c r="EJ590" s="7"/>
      <c r="EK590" s="7"/>
      <c r="EL590" s="7"/>
      <c r="EM590" s="7"/>
      <c r="EN590" s="7"/>
      <c r="EO590" s="7"/>
      <c r="EP590" s="7"/>
      <c r="EQ590" s="7"/>
      <c r="ER590" s="7"/>
      <c r="ES590" s="7"/>
      <c r="ET590" s="7"/>
      <c r="EU590" s="7"/>
      <c r="EV590" s="7"/>
      <c r="EW590" s="7"/>
      <c r="EX590" s="7"/>
      <c r="EY590" s="7"/>
      <c r="EZ590" s="7"/>
      <c r="FA590" s="7"/>
      <c r="FB590" s="7"/>
      <c r="FC590" s="7"/>
      <c r="FD590" s="7"/>
      <c r="FE590" s="7"/>
      <c r="FF590" s="7"/>
      <c r="FG590" s="7"/>
      <c r="FH590" s="7"/>
      <c r="FI590" s="7"/>
      <c r="FJ590" s="7"/>
      <c r="FK590" s="7"/>
      <c r="FL590" s="7"/>
      <c r="FM590" s="7"/>
      <c r="FN590" s="7"/>
      <c r="FO590" s="7"/>
      <c r="FP590" s="7"/>
      <c r="FQ590" s="7"/>
      <c r="FR590" s="7"/>
      <c r="FS590" s="7"/>
      <c r="FT590" s="7"/>
      <c r="FU590" s="7"/>
      <c r="FV590" s="7"/>
      <c r="FW590" s="7"/>
      <c r="FX590" s="7"/>
      <c r="FY590" s="7"/>
      <c r="FZ590" s="7"/>
      <c r="GA590" s="7"/>
      <c r="GB590" s="7"/>
      <c r="GC590" s="7"/>
      <c r="GD590" s="7"/>
      <c r="GE590" s="7"/>
      <c r="GF590" s="7"/>
      <c r="GG590" s="7"/>
      <c r="GH590" s="7"/>
      <c r="GI590" s="7"/>
      <c r="GJ590" s="7"/>
      <c r="GK590" s="7"/>
      <c r="GL590" s="7"/>
      <c r="GM590" s="7"/>
      <c r="GN590" s="7"/>
      <c r="GO590" s="7"/>
      <c r="GP590" s="7"/>
      <c r="GQ590" s="7"/>
      <c r="GR590" s="7"/>
      <c r="GS590" s="7"/>
      <c r="GT590" s="7"/>
      <c r="GU590" s="7"/>
      <c r="GV590" s="7"/>
      <c r="GW590" s="7"/>
      <c r="GX590" s="7"/>
      <c r="GY590" s="7"/>
      <c r="GZ590" s="7"/>
      <c r="HA590" s="7"/>
      <c r="HB590" s="7"/>
      <c r="HC590" s="7"/>
      <c r="HD590" s="7"/>
      <c r="HE590" s="7"/>
      <c r="HF590" s="7"/>
      <c r="HG590" s="7"/>
      <c r="HH590" s="7"/>
      <c r="HI590" s="7"/>
      <c r="HJ590" s="7"/>
      <c r="HK590" s="7"/>
      <c r="HL590" s="7"/>
      <c r="HM590" s="7"/>
      <c r="HN590" s="7"/>
      <c r="HO590" s="7"/>
      <c r="HP590" s="7"/>
      <c r="HQ590" s="7"/>
      <c r="HR590" s="7"/>
      <c r="HS590" s="7"/>
      <c r="HT590" s="7"/>
      <c r="HU590" s="7"/>
      <c r="HV590" s="7"/>
      <c r="HW590" s="7"/>
      <c r="HX590" s="7"/>
      <c r="HY590" s="7"/>
      <c r="HZ590" s="7"/>
      <c r="IA590" s="7"/>
      <c r="IB590" s="7"/>
      <c r="IC590" s="7"/>
      <c r="ID590" s="7"/>
      <c r="IE590" s="7"/>
      <c r="IF590" s="7"/>
      <c r="IG590" s="7"/>
      <c r="IH590" s="7"/>
      <c r="II590" s="7"/>
      <c r="IJ590" s="7"/>
      <c r="IK590" s="7"/>
      <c r="IL590" s="7"/>
      <c r="IM590" s="7"/>
      <c r="IN590" s="7"/>
      <c r="IO590" s="7"/>
      <c r="IP590" s="7"/>
      <c r="IQ590" s="7"/>
      <c r="IR590" s="7"/>
      <c r="IS590" s="7"/>
      <c r="IT590" s="7"/>
      <c r="IU590" s="7"/>
      <c r="IV590" s="7"/>
      <c r="IW590" s="7"/>
      <c r="IX590" s="7"/>
      <c r="IY590" s="7"/>
      <c r="IZ590" s="7"/>
      <c r="JA590" s="7"/>
      <c r="JB590" s="7"/>
      <c r="JC590" s="7"/>
      <c r="JD590" s="7"/>
      <c r="JE590" s="7"/>
      <c r="JF590" s="7"/>
      <c r="JG590" s="7"/>
      <c r="JH590" s="7"/>
      <c r="JI590" s="7"/>
      <c r="JJ590" s="7"/>
      <c r="JK590" s="7"/>
      <c r="JL590" s="7"/>
      <c r="JM590" s="7"/>
      <c r="JN590" s="7"/>
      <c r="JO590" s="7"/>
      <c r="JP590" s="7"/>
      <c r="JQ590" s="7"/>
      <c r="JR590" s="7"/>
      <c r="JS590" s="7"/>
      <c r="JT590" s="7"/>
      <c r="JU590" s="7"/>
      <c r="JV590" s="7"/>
      <c r="JW590" s="7"/>
      <c r="JX590" s="7"/>
      <c r="JY590" s="7"/>
      <c r="JZ590" s="7"/>
      <c r="KA590" s="7"/>
      <c r="KB590" s="7"/>
      <c r="KC590" s="7"/>
      <c r="KD590" s="7"/>
      <c r="KE590" s="7"/>
      <c r="KF590" s="7"/>
      <c r="KG590" s="7"/>
      <c r="KH590" s="7"/>
      <c r="KI590" s="7"/>
      <c r="KJ590" s="7"/>
      <c r="KK590" s="7"/>
      <c r="KL590" s="7"/>
      <c r="KM590" s="7"/>
      <c r="KN590" s="7"/>
      <c r="KO590" s="7"/>
      <c r="KP590" s="7"/>
      <c r="KQ590" s="7"/>
      <c r="KR590" s="7"/>
      <c r="KS590" s="7"/>
      <c r="KT590" s="7"/>
      <c r="KU590" s="7"/>
      <c r="KV590" s="7"/>
      <c r="KW590" s="7"/>
      <c r="KX590" s="7"/>
      <c r="KY590" s="7"/>
      <c r="KZ590" s="7"/>
      <c r="LA590" s="7"/>
      <c r="LB590" s="7"/>
      <c r="LC590" s="7"/>
      <c r="LD590" s="7"/>
      <c r="LE590" s="7"/>
      <c r="LF590" s="7"/>
      <c r="LG590" s="7"/>
      <c r="LH590" s="7"/>
      <c r="LI590" s="7"/>
      <c r="LJ590" s="7"/>
      <c r="LK590" s="7"/>
      <c r="LL590" s="7"/>
      <c r="LM590" s="7"/>
      <c r="LN590" s="7"/>
      <c r="LO590" s="7"/>
      <c r="LP590" s="7"/>
      <c r="LQ590" s="7"/>
      <c r="LR590" s="7"/>
      <c r="LS590" s="7"/>
      <c r="LT590" s="7"/>
      <c r="LU590" s="7"/>
      <c r="LV590" s="7"/>
      <c r="LW590" s="7"/>
      <c r="LX590" s="7"/>
      <c r="LY590" s="7"/>
      <c r="LZ590" s="7"/>
      <c r="MA590" s="7"/>
      <c r="MB590" s="7"/>
      <c r="MC590" s="7"/>
      <c r="MD590" s="7"/>
      <c r="ME590" s="7"/>
      <c r="MF590" s="7"/>
      <c r="MG590" s="7"/>
      <c r="MH590" s="7"/>
      <c r="MI590" s="7"/>
      <c r="MJ590" s="7"/>
      <c r="MK590" s="7"/>
      <c r="ML590" s="7"/>
      <c r="MM590" s="7"/>
      <c r="MN590" s="7"/>
      <c r="MO590" s="7"/>
      <c r="MP590" s="7"/>
      <c r="MQ590" s="7"/>
      <c r="MR590" s="7"/>
      <c r="MS590" s="7"/>
      <c r="MT590" s="7"/>
      <c r="MU590" s="7"/>
      <c r="MV590" s="7"/>
      <c r="MW590" s="7"/>
      <c r="MX590" s="7"/>
      <c r="MY590" s="7"/>
      <c r="MZ590" s="7"/>
      <c r="NA590" s="7"/>
      <c r="NB590" s="7"/>
      <c r="NC590" s="7"/>
      <c r="ND590" s="7"/>
      <c r="NE590" s="7"/>
      <c r="NF590" s="7"/>
      <c r="NG590" s="7"/>
      <c r="NH590" s="7"/>
      <c r="NI590" s="7"/>
      <c r="NJ590" s="7"/>
      <c r="NK590" s="7"/>
      <c r="NL590" s="7"/>
      <c r="NM590" s="7"/>
      <c r="NN590" s="7"/>
      <c r="NO590" s="7"/>
      <c r="NP590" s="7"/>
      <c r="NQ590" s="7"/>
      <c r="NR590" s="7"/>
      <c r="NS590" s="7"/>
      <c r="NT590" s="7"/>
      <c r="NU590" s="7"/>
      <c r="NV590" s="7"/>
      <c r="NW590" s="7"/>
      <c r="NX590" s="7"/>
      <c r="NY590" s="7"/>
      <c r="NZ590" s="7"/>
      <c r="OA590" s="7"/>
      <c r="OB590" s="7"/>
      <c r="OC590" s="7"/>
      <c r="OD590" s="7"/>
      <c r="OE590" s="7"/>
      <c r="OF590" s="7"/>
      <c r="OG590" s="7"/>
      <c r="OH590" s="7"/>
      <c r="OI590" s="7"/>
      <c r="OJ590" s="7"/>
      <c r="OK590" s="7"/>
      <c r="OL590" s="7"/>
      <c r="OM590" s="7"/>
      <c r="ON590" s="7"/>
      <c r="OO590" s="7"/>
      <c r="OP590" s="7"/>
      <c r="OQ590" s="7"/>
      <c r="OR590" s="7"/>
      <c r="OS590" s="7"/>
      <c r="OT590" s="7"/>
      <c r="OU590" s="7"/>
      <c r="OV590" s="7"/>
      <c r="OW590" s="7"/>
      <c r="OX590" s="7"/>
      <c r="OY590" s="7"/>
      <c r="OZ590" s="7"/>
      <c r="PA590" s="7"/>
      <c r="PB590" s="7"/>
      <c r="PC590" s="7"/>
      <c r="PD590" s="7"/>
      <c r="PE590" s="7"/>
      <c r="PF590" s="7"/>
      <c r="PG590" s="7"/>
      <c r="PH590" s="7"/>
      <c r="PI590" s="7"/>
      <c r="PJ590" s="7"/>
      <c r="PK590" s="7"/>
      <c r="PL590" s="7"/>
      <c r="PM590" s="7"/>
      <c r="PN590" s="7"/>
      <c r="PO590" s="7"/>
      <c r="PP590" s="7"/>
      <c r="PQ590" s="7"/>
      <c r="PR590" s="7"/>
      <c r="PS590" s="7"/>
      <c r="PT590" s="7"/>
      <c r="PU590" s="7"/>
      <c r="PV590" s="7"/>
      <c r="PW590" s="7"/>
      <c r="PX590" s="7"/>
      <c r="PY590" s="7"/>
      <c r="PZ590" s="7"/>
      <c r="QA590" s="7"/>
      <c r="QB590" s="7"/>
      <c r="QC590" s="7"/>
      <c r="QD590" s="7"/>
      <c r="QE590" s="7"/>
      <c r="QF590" s="7"/>
      <c r="QG590" s="7"/>
      <c r="QH590" s="7"/>
      <c r="QI590" s="7"/>
      <c r="QJ590" s="7"/>
      <c r="QK590" s="7"/>
      <c r="QL590" s="7"/>
      <c r="QM590" s="7"/>
      <c r="QN590" s="7"/>
      <c r="QO590" s="7"/>
      <c r="QP590" s="7"/>
      <c r="QQ590" s="7"/>
      <c r="QR590" s="7"/>
      <c r="QS590" s="7"/>
      <c r="QT590" s="7"/>
      <c r="QU590" s="7"/>
      <c r="QV590" s="7"/>
      <c r="QW590" s="7"/>
      <c r="QX590" s="7"/>
      <c r="QY590" s="7"/>
      <c r="QZ590" s="7"/>
      <c r="RA590" s="7"/>
      <c r="RB590" s="7"/>
      <c r="RC590" s="7"/>
      <c r="RD590" s="7"/>
      <c r="RE590" s="7"/>
      <c r="RF590" s="7"/>
      <c r="RG590" s="7"/>
      <c r="RH590" s="7"/>
      <c r="RI590" s="7"/>
      <c r="RJ590" s="7"/>
      <c r="RK590" s="7"/>
      <c r="RL590" s="7"/>
      <c r="RM590" s="7"/>
      <c r="RN590" s="7"/>
      <c r="RO590" s="7"/>
      <c r="RP590" s="7"/>
      <c r="RQ590" s="7"/>
      <c r="RR590" s="7"/>
      <c r="RS590" s="7"/>
      <c r="RT590" s="7"/>
      <c r="RU590" s="7"/>
      <c r="RV590" s="7"/>
      <c r="RW590" s="7"/>
      <c r="RX590" s="7"/>
      <c r="RY590" s="7"/>
      <c r="RZ590" s="7"/>
      <c r="SA590" s="7"/>
      <c r="SB590" s="7"/>
      <c r="SC590" s="7"/>
      <c r="SD590" s="7"/>
      <c r="SE590" s="7"/>
      <c r="SF590" s="7"/>
      <c r="SG590" s="7"/>
      <c r="SH590" s="7"/>
      <c r="SI590" s="7"/>
      <c r="SJ590" s="7"/>
      <c r="SK590" s="7"/>
    </row>
    <row r="591" ht="14.2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  <c r="DT591" s="7"/>
      <c r="DU591" s="7"/>
      <c r="DV591" s="7"/>
      <c r="DW591" s="7"/>
      <c r="DX591" s="7"/>
      <c r="DY591" s="7"/>
      <c r="DZ591" s="7"/>
      <c r="EA591" s="7"/>
      <c r="EB591" s="7"/>
      <c r="EC591" s="7"/>
      <c r="ED591" s="7"/>
      <c r="EE591" s="7"/>
      <c r="EF591" s="7"/>
      <c r="EG591" s="7"/>
      <c r="EH591" s="7"/>
      <c r="EI591" s="7"/>
      <c r="EJ591" s="7"/>
      <c r="EK591" s="7"/>
      <c r="EL591" s="7"/>
      <c r="EM591" s="7"/>
      <c r="EN591" s="7"/>
      <c r="EO591" s="7"/>
      <c r="EP591" s="7"/>
      <c r="EQ591" s="7"/>
      <c r="ER591" s="7"/>
      <c r="ES591" s="7"/>
      <c r="ET591" s="7"/>
      <c r="EU591" s="7"/>
      <c r="EV591" s="7"/>
      <c r="EW591" s="7"/>
      <c r="EX591" s="7"/>
      <c r="EY591" s="7"/>
      <c r="EZ591" s="7"/>
      <c r="FA591" s="7"/>
      <c r="FB591" s="7"/>
      <c r="FC591" s="7"/>
      <c r="FD591" s="7"/>
      <c r="FE591" s="7"/>
      <c r="FF591" s="7"/>
      <c r="FG591" s="7"/>
      <c r="FH591" s="7"/>
      <c r="FI591" s="7"/>
      <c r="FJ591" s="7"/>
      <c r="FK591" s="7"/>
      <c r="FL591" s="7"/>
      <c r="FM591" s="7"/>
      <c r="FN591" s="7"/>
      <c r="FO591" s="7"/>
      <c r="FP591" s="7"/>
      <c r="FQ591" s="7"/>
      <c r="FR591" s="7"/>
      <c r="FS591" s="7"/>
      <c r="FT591" s="7"/>
      <c r="FU591" s="7"/>
      <c r="FV591" s="7"/>
      <c r="FW591" s="7"/>
      <c r="FX591" s="7"/>
      <c r="FY591" s="7"/>
      <c r="FZ591" s="7"/>
      <c r="GA591" s="7"/>
      <c r="GB591" s="7"/>
      <c r="GC591" s="7"/>
      <c r="GD591" s="7"/>
      <c r="GE591" s="7"/>
      <c r="GF591" s="7"/>
      <c r="GG591" s="7"/>
      <c r="GH591" s="7"/>
      <c r="GI591" s="7"/>
      <c r="GJ591" s="7"/>
      <c r="GK591" s="7"/>
      <c r="GL591" s="7"/>
      <c r="GM591" s="7"/>
      <c r="GN591" s="7"/>
      <c r="GO591" s="7"/>
      <c r="GP591" s="7"/>
      <c r="GQ591" s="7"/>
      <c r="GR591" s="7"/>
      <c r="GS591" s="7"/>
      <c r="GT591" s="7"/>
      <c r="GU591" s="7"/>
      <c r="GV591" s="7"/>
      <c r="GW591" s="7"/>
      <c r="GX591" s="7"/>
      <c r="GY591" s="7"/>
      <c r="GZ591" s="7"/>
      <c r="HA591" s="7"/>
      <c r="HB591" s="7"/>
      <c r="HC591" s="7"/>
      <c r="HD591" s="7"/>
      <c r="HE591" s="7"/>
      <c r="HF591" s="7"/>
      <c r="HG591" s="7"/>
      <c r="HH591" s="7"/>
      <c r="HI591" s="7"/>
      <c r="HJ591" s="7"/>
      <c r="HK591" s="7"/>
      <c r="HL591" s="7"/>
      <c r="HM591" s="7"/>
      <c r="HN591" s="7"/>
      <c r="HO591" s="7"/>
      <c r="HP591" s="7"/>
      <c r="HQ591" s="7"/>
      <c r="HR591" s="7"/>
      <c r="HS591" s="7"/>
      <c r="HT591" s="7"/>
      <c r="HU591" s="7"/>
      <c r="HV591" s="7"/>
      <c r="HW591" s="7"/>
      <c r="HX591" s="7"/>
      <c r="HY591" s="7"/>
      <c r="HZ591" s="7"/>
      <c r="IA591" s="7"/>
      <c r="IB591" s="7"/>
      <c r="IC591" s="7"/>
      <c r="ID591" s="7"/>
      <c r="IE591" s="7"/>
      <c r="IF591" s="7"/>
      <c r="IG591" s="7"/>
      <c r="IH591" s="7"/>
      <c r="II591" s="7"/>
      <c r="IJ591" s="7"/>
      <c r="IK591" s="7"/>
      <c r="IL591" s="7"/>
      <c r="IM591" s="7"/>
      <c r="IN591" s="7"/>
      <c r="IO591" s="7"/>
      <c r="IP591" s="7"/>
      <c r="IQ591" s="7"/>
      <c r="IR591" s="7"/>
      <c r="IS591" s="7"/>
      <c r="IT591" s="7"/>
      <c r="IU591" s="7"/>
      <c r="IV591" s="7"/>
      <c r="IW591" s="7"/>
      <c r="IX591" s="7"/>
      <c r="IY591" s="7"/>
      <c r="IZ591" s="7"/>
      <c r="JA591" s="7"/>
      <c r="JB591" s="7"/>
      <c r="JC591" s="7"/>
      <c r="JD591" s="7"/>
      <c r="JE591" s="7"/>
      <c r="JF591" s="7"/>
      <c r="JG591" s="7"/>
      <c r="JH591" s="7"/>
      <c r="JI591" s="7"/>
      <c r="JJ591" s="7"/>
      <c r="JK591" s="7"/>
      <c r="JL591" s="7"/>
      <c r="JM591" s="7"/>
      <c r="JN591" s="7"/>
      <c r="JO591" s="7"/>
      <c r="JP591" s="7"/>
      <c r="JQ591" s="7"/>
      <c r="JR591" s="7"/>
      <c r="JS591" s="7"/>
      <c r="JT591" s="7"/>
      <c r="JU591" s="7"/>
      <c r="JV591" s="7"/>
      <c r="JW591" s="7"/>
      <c r="JX591" s="7"/>
      <c r="JY591" s="7"/>
      <c r="JZ591" s="7"/>
      <c r="KA591" s="7"/>
      <c r="KB591" s="7"/>
      <c r="KC591" s="7"/>
      <c r="KD591" s="7"/>
      <c r="KE591" s="7"/>
      <c r="KF591" s="7"/>
      <c r="KG591" s="7"/>
      <c r="KH591" s="7"/>
      <c r="KI591" s="7"/>
      <c r="KJ591" s="7"/>
      <c r="KK591" s="7"/>
      <c r="KL591" s="7"/>
      <c r="KM591" s="7"/>
      <c r="KN591" s="7"/>
      <c r="KO591" s="7"/>
      <c r="KP591" s="7"/>
      <c r="KQ591" s="7"/>
      <c r="KR591" s="7"/>
      <c r="KS591" s="7"/>
      <c r="KT591" s="7"/>
      <c r="KU591" s="7"/>
      <c r="KV591" s="7"/>
      <c r="KW591" s="7"/>
      <c r="KX591" s="7"/>
      <c r="KY591" s="7"/>
      <c r="KZ591" s="7"/>
      <c r="LA591" s="7"/>
      <c r="LB591" s="7"/>
      <c r="LC591" s="7"/>
      <c r="LD591" s="7"/>
      <c r="LE591" s="7"/>
      <c r="LF591" s="7"/>
      <c r="LG591" s="7"/>
      <c r="LH591" s="7"/>
      <c r="LI591" s="7"/>
      <c r="LJ591" s="7"/>
      <c r="LK591" s="7"/>
      <c r="LL591" s="7"/>
      <c r="LM591" s="7"/>
      <c r="LN591" s="7"/>
      <c r="LO591" s="7"/>
      <c r="LP591" s="7"/>
      <c r="LQ591" s="7"/>
      <c r="LR591" s="7"/>
      <c r="LS591" s="7"/>
      <c r="LT591" s="7"/>
      <c r="LU591" s="7"/>
      <c r="LV591" s="7"/>
      <c r="LW591" s="7"/>
      <c r="LX591" s="7"/>
      <c r="LY591" s="7"/>
      <c r="LZ591" s="7"/>
      <c r="MA591" s="7"/>
      <c r="MB591" s="7"/>
      <c r="MC591" s="7"/>
      <c r="MD591" s="7"/>
      <c r="ME591" s="7"/>
      <c r="MF591" s="7"/>
      <c r="MG591" s="7"/>
      <c r="MH591" s="7"/>
      <c r="MI591" s="7"/>
      <c r="MJ591" s="7"/>
      <c r="MK591" s="7"/>
      <c r="ML591" s="7"/>
      <c r="MM591" s="7"/>
      <c r="MN591" s="7"/>
      <c r="MO591" s="7"/>
      <c r="MP591" s="7"/>
      <c r="MQ591" s="7"/>
      <c r="MR591" s="7"/>
      <c r="MS591" s="7"/>
      <c r="MT591" s="7"/>
      <c r="MU591" s="7"/>
      <c r="MV591" s="7"/>
      <c r="MW591" s="7"/>
      <c r="MX591" s="7"/>
      <c r="MY591" s="7"/>
      <c r="MZ591" s="7"/>
      <c r="NA591" s="7"/>
      <c r="NB591" s="7"/>
      <c r="NC591" s="7"/>
      <c r="ND591" s="7"/>
      <c r="NE591" s="7"/>
      <c r="NF591" s="7"/>
      <c r="NG591" s="7"/>
      <c r="NH591" s="7"/>
      <c r="NI591" s="7"/>
      <c r="NJ591" s="7"/>
      <c r="NK591" s="7"/>
      <c r="NL591" s="7"/>
      <c r="NM591" s="7"/>
      <c r="NN591" s="7"/>
      <c r="NO591" s="7"/>
      <c r="NP591" s="7"/>
      <c r="NQ591" s="7"/>
      <c r="NR591" s="7"/>
      <c r="NS591" s="7"/>
      <c r="NT591" s="7"/>
      <c r="NU591" s="7"/>
      <c r="NV591" s="7"/>
      <c r="NW591" s="7"/>
      <c r="NX591" s="7"/>
      <c r="NY591" s="7"/>
      <c r="NZ591" s="7"/>
      <c r="OA591" s="7"/>
      <c r="OB591" s="7"/>
      <c r="OC591" s="7"/>
      <c r="OD591" s="7"/>
      <c r="OE591" s="7"/>
      <c r="OF591" s="7"/>
      <c r="OG591" s="7"/>
      <c r="OH591" s="7"/>
      <c r="OI591" s="7"/>
      <c r="OJ591" s="7"/>
      <c r="OK591" s="7"/>
      <c r="OL591" s="7"/>
      <c r="OM591" s="7"/>
      <c r="ON591" s="7"/>
      <c r="OO591" s="7"/>
      <c r="OP591" s="7"/>
      <c r="OQ591" s="7"/>
      <c r="OR591" s="7"/>
      <c r="OS591" s="7"/>
      <c r="OT591" s="7"/>
      <c r="OU591" s="7"/>
      <c r="OV591" s="7"/>
      <c r="OW591" s="7"/>
      <c r="OX591" s="7"/>
      <c r="OY591" s="7"/>
      <c r="OZ591" s="7"/>
      <c r="PA591" s="7"/>
      <c r="PB591" s="7"/>
      <c r="PC591" s="7"/>
      <c r="PD591" s="7"/>
      <c r="PE591" s="7"/>
      <c r="PF591" s="7"/>
      <c r="PG591" s="7"/>
      <c r="PH591" s="7"/>
      <c r="PI591" s="7"/>
      <c r="PJ591" s="7"/>
      <c r="PK591" s="7"/>
      <c r="PL591" s="7"/>
      <c r="PM591" s="7"/>
      <c r="PN591" s="7"/>
      <c r="PO591" s="7"/>
      <c r="PP591" s="7"/>
      <c r="PQ591" s="7"/>
      <c r="PR591" s="7"/>
      <c r="PS591" s="7"/>
      <c r="PT591" s="7"/>
      <c r="PU591" s="7"/>
      <c r="PV591" s="7"/>
      <c r="PW591" s="7"/>
      <c r="PX591" s="7"/>
      <c r="PY591" s="7"/>
      <c r="PZ591" s="7"/>
      <c r="QA591" s="7"/>
      <c r="QB591" s="7"/>
      <c r="QC591" s="7"/>
      <c r="QD591" s="7"/>
      <c r="QE591" s="7"/>
      <c r="QF591" s="7"/>
      <c r="QG591" s="7"/>
      <c r="QH591" s="7"/>
      <c r="QI591" s="7"/>
      <c r="QJ591" s="7"/>
      <c r="QK591" s="7"/>
      <c r="QL591" s="7"/>
      <c r="QM591" s="7"/>
      <c r="QN591" s="7"/>
      <c r="QO591" s="7"/>
      <c r="QP591" s="7"/>
      <c r="QQ591" s="7"/>
      <c r="QR591" s="7"/>
      <c r="QS591" s="7"/>
      <c r="QT591" s="7"/>
      <c r="QU591" s="7"/>
      <c r="QV591" s="7"/>
      <c r="QW591" s="7"/>
      <c r="QX591" s="7"/>
      <c r="QY591" s="7"/>
      <c r="QZ591" s="7"/>
      <c r="RA591" s="7"/>
      <c r="RB591" s="7"/>
      <c r="RC591" s="7"/>
      <c r="RD591" s="7"/>
      <c r="RE591" s="7"/>
      <c r="RF591" s="7"/>
      <c r="RG591" s="7"/>
      <c r="RH591" s="7"/>
      <c r="RI591" s="7"/>
      <c r="RJ591" s="7"/>
      <c r="RK591" s="7"/>
      <c r="RL591" s="7"/>
      <c r="RM591" s="7"/>
      <c r="RN591" s="7"/>
      <c r="RO591" s="7"/>
      <c r="RP591" s="7"/>
      <c r="RQ591" s="7"/>
      <c r="RR591" s="7"/>
      <c r="RS591" s="7"/>
      <c r="RT591" s="7"/>
      <c r="RU591" s="7"/>
      <c r="RV591" s="7"/>
      <c r="RW591" s="7"/>
      <c r="RX591" s="7"/>
      <c r="RY591" s="7"/>
      <c r="RZ591" s="7"/>
      <c r="SA591" s="7"/>
      <c r="SB591" s="7"/>
      <c r="SC591" s="7"/>
      <c r="SD591" s="7"/>
      <c r="SE591" s="7"/>
      <c r="SF591" s="7"/>
      <c r="SG591" s="7"/>
      <c r="SH591" s="7"/>
      <c r="SI591" s="7"/>
      <c r="SJ591" s="7"/>
      <c r="SK591" s="7"/>
    </row>
    <row r="592" ht="14.2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  <c r="DT592" s="7"/>
      <c r="DU592" s="7"/>
      <c r="DV592" s="7"/>
      <c r="DW592" s="7"/>
      <c r="DX592" s="7"/>
      <c r="DY592" s="7"/>
      <c r="DZ592" s="7"/>
      <c r="EA592" s="7"/>
      <c r="EB592" s="7"/>
      <c r="EC592" s="7"/>
      <c r="ED592" s="7"/>
      <c r="EE592" s="7"/>
      <c r="EF592" s="7"/>
      <c r="EG592" s="7"/>
      <c r="EH592" s="7"/>
      <c r="EI592" s="7"/>
      <c r="EJ592" s="7"/>
      <c r="EK592" s="7"/>
      <c r="EL592" s="7"/>
      <c r="EM592" s="7"/>
      <c r="EN592" s="7"/>
      <c r="EO592" s="7"/>
      <c r="EP592" s="7"/>
      <c r="EQ592" s="7"/>
      <c r="ER592" s="7"/>
      <c r="ES592" s="7"/>
      <c r="ET592" s="7"/>
      <c r="EU592" s="7"/>
      <c r="EV592" s="7"/>
      <c r="EW592" s="7"/>
      <c r="EX592" s="7"/>
      <c r="EY592" s="7"/>
      <c r="EZ592" s="7"/>
      <c r="FA592" s="7"/>
      <c r="FB592" s="7"/>
      <c r="FC592" s="7"/>
      <c r="FD592" s="7"/>
      <c r="FE592" s="7"/>
      <c r="FF592" s="7"/>
      <c r="FG592" s="7"/>
      <c r="FH592" s="7"/>
      <c r="FI592" s="7"/>
      <c r="FJ592" s="7"/>
      <c r="FK592" s="7"/>
      <c r="FL592" s="7"/>
      <c r="FM592" s="7"/>
      <c r="FN592" s="7"/>
      <c r="FO592" s="7"/>
      <c r="FP592" s="7"/>
      <c r="FQ592" s="7"/>
      <c r="FR592" s="7"/>
      <c r="FS592" s="7"/>
      <c r="FT592" s="7"/>
      <c r="FU592" s="7"/>
      <c r="FV592" s="7"/>
      <c r="FW592" s="7"/>
      <c r="FX592" s="7"/>
      <c r="FY592" s="7"/>
      <c r="FZ592" s="7"/>
      <c r="GA592" s="7"/>
      <c r="GB592" s="7"/>
      <c r="GC592" s="7"/>
      <c r="GD592" s="7"/>
      <c r="GE592" s="7"/>
      <c r="GF592" s="7"/>
      <c r="GG592" s="7"/>
      <c r="GH592" s="7"/>
      <c r="GI592" s="7"/>
      <c r="GJ592" s="7"/>
      <c r="GK592" s="7"/>
      <c r="GL592" s="7"/>
      <c r="GM592" s="7"/>
      <c r="GN592" s="7"/>
      <c r="GO592" s="7"/>
      <c r="GP592" s="7"/>
      <c r="GQ592" s="7"/>
      <c r="GR592" s="7"/>
      <c r="GS592" s="7"/>
      <c r="GT592" s="7"/>
      <c r="GU592" s="7"/>
      <c r="GV592" s="7"/>
      <c r="GW592" s="7"/>
      <c r="GX592" s="7"/>
      <c r="GY592" s="7"/>
      <c r="GZ592" s="7"/>
      <c r="HA592" s="7"/>
      <c r="HB592" s="7"/>
      <c r="HC592" s="7"/>
      <c r="HD592" s="7"/>
      <c r="HE592" s="7"/>
      <c r="HF592" s="7"/>
      <c r="HG592" s="7"/>
      <c r="HH592" s="7"/>
      <c r="HI592" s="7"/>
      <c r="HJ592" s="7"/>
      <c r="HK592" s="7"/>
      <c r="HL592" s="7"/>
      <c r="HM592" s="7"/>
      <c r="HN592" s="7"/>
      <c r="HO592" s="7"/>
      <c r="HP592" s="7"/>
      <c r="HQ592" s="7"/>
      <c r="HR592" s="7"/>
      <c r="HS592" s="7"/>
      <c r="HT592" s="7"/>
      <c r="HU592" s="7"/>
      <c r="HV592" s="7"/>
      <c r="HW592" s="7"/>
      <c r="HX592" s="7"/>
      <c r="HY592" s="7"/>
      <c r="HZ592" s="7"/>
      <c r="IA592" s="7"/>
      <c r="IB592" s="7"/>
      <c r="IC592" s="7"/>
      <c r="ID592" s="7"/>
      <c r="IE592" s="7"/>
      <c r="IF592" s="7"/>
      <c r="IG592" s="7"/>
      <c r="IH592" s="7"/>
      <c r="II592" s="7"/>
      <c r="IJ592" s="7"/>
      <c r="IK592" s="7"/>
      <c r="IL592" s="7"/>
      <c r="IM592" s="7"/>
      <c r="IN592" s="7"/>
      <c r="IO592" s="7"/>
      <c r="IP592" s="7"/>
      <c r="IQ592" s="7"/>
      <c r="IR592" s="7"/>
      <c r="IS592" s="7"/>
      <c r="IT592" s="7"/>
      <c r="IU592" s="7"/>
      <c r="IV592" s="7"/>
      <c r="IW592" s="7"/>
      <c r="IX592" s="7"/>
      <c r="IY592" s="7"/>
      <c r="IZ592" s="7"/>
      <c r="JA592" s="7"/>
      <c r="JB592" s="7"/>
      <c r="JC592" s="7"/>
      <c r="JD592" s="7"/>
      <c r="JE592" s="7"/>
      <c r="JF592" s="7"/>
      <c r="JG592" s="7"/>
      <c r="JH592" s="7"/>
      <c r="JI592" s="7"/>
      <c r="JJ592" s="7"/>
      <c r="JK592" s="7"/>
      <c r="JL592" s="7"/>
      <c r="JM592" s="7"/>
      <c r="JN592" s="7"/>
      <c r="JO592" s="7"/>
      <c r="JP592" s="7"/>
      <c r="JQ592" s="7"/>
      <c r="JR592" s="7"/>
      <c r="JS592" s="7"/>
      <c r="JT592" s="7"/>
      <c r="JU592" s="7"/>
      <c r="JV592" s="7"/>
      <c r="JW592" s="7"/>
      <c r="JX592" s="7"/>
      <c r="JY592" s="7"/>
      <c r="JZ592" s="7"/>
      <c r="KA592" s="7"/>
      <c r="KB592" s="7"/>
      <c r="KC592" s="7"/>
      <c r="KD592" s="7"/>
      <c r="KE592" s="7"/>
      <c r="KF592" s="7"/>
      <c r="KG592" s="7"/>
      <c r="KH592" s="7"/>
      <c r="KI592" s="7"/>
      <c r="KJ592" s="7"/>
      <c r="KK592" s="7"/>
      <c r="KL592" s="7"/>
      <c r="KM592" s="7"/>
      <c r="KN592" s="7"/>
      <c r="KO592" s="7"/>
      <c r="KP592" s="7"/>
      <c r="KQ592" s="7"/>
      <c r="KR592" s="7"/>
      <c r="KS592" s="7"/>
      <c r="KT592" s="7"/>
      <c r="KU592" s="7"/>
      <c r="KV592" s="7"/>
      <c r="KW592" s="7"/>
      <c r="KX592" s="7"/>
      <c r="KY592" s="7"/>
      <c r="KZ592" s="7"/>
      <c r="LA592" s="7"/>
      <c r="LB592" s="7"/>
      <c r="LC592" s="7"/>
      <c r="LD592" s="7"/>
      <c r="LE592" s="7"/>
      <c r="LF592" s="7"/>
      <c r="LG592" s="7"/>
      <c r="LH592" s="7"/>
      <c r="LI592" s="7"/>
      <c r="LJ592" s="7"/>
      <c r="LK592" s="7"/>
      <c r="LL592" s="7"/>
      <c r="LM592" s="7"/>
      <c r="LN592" s="7"/>
      <c r="LO592" s="7"/>
      <c r="LP592" s="7"/>
      <c r="LQ592" s="7"/>
      <c r="LR592" s="7"/>
      <c r="LS592" s="7"/>
      <c r="LT592" s="7"/>
      <c r="LU592" s="7"/>
      <c r="LV592" s="7"/>
      <c r="LW592" s="7"/>
      <c r="LX592" s="7"/>
      <c r="LY592" s="7"/>
      <c r="LZ592" s="7"/>
      <c r="MA592" s="7"/>
      <c r="MB592" s="7"/>
      <c r="MC592" s="7"/>
      <c r="MD592" s="7"/>
      <c r="ME592" s="7"/>
      <c r="MF592" s="7"/>
      <c r="MG592" s="7"/>
      <c r="MH592" s="7"/>
      <c r="MI592" s="7"/>
      <c r="MJ592" s="7"/>
      <c r="MK592" s="7"/>
      <c r="ML592" s="7"/>
      <c r="MM592" s="7"/>
      <c r="MN592" s="7"/>
      <c r="MO592" s="7"/>
      <c r="MP592" s="7"/>
      <c r="MQ592" s="7"/>
      <c r="MR592" s="7"/>
      <c r="MS592" s="7"/>
      <c r="MT592" s="7"/>
      <c r="MU592" s="7"/>
      <c r="MV592" s="7"/>
      <c r="MW592" s="7"/>
      <c r="MX592" s="7"/>
      <c r="MY592" s="7"/>
      <c r="MZ592" s="7"/>
      <c r="NA592" s="7"/>
      <c r="NB592" s="7"/>
      <c r="NC592" s="7"/>
      <c r="ND592" s="7"/>
      <c r="NE592" s="7"/>
      <c r="NF592" s="7"/>
      <c r="NG592" s="7"/>
      <c r="NH592" s="7"/>
      <c r="NI592" s="7"/>
      <c r="NJ592" s="7"/>
      <c r="NK592" s="7"/>
      <c r="NL592" s="7"/>
      <c r="NM592" s="7"/>
      <c r="NN592" s="7"/>
      <c r="NO592" s="7"/>
      <c r="NP592" s="7"/>
      <c r="NQ592" s="7"/>
      <c r="NR592" s="7"/>
      <c r="NS592" s="7"/>
      <c r="NT592" s="7"/>
      <c r="NU592" s="7"/>
      <c r="NV592" s="7"/>
      <c r="NW592" s="7"/>
      <c r="NX592" s="7"/>
      <c r="NY592" s="7"/>
      <c r="NZ592" s="7"/>
      <c r="OA592" s="7"/>
      <c r="OB592" s="7"/>
      <c r="OC592" s="7"/>
      <c r="OD592" s="7"/>
      <c r="OE592" s="7"/>
      <c r="OF592" s="7"/>
      <c r="OG592" s="7"/>
      <c r="OH592" s="7"/>
      <c r="OI592" s="7"/>
      <c r="OJ592" s="7"/>
      <c r="OK592" s="7"/>
      <c r="OL592" s="7"/>
      <c r="OM592" s="7"/>
      <c r="ON592" s="7"/>
      <c r="OO592" s="7"/>
      <c r="OP592" s="7"/>
      <c r="OQ592" s="7"/>
      <c r="OR592" s="7"/>
      <c r="OS592" s="7"/>
      <c r="OT592" s="7"/>
      <c r="OU592" s="7"/>
      <c r="OV592" s="7"/>
      <c r="OW592" s="7"/>
      <c r="OX592" s="7"/>
      <c r="OY592" s="7"/>
      <c r="OZ592" s="7"/>
      <c r="PA592" s="7"/>
      <c r="PB592" s="7"/>
      <c r="PC592" s="7"/>
      <c r="PD592" s="7"/>
      <c r="PE592" s="7"/>
      <c r="PF592" s="7"/>
      <c r="PG592" s="7"/>
      <c r="PH592" s="7"/>
      <c r="PI592" s="7"/>
      <c r="PJ592" s="7"/>
      <c r="PK592" s="7"/>
      <c r="PL592" s="7"/>
      <c r="PM592" s="7"/>
      <c r="PN592" s="7"/>
      <c r="PO592" s="7"/>
      <c r="PP592" s="7"/>
      <c r="PQ592" s="7"/>
      <c r="PR592" s="7"/>
      <c r="PS592" s="7"/>
      <c r="PT592" s="7"/>
      <c r="PU592" s="7"/>
      <c r="PV592" s="7"/>
      <c r="PW592" s="7"/>
      <c r="PX592" s="7"/>
      <c r="PY592" s="7"/>
      <c r="PZ592" s="7"/>
      <c r="QA592" s="7"/>
      <c r="QB592" s="7"/>
      <c r="QC592" s="7"/>
      <c r="QD592" s="7"/>
      <c r="QE592" s="7"/>
      <c r="QF592" s="7"/>
      <c r="QG592" s="7"/>
      <c r="QH592" s="7"/>
      <c r="QI592" s="7"/>
      <c r="QJ592" s="7"/>
      <c r="QK592" s="7"/>
      <c r="QL592" s="7"/>
      <c r="QM592" s="7"/>
      <c r="QN592" s="7"/>
      <c r="QO592" s="7"/>
      <c r="QP592" s="7"/>
      <c r="QQ592" s="7"/>
      <c r="QR592" s="7"/>
      <c r="QS592" s="7"/>
      <c r="QT592" s="7"/>
      <c r="QU592" s="7"/>
      <c r="QV592" s="7"/>
      <c r="QW592" s="7"/>
      <c r="QX592" s="7"/>
      <c r="QY592" s="7"/>
      <c r="QZ592" s="7"/>
      <c r="RA592" s="7"/>
      <c r="RB592" s="7"/>
      <c r="RC592" s="7"/>
      <c r="RD592" s="7"/>
      <c r="RE592" s="7"/>
      <c r="RF592" s="7"/>
      <c r="RG592" s="7"/>
      <c r="RH592" s="7"/>
      <c r="RI592" s="7"/>
      <c r="RJ592" s="7"/>
      <c r="RK592" s="7"/>
      <c r="RL592" s="7"/>
      <c r="RM592" s="7"/>
      <c r="RN592" s="7"/>
      <c r="RO592" s="7"/>
      <c r="RP592" s="7"/>
      <c r="RQ592" s="7"/>
      <c r="RR592" s="7"/>
      <c r="RS592" s="7"/>
      <c r="RT592" s="7"/>
      <c r="RU592" s="7"/>
      <c r="RV592" s="7"/>
      <c r="RW592" s="7"/>
      <c r="RX592" s="7"/>
      <c r="RY592" s="7"/>
      <c r="RZ592" s="7"/>
      <c r="SA592" s="7"/>
      <c r="SB592" s="7"/>
      <c r="SC592" s="7"/>
      <c r="SD592" s="7"/>
      <c r="SE592" s="7"/>
      <c r="SF592" s="7"/>
      <c r="SG592" s="7"/>
      <c r="SH592" s="7"/>
      <c r="SI592" s="7"/>
      <c r="SJ592" s="7"/>
      <c r="SK592" s="7"/>
    </row>
    <row r="593" ht="14.2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  <c r="DT593" s="7"/>
      <c r="DU593" s="7"/>
      <c r="DV593" s="7"/>
      <c r="DW593" s="7"/>
      <c r="DX593" s="7"/>
      <c r="DY593" s="7"/>
      <c r="DZ593" s="7"/>
      <c r="EA593" s="7"/>
      <c r="EB593" s="7"/>
      <c r="EC593" s="7"/>
      <c r="ED593" s="7"/>
      <c r="EE593" s="7"/>
      <c r="EF593" s="7"/>
      <c r="EG593" s="7"/>
      <c r="EH593" s="7"/>
      <c r="EI593" s="7"/>
      <c r="EJ593" s="7"/>
      <c r="EK593" s="7"/>
      <c r="EL593" s="7"/>
      <c r="EM593" s="7"/>
      <c r="EN593" s="7"/>
      <c r="EO593" s="7"/>
      <c r="EP593" s="7"/>
      <c r="EQ593" s="7"/>
      <c r="ER593" s="7"/>
      <c r="ES593" s="7"/>
      <c r="ET593" s="7"/>
      <c r="EU593" s="7"/>
      <c r="EV593" s="7"/>
      <c r="EW593" s="7"/>
      <c r="EX593" s="7"/>
      <c r="EY593" s="7"/>
      <c r="EZ593" s="7"/>
      <c r="FA593" s="7"/>
      <c r="FB593" s="7"/>
      <c r="FC593" s="7"/>
      <c r="FD593" s="7"/>
      <c r="FE593" s="7"/>
      <c r="FF593" s="7"/>
      <c r="FG593" s="7"/>
      <c r="FH593" s="7"/>
      <c r="FI593" s="7"/>
      <c r="FJ593" s="7"/>
      <c r="FK593" s="7"/>
      <c r="FL593" s="7"/>
      <c r="FM593" s="7"/>
      <c r="FN593" s="7"/>
      <c r="FO593" s="7"/>
      <c r="FP593" s="7"/>
      <c r="FQ593" s="7"/>
      <c r="FR593" s="7"/>
      <c r="FS593" s="7"/>
      <c r="FT593" s="7"/>
      <c r="FU593" s="7"/>
      <c r="FV593" s="7"/>
      <c r="FW593" s="7"/>
      <c r="FX593" s="7"/>
      <c r="FY593" s="7"/>
      <c r="FZ593" s="7"/>
      <c r="GA593" s="7"/>
      <c r="GB593" s="7"/>
      <c r="GC593" s="7"/>
      <c r="GD593" s="7"/>
      <c r="GE593" s="7"/>
      <c r="GF593" s="7"/>
      <c r="GG593" s="7"/>
      <c r="GH593" s="7"/>
      <c r="GI593" s="7"/>
      <c r="GJ593" s="7"/>
      <c r="GK593" s="7"/>
      <c r="GL593" s="7"/>
      <c r="GM593" s="7"/>
      <c r="GN593" s="7"/>
      <c r="GO593" s="7"/>
      <c r="GP593" s="7"/>
      <c r="GQ593" s="7"/>
      <c r="GR593" s="7"/>
      <c r="GS593" s="7"/>
      <c r="GT593" s="7"/>
      <c r="GU593" s="7"/>
      <c r="GV593" s="7"/>
      <c r="GW593" s="7"/>
      <c r="GX593" s="7"/>
      <c r="GY593" s="7"/>
      <c r="GZ593" s="7"/>
      <c r="HA593" s="7"/>
      <c r="HB593" s="7"/>
      <c r="HC593" s="7"/>
      <c r="HD593" s="7"/>
      <c r="HE593" s="7"/>
      <c r="HF593" s="7"/>
      <c r="HG593" s="7"/>
      <c r="HH593" s="7"/>
      <c r="HI593" s="7"/>
      <c r="HJ593" s="7"/>
      <c r="HK593" s="7"/>
      <c r="HL593" s="7"/>
      <c r="HM593" s="7"/>
      <c r="HN593" s="7"/>
      <c r="HO593" s="7"/>
      <c r="HP593" s="7"/>
      <c r="HQ593" s="7"/>
      <c r="HR593" s="7"/>
      <c r="HS593" s="7"/>
      <c r="HT593" s="7"/>
      <c r="HU593" s="7"/>
      <c r="HV593" s="7"/>
      <c r="HW593" s="7"/>
      <c r="HX593" s="7"/>
      <c r="HY593" s="7"/>
      <c r="HZ593" s="7"/>
      <c r="IA593" s="7"/>
      <c r="IB593" s="7"/>
      <c r="IC593" s="7"/>
      <c r="ID593" s="7"/>
      <c r="IE593" s="7"/>
      <c r="IF593" s="7"/>
      <c r="IG593" s="7"/>
      <c r="IH593" s="7"/>
      <c r="II593" s="7"/>
      <c r="IJ593" s="7"/>
      <c r="IK593" s="7"/>
      <c r="IL593" s="7"/>
      <c r="IM593" s="7"/>
      <c r="IN593" s="7"/>
      <c r="IO593" s="7"/>
      <c r="IP593" s="7"/>
      <c r="IQ593" s="7"/>
      <c r="IR593" s="7"/>
      <c r="IS593" s="7"/>
      <c r="IT593" s="7"/>
      <c r="IU593" s="7"/>
      <c r="IV593" s="7"/>
      <c r="IW593" s="7"/>
      <c r="IX593" s="7"/>
      <c r="IY593" s="7"/>
      <c r="IZ593" s="7"/>
      <c r="JA593" s="7"/>
      <c r="JB593" s="7"/>
      <c r="JC593" s="7"/>
      <c r="JD593" s="7"/>
      <c r="JE593" s="7"/>
      <c r="JF593" s="7"/>
      <c r="JG593" s="7"/>
      <c r="JH593" s="7"/>
      <c r="JI593" s="7"/>
      <c r="JJ593" s="7"/>
      <c r="JK593" s="7"/>
      <c r="JL593" s="7"/>
      <c r="JM593" s="7"/>
      <c r="JN593" s="7"/>
      <c r="JO593" s="7"/>
      <c r="JP593" s="7"/>
      <c r="JQ593" s="7"/>
      <c r="JR593" s="7"/>
      <c r="JS593" s="7"/>
      <c r="JT593" s="7"/>
      <c r="JU593" s="7"/>
      <c r="JV593" s="7"/>
      <c r="JW593" s="7"/>
      <c r="JX593" s="7"/>
      <c r="JY593" s="7"/>
      <c r="JZ593" s="7"/>
      <c r="KA593" s="7"/>
      <c r="KB593" s="7"/>
      <c r="KC593" s="7"/>
      <c r="KD593" s="7"/>
      <c r="KE593" s="7"/>
      <c r="KF593" s="7"/>
      <c r="KG593" s="7"/>
      <c r="KH593" s="7"/>
      <c r="KI593" s="7"/>
      <c r="KJ593" s="7"/>
      <c r="KK593" s="7"/>
      <c r="KL593" s="7"/>
      <c r="KM593" s="7"/>
      <c r="KN593" s="7"/>
      <c r="KO593" s="7"/>
      <c r="KP593" s="7"/>
      <c r="KQ593" s="7"/>
      <c r="KR593" s="7"/>
      <c r="KS593" s="7"/>
      <c r="KT593" s="7"/>
      <c r="KU593" s="7"/>
      <c r="KV593" s="7"/>
      <c r="KW593" s="7"/>
      <c r="KX593" s="7"/>
      <c r="KY593" s="7"/>
      <c r="KZ593" s="7"/>
      <c r="LA593" s="7"/>
      <c r="LB593" s="7"/>
      <c r="LC593" s="7"/>
      <c r="LD593" s="7"/>
      <c r="LE593" s="7"/>
      <c r="LF593" s="7"/>
      <c r="LG593" s="7"/>
      <c r="LH593" s="7"/>
      <c r="LI593" s="7"/>
      <c r="LJ593" s="7"/>
      <c r="LK593" s="7"/>
      <c r="LL593" s="7"/>
      <c r="LM593" s="7"/>
      <c r="LN593" s="7"/>
      <c r="LO593" s="7"/>
      <c r="LP593" s="7"/>
      <c r="LQ593" s="7"/>
      <c r="LR593" s="7"/>
      <c r="LS593" s="7"/>
      <c r="LT593" s="7"/>
      <c r="LU593" s="7"/>
      <c r="LV593" s="7"/>
      <c r="LW593" s="7"/>
      <c r="LX593" s="7"/>
      <c r="LY593" s="7"/>
      <c r="LZ593" s="7"/>
      <c r="MA593" s="7"/>
      <c r="MB593" s="7"/>
      <c r="MC593" s="7"/>
      <c r="MD593" s="7"/>
      <c r="ME593" s="7"/>
      <c r="MF593" s="7"/>
      <c r="MG593" s="7"/>
      <c r="MH593" s="7"/>
      <c r="MI593" s="7"/>
      <c r="MJ593" s="7"/>
      <c r="MK593" s="7"/>
      <c r="ML593" s="7"/>
      <c r="MM593" s="7"/>
      <c r="MN593" s="7"/>
      <c r="MO593" s="7"/>
      <c r="MP593" s="7"/>
      <c r="MQ593" s="7"/>
      <c r="MR593" s="7"/>
      <c r="MS593" s="7"/>
      <c r="MT593" s="7"/>
      <c r="MU593" s="7"/>
      <c r="MV593" s="7"/>
      <c r="MW593" s="7"/>
      <c r="MX593" s="7"/>
      <c r="MY593" s="7"/>
      <c r="MZ593" s="7"/>
      <c r="NA593" s="7"/>
      <c r="NB593" s="7"/>
      <c r="NC593" s="7"/>
      <c r="ND593" s="7"/>
      <c r="NE593" s="7"/>
      <c r="NF593" s="7"/>
      <c r="NG593" s="7"/>
      <c r="NH593" s="7"/>
      <c r="NI593" s="7"/>
      <c r="NJ593" s="7"/>
      <c r="NK593" s="7"/>
      <c r="NL593" s="7"/>
      <c r="NM593" s="7"/>
      <c r="NN593" s="7"/>
      <c r="NO593" s="7"/>
      <c r="NP593" s="7"/>
      <c r="NQ593" s="7"/>
      <c r="NR593" s="7"/>
      <c r="NS593" s="7"/>
      <c r="NT593" s="7"/>
      <c r="NU593" s="7"/>
      <c r="NV593" s="7"/>
      <c r="NW593" s="7"/>
      <c r="NX593" s="7"/>
      <c r="NY593" s="7"/>
      <c r="NZ593" s="7"/>
      <c r="OA593" s="7"/>
      <c r="OB593" s="7"/>
      <c r="OC593" s="7"/>
      <c r="OD593" s="7"/>
      <c r="OE593" s="7"/>
      <c r="OF593" s="7"/>
      <c r="OG593" s="7"/>
      <c r="OH593" s="7"/>
      <c r="OI593" s="7"/>
      <c r="OJ593" s="7"/>
      <c r="OK593" s="7"/>
      <c r="OL593" s="7"/>
      <c r="OM593" s="7"/>
      <c r="ON593" s="7"/>
      <c r="OO593" s="7"/>
      <c r="OP593" s="7"/>
      <c r="OQ593" s="7"/>
      <c r="OR593" s="7"/>
      <c r="OS593" s="7"/>
      <c r="OT593" s="7"/>
      <c r="OU593" s="7"/>
      <c r="OV593" s="7"/>
      <c r="OW593" s="7"/>
      <c r="OX593" s="7"/>
      <c r="OY593" s="7"/>
      <c r="OZ593" s="7"/>
      <c r="PA593" s="7"/>
      <c r="PB593" s="7"/>
      <c r="PC593" s="7"/>
      <c r="PD593" s="7"/>
      <c r="PE593" s="7"/>
      <c r="PF593" s="7"/>
      <c r="PG593" s="7"/>
      <c r="PH593" s="7"/>
      <c r="PI593" s="7"/>
      <c r="PJ593" s="7"/>
      <c r="PK593" s="7"/>
      <c r="PL593" s="7"/>
      <c r="PM593" s="7"/>
      <c r="PN593" s="7"/>
      <c r="PO593" s="7"/>
      <c r="PP593" s="7"/>
      <c r="PQ593" s="7"/>
      <c r="PR593" s="7"/>
      <c r="PS593" s="7"/>
      <c r="PT593" s="7"/>
      <c r="PU593" s="7"/>
      <c r="PV593" s="7"/>
      <c r="PW593" s="7"/>
      <c r="PX593" s="7"/>
      <c r="PY593" s="7"/>
      <c r="PZ593" s="7"/>
      <c r="QA593" s="7"/>
      <c r="QB593" s="7"/>
      <c r="QC593" s="7"/>
      <c r="QD593" s="7"/>
      <c r="QE593" s="7"/>
      <c r="QF593" s="7"/>
      <c r="QG593" s="7"/>
      <c r="QH593" s="7"/>
      <c r="QI593" s="7"/>
      <c r="QJ593" s="7"/>
      <c r="QK593" s="7"/>
      <c r="QL593" s="7"/>
      <c r="QM593" s="7"/>
      <c r="QN593" s="7"/>
      <c r="QO593" s="7"/>
      <c r="QP593" s="7"/>
      <c r="QQ593" s="7"/>
      <c r="QR593" s="7"/>
      <c r="QS593" s="7"/>
      <c r="QT593" s="7"/>
      <c r="QU593" s="7"/>
      <c r="QV593" s="7"/>
      <c r="QW593" s="7"/>
      <c r="QX593" s="7"/>
      <c r="QY593" s="7"/>
      <c r="QZ593" s="7"/>
      <c r="RA593" s="7"/>
      <c r="RB593" s="7"/>
      <c r="RC593" s="7"/>
      <c r="RD593" s="7"/>
      <c r="RE593" s="7"/>
      <c r="RF593" s="7"/>
      <c r="RG593" s="7"/>
      <c r="RH593" s="7"/>
      <c r="RI593" s="7"/>
      <c r="RJ593" s="7"/>
      <c r="RK593" s="7"/>
      <c r="RL593" s="7"/>
      <c r="RM593" s="7"/>
      <c r="RN593" s="7"/>
      <c r="RO593" s="7"/>
      <c r="RP593" s="7"/>
      <c r="RQ593" s="7"/>
      <c r="RR593" s="7"/>
      <c r="RS593" s="7"/>
      <c r="RT593" s="7"/>
      <c r="RU593" s="7"/>
      <c r="RV593" s="7"/>
      <c r="RW593" s="7"/>
      <c r="RX593" s="7"/>
      <c r="RY593" s="7"/>
      <c r="RZ593" s="7"/>
      <c r="SA593" s="7"/>
      <c r="SB593" s="7"/>
      <c r="SC593" s="7"/>
      <c r="SD593" s="7"/>
      <c r="SE593" s="7"/>
      <c r="SF593" s="7"/>
      <c r="SG593" s="7"/>
      <c r="SH593" s="7"/>
      <c r="SI593" s="7"/>
      <c r="SJ593" s="7"/>
      <c r="SK593" s="7"/>
    </row>
    <row r="594" ht="14.2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  <c r="DT594" s="7"/>
      <c r="DU594" s="7"/>
      <c r="DV594" s="7"/>
      <c r="DW594" s="7"/>
      <c r="DX594" s="7"/>
      <c r="DY594" s="7"/>
      <c r="DZ594" s="7"/>
      <c r="EA594" s="7"/>
      <c r="EB594" s="7"/>
      <c r="EC594" s="7"/>
      <c r="ED594" s="7"/>
      <c r="EE594" s="7"/>
      <c r="EF594" s="7"/>
      <c r="EG594" s="7"/>
      <c r="EH594" s="7"/>
      <c r="EI594" s="7"/>
      <c r="EJ594" s="7"/>
      <c r="EK594" s="7"/>
      <c r="EL594" s="7"/>
      <c r="EM594" s="7"/>
      <c r="EN594" s="7"/>
      <c r="EO594" s="7"/>
      <c r="EP594" s="7"/>
      <c r="EQ594" s="7"/>
      <c r="ER594" s="7"/>
      <c r="ES594" s="7"/>
      <c r="ET594" s="7"/>
      <c r="EU594" s="7"/>
      <c r="EV594" s="7"/>
      <c r="EW594" s="7"/>
      <c r="EX594" s="7"/>
      <c r="EY594" s="7"/>
      <c r="EZ594" s="7"/>
      <c r="FA594" s="7"/>
      <c r="FB594" s="7"/>
      <c r="FC594" s="7"/>
      <c r="FD594" s="7"/>
      <c r="FE594" s="7"/>
      <c r="FF594" s="7"/>
      <c r="FG594" s="7"/>
      <c r="FH594" s="7"/>
      <c r="FI594" s="7"/>
      <c r="FJ594" s="7"/>
      <c r="FK594" s="7"/>
      <c r="FL594" s="7"/>
      <c r="FM594" s="7"/>
      <c r="FN594" s="7"/>
      <c r="FO594" s="7"/>
      <c r="FP594" s="7"/>
      <c r="FQ594" s="7"/>
      <c r="FR594" s="7"/>
      <c r="FS594" s="7"/>
      <c r="FT594" s="7"/>
      <c r="FU594" s="7"/>
      <c r="FV594" s="7"/>
      <c r="FW594" s="7"/>
      <c r="FX594" s="7"/>
      <c r="FY594" s="7"/>
      <c r="FZ594" s="7"/>
      <c r="GA594" s="7"/>
      <c r="GB594" s="7"/>
      <c r="GC594" s="7"/>
      <c r="GD594" s="7"/>
      <c r="GE594" s="7"/>
      <c r="GF594" s="7"/>
      <c r="GG594" s="7"/>
      <c r="GH594" s="7"/>
      <c r="GI594" s="7"/>
      <c r="GJ594" s="7"/>
      <c r="GK594" s="7"/>
      <c r="GL594" s="7"/>
      <c r="GM594" s="7"/>
      <c r="GN594" s="7"/>
      <c r="GO594" s="7"/>
      <c r="GP594" s="7"/>
      <c r="GQ594" s="7"/>
      <c r="GR594" s="7"/>
      <c r="GS594" s="7"/>
      <c r="GT594" s="7"/>
      <c r="GU594" s="7"/>
      <c r="GV594" s="7"/>
      <c r="GW594" s="7"/>
      <c r="GX594" s="7"/>
      <c r="GY594" s="7"/>
      <c r="GZ594" s="7"/>
      <c r="HA594" s="7"/>
      <c r="HB594" s="7"/>
      <c r="HC594" s="7"/>
      <c r="HD594" s="7"/>
      <c r="HE594" s="7"/>
      <c r="HF594" s="7"/>
      <c r="HG594" s="7"/>
      <c r="HH594" s="7"/>
      <c r="HI594" s="7"/>
      <c r="HJ594" s="7"/>
      <c r="HK594" s="7"/>
      <c r="HL594" s="7"/>
      <c r="HM594" s="7"/>
      <c r="HN594" s="7"/>
      <c r="HO594" s="7"/>
      <c r="HP594" s="7"/>
      <c r="HQ594" s="7"/>
      <c r="HR594" s="7"/>
      <c r="HS594" s="7"/>
      <c r="HT594" s="7"/>
      <c r="HU594" s="7"/>
      <c r="HV594" s="7"/>
      <c r="HW594" s="7"/>
      <c r="HX594" s="7"/>
      <c r="HY594" s="7"/>
      <c r="HZ594" s="7"/>
      <c r="IA594" s="7"/>
      <c r="IB594" s="7"/>
      <c r="IC594" s="7"/>
      <c r="ID594" s="7"/>
      <c r="IE594" s="7"/>
      <c r="IF594" s="7"/>
      <c r="IG594" s="7"/>
      <c r="IH594" s="7"/>
      <c r="II594" s="7"/>
      <c r="IJ594" s="7"/>
      <c r="IK594" s="7"/>
      <c r="IL594" s="7"/>
      <c r="IM594" s="7"/>
      <c r="IN594" s="7"/>
      <c r="IO594" s="7"/>
      <c r="IP594" s="7"/>
      <c r="IQ594" s="7"/>
      <c r="IR594" s="7"/>
      <c r="IS594" s="7"/>
      <c r="IT594" s="7"/>
      <c r="IU594" s="7"/>
      <c r="IV594" s="7"/>
      <c r="IW594" s="7"/>
      <c r="IX594" s="7"/>
      <c r="IY594" s="7"/>
      <c r="IZ594" s="7"/>
      <c r="JA594" s="7"/>
      <c r="JB594" s="7"/>
      <c r="JC594" s="7"/>
      <c r="JD594" s="7"/>
      <c r="JE594" s="7"/>
      <c r="JF594" s="7"/>
      <c r="JG594" s="7"/>
      <c r="JH594" s="7"/>
      <c r="JI594" s="7"/>
      <c r="JJ594" s="7"/>
      <c r="JK594" s="7"/>
      <c r="JL594" s="7"/>
      <c r="JM594" s="7"/>
      <c r="JN594" s="7"/>
      <c r="JO594" s="7"/>
      <c r="JP594" s="7"/>
      <c r="JQ594" s="7"/>
      <c r="JR594" s="7"/>
      <c r="JS594" s="7"/>
      <c r="JT594" s="7"/>
      <c r="JU594" s="7"/>
      <c r="JV594" s="7"/>
      <c r="JW594" s="7"/>
      <c r="JX594" s="7"/>
      <c r="JY594" s="7"/>
      <c r="JZ594" s="7"/>
      <c r="KA594" s="7"/>
      <c r="KB594" s="7"/>
      <c r="KC594" s="7"/>
      <c r="KD594" s="7"/>
      <c r="KE594" s="7"/>
      <c r="KF594" s="7"/>
      <c r="KG594" s="7"/>
      <c r="KH594" s="7"/>
      <c r="KI594" s="7"/>
      <c r="KJ594" s="7"/>
      <c r="KK594" s="7"/>
      <c r="KL594" s="7"/>
      <c r="KM594" s="7"/>
      <c r="KN594" s="7"/>
      <c r="KO594" s="7"/>
      <c r="KP594" s="7"/>
      <c r="KQ594" s="7"/>
      <c r="KR594" s="7"/>
      <c r="KS594" s="7"/>
      <c r="KT594" s="7"/>
      <c r="KU594" s="7"/>
      <c r="KV594" s="7"/>
      <c r="KW594" s="7"/>
      <c r="KX594" s="7"/>
      <c r="KY594" s="7"/>
      <c r="KZ594" s="7"/>
      <c r="LA594" s="7"/>
      <c r="LB594" s="7"/>
      <c r="LC594" s="7"/>
      <c r="LD594" s="7"/>
      <c r="LE594" s="7"/>
      <c r="LF594" s="7"/>
      <c r="LG594" s="7"/>
      <c r="LH594" s="7"/>
      <c r="LI594" s="7"/>
      <c r="LJ594" s="7"/>
      <c r="LK594" s="7"/>
      <c r="LL594" s="7"/>
      <c r="LM594" s="7"/>
      <c r="LN594" s="7"/>
      <c r="LO594" s="7"/>
      <c r="LP594" s="7"/>
      <c r="LQ594" s="7"/>
      <c r="LR594" s="7"/>
      <c r="LS594" s="7"/>
      <c r="LT594" s="7"/>
      <c r="LU594" s="7"/>
      <c r="LV594" s="7"/>
      <c r="LW594" s="7"/>
      <c r="LX594" s="7"/>
      <c r="LY594" s="7"/>
      <c r="LZ594" s="7"/>
      <c r="MA594" s="7"/>
      <c r="MB594" s="7"/>
      <c r="MC594" s="7"/>
      <c r="MD594" s="7"/>
      <c r="ME594" s="7"/>
      <c r="MF594" s="7"/>
      <c r="MG594" s="7"/>
      <c r="MH594" s="7"/>
      <c r="MI594" s="7"/>
      <c r="MJ594" s="7"/>
      <c r="MK594" s="7"/>
      <c r="ML594" s="7"/>
      <c r="MM594" s="7"/>
      <c r="MN594" s="7"/>
      <c r="MO594" s="7"/>
      <c r="MP594" s="7"/>
      <c r="MQ594" s="7"/>
      <c r="MR594" s="7"/>
      <c r="MS594" s="7"/>
      <c r="MT594" s="7"/>
      <c r="MU594" s="7"/>
      <c r="MV594" s="7"/>
      <c r="MW594" s="7"/>
      <c r="MX594" s="7"/>
      <c r="MY594" s="7"/>
      <c r="MZ594" s="7"/>
      <c r="NA594" s="7"/>
      <c r="NB594" s="7"/>
      <c r="NC594" s="7"/>
      <c r="ND594" s="7"/>
      <c r="NE594" s="7"/>
      <c r="NF594" s="7"/>
      <c r="NG594" s="7"/>
      <c r="NH594" s="7"/>
      <c r="NI594" s="7"/>
      <c r="NJ594" s="7"/>
      <c r="NK594" s="7"/>
      <c r="NL594" s="7"/>
      <c r="NM594" s="7"/>
      <c r="NN594" s="7"/>
      <c r="NO594" s="7"/>
      <c r="NP594" s="7"/>
      <c r="NQ594" s="7"/>
      <c r="NR594" s="7"/>
      <c r="NS594" s="7"/>
      <c r="NT594" s="7"/>
      <c r="NU594" s="7"/>
      <c r="NV594" s="7"/>
      <c r="NW594" s="7"/>
      <c r="NX594" s="7"/>
      <c r="NY594" s="7"/>
      <c r="NZ594" s="7"/>
      <c r="OA594" s="7"/>
      <c r="OB594" s="7"/>
      <c r="OC594" s="7"/>
      <c r="OD594" s="7"/>
      <c r="OE594" s="7"/>
      <c r="OF594" s="7"/>
      <c r="OG594" s="7"/>
      <c r="OH594" s="7"/>
      <c r="OI594" s="7"/>
      <c r="OJ594" s="7"/>
      <c r="OK594" s="7"/>
      <c r="OL594" s="7"/>
      <c r="OM594" s="7"/>
      <c r="ON594" s="7"/>
      <c r="OO594" s="7"/>
      <c r="OP594" s="7"/>
      <c r="OQ594" s="7"/>
      <c r="OR594" s="7"/>
      <c r="OS594" s="7"/>
      <c r="OT594" s="7"/>
      <c r="OU594" s="7"/>
      <c r="OV594" s="7"/>
      <c r="OW594" s="7"/>
      <c r="OX594" s="7"/>
      <c r="OY594" s="7"/>
      <c r="OZ594" s="7"/>
      <c r="PA594" s="7"/>
      <c r="PB594" s="7"/>
      <c r="PC594" s="7"/>
      <c r="PD594" s="7"/>
      <c r="PE594" s="7"/>
      <c r="PF594" s="7"/>
      <c r="PG594" s="7"/>
      <c r="PH594" s="7"/>
      <c r="PI594" s="7"/>
      <c r="PJ594" s="7"/>
      <c r="PK594" s="7"/>
      <c r="PL594" s="7"/>
      <c r="PM594" s="7"/>
      <c r="PN594" s="7"/>
      <c r="PO594" s="7"/>
      <c r="PP594" s="7"/>
      <c r="PQ594" s="7"/>
      <c r="PR594" s="7"/>
      <c r="PS594" s="7"/>
      <c r="PT594" s="7"/>
      <c r="PU594" s="7"/>
      <c r="PV594" s="7"/>
      <c r="PW594" s="7"/>
      <c r="PX594" s="7"/>
      <c r="PY594" s="7"/>
      <c r="PZ594" s="7"/>
      <c r="QA594" s="7"/>
      <c r="QB594" s="7"/>
      <c r="QC594" s="7"/>
      <c r="QD594" s="7"/>
      <c r="QE594" s="7"/>
      <c r="QF594" s="7"/>
      <c r="QG594" s="7"/>
      <c r="QH594" s="7"/>
      <c r="QI594" s="7"/>
      <c r="QJ594" s="7"/>
      <c r="QK594" s="7"/>
      <c r="QL594" s="7"/>
      <c r="QM594" s="7"/>
      <c r="QN594" s="7"/>
      <c r="QO594" s="7"/>
      <c r="QP594" s="7"/>
      <c r="QQ594" s="7"/>
      <c r="QR594" s="7"/>
      <c r="QS594" s="7"/>
      <c r="QT594" s="7"/>
      <c r="QU594" s="7"/>
      <c r="QV594" s="7"/>
      <c r="QW594" s="7"/>
      <c r="QX594" s="7"/>
      <c r="QY594" s="7"/>
      <c r="QZ594" s="7"/>
      <c r="RA594" s="7"/>
      <c r="RB594" s="7"/>
      <c r="RC594" s="7"/>
      <c r="RD594" s="7"/>
      <c r="RE594" s="7"/>
      <c r="RF594" s="7"/>
      <c r="RG594" s="7"/>
      <c r="RH594" s="7"/>
      <c r="RI594" s="7"/>
      <c r="RJ594" s="7"/>
      <c r="RK594" s="7"/>
      <c r="RL594" s="7"/>
      <c r="RM594" s="7"/>
      <c r="RN594" s="7"/>
      <c r="RO594" s="7"/>
      <c r="RP594" s="7"/>
      <c r="RQ594" s="7"/>
      <c r="RR594" s="7"/>
      <c r="RS594" s="7"/>
      <c r="RT594" s="7"/>
      <c r="RU594" s="7"/>
      <c r="RV594" s="7"/>
      <c r="RW594" s="7"/>
      <c r="RX594" s="7"/>
      <c r="RY594" s="7"/>
      <c r="RZ594" s="7"/>
      <c r="SA594" s="7"/>
      <c r="SB594" s="7"/>
      <c r="SC594" s="7"/>
      <c r="SD594" s="7"/>
      <c r="SE594" s="7"/>
      <c r="SF594" s="7"/>
      <c r="SG594" s="7"/>
      <c r="SH594" s="7"/>
      <c r="SI594" s="7"/>
      <c r="SJ594" s="7"/>
      <c r="SK594" s="7"/>
    </row>
    <row r="595" ht="14.2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  <c r="DT595" s="7"/>
      <c r="DU595" s="7"/>
      <c r="DV595" s="7"/>
      <c r="DW595" s="7"/>
      <c r="DX595" s="7"/>
      <c r="DY595" s="7"/>
      <c r="DZ595" s="7"/>
      <c r="EA595" s="7"/>
      <c r="EB595" s="7"/>
      <c r="EC595" s="7"/>
      <c r="ED595" s="7"/>
      <c r="EE595" s="7"/>
      <c r="EF595" s="7"/>
      <c r="EG595" s="7"/>
      <c r="EH595" s="7"/>
      <c r="EI595" s="7"/>
      <c r="EJ595" s="7"/>
      <c r="EK595" s="7"/>
      <c r="EL595" s="7"/>
      <c r="EM595" s="7"/>
      <c r="EN595" s="7"/>
      <c r="EO595" s="7"/>
      <c r="EP595" s="7"/>
      <c r="EQ595" s="7"/>
      <c r="ER595" s="7"/>
      <c r="ES595" s="7"/>
      <c r="ET595" s="7"/>
      <c r="EU595" s="7"/>
      <c r="EV595" s="7"/>
      <c r="EW595" s="7"/>
      <c r="EX595" s="7"/>
      <c r="EY595" s="7"/>
      <c r="EZ595" s="7"/>
      <c r="FA595" s="7"/>
      <c r="FB595" s="7"/>
      <c r="FC595" s="7"/>
      <c r="FD595" s="7"/>
      <c r="FE595" s="7"/>
      <c r="FF595" s="7"/>
      <c r="FG595" s="7"/>
      <c r="FH595" s="7"/>
      <c r="FI595" s="7"/>
      <c r="FJ595" s="7"/>
      <c r="FK595" s="7"/>
      <c r="FL595" s="7"/>
      <c r="FM595" s="7"/>
      <c r="FN595" s="7"/>
      <c r="FO595" s="7"/>
      <c r="FP595" s="7"/>
      <c r="FQ595" s="7"/>
      <c r="FR595" s="7"/>
      <c r="FS595" s="7"/>
      <c r="FT595" s="7"/>
      <c r="FU595" s="7"/>
      <c r="FV595" s="7"/>
      <c r="FW595" s="7"/>
      <c r="FX595" s="7"/>
      <c r="FY595" s="7"/>
      <c r="FZ595" s="7"/>
      <c r="GA595" s="7"/>
      <c r="GB595" s="7"/>
      <c r="GC595" s="7"/>
      <c r="GD595" s="7"/>
      <c r="GE595" s="7"/>
      <c r="GF595" s="7"/>
      <c r="GG595" s="7"/>
      <c r="GH595" s="7"/>
      <c r="GI595" s="7"/>
      <c r="GJ595" s="7"/>
      <c r="GK595" s="7"/>
      <c r="GL595" s="7"/>
      <c r="GM595" s="7"/>
      <c r="GN595" s="7"/>
      <c r="GO595" s="7"/>
      <c r="GP595" s="7"/>
      <c r="GQ595" s="7"/>
      <c r="GR595" s="7"/>
      <c r="GS595" s="7"/>
      <c r="GT595" s="7"/>
      <c r="GU595" s="7"/>
      <c r="GV595" s="7"/>
      <c r="GW595" s="7"/>
      <c r="GX595" s="7"/>
      <c r="GY595" s="7"/>
      <c r="GZ595" s="7"/>
      <c r="HA595" s="7"/>
      <c r="HB595" s="7"/>
      <c r="HC595" s="7"/>
      <c r="HD595" s="7"/>
      <c r="HE595" s="7"/>
      <c r="HF595" s="7"/>
      <c r="HG595" s="7"/>
      <c r="HH595" s="7"/>
      <c r="HI595" s="7"/>
      <c r="HJ595" s="7"/>
      <c r="HK595" s="7"/>
      <c r="HL595" s="7"/>
      <c r="HM595" s="7"/>
      <c r="HN595" s="7"/>
      <c r="HO595" s="7"/>
      <c r="HP595" s="7"/>
      <c r="HQ595" s="7"/>
      <c r="HR595" s="7"/>
      <c r="HS595" s="7"/>
      <c r="HT595" s="7"/>
      <c r="HU595" s="7"/>
      <c r="HV595" s="7"/>
      <c r="HW595" s="7"/>
      <c r="HX595" s="7"/>
      <c r="HY595" s="7"/>
      <c r="HZ595" s="7"/>
      <c r="IA595" s="7"/>
      <c r="IB595" s="7"/>
      <c r="IC595" s="7"/>
      <c r="ID595" s="7"/>
      <c r="IE595" s="7"/>
      <c r="IF595" s="7"/>
      <c r="IG595" s="7"/>
      <c r="IH595" s="7"/>
      <c r="II595" s="7"/>
      <c r="IJ595" s="7"/>
      <c r="IK595" s="7"/>
      <c r="IL595" s="7"/>
      <c r="IM595" s="7"/>
      <c r="IN595" s="7"/>
      <c r="IO595" s="7"/>
      <c r="IP595" s="7"/>
      <c r="IQ595" s="7"/>
      <c r="IR595" s="7"/>
      <c r="IS595" s="7"/>
      <c r="IT595" s="7"/>
      <c r="IU595" s="7"/>
      <c r="IV595" s="7"/>
      <c r="IW595" s="7"/>
      <c r="IX595" s="7"/>
      <c r="IY595" s="7"/>
      <c r="IZ595" s="7"/>
      <c r="JA595" s="7"/>
      <c r="JB595" s="7"/>
      <c r="JC595" s="7"/>
      <c r="JD595" s="7"/>
      <c r="JE595" s="7"/>
      <c r="JF595" s="7"/>
      <c r="JG595" s="7"/>
      <c r="JH595" s="7"/>
      <c r="JI595" s="7"/>
      <c r="JJ595" s="7"/>
      <c r="JK595" s="7"/>
      <c r="JL595" s="7"/>
      <c r="JM595" s="7"/>
      <c r="JN595" s="7"/>
      <c r="JO595" s="7"/>
      <c r="JP595" s="7"/>
      <c r="JQ595" s="7"/>
      <c r="JR595" s="7"/>
      <c r="JS595" s="7"/>
      <c r="JT595" s="7"/>
      <c r="JU595" s="7"/>
      <c r="JV595" s="7"/>
      <c r="JW595" s="7"/>
      <c r="JX595" s="7"/>
      <c r="JY595" s="7"/>
      <c r="JZ595" s="7"/>
      <c r="KA595" s="7"/>
      <c r="KB595" s="7"/>
      <c r="KC595" s="7"/>
      <c r="KD595" s="7"/>
      <c r="KE595" s="7"/>
      <c r="KF595" s="7"/>
      <c r="KG595" s="7"/>
      <c r="KH595" s="7"/>
      <c r="KI595" s="7"/>
      <c r="KJ595" s="7"/>
      <c r="KK595" s="7"/>
      <c r="KL595" s="7"/>
      <c r="KM595" s="7"/>
      <c r="KN595" s="7"/>
      <c r="KO595" s="7"/>
      <c r="KP595" s="7"/>
      <c r="KQ595" s="7"/>
      <c r="KR595" s="7"/>
      <c r="KS595" s="7"/>
      <c r="KT595" s="7"/>
      <c r="KU595" s="7"/>
      <c r="KV595" s="7"/>
      <c r="KW595" s="7"/>
      <c r="KX595" s="7"/>
      <c r="KY595" s="7"/>
      <c r="KZ595" s="7"/>
      <c r="LA595" s="7"/>
      <c r="LB595" s="7"/>
      <c r="LC595" s="7"/>
      <c r="LD595" s="7"/>
      <c r="LE595" s="7"/>
      <c r="LF595" s="7"/>
      <c r="LG595" s="7"/>
      <c r="LH595" s="7"/>
      <c r="LI595" s="7"/>
      <c r="LJ595" s="7"/>
      <c r="LK595" s="7"/>
      <c r="LL595" s="7"/>
      <c r="LM595" s="7"/>
      <c r="LN595" s="7"/>
      <c r="LO595" s="7"/>
      <c r="LP595" s="7"/>
      <c r="LQ595" s="7"/>
      <c r="LR595" s="7"/>
      <c r="LS595" s="7"/>
      <c r="LT595" s="7"/>
      <c r="LU595" s="7"/>
      <c r="LV595" s="7"/>
      <c r="LW595" s="7"/>
      <c r="LX595" s="7"/>
      <c r="LY595" s="7"/>
      <c r="LZ595" s="7"/>
      <c r="MA595" s="7"/>
      <c r="MB595" s="7"/>
      <c r="MC595" s="7"/>
      <c r="MD595" s="7"/>
      <c r="ME595" s="7"/>
      <c r="MF595" s="7"/>
      <c r="MG595" s="7"/>
      <c r="MH595" s="7"/>
      <c r="MI595" s="7"/>
      <c r="MJ595" s="7"/>
      <c r="MK595" s="7"/>
      <c r="ML595" s="7"/>
      <c r="MM595" s="7"/>
      <c r="MN595" s="7"/>
      <c r="MO595" s="7"/>
      <c r="MP595" s="7"/>
      <c r="MQ595" s="7"/>
      <c r="MR595" s="7"/>
      <c r="MS595" s="7"/>
      <c r="MT595" s="7"/>
      <c r="MU595" s="7"/>
      <c r="MV595" s="7"/>
      <c r="MW595" s="7"/>
      <c r="MX595" s="7"/>
      <c r="MY595" s="7"/>
      <c r="MZ595" s="7"/>
      <c r="NA595" s="7"/>
      <c r="NB595" s="7"/>
      <c r="NC595" s="7"/>
      <c r="ND595" s="7"/>
      <c r="NE595" s="7"/>
      <c r="NF595" s="7"/>
      <c r="NG595" s="7"/>
      <c r="NH595" s="7"/>
      <c r="NI595" s="7"/>
      <c r="NJ595" s="7"/>
      <c r="NK595" s="7"/>
      <c r="NL595" s="7"/>
      <c r="NM595" s="7"/>
      <c r="NN595" s="7"/>
      <c r="NO595" s="7"/>
      <c r="NP595" s="7"/>
      <c r="NQ595" s="7"/>
      <c r="NR595" s="7"/>
      <c r="NS595" s="7"/>
      <c r="NT595" s="7"/>
      <c r="NU595" s="7"/>
      <c r="NV595" s="7"/>
      <c r="NW595" s="7"/>
      <c r="NX595" s="7"/>
      <c r="NY595" s="7"/>
      <c r="NZ595" s="7"/>
      <c r="OA595" s="7"/>
      <c r="OB595" s="7"/>
      <c r="OC595" s="7"/>
      <c r="OD595" s="7"/>
      <c r="OE595" s="7"/>
      <c r="OF595" s="7"/>
      <c r="OG595" s="7"/>
      <c r="OH595" s="7"/>
      <c r="OI595" s="7"/>
      <c r="OJ595" s="7"/>
      <c r="OK595" s="7"/>
      <c r="OL595" s="7"/>
      <c r="OM595" s="7"/>
      <c r="ON595" s="7"/>
      <c r="OO595" s="7"/>
      <c r="OP595" s="7"/>
      <c r="OQ595" s="7"/>
      <c r="OR595" s="7"/>
      <c r="OS595" s="7"/>
      <c r="OT595" s="7"/>
      <c r="OU595" s="7"/>
      <c r="OV595" s="7"/>
      <c r="OW595" s="7"/>
      <c r="OX595" s="7"/>
      <c r="OY595" s="7"/>
      <c r="OZ595" s="7"/>
      <c r="PA595" s="7"/>
      <c r="PB595" s="7"/>
      <c r="PC595" s="7"/>
      <c r="PD595" s="7"/>
      <c r="PE595" s="7"/>
      <c r="PF595" s="7"/>
      <c r="PG595" s="7"/>
      <c r="PH595" s="7"/>
      <c r="PI595" s="7"/>
      <c r="PJ595" s="7"/>
      <c r="PK595" s="7"/>
      <c r="PL595" s="7"/>
      <c r="PM595" s="7"/>
      <c r="PN595" s="7"/>
      <c r="PO595" s="7"/>
      <c r="PP595" s="7"/>
      <c r="PQ595" s="7"/>
      <c r="PR595" s="7"/>
      <c r="PS595" s="7"/>
      <c r="PT595" s="7"/>
      <c r="PU595" s="7"/>
      <c r="PV595" s="7"/>
      <c r="PW595" s="7"/>
      <c r="PX595" s="7"/>
      <c r="PY595" s="7"/>
      <c r="PZ595" s="7"/>
      <c r="QA595" s="7"/>
      <c r="QB595" s="7"/>
      <c r="QC595" s="7"/>
      <c r="QD595" s="7"/>
      <c r="QE595" s="7"/>
      <c r="QF595" s="7"/>
      <c r="QG595" s="7"/>
      <c r="QH595" s="7"/>
      <c r="QI595" s="7"/>
      <c r="QJ595" s="7"/>
      <c r="QK595" s="7"/>
      <c r="QL595" s="7"/>
      <c r="QM595" s="7"/>
      <c r="QN595" s="7"/>
      <c r="QO595" s="7"/>
      <c r="QP595" s="7"/>
      <c r="QQ595" s="7"/>
      <c r="QR595" s="7"/>
      <c r="QS595" s="7"/>
      <c r="QT595" s="7"/>
      <c r="QU595" s="7"/>
      <c r="QV595" s="7"/>
      <c r="QW595" s="7"/>
      <c r="QX595" s="7"/>
      <c r="QY595" s="7"/>
      <c r="QZ595" s="7"/>
      <c r="RA595" s="7"/>
      <c r="RB595" s="7"/>
      <c r="RC595" s="7"/>
      <c r="RD595" s="7"/>
      <c r="RE595" s="7"/>
      <c r="RF595" s="7"/>
      <c r="RG595" s="7"/>
      <c r="RH595" s="7"/>
      <c r="RI595" s="7"/>
      <c r="RJ595" s="7"/>
      <c r="RK595" s="7"/>
      <c r="RL595" s="7"/>
      <c r="RM595" s="7"/>
      <c r="RN595" s="7"/>
      <c r="RO595" s="7"/>
      <c r="RP595" s="7"/>
      <c r="RQ595" s="7"/>
      <c r="RR595" s="7"/>
      <c r="RS595" s="7"/>
      <c r="RT595" s="7"/>
      <c r="RU595" s="7"/>
      <c r="RV595" s="7"/>
      <c r="RW595" s="7"/>
      <c r="RX595" s="7"/>
      <c r="RY595" s="7"/>
      <c r="RZ595" s="7"/>
      <c r="SA595" s="7"/>
      <c r="SB595" s="7"/>
      <c r="SC595" s="7"/>
      <c r="SD595" s="7"/>
      <c r="SE595" s="7"/>
      <c r="SF595" s="7"/>
      <c r="SG595" s="7"/>
      <c r="SH595" s="7"/>
      <c r="SI595" s="7"/>
      <c r="SJ595" s="7"/>
      <c r="SK595" s="7"/>
    </row>
    <row r="596" ht="14.2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  <c r="DT596" s="7"/>
      <c r="DU596" s="7"/>
      <c r="DV596" s="7"/>
      <c r="DW596" s="7"/>
      <c r="DX596" s="7"/>
      <c r="DY596" s="7"/>
      <c r="DZ596" s="7"/>
      <c r="EA596" s="7"/>
      <c r="EB596" s="7"/>
      <c r="EC596" s="7"/>
      <c r="ED596" s="7"/>
      <c r="EE596" s="7"/>
      <c r="EF596" s="7"/>
      <c r="EG596" s="7"/>
      <c r="EH596" s="7"/>
      <c r="EI596" s="7"/>
      <c r="EJ596" s="7"/>
      <c r="EK596" s="7"/>
      <c r="EL596" s="7"/>
      <c r="EM596" s="7"/>
      <c r="EN596" s="7"/>
      <c r="EO596" s="7"/>
      <c r="EP596" s="7"/>
      <c r="EQ596" s="7"/>
      <c r="ER596" s="7"/>
      <c r="ES596" s="7"/>
      <c r="ET596" s="7"/>
      <c r="EU596" s="7"/>
      <c r="EV596" s="7"/>
      <c r="EW596" s="7"/>
      <c r="EX596" s="7"/>
      <c r="EY596" s="7"/>
      <c r="EZ596" s="7"/>
      <c r="FA596" s="7"/>
      <c r="FB596" s="7"/>
      <c r="FC596" s="7"/>
      <c r="FD596" s="7"/>
      <c r="FE596" s="7"/>
      <c r="FF596" s="7"/>
      <c r="FG596" s="7"/>
      <c r="FH596" s="7"/>
      <c r="FI596" s="7"/>
      <c r="FJ596" s="7"/>
      <c r="FK596" s="7"/>
      <c r="FL596" s="7"/>
      <c r="FM596" s="7"/>
      <c r="FN596" s="7"/>
      <c r="FO596" s="7"/>
      <c r="FP596" s="7"/>
      <c r="FQ596" s="7"/>
      <c r="FR596" s="7"/>
      <c r="FS596" s="7"/>
      <c r="FT596" s="7"/>
      <c r="FU596" s="7"/>
      <c r="FV596" s="7"/>
      <c r="FW596" s="7"/>
      <c r="FX596" s="7"/>
      <c r="FY596" s="7"/>
      <c r="FZ596" s="7"/>
      <c r="GA596" s="7"/>
      <c r="GB596" s="7"/>
      <c r="GC596" s="7"/>
      <c r="GD596" s="7"/>
      <c r="GE596" s="7"/>
      <c r="GF596" s="7"/>
      <c r="GG596" s="7"/>
      <c r="GH596" s="7"/>
      <c r="GI596" s="7"/>
      <c r="GJ596" s="7"/>
      <c r="GK596" s="7"/>
      <c r="GL596" s="7"/>
      <c r="GM596" s="7"/>
      <c r="GN596" s="7"/>
      <c r="GO596" s="7"/>
      <c r="GP596" s="7"/>
      <c r="GQ596" s="7"/>
      <c r="GR596" s="7"/>
      <c r="GS596" s="7"/>
      <c r="GT596" s="7"/>
      <c r="GU596" s="7"/>
      <c r="GV596" s="7"/>
      <c r="GW596" s="7"/>
      <c r="GX596" s="7"/>
      <c r="GY596" s="7"/>
      <c r="GZ596" s="7"/>
      <c r="HA596" s="7"/>
      <c r="HB596" s="7"/>
      <c r="HC596" s="7"/>
      <c r="HD596" s="7"/>
      <c r="HE596" s="7"/>
      <c r="HF596" s="7"/>
      <c r="HG596" s="7"/>
      <c r="HH596" s="7"/>
      <c r="HI596" s="7"/>
      <c r="HJ596" s="7"/>
      <c r="HK596" s="7"/>
      <c r="HL596" s="7"/>
      <c r="HM596" s="7"/>
      <c r="HN596" s="7"/>
      <c r="HO596" s="7"/>
      <c r="HP596" s="7"/>
      <c r="HQ596" s="7"/>
      <c r="HR596" s="7"/>
      <c r="HS596" s="7"/>
      <c r="HT596" s="7"/>
      <c r="HU596" s="7"/>
      <c r="HV596" s="7"/>
      <c r="HW596" s="7"/>
      <c r="HX596" s="7"/>
      <c r="HY596" s="7"/>
      <c r="HZ596" s="7"/>
      <c r="IA596" s="7"/>
      <c r="IB596" s="7"/>
      <c r="IC596" s="7"/>
      <c r="ID596" s="7"/>
      <c r="IE596" s="7"/>
      <c r="IF596" s="7"/>
      <c r="IG596" s="7"/>
      <c r="IH596" s="7"/>
      <c r="II596" s="7"/>
      <c r="IJ596" s="7"/>
      <c r="IK596" s="7"/>
      <c r="IL596" s="7"/>
      <c r="IM596" s="7"/>
      <c r="IN596" s="7"/>
      <c r="IO596" s="7"/>
      <c r="IP596" s="7"/>
      <c r="IQ596" s="7"/>
      <c r="IR596" s="7"/>
      <c r="IS596" s="7"/>
      <c r="IT596" s="7"/>
      <c r="IU596" s="7"/>
      <c r="IV596" s="7"/>
      <c r="IW596" s="7"/>
      <c r="IX596" s="7"/>
      <c r="IY596" s="7"/>
      <c r="IZ596" s="7"/>
      <c r="JA596" s="7"/>
      <c r="JB596" s="7"/>
      <c r="JC596" s="7"/>
      <c r="JD596" s="7"/>
      <c r="JE596" s="7"/>
      <c r="JF596" s="7"/>
      <c r="JG596" s="7"/>
      <c r="JH596" s="7"/>
      <c r="JI596" s="7"/>
      <c r="JJ596" s="7"/>
      <c r="JK596" s="7"/>
      <c r="JL596" s="7"/>
      <c r="JM596" s="7"/>
      <c r="JN596" s="7"/>
      <c r="JO596" s="7"/>
      <c r="JP596" s="7"/>
      <c r="JQ596" s="7"/>
      <c r="JR596" s="7"/>
      <c r="JS596" s="7"/>
      <c r="JT596" s="7"/>
      <c r="JU596" s="7"/>
      <c r="JV596" s="7"/>
      <c r="JW596" s="7"/>
      <c r="JX596" s="7"/>
      <c r="JY596" s="7"/>
      <c r="JZ596" s="7"/>
      <c r="KA596" s="7"/>
      <c r="KB596" s="7"/>
      <c r="KC596" s="7"/>
      <c r="KD596" s="7"/>
      <c r="KE596" s="7"/>
      <c r="KF596" s="7"/>
      <c r="KG596" s="7"/>
      <c r="KH596" s="7"/>
      <c r="KI596" s="7"/>
      <c r="KJ596" s="7"/>
      <c r="KK596" s="7"/>
      <c r="KL596" s="7"/>
      <c r="KM596" s="7"/>
      <c r="KN596" s="7"/>
      <c r="KO596" s="7"/>
      <c r="KP596" s="7"/>
      <c r="KQ596" s="7"/>
      <c r="KR596" s="7"/>
      <c r="KS596" s="7"/>
      <c r="KT596" s="7"/>
      <c r="KU596" s="7"/>
      <c r="KV596" s="7"/>
      <c r="KW596" s="7"/>
      <c r="KX596" s="7"/>
      <c r="KY596" s="7"/>
      <c r="KZ596" s="7"/>
      <c r="LA596" s="7"/>
      <c r="LB596" s="7"/>
      <c r="LC596" s="7"/>
      <c r="LD596" s="7"/>
      <c r="LE596" s="7"/>
      <c r="LF596" s="7"/>
      <c r="LG596" s="7"/>
      <c r="LH596" s="7"/>
      <c r="LI596" s="7"/>
      <c r="LJ596" s="7"/>
      <c r="LK596" s="7"/>
      <c r="LL596" s="7"/>
      <c r="LM596" s="7"/>
      <c r="LN596" s="7"/>
      <c r="LO596" s="7"/>
      <c r="LP596" s="7"/>
      <c r="LQ596" s="7"/>
      <c r="LR596" s="7"/>
      <c r="LS596" s="7"/>
      <c r="LT596" s="7"/>
      <c r="LU596" s="7"/>
      <c r="LV596" s="7"/>
      <c r="LW596" s="7"/>
      <c r="LX596" s="7"/>
      <c r="LY596" s="7"/>
      <c r="LZ596" s="7"/>
      <c r="MA596" s="7"/>
      <c r="MB596" s="7"/>
      <c r="MC596" s="7"/>
      <c r="MD596" s="7"/>
      <c r="ME596" s="7"/>
      <c r="MF596" s="7"/>
      <c r="MG596" s="7"/>
      <c r="MH596" s="7"/>
      <c r="MI596" s="7"/>
      <c r="MJ596" s="7"/>
      <c r="MK596" s="7"/>
      <c r="ML596" s="7"/>
      <c r="MM596" s="7"/>
      <c r="MN596" s="7"/>
      <c r="MO596" s="7"/>
      <c r="MP596" s="7"/>
      <c r="MQ596" s="7"/>
      <c r="MR596" s="7"/>
      <c r="MS596" s="7"/>
      <c r="MT596" s="7"/>
      <c r="MU596" s="7"/>
      <c r="MV596" s="7"/>
      <c r="MW596" s="7"/>
      <c r="MX596" s="7"/>
      <c r="MY596" s="7"/>
      <c r="MZ596" s="7"/>
      <c r="NA596" s="7"/>
      <c r="NB596" s="7"/>
      <c r="NC596" s="7"/>
      <c r="ND596" s="7"/>
      <c r="NE596" s="7"/>
      <c r="NF596" s="7"/>
      <c r="NG596" s="7"/>
      <c r="NH596" s="7"/>
      <c r="NI596" s="7"/>
      <c r="NJ596" s="7"/>
      <c r="NK596" s="7"/>
      <c r="NL596" s="7"/>
      <c r="NM596" s="7"/>
      <c r="NN596" s="7"/>
      <c r="NO596" s="7"/>
      <c r="NP596" s="7"/>
      <c r="NQ596" s="7"/>
      <c r="NR596" s="7"/>
      <c r="NS596" s="7"/>
      <c r="NT596" s="7"/>
      <c r="NU596" s="7"/>
      <c r="NV596" s="7"/>
      <c r="NW596" s="7"/>
      <c r="NX596" s="7"/>
      <c r="NY596" s="7"/>
      <c r="NZ596" s="7"/>
      <c r="OA596" s="7"/>
      <c r="OB596" s="7"/>
      <c r="OC596" s="7"/>
      <c r="OD596" s="7"/>
      <c r="OE596" s="7"/>
      <c r="OF596" s="7"/>
      <c r="OG596" s="7"/>
      <c r="OH596" s="7"/>
      <c r="OI596" s="7"/>
      <c r="OJ596" s="7"/>
      <c r="OK596" s="7"/>
      <c r="OL596" s="7"/>
      <c r="OM596" s="7"/>
      <c r="ON596" s="7"/>
      <c r="OO596" s="7"/>
      <c r="OP596" s="7"/>
      <c r="OQ596" s="7"/>
      <c r="OR596" s="7"/>
      <c r="OS596" s="7"/>
      <c r="OT596" s="7"/>
      <c r="OU596" s="7"/>
      <c r="OV596" s="7"/>
      <c r="OW596" s="7"/>
      <c r="OX596" s="7"/>
      <c r="OY596" s="7"/>
      <c r="OZ596" s="7"/>
      <c r="PA596" s="7"/>
      <c r="PB596" s="7"/>
      <c r="PC596" s="7"/>
      <c r="PD596" s="7"/>
      <c r="PE596" s="7"/>
      <c r="PF596" s="7"/>
      <c r="PG596" s="7"/>
      <c r="PH596" s="7"/>
      <c r="PI596" s="7"/>
      <c r="PJ596" s="7"/>
      <c r="PK596" s="7"/>
      <c r="PL596" s="7"/>
      <c r="PM596" s="7"/>
      <c r="PN596" s="7"/>
      <c r="PO596" s="7"/>
      <c r="PP596" s="7"/>
      <c r="PQ596" s="7"/>
      <c r="PR596" s="7"/>
      <c r="PS596" s="7"/>
      <c r="PT596" s="7"/>
      <c r="PU596" s="7"/>
      <c r="PV596" s="7"/>
      <c r="PW596" s="7"/>
      <c r="PX596" s="7"/>
      <c r="PY596" s="7"/>
      <c r="PZ596" s="7"/>
      <c r="QA596" s="7"/>
      <c r="QB596" s="7"/>
      <c r="QC596" s="7"/>
      <c r="QD596" s="7"/>
      <c r="QE596" s="7"/>
      <c r="QF596" s="7"/>
      <c r="QG596" s="7"/>
      <c r="QH596" s="7"/>
      <c r="QI596" s="7"/>
      <c r="QJ596" s="7"/>
      <c r="QK596" s="7"/>
      <c r="QL596" s="7"/>
      <c r="QM596" s="7"/>
      <c r="QN596" s="7"/>
      <c r="QO596" s="7"/>
      <c r="QP596" s="7"/>
      <c r="QQ596" s="7"/>
      <c r="QR596" s="7"/>
      <c r="QS596" s="7"/>
      <c r="QT596" s="7"/>
      <c r="QU596" s="7"/>
      <c r="QV596" s="7"/>
      <c r="QW596" s="7"/>
      <c r="QX596" s="7"/>
      <c r="QY596" s="7"/>
      <c r="QZ596" s="7"/>
      <c r="RA596" s="7"/>
      <c r="RB596" s="7"/>
      <c r="RC596" s="7"/>
      <c r="RD596" s="7"/>
      <c r="RE596" s="7"/>
      <c r="RF596" s="7"/>
      <c r="RG596" s="7"/>
      <c r="RH596" s="7"/>
      <c r="RI596" s="7"/>
      <c r="RJ596" s="7"/>
      <c r="RK596" s="7"/>
      <c r="RL596" s="7"/>
      <c r="RM596" s="7"/>
      <c r="RN596" s="7"/>
      <c r="RO596" s="7"/>
      <c r="RP596" s="7"/>
      <c r="RQ596" s="7"/>
      <c r="RR596" s="7"/>
      <c r="RS596" s="7"/>
      <c r="RT596" s="7"/>
      <c r="RU596" s="7"/>
      <c r="RV596" s="7"/>
      <c r="RW596" s="7"/>
      <c r="RX596" s="7"/>
      <c r="RY596" s="7"/>
      <c r="RZ596" s="7"/>
      <c r="SA596" s="7"/>
      <c r="SB596" s="7"/>
      <c r="SC596" s="7"/>
      <c r="SD596" s="7"/>
      <c r="SE596" s="7"/>
      <c r="SF596" s="7"/>
      <c r="SG596" s="7"/>
      <c r="SH596" s="7"/>
      <c r="SI596" s="7"/>
      <c r="SJ596" s="7"/>
      <c r="SK596" s="7"/>
    </row>
    <row r="597" ht="14.2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  <c r="DT597" s="7"/>
      <c r="DU597" s="7"/>
      <c r="DV597" s="7"/>
      <c r="DW597" s="7"/>
      <c r="DX597" s="7"/>
      <c r="DY597" s="7"/>
      <c r="DZ597" s="7"/>
      <c r="EA597" s="7"/>
      <c r="EB597" s="7"/>
      <c r="EC597" s="7"/>
      <c r="ED597" s="7"/>
      <c r="EE597" s="7"/>
      <c r="EF597" s="7"/>
      <c r="EG597" s="7"/>
      <c r="EH597" s="7"/>
      <c r="EI597" s="7"/>
      <c r="EJ597" s="7"/>
      <c r="EK597" s="7"/>
      <c r="EL597" s="7"/>
      <c r="EM597" s="7"/>
      <c r="EN597" s="7"/>
      <c r="EO597" s="7"/>
      <c r="EP597" s="7"/>
      <c r="EQ597" s="7"/>
      <c r="ER597" s="7"/>
      <c r="ES597" s="7"/>
      <c r="ET597" s="7"/>
      <c r="EU597" s="7"/>
      <c r="EV597" s="7"/>
      <c r="EW597" s="7"/>
      <c r="EX597" s="7"/>
      <c r="EY597" s="7"/>
      <c r="EZ597" s="7"/>
      <c r="FA597" s="7"/>
      <c r="FB597" s="7"/>
      <c r="FC597" s="7"/>
      <c r="FD597" s="7"/>
      <c r="FE597" s="7"/>
      <c r="FF597" s="7"/>
      <c r="FG597" s="7"/>
      <c r="FH597" s="7"/>
      <c r="FI597" s="7"/>
      <c r="FJ597" s="7"/>
      <c r="FK597" s="7"/>
      <c r="FL597" s="7"/>
      <c r="FM597" s="7"/>
      <c r="FN597" s="7"/>
      <c r="FO597" s="7"/>
      <c r="FP597" s="7"/>
      <c r="FQ597" s="7"/>
      <c r="FR597" s="7"/>
      <c r="FS597" s="7"/>
      <c r="FT597" s="7"/>
      <c r="FU597" s="7"/>
      <c r="FV597" s="7"/>
      <c r="FW597" s="7"/>
      <c r="FX597" s="7"/>
      <c r="FY597" s="7"/>
      <c r="FZ597" s="7"/>
      <c r="GA597" s="7"/>
      <c r="GB597" s="7"/>
      <c r="GC597" s="7"/>
      <c r="GD597" s="7"/>
      <c r="GE597" s="7"/>
      <c r="GF597" s="7"/>
      <c r="GG597" s="7"/>
      <c r="GH597" s="7"/>
      <c r="GI597" s="7"/>
      <c r="GJ597" s="7"/>
      <c r="GK597" s="7"/>
      <c r="GL597" s="7"/>
      <c r="GM597" s="7"/>
      <c r="GN597" s="7"/>
      <c r="GO597" s="7"/>
      <c r="GP597" s="7"/>
      <c r="GQ597" s="7"/>
      <c r="GR597" s="7"/>
      <c r="GS597" s="7"/>
      <c r="GT597" s="7"/>
      <c r="GU597" s="7"/>
      <c r="GV597" s="7"/>
      <c r="GW597" s="7"/>
      <c r="GX597" s="7"/>
      <c r="GY597" s="7"/>
      <c r="GZ597" s="7"/>
      <c r="HA597" s="7"/>
      <c r="HB597" s="7"/>
      <c r="HC597" s="7"/>
      <c r="HD597" s="7"/>
      <c r="HE597" s="7"/>
      <c r="HF597" s="7"/>
      <c r="HG597" s="7"/>
      <c r="HH597" s="7"/>
      <c r="HI597" s="7"/>
      <c r="HJ597" s="7"/>
      <c r="HK597" s="7"/>
      <c r="HL597" s="7"/>
      <c r="HM597" s="7"/>
      <c r="HN597" s="7"/>
      <c r="HO597" s="7"/>
      <c r="HP597" s="7"/>
      <c r="HQ597" s="7"/>
      <c r="HR597" s="7"/>
      <c r="HS597" s="7"/>
      <c r="HT597" s="7"/>
      <c r="HU597" s="7"/>
      <c r="HV597" s="7"/>
      <c r="HW597" s="7"/>
      <c r="HX597" s="7"/>
      <c r="HY597" s="7"/>
      <c r="HZ597" s="7"/>
      <c r="IA597" s="7"/>
      <c r="IB597" s="7"/>
      <c r="IC597" s="7"/>
      <c r="ID597" s="7"/>
      <c r="IE597" s="7"/>
      <c r="IF597" s="7"/>
      <c r="IG597" s="7"/>
      <c r="IH597" s="7"/>
      <c r="II597" s="7"/>
      <c r="IJ597" s="7"/>
      <c r="IK597" s="7"/>
      <c r="IL597" s="7"/>
      <c r="IM597" s="7"/>
      <c r="IN597" s="7"/>
      <c r="IO597" s="7"/>
      <c r="IP597" s="7"/>
      <c r="IQ597" s="7"/>
      <c r="IR597" s="7"/>
      <c r="IS597" s="7"/>
      <c r="IT597" s="7"/>
      <c r="IU597" s="7"/>
      <c r="IV597" s="7"/>
      <c r="IW597" s="7"/>
      <c r="IX597" s="7"/>
      <c r="IY597" s="7"/>
      <c r="IZ597" s="7"/>
      <c r="JA597" s="7"/>
      <c r="JB597" s="7"/>
      <c r="JC597" s="7"/>
      <c r="JD597" s="7"/>
      <c r="JE597" s="7"/>
      <c r="JF597" s="7"/>
      <c r="JG597" s="7"/>
      <c r="JH597" s="7"/>
      <c r="JI597" s="7"/>
      <c r="JJ597" s="7"/>
      <c r="JK597" s="7"/>
      <c r="JL597" s="7"/>
      <c r="JM597" s="7"/>
      <c r="JN597" s="7"/>
      <c r="JO597" s="7"/>
      <c r="JP597" s="7"/>
      <c r="JQ597" s="7"/>
      <c r="JR597" s="7"/>
      <c r="JS597" s="7"/>
      <c r="JT597" s="7"/>
      <c r="JU597" s="7"/>
      <c r="JV597" s="7"/>
      <c r="JW597" s="7"/>
      <c r="JX597" s="7"/>
      <c r="JY597" s="7"/>
      <c r="JZ597" s="7"/>
      <c r="KA597" s="7"/>
      <c r="KB597" s="7"/>
      <c r="KC597" s="7"/>
      <c r="KD597" s="7"/>
      <c r="KE597" s="7"/>
      <c r="KF597" s="7"/>
      <c r="KG597" s="7"/>
      <c r="KH597" s="7"/>
      <c r="KI597" s="7"/>
      <c r="KJ597" s="7"/>
      <c r="KK597" s="7"/>
      <c r="KL597" s="7"/>
      <c r="KM597" s="7"/>
      <c r="KN597" s="7"/>
      <c r="KO597" s="7"/>
      <c r="KP597" s="7"/>
      <c r="KQ597" s="7"/>
      <c r="KR597" s="7"/>
      <c r="KS597" s="7"/>
      <c r="KT597" s="7"/>
      <c r="KU597" s="7"/>
      <c r="KV597" s="7"/>
      <c r="KW597" s="7"/>
      <c r="KX597" s="7"/>
      <c r="KY597" s="7"/>
      <c r="KZ597" s="7"/>
      <c r="LA597" s="7"/>
      <c r="LB597" s="7"/>
      <c r="LC597" s="7"/>
      <c r="LD597" s="7"/>
      <c r="LE597" s="7"/>
      <c r="LF597" s="7"/>
      <c r="LG597" s="7"/>
      <c r="LH597" s="7"/>
      <c r="LI597" s="7"/>
      <c r="LJ597" s="7"/>
      <c r="LK597" s="7"/>
      <c r="LL597" s="7"/>
      <c r="LM597" s="7"/>
      <c r="LN597" s="7"/>
      <c r="LO597" s="7"/>
      <c r="LP597" s="7"/>
      <c r="LQ597" s="7"/>
      <c r="LR597" s="7"/>
      <c r="LS597" s="7"/>
      <c r="LT597" s="7"/>
      <c r="LU597" s="7"/>
      <c r="LV597" s="7"/>
      <c r="LW597" s="7"/>
      <c r="LX597" s="7"/>
      <c r="LY597" s="7"/>
      <c r="LZ597" s="7"/>
      <c r="MA597" s="7"/>
      <c r="MB597" s="7"/>
      <c r="MC597" s="7"/>
      <c r="MD597" s="7"/>
      <c r="ME597" s="7"/>
      <c r="MF597" s="7"/>
      <c r="MG597" s="7"/>
      <c r="MH597" s="7"/>
      <c r="MI597" s="7"/>
      <c r="MJ597" s="7"/>
      <c r="MK597" s="7"/>
      <c r="ML597" s="7"/>
      <c r="MM597" s="7"/>
      <c r="MN597" s="7"/>
      <c r="MO597" s="7"/>
      <c r="MP597" s="7"/>
      <c r="MQ597" s="7"/>
      <c r="MR597" s="7"/>
      <c r="MS597" s="7"/>
      <c r="MT597" s="7"/>
      <c r="MU597" s="7"/>
      <c r="MV597" s="7"/>
      <c r="MW597" s="7"/>
      <c r="MX597" s="7"/>
      <c r="MY597" s="7"/>
      <c r="MZ597" s="7"/>
      <c r="NA597" s="7"/>
      <c r="NB597" s="7"/>
      <c r="NC597" s="7"/>
      <c r="ND597" s="7"/>
      <c r="NE597" s="7"/>
      <c r="NF597" s="7"/>
      <c r="NG597" s="7"/>
      <c r="NH597" s="7"/>
      <c r="NI597" s="7"/>
      <c r="NJ597" s="7"/>
      <c r="NK597" s="7"/>
      <c r="NL597" s="7"/>
      <c r="NM597" s="7"/>
      <c r="NN597" s="7"/>
      <c r="NO597" s="7"/>
      <c r="NP597" s="7"/>
      <c r="NQ597" s="7"/>
      <c r="NR597" s="7"/>
      <c r="NS597" s="7"/>
      <c r="NT597" s="7"/>
      <c r="NU597" s="7"/>
      <c r="NV597" s="7"/>
      <c r="NW597" s="7"/>
      <c r="NX597" s="7"/>
      <c r="NY597" s="7"/>
      <c r="NZ597" s="7"/>
      <c r="OA597" s="7"/>
      <c r="OB597" s="7"/>
      <c r="OC597" s="7"/>
      <c r="OD597" s="7"/>
      <c r="OE597" s="7"/>
      <c r="OF597" s="7"/>
      <c r="OG597" s="7"/>
      <c r="OH597" s="7"/>
      <c r="OI597" s="7"/>
      <c r="OJ597" s="7"/>
      <c r="OK597" s="7"/>
      <c r="OL597" s="7"/>
      <c r="OM597" s="7"/>
      <c r="ON597" s="7"/>
      <c r="OO597" s="7"/>
      <c r="OP597" s="7"/>
      <c r="OQ597" s="7"/>
      <c r="OR597" s="7"/>
      <c r="OS597" s="7"/>
      <c r="OT597" s="7"/>
      <c r="OU597" s="7"/>
      <c r="OV597" s="7"/>
      <c r="OW597" s="7"/>
      <c r="OX597" s="7"/>
      <c r="OY597" s="7"/>
      <c r="OZ597" s="7"/>
      <c r="PA597" s="7"/>
      <c r="PB597" s="7"/>
      <c r="PC597" s="7"/>
      <c r="PD597" s="7"/>
      <c r="PE597" s="7"/>
      <c r="PF597" s="7"/>
      <c r="PG597" s="7"/>
      <c r="PH597" s="7"/>
      <c r="PI597" s="7"/>
      <c r="PJ597" s="7"/>
      <c r="PK597" s="7"/>
      <c r="PL597" s="7"/>
      <c r="PM597" s="7"/>
      <c r="PN597" s="7"/>
      <c r="PO597" s="7"/>
      <c r="PP597" s="7"/>
      <c r="PQ597" s="7"/>
      <c r="PR597" s="7"/>
      <c r="PS597" s="7"/>
      <c r="PT597" s="7"/>
      <c r="PU597" s="7"/>
      <c r="PV597" s="7"/>
      <c r="PW597" s="7"/>
      <c r="PX597" s="7"/>
      <c r="PY597" s="7"/>
      <c r="PZ597" s="7"/>
      <c r="QA597" s="7"/>
      <c r="QB597" s="7"/>
      <c r="QC597" s="7"/>
      <c r="QD597" s="7"/>
      <c r="QE597" s="7"/>
      <c r="QF597" s="7"/>
      <c r="QG597" s="7"/>
      <c r="QH597" s="7"/>
      <c r="QI597" s="7"/>
      <c r="QJ597" s="7"/>
      <c r="QK597" s="7"/>
      <c r="QL597" s="7"/>
      <c r="QM597" s="7"/>
      <c r="QN597" s="7"/>
      <c r="QO597" s="7"/>
      <c r="QP597" s="7"/>
      <c r="QQ597" s="7"/>
      <c r="QR597" s="7"/>
      <c r="QS597" s="7"/>
      <c r="QT597" s="7"/>
      <c r="QU597" s="7"/>
      <c r="QV597" s="7"/>
      <c r="QW597" s="7"/>
      <c r="QX597" s="7"/>
      <c r="QY597" s="7"/>
      <c r="QZ597" s="7"/>
      <c r="RA597" s="7"/>
      <c r="RB597" s="7"/>
      <c r="RC597" s="7"/>
      <c r="RD597" s="7"/>
      <c r="RE597" s="7"/>
      <c r="RF597" s="7"/>
      <c r="RG597" s="7"/>
      <c r="RH597" s="7"/>
      <c r="RI597" s="7"/>
      <c r="RJ597" s="7"/>
      <c r="RK597" s="7"/>
      <c r="RL597" s="7"/>
      <c r="RM597" s="7"/>
      <c r="RN597" s="7"/>
      <c r="RO597" s="7"/>
      <c r="RP597" s="7"/>
      <c r="RQ597" s="7"/>
      <c r="RR597" s="7"/>
      <c r="RS597" s="7"/>
      <c r="RT597" s="7"/>
      <c r="RU597" s="7"/>
      <c r="RV597" s="7"/>
      <c r="RW597" s="7"/>
      <c r="RX597" s="7"/>
      <c r="RY597" s="7"/>
      <c r="RZ597" s="7"/>
      <c r="SA597" s="7"/>
      <c r="SB597" s="7"/>
      <c r="SC597" s="7"/>
      <c r="SD597" s="7"/>
      <c r="SE597" s="7"/>
      <c r="SF597" s="7"/>
      <c r="SG597" s="7"/>
      <c r="SH597" s="7"/>
      <c r="SI597" s="7"/>
      <c r="SJ597" s="7"/>
      <c r="SK597" s="7"/>
    </row>
    <row r="598" ht="14.2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  <c r="DT598" s="7"/>
      <c r="DU598" s="7"/>
      <c r="DV598" s="7"/>
      <c r="DW598" s="7"/>
      <c r="DX598" s="7"/>
      <c r="DY598" s="7"/>
      <c r="DZ598" s="7"/>
      <c r="EA598" s="7"/>
      <c r="EB598" s="7"/>
      <c r="EC598" s="7"/>
      <c r="ED598" s="7"/>
      <c r="EE598" s="7"/>
      <c r="EF598" s="7"/>
      <c r="EG598" s="7"/>
      <c r="EH598" s="7"/>
      <c r="EI598" s="7"/>
      <c r="EJ598" s="7"/>
      <c r="EK598" s="7"/>
      <c r="EL598" s="7"/>
      <c r="EM598" s="7"/>
      <c r="EN598" s="7"/>
      <c r="EO598" s="7"/>
      <c r="EP598" s="7"/>
      <c r="EQ598" s="7"/>
      <c r="ER598" s="7"/>
      <c r="ES598" s="7"/>
      <c r="ET598" s="7"/>
      <c r="EU598" s="7"/>
      <c r="EV598" s="7"/>
      <c r="EW598" s="7"/>
      <c r="EX598" s="7"/>
      <c r="EY598" s="7"/>
      <c r="EZ598" s="7"/>
      <c r="FA598" s="7"/>
      <c r="FB598" s="7"/>
      <c r="FC598" s="7"/>
      <c r="FD598" s="7"/>
      <c r="FE598" s="7"/>
      <c r="FF598" s="7"/>
      <c r="FG598" s="7"/>
      <c r="FH598" s="7"/>
      <c r="FI598" s="7"/>
      <c r="FJ598" s="7"/>
      <c r="FK598" s="7"/>
      <c r="FL598" s="7"/>
      <c r="FM598" s="7"/>
      <c r="FN598" s="7"/>
      <c r="FO598" s="7"/>
      <c r="FP598" s="7"/>
      <c r="FQ598" s="7"/>
      <c r="FR598" s="7"/>
      <c r="FS598" s="7"/>
      <c r="FT598" s="7"/>
      <c r="FU598" s="7"/>
      <c r="FV598" s="7"/>
      <c r="FW598" s="7"/>
      <c r="FX598" s="7"/>
      <c r="FY598" s="7"/>
      <c r="FZ598" s="7"/>
      <c r="GA598" s="7"/>
      <c r="GB598" s="7"/>
      <c r="GC598" s="7"/>
      <c r="GD598" s="7"/>
      <c r="GE598" s="7"/>
      <c r="GF598" s="7"/>
      <c r="GG598" s="7"/>
      <c r="GH598" s="7"/>
      <c r="GI598" s="7"/>
      <c r="GJ598" s="7"/>
      <c r="GK598" s="7"/>
      <c r="GL598" s="7"/>
      <c r="GM598" s="7"/>
      <c r="GN598" s="7"/>
      <c r="GO598" s="7"/>
      <c r="GP598" s="7"/>
      <c r="GQ598" s="7"/>
      <c r="GR598" s="7"/>
      <c r="GS598" s="7"/>
      <c r="GT598" s="7"/>
      <c r="GU598" s="7"/>
      <c r="GV598" s="7"/>
      <c r="GW598" s="7"/>
      <c r="GX598" s="7"/>
      <c r="GY598" s="7"/>
      <c r="GZ598" s="7"/>
      <c r="HA598" s="7"/>
      <c r="HB598" s="7"/>
      <c r="HC598" s="7"/>
      <c r="HD598" s="7"/>
      <c r="HE598" s="7"/>
      <c r="HF598" s="7"/>
      <c r="HG598" s="7"/>
      <c r="HH598" s="7"/>
      <c r="HI598" s="7"/>
      <c r="HJ598" s="7"/>
      <c r="HK598" s="7"/>
      <c r="HL598" s="7"/>
      <c r="HM598" s="7"/>
      <c r="HN598" s="7"/>
      <c r="HO598" s="7"/>
      <c r="HP598" s="7"/>
      <c r="HQ598" s="7"/>
      <c r="HR598" s="7"/>
      <c r="HS598" s="7"/>
      <c r="HT598" s="7"/>
      <c r="HU598" s="7"/>
      <c r="HV598" s="7"/>
      <c r="HW598" s="7"/>
      <c r="HX598" s="7"/>
      <c r="HY598" s="7"/>
      <c r="HZ598" s="7"/>
      <c r="IA598" s="7"/>
      <c r="IB598" s="7"/>
      <c r="IC598" s="7"/>
      <c r="ID598" s="7"/>
      <c r="IE598" s="7"/>
      <c r="IF598" s="7"/>
      <c r="IG598" s="7"/>
      <c r="IH598" s="7"/>
      <c r="II598" s="7"/>
      <c r="IJ598" s="7"/>
      <c r="IK598" s="7"/>
      <c r="IL598" s="7"/>
      <c r="IM598" s="7"/>
      <c r="IN598" s="7"/>
      <c r="IO598" s="7"/>
      <c r="IP598" s="7"/>
      <c r="IQ598" s="7"/>
      <c r="IR598" s="7"/>
      <c r="IS598" s="7"/>
      <c r="IT598" s="7"/>
      <c r="IU598" s="7"/>
      <c r="IV598" s="7"/>
      <c r="IW598" s="7"/>
      <c r="IX598" s="7"/>
      <c r="IY598" s="7"/>
      <c r="IZ598" s="7"/>
      <c r="JA598" s="7"/>
      <c r="JB598" s="7"/>
      <c r="JC598" s="7"/>
      <c r="JD598" s="7"/>
      <c r="JE598" s="7"/>
      <c r="JF598" s="7"/>
      <c r="JG598" s="7"/>
      <c r="JH598" s="7"/>
      <c r="JI598" s="7"/>
      <c r="JJ598" s="7"/>
      <c r="JK598" s="7"/>
      <c r="JL598" s="7"/>
      <c r="JM598" s="7"/>
      <c r="JN598" s="7"/>
      <c r="JO598" s="7"/>
      <c r="JP598" s="7"/>
      <c r="JQ598" s="7"/>
      <c r="JR598" s="7"/>
      <c r="JS598" s="7"/>
      <c r="JT598" s="7"/>
      <c r="JU598" s="7"/>
      <c r="JV598" s="7"/>
      <c r="JW598" s="7"/>
      <c r="JX598" s="7"/>
      <c r="JY598" s="7"/>
      <c r="JZ598" s="7"/>
      <c r="KA598" s="7"/>
      <c r="KB598" s="7"/>
      <c r="KC598" s="7"/>
      <c r="KD598" s="7"/>
      <c r="KE598" s="7"/>
      <c r="KF598" s="7"/>
      <c r="KG598" s="7"/>
      <c r="KH598" s="7"/>
      <c r="KI598" s="7"/>
      <c r="KJ598" s="7"/>
      <c r="KK598" s="7"/>
      <c r="KL598" s="7"/>
      <c r="KM598" s="7"/>
      <c r="KN598" s="7"/>
      <c r="KO598" s="7"/>
      <c r="KP598" s="7"/>
      <c r="KQ598" s="7"/>
      <c r="KR598" s="7"/>
      <c r="KS598" s="7"/>
      <c r="KT598" s="7"/>
      <c r="KU598" s="7"/>
      <c r="KV598" s="7"/>
      <c r="KW598" s="7"/>
      <c r="KX598" s="7"/>
      <c r="KY598" s="7"/>
      <c r="KZ598" s="7"/>
      <c r="LA598" s="7"/>
      <c r="LB598" s="7"/>
      <c r="LC598" s="7"/>
      <c r="LD598" s="7"/>
      <c r="LE598" s="7"/>
      <c r="LF598" s="7"/>
      <c r="LG598" s="7"/>
      <c r="LH598" s="7"/>
      <c r="LI598" s="7"/>
      <c r="LJ598" s="7"/>
      <c r="LK598" s="7"/>
      <c r="LL598" s="7"/>
      <c r="LM598" s="7"/>
      <c r="LN598" s="7"/>
      <c r="LO598" s="7"/>
      <c r="LP598" s="7"/>
      <c r="LQ598" s="7"/>
      <c r="LR598" s="7"/>
      <c r="LS598" s="7"/>
      <c r="LT598" s="7"/>
      <c r="LU598" s="7"/>
      <c r="LV598" s="7"/>
      <c r="LW598" s="7"/>
      <c r="LX598" s="7"/>
      <c r="LY598" s="7"/>
      <c r="LZ598" s="7"/>
      <c r="MA598" s="7"/>
      <c r="MB598" s="7"/>
      <c r="MC598" s="7"/>
      <c r="MD598" s="7"/>
      <c r="ME598" s="7"/>
      <c r="MF598" s="7"/>
      <c r="MG598" s="7"/>
      <c r="MH598" s="7"/>
      <c r="MI598" s="7"/>
      <c r="MJ598" s="7"/>
      <c r="MK598" s="7"/>
      <c r="ML598" s="7"/>
      <c r="MM598" s="7"/>
      <c r="MN598" s="7"/>
      <c r="MO598" s="7"/>
      <c r="MP598" s="7"/>
      <c r="MQ598" s="7"/>
      <c r="MR598" s="7"/>
      <c r="MS598" s="7"/>
      <c r="MT598" s="7"/>
      <c r="MU598" s="7"/>
      <c r="MV598" s="7"/>
      <c r="MW598" s="7"/>
      <c r="MX598" s="7"/>
      <c r="MY598" s="7"/>
      <c r="MZ598" s="7"/>
      <c r="NA598" s="7"/>
      <c r="NB598" s="7"/>
      <c r="NC598" s="7"/>
      <c r="ND598" s="7"/>
      <c r="NE598" s="7"/>
      <c r="NF598" s="7"/>
      <c r="NG598" s="7"/>
      <c r="NH598" s="7"/>
      <c r="NI598" s="7"/>
      <c r="NJ598" s="7"/>
      <c r="NK598" s="7"/>
      <c r="NL598" s="7"/>
      <c r="NM598" s="7"/>
      <c r="NN598" s="7"/>
      <c r="NO598" s="7"/>
      <c r="NP598" s="7"/>
      <c r="NQ598" s="7"/>
      <c r="NR598" s="7"/>
      <c r="NS598" s="7"/>
      <c r="NT598" s="7"/>
      <c r="NU598" s="7"/>
      <c r="NV598" s="7"/>
      <c r="NW598" s="7"/>
      <c r="NX598" s="7"/>
      <c r="NY598" s="7"/>
      <c r="NZ598" s="7"/>
      <c r="OA598" s="7"/>
      <c r="OB598" s="7"/>
      <c r="OC598" s="7"/>
      <c r="OD598" s="7"/>
      <c r="OE598" s="7"/>
      <c r="OF598" s="7"/>
      <c r="OG598" s="7"/>
      <c r="OH598" s="7"/>
      <c r="OI598" s="7"/>
      <c r="OJ598" s="7"/>
      <c r="OK598" s="7"/>
      <c r="OL598" s="7"/>
      <c r="OM598" s="7"/>
      <c r="ON598" s="7"/>
      <c r="OO598" s="7"/>
      <c r="OP598" s="7"/>
      <c r="OQ598" s="7"/>
      <c r="OR598" s="7"/>
      <c r="OS598" s="7"/>
      <c r="OT598" s="7"/>
      <c r="OU598" s="7"/>
      <c r="OV598" s="7"/>
      <c r="OW598" s="7"/>
      <c r="OX598" s="7"/>
      <c r="OY598" s="7"/>
      <c r="OZ598" s="7"/>
      <c r="PA598" s="7"/>
      <c r="PB598" s="7"/>
      <c r="PC598" s="7"/>
      <c r="PD598" s="7"/>
      <c r="PE598" s="7"/>
      <c r="PF598" s="7"/>
      <c r="PG598" s="7"/>
      <c r="PH598" s="7"/>
      <c r="PI598" s="7"/>
      <c r="PJ598" s="7"/>
      <c r="PK598" s="7"/>
      <c r="PL598" s="7"/>
      <c r="PM598" s="7"/>
      <c r="PN598" s="7"/>
      <c r="PO598" s="7"/>
      <c r="PP598" s="7"/>
      <c r="PQ598" s="7"/>
      <c r="PR598" s="7"/>
      <c r="PS598" s="7"/>
      <c r="PT598" s="7"/>
      <c r="PU598" s="7"/>
      <c r="PV598" s="7"/>
      <c r="PW598" s="7"/>
      <c r="PX598" s="7"/>
      <c r="PY598" s="7"/>
      <c r="PZ598" s="7"/>
      <c r="QA598" s="7"/>
      <c r="QB598" s="7"/>
      <c r="QC598" s="7"/>
      <c r="QD598" s="7"/>
      <c r="QE598" s="7"/>
      <c r="QF598" s="7"/>
      <c r="QG598" s="7"/>
      <c r="QH598" s="7"/>
      <c r="QI598" s="7"/>
      <c r="QJ598" s="7"/>
      <c r="QK598" s="7"/>
      <c r="QL598" s="7"/>
      <c r="QM598" s="7"/>
      <c r="QN598" s="7"/>
      <c r="QO598" s="7"/>
      <c r="QP598" s="7"/>
      <c r="QQ598" s="7"/>
      <c r="QR598" s="7"/>
      <c r="QS598" s="7"/>
      <c r="QT598" s="7"/>
      <c r="QU598" s="7"/>
      <c r="QV598" s="7"/>
      <c r="QW598" s="7"/>
      <c r="QX598" s="7"/>
      <c r="QY598" s="7"/>
      <c r="QZ598" s="7"/>
      <c r="RA598" s="7"/>
      <c r="RB598" s="7"/>
      <c r="RC598" s="7"/>
      <c r="RD598" s="7"/>
      <c r="RE598" s="7"/>
      <c r="RF598" s="7"/>
      <c r="RG598" s="7"/>
      <c r="RH598" s="7"/>
      <c r="RI598" s="7"/>
      <c r="RJ598" s="7"/>
      <c r="RK598" s="7"/>
      <c r="RL598" s="7"/>
      <c r="RM598" s="7"/>
      <c r="RN598" s="7"/>
      <c r="RO598" s="7"/>
      <c r="RP598" s="7"/>
      <c r="RQ598" s="7"/>
      <c r="RR598" s="7"/>
      <c r="RS598" s="7"/>
      <c r="RT598" s="7"/>
      <c r="RU598" s="7"/>
      <c r="RV598" s="7"/>
      <c r="RW598" s="7"/>
      <c r="RX598" s="7"/>
      <c r="RY598" s="7"/>
      <c r="RZ598" s="7"/>
      <c r="SA598" s="7"/>
      <c r="SB598" s="7"/>
      <c r="SC598" s="7"/>
      <c r="SD598" s="7"/>
      <c r="SE598" s="7"/>
      <c r="SF598" s="7"/>
      <c r="SG598" s="7"/>
      <c r="SH598" s="7"/>
      <c r="SI598" s="7"/>
      <c r="SJ598" s="7"/>
      <c r="SK598" s="7"/>
    </row>
    <row r="599" ht="14.2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  <c r="DT599" s="7"/>
      <c r="DU599" s="7"/>
      <c r="DV599" s="7"/>
      <c r="DW599" s="7"/>
      <c r="DX599" s="7"/>
      <c r="DY599" s="7"/>
      <c r="DZ599" s="7"/>
      <c r="EA599" s="7"/>
      <c r="EB599" s="7"/>
      <c r="EC599" s="7"/>
      <c r="ED599" s="7"/>
      <c r="EE599" s="7"/>
      <c r="EF599" s="7"/>
      <c r="EG599" s="7"/>
      <c r="EH599" s="7"/>
      <c r="EI599" s="7"/>
      <c r="EJ599" s="7"/>
      <c r="EK599" s="7"/>
      <c r="EL599" s="7"/>
      <c r="EM599" s="7"/>
      <c r="EN599" s="7"/>
      <c r="EO599" s="7"/>
      <c r="EP599" s="7"/>
      <c r="EQ599" s="7"/>
      <c r="ER599" s="7"/>
      <c r="ES599" s="7"/>
      <c r="ET599" s="7"/>
      <c r="EU599" s="7"/>
      <c r="EV599" s="7"/>
      <c r="EW599" s="7"/>
      <c r="EX599" s="7"/>
      <c r="EY599" s="7"/>
      <c r="EZ599" s="7"/>
      <c r="FA599" s="7"/>
      <c r="FB599" s="7"/>
      <c r="FC599" s="7"/>
      <c r="FD599" s="7"/>
      <c r="FE599" s="7"/>
      <c r="FF599" s="7"/>
      <c r="FG599" s="7"/>
      <c r="FH599" s="7"/>
      <c r="FI599" s="7"/>
      <c r="FJ599" s="7"/>
      <c r="FK599" s="7"/>
      <c r="FL599" s="7"/>
      <c r="FM599" s="7"/>
      <c r="FN599" s="7"/>
      <c r="FO599" s="7"/>
      <c r="FP599" s="7"/>
      <c r="FQ599" s="7"/>
      <c r="FR599" s="7"/>
      <c r="FS599" s="7"/>
      <c r="FT599" s="7"/>
      <c r="FU599" s="7"/>
      <c r="FV599" s="7"/>
      <c r="FW599" s="7"/>
      <c r="FX599" s="7"/>
      <c r="FY599" s="7"/>
      <c r="FZ599" s="7"/>
      <c r="GA599" s="7"/>
      <c r="GB599" s="7"/>
      <c r="GC599" s="7"/>
      <c r="GD599" s="7"/>
      <c r="GE599" s="7"/>
      <c r="GF599" s="7"/>
      <c r="GG599" s="7"/>
      <c r="GH599" s="7"/>
      <c r="GI599" s="7"/>
      <c r="GJ599" s="7"/>
      <c r="GK599" s="7"/>
      <c r="GL599" s="7"/>
      <c r="GM599" s="7"/>
      <c r="GN599" s="7"/>
      <c r="GO599" s="7"/>
      <c r="GP599" s="7"/>
      <c r="GQ599" s="7"/>
      <c r="GR599" s="7"/>
      <c r="GS599" s="7"/>
      <c r="GT599" s="7"/>
      <c r="GU599" s="7"/>
      <c r="GV599" s="7"/>
      <c r="GW599" s="7"/>
      <c r="GX599" s="7"/>
      <c r="GY599" s="7"/>
      <c r="GZ599" s="7"/>
      <c r="HA599" s="7"/>
      <c r="HB599" s="7"/>
      <c r="HC599" s="7"/>
      <c r="HD599" s="7"/>
      <c r="HE599" s="7"/>
      <c r="HF599" s="7"/>
      <c r="HG599" s="7"/>
      <c r="HH599" s="7"/>
      <c r="HI599" s="7"/>
      <c r="HJ599" s="7"/>
      <c r="HK599" s="7"/>
      <c r="HL599" s="7"/>
      <c r="HM599" s="7"/>
      <c r="HN599" s="7"/>
      <c r="HO599" s="7"/>
      <c r="HP599" s="7"/>
      <c r="HQ599" s="7"/>
      <c r="HR599" s="7"/>
      <c r="HS599" s="7"/>
      <c r="HT599" s="7"/>
      <c r="HU599" s="7"/>
      <c r="HV599" s="7"/>
      <c r="HW599" s="7"/>
      <c r="HX599" s="7"/>
      <c r="HY599" s="7"/>
      <c r="HZ599" s="7"/>
      <c r="IA599" s="7"/>
      <c r="IB599" s="7"/>
      <c r="IC599" s="7"/>
      <c r="ID599" s="7"/>
      <c r="IE599" s="7"/>
      <c r="IF599" s="7"/>
      <c r="IG599" s="7"/>
      <c r="IH599" s="7"/>
      <c r="II599" s="7"/>
      <c r="IJ599" s="7"/>
      <c r="IK599" s="7"/>
      <c r="IL599" s="7"/>
      <c r="IM599" s="7"/>
      <c r="IN599" s="7"/>
      <c r="IO599" s="7"/>
      <c r="IP599" s="7"/>
      <c r="IQ599" s="7"/>
      <c r="IR599" s="7"/>
      <c r="IS599" s="7"/>
      <c r="IT599" s="7"/>
      <c r="IU599" s="7"/>
      <c r="IV599" s="7"/>
      <c r="IW599" s="7"/>
      <c r="IX599" s="7"/>
      <c r="IY599" s="7"/>
      <c r="IZ599" s="7"/>
      <c r="JA599" s="7"/>
      <c r="JB599" s="7"/>
      <c r="JC599" s="7"/>
      <c r="JD599" s="7"/>
      <c r="JE599" s="7"/>
      <c r="JF599" s="7"/>
      <c r="JG599" s="7"/>
      <c r="JH599" s="7"/>
      <c r="JI599" s="7"/>
      <c r="JJ599" s="7"/>
      <c r="JK599" s="7"/>
      <c r="JL599" s="7"/>
      <c r="JM599" s="7"/>
      <c r="JN599" s="7"/>
      <c r="JO599" s="7"/>
      <c r="JP599" s="7"/>
      <c r="JQ599" s="7"/>
      <c r="JR599" s="7"/>
      <c r="JS599" s="7"/>
      <c r="JT599" s="7"/>
      <c r="JU599" s="7"/>
      <c r="JV599" s="7"/>
      <c r="JW599" s="7"/>
      <c r="JX599" s="7"/>
      <c r="JY599" s="7"/>
      <c r="JZ599" s="7"/>
      <c r="KA599" s="7"/>
      <c r="KB599" s="7"/>
      <c r="KC599" s="7"/>
      <c r="KD599" s="7"/>
      <c r="KE599" s="7"/>
      <c r="KF599" s="7"/>
      <c r="KG599" s="7"/>
      <c r="KH599" s="7"/>
      <c r="KI599" s="7"/>
      <c r="KJ599" s="7"/>
      <c r="KK599" s="7"/>
      <c r="KL599" s="7"/>
      <c r="KM599" s="7"/>
      <c r="KN599" s="7"/>
      <c r="KO599" s="7"/>
      <c r="KP599" s="7"/>
      <c r="KQ599" s="7"/>
      <c r="KR599" s="7"/>
      <c r="KS599" s="7"/>
      <c r="KT599" s="7"/>
      <c r="KU599" s="7"/>
      <c r="KV599" s="7"/>
      <c r="KW599" s="7"/>
      <c r="KX599" s="7"/>
      <c r="KY599" s="7"/>
      <c r="KZ599" s="7"/>
      <c r="LA599" s="7"/>
      <c r="LB599" s="7"/>
      <c r="LC599" s="7"/>
      <c r="LD599" s="7"/>
      <c r="LE599" s="7"/>
      <c r="LF599" s="7"/>
      <c r="LG599" s="7"/>
      <c r="LH599" s="7"/>
      <c r="LI599" s="7"/>
      <c r="LJ599" s="7"/>
      <c r="LK599" s="7"/>
      <c r="LL599" s="7"/>
      <c r="LM599" s="7"/>
      <c r="LN599" s="7"/>
      <c r="LO599" s="7"/>
      <c r="LP599" s="7"/>
      <c r="LQ599" s="7"/>
      <c r="LR599" s="7"/>
      <c r="LS599" s="7"/>
      <c r="LT599" s="7"/>
      <c r="LU599" s="7"/>
      <c r="LV599" s="7"/>
      <c r="LW599" s="7"/>
      <c r="LX599" s="7"/>
      <c r="LY599" s="7"/>
      <c r="LZ599" s="7"/>
      <c r="MA599" s="7"/>
      <c r="MB599" s="7"/>
      <c r="MC599" s="7"/>
      <c r="MD599" s="7"/>
      <c r="ME599" s="7"/>
      <c r="MF599" s="7"/>
      <c r="MG599" s="7"/>
      <c r="MH599" s="7"/>
      <c r="MI599" s="7"/>
      <c r="MJ599" s="7"/>
      <c r="MK599" s="7"/>
      <c r="ML599" s="7"/>
      <c r="MM599" s="7"/>
      <c r="MN599" s="7"/>
      <c r="MO599" s="7"/>
      <c r="MP599" s="7"/>
      <c r="MQ599" s="7"/>
      <c r="MR599" s="7"/>
      <c r="MS599" s="7"/>
      <c r="MT599" s="7"/>
      <c r="MU599" s="7"/>
      <c r="MV599" s="7"/>
      <c r="MW599" s="7"/>
      <c r="MX599" s="7"/>
      <c r="MY599" s="7"/>
      <c r="MZ599" s="7"/>
      <c r="NA599" s="7"/>
      <c r="NB599" s="7"/>
      <c r="NC599" s="7"/>
      <c r="ND599" s="7"/>
      <c r="NE599" s="7"/>
      <c r="NF599" s="7"/>
      <c r="NG599" s="7"/>
      <c r="NH599" s="7"/>
      <c r="NI599" s="7"/>
      <c r="NJ599" s="7"/>
      <c r="NK599" s="7"/>
      <c r="NL599" s="7"/>
      <c r="NM599" s="7"/>
      <c r="NN599" s="7"/>
      <c r="NO599" s="7"/>
      <c r="NP599" s="7"/>
      <c r="NQ599" s="7"/>
      <c r="NR599" s="7"/>
      <c r="NS599" s="7"/>
      <c r="NT599" s="7"/>
      <c r="NU599" s="7"/>
      <c r="NV599" s="7"/>
      <c r="NW599" s="7"/>
      <c r="NX599" s="7"/>
      <c r="NY599" s="7"/>
      <c r="NZ599" s="7"/>
      <c r="OA599" s="7"/>
      <c r="OB599" s="7"/>
      <c r="OC599" s="7"/>
      <c r="OD599" s="7"/>
      <c r="OE599" s="7"/>
      <c r="OF599" s="7"/>
      <c r="OG599" s="7"/>
      <c r="OH599" s="7"/>
      <c r="OI599" s="7"/>
      <c r="OJ599" s="7"/>
      <c r="OK599" s="7"/>
      <c r="OL599" s="7"/>
      <c r="OM599" s="7"/>
      <c r="ON599" s="7"/>
      <c r="OO599" s="7"/>
      <c r="OP599" s="7"/>
      <c r="OQ599" s="7"/>
      <c r="OR599" s="7"/>
      <c r="OS599" s="7"/>
      <c r="OT599" s="7"/>
      <c r="OU599" s="7"/>
      <c r="OV599" s="7"/>
      <c r="OW599" s="7"/>
      <c r="OX599" s="7"/>
      <c r="OY599" s="7"/>
      <c r="OZ599" s="7"/>
      <c r="PA599" s="7"/>
      <c r="PB599" s="7"/>
      <c r="PC599" s="7"/>
      <c r="PD599" s="7"/>
      <c r="PE599" s="7"/>
      <c r="PF599" s="7"/>
      <c r="PG599" s="7"/>
      <c r="PH599" s="7"/>
      <c r="PI599" s="7"/>
      <c r="PJ599" s="7"/>
      <c r="PK599" s="7"/>
      <c r="PL599" s="7"/>
      <c r="PM599" s="7"/>
      <c r="PN599" s="7"/>
      <c r="PO599" s="7"/>
      <c r="PP599" s="7"/>
      <c r="PQ599" s="7"/>
      <c r="PR599" s="7"/>
      <c r="PS599" s="7"/>
      <c r="PT599" s="7"/>
      <c r="PU599" s="7"/>
      <c r="PV599" s="7"/>
      <c r="PW599" s="7"/>
      <c r="PX599" s="7"/>
      <c r="PY599" s="7"/>
      <c r="PZ599" s="7"/>
      <c r="QA599" s="7"/>
      <c r="QB599" s="7"/>
      <c r="QC599" s="7"/>
      <c r="QD599" s="7"/>
      <c r="QE599" s="7"/>
      <c r="QF599" s="7"/>
      <c r="QG599" s="7"/>
      <c r="QH599" s="7"/>
      <c r="QI599" s="7"/>
      <c r="QJ599" s="7"/>
      <c r="QK599" s="7"/>
      <c r="QL599" s="7"/>
      <c r="QM599" s="7"/>
      <c r="QN599" s="7"/>
      <c r="QO599" s="7"/>
      <c r="QP599" s="7"/>
      <c r="QQ599" s="7"/>
      <c r="QR599" s="7"/>
      <c r="QS599" s="7"/>
      <c r="QT599" s="7"/>
      <c r="QU599" s="7"/>
      <c r="QV599" s="7"/>
      <c r="QW599" s="7"/>
      <c r="QX599" s="7"/>
      <c r="QY599" s="7"/>
      <c r="QZ599" s="7"/>
      <c r="RA599" s="7"/>
      <c r="RB599" s="7"/>
      <c r="RC599" s="7"/>
      <c r="RD599" s="7"/>
      <c r="RE599" s="7"/>
      <c r="RF599" s="7"/>
      <c r="RG599" s="7"/>
      <c r="RH599" s="7"/>
      <c r="RI599" s="7"/>
      <c r="RJ599" s="7"/>
      <c r="RK599" s="7"/>
      <c r="RL599" s="7"/>
      <c r="RM599" s="7"/>
      <c r="RN599" s="7"/>
      <c r="RO599" s="7"/>
      <c r="RP599" s="7"/>
      <c r="RQ599" s="7"/>
      <c r="RR599" s="7"/>
      <c r="RS599" s="7"/>
      <c r="RT599" s="7"/>
      <c r="RU599" s="7"/>
      <c r="RV599" s="7"/>
      <c r="RW599" s="7"/>
      <c r="RX599" s="7"/>
      <c r="RY599" s="7"/>
      <c r="RZ599" s="7"/>
      <c r="SA599" s="7"/>
      <c r="SB599" s="7"/>
      <c r="SC599" s="7"/>
      <c r="SD599" s="7"/>
      <c r="SE599" s="7"/>
      <c r="SF599" s="7"/>
      <c r="SG599" s="7"/>
      <c r="SH599" s="7"/>
      <c r="SI599" s="7"/>
      <c r="SJ599" s="7"/>
      <c r="SK599" s="7"/>
    </row>
    <row r="600" ht="14.2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  <c r="DT600" s="7"/>
      <c r="DU600" s="7"/>
      <c r="DV600" s="7"/>
      <c r="DW600" s="7"/>
      <c r="DX600" s="7"/>
      <c r="DY600" s="7"/>
      <c r="DZ600" s="7"/>
      <c r="EA600" s="7"/>
      <c r="EB600" s="7"/>
      <c r="EC600" s="7"/>
      <c r="ED600" s="7"/>
      <c r="EE600" s="7"/>
      <c r="EF600" s="7"/>
      <c r="EG600" s="7"/>
      <c r="EH600" s="7"/>
      <c r="EI600" s="7"/>
      <c r="EJ600" s="7"/>
      <c r="EK600" s="7"/>
      <c r="EL600" s="7"/>
      <c r="EM600" s="7"/>
      <c r="EN600" s="7"/>
      <c r="EO600" s="7"/>
      <c r="EP600" s="7"/>
      <c r="EQ600" s="7"/>
      <c r="ER600" s="7"/>
      <c r="ES600" s="7"/>
      <c r="ET600" s="7"/>
      <c r="EU600" s="7"/>
      <c r="EV600" s="7"/>
      <c r="EW600" s="7"/>
      <c r="EX600" s="7"/>
      <c r="EY600" s="7"/>
      <c r="EZ600" s="7"/>
      <c r="FA600" s="7"/>
      <c r="FB600" s="7"/>
      <c r="FC600" s="7"/>
      <c r="FD600" s="7"/>
      <c r="FE600" s="7"/>
      <c r="FF600" s="7"/>
      <c r="FG600" s="7"/>
      <c r="FH600" s="7"/>
      <c r="FI600" s="7"/>
      <c r="FJ600" s="7"/>
      <c r="FK600" s="7"/>
      <c r="FL600" s="7"/>
      <c r="FM600" s="7"/>
      <c r="FN600" s="7"/>
      <c r="FO600" s="7"/>
      <c r="FP600" s="7"/>
      <c r="FQ600" s="7"/>
      <c r="FR600" s="7"/>
      <c r="FS600" s="7"/>
      <c r="FT600" s="7"/>
      <c r="FU600" s="7"/>
      <c r="FV600" s="7"/>
      <c r="FW600" s="7"/>
      <c r="FX600" s="7"/>
      <c r="FY600" s="7"/>
      <c r="FZ600" s="7"/>
      <c r="GA600" s="7"/>
      <c r="GB600" s="7"/>
      <c r="GC600" s="7"/>
      <c r="GD600" s="7"/>
      <c r="GE600" s="7"/>
      <c r="GF600" s="7"/>
      <c r="GG600" s="7"/>
      <c r="GH600" s="7"/>
      <c r="GI600" s="7"/>
      <c r="GJ600" s="7"/>
      <c r="GK600" s="7"/>
      <c r="GL600" s="7"/>
      <c r="GM600" s="7"/>
      <c r="GN600" s="7"/>
      <c r="GO600" s="7"/>
      <c r="GP600" s="7"/>
      <c r="GQ600" s="7"/>
      <c r="GR600" s="7"/>
      <c r="GS600" s="7"/>
      <c r="GT600" s="7"/>
      <c r="GU600" s="7"/>
      <c r="GV600" s="7"/>
      <c r="GW600" s="7"/>
      <c r="GX600" s="7"/>
      <c r="GY600" s="7"/>
      <c r="GZ600" s="7"/>
      <c r="HA600" s="7"/>
      <c r="HB600" s="7"/>
      <c r="HC600" s="7"/>
      <c r="HD600" s="7"/>
      <c r="HE600" s="7"/>
      <c r="HF600" s="7"/>
      <c r="HG600" s="7"/>
      <c r="HH600" s="7"/>
      <c r="HI600" s="7"/>
      <c r="HJ600" s="7"/>
      <c r="HK600" s="7"/>
      <c r="HL600" s="7"/>
      <c r="HM600" s="7"/>
      <c r="HN600" s="7"/>
      <c r="HO600" s="7"/>
      <c r="HP600" s="7"/>
      <c r="HQ600" s="7"/>
      <c r="HR600" s="7"/>
      <c r="HS600" s="7"/>
      <c r="HT600" s="7"/>
      <c r="HU600" s="7"/>
      <c r="HV600" s="7"/>
      <c r="HW600" s="7"/>
      <c r="HX600" s="7"/>
      <c r="HY600" s="7"/>
      <c r="HZ600" s="7"/>
      <c r="IA600" s="7"/>
      <c r="IB600" s="7"/>
      <c r="IC600" s="7"/>
      <c r="ID600" s="7"/>
      <c r="IE600" s="7"/>
      <c r="IF600" s="7"/>
      <c r="IG600" s="7"/>
      <c r="IH600" s="7"/>
      <c r="II600" s="7"/>
      <c r="IJ600" s="7"/>
      <c r="IK600" s="7"/>
      <c r="IL600" s="7"/>
      <c r="IM600" s="7"/>
      <c r="IN600" s="7"/>
      <c r="IO600" s="7"/>
      <c r="IP600" s="7"/>
      <c r="IQ600" s="7"/>
      <c r="IR600" s="7"/>
      <c r="IS600" s="7"/>
      <c r="IT600" s="7"/>
      <c r="IU600" s="7"/>
      <c r="IV600" s="7"/>
      <c r="IW600" s="7"/>
      <c r="IX600" s="7"/>
      <c r="IY600" s="7"/>
      <c r="IZ600" s="7"/>
      <c r="JA600" s="7"/>
      <c r="JB600" s="7"/>
      <c r="JC600" s="7"/>
      <c r="JD600" s="7"/>
      <c r="JE600" s="7"/>
      <c r="JF600" s="7"/>
      <c r="JG600" s="7"/>
      <c r="JH600" s="7"/>
      <c r="JI600" s="7"/>
      <c r="JJ600" s="7"/>
      <c r="JK600" s="7"/>
      <c r="JL600" s="7"/>
      <c r="JM600" s="7"/>
      <c r="JN600" s="7"/>
      <c r="JO600" s="7"/>
      <c r="JP600" s="7"/>
      <c r="JQ600" s="7"/>
      <c r="JR600" s="7"/>
      <c r="JS600" s="7"/>
      <c r="JT600" s="7"/>
      <c r="JU600" s="7"/>
      <c r="JV600" s="7"/>
      <c r="JW600" s="7"/>
      <c r="JX600" s="7"/>
      <c r="JY600" s="7"/>
      <c r="JZ600" s="7"/>
      <c r="KA600" s="7"/>
      <c r="KB600" s="7"/>
      <c r="KC600" s="7"/>
      <c r="KD600" s="7"/>
      <c r="KE600" s="7"/>
      <c r="KF600" s="7"/>
      <c r="KG600" s="7"/>
      <c r="KH600" s="7"/>
      <c r="KI600" s="7"/>
      <c r="KJ600" s="7"/>
      <c r="KK600" s="7"/>
      <c r="KL600" s="7"/>
      <c r="KM600" s="7"/>
      <c r="KN600" s="7"/>
      <c r="KO600" s="7"/>
      <c r="KP600" s="7"/>
      <c r="KQ600" s="7"/>
      <c r="KR600" s="7"/>
      <c r="KS600" s="7"/>
      <c r="KT600" s="7"/>
      <c r="KU600" s="7"/>
      <c r="KV600" s="7"/>
      <c r="KW600" s="7"/>
      <c r="KX600" s="7"/>
      <c r="KY600" s="7"/>
      <c r="KZ600" s="7"/>
      <c r="LA600" s="7"/>
      <c r="LB600" s="7"/>
      <c r="LC600" s="7"/>
      <c r="LD600" s="7"/>
      <c r="LE600" s="7"/>
      <c r="LF600" s="7"/>
      <c r="LG600" s="7"/>
      <c r="LH600" s="7"/>
      <c r="LI600" s="7"/>
      <c r="LJ600" s="7"/>
      <c r="LK600" s="7"/>
      <c r="LL600" s="7"/>
      <c r="LM600" s="7"/>
      <c r="LN600" s="7"/>
      <c r="LO600" s="7"/>
      <c r="LP600" s="7"/>
      <c r="LQ600" s="7"/>
      <c r="LR600" s="7"/>
      <c r="LS600" s="7"/>
      <c r="LT600" s="7"/>
      <c r="LU600" s="7"/>
      <c r="LV600" s="7"/>
      <c r="LW600" s="7"/>
      <c r="LX600" s="7"/>
      <c r="LY600" s="7"/>
      <c r="LZ600" s="7"/>
      <c r="MA600" s="7"/>
      <c r="MB600" s="7"/>
      <c r="MC600" s="7"/>
      <c r="MD600" s="7"/>
      <c r="ME600" s="7"/>
      <c r="MF600" s="7"/>
      <c r="MG600" s="7"/>
      <c r="MH600" s="7"/>
      <c r="MI600" s="7"/>
      <c r="MJ600" s="7"/>
      <c r="MK600" s="7"/>
      <c r="ML600" s="7"/>
      <c r="MM600" s="7"/>
      <c r="MN600" s="7"/>
      <c r="MO600" s="7"/>
      <c r="MP600" s="7"/>
      <c r="MQ600" s="7"/>
      <c r="MR600" s="7"/>
      <c r="MS600" s="7"/>
      <c r="MT600" s="7"/>
      <c r="MU600" s="7"/>
      <c r="MV600" s="7"/>
      <c r="MW600" s="7"/>
      <c r="MX600" s="7"/>
      <c r="MY600" s="7"/>
      <c r="MZ600" s="7"/>
      <c r="NA600" s="7"/>
      <c r="NB600" s="7"/>
      <c r="NC600" s="7"/>
      <c r="ND600" s="7"/>
      <c r="NE600" s="7"/>
      <c r="NF600" s="7"/>
      <c r="NG600" s="7"/>
      <c r="NH600" s="7"/>
      <c r="NI600" s="7"/>
      <c r="NJ600" s="7"/>
      <c r="NK600" s="7"/>
      <c r="NL600" s="7"/>
      <c r="NM600" s="7"/>
      <c r="NN600" s="7"/>
      <c r="NO600" s="7"/>
      <c r="NP600" s="7"/>
      <c r="NQ600" s="7"/>
      <c r="NR600" s="7"/>
      <c r="NS600" s="7"/>
      <c r="NT600" s="7"/>
      <c r="NU600" s="7"/>
      <c r="NV600" s="7"/>
      <c r="NW600" s="7"/>
      <c r="NX600" s="7"/>
      <c r="NY600" s="7"/>
      <c r="NZ600" s="7"/>
      <c r="OA600" s="7"/>
      <c r="OB600" s="7"/>
      <c r="OC600" s="7"/>
      <c r="OD600" s="7"/>
      <c r="OE600" s="7"/>
      <c r="OF600" s="7"/>
      <c r="OG600" s="7"/>
      <c r="OH600" s="7"/>
      <c r="OI600" s="7"/>
      <c r="OJ600" s="7"/>
      <c r="OK600" s="7"/>
      <c r="OL600" s="7"/>
      <c r="OM600" s="7"/>
      <c r="ON600" s="7"/>
      <c r="OO600" s="7"/>
      <c r="OP600" s="7"/>
      <c r="OQ600" s="7"/>
      <c r="OR600" s="7"/>
      <c r="OS600" s="7"/>
      <c r="OT600" s="7"/>
      <c r="OU600" s="7"/>
      <c r="OV600" s="7"/>
      <c r="OW600" s="7"/>
      <c r="OX600" s="7"/>
      <c r="OY600" s="7"/>
      <c r="OZ600" s="7"/>
      <c r="PA600" s="7"/>
      <c r="PB600" s="7"/>
      <c r="PC600" s="7"/>
      <c r="PD600" s="7"/>
      <c r="PE600" s="7"/>
      <c r="PF600" s="7"/>
      <c r="PG600" s="7"/>
      <c r="PH600" s="7"/>
      <c r="PI600" s="7"/>
      <c r="PJ600" s="7"/>
      <c r="PK600" s="7"/>
      <c r="PL600" s="7"/>
      <c r="PM600" s="7"/>
      <c r="PN600" s="7"/>
      <c r="PO600" s="7"/>
      <c r="PP600" s="7"/>
      <c r="PQ600" s="7"/>
      <c r="PR600" s="7"/>
      <c r="PS600" s="7"/>
      <c r="PT600" s="7"/>
      <c r="PU600" s="7"/>
      <c r="PV600" s="7"/>
      <c r="PW600" s="7"/>
      <c r="PX600" s="7"/>
      <c r="PY600" s="7"/>
      <c r="PZ600" s="7"/>
      <c r="QA600" s="7"/>
      <c r="QB600" s="7"/>
      <c r="QC600" s="7"/>
      <c r="QD600" s="7"/>
      <c r="QE600" s="7"/>
      <c r="QF600" s="7"/>
      <c r="QG600" s="7"/>
      <c r="QH600" s="7"/>
      <c r="QI600" s="7"/>
      <c r="QJ600" s="7"/>
      <c r="QK600" s="7"/>
      <c r="QL600" s="7"/>
      <c r="QM600" s="7"/>
      <c r="QN600" s="7"/>
      <c r="QO600" s="7"/>
      <c r="QP600" s="7"/>
      <c r="QQ600" s="7"/>
      <c r="QR600" s="7"/>
      <c r="QS600" s="7"/>
      <c r="QT600" s="7"/>
      <c r="QU600" s="7"/>
      <c r="QV600" s="7"/>
      <c r="QW600" s="7"/>
      <c r="QX600" s="7"/>
      <c r="QY600" s="7"/>
      <c r="QZ600" s="7"/>
      <c r="RA600" s="7"/>
      <c r="RB600" s="7"/>
      <c r="RC600" s="7"/>
      <c r="RD600" s="7"/>
      <c r="RE600" s="7"/>
      <c r="RF600" s="7"/>
      <c r="RG600" s="7"/>
      <c r="RH600" s="7"/>
      <c r="RI600" s="7"/>
      <c r="RJ600" s="7"/>
      <c r="RK600" s="7"/>
      <c r="RL600" s="7"/>
      <c r="RM600" s="7"/>
      <c r="RN600" s="7"/>
      <c r="RO600" s="7"/>
      <c r="RP600" s="7"/>
      <c r="RQ600" s="7"/>
      <c r="RR600" s="7"/>
      <c r="RS600" s="7"/>
      <c r="RT600" s="7"/>
      <c r="RU600" s="7"/>
      <c r="RV600" s="7"/>
      <c r="RW600" s="7"/>
      <c r="RX600" s="7"/>
      <c r="RY600" s="7"/>
      <c r="RZ600" s="7"/>
      <c r="SA600" s="7"/>
      <c r="SB600" s="7"/>
      <c r="SC600" s="7"/>
      <c r="SD600" s="7"/>
      <c r="SE600" s="7"/>
      <c r="SF600" s="7"/>
      <c r="SG600" s="7"/>
      <c r="SH600" s="7"/>
      <c r="SI600" s="7"/>
      <c r="SJ600" s="7"/>
      <c r="SK600" s="7"/>
    </row>
    <row r="601" ht="14.2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  <c r="DT601" s="7"/>
      <c r="DU601" s="7"/>
      <c r="DV601" s="7"/>
      <c r="DW601" s="7"/>
      <c r="DX601" s="7"/>
      <c r="DY601" s="7"/>
      <c r="DZ601" s="7"/>
      <c r="EA601" s="7"/>
      <c r="EB601" s="7"/>
      <c r="EC601" s="7"/>
      <c r="ED601" s="7"/>
      <c r="EE601" s="7"/>
      <c r="EF601" s="7"/>
      <c r="EG601" s="7"/>
      <c r="EH601" s="7"/>
      <c r="EI601" s="7"/>
      <c r="EJ601" s="7"/>
      <c r="EK601" s="7"/>
      <c r="EL601" s="7"/>
      <c r="EM601" s="7"/>
      <c r="EN601" s="7"/>
      <c r="EO601" s="7"/>
      <c r="EP601" s="7"/>
      <c r="EQ601" s="7"/>
      <c r="ER601" s="7"/>
      <c r="ES601" s="7"/>
      <c r="ET601" s="7"/>
      <c r="EU601" s="7"/>
      <c r="EV601" s="7"/>
      <c r="EW601" s="7"/>
      <c r="EX601" s="7"/>
      <c r="EY601" s="7"/>
      <c r="EZ601" s="7"/>
      <c r="FA601" s="7"/>
      <c r="FB601" s="7"/>
      <c r="FC601" s="7"/>
      <c r="FD601" s="7"/>
      <c r="FE601" s="7"/>
      <c r="FF601" s="7"/>
      <c r="FG601" s="7"/>
      <c r="FH601" s="7"/>
      <c r="FI601" s="7"/>
      <c r="FJ601" s="7"/>
      <c r="FK601" s="7"/>
      <c r="FL601" s="7"/>
      <c r="FM601" s="7"/>
      <c r="FN601" s="7"/>
      <c r="FO601" s="7"/>
      <c r="FP601" s="7"/>
      <c r="FQ601" s="7"/>
      <c r="FR601" s="7"/>
      <c r="FS601" s="7"/>
      <c r="FT601" s="7"/>
      <c r="FU601" s="7"/>
      <c r="FV601" s="7"/>
      <c r="FW601" s="7"/>
      <c r="FX601" s="7"/>
      <c r="FY601" s="7"/>
      <c r="FZ601" s="7"/>
      <c r="GA601" s="7"/>
      <c r="GB601" s="7"/>
      <c r="GC601" s="7"/>
      <c r="GD601" s="7"/>
      <c r="GE601" s="7"/>
      <c r="GF601" s="7"/>
      <c r="GG601" s="7"/>
      <c r="GH601" s="7"/>
      <c r="GI601" s="7"/>
      <c r="GJ601" s="7"/>
      <c r="GK601" s="7"/>
      <c r="GL601" s="7"/>
      <c r="GM601" s="7"/>
      <c r="GN601" s="7"/>
      <c r="GO601" s="7"/>
      <c r="GP601" s="7"/>
      <c r="GQ601" s="7"/>
      <c r="GR601" s="7"/>
      <c r="GS601" s="7"/>
      <c r="GT601" s="7"/>
      <c r="GU601" s="7"/>
      <c r="GV601" s="7"/>
      <c r="GW601" s="7"/>
      <c r="GX601" s="7"/>
      <c r="GY601" s="7"/>
      <c r="GZ601" s="7"/>
      <c r="HA601" s="7"/>
      <c r="HB601" s="7"/>
      <c r="HC601" s="7"/>
      <c r="HD601" s="7"/>
      <c r="HE601" s="7"/>
      <c r="HF601" s="7"/>
      <c r="HG601" s="7"/>
      <c r="HH601" s="7"/>
      <c r="HI601" s="7"/>
      <c r="HJ601" s="7"/>
      <c r="HK601" s="7"/>
      <c r="HL601" s="7"/>
      <c r="HM601" s="7"/>
      <c r="HN601" s="7"/>
      <c r="HO601" s="7"/>
      <c r="HP601" s="7"/>
      <c r="HQ601" s="7"/>
      <c r="HR601" s="7"/>
      <c r="HS601" s="7"/>
      <c r="HT601" s="7"/>
      <c r="HU601" s="7"/>
      <c r="HV601" s="7"/>
      <c r="HW601" s="7"/>
      <c r="HX601" s="7"/>
      <c r="HY601" s="7"/>
      <c r="HZ601" s="7"/>
      <c r="IA601" s="7"/>
      <c r="IB601" s="7"/>
      <c r="IC601" s="7"/>
      <c r="ID601" s="7"/>
      <c r="IE601" s="7"/>
      <c r="IF601" s="7"/>
      <c r="IG601" s="7"/>
      <c r="IH601" s="7"/>
      <c r="II601" s="7"/>
      <c r="IJ601" s="7"/>
      <c r="IK601" s="7"/>
      <c r="IL601" s="7"/>
      <c r="IM601" s="7"/>
      <c r="IN601" s="7"/>
      <c r="IO601" s="7"/>
      <c r="IP601" s="7"/>
      <c r="IQ601" s="7"/>
      <c r="IR601" s="7"/>
      <c r="IS601" s="7"/>
      <c r="IT601" s="7"/>
      <c r="IU601" s="7"/>
      <c r="IV601" s="7"/>
      <c r="IW601" s="7"/>
      <c r="IX601" s="7"/>
      <c r="IY601" s="7"/>
      <c r="IZ601" s="7"/>
      <c r="JA601" s="7"/>
      <c r="JB601" s="7"/>
      <c r="JC601" s="7"/>
      <c r="JD601" s="7"/>
      <c r="JE601" s="7"/>
      <c r="JF601" s="7"/>
      <c r="JG601" s="7"/>
      <c r="JH601" s="7"/>
      <c r="JI601" s="7"/>
      <c r="JJ601" s="7"/>
      <c r="JK601" s="7"/>
      <c r="JL601" s="7"/>
      <c r="JM601" s="7"/>
      <c r="JN601" s="7"/>
      <c r="JO601" s="7"/>
      <c r="JP601" s="7"/>
      <c r="JQ601" s="7"/>
      <c r="JR601" s="7"/>
      <c r="JS601" s="7"/>
      <c r="JT601" s="7"/>
      <c r="JU601" s="7"/>
      <c r="JV601" s="7"/>
      <c r="JW601" s="7"/>
      <c r="JX601" s="7"/>
      <c r="JY601" s="7"/>
      <c r="JZ601" s="7"/>
      <c r="KA601" s="7"/>
      <c r="KB601" s="7"/>
      <c r="KC601" s="7"/>
      <c r="KD601" s="7"/>
      <c r="KE601" s="7"/>
      <c r="KF601" s="7"/>
      <c r="KG601" s="7"/>
      <c r="KH601" s="7"/>
      <c r="KI601" s="7"/>
      <c r="KJ601" s="7"/>
      <c r="KK601" s="7"/>
      <c r="KL601" s="7"/>
      <c r="KM601" s="7"/>
      <c r="KN601" s="7"/>
      <c r="KO601" s="7"/>
      <c r="KP601" s="7"/>
      <c r="KQ601" s="7"/>
      <c r="KR601" s="7"/>
      <c r="KS601" s="7"/>
      <c r="KT601" s="7"/>
      <c r="KU601" s="7"/>
      <c r="KV601" s="7"/>
      <c r="KW601" s="7"/>
      <c r="KX601" s="7"/>
      <c r="KY601" s="7"/>
      <c r="KZ601" s="7"/>
      <c r="LA601" s="7"/>
      <c r="LB601" s="7"/>
      <c r="LC601" s="7"/>
      <c r="LD601" s="7"/>
      <c r="LE601" s="7"/>
      <c r="LF601" s="7"/>
      <c r="LG601" s="7"/>
      <c r="LH601" s="7"/>
      <c r="LI601" s="7"/>
      <c r="LJ601" s="7"/>
      <c r="LK601" s="7"/>
      <c r="LL601" s="7"/>
      <c r="LM601" s="7"/>
      <c r="LN601" s="7"/>
      <c r="LO601" s="7"/>
      <c r="LP601" s="7"/>
      <c r="LQ601" s="7"/>
      <c r="LR601" s="7"/>
      <c r="LS601" s="7"/>
      <c r="LT601" s="7"/>
      <c r="LU601" s="7"/>
      <c r="LV601" s="7"/>
      <c r="LW601" s="7"/>
      <c r="LX601" s="7"/>
      <c r="LY601" s="7"/>
      <c r="LZ601" s="7"/>
      <c r="MA601" s="7"/>
      <c r="MB601" s="7"/>
      <c r="MC601" s="7"/>
      <c r="MD601" s="7"/>
      <c r="ME601" s="7"/>
      <c r="MF601" s="7"/>
      <c r="MG601" s="7"/>
      <c r="MH601" s="7"/>
      <c r="MI601" s="7"/>
      <c r="MJ601" s="7"/>
      <c r="MK601" s="7"/>
      <c r="ML601" s="7"/>
      <c r="MM601" s="7"/>
      <c r="MN601" s="7"/>
      <c r="MO601" s="7"/>
      <c r="MP601" s="7"/>
      <c r="MQ601" s="7"/>
      <c r="MR601" s="7"/>
      <c r="MS601" s="7"/>
      <c r="MT601" s="7"/>
      <c r="MU601" s="7"/>
      <c r="MV601" s="7"/>
      <c r="MW601" s="7"/>
      <c r="MX601" s="7"/>
      <c r="MY601" s="7"/>
      <c r="MZ601" s="7"/>
      <c r="NA601" s="7"/>
      <c r="NB601" s="7"/>
      <c r="NC601" s="7"/>
      <c r="ND601" s="7"/>
      <c r="NE601" s="7"/>
      <c r="NF601" s="7"/>
      <c r="NG601" s="7"/>
      <c r="NH601" s="7"/>
      <c r="NI601" s="7"/>
      <c r="NJ601" s="7"/>
      <c r="NK601" s="7"/>
      <c r="NL601" s="7"/>
      <c r="NM601" s="7"/>
      <c r="NN601" s="7"/>
      <c r="NO601" s="7"/>
      <c r="NP601" s="7"/>
      <c r="NQ601" s="7"/>
      <c r="NR601" s="7"/>
      <c r="NS601" s="7"/>
      <c r="NT601" s="7"/>
      <c r="NU601" s="7"/>
      <c r="NV601" s="7"/>
      <c r="NW601" s="7"/>
      <c r="NX601" s="7"/>
      <c r="NY601" s="7"/>
      <c r="NZ601" s="7"/>
      <c r="OA601" s="7"/>
      <c r="OB601" s="7"/>
      <c r="OC601" s="7"/>
      <c r="OD601" s="7"/>
      <c r="OE601" s="7"/>
      <c r="OF601" s="7"/>
      <c r="OG601" s="7"/>
      <c r="OH601" s="7"/>
      <c r="OI601" s="7"/>
      <c r="OJ601" s="7"/>
      <c r="OK601" s="7"/>
      <c r="OL601" s="7"/>
      <c r="OM601" s="7"/>
      <c r="ON601" s="7"/>
      <c r="OO601" s="7"/>
      <c r="OP601" s="7"/>
      <c r="OQ601" s="7"/>
      <c r="OR601" s="7"/>
      <c r="OS601" s="7"/>
      <c r="OT601" s="7"/>
      <c r="OU601" s="7"/>
      <c r="OV601" s="7"/>
      <c r="OW601" s="7"/>
      <c r="OX601" s="7"/>
      <c r="OY601" s="7"/>
      <c r="OZ601" s="7"/>
      <c r="PA601" s="7"/>
      <c r="PB601" s="7"/>
      <c r="PC601" s="7"/>
      <c r="PD601" s="7"/>
      <c r="PE601" s="7"/>
      <c r="PF601" s="7"/>
      <c r="PG601" s="7"/>
      <c r="PH601" s="7"/>
      <c r="PI601" s="7"/>
      <c r="PJ601" s="7"/>
      <c r="PK601" s="7"/>
      <c r="PL601" s="7"/>
      <c r="PM601" s="7"/>
      <c r="PN601" s="7"/>
      <c r="PO601" s="7"/>
      <c r="PP601" s="7"/>
      <c r="PQ601" s="7"/>
      <c r="PR601" s="7"/>
      <c r="PS601" s="7"/>
      <c r="PT601" s="7"/>
      <c r="PU601" s="7"/>
      <c r="PV601" s="7"/>
      <c r="PW601" s="7"/>
      <c r="PX601" s="7"/>
      <c r="PY601" s="7"/>
      <c r="PZ601" s="7"/>
      <c r="QA601" s="7"/>
      <c r="QB601" s="7"/>
      <c r="QC601" s="7"/>
      <c r="QD601" s="7"/>
      <c r="QE601" s="7"/>
      <c r="QF601" s="7"/>
      <c r="QG601" s="7"/>
      <c r="QH601" s="7"/>
      <c r="QI601" s="7"/>
      <c r="QJ601" s="7"/>
      <c r="QK601" s="7"/>
      <c r="QL601" s="7"/>
      <c r="QM601" s="7"/>
      <c r="QN601" s="7"/>
      <c r="QO601" s="7"/>
      <c r="QP601" s="7"/>
      <c r="QQ601" s="7"/>
      <c r="QR601" s="7"/>
      <c r="QS601" s="7"/>
      <c r="QT601" s="7"/>
      <c r="QU601" s="7"/>
      <c r="QV601" s="7"/>
      <c r="QW601" s="7"/>
      <c r="QX601" s="7"/>
      <c r="QY601" s="7"/>
      <c r="QZ601" s="7"/>
      <c r="RA601" s="7"/>
      <c r="RB601" s="7"/>
      <c r="RC601" s="7"/>
      <c r="RD601" s="7"/>
      <c r="RE601" s="7"/>
      <c r="RF601" s="7"/>
      <c r="RG601" s="7"/>
      <c r="RH601" s="7"/>
      <c r="RI601" s="7"/>
      <c r="RJ601" s="7"/>
      <c r="RK601" s="7"/>
      <c r="RL601" s="7"/>
      <c r="RM601" s="7"/>
      <c r="RN601" s="7"/>
      <c r="RO601" s="7"/>
      <c r="RP601" s="7"/>
      <c r="RQ601" s="7"/>
      <c r="RR601" s="7"/>
      <c r="RS601" s="7"/>
      <c r="RT601" s="7"/>
      <c r="RU601" s="7"/>
      <c r="RV601" s="7"/>
      <c r="RW601" s="7"/>
      <c r="RX601" s="7"/>
      <c r="RY601" s="7"/>
      <c r="RZ601" s="7"/>
      <c r="SA601" s="7"/>
      <c r="SB601" s="7"/>
      <c r="SC601" s="7"/>
      <c r="SD601" s="7"/>
      <c r="SE601" s="7"/>
      <c r="SF601" s="7"/>
      <c r="SG601" s="7"/>
      <c r="SH601" s="7"/>
      <c r="SI601" s="7"/>
      <c r="SJ601" s="7"/>
      <c r="SK601" s="7"/>
    </row>
    <row r="602" ht="14.2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  <c r="DT602" s="7"/>
      <c r="DU602" s="7"/>
      <c r="DV602" s="7"/>
      <c r="DW602" s="7"/>
      <c r="DX602" s="7"/>
      <c r="DY602" s="7"/>
      <c r="DZ602" s="7"/>
      <c r="EA602" s="7"/>
      <c r="EB602" s="7"/>
      <c r="EC602" s="7"/>
      <c r="ED602" s="7"/>
      <c r="EE602" s="7"/>
      <c r="EF602" s="7"/>
      <c r="EG602" s="7"/>
      <c r="EH602" s="7"/>
      <c r="EI602" s="7"/>
      <c r="EJ602" s="7"/>
      <c r="EK602" s="7"/>
      <c r="EL602" s="7"/>
      <c r="EM602" s="7"/>
      <c r="EN602" s="7"/>
      <c r="EO602" s="7"/>
      <c r="EP602" s="7"/>
      <c r="EQ602" s="7"/>
      <c r="ER602" s="7"/>
      <c r="ES602" s="7"/>
      <c r="ET602" s="7"/>
      <c r="EU602" s="7"/>
      <c r="EV602" s="7"/>
      <c r="EW602" s="7"/>
      <c r="EX602" s="7"/>
      <c r="EY602" s="7"/>
      <c r="EZ602" s="7"/>
      <c r="FA602" s="7"/>
      <c r="FB602" s="7"/>
      <c r="FC602" s="7"/>
      <c r="FD602" s="7"/>
      <c r="FE602" s="7"/>
      <c r="FF602" s="7"/>
      <c r="FG602" s="7"/>
      <c r="FH602" s="7"/>
      <c r="FI602" s="7"/>
      <c r="FJ602" s="7"/>
      <c r="FK602" s="7"/>
      <c r="FL602" s="7"/>
      <c r="FM602" s="7"/>
      <c r="FN602" s="7"/>
      <c r="FO602" s="7"/>
      <c r="FP602" s="7"/>
      <c r="FQ602" s="7"/>
      <c r="FR602" s="7"/>
      <c r="FS602" s="7"/>
      <c r="FT602" s="7"/>
      <c r="FU602" s="7"/>
      <c r="FV602" s="7"/>
      <c r="FW602" s="7"/>
      <c r="FX602" s="7"/>
      <c r="FY602" s="7"/>
      <c r="FZ602" s="7"/>
      <c r="GA602" s="7"/>
      <c r="GB602" s="7"/>
      <c r="GC602" s="7"/>
      <c r="GD602" s="7"/>
      <c r="GE602" s="7"/>
      <c r="GF602" s="7"/>
      <c r="GG602" s="7"/>
      <c r="GH602" s="7"/>
      <c r="GI602" s="7"/>
      <c r="GJ602" s="7"/>
      <c r="GK602" s="7"/>
      <c r="GL602" s="7"/>
      <c r="GM602" s="7"/>
      <c r="GN602" s="7"/>
      <c r="GO602" s="7"/>
      <c r="GP602" s="7"/>
      <c r="GQ602" s="7"/>
      <c r="GR602" s="7"/>
      <c r="GS602" s="7"/>
      <c r="GT602" s="7"/>
      <c r="GU602" s="7"/>
      <c r="GV602" s="7"/>
      <c r="GW602" s="7"/>
      <c r="GX602" s="7"/>
      <c r="GY602" s="7"/>
      <c r="GZ602" s="7"/>
      <c r="HA602" s="7"/>
      <c r="HB602" s="7"/>
      <c r="HC602" s="7"/>
      <c r="HD602" s="7"/>
      <c r="HE602" s="7"/>
      <c r="HF602" s="7"/>
      <c r="HG602" s="7"/>
      <c r="HH602" s="7"/>
      <c r="HI602" s="7"/>
      <c r="HJ602" s="7"/>
      <c r="HK602" s="7"/>
      <c r="HL602" s="7"/>
      <c r="HM602" s="7"/>
      <c r="HN602" s="7"/>
      <c r="HO602" s="7"/>
      <c r="HP602" s="7"/>
      <c r="HQ602" s="7"/>
      <c r="HR602" s="7"/>
      <c r="HS602" s="7"/>
      <c r="HT602" s="7"/>
      <c r="HU602" s="7"/>
      <c r="HV602" s="7"/>
      <c r="HW602" s="7"/>
      <c r="HX602" s="7"/>
      <c r="HY602" s="7"/>
      <c r="HZ602" s="7"/>
      <c r="IA602" s="7"/>
      <c r="IB602" s="7"/>
      <c r="IC602" s="7"/>
      <c r="ID602" s="7"/>
      <c r="IE602" s="7"/>
      <c r="IF602" s="7"/>
      <c r="IG602" s="7"/>
      <c r="IH602" s="7"/>
      <c r="II602" s="7"/>
      <c r="IJ602" s="7"/>
      <c r="IK602" s="7"/>
      <c r="IL602" s="7"/>
      <c r="IM602" s="7"/>
      <c r="IN602" s="7"/>
      <c r="IO602" s="7"/>
      <c r="IP602" s="7"/>
      <c r="IQ602" s="7"/>
      <c r="IR602" s="7"/>
      <c r="IS602" s="7"/>
      <c r="IT602" s="7"/>
      <c r="IU602" s="7"/>
      <c r="IV602" s="7"/>
      <c r="IW602" s="7"/>
      <c r="IX602" s="7"/>
      <c r="IY602" s="7"/>
      <c r="IZ602" s="7"/>
      <c r="JA602" s="7"/>
      <c r="JB602" s="7"/>
      <c r="JC602" s="7"/>
      <c r="JD602" s="7"/>
      <c r="JE602" s="7"/>
      <c r="JF602" s="7"/>
      <c r="JG602" s="7"/>
      <c r="JH602" s="7"/>
      <c r="JI602" s="7"/>
      <c r="JJ602" s="7"/>
      <c r="JK602" s="7"/>
      <c r="JL602" s="7"/>
      <c r="JM602" s="7"/>
      <c r="JN602" s="7"/>
      <c r="JO602" s="7"/>
      <c r="JP602" s="7"/>
      <c r="JQ602" s="7"/>
      <c r="JR602" s="7"/>
      <c r="JS602" s="7"/>
      <c r="JT602" s="7"/>
      <c r="JU602" s="7"/>
      <c r="JV602" s="7"/>
      <c r="JW602" s="7"/>
      <c r="JX602" s="7"/>
      <c r="JY602" s="7"/>
      <c r="JZ602" s="7"/>
      <c r="KA602" s="7"/>
      <c r="KB602" s="7"/>
      <c r="KC602" s="7"/>
      <c r="KD602" s="7"/>
      <c r="KE602" s="7"/>
      <c r="KF602" s="7"/>
      <c r="KG602" s="7"/>
      <c r="KH602" s="7"/>
      <c r="KI602" s="7"/>
      <c r="KJ602" s="7"/>
      <c r="KK602" s="7"/>
      <c r="KL602" s="7"/>
      <c r="KM602" s="7"/>
      <c r="KN602" s="7"/>
      <c r="KO602" s="7"/>
      <c r="KP602" s="7"/>
      <c r="KQ602" s="7"/>
      <c r="KR602" s="7"/>
      <c r="KS602" s="7"/>
      <c r="KT602" s="7"/>
      <c r="KU602" s="7"/>
      <c r="KV602" s="7"/>
      <c r="KW602" s="7"/>
      <c r="KX602" s="7"/>
      <c r="KY602" s="7"/>
      <c r="KZ602" s="7"/>
      <c r="LA602" s="7"/>
      <c r="LB602" s="7"/>
      <c r="LC602" s="7"/>
      <c r="LD602" s="7"/>
      <c r="LE602" s="7"/>
      <c r="LF602" s="7"/>
      <c r="LG602" s="7"/>
      <c r="LH602" s="7"/>
      <c r="LI602" s="7"/>
      <c r="LJ602" s="7"/>
      <c r="LK602" s="7"/>
      <c r="LL602" s="7"/>
      <c r="LM602" s="7"/>
      <c r="LN602" s="7"/>
      <c r="LO602" s="7"/>
      <c r="LP602" s="7"/>
      <c r="LQ602" s="7"/>
      <c r="LR602" s="7"/>
      <c r="LS602" s="7"/>
      <c r="LT602" s="7"/>
      <c r="LU602" s="7"/>
      <c r="LV602" s="7"/>
      <c r="LW602" s="7"/>
      <c r="LX602" s="7"/>
      <c r="LY602" s="7"/>
      <c r="LZ602" s="7"/>
      <c r="MA602" s="7"/>
      <c r="MB602" s="7"/>
      <c r="MC602" s="7"/>
      <c r="MD602" s="7"/>
      <c r="ME602" s="7"/>
      <c r="MF602" s="7"/>
      <c r="MG602" s="7"/>
      <c r="MH602" s="7"/>
      <c r="MI602" s="7"/>
      <c r="MJ602" s="7"/>
      <c r="MK602" s="7"/>
      <c r="ML602" s="7"/>
      <c r="MM602" s="7"/>
      <c r="MN602" s="7"/>
      <c r="MO602" s="7"/>
      <c r="MP602" s="7"/>
      <c r="MQ602" s="7"/>
      <c r="MR602" s="7"/>
      <c r="MS602" s="7"/>
      <c r="MT602" s="7"/>
      <c r="MU602" s="7"/>
      <c r="MV602" s="7"/>
      <c r="MW602" s="7"/>
      <c r="MX602" s="7"/>
      <c r="MY602" s="7"/>
      <c r="MZ602" s="7"/>
      <c r="NA602" s="7"/>
      <c r="NB602" s="7"/>
      <c r="NC602" s="7"/>
      <c r="ND602" s="7"/>
      <c r="NE602" s="7"/>
      <c r="NF602" s="7"/>
      <c r="NG602" s="7"/>
      <c r="NH602" s="7"/>
      <c r="NI602" s="7"/>
      <c r="NJ602" s="7"/>
      <c r="NK602" s="7"/>
      <c r="NL602" s="7"/>
      <c r="NM602" s="7"/>
      <c r="NN602" s="7"/>
      <c r="NO602" s="7"/>
      <c r="NP602" s="7"/>
      <c r="NQ602" s="7"/>
      <c r="NR602" s="7"/>
      <c r="NS602" s="7"/>
      <c r="NT602" s="7"/>
      <c r="NU602" s="7"/>
      <c r="NV602" s="7"/>
      <c r="NW602" s="7"/>
      <c r="NX602" s="7"/>
      <c r="NY602" s="7"/>
      <c r="NZ602" s="7"/>
      <c r="OA602" s="7"/>
      <c r="OB602" s="7"/>
      <c r="OC602" s="7"/>
      <c r="OD602" s="7"/>
      <c r="OE602" s="7"/>
      <c r="OF602" s="7"/>
      <c r="OG602" s="7"/>
      <c r="OH602" s="7"/>
      <c r="OI602" s="7"/>
      <c r="OJ602" s="7"/>
      <c r="OK602" s="7"/>
      <c r="OL602" s="7"/>
      <c r="OM602" s="7"/>
      <c r="ON602" s="7"/>
      <c r="OO602" s="7"/>
      <c r="OP602" s="7"/>
      <c r="OQ602" s="7"/>
      <c r="OR602" s="7"/>
      <c r="OS602" s="7"/>
      <c r="OT602" s="7"/>
      <c r="OU602" s="7"/>
      <c r="OV602" s="7"/>
      <c r="OW602" s="7"/>
      <c r="OX602" s="7"/>
      <c r="OY602" s="7"/>
      <c r="OZ602" s="7"/>
      <c r="PA602" s="7"/>
      <c r="PB602" s="7"/>
      <c r="PC602" s="7"/>
      <c r="PD602" s="7"/>
      <c r="PE602" s="7"/>
      <c r="PF602" s="7"/>
      <c r="PG602" s="7"/>
      <c r="PH602" s="7"/>
      <c r="PI602" s="7"/>
      <c r="PJ602" s="7"/>
      <c r="PK602" s="7"/>
      <c r="PL602" s="7"/>
      <c r="PM602" s="7"/>
      <c r="PN602" s="7"/>
      <c r="PO602" s="7"/>
      <c r="PP602" s="7"/>
      <c r="PQ602" s="7"/>
      <c r="PR602" s="7"/>
      <c r="PS602" s="7"/>
      <c r="PT602" s="7"/>
      <c r="PU602" s="7"/>
      <c r="PV602" s="7"/>
      <c r="PW602" s="7"/>
      <c r="PX602" s="7"/>
      <c r="PY602" s="7"/>
      <c r="PZ602" s="7"/>
      <c r="QA602" s="7"/>
      <c r="QB602" s="7"/>
      <c r="QC602" s="7"/>
      <c r="QD602" s="7"/>
      <c r="QE602" s="7"/>
      <c r="QF602" s="7"/>
      <c r="QG602" s="7"/>
      <c r="QH602" s="7"/>
      <c r="QI602" s="7"/>
      <c r="QJ602" s="7"/>
      <c r="QK602" s="7"/>
      <c r="QL602" s="7"/>
      <c r="QM602" s="7"/>
      <c r="QN602" s="7"/>
      <c r="QO602" s="7"/>
      <c r="QP602" s="7"/>
      <c r="QQ602" s="7"/>
      <c r="QR602" s="7"/>
      <c r="QS602" s="7"/>
      <c r="QT602" s="7"/>
      <c r="QU602" s="7"/>
      <c r="QV602" s="7"/>
      <c r="QW602" s="7"/>
      <c r="QX602" s="7"/>
      <c r="QY602" s="7"/>
      <c r="QZ602" s="7"/>
      <c r="RA602" s="7"/>
      <c r="RB602" s="7"/>
      <c r="RC602" s="7"/>
      <c r="RD602" s="7"/>
      <c r="RE602" s="7"/>
      <c r="RF602" s="7"/>
      <c r="RG602" s="7"/>
      <c r="RH602" s="7"/>
      <c r="RI602" s="7"/>
      <c r="RJ602" s="7"/>
      <c r="RK602" s="7"/>
      <c r="RL602" s="7"/>
      <c r="RM602" s="7"/>
      <c r="RN602" s="7"/>
      <c r="RO602" s="7"/>
      <c r="RP602" s="7"/>
      <c r="RQ602" s="7"/>
      <c r="RR602" s="7"/>
      <c r="RS602" s="7"/>
      <c r="RT602" s="7"/>
      <c r="RU602" s="7"/>
      <c r="RV602" s="7"/>
      <c r="RW602" s="7"/>
      <c r="RX602" s="7"/>
      <c r="RY602" s="7"/>
      <c r="RZ602" s="7"/>
      <c r="SA602" s="7"/>
      <c r="SB602" s="7"/>
      <c r="SC602" s="7"/>
      <c r="SD602" s="7"/>
      <c r="SE602" s="7"/>
      <c r="SF602" s="7"/>
      <c r="SG602" s="7"/>
      <c r="SH602" s="7"/>
      <c r="SI602" s="7"/>
      <c r="SJ602" s="7"/>
      <c r="SK602" s="7"/>
    </row>
    <row r="603" ht="14.2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  <c r="DT603" s="7"/>
      <c r="DU603" s="7"/>
      <c r="DV603" s="7"/>
      <c r="DW603" s="7"/>
      <c r="DX603" s="7"/>
      <c r="DY603" s="7"/>
      <c r="DZ603" s="7"/>
      <c r="EA603" s="7"/>
      <c r="EB603" s="7"/>
      <c r="EC603" s="7"/>
      <c r="ED603" s="7"/>
      <c r="EE603" s="7"/>
      <c r="EF603" s="7"/>
      <c r="EG603" s="7"/>
      <c r="EH603" s="7"/>
      <c r="EI603" s="7"/>
      <c r="EJ603" s="7"/>
      <c r="EK603" s="7"/>
      <c r="EL603" s="7"/>
      <c r="EM603" s="7"/>
      <c r="EN603" s="7"/>
      <c r="EO603" s="7"/>
      <c r="EP603" s="7"/>
      <c r="EQ603" s="7"/>
      <c r="ER603" s="7"/>
      <c r="ES603" s="7"/>
      <c r="ET603" s="7"/>
      <c r="EU603" s="7"/>
      <c r="EV603" s="7"/>
      <c r="EW603" s="7"/>
      <c r="EX603" s="7"/>
      <c r="EY603" s="7"/>
      <c r="EZ603" s="7"/>
      <c r="FA603" s="7"/>
      <c r="FB603" s="7"/>
      <c r="FC603" s="7"/>
      <c r="FD603" s="7"/>
      <c r="FE603" s="7"/>
      <c r="FF603" s="7"/>
      <c r="FG603" s="7"/>
      <c r="FH603" s="7"/>
      <c r="FI603" s="7"/>
      <c r="FJ603" s="7"/>
      <c r="FK603" s="7"/>
      <c r="FL603" s="7"/>
      <c r="FM603" s="7"/>
      <c r="FN603" s="7"/>
      <c r="FO603" s="7"/>
      <c r="FP603" s="7"/>
      <c r="FQ603" s="7"/>
      <c r="FR603" s="7"/>
      <c r="FS603" s="7"/>
      <c r="FT603" s="7"/>
      <c r="FU603" s="7"/>
      <c r="FV603" s="7"/>
      <c r="FW603" s="7"/>
      <c r="FX603" s="7"/>
      <c r="FY603" s="7"/>
      <c r="FZ603" s="7"/>
      <c r="GA603" s="7"/>
      <c r="GB603" s="7"/>
      <c r="GC603" s="7"/>
      <c r="GD603" s="7"/>
      <c r="GE603" s="7"/>
      <c r="GF603" s="7"/>
      <c r="GG603" s="7"/>
      <c r="GH603" s="7"/>
      <c r="GI603" s="7"/>
      <c r="GJ603" s="7"/>
      <c r="GK603" s="7"/>
      <c r="GL603" s="7"/>
      <c r="GM603" s="7"/>
      <c r="GN603" s="7"/>
      <c r="GO603" s="7"/>
      <c r="GP603" s="7"/>
      <c r="GQ603" s="7"/>
      <c r="GR603" s="7"/>
      <c r="GS603" s="7"/>
      <c r="GT603" s="7"/>
      <c r="GU603" s="7"/>
      <c r="GV603" s="7"/>
      <c r="GW603" s="7"/>
      <c r="GX603" s="7"/>
      <c r="GY603" s="7"/>
      <c r="GZ603" s="7"/>
      <c r="HA603" s="7"/>
      <c r="HB603" s="7"/>
      <c r="HC603" s="7"/>
      <c r="HD603" s="7"/>
      <c r="HE603" s="7"/>
      <c r="HF603" s="7"/>
      <c r="HG603" s="7"/>
      <c r="HH603" s="7"/>
      <c r="HI603" s="7"/>
      <c r="HJ603" s="7"/>
      <c r="HK603" s="7"/>
      <c r="HL603" s="7"/>
      <c r="HM603" s="7"/>
      <c r="HN603" s="7"/>
      <c r="HO603" s="7"/>
      <c r="HP603" s="7"/>
      <c r="HQ603" s="7"/>
      <c r="HR603" s="7"/>
      <c r="HS603" s="7"/>
      <c r="HT603" s="7"/>
      <c r="HU603" s="7"/>
      <c r="HV603" s="7"/>
      <c r="HW603" s="7"/>
      <c r="HX603" s="7"/>
      <c r="HY603" s="7"/>
      <c r="HZ603" s="7"/>
      <c r="IA603" s="7"/>
      <c r="IB603" s="7"/>
      <c r="IC603" s="7"/>
      <c r="ID603" s="7"/>
      <c r="IE603" s="7"/>
      <c r="IF603" s="7"/>
      <c r="IG603" s="7"/>
      <c r="IH603" s="7"/>
      <c r="II603" s="7"/>
      <c r="IJ603" s="7"/>
      <c r="IK603" s="7"/>
      <c r="IL603" s="7"/>
      <c r="IM603" s="7"/>
      <c r="IN603" s="7"/>
      <c r="IO603" s="7"/>
      <c r="IP603" s="7"/>
      <c r="IQ603" s="7"/>
      <c r="IR603" s="7"/>
      <c r="IS603" s="7"/>
      <c r="IT603" s="7"/>
      <c r="IU603" s="7"/>
      <c r="IV603" s="7"/>
      <c r="IW603" s="7"/>
      <c r="IX603" s="7"/>
      <c r="IY603" s="7"/>
      <c r="IZ603" s="7"/>
      <c r="JA603" s="7"/>
      <c r="JB603" s="7"/>
      <c r="JC603" s="7"/>
      <c r="JD603" s="7"/>
      <c r="JE603" s="7"/>
      <c r="JF603" s="7"/>
      <c r="JG603" s="7"/>
      <c r="JH603" s="7"/>
      <c r="JI603" s="7"/>
      <c r="JJ603" s="7"/>
      <c r="JK603" s="7"/>
      <c r="JL603" s="7"/>
      <c r="JM603" s="7"/>
      <c r="JN603" s="7"/>
      <c r="JO603" s="7"/>
      <c r="JP603" s="7"/>
      <c r="JQ603" s="7"/>
      <c r="JR603" s="7"/>
      <c r="JS603" s="7"/>
      <c r="JT603" s="7"/>
      <c r="JU603" s="7"/>
      <c r="JV603" s="7"/>
      <c r="JW603" s="7"/>
      <c r="JX603" s="7"/>
      <c r="JY603" s="7"/>
      <c r="JZ603" s="7"/>
      <c r="KA603" s="7"/>
      <c r="KB603" s="7"/>
      <c r="KC603" s="7"/>
      <c r="KD603" s="7"/>
      <c r="KE603" s="7"/>
      <c r="KF603" s="7"/>
      <c r="KG603" s="7"/>
      <c r="KH603" s="7"/>
      <c r="KI603" s="7"/>
      <c r="KJ603" s="7"/>
      <c r="KK603" s="7"/>
      <c r="KL603" s="7"/>
      <c r="KM603" s="7"/>
      <c r="KN603" s="7"/>
      <c r="KO603" s="7"/>
      <c r="KP603" s="7"/>
      <c r="KQ603" s="7"/>
      <c r="KR603" s="7"/>
      <c r="KS603" s="7"/>
      <c r="KT603" s="7"/>
      <c r="KU603" s="7"/>
      <c r="KV603" s="7"/>
      <c r="KW603" s="7"/>
      <c r="KX603" s="7"/>
      <c r="KY603" s="7"/>
      <c r="KZ603" s="7"/>
      <c r="LA603" s="7"/>
      <c r="LB603" s="7"/>
      <c r="LC603" s="7"/>
      <c r="LD603" s="7"/>
      <c r="LE603" s="7"/>
      <c r="LF603" s="7"/>
      <c r="LG603" s="7"/>
      <c r="LH603" s="7"/>
      <c r="LI603" s="7"/>
      <c r="LJ603" s="7"/>
      <c r="LK603" s="7"/>
      <c r="LL603" s="7"/>
      <c r="LM603" s="7"/>
      <c r="LN603" s="7"/>
      <c r="LO603" s="7"/>
      <c r="LP603" s="7"/>
      <c r="LQ603" s="7"/>
      <c r="LR603" s="7"/>
      <c r="LS603" s="7"/>
      <c r="LT603" s="7"/>
      <c r="LU603" s="7"/>
      <c r="LV603" s="7"/>
      <c r="LW603" s="7"/>
      <c r="LX603" s="7"/>
      <c r="LY603" s="7"/>
      <c r="LZ603" s="7"/>
      <c r="MA603" s="7"/>
      <c r="MB603" s="7"/>
      <c r="MC603" s="7"/>
      <c r="MD603" s="7"/>
      <c r="ME603" s="7"/>
      <c r="MF603" s="7"/>
      <c r="MG603" s="7"/>
      <c r="MH603" s="7"/>
      <c r="MI603" s="7"/>
      <c r="MJ603" s="7"/>
      <c r="MK603" s="7"/>
      <c r="ML603" s="7"/>
      <c r="MM603" s="7"/>
      <c r="MN603" s="7"/>
      <c r="MO603" s="7"/>
      <c r="MP603" s="7"/>
      <c r="MQ603" s="7"/>
      <c r="MR603" s="7"/>
      <c r="MS603" s="7"/>
      <c r="MT603" s="7"/>
      <c r="MU603" s="7"/>
      <c r="MV603" s="7"/>
      <c r="MW603" s="7"/>
      <c r="MX603" s="7"/>
      <c r="MY603" s="7"/>
      <c r="MZ603" s="7"/>
      <c r="NA603" s="7"/>
      <c r="NB603" s="7"/>
      <c r="NC603" s="7"/>
      <c r="ND603" s="7"/>
      <c r="NE603" s="7"/>
      <c r="NF603" s="7"/>
      <c r="NG603" s="7"/>
      <c r="NH603" s="7"/>
      <c r="NI603" s="7"/>
      <c r="NJ603" s="7"/>
      <c r="NK603" s="7"/>
      <c r="NL603" s="7"/>
      <c r="NM603" s="7"/>
      <c r="NN603" s="7"/>
      <c r="NO603" s="7"/>
      <c r="NP603" s="7"/>
      <c r="NQ603" s="7"/>
      <c r="NR603" s="7"/>
      <c r="NS603" s="7"/>
      <c r="NT603" s="7"/>
      <c r="NU603" s="7"/>
      <c r="NV603" s="7"/>
      <c r="NW603" s="7"/>
      <c r="NX603" s="7"/>
      <c r="NY603" s="7"/>
      <c r="NZ603" s="7"/>
      <c r="OA603" s="7"/>
      <c r="OB603" s="7"/>
      <c r="OC603" s="7"/>
      <c r="OD603" s="7"/>
      <c r="OE603" s="7"/>
      <c r="OF603" s="7"/>
      <c r="OG603" s="7"/>
      <c r="OH603" s="7"/>
      <c r="OI603" s="7"/>
      <c r="OJ603" s="7"/>
      <c r="OK603" s="7"/>
      <c r="OL603" s="7"/>
      <c r="OM603" s="7"/>
      <c r="ON603" s="7"/>
      <c r="OO603" s="7"/>
      <c r="OP603" s="7"/>
      <c r="OQ603" s="7"/>
      <c r="OR603" s="7"/>
      <c r="OS603" s="7"/>
      <c r="OT603" s="7"/>
      <c r="OU603" s="7"/>
      <c r="OV603" s="7"/>
      <c r="OW603" s="7"/>
      <c r="OX603" s="7"/>
      <c r="OY603" s="7"/>
      <c r="OZ603" s="7"/>
      <c r="PA603" s="7"/>
      <c r="PB603" s="7"/>
      <c r="PC603" s="7"/>
      <c r="PD603" s="7"/>
      <c r="PE603" s="7"/>
      <c r="PF603" s="7"/>
      <c r="PG603" s="7"/>
      <c r="PH603" s="7"/>
      <c r="PI603" s="7"/>
      <c r="PJ603" s="7"/>
      <c r="PK603" s="7"/>
      <c r="PL603" s="7"/>
      <c r="PM603" s="7"/>
      <c r="PN603" s="7"/>
      <c r="PO603" s="7"/>
      <c r="PP603" s="7"/>
      <c r="PQ603" s="7"/>
      <c r="PR603" s="7"/>
      <c r="PS603" s="7"/>
      <c r="PT603" s="7"/>
      <c r="PU603" s="7"/>
      <c r="PV603" s="7"/>
      <c r="PW603" s="7"/>
      <c r="PX603" s="7"/>
      <c r="PY603" s="7"/>
      <c r="PZ603" s="7"/>
      <c r="QA603" s="7"/>
      <c r="QB603" s="7"/>
      <c r="QC603" s="7"/>
      <c r="QD603" s="7"/>
      <c r="QE603" s="7"/>
      <c r="QF603" s="7"/>
      <c r="QG603" s="7"/>
      <c r="QH603" s="7"/>
      <c r="QI603" s="7"/>
      <c r="QJ603" s="7"/>
      <c r="QK603" s="7"/>
      <c r="QL603" s="7"/>
      <c r="QM603" s="7"/>
      <c r="QN603" s="7"/>
      <c r="QO603" s="7"/>
      <c r="QP603" s="7"/>
      <c r="QQ603" s="7"/>
      <c r="QR603" s="7"/>
      <c r="QS603" s="7"/>
      <c r="QT603" s="7"/>
      <c r="QU603" s="7"/>
      <c r="QV603" s="7"/>
      <c r="QW603" s="7"/>
      <c r="QX603" s="7"/>
      <c r="QY603" s="7"/>
      <c r="QZ603" s="7"/>
      <c r="RA603" s="7"/>
      <c r="RB603" s="7"/>
      <c r="RC603" s="7"/>
      <c r="RD603" s="7"/>
      <c r="RE603" s="7"/>
      <c r="RF603" s="7"/>
      <c r="RG603" s="7"/>
      <c r="RH603" s="7"/>
      <c r="RI603" s="7"/>
      <c r="RJ603" s="7"/>
      <c r="RK603" s="7"/>
      <c r="RL603" s="7"/>
      <c r="RM603" s="7"/>
      <c r="RN603" s="7"/>
      <c r="RO603" s="7"/>
      <c r="RP603" s="7"/>
      <c r="RQ603" s="7"/>
      <c r="RR603" s="7"/>
      <c r="RS603" s="7"/>
      <c r="RT603" s="7"/>
      <c r="RU603" s="7"/>
      <c r="RV603" s="7"/>
      <c r="RW603" s="7"/>
      <c r="RX603" s="7"/>
      <c r="RY603" s="7"/>
      <c r="RZ603" s="7"/>
      <c r="SA603" s="7"/>
      <c r="SB603" s="7"/>
      <c r="SC603" s="7"/>
      <c r="SD603" s="7"/>
      <c r="SE603" s="7"/>
      <c r="SF603" s="7"/>
      <c r="SG603" s="7"/>
      <c r="SH603" s="7"/>
      <c r="SI603" s="7"/>
      <c r="SJ603" s="7"/>
      <c r="SK603" s="7"/>
    </row>
    <row r="604" ht="14.2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  <c r="DT604" s="7"/>
      <c r="DU604" s="7"/>
      <c r="DV604" s="7"/>
      <c r="DW604" s="7"/>
      <c r="DX604" s="7"/>
      <c r="DY604" s="7"/>
      <c r="DZ604" s="7"/>
      <c r="EA604" s="7"/>
      <c r="EB604" s="7"/>
      <c r="EC604" s="7"/>
      <c r="ED604" s="7"/>
      <c r="EE604" s="7"/>
      <c r="EF604" s="7"/>
      <c r="EG604" s="7"/>
      <c r="EH604" s="7"/>
      <c r="EI604" s="7"/>
      <c r="EJ604" s="7"/>
      <c r="EK604" s="7"/>
      <c r="EL604" s="7"/>
      <c r="EM604" s="7"/>
      <c r="EN604" s="7"/>
      <c r="EO604" s="7"/>
      <c r="EP604" s="7"/>
      <c r="EQ604" s="7"/>
      <c r="ER604" s="7"/>
      <c r="ES604" s="7"/>
      <c r="ET604" s="7"/>
      <c r="EU604" s="7"/>
      <c r="EV604" s="7"/>
      <c r="EW604" s="7"/>
      <c r="EX604" s="7"/>
      <c r="EY604" s="7"/>
      <c r="EZ604" s="7"/>
      <c r="FA604" s="7"/>
      <c r="FB604" s="7"/>
      <c r="FC604" s="7"/>
      <c r="FD604" s="7"/>
      <c r="FE604" s="7"/>
      <c r="FF604" s="7"/>
      <c r="FG604" s="7"/>
      <c r="FH604" s="7"/>
      <c r="FI604" s="7"/>
      <c r="FJ604" s="7"/>
      <c r="FK604" s="7"/>
      <c r="FL604" s="7"/>
      <c r="FM604" s="7"/>
      <c r="FN604" s="7"/>
      <c r="FO604" s="7"/>
      <c r="FP604" s="7"/>
      <c r="FQ604" s="7"/>
      <c r="FR604" s="7"/>
      <c r="FS604" s="7"/>
      <c r="FT604" s="7"/>
      <c r="FU604" s="7"/>
      <c r="FV604" s="7"/>
      <c r="FW604" s="7"/>
      <c r="FX604" s="7"/>
      <c r="FY604" s="7"/>
      <c r="FZ604" s="7"/>
      <c r="GA604" s="7"/>
      <c r="GB604" s="7"/>
      <c r="GC604" s="7"/>
      <c r="GD604" s="7"/>
      <c r="GE604" s="7"/>
      <c r="GF604" s="7"/>
      <c r="GG604" s="7"/>
      <c r="GH604" s="7"/>
      <c r="GI604" s="7"/>
      <c r="GJ604" s="7"/>
      <c r="GK604" s="7"/>
      <c r="GL604" s="7"/>
      <c r="GM604" s="7"/>
      <c r="GN604" s="7"/>
      <c r="GO604" s="7"/>
      <c r="GP604" s="7"/>
      <c r="GQ604" s="7"/>
      <c r="GR604" s="7"/>
      <c r="GS604" s="7"/>
      <c r="GT604" s="7"/>
      <c r="GU604" s="7"/>
      <c r="GV604" s="7"/>
      <c r="GW604" s="7"/>
      <c r="GX604" s="7"/>
      <c r="GY604" s="7"/>
      <c r="GZ604" s="7"/>
      <c r="HA604" s="7"/>
      <c r="HB604" s="7"/>
      <c r="HC604" s="7"/>
      <c r="HD604" s="7"/>
      <c r="HE604" s="7"/>
      <c r="HF604" s="7"/>
      <c r="HG604" s="7"/>
      <c r="HH604" s="7"/>
      <c r="HI604" s="7"/>
      <c r="HJ604" s="7"/>
      <c r="HK604" s="7"/>
      <c r="HL604" s="7"/>
      <c r="HM604" s="7"/>
      <c r="HN604" s="7"/>
      <c r="HO604" s="7"/>
      <c r="HP604" s="7"/>
      <c r="HQ604" s="7"/>
      <c r="HR604" s="7"/>
      <c r="HS604" s="7"/>
      <c r="HT604" s="7"/>
      <c r="HU604" s="7"/>
      <c r="HV604" s="7"/>
      <c r="HW604" s="7"/>
      <c r="HX604" s="7"/>
      <c r="HY604" s="7"/>
      <c r="HZ604" s="7"/>
      <c r="IA604" s="7"/>
      <c r="IB604" s="7"/>
      <c r="IC604" s="7"/>
      <c r="ID604" s="7"/>
      <c r="IE604" s="7"/>
      <c r="IF604" s="7"/>
      <c r="IG604" s="7"/>
      <c r="IH604" s="7"/>
      <c r="II604" s="7"/>
      <c r="IJ604" s="7"/>
      <c r="IK604" s="7"/>
      <c r="IL604" s="7"/>
      <c r="IM604" s="7"/>
      <c r="IN604" s="7"/>
      <c r="IO604" s="7"/>
      <c r="IP604" s="7"/>
      <c r="IQ604" s="7"/>
      <c r="IR604" s="7"/>
      <c r="IS604" s="7"/>
      <c r="IT604" s="7"/>
      <c r="IU604" s="7"/>
      <c r="IV604" s="7"/>
      <c r="IW604" s="7"/>
      <c r="IX604" s="7"/>
      <c r="IY604" s="7"/>
      <c r="IZ604" s="7"/>
      <c r="JA604" s="7"/>
      <c r="JB604" s="7"/>
      <c r="JC604" s="7"/>
      <c r="JD604" s="7"/>
      <c r="JE604" s="7"/>
      <c r="JF604" s="7"/>
      <c r="JG604" s="7"/>
      <c r="JH604" s="7"/>
      <c r="JI604" s="7"/>
      <c r="JJ604" s="7"/>
      <c r="JK604" s="7"/>
      <c r="JL604" s="7"/>
      <c r="JM604" s="7"/>
      <c r="JN604" s="7"/>
      <c r="JO604" s="7"/>
      <c r="JP604" s="7"/>
      <c r="JQ604" s="7"/>
      <c r="JR604" s="7"/>
      <c r="JS604" s="7"/>
      <c r="JT604" s="7"/>
      <c r="JU604" s="7"/>
      <c r="JV604" s="7"/>
      <c r="JW604" s="7"/>
      <c r="JX604" s="7"/>
      <c r="JY604" s="7"/>
      <c r="JZ604" s="7"/>
      <c r="KA604" s="7"/>
      <c r="KB604" s="7"/>
      <c r="KC604" s="7"/>
      <c r="KD604" s="7"/>
      <c r="KE604" s="7"/>
      <c r="KF604" s="7"/>
      <c r="KG604" s="7"/>
      <c r="KH604" s="7"/>
      <c r="KI604" s="7"/>
      <c r="KJ604" s="7"/>
      <c r="KK604" s="7"/>
      <c r="KL604" s="7"/>
      <c r="KM604" s="7"/>
      <c r="KN604" s="7"/>
      <c r="KO604" s="7"/>
      <c r="KP604" s="7"/>
      <c r="KQ604" s="7"/>
      <c r="KR604" s="7"/>
      <c r="KS604" s="7"/>
      <c r="KT604" s="7"/>
      <c r="KU604" s="7"/>
      <c r="KV604" s="7"/>
      <c r="KW604" s="7"/>
      <c r="KX604" s="7"/>
      <c r="KY604" s="7"/>
      <c r="KZ604" s="7"/>
      <c r="LA604" s="7"/>
      <c r="LB604" s="7"/>
      <c r="LC604" s="7"/>
      <c r="LD604" s="7"/>
      <c r="LE604" s="7"/>
      <c r="LF604" s="7"/>
      <c r="LG604" s="7"/>
      <c r="LH604" s="7"/>
      <c r="LI604" s="7"/>
      <c r="LJ604" s="7"/>
      <c r="LK604" s="7"/>
      <c r="LL604" s="7"/>
      <c r="LM604" s="7"/>
      <c r="LN604" s="7"/>
      <c r="LO604" s="7"/>
      <c r="LP604" s="7"/>
      <c r="LQ604" s="7"/>
      <c r="LR604" s="7"/>
      <c r="LS604" s="7"/>
      <c r="LT604" s="7"/>
      <c r="LU604" s="7"/>
      <c r="LV604" s="7"/>
      <c r="LW604" s="7"/>
      <c r="LX604" s="7"/>
      <c r="LY604" s="7"/>
      <c r="LZ604" s="7"/>
      <c r="MA604" s="7"/>
      <c r="MB604" s="7"/>
      <c r="MC604" s="7"/>
      <c r="MD604" s="7"/>
      <c r="ME604" s="7"/>
      <c r="MF604" s="7"/>
      <c r="MG604" s="7"/>
      <c r="MH604" s="7"/>
      <c r="MI604" s="7"/>
      <c r="MJ604" s="7"/>
      <c r="MK604" s="7"/>
      <c r="ML604" s="7"/>
      <c r="MM604" s="7"/>
      <c r="MN604" s="7"/>
      <c r="MO604" s="7"/>
      <c r="MP604" s="7"/>
      <c r="MQ604" s="7"/>
      <c r="MR604" s="7"/>
      <c r="MS604" s="7"/>
      <c r="MT604" s="7"/>
      <c r="MU604" s="7"/>
      <c r="MV604" s="7"/>
      <c r="MW604" s="7"/>
      <c r="MX604" s="7"/>
      <c r="MY604" s="7"/>
      <c r="MZ604" s="7"/>
      <c r="NA604" s="7"/>
      <c r="NB604" s="7"/>
      <c r="NC604" s="7"/>
      <c r="ND604" s="7"/>
      <c r="NE604" s="7"/>
      <c r="NF604" s="7"/>
      <c r="NG604" s="7"/>
      <c r="NH604" s="7"/>
      <c r="NI604" s="7"/>
      <c r="NJ604" s="7"/>
      <c r="NK604" s="7"/>
      <c r="NL604" s="7"/>
      <c r="NM604" s="7"/>
      <c r="NN604" s="7"/>
      <c r="NO604" s="7"/>
      <c r="NP604" s="7"/>
      <c r="NQ604" s="7"/>
      <c r="NR604" s="7"/>
      <c r="NS604" s="7"/>
      <c r="NT604" s="7"/>
      <c r="NU604" s="7"/>
      <c r="NV604" s="7"/>
      <c r="NW604" s="7"/>
      <c r="NX604" s="7"/>
      <c r="NY604" s="7"/>
      <c r="NZ604" s="7"/>
      <c r="OA604" s="7"/>
      <c r="OB604" s="7"/>
      <c r="OC604" s="7"/>
      <c r="OD604" s="7"/>
      <c r="OE604" s="7"/>
      <c r="OF604" s="7"/>
      <c r="OG604" s="7"/>
      <c r="OH604" s="7"/>
      <c r="OI604" s="7"/>
      <c r="OJ604" s="7"/>
      <c r="OK604" s="7"/>
      <c r="OL604" s="7"/>
      <c r="OM604" s="7"/>
      <c r="ON604" s="7"/>
      <c r="OO604" s="7"/>
      <c r="OP604" s="7"/>
      <c r="OQ604" s="7"/>
      <c r="OR604" s="7"/>
      <c r="OS604" s="7"/>
      <c r="OT604" s="7"/>
      <c r="OU604" s="7"/>
      <c r="OV604" s="7"/>
      <c r="OW604" s="7"/>
      <c r="OX604" s="7"/>
      <c r="OY604" s="7"/>
      <c r="OZ604" s="7"/>
      <c r="PA604" s="7"/>
      <c r="PB604" s="7"/>
      <c r="PC604" s="7"/>
      <c r="PD604" s="7"/>
      <c r="PE604" s="7"/>
      <c r="PF604" s="7"/>
      <c r="PG604" s="7"/>
      <c r="PH604" s="7"/>
      <c r="PI604" s="7"/>
      <c r="PJ604" s="7"/>
      <c r="PK604" s="7"/>
      <c r="PL604" s="7"/>
      <c r="PM604" s="7"/>
      <c r="PN604" s="7"/>
      <c r="PO604" s="7"/>
      <c r="PP604" s="7"/>
      <c r="PQ604" s="7"/>
      <c r="PR604" s="7"/>
      <c r="PS604" s="7"/>
      <c r="PT604" s="7"/>
      <c r="PU604" s="7"/>
      <c r="PV604" s="7"/>
      <c r="PW604" s="7"/>
      <c r="PX604" s="7"/>
      <c r="PY604" s="7"/>
      <c r="PZ604" s="7"/>
      <c r="QA604" s="7"/>
      <c r="QB604" s="7"/>
      <c r="QC604" s="7"/>
      <c r="QD604" s="7"/>
      <c r="QE604" s="7"/>
      <c r="QF604" s="7"/>
      <c r="QG604" s="7"/>
      <c r="QH604" s="7"/>
      <c r="QI604" s="7"/>
      <c r="QJ604" s="7"/>
      <c r="QK604" s="7"/>
      <c r="QL604" s="7"/>
      <c r="QM604" s="7"/>
      <c r="QN604" s="7"/>
      <c r="QO604" s="7"/>
      <c r="QP604" s="7"/>
      <c r="QQ604" s="7"/>
      <c r="QR604" s="7"/>
      <c r="QS604" s="7"/>
      <c r="QT604" s="7"/>
      <c r="QU604" s="7"/>
      <c r="QV604" s="7"/>
      <c r="QW604" s="7"/>
      <c r="QX604" s="7"/>
      <c r="QY604" s="7"/>
      <c r="QZ604" s="7"/>
      <c r="RA604" s="7"/>
      <c r="RB604" s="7"/>
      <c r="RC604" s="7"/>
      <c r="RD604" s="7"/>
      <c r="RE604" s="7"/>
      <c r="RF604" s="7"/>
      <c r="RG604" s="7"/>
      <c r="RH604" s="7"/>
      <c r="RI604" s="7"/>
      <c r="RJ604" s="7"/>
      <c r="RK604" s="7"/>
      <c r="RL604" s="7"/>
      <c r="RM604" s="7"/>
      <c r="RN604" s="7"/>
      <c r="RO604" s="7"/>
      <c r="RP604" s="7"/>
      <c r="RQ604" s="7"/>
      <c r="RR604" s="7"/>
      <c r="RS604" s="7"/>
      <c r="RT604" s="7"/>
      <c r="RU604" s="7"/>
      <c r="RV604" s="7"/>
      <c r="RW604" s="7"/>
      <c r="RX604" s="7"/>
      <c r="RY604" s="7"/>
      <c r="RZ604" s="7"/>
      <c r="SA604" s="7"/>
      <c r="SB604" s="7"/>
      <c r="SC604" s="7"/>
      <c r="SD604" s="7"/>
      <c r="SE604" s="7"/>
      <c r="SF604" s="7"/>
      <c r="SG604" s="7"/>
      <c r="SH604" s="7"/>
      <c r="SI604" s="7"/>
      <c r="SJ604" s="7"/>
      <c r="SK604" s="7"/>
    </row>
    <row r="605" ht="14.2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  <c r="DT605" s="7"/>
      <c r="DU605" s="7"/>
      <c r="DV605" s="7"/>
      <c r="DW605" s="7"/>
      <c r="DX605" s="7"/>
      <c r="DY605" s="7"/>
      <c r="DZ605" s="7"/>
      <c r="EA605" s="7"/>
      <c r="EB605" s="7"/>
      <c r="EC605" s="7"/>
      <c r="ED605" s="7"/>
      <c r="EE605" s="7"/>
      <c r="EF605" s="7"/>
      <c r="EG605" s="7"/>
      <c r="EH605" s="7"/>
      <c r="EI605" s="7"/>
      <c r="EJ605" s="7"/>
      <c r="EK605" s="7"/>
      <c r="EL605" s="7"/>
      <c r="EM605" s="7"/>
      <c r="EN605" s="7"/>
      <c r="EO605" s="7"/>
      <c r="EP605" s="7"/>
      <c r="EQ605" s="7"/>
      <c r="ER605" s="7"/>
      <c r="ES605" s="7"/>
      <c r="ET605" s="7"/>
      <c r="EU605" s="7"/>
      <c r="EV605" s="7"/>
      <c r="EW605" s="7"/>
      <c r="EX605" s="7"/>
      <c r="EY605" s="7"/>
      <c r="EZ605" s="7"/>
      <c r="FA605" s="7"/>
      <c r="FB605" s="7"/>
      <c r="FC605" s="7"/>
      <c r="FD605" s="7"/>
      <c r="FE605" s="7"/>
      <c r="FF605" s="7"/>
      <c r="FG605" s="7"/>
      <c r="FH605" s="7"/>
      <c r="FI605" s="7"/>
      <c r="FJ605" s="7"/>
      <c r="FK605" s="7"/>
      <c r="FL605" s="7"/>
      <c r="FM605" s="7"/>
      <c r="FN605" s="7"/>
      <c r="FO605" s="7"/>
      <c r="FP605" s="7"/>
      <c r="FQ605" s="7"/>
      <c r="FR605" s="7"/>
      <c r="FS605" s="7"/>
      <c r="FT605" s="7"/>
      <c r="FU605" s="7"/>
      <c r="FV605" s="7"/>
      <c r="FW605" s="7"/>
      <c r="FX605" s="7"/>
      <c r="FY605" s="7"/>
      <c r="FZ605" s="7"/>
      <c r="GA605" s="7"/>
      <c r="GB605" s="7"/>
      <c r="GC605" s="7"/>
      <c r="GD605" s="7"/>
      <c r="GE605" s="7"/>
      <c r="GF605" s="7"/>
      <c r="GG605" s="7"/>
      <c r="GH605" s="7"/>
      <c r="GI605" s="7"/>
      <c r="GJ605" s="7"/>
      <c r="GK605" s="7"/>
      <c r="GL605" s="7"/>
      <c r="GM605" s="7"/>
      <c r="GN605" s="7"/>
      <c r="GO605" s="7"/>
      <c r="GP605" s="7"/>
      <c r="GQ605" s="7"/>
      <c r="GR605" s="7"/>
      <c r="GS605" s="7"/>
      <c r="GT605" s="7"/>
      <c r="GU605" s="7"/>
      <c r="GV605" s="7"/>
      <c r="GW605" s="7"/>
      <c r="GX605" s="7"/>
      <c r="GY605" s="7"/>
      <c r="GZ605" s="7"/>
      <c r="HA605" s="7"/>
      <c r="HB605" s="7"/>
      <c r="HC605" s="7"/>
      <c r="HD605" s="7"/>
      <c r="HE605" s="7"/>
      <c r="HF605" s="7"/>
      <c r="HG605" s="7"/>
      <c r="HH605" s="7"/>
      <c r="HI605" s="7"/>
      <c r="HJ605" s="7"/>
      <c r="HK605" s="7"/>
      <c r="HL605" s="7"/>
      <c r="HM605" s="7"/>
      <c r="HN605" s="7"/>
      <c r="HO605" s="7"/>
      <c r="HP605" s="7"/>
      <c r="HQ605" s="7"/>
      <c r="HR605" s="7"/>
      <c r="HS605" s="7"/>
      <c r="HT605" s="7"/>
      <c r="HU605" s="7"/>
      <c r="HV605" s="7"/>
      <c r="HW605" s="7"/>
      <c r="HX605" s="7"/>
      <c r="HY605" s="7"/>
      <c r="HZ605" s="7"/>
      <c r="IA605" s="7"/>
      <c r="IB605" s="7"/>
      <c r="IC605" s="7"/>
      <c r="ID605" s="7"/>
      <c r="IE605" s="7"/>
      <c r="IF605" s="7"/>
      <c r="IG605" s="7"/>
      <c r="IH605" s="7"/>
      <c r="II605" s="7"/>
      <c r="IJ605" s="7"/>
      <c r="IK605" s="7"/>
      <c r="IL605" s="7"/>
      <c r="IM605" s="7"/>
      <c r="IN605" s="7"/>
      <c r="IO605" s="7"/>
      <c r="IP605" s="7"/>
      <c r="IQ605" s="7"/>
      <c r="IR605" s="7"/>
      <c r="IS605" s="7"/>
      <c r="IT605" s="7"/>
      <c r="IU605" s="7"/>
      <c r="IV605" s="7"/>
      <c r="IW605" s="7"/>
      <c r="IX605" s="7"/>
      <c r="IY605" s="7"/>
      <c r="IZ605" s="7"/>
      <c r="JA605" s="7"/>
      <c r="JB605" s="7"/>
      <c r="JC605" s="7"/>
      <c r="JD605" s="7"/>
      <c r="JE605" s="7"/>
      <c r="JF605" s="7"/>
      <c r="JG605" s="7"/>
      <c r="JH605" s="7"/>
      <c r="JI605" s="7"/>
      <c r="JJ605" s="7"/>
      <c r="JK605" s="7"/>
      <c r="JL605" s="7"/>
      <c r="JM605" s="7"/>
      <c r="JN605" s="7"/>
      <c r="JO605" s="7"/>
      <c r="JP605" s="7"/>
      <c r="JQ605" s="7"/>
      <c r="JR605" s="7"/>
      <c r="JS605" s="7"/>
      <c r="JT605" s="7"/>
      <c r="JU605" s="7"/>
      <c r="JV605" s="7"/>
      <c r="JW605" s="7"/>
      <c r="JX605" s="7"/>
      <c r="JY605" s="7"/>
      <c r="JZ605" s="7"/>
      <c r="KA605" s="7"/>
      <c r="KB605" s="7"/>
      <c r="KC605" s="7"/>
      <c r="KD605" s="7"/>
      <c r="KE605" s="7"/>
      <c r="KF605" s="7"/>
      <c r="KG605" s="7"/>
      <c r="KH605" s="7"/>
      <c r="KI605" s="7"/>
      <c r="KJ605" s="7"/>
      <c r="KK605" s="7"/>
      <c r="KL605" s="7"/>
      <c r="KM605" s="7"/>
      <c r="KN605" s="7"/>
      <c r="KO605" s="7"/>
      <c r="KP605" s="7"/>
      <c r="KQ605" s="7"/>
      <c r="KR605" s="7"/>
      <c r="KS605" s="7"/>
      <c r="KT605" s="7"/>
      <c r="KU605" s="7"/>
      <c r="KV605" s="7"/>
      <c r="KW605" s="7"/>
      <c r="KX605" s="7"/>
      <c r="KY605" s="7"/>
      <c r="KZ605" s="7"/>
      <c r="LA605" s="7"/>
      <c r="LB605" s="7"/>
      <c r="LC605" s="7"/>
      <c r="LD605" s="7"/>
      <c r="LE605" s="7"/>
      <c r="LF605" s="7"/>
      <c r="LG605" s="7"/>
      <c r="LH605" s="7"/>
      <c r="LI605" s="7"/>
      <c r="LJ605" s="7"/>
      <c r="LK605" s="7"/>
      <c r="LL605" s="7"/>
      <c r="LM605" s="7"/>
      <c r="LN605" s="7"/>
      <c r="LO605" s="7"/>
      <c r="LP605" s="7"/>
      <c r="LQ605" s="7"/>
      <c r="LR605" s="7"/>
      <c r="LS605" s="7"/>
      <c r="LT605" s="7"/>
      <c r="LU605" s="7"/>
      <c r="LV605" s="7"/>
      <c r="LW605" s="7"/>
      <c r="LX605" s="7"/>
      <c r="LY605" s="7"/>
      <c r="LZ605" s="7"/>
      <c r="MA605" s="7"/>
      <c r="MB605" s="7"/>
      <c r="MC605" s="7"/>
      <c r="MD605" s="7"/>
      <c r="ME605" s="7"/>
      <c r="MF605" s="7"/>
      <c r="MG605" s="7"/>
      <c r="MH605" s="7"/>
      <c r="MI605" s="7"/>
      <c r="MJ605" s="7"/>
      <c r="MK605" s="7"/>
      <c r="ML605" s="7"/>
      <c r="MM605" s="7"/>
      <c r="MN605" s="7"/>
      <c r="MO605" s="7"/>
      <c r="MP605" s="7"/>
      <c r="MQ605" s="7"/>
      <c r="MR605" s="7"/>
      <c r="MS605" s="7"/>
      <c r="MT605" s="7"/>
      <c r="MU605" s="7"/>
      <c r="MV605" s="7"/>
      <c r="MW605" s="7"/>
      <c r="MX605" s="7"/>
      <c r="MY605" s="7"/>
      <c r="MZ605" s="7"/>
      <c r="NA605" s="7"/>
      <c r="NB605" s="7"/>
      <c r="NC605" s="7"/>
      <c r="ND605" s="7"/>
      <c r="NE605" s="7"/>
      <c r="NF605" s="7"/>
      <c r="NG605" s="7"/>
      <c r="NH605" s="7"/>
      <c r="NI605" s="7"/>
      <c r="NJ605" s="7"/>
      <c r="NK605" s="7"/>
      <c r="NL605" s="7"/>
      <c r="NM605" s="7"/>
      <c r="NN605" s="7"/>
      <c r="NO605" s="7"/>
      <c r="NP605" s="7"/>
      <c r="NQ605" s="7"/>
      <c r="NR605" s="7"/>
      <c r="NS605" s="7"/>
      <c r="NT605" s="7"/>
      <c r="NU605" s="7"/>
      <c r="NV605" s="7"/>
      <c r="NW605" s="7"/>
      <c r="NX605" s="7"/>
      <c r="NY605" s="7"/>
      <c r="NZ605" s="7"/>
      <c r="OA605" s="7"/>
      <c r="OB605" s="7"/>
      <c r="OC605" s="7"/>
      <c r="OD605" s="7"/>
      <c r="OE605" s="7"/>
      <c r="OF605" s="7"/>
      <c r="OG605" s="7"/>
      <c r="OH605" s="7"/>
      <c r="OI605" s="7"/>
      <c r="OJ605" s="7"/>
      <c r="OK605" s="7"/>
      <c r="OL605" s="7"/>
      <c r="OM605" s="7"/>
      <c r="ON605" s="7"/>
      <c r="OO605" s="7"/>
      <c r="OP605" s="7"/>
      <c r="OQ605" s="7"/>
      <c r="OR605" s="7"/>
      <c r="OS605" s="7"/>
      <c r="OT605" s="7"/>
      <c r="OU605" s="7"/>
      <c r="OV605" s="7"/>
      <c r="OW605" s="7"/>
      <c r="OX605" s="7"/>
      <c r="OY605" s="7"/>
      <c r="OZ605" s="7"/>
      <c r="PA605" s="7"/>
      <c r="PB605" s="7"/>
      <c r="PC605" s="7"/>
      <c r="PD605" s="7"/>
      <c r="PE605" s="7"/>
      <c r="PF605" s="7"/>
      <c r="PG605" s="7"/>
      <c r="PH605" s="7"/>
      <c r="PI605" s="7"/>
      <c r="PJ605" s="7"/>
      <c r="PK605" s="7"/>
      <c r="PL605" s="7"/>
      <c r="PM605" s="7"/>
      <c r="PN605" s="7"/>
      <c r="PO605" s="7"/>
      <c r="PP605" s="7"/>
      <c r="PQ605" s="7"/>
      <c r="PR605" s="7"/>
      <c r="PS605" s="7"/>
      <c r="PT605" s="7"/>
      <c r="PU605" s="7"/>
      <c r="PV605" s="7"/>
      <c r="PW605" s="7"/>
      <c r="PX605" s="7"/>
      <c r="PY605" s="7"/>
      <c r="PZ605" s="7"/>
      <c r="QA605" s="7"/>
      <c r="QB605" s="7"/>
      <c r="QC605" s="7"/>
      <c r="QD605" s="7"/>
      <c r="QE605" s="7"/>
      <c r="QF605" s="7"/>
      <c r="QG605" s="7"/>
      <c r="QH605" s="7"/>
      <c r="QI605" s="7"/>
      <c r="QJ605" s="7"/>
      <c r="QK605" s="7"/>
      <c r="QL605" s="7"/>
      <c r="QM605" s="7"/>
      <c r="QN605" s="7"/>
      <c r="QO605" s="7"/>
      <c r="QP605" s="7"/>
      <c r="QQ605" s="7"/>
      <c r="QR605" s="7"/>
      <c r="QS605" s="7"/>
      <c r="QT605" s="7"/>
      <c r="QU605" s="7"/>
      <c r="QV605" s="7"/>
      <c r="QW605" s="7"/>
      <c r="QX605" s="7"/>
      <c r="QY605" s="7"/>
      <c r="QZ605" s="7"/>
      <c r="RA605" s="7"/>
      <c r="RB605" s="7"/>
      <c r="RC605" s="7"/>
      <c r="RD605" s="7"/>
      <c r="RE605" s="7"/>
      <c r="RF605" s="7"/>
      <c r="RG605" s="7"/>
      <c r="RH605" s="7"/>
      <c r="RI605" s="7"/>
      <c r="RJ605" s="7"/>
      <c r="RK605" s="7"/>
      <c r="RL605" s="7"/>
      <c r="RM605" s="7"/>
      <c r="RN605" s="7"/>
      <c r="RO605" s="7"/>
      <c r="RP605" s="7"/>
      <c r="RQ605" s="7"/>
      <c r="RR605" s="7"/>
      <c r="RS605" s="7"/>
      <c r="RT605" s="7"/>
      <c r="RU605" s="7"/>
      <c r="RV605" s="7"/>
      <c r="RW605" s="7"/>
      <c r="RX605" s="7"/>
      <c r="RY605" s="7"/>
      <c r="RZ605" s="7"/>
      <c r="SA605" s="7"/>
      <c r="SB605" s="7"/>
      <c r="SC605" s="7"/>
      <c r="SD605" s="7"/>
      <c r="SE605" s="7"/>
      <c r="SF605" s="7"/>
      <c r="SG605" s="7"/>
      <c r="SH605" s="7"/>
      <c r="SI605" s="7"/>
      <c r="SJ605" s="7"/>
      <c r="SK605" s="7"/>
    </row>
    <row r="606" ht="14.2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  <c r="DT606" s="7"/>
      <c r="DU606" s="7"/>
      <c r="DV606" s="7"/>
      <c r="DW606" s="7"/>
      <c r="DX606" s="7"/>
      <c r="DY606" s="7"/>
      <c r="DZ606" s="7"/>
      <c r="EA606" s="7"/>
      <c r="EB606" s="7"/>
      <c r="EC606" s="7"/>
      <c r="ED606" s="7"/>
      <c r="EE606" s="7"/>
      <c r="EF606" s="7"/>
      <c r="EG606" s="7"/>
      <c r="EH606" s="7"/>
      <c r="EI606" s="7"/>
      <c r="EJ606" s="7"/>
      <c r="EK606" s="7"/>
      <c r="EL606" s="7"/>
      <c r="EM606" s="7"/>
      <c r="EN606" s="7"/>
      <c r="EO606" s="7"/>
      <c r="EP606" s="7"/>
      <c r="EQ606" s="7"/>
      <c r="ER606" s="7"/>
      <c r="ES606" s="7"/>
      <c r="ET606" s="7"/>
      <c r="EU606" s="7"/>
      <c r="EV606" s="7"/>
      <c r="EW606" s="7"/>
      <c r="EX606" s="7"/>
      <c r="EY606" s="7"/>
      <c r="EZ606" s="7"/>
      <c r="FA606" s="7"/>
      <c r="FB606" s="7"/>
      <c r="FC606" s="7"/>
      <c r="FD606" s="7"/>
      <c r="FE606" s="7"/>
      <c r="FF606" s="7"/>
      <c r="FG606" s="7"/>
      <c r="FH606" s="7"/>
      <c r="FI606" s="7"/>
      <c r="FJ606" s="7"/>
      <c r="FK606" s="7"/>
      <c r="FL606" s="7"/>
      <c r="FM606" s="7"/>
      <c r="FN606" s="7"/>
      <c r="FO606" s="7"/>
      <c r="FP606" s="7"/>
      <c r="FQ606" s="7"/>
      <c r="FR606" s="7"/>
      <c r="FS606" s="7"/>
      <c r="FT606" s="7"/>
      <c r="FU606" s="7"/>
      <c r="FV606" s="7"/>
      <c r="FW606" s="7"/>
      <c r="FX606" s="7"/>
      <c r="FY606" s="7"/>
      <c r="FZ606" s="7"/>
      <c r="GA606" s="7"/>
      <c r="GB606" s="7"/>
      <c r="GC606" s="7"/>
      <c r="GD606" s="7"/>
      <c r="GE606" s="7"/>
      <c r="GF606" s="7"/>
      <c r="GG606" s="7"/>
      <c r="GH606" s="7"/>
      <c r="GI606" s="7"/>
      <c r="GJ606" s="7"/>
      <c r="GK606" s="7"/>
      <c r="GL606" s="7"/>
      <c r="GM606" s="7"/>
      <c r="GN606" s="7"/>
      <c r="GO606" s="7"/>
      <c r="GP606" s="7"/>
      <c r="GQ606" s="7"/>
      <c r="GR606" s="7"/>
      <c r="GS606" s="7"/>
      <c r="GT606" s="7"/>
      <c r="GU606" s="7"/>
      <c r="GV606" s="7"/>
      <c r="GW606" s="7"/>
      <c r="GX606" s="7"/>
      <c r="GY606" s="7"/>
      <c r="GZ606" s="7"/>
      <c r="HA606" s="7"/>
      <c r="HB606" s="7"/>
      <c r="HC606" s="7"/>
      <c r="HD606" s="7"/>
      <c r="HE606" s="7"/>
      <c r="HF606" s="7"/>
      <c r="HG606" s="7"/>
      <c r="HH606" s="7"/>
      <c r="HI606" s="7"/>
      <c r="HJ606" s="7"/>
      <c r="HK606" s="7"/>
      <c r="HL606" s="7"/>
      <c r="HM606" s="7"/>
      <c r="HN606" s="7"/>
      <c r="HO606" s="7"/>
      <c r="HP606" s="7"/>
      <c r="HQ606" s="7"/>
      <c r="HR606" s="7"/>
      <c r="HS606" s="7"/>
      <c r="HT606" s="7"/>
      <c r="HU606" s="7"/>
      <c r="HV606" s="7"/>
      <c r="HW606" s="7"/>
      <c r="HX606" s="7"/>
      <c r="HY606" s="7"/>
      <c r="HZ606" s="7"/>
      <c r="IA606" s="7"/>
      <c r="IB606" s="7"/>
      <c r="IC606" s="7"/>
      <c r="ID606" s="7"/>
      <c r="IE606" s="7"/>
      <c r="IF606" s="7"/>
      <c r="IG606" s="7"/>
      <c r="IH606" s="7"/>
      <c r="II606" s="7"/>
      <c r="IJ606" s="7"/>
      <c r="IK606" s="7"/>
      <c r="IL606" s="7"/>
      <c r="IM606" s="7"/>
      <c r="IN606" s="7"/>
      <c r="IO606" s="7"/>
      <c r="IP606" s="7"/>
      <c r="IQ606" s="7"/>
      <c r="IR606" s="7"/>
      <c r="IS606" s="7"/>
      <c r="IT606" s="7"/>
      <c r="IU606" s="7"/>
      <c r="IV606" s="7"/>
      <c r="IW606" s="7"/>
      <c r="IX606" s="7"/>
      <c r="IY606" s="7"/>
      <c r="IZ606" s="7"/>
      <c r="JA606" s="7"/>
      <c r="JB606" s="7"/>
      <c r="JC606" s="7"/>
      <c r="JD606" s="7"/>
      <c r="JE606" s="7"/>
      <c r="JF606" s="7"/>
      <c r="JG606" s="7"/>
      <c r="JH606" s="7"/>
      <c r="JI606" s="7"/>
      <c r="JJ606" s="7"/>
      <c r="JK606" s="7"/>
      <c r="JL606" s="7"/>
      <c r="JM606" s="7"/>
      <c r="JN606" s="7"/>
      <c r="JO606" s="7"/>
      <c r="JP606" s="7"/>
      <c r="JQ606" s="7"/>
      <c r="JR606" s="7"/>
      <c r="JS606" s="7"/>
      <c r="JT606" s="7"/>
      <c r="JU606" s="7"/>
      <c r="JV606" s="7"/>
      <c r="JW606" s="7"/>
      <c r="JX606" s="7"/>
      <c r="JY606" s="7"/>
      <c r="JZ606" s="7"/>
      <c r="KA606" s="7"/>
      <c r="KB606" s="7"/>
      <c r="KC606" s="7"/>
      <c r="KD606" s="7"/>
      <c r="KE606" s="7"/>
      <c r="KF606" s="7"/>
      <c r="KG606" s="7"/>
      <c r="KH606" s="7"/>
      <c r="KI606" s="7"/>
      <c r="KJ606" s="7"/>
      <c r="KK606" s="7"/>
      <c r="KL606" s="7"/>
      <c r="KM606" s="7"/>
      <c r="KN606" s="7"/>
      <c r="KO606" s="7"/>
      <c r="KP606" s="7"/>
      <c r="KQ606" s="7"/>
      <c r="KR606" s="7"/>
      <c r="KS606" s="7"/>
      <c r="KT606" s="7"/>
      <c r="KU606" s="7"/>
      <c r="KV606" s="7"/>
      <c r="KW606" s="7"/>
      <c r="KX606" s="7"/>
      <c r="KY606" s="7"/>
      <c r="KZ606" s="7"/>
      <c r="LA606" s="7"/>
      <c r="LB606" s="7"/>
      <c r="LC606" s="7"/>
      <c r="LD606" s="7"/>
      <c r="LE606" s="7"/>
      <c r="LF606" s="7"/>
      <c r="LG606" s="7"/>
      <c r="LH606" s="7"/>
      <c r="LI606" s="7"/>
      <c r="LJ606" s="7"/>
      <c r="LK606" s="7"/>
      <c r="LL606" s="7"/>
      <c r="LM606" s="7"/>
      <c r="LN606" s="7"/>
      <c r="LO606" s="7"/>
      <c r="LP606" s="7"/>
      <c r="LQ606" s="7"/>
      <c r="LR606" s="7"/>
      <c r="LS606" s="7"/>
      <c r="LT606" s="7"/>
      <c r="LU606" s="7"/>
      <c r="LV606" s="7"/>
      <c r="LW606" s="7"/>
      <c r="LX606" s="7"/>
      <c r="LY606" s="7"/>
      <c r="LZ606" s="7"/>
      <c r="MA606" s="7"/>
      <c r="MB606" s="7"/>
      <c r="MC606" s="7"/>
      <c r="MD606" s="7"/>
      <c r="ME606" s="7"/>
      <c r="MF606" s="7"/>
      <c r="MG606" s="7"/>
      <c r="MH606" s="7"/>
      <c r="MI606" s="7"/>
      <c r="MJ606" s="7"/>
      <c r="MK606" s="7"/>
      <c r="ML606" s="7"/>
      <c r="MM606" s="7"/>
      <c r="MN606" s="7"/>
      <c r="MO606" s="7"/>
      <c r="MP606" s="7"/>
      <c r="MQ606" s="7"/>
      <c r="MR606" s="7"/>
      <c r="MS606" s="7"/>
      <c r="MT606" s="7"/>
      <c r="MU606" s="7"/>
      <c r="MV606" s="7"/>
      <c r="MW606" s="7"/>
      <c r="MX606" s="7"/>
      <c r="MY606" s="7"/>
      <c r="MZ606" s="7"/>
      <c r="NA606" s="7"/>
      <c r="NB606" s="7"/>
      <c r="NC606" s="7"/>
      <c r="ND606" s="7"/>
      <c r="NE606" s="7"/>
      <c r="NF606" s="7"/>
      <c r="NG606" s="7"/>
      <c r="NH606" s="7"/>
      <c r="NI606" s="7"/>
      <c r="NJ606" s="7"/>
      <c r="NK606" s="7"/>
      <c r="NL606" s="7"/>
      <c r="NM606" s="7"/>
      <c r="NN606" s="7"/>
      <c r="NO606" s="7"/>
      <c r="NP606" s="7"/>
      <c r="NQ606" s="7"/>
      <c r="NR606" s="7"/>
      <c r="NS606" s="7"/>
      <c r="NT606" s="7"/>
      <c r="NU606" s="7"/>
      <c r="NV606" s="7"/>
      <c r="NW606" s="7"/>
      <c r="NX606" s="7"/>
      <c r="NY606" s="7"/>
      <c r="NZ606" s="7"/>
      <c r="OA606" s="7"/>
      <c r="OB606" s="7"/>
      <c r="OC606" s="7"/>
      <c r="OD606" s="7"/>
      <c r="OE606" s="7"/>
      <c r="OF606" s="7"/>
      <c r="OG606" s="7"/>
      <c r="OH606" s="7"/>
      <c r="OI606" s="7"/>
      <c r="OJ606" s="7"/>
      <c r="OK606" s="7"/>
      <c r="OL606" s="7"/>
      <c r="OM606" s="7"/>
      <c r="ON606" s="7"/>
      <c r="OO606" s="7"/>
      <c r="OP606" s="7"/>
      <c r="OQ606" s="7"/>
      <c r="OR606" s="7"/>
      <c r="OS606" s="7"/>
      <c r="OT606" s="7"/>
      <c r="OU606" s="7"/>
      <c r="OV606" s="7"/>
      <c r="OW606" s="7"/>
      <c r="OX606" s="7"/>
      <c r="OY606" s="7"/>
      <c r="OZ606" s="7"/>
      <c r="PA606" s="7"/>
      <c r="PB606" s="7"/>
      <c r="PC606" s="7"/>
      <c r="PD606" s="7"/>
      <c r="PE606" s="7"/>
      <c r="PF606" s="7"/>
      <c r="PG606" s="7"/>
      <c r="PH606" s="7"/>
      <c r="PI606" s="7"/>
      <c r="PJ606" s="7"/>
      <c r="PK606" s="7"/>
      <c r="PL606" s="7"/>
      <c r="PM606" s="7"/>
      <c r="PN606" s="7"/>
      <c r="PO606" s="7"/>
      <c r="PP606" s="7"/>
      <c r="PQ606" s="7"/>
      <c r="PR606" s="7"/>
      <c r="PS606" s="7"/>
      <c r="PT606" s="7"/>
      <c r="PU606" s="7"/>
      <c r="PV606" s="7"/>
      <c r="PW606" s="7"/>
      <c r="PX606" s="7"/>
      <c r="PY606" s="7"/>
      <c r="PZ606" s="7"/>
      <c r="QA606" s="7"/>
      <c r="QB606" s="7"/>
      <c r="QC606" s="7"/>
      <c r="QD606" s="7"/>
      <c r="QE606" s="7"/>
      <c r="QF606" s="7"/>
      <c r="QG606" s="7"/>
      <c r="QH606" s="7"/>
      <c r="QI606" s="7"/>
      <c r="QJ606" s="7"/>
      <c r="QK606" s="7"/>
      <c r="QL606" s="7"/>
      <c r="QM606" s="7"/>
      <c r="QN606" s="7"/>
      <c r="QO606" s="7"/>
      <c r="QP606" s="7"/>
      <c r="QQ606" s="7"/>
      <c r="QR606" s="7"/>
      <c r="QS606" s="7"/>
      <c r="QT606" s="7"/>
      <c r="QU606" s="7"/>
      <c r="QV606" s="7"/>
      <c r="QW606" s="7"/>
      <c r="QX606" s="7"/>
      <c r="QY606" s="7"/>
      <c r="QZ606" s="7"/>
      <c r="RA606" s="7"/>
      <c r="RB606" s="7"/>
      <c r="RC606" s="7"/>
      <c r="RD606" s="7"/>
      <c r="RE606" s="7"/>
      <c r="RF606" s="7"/>
      <c r="RG606" s="7"/>
      <c r="RH606" s="7"/>
      <c r="RI606" s="7"/>
      <c r="RJ606" s="7"/>
      <c r="RK606" s="7"/>
      <c r="RL606" s="7"/>
      <c r="RM606" s="7"/>
      <c r="RN606" s="7"/>
      <c r="RO606" s="7"/>
      <c r="RP606" s="7"/>
      <c r="RQ606" s="7"/>
      <c r="RR606" s="7"/>
      <c r="RS606" s="7"/>
      <c r="RT606" s="7"/>
      <c r="RU606" s="7"/>
      <c r="RV606" s="7"/>
      <c r="RW606" s="7"/>
      <c r="RX606" s="7"/>
      <c r="RY606" s="7"/>
      <c r="RZ606" s="7"/>
      <c r="SA606" s="7"/>
      <c r="SB606" s="7"/>
      <c r="SC606" s="7"/>
      <c r="SD606" s="7"/>
      <c r="SE606" s="7"/>
      <c r="SF606" s="7"/>
      <c r="SG606" s="7"/>
      <c r="SH606" s="7"/>
      <c r="SI606" s="7"/>
      <c r="SJ606" s="7"/>
      <c r="SK606" s="7"/>
    </row>
    <row r="607" ht="14.2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  <c r="DT607" s="7"/>
      <c r="DU607" s="7"/>
      <c r="DV607" s="7"/>
      <c r="DW607" s="7"/>
      <c r="DX607" s="7"/>
      <c r="DY607" s="7"/>
      <c r="DZ607" s="7"/>
      <c r="EA607" s="7"/>
      <c r="EB607" s="7"/>
      <c r="EC607" s="7"/>
      <c r="ED607" s="7"/>
      <c r="EE607" s="7"/>
      <c r="EF607" s="7"/>
      <c r="EG607" s="7"/>
      <c r="EH607" s="7"/>
      <c r="EI607" s="7"/>
      <c r="EJ607" s="7"/>
      <c r="EK607" s="7"/>
      <c r="EL607" s="7"/>
      <c r="EM607" s="7"/>
      <c r="EN607" s="7"/>
      <c r="EO607" s="7"/>
      <c r="EP607" s="7"/>
      <c r="EQ607" s="7"/>
      <c r="ER607" s="7"/>
      <c r="ES607" s="7"/>
      <c r="ET607" s="7"/>
      <c r="EU607" s="7"/>
      <c r="EV607" s="7"/>
      <c r="EW607" s="7"/>
      <c r="EX607" s="7"/>
      <c r="EY607" s="7"/>
      <c r="EZ607" s="7"/>
      <c r="FA607" s="7"/>
      <c r="FB607" s="7"/>
      <c r="FC607" s="7"/>
      <c r="FD607" s="7"/>
      <c r="FE607" s="7"/>
      <c r="FF607" s="7"/>
      <c r="FG607" s="7"/>
      <c r="FH607" s="7"/>
      <c r="FI607" s="7"/>
      <c r="FJ607" s="7"/>
      <c r="FK607" s="7"/>
      <c r="FL607" s="7"/>
      <c r="FM607" s="7"/>
      <c r="FN607" s="7"/>
      <c r="FO607" s="7"/>
      <c r="FP607" s="7"/>
      <c r="FQ607" s="7"/>
      <c r="FR607" s="7"/>
      <c r="FS607" s="7"/>
      <c r="FT607" s="7"/>
      <c r="FU607" s="7"/>
      <c r="FV607" s="7"/>
      <c r="FW607" s="7"/>
      <c r="FX607" s="7"/>
      <c r="FY607" s="7"/>
      <c r="FZ607" s="7"/>
      <c r="GA607" s="7"/>
      <c r="GB607" s="7"/>
      <c r="GC607" s="7"/>
      <c r="GD607" s="7"/>
      <c r="GE607" s="7"/>
      <c r="GF607" s="7"/>
      <c r="GG607" s="7"/>
      <c r="GH607" s="7"/>
      <c r="GI607" s="7"/>
      <c r="GJ607" s="7"/>
      <c r="GK607" s="7"/>
      <c r="GL607" s="7"/>
      <c r="GM607" s="7"/>
      <c r="GN607" s="7"/>
      <c r="GO607" s="7"/>
      <c r="GP607" s="7"/>
      <c r="GQ607" s="7"/>
      <c r="GR607" s="7"/>
      <c r="GS607" s="7"/>
      <c r="GT607" s="7"/>
      <c r="GU607" s="7"/>
      <c r="GV607" s="7"/>
      <c r="GW607" s="7"/>
      <c r="GX607" s="7"/>
      <c r="GY607" s="7"/>
      <c r="GZ607" s="7"/>
      <c r="HA607" s="7"/>
      <c r="HB607" s="7"/>
      <c r="HC607" s="7"/>
      <c r="HD607" s="7"/>
      <c r="HE607" s="7"/>
      <c r="HF607" s="7"/>
      <c r="HG607" s="7"/>
      <c r="HH607" s="7"/>
      <c r="HI607" s="7"/>
      <c r="HJ607" s="7"/>
      <c r="HK607" s="7"/>
      <c r="HL607" s="7"/>
      <c r="HM607" s="7"/>
      <c r="HN607" s="7"/>
      <c r="HO607" s="7"/>
      <c r="HP607" s="7"/>
      <c r="HQ607" s="7"/>
      <c r="HR607" s="7"/>
      <c r="HS607" s="7"/>
      <c r="HT607" s="7"/>
      <c r="HU607" s="7"/>
      <c r="HV607" s="7"/>
      <c r="HW607" s="7"/>
      <c r="HX607" s="7"/>
      <c r="HY607" s="7"/>
      <c r="HZ607" s="7"/>
      <c r="IA607" s="7"/>
      <c r="IB607" s="7"/>
      <c r="IC607" s="7"/>
      <c r="ID607" s="7"/>
      <c r="IE607" s="7"/>
      <c r="IF607" s="7"/>
      <c r="IG607" s="7"/>
      <c r="IH607" s="7"/>
      <c r="II607" s="7"/>
      <c r="IJ607" s="7"/>
      <c r="IK607" s="7"/>
      <c r="IL607" s="7"/>
      <c r="IM607" s="7"/>
      <c r="IN607" s="7"/>
      <c r="IO607" s="7"/>
      <c r="IP607" s="7"/>
      <c r="IQ607" s="7"/>
      <c r="IR607" s="7"/>
      <c r="IS607" s="7"/>
      <c r="IT607" s="7"/>
      <c r="IU607" s="7"/>
      <c r="IV607" s="7"/>
      <c r="IW607" s="7"/>
      <c r="IX607" s="7"/>
      <c r="IY607" s="7"/>
      <c r="IZ607" s="7"/>
      <c r="JA607" s="7"/>
      <c r="JB607" s="7"/>
      <c r="JC607" s="7"/>
      <c r="JD607" s="7"/>
      <c r="JE607" s="7"/>
      <c r="JF607" s="7"/>
      <c r="JG607" s="7"/>
      <c r="JH607" s="7"/>
      <c r="JI607" s="7"/>
      <c r="JJ607" s="7"/>
      <c r="JK607" s="7"/>
      <c r="JL607" s="7"/>
      <c r="JM607" s="7"/>
      <c r="JN607" s="7"/>
      <c r="JO607" s="7"/>
      <c r="JP607" s="7"/>
      <c r="JQ607" s="7"/>
      <c r="JR607" s="7"/>
      <c r="JS607" s="7"/>
      <c r="JT607" s="7"/>
      <c r="JU607" s="7"/>
      <c r="JV607" s="7"/>
      <c r="JW607" s="7"/>
      <c r="JX607" s="7"/>
      <c r="JY607" s="7"/>
      <c r="JZ607" s="7"/>
      <c r="KA607" s="7"/>
      <c r="KB607" s="7"/>
      <c r="KC607" s="7"/>
      <c r="KD607" s="7"/>
      <c r="KE607" s="7"/>
      <c r="KF607" s="7"/>
      <c r="KG607" s="7"/>
      <c r="KH607" s="7"/>
      <c r="KI607" s="7"/>
      <c r="KJ607" s="7"/>
      <c r="KK607" s="7"/>
      <c r="KL607" s="7"/>
      <c r="KM607" s="7"/>
      <c r="KN607" s="7"/>
      <c r="KO607" s="7"/>
      <c r="KP607" s="7"/>
      <c r="KQ607" s="7"/>
      <c r="KR607" s="7"/>
      <c r="KS607" s="7"/>
      <c r="KT607" s="7"/>
      <c r="KU607" s="7"/>
      <c r="KV607" s="7"/>
      <c r="KW607" s="7"/>
      <c r="KX607" s="7"/>
      <c r="KY607" s="7"/>
      <c r="KZ607" s="7"/>
      <c r="LA607" s="7"/>
      <c r="LB607" s="7"/>
      <c r="LC607" s="7"/>
      <c r="LD607" s="7"/>
      <c r="LE607" s="7"/>
      <c r="LF607" s="7"/>
      <c r="LG607" s="7"/>
      <c r="LH607" s="7"/>
      <c r="LI607" s="7"/>
      <c r="LJ607" s="7"/>
      <c r="LK607" s="7"/>
      <c r="LL607" s="7"/>
      <c r="LM607" s="7"/>
      <c r="LN607" s="7"/>
      <c r="LO607" s="7"/>
      <c r="LP607" s="7"/>
      <c r="LQ607" s="7"/>
      <c r="LR607" s="7"/>
      <c r="LS607" s="7"/>
      <c r="LT607" s="7"/>
      <c r="LU607" s="7"/>
      <c r="LV607" s="7"/>
      <c r="LW607" s="7"/>
      <c r="LX607" s="7"/>
      <c r="LY607" s="7"/>
      <c r="LZ607" s="7"/>
      <c r="MA607" s="7"/>
      <c r="MB607" s="7"/>
      <c r="MC607" s="7"/>
      <c r="MD607" s="7"/>
      <c r="ME607" s="7"/>
      <c r="MF607" s="7"/>
      <c r="MG607" s="7"/>
      <c r="MH607" s="7"/>
      <c r="MI607" s="7"/>
      <c r="MJ607" s="7"/>
      <c r="MK607" s="7"/>
      <c r="ML607" s="7"/>
      <c r="MM607" s="7"/>
      <c r="MN607" s="7"/>
      <c r="MO607" s="7"/>
      <c r="MP607" s="7"/>
      <c r="MQ607" s="7"/>
      <c r="MR607" s="7"/>
      <c r="MS607" s="7"/>
      <c r="MT607" s="7"/>
      <c r="MU607" s="7"/>
      <c r="MV607" s="7"/>
      <c r="MW607" s="7"/>
      <c r="MX607" s="7"/>
      <c r="MY607" s="7"/>
      <c r="MZ607" s="7"/>
      <c r="NA607" s="7"/>
      <c r="NB607" s="7"/>
      <c r="NC607" s="7"/>
      <c r="ND607" s="7"/>
      <c r="NE607" s="7"/>
      <c r="NF607" s="7"/>
      <c r="NG607" s="7"/>
      <c r="NH607" s="7"/>
      <c r="NI607" s="7"/>
      <c r="NJ607" s="7"/>
      <c r="NK607" s="7"/>
      <c r="NL607" s="7"/>
      <c r="NM607" s="7"/>
      <c r="NN607" s="7"/>
      <c r="NO607" s="7"/>
      <c r="NP607" s="7"/>
      <c r="NQ607" s="7"/>
      <c r="NR607" s="7"/>
      <c r="NS607" s="7"/>
      <c r="NT607" s="7"/>
      <c r="NU607" s="7"/>
      <c r="NV607" s="7"/>
      <c r="NW607" s="7"/>
      <c r="NX607" s="7"/>
      <c r="NY607" s="7"/>
      <c r="NZ607" s="7"/>
      <c r="OA607" s="7"/>
      <c r="OB607" s="7"/>
      <c r="OC607" s="7"/>
      <c r="OD607" s="7"/>
      <c r="OE607" s="7"/>
      <c r="OF607" s="7"/>
      <c r="OG607" s="7"/>
      <c r="OH607" s="7"/>
      <c r="OI607" s="7"/>
      <c r="OJ607" s="7"/>
      <c r="OK607" s="7"/>
      <c r="OL607" s="7"/>
      <c r="OM607" s="7"/>
      <c r="ON607" s="7"/>
      <c r="OO607" s="7"/>
      <c r="OP607" s="7"/>
      <c r="OQ607" s="7"/>
      <c r="OR607" s="7"/>
      <c r="OS607" s="7"/>
      <c r="OT607" s="7"/>
      <c r="OU607" s="7"/>
      <c r="OV607" s="7"/>
      <c r="OW607" s="7"/>
      <c r="OX607" s="7"/>
      <c r="OY607" s="7"/>
      <c r="OZ607" s="7"/>
      <c r="PA607" s="7"/>
      <c r="PB607" s="7"/>
      <c r="PC607" s="7"/>
      <c r="PD607" s="7"/>
      <c r="PE607" s="7"/>
      <c r="PF607" s="7"/>
      <c r="PG607" s="7"/>
      <c r="PH607" s="7"/>
      <c r="PI607" s="7"/>
      <c r="PJ607" s="7"/>
      <c r="PK607" s="7"/>
      <c r="PL607" s="7"/>
      <c r="PM607" s="7"/>
      <c r="PN607" s="7"/>
      <c r="PO607" s="7"/>
      <c r="PP607" s="7"/>
      <c r="PQ607" s="7"/>
      <c r="PR607" s="7"/>
      <c r="PS607" s="7"/>
      <c r="PT607" s="7"/>
      <c r="PU607" s="7"/>
      <c r="PV607" s="7"/>
      <c r="PW607" s="7"/>
      <c r="PX607" s="7"/>
      <c r="PY607" s="7"/>
      <c r="PZ607" s="7"/>
      <c r="QA607" s="7"/>
      <c r="QB607" s="7"/>
      <c r="QC607" s="7"/>
      <c r="QD607" s="7"/>
      <c r="QE607" s="7"/>
      <c r="QF607" s="7"/>
      <c r="QG607" s="7"/>
      <c r="QH607" s="7"/>
      <c r="QI607" s="7"/>
      <c r="QJ607" s="7"/>
      <c r="QK607" s="7"/>
      <c r="QL607" s="7"/>
      <c r="QM607" s="7"/>
      <c r="QN607" s="7"/>
      <c r="QO607" s="7"/>
      <c r="QP607" s="7"/>
      <c r="QQ607" s="7"/>
      <c r="QR607" s="7"/>
      <c r="QS607" s="7"/>
      <c r="QT607" s="7"/>
      <c r="QU607" s="7"/>
      <c r="QV607" s="7"/>
      <c r="QW607" s="7"/>
      <c r="QX607" s="7"/>
      <c r="QY607" s="7"/>
      <c r="QZ607" s="7"/>
      <c r="RA607" s="7"/>
      <c r="RB607" s="7"/>
      <c r="RC607" s="7"/>
      <c r="RD607" s="7"/>
      <c r="RE607" s="7"/>
      <c r="RF607" s="7"/>
      <c r="RG607" s="7"/>
      <c r="RH607" s="7"/>
      <c r="RI607" s="7"/>
      <c r="RJ607" s="7"/>
      <c r="RK607" s="7"/>
      <c r="RL607" s="7"/>
      <c r="RM607" s="7"/>
      <c r="RN607" s="7"/>
      <c r="RO607" s="7"/>
      <c r="RP607" s="7"/>
      <c r="RQ607" s="7"/>
      <c r="RR607" s="7"/>
      <c r="RS607" s="7"/>
      <c r="RT607" s="7"/>
      <c r="RU607" s="7"/>
      <c r="RV607" s="7"/>
      <c r="RW607" s="7"/>
      <c r="RX607" s="7"/>
      <c r="RY607" s="7"/>
      <c r="RZ607" s="7"/>
      <c r="SA607" s="7"/>
      <c r="SB607" s="7"/>
      <c r="SC607" s="7"/>
      <c r="SD607" s="7"/>
      <c r="SE607" s="7"/>
      <c r="SF607" s="7"/>
      <c r="SG607" s="7"/>
      <c r="SH607" s="7"/>
      <c r="SI607" s="7"/>
      <c r="SJ607" s="7"/>
      <c r="SK607" s="7"/>
    </row>
    <row r="608" ht="14.2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  <c r="DT608" s="7"/>
      <c r="DU608" s="7"/>
      <c r="DV608" s="7"/>
      <c r="DW608" s="7"/>
      <c r="DX608" s="7"/>
      <c r="DY608" s="7"/>
      <c r="DZ608" s="7"/>
      <c r="EA608" s="7"/>
      <c r="EB608" s="7"/>
      <c r="EC608" s="7"/>
      <c r="ED608" s="7"/>
      <c r="EE608" s="7"/>
      <c r="EF608" s="7"/>
      <c r="EG608" s="7"/>
      <c r="EH608" s="7"/>
      <c r="EI608" s="7"/>
      <c r="EJ608" s="7"/>
      <c r="EK608" s="7"/>
      <c r="EL608" s="7"/>
      <c r="EM608" s="7"/>
      <c r="EN608" s="7"/>
      <c r="EO608" s="7"/>
      <c r="EP608" s="7"/>
      <c r="EQ608" s="7"/>
      <c r="ER608" s="7"/>
      <c r="ES608" s="7"/>
      <c r="ET608" s="7"/>
      <c r="EU608" s="7"/>
      <c r="EV608" s="7"/>
      <c r="EW608" s="7"/>
      <c r="EX608" s="7"/>
      <c r="EY608" s="7"/>
      <c r="EZ608" s="7"/>
      <c r="FA608" s="7"/>
      <c r="FB608" s="7"/>
      <c r="FC608" s="7"/>
      <c r="FD608" s="7"/>
      <c r="FE608" s="7"/>
      <c r="FF608" s="7"/>
      <c r="FG608" s="7"/>
      <c r="FH608" s="7"/>
      <c r="FI608" s="7"/>
      <c r="FJ608" s="7"/>
      <c r="FK608" s="7"/>
      <c r="FL608" s="7"/>
      <c r="FM608" s="7"/>
      <c r="FN608" s="7"/>
      <c r="FO608" s="7"/>
      <c r="FP608" s="7"/>
      <c r="FQ608" s="7"/>
      <c r="FR608" s="7"/>
      <c r="FS608" s="7"/>
      <c r="FT608" s="7"/>
      <c r="FU608" s="7"/>
      <c r="FV608" s="7"/>
      <c r="FW608" s="7"/>
      <c r="FX608" s="7"/>
      <c r="FY608" s="7"/>
      <c r="FZ608" s="7"/>
      <c r="GA608" s="7"/>
      <c r="GB608" s="7"/>
      <c r="GC608" s="7"/>
      <c r="GD608" s="7"/>
      <c r="GE608" s="7"/>
      <c r="GF608" s="7"/>
      <c r="GG608" s="7"/>
      <c r="GH608" s="7"/>
      <c r="GI608" s="7"/>
      <c r="GJ608" s="7"/>
      <c r="GK608" s="7"/>
      <c r="GL608" s="7"/>
      <c r="GM608" s="7"/>
      <c r="GN608" s="7"/>
      <c r="GO608" s="7"/>
      <c r="GP608" s="7"/>
      <c r="GQ608" s="7"/>
      <c r="GR608" s="7"/>
      <c r="GS608" s="7"/>
      <c r="GT608" s="7"/>
      <c r="GU608" s="7"/>
      <c r="GV608" s="7"/>
      <c r="GW608" s="7"/>
      <c r="GX608" s="7"/>
      <c r="GY608" s="7"/>
      <c r="GZ608" s="7"/>
      <c r="HA608" s="7"/>
      <c r="HB608" s="7"/>
      <c r="HC608" s="7"/>
      <c r="HD608" s="7"/>
      <c r="HE608" s="7"/>
      <c r="HF608" s="7"/>
      <c r="HG608" s="7"/>
      <c r="HH608" s="7"/>
      <c r="HI608" s="7"/>
      <c r="HJ608" s="7"/>
      <c r="HK608" s="7"/>
      <c r="HL608" s="7"/>
      <c r="HM608" s="7"/>
      <c r="HN608" s="7"/>
      <c r="HO608" s="7"/>
      <c r="HP608" s="7"/>
      <c r="HQ608" s="7"/>
      <c r="HR608" s="7"/>
      <c r="HS608" s="7"/>
      <c r="HT608" s="7"/>
      <c r="HU608" s="7"/>
      <c r="HV608" s="7"/>
      <c r="HW608" s="7"/>
      <c r="HX608" s="7"/>
      <c r="HY608" s="7"/>
      <c r="HZ608" s="7"/>
      <c r="IA608" s="7"/>
      <c r="IB608" s="7"/>
      <c r="IC608" s="7"/>
      <c r="ID608" s="7"/>
      <c r="IE608" s="7"/>
      <c r="IF608" s="7"/>
      <c r="IG608" s="7"/>
      <c r="IH608" s="7"/>
      <c r="II608" s="7"/>
      <c r="IJ608" s="7"/>
      <c r="IK608" s="7"/>
      <c r="IL608" s="7"/>
      <c r="IM608" s="7"/>
      <c r="IN608" s="7"/>
      <c r="IO608" s="7"/>
      <c r="IP608" s="7"/>
      <c r="IQ608" s="7"/>
      <c r="IR608" s="7"/>
      <c r="IS608" s="7"/>
      <c r="IT608" s="7"/>
      <c r="IU608" s="7"/>
      <c r="IV608" s="7"/>
      <c r="IW608" s="7"/>
      <c r="IX608" s="7"/>
      <c r="IY608" s="7"/>
      <c r="IZ608" s="7"/>
      <c r="JA608" s="7"/>
      <c r="JB608" s="7"/>
      <c r="JC608" s="7"/>
      <c r="JD608" s="7"/>
      <c r="JE608" s="7"/>
      <c r="JF608" s="7"/>
      <c r="JG608" s="7"/>
      <c r="JH608" s="7"/>
      <c r="JI608" s="7"/>
      <c r="JJ608" s="7"/>
      <c r="JK608" s="7"/>
      <c r="JL608" s="7"/>
      <c r="JM608" s="7"/>
      <c r="JN608" s="7"/>
      <c r="JO608" s="7"/>
      <c r="JP608" s="7"/>
      <c r="JQ608" s="7"/>
      <c r="JR608" s="7"/>
      <c r="JS608" s="7"/>
      <c r="JT608" s="7"/>
      <c r="JU608" s="7"/>
      <c r="JV608" s="7"/>
      <c r="JW608" s="7"/>
      <c r="JX608" s="7"/>
      <c r="JY608" s="7"/>
      <c r="JZ608" s="7"/>
      <c r="KA608" s="7"/>
      <c r="KB608" s="7"/>
      <c r="KC608" s="7"/>
      <c r="KD608" s="7"/>
      <c r="KE608" s="7"/>
      <c r="KF608" s="7"/>
      <c r="KG608" s="7"/>
      <c r="KH608" s="7"/>
      <c r="KI608" s="7"/>
      <c r="KJ608" s="7"/>
      <c r="KK608" s="7"/>
      <c r="KL608" s="7"/>
      <c r="KM608" s="7"/>
      <c r="KN608" s="7"/>
      <c r="KO608" s="7"/>
      <c r="KP608" s="7"/>
      <c r="KQ608" s="7"/>
      <c r="KR608" s="7"/>
      <c r="KS608" s="7"/>
      <c r="KT608" s="7"/>
      <c r="KU608" s="7"/>
      <c r="KV608" s="7"/>
      <c r="KW608" s="7"/>
      <c r="KX608" s="7"/>
      <c r="KY608" s="7"/>
      <c r="KZ608" s="7"/>
      <c r="LA608" s="7"/>
      <c r="LB608" s="7"/>
      <c r="LC608" s="7"/>
      <c r="LD608" s="7"/>
      <c r="LE608" s="7"/>
      <c r="LF608" s="7"/>
      <c r="LG608" s="7"/>
      <c r="LH608" s="7"/>
      <c r="LI608" s="7"/>
      <c r="LJ608" s="7"/>
      <c r="LK608" s="7"/>
      <c r="LL608" s="7"/>
      <c r="LM608" s="7"/>
      <c r="LN608" s="7"/>
      <c r="LO608" s="7"/>
      <c r="LP608" s="7"/>
      <c r="LQ608" s="7"/>
      <c r="LR608" s="7"/>
      <c r="LS608" s="7"/>
      <c r="LT608" s="7"/>
      <c r="LU608" s="7"/>
      <c r="LV608" s="7"/>
      <c r="LW608" s="7"/>
      <c r="LX608" s="7"/>
      <c r="LY608" s="7"/>
      <c r="LZ608" s="7"/>
      <c r="MA608" s="7"/>
      <c r="MB608" s="7"/>
      <c r="MC608" s="7"/>
      <c r="MD608" s="7"/>
      <c r="ME608" s="7"/>
      <c r="MF608" s="7"/>
      <c r="MG608" s="7"/>
      <c r="MH608" s="7"/>
      <c r="MI608" s="7"/>
      <c r="MJ608" s="7"/>
      <c r="MK608" s="7"/>
      <c r="ML608" s="7"/>
      <c r="MM608" s="7"/>
      <c r="MN608" s="7"/>
      <c r="MO608" s="7"/>
      <c r="MP608" s="7"/>
      <c r="MQ608" s="7"/>
      <c r="MR608" s="7"/>
      <c r="MS608" s="7"/>
      <c r="MT608" s="7"/>
      <c r="MU608" s="7"/>
      <c r="MV608" s="7"/>
      <c r="MW608" s="7"/>
      <c r="MX608" s="7"/>
      <c r="MY608" s="7"/>
      <c r="MZ608" s="7"/>
      <c r="NA608" s="7"/>
      <c r="NB608" s="7"/>
      <c r="NC608" s="7"/>
      <c r="ND608" s="7"/>
      <c r="NE608" s="7"/>
      <c r="NF608" s="7"/>
      <c r="NG608" s="7"/>
      <c r="NH608" s="7"/>
      <c r="NI608" s="7"/>
      <c r="NJ608" s="7"/>
      <c r="NK608" s="7"/>
      <c r="NL608" s="7"/>
      <c r="NM608" s="7"/>
      <c r="NN608" s="7"/>
      <c r="NO608" s="7"/>
      <c r="NP608" s="7"/>
      <c r="NQ608" s="7"/>
      <c r="NR608" s="7"/>
      <c r="NS608" s="7"/>
      <c r="NT608" s="7"/>
      <c r="NU608" s="7"/>
      <c r="NV608" s="7"/>
      <c r="NW608" s="7"/>
      <c r="NX608" s="7"/>
      <c r="NY608" s="7"/>
      <c r="NZ608" s="7"/>
      <c r="OA608" s="7"/>
      <c r="OB608" s="7"/>
      <c r="OC608" s="7"/>
      <c r="OD608" s="7"/>
      <c r="OE608" s="7"/>
      <c r="OF608" s="7"/>
      <c r="OG608" s="7"/>
      <c r="OH608" s="7"/>
      <c r="OI608" s="7"/>
      <c r="OJ608" s="7"/>
      <c r="OK608" s="7"/>
      <c r="OL608" s="7"/>
      <c r="OM608" s="7"/>
      <c r="ON608" s="7"/>
      <c r="OO608" s="7"/>
      <c r="OP608" s="7"/>
      <c r="OQ608" s="7"/>
      <c r="OR608" s="7"/>
      <c r="OS608" s="7"/>
      <c r="OT608" s="7"/>
      <c r="OU608" s="7"/>
      <c r="OV608" s="7"/>
      <c r="OW608" s="7"/>
      <c r="OX608" s="7"/>
      <c r="OY608" s="7"/>
      <c r="OZ608" s="7"/>
      <c r="PA608" s="7"/>
      <c r="PB608" s="7"/>
      <c r="PC608" s="7"/>
      <c r="PD608" s="7"/>
      <c r="PE608" s="7"/>
      <c r="PF608" s="7"/>
      <c r="PG608" s="7"/>
      <c r="PH608" s="7"/>
      <c r="PI608" s="7"/>
      <c r="PJ608" s="7"/>
      <c r="PK608" s="7"/>
      <c r="PL608" s="7"/>
      <c r="PM608" s="7"/>
      <c r="PN608" s="7"/>
      <c r="PO608" s="7"/>
      <c r="PP608" s="7"/>
      <c r="PQ608" s="7"/>
      <c r="PR608" s="7"/>
      <c r="PS608" s="7"/>
      <c r="PT608" s="7"/>
      <c r="PU608" s="7"/>
      <c r="PV608" s="7"/>
      <c r="PW608" s="7"/>
      <c r="PX608" s="7"/>
      <c r="PY608" s="7"/>
      <c r="PZ608" s="7"/>
      <c r="QA608" s="7"/>
      <c r="QB608" s="7"/>
      <c r="QC608" s="7"/>
      <c r="QD608" s="7"/>
      <c r="QE608" s="7"/>
      <c r="QF608" s="7"/>
      <c r="QG608" s="7"/>
      <c r="QH608" s="7"/>
      <c r="QI608" s="7"/>
      <c r="QJ608" s="7"/>
      <c r="QK608" s="7"/>
      <c r="QL608" s="7"/>
      <c r="QM608" s="7"/>
      <c r="QN608" s="7"/>
      <c r="QO608" s="7"/>
      <c r="QP608" s="7"/>
      <c r="QQ608" s="7"/>
      <c r="QR608" s="7"/>
      <c r="QS608" s="7"/>
      <c r="QT608" s="7"/>
      <c r="QU608" s="7"/>
      <c r="QV608" s="7"/>
      <c r="QW608" s="7"/>
      <c r="QX608" s="7"/>
      <c r="QY608" s="7"/>
      <c r="QZ608" s="7"/>
      <c r="RA608" s="7"/>
      <c r="RB608" s="7"/>
      <c r="RC608" s="7"/>
      <c r="RD608" s="7"/>
      <c r="RE608" s="7"/>
      <c r="RF608" s="7"/>
      <c r="RG608" s="7"/>
      <c r="RH608" s="7"/>
      <c r="RI608" s="7"/>
      <c r="RJ608" s="7"/>
      <c r="RK608" s="7"/>
      <c r="RL608" s="7"/>
      <c r="RM608" s="7"/>
      <c r="RN608" s="7"/>
      <c r="RO608" s="7"/>
      <c r="RP608" s="7"/>
      <c r="RQ608" s="7"/>
      <c r="RR608" s="7"/>
      <c r="RS608" s="7"/>
      <c r="RT608" s="7"/>
      <c r="RU608" s="7"/>
      <c r="RV608" s="7"/>
      <c r="RW608" s="7"/>
      <c r="RX608" s="7"/>
      <c r="RY608" s="7"/>
      <c r="RZ608" s="7"/>
      <c r="SA608" s="7"/>
      <c r="SB608" s="7"/>
      <c r="SC608" s="7"/>
      <c r="SD608" s="7"/>
      <c r="SE608" s="7"/>
      <c r="SF608" s="7"/>
      <c r="SG608" s="7"/>
      <c r="SH608" s="7"/>
      <c r="SI608" s="7"/>
      <c r="SJ608" s="7"/>
      <c r="SK608" s="7"/>
    </row>
    <row r="609" ht="14.2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  <c r="DT609" s="7"/>
      <c r="DU609" s="7"/>
      <c r="DV609" s="7"/>
      <c r="DW609" s="7"/>
      <c r="DX609" s="7"/>
      <c r="DY609" s="7"/>
      <c r="DZ609" s="7"/>
      <c r="EA609" s="7"/>
      <c r="EB609" s="7"/>
      <c r="EC609" s="7"/>
      <c r="ED609" s="7"/>
      <c r="EE609" s="7"/>
      <c r="EF609" s="7"/>
      <c r="EG609" s="7"/>
      <c r="EH609" s="7"/>
      <c r="EI609" s="7"/>
      <c r="EJ609" s="7"/>
      <c r="EK609" s="7"/>
      <c r="EL609" s="7"/>
      <c r="EM609" s="7"/>
      <c r="EN609" s="7"/>
      <c r="EO609" s="7"/>
      <c r="EP609" s="7"/>
      <c r="EQ609" s="7"/>
      <c r="ER609" s="7"/>
      <c r="ES609" s="7"/>
      <c r="ET609" s="7"/>
      <c r="EU609" s="7"/>
      <c r="EV609" s="7"/>
      <c r="EW609" s="7"/>
      <c r="EX609" s="7"/>
      <c r="EY609" s="7"/>
      <c r="EZ609" s="7"/>
      <c r="FA609" s="7"/>
      <c r="FB609" s="7"/>
      <c r="FC609" s="7"/>
      <c r="FD609" s="7"/>
      <c r="FE609" s="7"/>
      <c r="FF609" s="7"/>
      <c r="FG609" s="7"/>
      <c r="FH609" s="7"/>
      <c r="FI609" s="7"/>
      <c r="FJ609" s="7"/>
      <c r="FK609" s="7"/>
      <c r="FL609" s="7"/>
      <c r="FM609" s="7"/>
      <c r="FN609" s="7"/>
      <c r="FO609" s="7"/>
      <c r="FP609" s="7"/>
      <c r="FQ609" s="7"/>
      <c r="FR609" s="7"/>
      <c r="FS609" s="7"/>
      <c r="FT609" s="7"/>
      <c r="FU609" s="7"/>
      <c r="FV609" s="7"/>
      <c r="FW609" s="7"/>
      <c r="FX609" s="7"/>
      <c r="FY609" s="7"/>
      <c r="FZ609" s="7"/>
      <c r="GA609" s="7"/>
      <c r="GB609" s="7"/>
      <c r="GC609" s="7"/>
      <c r="GD609" s="7"/>
      <c r="GE609" s="7"/>
      <c r="GF609" s="7"/>
      <c r="GG609" s="7"/>
      <c r="GH609" s="7"/>
      <c r="GI609" s="7"/>
      <c r="GJ609" s="7"/>
      <c r="GK609" s="7"/>
      <c r="GL609" s="7"/>
      <c r="GM609" s="7"/>
      <c r="GN609" s="7"/>
      <c r="GO609" s="7"/>
      <c r="GP609" s="7"/>
      <c r="GQ609" s="7"/>
      <c r="GR609" s="7"/>
      <c r="GS609" s="7"/>
      <c r="GT609" s="7"/>
      <c r="GU609" s="7"/>
      <c r="GV609" s="7"/>
      <c r="GW609" s="7"/>
      <c r="GX609" s="7"/>
      <c r="GY609" s="7"/>
      <c r="GZ609" s="7"/>
      <c r="HA609" s="7"/>
      <c r="HB609" s="7"/>
      <c r="HC609" s="7"/>
      <c r="HD609" s="7"/>
      <c r="HE609" s="7"/>
      <c r="HF609" s="7"/>
      <c r="HG609" s="7"/>
      <c r="HH609" s="7"/>
      <c r="HI609" s="7"/>
      <c r="HJ609" s="7"/>
      <c r="HK609" s="7"/>
      <c r="HL609" s="7"/>
      <c r="HM609" s="7"/>
      <c r="HN609" s="7"/>
      <c r="HO609" s="7"/>
      <c r="HP609" s="7"/>
      <c r="HQ609" s="7"/>
      <c r="HR609" s="7"/>
      <c r="HS609" s="7"/>
      <c r="HT609" s="7"/>
      <c r="HU609" s="7"/>
      <c r="HV609" s="7"/>
      <c r="HW609" s="7"/>
      <c r="HX609" s="7"/>
      <c r="HY609" s="7"/>
      <c r="HZ609" s="7"/>
      <c r="IA609" s="7"/>
      <c r="IB609" s="7"/>
      <c r="IC609" s="7"/>
      <c r="ID609" s="7"/>
      <c r="IE609" s="7"/>
      <c r="IF609" s="7"/>
      <c r="IG609" s="7"/>
      <c r="IH609" s="7"/>
      <c r="II609" s="7"/>
      <c r="IJ609" s="7"/>
      <c r="IK609" s="7"/>
      <c r="IL609" s="7"/>
      <c r="IM609" s="7"/>
      <c r="IN609" s="7"/>
      <c r="IO609" s="7"/>
      <c r="IP609" s="7"/>
      <c r="IQ609" s="7"/>
      <c r="IR609" s="7"/>
      <c r="IS609" s="7"/>
      <c r="IT609" s="7"/>
      <c r="IU609" s="7"/>
      <c r="IV609" s="7"/>
      <c r="IW609" s="7"/>
      <c r="IX609" s="7"/>
      <c r="IY609" s="7"/>
      <c r="IZ609" s="7"/>
      <c r="JA609" s="7"/>
      <c r="JB609" s="7"/>
      <c r="JC609" s="7"/>
      <c r="JD609" s="7"/>
      <c r="JE609" s="7"/>
      <c r="JF609" s="7"/>
      <c r="JG609" s="7"/>
      <c r="JH609" s="7"/>
      <c r="JI609" s="7"/>
      <c r="JJ609" s="7"/>
      <c r="JK609" s="7"/>
      <c r="JL609" s="7"/>
      <c r="JM609" s="7"/>
      <c r="JN609" s="7"/>
      <c r="JO609" s="7"/>
      <c r="JP609" s="7"/>
      <c r="JQ609" s="7"/>
      <c r="JR609" s="7"/>
      <c r="JS609" s="7"/>
      <c r="JT609" s="7"/>
      <c r="JU609" s="7"/>
      <c r="JV609" s="7"/>
      <c r="JW609" s="7"/>
      <c r="JX609" s="7"/>
      <c r="JY609" s="7"/>
      <c r="JZ609" s="7"/>
      <c r="KA609" s="7"/>
      <c r="KB609" s="7"/>
      <c r="KC609" s="7"/>
      <c r="KD609" s="7"/>
      <c r="KE609" s="7"/>
      <c r="KF609" s="7"/>
      <c r="KG609" s="7"/>
      <c r="KH609" s="7"/>
      <c r="KI609" s="7"/>
      <c r="KJ609" s="7"/>
      <c r="KK609" s="7"/>
      <c r="KL609" s="7"/>
      <c r="KM609" s="7"/>
      <c r="KN609" s="7"/>
      <c r="KO609" s="7"/>
      <c r="KP609" s="7"/>
      <c r="KQ609" s="7"/>
      <c r="KR609" s="7"/>
      <c r="KS609" s="7"/>
      <c r="KT609" s="7"/>
      <c r="KU609" s="7"/>
      <c r="KV609" s="7"/>
      <c r="KW609" s="7"/>
      <c r="KX609" s="7"/>
      <c r="KY609" s="7"/>
      <c r="KZ609" s="7"/>
      <c r="LA609" s="7"/>
      <c r="LB609" s="7"/>
      <c r="LC609" s="7"/>
      <c r="LD609" s="7"/>
      <c r="LE609" s="7"/>
      <c r="LF609" s="7"/>
      <c r="LG609" s="7"/>
      <c r="LH609" s="7"/>
      <c r="LI609" s="7"/>
      <c r="LJ609" s="7"/>
      <c r="LK609" s="7"/>
      <c r="LL609" s="7"/>
      <c r="LM609" s="7"/>
      <c r="LN609" s="7"/>
      <c r="LO609" s="7"/>
      <c r="LP609" s="7"/>
      <c r="LQ609" s="7"/>
      <c r="LR609" s="7"/>
      <c r="LS609" s="7"/>
      <c r="LT609" s="7"/>
      <c r="LU609" s="7"/>
      <c r="LV609" s="7"/>
      <c r="LW609" s="7"/>
      <c r="LX609" s="7"/>
      <c r="LY609" s="7"/>
      <c r="LZ609" s="7"/>
      <c r="MA609" s="7"/>
      <c r="MB609" s="7"/>
      <c r="MC609" s="7"/>
      <c r="MD609" s="7"/>
      <c r="ME609" s="7"/>
      <c r="MF609" s="7"/>
      <c r="MG609" s="7"/>
      <c r="MH609" s="7"/>
      <c r="MI609" s="7"/>
      <c r="MJ609" s="7"/>
      <c r="MK609" s="7"/>
      <c r="ML609" s="7"/>
      <c r="MM609" s="7"/>
      <c r="MN609" s="7"/>
      <c r="MO609" s="7"/>
      <c r="MP609" s="7"/>
      <c r="MQ609" s="7"/>
      <c r="MR609" s="7"/>
      <c r="MS609" s="7"/>
      <c r="MT609" s="7"/>
      <c r="MU609" s="7"/>
      <c r="MV609" s="7"/>
      <c r="MW609" s="7"/>
      <c r="MX609" s="7"/>
      <c r="MY609" s="7"/>
      <c r="MZ609" s="7"/>
      <c r="NA609" s="7"/>
      <c r="NB609" s="7"/>
      <c r="NC609" s="7"/>
      <c r="ND609" s="7"/>
      <c r="NE609" s="7"/>
      <c r="NF609" s="7"/>
      <c r="NG609" s="7"/>
      <c r="NH609" s="7"/>
      <c r="NI609" s="7"/>
      <c r="NJ609" s="7"/>
      <c r="NK609" s="7"/>
      <c r="NL609" s="7"/>
      <c r="NM609" s="7"/>
      <c r="NN609" s="7"/>
      <c r="NO609" s="7"/>
      <c r="NP609" s="7"/>
      <c r="NQ609" s="7"/>
      <c r="NR609" s="7"/>
      <c r="NS609" s="7"/>
      <c r="NT609" s="7"/>
      <c r="NU609" s="7"/>
      <c r="NV609" s="7"/>
      <c r="NW609" s="7"/>
      <c r="NX609" s="7"/>
      <c r="NY609" s="7"/>
      <c r="NZ609" s="7"/>
      <c r="OA609" s="7"/>
      <c r="OB609" s="7"/>
      <c r="OC609" s="7"/>
      <c r="OD609" s="7"/>
      <c r="OE609" s="7"/>
      <c r="OF609" s="7"/>
      <c r="OG609" s="7"/>
      <c r="OH609" s="7"/>
      <c r="OI609" s="7"/>
      <c r="OJ609" s="7"/>
      <c r="OK609" s="7"/>
      <c r="OL609" s="7"/>
      <c r="OM609" s="7"/>
      <c r="ON609" s="7"/>
      <c r="OO609" s="7"/>
      <c r="OP609" s="7"/>
      <c r="OQ609" s="7"/>
      <c r="OR609" s="7"/>
      <c r="OS609" s="7"/>
      <c r="OT609" s="7"/>
      <c r="OU609" s="7"/>
      <c r="OV609" s="7"/>
      <c r="OW609" s="7"/>
      <c r="OX609" s="7"/>
      <c r="OY609" s="7"/>
      <c r="OZ609" s="7"/>
      <c r="PA609" s="7"/>
      <c r="PB609" s="7"/>
      <c r="PC609" s="7"/>
      <c r="PD609" s="7"/>
      <c r="PE609" s="7"/>
      <c r="PF609" s="7"/>
      <c r="PG609" s="7"/>
      <c r="PH609" s="7"/>
      <c r="PI609" s="7"/>
      <c r="PJ609" s="7"/>
      <c r="PK609" s="7"/>
      <c r="PL609" s="7"/>
      <c r="PM609" s="7"/>
      <c r="PN609" s="7"/>
      <c r="PO609" s="7"/>
      <c r="PP609" s="7"/>
      <c r="PQ609" s="7"/>
      <c r="PR609" s="7"/>
      <c r="PS609" s="7"/>
      <c r="PT609" s="7"/>
      <c r="PU609" s="7"/>
      <c r="PV609" s="7"/>
      <c r="PW609" s="7"/>
      <c r="PX609" s="7"/>
      <c r="PY609" s="7"/>
      <c r="PZ609" s="7"/>
      <c r="QA609" s="7"/>
      <c r="QB609" s="7"/>
      <c r="QC609" s="7"/>
      <c r="QD609" s="7"/>
      <c r="QE609" s="7"/>
      <c r="QF609" s="7"/>
      <c r="QG609" s="7"/>
      <c r="QH609" s="7"/>
      <c r="QI609" s="7"/>
      <c r="QJ609" s="7"/>
      <c r="QK609" s="7"/>
      <c r="QL609" s="7"/>
      <c r="QM609" s="7"/>
      <c r="QN609" s="7"/>
      <c r="QO609" s="7"/>
      <c r="QP609" s="7"/>
      <c r="QQ609" s="7"/>
      <c r="QR609" s="7"/>
      <c r="QS609" s="7"/>
      <c r="QT609" s="7"/>
      <c r="QU609" s="7"/>
      <c r="QV609" s="7"/>
      <c r="QW609" s="7"/>
      <c r="QX609" s="7"/>
      <c r="QY609" s="7"/>
      <c r="QZ609" s="7"/>
      <c r="RA609" s="7"/>
      <c r="RB609" s="7"/>
      <c r="RC609" s="7"/>
      <c r="RD609" s="7"/>
      <c r="RE609" s="7"/>
      <c r="RF609" s="7"/>
      <c r="RG609" s="7"/>
      <c r="RH609" s="7"/>
      <c r="RI609" s="7"/>
      <c r="RJ609" s="7"/>
      <c r="RK609" s="7"/>
      <c r="RL609" s="7"/>
      <c r="RM609" s="7"/>
      <c r="RN609" s="7"/>
      <c r="RO609" s="7"/>
      <c r="RP609" s="7"/>
      <c r="RQ609" s="7"/>
      <c r="RR609" s="7"/>
      <c r="RS609" s="7"/>
      <c r="RT609" s="7"/>
      <c r="RU609" s="7"/>
      <c r="RV609" s="7"/>
      <c r="RW609" s="7"/>
      <c r="RX609" s="7"/>
      <c r="RY609" s="7"/>
      <c r="RZ609" s="7"/>
      <c r="SA609" s="7"/>
      <c r="SB609" s="7"/>
      <c r="SC609" s="7"/>
      <c r="SD609" s="7"/>
      <c r="SE609" s="7"/>
      <c r="SF609" s="7"/>
      <c r="SG609" s="7"/>
      <c r="SH609" s="7"/>
      <c r="SI609" s="7"/>
      <c r="SJ609" s="7"/>
      <c r="SK609" s="7"/>
    </row>
    <row r="610" ht="14.2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  <c r="DT610" s="7"/>
      <c r="DU610" s="7"/>
      <c r="DV610" s="7"/>
      <c r="DW610" s="7"/>
      <c r="DX610" s="7"/>
      <c r="DY610" s="7"/>
      <c r="DZ610" s="7"/>
      <c r="EA610" s="7"/>
      <c r="EB610" s="7"/>
      <c r="EC610" s="7"/>
      <c r="ED610" s="7"/>
      <c r="EE610" s="7"/>
      <c r="EF610" s="7"/>
      <c r="EG610" s="7"/>
      <c r="EH610" s="7"/>
      <c r="EI610" s="7"/>
      <c r="EJ610" s="7"/>
      <c r="EK610" s="7"/>
      <c r="EL610" s="7"/>
      <c r="EM610" s="7"/>
      <c r="EN610" s="7"/>
      <c r="EO610" s="7"/>
      <c r="EP610" s="7"/>
      <c r="EQ610" s="7"/>
      <c r="ER610" s="7"/>
      <c r="ES610" s="7"/>
      <c r="ET610" s="7"/>
      <c r="EU610" s="7"/>
      <c r="EV610" s="7"/>
      <c r="EW610" s="7"/>
      <c r="EX610" s="7"/>
      <c r="EY610" s="7"/>
      <c r="EZ610" s="7"/>
      <c r="FA610" s="7"/>
      <c r="FB610" s="7"/>
      <c r="FC610" s="7"/>
      <c r="FD610" s="7"/>
      <c r="FE610" s="7"/>
      <c r="FF610" s="7"/>
      <c r="FG610" s="7"/>
      <c r="FH610" s="7"/>
      <c r="FI610" s="7"/>
      <c r="FJ610" s="7"/>
      <c r="FK610" s="7"/>
      <c r="FL610" s="7"/>
      <c r="FM610" s="7"/>
      <c r="FN610" s="7"/>
      <c r="FO610" s="7"/>
      <c r="FP610" s="7"/>
      <c r="FQ610" s="7"/>
      <c r="FR610" s="7"/>
      <c r="FS610" s="7"/>
      <c r="FT610" s="7"/>
      <c r="FU610" s="7"/>
      <c r="FV610" s="7"/>
      <c r="FW610" s="7"/>
      <c r="FX610" s="7"/>
      <c r="FY610" s="7"/>
      <c r="FZ610" s="7"/>
      <c r="GA610" s="7"/>
      <c r="GB610" s="7"/>
      <c r="GC610" s="7"/>
      <c r="GD610" s="7"/>
      <c r="GE610" s="7"/>
      <c r="GF610" s="7"/>
      <c r="GG610" s="7"/>
      <c r="GH610" s="7"/>
      <c r="GI610" s="7"/>
      <c r="GJ610" s="7"/>
      <c r="GK610" s="7"/>
      <c r="GL610" s="7"/>
      <c r="GM610" s="7"/>
      <c r="GN610" s="7"/>
      <c r="GO610" s="7"/>
      <c r="GP610" s="7"/>
      <c r="GQ610" s="7"/>
      <c r="GR610" s="7"/>
      <c r="GS610" s="7"/>
      <c r="GT610" s="7"/>
      <c r="GU610" s="7"/>
      <c r="GV610" s="7"/>
      <c r="GW610" s="7"/>
      <c r="GX610" s="7"/>
      <c r="GY610" s="7"/>
      <c r="GZ610" s="7"/>
      <c r="HA610" s="7"/>
      <c r="HB610" s="7"/>
      <c r="HC610" s="7"/>
      <c r="HD610" s="7"/>
      <c r="HE610" s="7"/>
      <c r="HF610" s="7"/>
      <c r="HG610" s="7"/>
      <c r="HH610" s="7"/>
      <c r="HI610" s="7"/>
      <c r="HJ610" s="7"/>
      <c r="HK610" s="7"/>
      <c r="HL610" s="7"/>
      <c r="HM610" s="7"/>
      <c r="HN610" s="7"/>
      <c r="HO610" s="7"/>
      <c r="HP610" s="7"/>
      <c r="HQ610" s="7"/>
      <c r="HR610" s="7"/>
      <c r="HS610" s="7"/>
      <c r="HT610" s="7"/>
      <c r="HU610" s="7"/>
      <c r="HV610" s="7"/>
      <c r="HW610" s="7"/>
      <c r="HX610" s="7"/>
      <c r="HY610" s="7"/>
      <c r="HZ610" s="7"/>
      <c r="IA610" s="7"/>
      <c r="IB610" s="7"/>
      <c r="IC610" s="7"/>
      <c r="ID610" s="7"/>
      <c r="IE610" s="7"/>
      <c r="IF610" s="7"/>
      <c r="IG610" s="7"/>
      <c r="IH610" s="7"/>
      <c r="II610" s="7"/>
      <c r="IJ610" s="7"/>
      <c r="IK610" s="7"/>
      <c r="IL610" s="7"/>
      <c r="IM610" s="7"/>
      <c r="IN610" s="7"/>
      <c r="IO610" s="7"/>
      <c r="IP610" s="7"/>
      <c r="IQ610" s="7"/>
      <c r="IR610" s="7"/>
      <c r="IS610" s="7"/>
      <c r="IT610" s="7"/>
      <c r="IU610" s="7"/>
      <c r="IV610" s="7"/>
      <c r="IW610" s="7"/>
      <c r="IX610" s="7"/>
      <c r="IY610" s="7"/>
      <c r="IZ610" s="7"/>
      <c r="JA610" s="7"/>
      <c r="JB610" s="7"/>
      <c r="JC610" s="7"/>
      <c r="JD610" s="7"/>
      <c r="JE610" s="7"/>
      <c r="JF610" s="7"/>
      <c r="JG610" s="7"/>
      <c r="JH610" s="7"/>
      <c r="JI610" s="7"/>
      <c r="JJ610" s="7"/>
      <c r="JK610" s="7"/>
      <c r="JL610" s="7"/>
      <c r="JM610" s="7"/>
      <c r="JN610" s="7"/>
      <c r="JO610" s="7"/>
      <c r="JP610" s="7"/>
      <c r="JQ610" s="7"/>
      <c r="JR610" s="7"/>
      <c r="JS610" s="7"/>
      <c r="JT610" s="7"/>
      <c r="JU610" s="7"/>
      <c r="JV610" s="7"/>
      <c r="JW610" s="7"/>
      <c r="JX610" s="7"/>
      <c r="JY610" s="7"/>
      <c r="JZ610" s="7"/>
      <c r="KA610" s="7"/>
      <c r="KB610" s="7"/>
      <c r="KC610" s="7"/>
      <c r="KD610" s="7"/>
      <c r="KE610" s="7"/>
      <c r="KF610" s="7"/>
      <c r="KG610" s="7"/>
      <c r="KH610" s="7"/>
      <c r="KI610" s="7"/>
      <c r="KJ610" s="7"/>
      <c r="KK610" s="7"/>
      <c r="KL610" s="7"/>
      <c r="KM610" s="7"/>
      <c r="KN610" s="7"/>
      <c r="KO610" s="7"/>
      <c r="KP610" s="7"/>
      <c r="KQ610" s="7"/>
      <c r="KR610" s="7"/>
      <c r="KS610" s="7"/>
      <c r="KT610" s="7"/>
      <c r="KU610" s="7"/>
      <c r="KV610" s="7"/>
      <c r="KW610" s="7"/>
      <c r="KX610" s="7"/>
      <c r="KY610" s="7"/>
      <c r="KZ610" s="7"/>
      <c r="LA610" s="7"/>
      <c r="LB610" s="7"/>
      <c r="LC610" s="7"/>
      <c r="LD610" s="7"/>
      <c r="LE610" s="7"/>
      <c r="LF610" s="7"/>
      <c r="LG610" s="7"/>
      <c r="LH610" s="7"/>
      <c r="LI610" s="7"/>
      <c r="LJ610" s="7"/>
      <c r="LK610" s="7"/>
      <c r="LL610" s="7"/>
      <c r="LM610" s="7"/>
      <c r="LN610" s="7"/>
      <c r="LO610" s="7"/>
      <c r="LP610" s="7"/>
      <c r="LQ610" s="7"/>
      <c r="LR610" s="7"/>
      <c r="LS610" s="7"/>
      <c r="LT610" s="7"/>
      <c r="LU610" s="7"/>
      <c r="LV610" s="7"/>
      <c r="LW610" s="7"/>
      <c r="LX610" s="7"/>
      <c r="LY610" s="7"/>
      <c r="LZ610" s="7"/>
      <c r="MA610" s="7"/>
      <c r="MB610" s="7"/>
      <c r="MC610" s="7"/>
      <c r="MD610" s="7"/>
      <c r="ME610" s="7"/>
      <c r="MF610" s="7"/>
      <c r="MG610" s="7"/>
      <c r="MH610" s="7"/>
      <c r="MI610" s="7"/>
      <c r="MJ610" s="7"/>
      <c r="MK610" s="7"/>
      <c r="ML610" s="7"/>
      <c r="MM610" s="7"/>
      <c r="MN610" s="7"/>
      <c r="MO610" s="7"/>
      <c r="MP610" s="7"/>
      <c r="MQ610" s="7"/>
      <c r="MR610" s="7"/>
      <c r="MS610" s="7"/>
      <c r="MT610" s="7"/>
      <c r="MU610" s="7"/>
      <c r="MV610" s="7"/>
      <c r="MW610" s="7"/>
      <c r="MX610" s="7"/>
      <c r="MY610" s="7"/>
      <c r="MZ610" s="7"/>
      <c r="NA610" s="7"/>
      <c r="NB610" s="7"/>
      <c r="NC610" s="7"/>
      <c r="ND610" s="7"/>
      <c r="NE610" s="7"/>
      <c r="NF610" s="7"/>
      <c r="NG610" s="7"/>
      <c r="NH610" s="7"/>
      <c r="NI610" s="7"/>
      <c r="NJ610" s="7"/>
      <c r="NK610" s="7"/>
      <c r="NL610" s="7"/>
      <c r="NM610" s="7"/>
      <c r="NN610" s="7"/>
      <c r="NO610" s="7"/>
      <c r="NP610" s="7"/>
      <c r="NQ610" s="7"/>
      <c r="NR610" s="7"/>
      <c r="NS610" s="7"/>
      <c r="NT610" s="7"/>
      <c r="NU610" s="7"/>
      <c r="NV610" s="7"/>
      <c r="NW610" s="7"/>
      <c r="NX610" s="7"/>
      <c r="NY610" s="7"/>
      <c r="NZ610" s="7"/>
      <c r="OA610" s="7"/>
      <c r="OB610" s="7"/>
      <c r="OC610" s="7"/>
      <c r="OD610" s="7"/>
      <c r="OE610" s="7"/>
      <c r="OF610" s="7"/>
      <c r="OG610" s="7"/>
      <c r="OH610" s="7"/>
      <c r="OI610" s="7"/>
      <c r="OJ610" s="7"/>
      <c r="OK610" s="7"/>
      <c r="OL610" s="7"/>
      <c r="OM610" s="7"/>
      <c r="ON610" s="7"/>
      <c r="OO610" s="7"/>
      <c r="OP610" s="7"/>
      <c r="OQ610" s="7"/>
      <c r="OR610" s="7"/>
      <c r="OS610" s="7"/>
      <c r="OT610" s="7"/>
      <c r="OU610" s="7"/>
      <c r="OV610" s="7"/>
      <c r="OW610" s="7"/>
      <c r="OX610" s="7"/>
      <c r="OY610" s="7"/>
      <c r="OZ610" s="7"/>
      <c r="PA610" s="7"/>
      <c r="PB610" s="7"/>
      <c r="PC610" s="7"/>
      <c r="PD610" s="7"/>
      <c r="PE610" s="7"/>
      <c r="PF610" s="7"/>
      <c r="PG610" s="7"/>
      <c r="PH610" s="7"/>
      <c r="PI610" s="7"/>
      <c r="PJ610" s="7"/>
      <c r="PK610" s="7"/>
      <c r="PL610" s="7"/>
      <c r="PM610" s="7"/>
      <c r="PN610" s="7"/>
      <c r="PO610" s="7"/>
      <c r="PP610" s="7"/>
      <c r="PQ610" s="7"/>
      <c r="PR610" s="7"/>
      <c r="PS610" s="7"/>
      <c r="PT610" s="7"/>
      <c r="PU610" s="7"/>
      <c r="PV610" s="7"/>
      <c r="PW610" s="7"/>
      <c r="PX610" s="7"/>
      <c r="PY610" s="7"/>
      <c r="PZ610" s="7"/>
      <c r="QA610" s="7"/>
      <c r="QB610" s="7"/>
      <c r="QC610" s="7"/>
      <c r="QD610" s="7"/>
      <c r="QE610" s="7"/>
      <c r="QF610" s="7"/>
      <c r="QG610" s="7"/>
      <c r="QH610" s="7"/>
      <c r="QI610" s="7"/>
      <c r="QJ610" s="7"/>
      <c r="QK610" s="7"/>
      <c r="QL610" s="7"/>
      <c r="QM610" s="7"/>
      <c r="QN610" s="7"/>
      <c r="QO610" s="7"/>
      <c r="QP610" s="7"/>
      <c r="QQ610" s="7"/>
      <c r="QR610" s="7"/>
      <c r="QS610" s="7"/>
      <c r="QT610" s="7"/>
      <c r="QU610" s="7"/>
      <c r="QV610" s="7"/>
      <c r="QW610" s="7"/>
      <c r="QX610" s="7"/>
      <c r="QY610" s="7"/>
      <c r="QZ610" s="7"/>
      <c r="RA610" s="7"/>
      <c r="RB610" s="7"/>
      <c r="RC610" s="7"/>
      <c r="RD610" s="7"/>
      <c r="RE610" s="7"/>
      <c r="RF610" s="7"/>
      <c r="RG610" s="7"/>
      <c r="RH610" s="7"/>
      <c r="RI610" s="7"/>
      <c r="RJ610" s="7"/>
      <c r="RK610" s="7"/>
      <c r="RL610" s="7"/>
      <c r="RM610" s="7"/>
      <c r="RN610" s="7"/>
      <c r="RO610" s="7"/>
      <c r="RP610" s="7"/>
      <c r="RQ610" s="7"/>
      <c r="RR610" s="7"/>
      <c r="RS610" s="7"/>
      <c r="RT610" s="7"/>
      <c r="RU610" s="7"/>
      <c r="RV610" s="7"/>
      <c r="RW610" s="7"/>
      <c r="RX610" s="7"/>
      <c r="RY610" s="7"/>
      <c r="RZ610" s="7"/>
      <c r="SA610" s="7"/>
      <c r="SB610" s="7"/>
      <c r="SC610" s="7"/>
      <c r="SD610" s="7"/>
      <c r="SE610" s="7"/>
      <c r="SF610" s="7"/>
      <c r="SG610" s="7"/>
      <c r="SH610" s="7"/>
      <c r="SI610" s="7"/>
      <c r="SJ610" s="7"/>
      <c r="SK610" s="7"/>
    </row>
    <row r="611" ht="14.2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  <c r="DT611" s="7"/>
      <c r="DU611" s="7"/>
      <c r="DV611" s="7"/>
      <c r="DW611" s="7"/>
      <c r="DX611" s="7"/>
      <c r="DY611" s="7"/>
      <c r="DZ611" s="7"/>
      <c r="EA611" s="7"/>
      <c r="EB611" s="7"/>
      <c r="EC611" s="7"/>
      <c r="ED611" s="7"/>
      <c r="EE611" s="7"/>
      <c r="EF611" s="7"/>
      <c r="EG611" s="7"/>
      <c r="EH611" s="7"/>
      <c r="EI611" s="7"/>
      <c r="EJ611" s="7"/>
      <c r="EK611" s="7"/>
      <c r="EL611" s="7"/>
      <c r="EM611" s="7"/>
      <c r="EN611" s="7"/>
      <c r="EO611" s="7"/>
      <c r="EP611" s="7"/>
      <c r="EQ611" s="7"/>
      <c r="ER611" s="7"/>
      <c r="ES611" s="7"/>
      <c r="ET611" s="7"/>
      <c r="EU611" s="7"/>
      <c r="EV611" s="7"/>
      <c r="EW611" s="7"/>
      <c r="EX611" s="7"/>
      <c r="EY611" s="7"/>
      <c r="EZ611" s="7"/>
      <c r="FA611" s="7"/>
      <c r="FB611" s="7"/>
      <c r="FC611" s="7"/>
      <c r="FD611" s="7"/>
      <c r="FE611" s="7"/>
      <c r="FF611" s="7"/>
      <c r="FG611" s="7"/>
      <c r="FH611" s="7"/>
      <c r="FI611" s="7"/>
      <c r="FJ611" s="7"/>
      <c r="FK611" s="7"/>
      <c r="FL611" s="7"/>
      <c r="FM611" s="7"/>
      <c r="FN611" s="7"/>
      <c r="FO611" s="7"/>
      <c r="FP611" s="7"/>
      <c r="FQ611" s="7"/>
      <c r="FR611" s="7"/>
      <c r="FS611" s="7"/>
      <c r="FT611" s="7"/>
      <c r="FU611" s="7"/>
      <c r="FV611" s="7"/>
      <c r="FW611" s="7"/>
      <c r="FX611" s="7"/>
      <c r="FY611" s="7"/>
      <c r="FZ611" s="7"/>
      <c r="GA611" s="7"/>
      <c r="GB611" s="7"/>
      <c r="GC611" s="7"/>
      <c r="GD611" s="7"/>
      <c r="GE611" s="7"/>
      <c r="GF611" s="7"/>
      <c r="GG611" s="7"/>
      <c r="GH611" s="7"/>
      <c r="GI611" s="7"/>
      <c r="GJ611" s="7"/>
      <c r="GK611" s="7"/>
      <c r="GL611" s="7"/>
      <c r="GM611" s="7"/>
      <c r="GN611" s="7"/>
      <c r="GO611" s="7"/>
      <c r="GP611" s="7"/>
      <c r="GQ611" s="7"/>
      <c r="GR611" s="7"/>
      <c r="GS611" s="7"/>
      <c r="GT611" s="7"/>
      <c r="GU611" s="7"/>
      <c r="GV611" s="7"/>
      <c r="GW611" s="7"/>
      <c r="GX611" s="7"/>
      <c r="GY611" s="7"/>
      <c r="GZ611" s="7"/>
      <c r="HA611" s="7"/>
      <c r="HB611" s="7"/>
      <c r="HC611" s="7"/>
      <c r="HD611" s="7"/>
      <c r="HE611" s="7"/>
      <c r="HF611" s="7"/>
      <c r="HG611" s="7"/>
      <c r="HH611" s="7"/>
      <c r="HI611" s="7"/>
      <c r="HJ611" s="7"/>
      <c r="HK611" s="7"/>
      <c r="HL611" s="7"/>
      <c r="HM611" s="7"/>
      <c r="HN611" s="7"/>
      <c r="HO611" s="7"/>
      <c r="HP611" s="7"/>
      <c r="HQ611" s="7"/>
      <c r="HR611" s="7"/>
      <c r="HS611" s="7"/>
      <c r="HT611" s="7"/>
      <c r="HU611" s="7"/>
      <c r="HV611" s="7"/>
      <c r="HW611" s="7"/>
      <c r="HX611" s="7"/>
      <c r="HY611" s="7"/>
      <c r="HZ611" s="7"/>
      <c r="IA611" s="7"/>
      <c r="IB611" s="7"/>
      <c r="IC611" s="7"/>
      <c r="ID611" s="7"/>
      <c r="IE611" s="7"/>
      <c r="IF611" s="7"/>
      <c r="IG611" s="7"/>
      <c r="IH611" s="7"/>
      <c r="II611" s="7"/>
      <c r="IJ611" s="7"/>
      <c r="IK611" s="7"/>
      <c r="IL611" s="7"/>
      <c r="IM611" s="7"/>
      <c r="IN611" s="7"/>
      <c r="IO611" s="7"/>
      <c r="IP611" s="7"/>
      <c r="IQ611" s="7"/>
      <c r="IR611" s="7"/>
      <c r="IS611" s="7"/>
      <c r="IT611" s="7"/>
      <c r="IU611" s="7"/>
      <c r="IV611" s="7"/>
      <c r="IW611" s="7"/>
      <c r="IX611" s="7"/>
      <c r="IY611" s="7"/>
      <c r="IZ611" s="7"/>
      <c r="JA611" s="7"/>
      <c r="JB611" s="7"/>
      <c r="JC611" s="7"/>
      <c r="JD611" s="7"/>
      <c r="JE611" s="7"/>
      <c r="JF611" s="7"/>
      <c r="JG611" s="7"/>
      <c r="JH611" s="7"/>
      <c r="JI611" s="7"/>
      <c r="JJ611" s="7"/>
      <c r="JK611" s="7"/>
      <c r="JL611" s="7"/>
      <c r="JM611" s="7"/>
      <c r="JN611" s="7"/>
      <c r="JO611" s="7"/>
      <c r="JP611" s="7"/>
      <c r="JQ611" s="7"/>
      <c r="JR611" s="7"/>
      <c r="JS611" s="7"/>
      <c r="JT611" s="7"/>
      <c r="JU611" s="7"/>
      <c r="JV611" s="7"/>
      <c r="JW611" s="7"/>
      <c r="JX611" s="7"/>
      <c r="JY611" s="7"/>
      <c r="JZ611" s="7"/>
      <c r="KA611" s="7"/>
      <c r="KB611" s="7"/>
      <c r="KC611" s="7"/>
      <c r="KD611" s="7"/>
      <c r="KE611" s="7"/>
      <c r="KF611" s="7"/>
      <c r="KG611" s="7"/>
      <c r="KH611" s="7"/>
      <c r="KI611" s="7"/>
      <c r="KJ611" s="7"/>
      <c r="KK611" s="7"/>
      <c r="KL611" s="7"/>
      <c r="KM611" s="7"/>
      <c r="KN611" s="7"/>
      <c r="KO611" s="7"/>
      <c r="KP611" s="7"/>
      <c r="KQ611" s="7"/>
      <c r="KR611" s="7"/>
      <c r="KS611" s="7"/>
      <c r="KT611" s="7"/>
      <c r="KU611" s="7"/>
      <c r="KV611" s="7"/>
      <c r="KW611" s="7"/>
      <c r="KX611" s="7"/>
      <c r="KY611" s="7"/>
      <c r="KZ611" s="7"/>
      <c r="LA611" s="7"/>
      <c r="LB611" s="7"/>
      <c r="LC611" s="7"/>
      <c r="LD611" s="7"/>
      <c r="LE611" s="7"/>
      <c r="LF611" s="7"/>
      <c r="LG611" s="7"/>
      <c r="LH611" s="7"/>
      <c r="LI611" s="7"/>
      <c r="LJ611" s="7"/>
      <c r="LK611" s="7"/>
      <c r="LL611" s="7"/>
      <c r="LM611" s="7"/>
      <c r="LN611" s="7"/>
      <c r="LO611" s="7"/>
      <c r="LP611" s="7"/>
      <c r="LQ611" s="7"/>
      <c r="LR611" s="7"/>
      <c r="LS611" s="7"/>
      <c r="LT611" s="7"/>
      <c r="LU611" s="7"/>
      <c r="LV611" s="7"/>
      <c r="LW611" s="7"/>
      <c r="LX611" s="7"/>
      <c r="LY611" s="7"/>
      <c r="LZ611" s="7"/>
      <c r="MA611" s="7"/>
      <c r="MB611" s="7"/>
      <c r="MC611" s="7"/>
      <c r="MD611" s="7"/>
      <c r="ME611" s="7"/>
      <c r="MF611" s="7"/>
      <c r="MG611" s="7"/>
      <c r="MH611" s="7"/>
      <c r="MI611" s="7"/>
      <c r="MJ611" s="7"/>
      <c r="MK611" s="7"/>
      <c r="ML611" s="7"/>
      <c r="MM611" s="7"/>
      <c r="MN611" s="7"/>
      <c r="MO611" s="7"/>
      <c r="MP611" s="7"/>
      <c r="MQ611" s="7"/>
      <c r="MR611" s="7"/>
      <c r="MS611" s="7"/>
      <c r="MT611" s="7"/>
      <c r="MU611" s="7"/>
      <c r="MV611" s="7"/>
      <c r="MW611" s="7"/>
      <c r="MX611" s="7"/>
      <c r="MY611" s="7"/>
      <c r="MZ611" s="7"/>
      <c r="NA611" s="7"/>
      <c r="NB611" s="7"/>
      <c r="NC611" s="7"/>
      <c r="ND611" s="7"/>
      <c r="NE611" s="7"/>
      <c r="NF611" s="7"/>
      <c r="NG611" s="7"/>
      <c r="NH611" s="7"/>
      <c r="NI611" s="7"/>
      <c r="NJ611" s="7"/>
      <c r="NK611" s="7"/>
      <c r="NL611" s="7"/>
      <c r="NM611" s="7"/>
      <c r="NN611" s="7"/>
      <c r="NO611" s="7"/>
      <c r="NP611" s="7"/>
      <c r="NQ611" s="7"/>
      <c r="NR611" s="7"/>
      <c r="NS611" s="7"/>
      <c r="NT611" s="7"/>
      <c r="NU611" s="7"/>
      <c r="NV611" s="7"/>
      <c r="NW611" s="7"/>
      <c r="NX611" s="7"/>
      <c r="NY611" s="7"/>
      <c r="NZ611" s="7"/>
      <c r="OA611" s="7"/>
      <c r="OB611" s="7"/>
      <c r="OC611" s="7"/>
      <c r="OD611" s="7"/>
      <c r="OE611" s="7"/>
      <c r="OF611" s="7"/>
      <c r="OG611" s="7"/>
      <c r="OH611" s="7"/>
      <c r="OI611" s="7"/>
      <c r="OJ611" s="7"/>
      <c r="OK611" s="7"/>
      <c r="OL611" s="7"/>
      <c r="OM611" s="7"/>
      <c r="ON611" s="7"/>
      <c r="OO611" s="7"/>
      <c r="OP611" s="7"/>
      <c r="OQ611" s="7"/>
      <c r="OR611" s="7"/>
      <c r="OS611" s="7"/>
      <c r="OT611" s="7"/>
      <c r="OU611" s="7"/>
      <c r="OV611" s="7"/>
      <c r="OW611" s="7"/>
      <c r="OX611" s="7"/>
      <c r="OY611" s="7"/>
      <c r="OZ611" s="7"/>
      <c r="PA611" s="7"/>
      <c r="PB611" s="7"/>
      <c r="PC611" s="7"/>
      <c r="PD611" s="7"/>
      <c r="PE611" s="7"/>
      <c r="PF611" s="7"/>
      <c r="PG611" s="7"/>
      <c r="PH611" s="7"/>
      <c r="PI611" s="7"/>
      <c r="PJ611" s="7"/>
      <c r="PK611" s="7"/>
      <c r="PL611" s="7"/>
      <c r="PM611" s="7"/>
      <c r="PN611" s="7"/>
      <c r="PO611" s="7"/>
      <c r="PP611" s="7"/>
      <c r="PQ611" s="7"/>
      <c r="PR611" s="7"/>
      <c r="PS611" s="7"/>
      <c r="PT611" s="7"/>
      <c r="PU611" s="7"/>
      <c r="PV611" s="7"/>
      <c r="PW611" s="7"/>
      <c r="PX611" s="7"/>
      <c r="PY611" s="7"/>
      <c r="PZ611" s="7"/>
      <c r="QA611" s="7"/>
      <c r="QB611" s="7"/>
      <c r="QC611" s="7"/>
      <c r="QD611" s="7"/>
      <c r="QE611" s="7"/>
      <c r="QF611" s="7"/>
      <c r="QG611" s="7"/>
      <c r="QH611" s="7"/>
      <c r="QI611" s="7"/>
      <c r="QJ611" s="7"/>
      <c r="QK611" s="7"/>
      <c r="QL611" s="7"/>
      <c r="QM611" s="7"/>
      <c r="QN611" s="7"/>
      <c r="QO611" s="7"/>
      <c r="QP611" s="7"/>
      <c r="QQ611" s="7"/>
      <c r="QR611" s="7"/>
      <c r="QS611" s="7"/>
      <c r="QT611" s="7"/>
      <c r="QU611" s="7"/>
      <c r="QV611" s="7"/>
      <c r="QW611" s="7"/>
      <c r="QX611" s="7"/>
      <c r="QY611" s="7"/>
      <c r="QZ611" s="7"/>
      <c r="RA611" s="7"/>
      <c r="RB611" s="7"/>
      <c r="RC611" s="7"/>
      <c r="RD611" s="7"/>
      <c r="RE611" s="7"/>
      <c r="RF611" s="7"/>
      <c r="RG611" s="7"/>
      <c r="RH611" s="7"/>
      <c r="RI611" s="7"/>
      <c r="RJ611" s="7"/>
      <c r="RK611" s="7"/>
      <c r="RL611" s="7"/>
      <c r="RM611" s="7"/>
      <c r="RN611" s="7"/>
      <c r="RO611" s="7"/>
      <c r="RP611" s="7"/>
      <c r="RQ611" s="7"/>
      <c r="RR611" s="7"/>
      <c r="RS611" s="7"/>
      <c r="RT611" s="7"/>
      <c r="RU611" s="7"/>
      <c r="RV611" s="7"/>
      <c r="RW611" s="7"/>
      <c r="RX611" s="7"/>
      <c r="RY611" s="7"/>
      <c r="RZ611" s="7"/>
      <c r="SA611" s="7"/>
      <c r="SB611" s="7"/>
      <c r="SC611" s="7"/>
      <c r="SD611" s="7"/>
      <c r="SE611" s="7"/>
      <c r="SF611" s="7"/>
      <c r="SG611" s="7"/>
      <c r="SH611" s="7"/>
      <c r="SI611" s="7"/>
      <c r="SJ611" s="7"/>
      <c r="SK611" s="7"/>
    </row>
    <row r="612" ht="14.2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  <c r="DT612" s="7"/>
      <c r="DU612" s="7"/>
      <c r="DV612" s="7"/>
      <c r="DW612" s="7"/>
      <c r="DX612" s="7"/>
      <c r="DY612" s="7"/>
      <c r="DZ612" s="7"/>
      <c r="EA612" s="7"/>
      <c r="EB612" s="7"/>
      <c r="EC612" s="7"/>
      <c r="ED612" s="7"/>
      <c r="EE612" s="7"/>
      <c r="EF612" s="7"/>
      <c r="EG612" s="7"/>
      <c r="EH612" s="7"/>
      <c r="EI612" s="7"/>
      <c r="EJ612" s="7"/>
      <c r="EK612" s="7"/>
      <c r="EL612" s="7"/>
      <c r="EM612" s="7"/>
      <c r="EN612" s="7"/>
      <c r="EO612" s="7"/>
      <c r="EP612" s="7"/>
      <c r="EQ612" s="7"/>
      <c r="ER612" s="7"/>
      <c r="ES612" s="7"/>
      <c r="ET612" s="7"/>
      <c r="EU612" s="7"/>
      <c r="EV612" s="7"/>
      <c r="EW612" s="7"/>
      <c r="EX612" s="7"/>
      <c r="EY612" s="7"/>
      <c r="EZ612" s="7"/>
      <c r="FA612" s="7"/>
      <c r="FB612" s="7"/>
      <c r="FC612" s="7"/>
      <c r="FD612" s="7"/>
      <c r="FE612" s="7"/>
      <c r="FF612" s="7"/>
      <c r="FG612" s="7"/>
      <c r="FH612" s="7"/>
      <c r="FI612" s="7"/>
      <c r="FJ612" s="7"/>
      <c r="FK612" s="7"/>
      <c r="FL612" s="7"/>
      <c r="FM612" s="7"/>
      <c r="FN612" s="7"/>
      <c r="FO612" s="7"/>
      <c r="FP612" s="7"/>
      <c r="FQ612" s="7"/>
      <c r="FR612" s="7"/>
      <c r="FS612" s="7"/>
      <c r="FT612" s="7"/>
      <c r="FU612" s="7"/>
      <c r="FV612" s="7"/>
      <c r="FW612" s="7"/>
      <c r="FX612" s="7"/>
      <c r="FY612" s="7"/>
      <c r="FZ612" s="7"/>
      <c r="GA612" s="7"/>
      <c r="GB612" s="7"/>
      <c r="GC612" s="7"/>
      <c r="GD612" s="7"/>
      <c r="GE612" s="7"/>
      <c r="GF612" s="7"/>
      <c r="GG612" s="7"/>
      <c r="GH612" s="7"/>
      <c r="GI612" s="7"/>
      <c r="GJ612" s="7"/>
      <c r="GK612" s="7"/>
      <c r="GL612" s="7"/>
      <c r="GM612" s="7"/>
      <c r="GN612" s="7"/>
      <c r="GO612" s="7"/>
      <c r="GP612" s="7"/>
      <c r="GQ612" s="7"/>
      <c r="GR612" s="7"/>
      <c r="GS612" s="7"/>
      <c r="GT612" s="7"/>
      <c r="GU612" s="7"/>
      <c r="GV612" s="7"/>
      <c r="GW612" s="7"/>
      <c r="GX612" s="7"/>
      <c r="GY612" s="7"/>
      <c r="GZ612" s="7"/>
      <c r="HA612" s="7"/>
      <c r="HB612" s="7"/>
      <c r="HC612" s="7"/>
      <c r="HD612" s="7"/>
      <c r="HE612" s="7"/>
      <c r="HF612" s="7"/>
      <c r="HG612" s="7"/>
      <c r="HH612" s="7"/>
      <c r="HI612" s="7"/>
      <c r="HJ612" s="7"/>
      <c r="HK612" s="7"/>
      <c r="HL612" s="7"/>
      <c r="HM612" s="7"/>
      <c r="HN612" s="7"/>
      <c r="HO612" s="7"/>
      <c r="HP612" s="7"/>
      <c r="HQ612" s="7"/>
      <c r="HR612" s="7"/>
      <c r="HS612" s="7"/>
      <c r="HT612" s="7"/>
      <c r="HU612" s="7"/>
      <c r="HV612" s="7"/>
      <c r="HW612" s="7"/>
      <c r="HX612" s="7"/>
      <c r="HY612" s="7"/>
      <c r="HZ612" s="7"/>
      <c r="IA612" s="7"/>
      <c r="IB612" s="7"/>
      <c r="IC612" s="7"/>
      <c r="ID612" s="7"/>
      <c r="IE612" s="7"/>
      <c r="IF612" s="7"/>
      <c r="IG612" s="7"/>
      <c r="IH612" s="7"/>
      <c r="II612" s="7"/>
      <c r="IJ612" s="7"/>
      <c r="IK612" s="7"/>
      <c r="IL612" s="7"/>
      <c r="IM612" s="7"/>
      <c r="IN612" s="7"/>
      <c r="IO612" s="7"/>
      <c r="IP612" s="7"/>
      <c r="IQ612" s="7"/>
      <c r="IR612" s="7"/>
      <c r="IS612" s="7"/>
      <c r="IT612" s="7"/>
      <c r="IU612" s="7"/>
      <c r="IV612" s="7"/>
      <c r="IW612" s="7"/>
      <c r="IX612" s="7"/>
      <c r="IY612" s="7"/>
      <c r="IZ612" s="7"/>
      <c r="JA612" s="7"/>
      <c r="JB612" s="7"/>
      <c r="JC612" s="7"/>
      <c r="JD612" s="7"/>
      <c r="JE612" s="7"/>
      <c r="JF612" s="7"/>
      <c r="JG612" s="7"/>
      <c r="JH612" s="7"/>
      <c r="JI612" s="7"/>
      <c r="JJ612" s="7"/>
      <c r="JK612" s="7"/>
      <c r="JL612" s="7"/>
      <c r="JM612" s="7"/>
      <c r="JN612" s="7"/>
      <c r="JO612" s="7"/>
      <c r="JP612" s="7"/>
      <c r="JQ612" s="7"/>
      <c r="JR612" s="7"/>
      <c r="JS612" s="7"/>
      <c r="JT612" s="7"/>
      <c r="JU612" s="7"/>
      <c r="JV612" s="7"/>
      <c r="JW612" s="7"/>
      <c r="JX612" s="7"/>
      <c r="JY612" s="7"/>
      <c r="JZ612" s="7"/>
      <c r="KA612" s="7"/>
      <c r="KB612" s="7"/>
      <c r="KC612" s="7"/>
      <c r="KD612" s="7"/>
      <c r="KE612" s="7"/>
      <c r="KF612" s="7"/>
      <c r="KG612" s="7"/>
      <c r="KH612" s="7"/>
      <c r="KI612" s="7"/>
      <c r="KJ612" s="7"/>
      <c r="KK612" s="7"/>
      <c r="KL612" s="7"/>
      <c r="KM612" s="7"/>
      <c r="KN612" s="7"/>
      <c r="KO612" s="7"/>
      <c r="KP612" s="7"/>
      <c r="KQ612" s="7"/>
      <c r="KR612" s="7"/>
      <c r="KS612" s="7"/>
      <c r="KT612" s="7"/>
      <c r="KU612" s="7"/>
      <c r="KV612" s="7"/>
      <c r="KW612" s="7"/>
      <c r="KX612" s="7"/>
      <c r="KY612" s="7"/>
      <c r="KZ612" s="7"/>
      <c r="LA612" s="7"/>
      <c r="LB612" s="7"/>
      <c r="LC612" s="7"/>
      <c r="LD612" s="7"/>
      <c r="LE612" s="7"/>
      <c r="LF612" s="7"/>
      <c r="LG612" s="7"/>
      <c r="LH612" s="7"/>
      <c r="LI612" s="7"/>
      <c r="LJ612" s="7"/>
      <c r="LK612" s="7"/>
      <c r="LL612" s="7"/>
      <c r="LM612" s="7"/>
      <c r="LN612" s="7"/>
      <c r="LO612" s="7"/>
      <c r="LP612" s="7"/>
      <c r="LQ612" s="7"/>
      <c r="LR612" s="7"/>
      <c r="LS612" s="7"/>
      <c r="LT612" s="7"/>
      <c r="LU612" s="7"/>
      <c r="LV612" s="7"/>
      <c r="LW612" s="7"/>
      <c r="LX612" s="7"/>
      <c r="LY612" s="7"/>
      <c r="LZ612" s="7"/>
      <c r="MA612" s="7"/>
      <c r="MB612" s="7"/>
      <c r="MC612" s="7"/>
      <c r="MD612" s="7"/>
      <c r="ME612" s="7"/>
      <c r="MF612" s="7"/>
      <c r="MG612" s="7"/>
      <c r="MH612" s="7"/>
      <c r="MI612" s="7"/>
      <c r="MJ612" s="7"/>
      <c r="MK612" s="7"/>
      <c r="ML612" s="7"/>
      <c r="MM612" s="7"/>
      <c r="MN612" s="7"/>
      <c r="MO612" s="7"/>
      <c r="MP612" s="7"/>
      <c r="MQ612" s="7"/>
      <c r="MR612" s="7"/>
      <c r="MS612" s="7"/>
      <c r="MT612" s="7"/>
      <c r="MU612" s="7"/>
      <c r="MV612" s="7"/>
      <c r="MW612" s="7"/>
      <c r="MX612" s="7"/>
      <c r="MY612" s="7"/>
      <c r="MZ612" s="7"/>
      <c r="NA612" s="7"/>
      <c r="NB612" s="7"/>
      <c r="NC612" s="7"/>
      <c r="ND612" s="7"/>
      <c r="NE612" s="7"/>
      <c r="NF612" s="7"/>
      <c r="NG612" s="7"/>
      <c r="NH612" s="7"/>
      <c r="NI612" s="7"/>
      <c r="NJ612" s="7"/>
      <c r="NK612" s="7"/>
      <c r="NL612" s="7"/>
      <c r="NM612" s="7"/>
      <c r="NN612" s="7"/>
      <c r="NO612" s="7"/>
      <c r="NP612" s="7"/>
      <c r="NQ612" s="7"/>
      <c r="NR612" s="7"/>
      <c r="NS612" s="7"/>
      <c r="NT612" s="7"/>
      <c r="NU612" s="7"/>
      <c r="NV612" s="7"/>
      <c r="NW612" s="7"/>
      <c r="NX612" s="7"/>
      <c r="NY612" s="7"/>
      <c r="NZ612" s="7"/>
      <c r="OA612" s="7"/>
      <c r="OB612" s="7"/>
      <c r="OC612" s="7"/>
      <c r="OD612" s="7"/>
      <c r="OE612" s="7"/>
      <c r="OF612" s="7"/>
      <c r="OG612" s="7"/>
      <c r="OH612" s="7"/>
      <c r="OI612" s="7"/>
      <c r="OJ612" s="7"/>
      <c r="OK612" s="7"/>
      <c r="OL612" s="7"/>
      <c r="OM612" s="7"/>
      <c r="ON612" s="7"/>
      <c r="OO612" s="7"/>
      <c r="OP612" s="7"/>
      <c r="OQ612" s="7"/>
      <c r="OR612" s="7"/>
      <c r="OS612" s="7"/>
      <c r="OT612" s="7"/>
      <c r="OU612" s="7"/>
      <c r="OV612" s="7"/>
      <c r="OW612" s="7"/>
      <c r="OX612" s="7"/>
      <c r="OY612" s="7"/>
      <c r="OZ612" s="7"/>
      <c r="PA612" s="7"/>
      <c r="PB612" s="7"/>
      <c r="PC612" s="7"/>
      <c r="PD612" s="7"/>
      <c r="PE612" s="7"/>
      <c r="PF612" s="7"/>
      <c r="PG612" s="7"/>
      <c r="PH612" s="7"/>
      <c r="PI612" s="7"/>
      <c r="PJ612" s="7"/>
      <c r="PK612" s="7"/>
      <c r="PL612" s="7"/>
      <c r="PM612" s="7"/>
      <c r="PN612" s="7"/>
      <c r="PO612" s="7"/>
      <c r="PP612" s="7"/>
      <c r="PQ612" s="7"/>
      <c r="PR612" s="7"/>
      <c r="PS612" s="7"/>
      <c r="PT612" s="7"/>
      <c r="PU612" s="7"/>
      <c r="PV612" s="7"/>
      <c r="PW612" s="7"/>
      <c r="PX612" s="7"/>
      <c r="PY612" s="7"/>
      <c r="PZ612" s="7"/>
      <c r="QA612" s="7"/>
      <c r="QB612" s="7"/>
      <c r="QC612" s="7"/>
      <c r="QD612" s="7"/>
      <c r="QE612" s="7"/>
      <c r="QF612" s="7"/>
      <c r="QG612" s="7"/>
      <c r="QH612" s="7"/>
      <c r="QI612" s="7"/>
      <c r="QJ612" s="7"/>
      <c r="QK612" s="7"/>
      <c r="QL612" s="7"/>
      <c r="QM612" s="7"/>
      <c r="QN612" s="7"/>
      <c r="QO612" s="7"/>
      <c r="QP612" s="7"/>
      <c r="QQ612" s="7"/>
      <c r="QR612" s="7"/>
      <c r="QS612" s="7"/>
      <c r="QT612" s="7"/>
      <c r="QU612" s="7"/>
      <c r="QV612" s="7"/>
      <c r="QW612" s="7"/>
      <c r="QX612" s="7"/>
      <c r="QY612" s="7"/>
      <c r="QZ612" s="7"/>
      <c r="RA612" s="7"/>
      <c r="RB612" s="7"/>
      <c r="RC612" s="7"/>
      <c r="RD612" s="7"/>
      <c r="RE612" s="7"/>
      <c r="RF612" s="7"/>
      <c r="RG612" s="7"/>
      <c r="RH612" s="7"/>
      <c r="RI612" s="7"/>
      <c r="RJ612" s="7"/>
      <c r="RK612" s="7"/>
      <c r="RL612" s="7"/>
      <c r="RM612" s="7"/>
      <c r="RN612" s="7"/>
      <c r="RO612" s="7"/>
      <c r="RP612" s="7"/>
      <c r="RQ612" s="7"/>
      <c r="RR612" s="7"/>
      <c r="RS612" s="7"/>
      <c r="RT612" s="7"/>
      <c r="RU612" s="7"/>
      <c r="RV612" s="7"/>
      <c r="RW612" s="7"/>
      <c r="RX612" s="7"/>
      <c r="RY612" s="7"/>
      <c r="RZ612" s="7"/>
      <c r="SA612" s="7"/>
      <c r="SB612" s="7"/>
      <c r="SC612" s="7"/>
      <c r="SD612" s="7"/>
      <c r="SE612" s="7"/>
      <c r="SF612" s="7"/>
      <c r="SG612" s="7"/>
      <c r="SH612" s="7"/>
      <c r="SI612" s="7"/>
      <c r="SJ612" s="7"/>
      <c r="SK612" s="7"/>
    </row>
    <row r="613" ht="14.2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  <c r="DT613" s="7"/>
      <c r="DU613" s="7"/>
      <c r="DV613" s="7"/>
      <c r="DW613" s="7"/>
      <c r="DX613" s="7"/>
      <c r="DY613" s="7"/>
      <c r="DZ613" s="7"/>
      <c r="EA613" s="7"/>
      <c r="EB613" s="7"/>
      <c r="EC613" s="7"/>
      <c r="ED613" s="7"/>
      <c r="EE613" s="7"/>
      <c r="EF613" s="7"/>
      <c r="EG613" s="7"/>
      <c r="EH613" s="7"/>
      <c r="EI613" s="7"/>
      <c r="EJ613" s="7"/>
      <c r="EK613" s="7"/>
      <c r="EL613" s="7"/>
      <c r="EM613" s="7"/>
      <c r="EN613" s="7"/>
      <c r="EO613" s="7"/>
      <c r="EP613" s="7"/>
      <c r="EQ613" s="7"/>
      <c r="ER613" s="7"/>
      <c r="ES613" s="7"/>
      <c r="ET613" s="7"/>
      <c r="EU613" s="7"/>
      <c r="EV613" s="7"/>
      <c r="EW613" s="7"/>
      <c r="EX613" s="7"/>
      <c r="EY613" s="7"/>
      <c r="EZ613" s="7"/>
      <c r="FA613" s="7"/>
      <c r="FB613" s="7"/>
      <c r="FC613" s="7"/>
      <c r="FD613" s="7"/>
      <c r="FE613" s="7"/>
      <c r="FF613" s="7"/>
      <c r="FG613" s="7"/>
      <c r="FH613" s="7"/>
      <c r="FI613" s="7"/>
      <c r="FJ613" s="7"/>
      <c r="FK613" s="7"/>
      <c r="FL613" s="7"/>
      <c r="FM613" s="7"/>
      <c r="FN613" s="7"/>
      <c r="FO613" s="7"/>
      <c r="FP613" s="7"/>
      <c r="FQ613" s="7"/>
      <c r="FR613" s="7"/>
      <c r="FS613" s="7"/>
      <c r="FT613" s="7"/>
      <c r="FU613" s="7"/>
      <c r="FV613" s="7"/>
      <c r="FW613" s="7"/>
      <c r="FX613" s="7"/>
      <c r="FY613" s="7"/>
      <c r="FZ613" s="7"/>
      <c r="GA613" s="7"/>
      <c r="GB613" s="7"/>
      <c r="GC613" s="7"/>
      <c r="GD613" s="7"/>
      <c r="GE613" s="7"/>
      <c r="GF613" s="7"/>
      <c r="GG613" s="7"/>
      <c r="GH613" s="7"/>
      <c r="GI613" s="7"/>
      <c r="GJ613" s="7"/>
      <c r="GK613" s="7"/>
      <c r="GL613" s="7"/>
      <c r="GM613" s="7"/>
      <c r="GN613" s="7"/>
      <c r="GO613" s="7"/>
      <c r="GP613" s="7"/>
      <c r="GQ613" s="7"/>
      <c r="GR613" s="7"/>
      <c r="GS613" s="7"/>
      <c r="GT613" s="7"/>
      <c r="GU613" s="7"/>
      <c r="GV613" s="7"/>
      <c r="GW613" s="7"/>
      <c r="GX613" s="7"/>
      <c r="GY613" s="7"/>
      <c r="GZ613" s="7"/>
      <c r="HA613" s="7"/>
      <c r="HB613" s="7"/>
      <c r="HC613" s="7"/>
      <c r="HD613" s="7"/>
      <c r="HE613" s="7"/>
      <c r="HF613" s="7"/>
      <c r="HG613" s="7"/>
      <c r="HH613" s="7"/>
      <c r="HI613" s="7"/>
      <c r="HJ613" s="7"/>
      <c r="HK613" s="7"/>
      <c r="HL613" s="7"/>
      <c r="HM613" s="7"/>
      <c r="HN613" s="7"/>
      <c r="HO613" s="7"/>
      <c r="HP613" s="7"/>
      <c r="HQ613" s="7"/>
      <c r="HR613" s="7"/>
      <c r="HS613" s="7"/>
      <c r="HT613" s="7"/>
      <c r="HU613" s="7"/>
      <c r="HV613" s="7"/>
      <c r="HW613" s="7"/>
      <c r="HX613" s="7"/>
      <c r="HY613" s="7"/>
      <c r="HZ613" s="7"/>
      <c r="IA613" s="7"/>
      <c r="IB613" s="7"/>
      <c r="IC613" s="7"/>
      <c r="ID613" s="7"/>
      <c r="IE613" s="7"/>
      <c r="IF613" s="7"/>
      <c r="IG613" s="7"/>
      <c r="IH613" s="7"/>
      <c r="II613" s="7"/>
      <c r="IJ613" s="7"/>
      <c r="IK613" s="7"/>
      <c r="IL613" s="7"/>
      <c r="IM613" s="7"/>
      <c r="IN613" s="7"/>
      <c r="IO613" s="7"/>
      <c r="IP613" s="7"/>
      <c r="IQ613" s="7"/>
      <c r="IR613" s="7"/>
      <c r="IS613" s="7"/>
      <c r="IT613" s="7"/>
      <c r="IU613" s="7"/>
      <c r="IV613" s="7"/>
      <c r="IW613" s="7"/>
      <c r="IX613" s="7"/>
      <c r="IY613" s="7"/>
      <c r="IZ613" s="7"/>
      <c r="JA613" s="7"/>
      <c r="JB613" s="7"/>
      <c r="JC613" s="7"/>
      <c r="JD613" s="7"/>
      <c r="JE613" s="7"/>
      <c r="JF613" s="7"/>
      <c r="JG613" s="7"/>
      <c r="JH613" s="7"/>
      <c r="JI613" s="7"/>
      <c r="JJ613" s="7"/>
      <c r="JK613" s="7"/>
      <c r="JL613" s="7"/>
      <c r="JM613" s="7"/>
      <c r="JN613" s="7"/>
      <c r="JO613" s="7"/>
      <c r="JP613" s="7"/>
      <c r="JQ613" s="7"/>
      <c r="JR613" s="7"/>
      <c r="JS613" s="7"/>
      <c r="JT613" s="7"/>
      <c r="JU613" s="7"/>
      <c r="JV613" s="7"/>
      <c r="JW613" s="7"/>
      <c r="JX613" s="7"/>
      <c r="JY613" s="7"/>
      <c r="JZ613" s="7"/>
      <c r="KA613" s="7"/>
      <c r="KB613" s="7"/>
      <c r="KC613" s="7"/>
      <c r="KD613" s="7"/>
      <c r="KE613" s="7"/>
      <c r="KF613" s="7"/>
      <c r="KG613" s="7"/>
      <c r="KH613" s="7"/>
      <c r="KI613" s="7"/>
      <c r="KJ613" s="7"/>
      <c r="KK613" s="7"/>
      <c r="KL613" s="7"/>
      <c r="KM613" s="7"/>
      <c r="KN613" s="7"/>
      <c r="KO613" s="7"/>
      <c r="KP613" s="7"/>
      <c r="KQ613" s="7"/>
      <c r="KR613" s="7"/>
      <c r="KS613" s="7"/>
      <c r="KT613" s="7"/>
      <c r="KU613" s="7"/>
      <c r="KV613" s="7"/>
      <c r="KW613" s="7"/>
      <c r="KX613" s="7"/>
      <c r="KY613" s="7"/>
      <c r="KZ613" s="7"/>
      <c r="LA613" s="7"/>
      <c r="LB613" s="7"/>
      <c r="LC613" s="7"/>
      <c r="LD613" s="7"/>
      <c r="LE613" s="7"/>
      <c r="LF613" s="7"/>
      <c r="LG613" s="7"/>
      <c r="LH613" s="7"/>
      <c r="LI613" s="7"/>
      <c r="LJ613" s="7"/>
      <c r="LK613" s="7"/>
      <c r="LL613" s="7"/>
      <c r="LM613" s="7"/>
      <c r="LN613" s="7"/>
      <c r="LO613" s="7"/>
      <c r="LP613" s="7"/>
      <c r="LQ613" s="7"/>
      <c r="LR613" s="7"/>
      <c r="LS613" s="7"/>
      <c r="LT613" s="7"/>
      <c r="LU613" s="7"/>
      <c r="LV613" s="7"/>
      <c r="LW613" s="7"/>
      <c r="LX613" s="7"/>
      <c r="LY613" s="7"/>
      <c r="LZ613" s="7"/>
      <c r="MA613" s="7"/>
      <c r="MB613" s="7"/>
      <c r="MC613" s="7"/>
      <c r="MD613" s="7"/>
      <c r="ME613" s="7"/>
      <c r="MF613" s="7"/>
      <c r="MG613" s="7"/>
      <c r="MH613" s="7"/>
      <c r="MI613" s="7"/>
      <c r="MJ613" s="7"/>
      <c r="MK613" s="7"/>
      <c r="ML613" s="7"/>
      <c r="MM613" s="7"/>
      <c r="MN613" s="7"/>
      <c r="MO613" s="7"/>
      <c r="MP613" s="7"/>
      <c r="MQ613" s="7"/>
      <c r="MR613" s="7"/>
      <c r="MS613" s="7"/>
      <c r="MT613" s="7"/>
      <c r="MU613" s="7"/>
      <c r="MV613" s="7"/>
      <c r="MW613" s="7"/>
      <c r="MX613" s="7"/>
      <c r="MY613" s="7"/>
      <c r="MZ613" s="7"/>
      <c r="NA613" s="7"/>
      <c r="NB613" s="7"/>
      <c r="NC613" s="7"/>
      <c r="ND613" s="7"/>
      <c r="NE613" s="7"/>
      <c r="NF613" s="7"/>
      <c r="NG613" s="7"/>
      <c r="NH613" s="7"/>
      <c r="NI613" s="7"/>
      <c r="NJ613" s="7"/>
      <c r="NK613" s="7"/>
      <c r="NL613" s="7"/>
      <c r="NM613" s="7"/>
      <c r="NN613" s="7"/>
      <c r="NO613" s="7"/>
      <c r="NP613" s="7"/>
      <c r="NQ613" s="7"/>
      <c r="NR613" s="7"/>
      <c r="NS613" s="7"/>
      <c r="NT613" s="7"/>
      <c r="NU613" s="7"/>
      <c r="NV613" s="7"/>
      <c r="NW613" s="7"/>
      <c r="NX613" s="7"/>
      <c r="NY613" s="7"/>
      <c r="NZ613" s="7"/>
      <c r="OA613" s="7"/>
      <c r="OB613" s="7"/>
      <c r="OC613" s="7"/>
      <c r="OD613" s="7"/>
      <c r="OE613" s="7"/>
      <c r="OF613" s="7"/>
      <c r="OG613" s="7"/>
      <c r="OH613" s="7"/>
      <c r="OI613" s="7"/>
      <c r="OJ613" s="7"/>
      <c r="OK613" s="7"/>
      <c r="OL613" s="7"/>
      <c r="OM613" s="7"/>
      <c r="ON613" s="7"/>
      <c r="OO613" s="7"/>
      <c r="OP613" s="7"/>
      <c r="OQ613" s="7"/>
      <c r="OR613" s="7"/>
      <c r="OS613" s="7"/>
      <c r="OT613" s="7"/>
      <c r="OU613" s="7"/>
      <c r="OV613" s="7"/>
      <c r="OW613" s="7"/>
      <c r="OX613" s="7"/>
      <c r="OY613" s="7"/>
      <c r="OZ613" s="7"/>
      <c r="PA613" s="7"/>
      <c r="PB613" s="7"/>
      <c r="PC613" s="7"/>
      <c r="PD613" s="7"/>
      <c r="PE613" s="7"/>
      <c r="PF613" s="7"/>
      <c r="PG613" s="7"/>
      <c r="PH613" s="7"/>
      <c r="PI613" s="7"/>
      <c r="PJ613" s="7"/>
      <c r="PK613" s="7"/>
      <c r="PL613" s="7"/>
      <c r="PM613" s="7"/>
      <c r="PN613" s="7"/>
      <c r="PO613" s="7"/>
      <c r="PP613" s="7"/>
      <c r="PQ613" s="7"/>
      <c r="PR613" s="7"/>
      <c r="PS613" s="7"/>
      <c r="PT613" s="7"/>
      <c r="PU613" s="7"/>
      <c r="PV613" s="7"/>
      <c r="PW613" s="7"/>
      <c r="PX613" s="7"/>
      <c r="PY613" s="7"/>
      <c r="PZ613" s="7"/>
      <c r="QA613" s="7"/>
      <c r="QB613" s="7"/>
      <c r="QC613" s="7"/>
      <c r="QD613" s="7"/>
      <c r="QE613" s="7"/>
      <c r="QF613" s="7"/>
      <c r="QG613" s="7"/>
      <c r="QH613" s="7"/>
      <c r="QI613" s="7"/>
      <c r="QJ613" s="7"/>
      <c r="QK613" s="7"/>
      <c r="QL613" s="7"/>
      <c r="QM613" s="7"/>
      <c r="QN613" s="7"/>
      <c r="QO613" s="7"/>
      <c r="QP613" s="7"/>
      <c r="QQ613" s="7"/>
      <c r="QR613" s="7"/>
      <c r="QS613" s="7"/>
      <c r="QT613" s="7"/>
      <c r="QU613" s="7"/>
      <c r="QV613" s="7"/>
      <c r="QW613" s="7"/>
      <c r="QX613" s="7"/>
      <c r="QY613" s="7"/>
      <c r="QZ613" s="7"/>
      <c r="RA613" s="7"/>
      <c r="RB613" s="7"/>
      <c r="RC613" s="7"/>
      <c r="RD613" s="7"/>
      <c r="RE613" s="7"/>
      <c r="RF613" s="7"/>
      <c r="RG613" s="7"/>
      <c r="RH613" s="7"/>
      <c r="RI613" s="7"/>
      <c r="RJ613" s="7"/>
      <c r="RK613" s="7"/>
      <c r="RL613" s="7"/>
      <c r="RM613" s="7"/>
      <c r="RN613" s="7"/>
      <c r="RO613" s="7"/>
      <c r="RP613" s="7"/>
      <c r="RQ613" s="7"/>
      <c r="RR613" s="7"/>
      <c r="RS613" s="7"/>
      <c r="RT613" s="7"/>
      <c r="RU613" s="7"/>
      <c r="RV613" s="7"/>
      <c r="RW613" s="7"/>
      <c r="RX613" s="7"/>
      <c r="RY613" s="7"/>
      <c r="RZ613" s="7"/>
      <c r="SA613" s="7"/>
      <c r="SB613" s="7"/>
      <c r="SC613" s="7"/>
      <c r="SD613" s="7"/>
      <c r="SE613" s="7"/>
      <c r="SF613" s="7"/>
      <c r="SG613" s="7"/>
      <c r="SH613" s="7"/>
      <c r="SI613" s="7"/>
      <c r="SJ613" s="7"/>
      <c r="SK613" s="7"/>
    </row>
    <row r="614" ht="14.2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  <c r="DT614" s="7"/>
      <c r="DU614" s="7"/>
      <c r="DV614" s="7"/>
      <c r="DW614" s="7"/>
      <c r="DX614" s="7"/>
      <c r="DY614" s="7"/>
      <c r="DZ614" s="7"/>
      <c r="EA614" s="7"/>
      <c r="EB614" s="7"/>
      <c r="EC614" s="7"/>
      <c r="ED614" s="7"/>
      <c r="EE614" s="7"/>
      <c r="EF614" s="7"/>
      <c r="EG614" s="7"/>
      <c r="EH614" s="7"/>
      <c r="EI614" s="7"/>
      <c r="EJ614" s="7"/>
      <c r="EK614" s="7"/>
      <c r="EL614" s="7"/>
      <c r="EM614" s="7"/>
      <c r="EN614" s="7"/>
      <c r="EO614" s="7"/>
      <c r="EP614" s="7"/>
      <c r="EQ614" s="7"/>
      <c r="ER614" s="7"/>
      <c r="ES614" s="7"/>
      <c r="ET614" s="7"/>
      <c r="EU614" s="7"/>
      <c r="EV614" s="7"/>
      <c r="EW614" s="7"/>
      <c r="EX614" s="7"/>
      <c r="EY614" s="7"/>
      <c r="EZ614" s="7"/>
      <c r="FA614" s="7"/>
      <c r="FB614" s="7"/>
      <c r="FC614" s="7"/>
      <c r="FD614" s="7"/>
      <c r="FE614" s="7"/>
      <c r="FF614" s="7"/>
      <c r="FG614" s="7"/>
      <c r="FH614" s="7"/>
      <c r="FI614" s="7"/>
      <c r="FJ614" s="7"/>
      <c r="FK614" s="7"/>
      <c r="FL614" s="7"/>
      <c r="FM614" s="7"/>
      <c r="FN614" s="7"/>
      <c r="FO614" s="7"/>
      <c r="FP614" s="7"/>
      <c r="FQ614" s="7"/>
      <c r="FR614" s="7"/>
      <c r="FS614" s="7"/>
      <c r="FT614" s="7"/>
      <c r="FU614" s="7"/>
      <c r="FV614" s="7"/>
      <c r="FW614" s="7"/>
      <c r="FX614" s="7"/>
      <c r="FY614" s="7"/>
      <c r="FZ614" s="7"/>
      <c r="GA614" s="7"/>
      <c r="GB614" s="7"/>
      <c r="GC614" s="7"/>
      <c r="GD614" s="7"/>
      <c r="GE614" s="7"/>
      <c r="GF614" s="7"/>
      <c r="GG614" s="7"/>
      <c r="GH614" s="7"/>
      <c r="GI614" s="7"/>
      <c r="GJ614" s="7"/>
      <c r="GK614" s="7"/>
      <c r="GL614" s="7"/>
      <c r="GM614" s="7"/>
      <c r="GN614" s="7"/>
      <c r="GO614" s="7"/>
      <c r="GP614" s="7"/>
      <c r="GQ614" s="7"/>
      <c r="GR614" s="7"/>
      <c r="GS614" s="7"/>
      <c r="GT614" s="7"/>
      <c r="GU614" s="7"/>
      <c r="GV614" s="7"/>
      <c r="GW614" s="7"/>
      <c r="GX614" s="7"/>
      <c r="GY614" s="7"/>
      <c r="GZ614" s="7"/>
      <c r="HA614" s="7"/>
      <c r="HB614" s="7"/>
      <c r="HC614" s="7"/>
      <c r="HD614" s="7"/>
      <c r="HE614" s="7"/>
      <c r="HF614" s="7"/>
      <c r="HG614" s="7"/>
      <c r="HH614" s="7"/>
      <c r="HI614" s="7"/>
      <c r="HJ614" s="7"/>
      <c r="HK614" s="7"/>
      <c r="HL614" s="7"/>
      <c r="HM614" s="7"/>
      <c r="HN614" s="7"/>
      <c r="HO614" s="7"/>
      <c r="HP614" s="7"/>
      <c r="HQ614" s="7"/>
      <c r="HR614" s="7"/>
      <c r="HS614" s="7"/>
      <c r="HT614" s="7"/>
      <c r="HU614" s="7"/>
      <c r="HV614" s="7"/>
      <c r="HW614" s="7"/>
      <c r="HX614" s="7"/>
      <c r="HY614" s="7"/>
      <c r="HZ614" s="7"/>
      <c r="IA614" s="7"/>
      <c r="IB614" s="7"/>
      <c r="IC614" s="7"/>
      <c r="ID614" s="7"/>
      <c r="IE614" s="7"/>
      <c r="IF614" s="7"/>
      <c r="IG614" s="7"/>
      <c r="IH614" s="7"/>
      <c r="II614" s="7"/>
      <c r="IJ614" s="7"/>
      <c r="IK614" s="7"/>
      <c r="IL614" s="7"/>
      <c r="IM614" s="7"/>
      <c r="IN614" s="7"/>
      <c r="IO614" s="7"/>
      <c r="IP614" s="7"/>
      <c r="IQ614" s="7"/>
      <c r="IR614" s="7"/>
      <c r="IS614" s="7"/>
      <c r="IT614" s="7"/>
      <c r="IU614" s="7"/>
      <c r="IV614" s="7"/>
      <c r="IW614" s="7"/>
      <c r="IX614" s="7"/>
      <c r="IY614" s="7"/>
      <c r="IZ614" s="7"/>
      <c r="JA614" s="7"/>
      <c r="JB614" s="7"/>
      <c r="JC614" s="7"/>
      <c r="JD614" s="7"/>
      <c r="JE614" s="7"/>
      <c r="JF614" s="7"/>
      <c r="JG614" s="7"/>
      <c r="JH614" s="7"/>
      <c r="JI614" s="7"/>
      <c r="JJ614" s="7"/>
      <c r="JK614" s="7"/>
      <c r="JL614" s="7"/>
      <c r="JM614" s="7"/>
      <c r="JN614" s="7"/>
      <c r="JO614" s="7"/>
      <c r="JP614" s="7"/>
      <c r="JQ614" s="7"/>
      <c r="JR614" s="7"/>
      <c r="JS614" s="7"/>
      <c r="JT614" s="7"/>
      <c r="JU614" s="7"/>
      <c r="JV614" s="7"/>
      <c r="JW614" s="7"/>
      <c r="JX614" s="7"/>
      <c r="JY614" s="7"/>
      <c r="JZ614" s="7"/>
      <c r="KA614" s="7"/>
      <c r="KB614" s="7"/>
      <c r="KC614" s="7"/>
      <c r="KD614" s="7"/>
      <c r="KE614" s="7"/>
      <c r="KF614" s="7"/>
      <c r="KG614" s="7"/>
      <c r="KH614" s="7"/>
      <c r="KI614" s="7"/>
      <c r="KJ614" s="7"/>
      <c r="KK614" s="7"/>
      <c r="KL614" s="7"/>
      <c r="KM614" s="7"/>
      <c r="KN614" s="7"/>
      <c r="KO614" s="7"/>
      <c r="KP614" s="7"/>
      <c r="KQ614" s="7"/>
      <c r="KR614" s="7"/>
      <c r="KS614" s="7"/>
      <c r="KT614" s="7"/>
      <c r="KU614" s="7"/>
      <c r="KV614" s="7"/>
      <c r="KW614" s="7"/>
      <c r="KX614" s="7"/>
      <c r="KY614" s="7"/>
      <c r="KZ614" s="7"/>
      <c r="LA614" s="7"/>
      <c r="LB614" s="7"/>
      <c r="LC614" s="7"/>
      <c r="LD614" s="7"/>
      <c r="LE614" s="7"/>
      <c r="LF614" s="7"/>
      <c r="LG614" s="7"/>
      <c r="LH614" s="7"/>
      <c r="LI614" s="7"/>
      <c r="LJ614" s="7"/>
      <c r="LK614" s="7"/>
      <c r="LL614" s="7"/>
      <c r="LM614" s="7"/>
      <c r="LN614" s="7"/>
      <c r="LO614" s="7"/>
      <c r="LP614" s="7"/>
      <c r="LQ614" s="7"/>
      <c r="LR614" s="7"/>
      <c r="LS614" s="7"/>
      <c r="LT614" s="7"/>
      <c r="LU614" s="7"/>
      <c r="LV614" s="7"/>
      <c r="LW614" s="7"/>
      <c r="LX614" s="7"/>
      <c r="LY614" s="7"/>
      <c r="LZ614" s="7"/>
      <c r="MA614" s="7"/>
      <c r="MB614" s="7"/>
      <c r="MC614" s="7"/>
      <c r="MD614" s="7"/>
      <c r="ME614" s="7"/>
      <c r="MF614" s="7"/>
      <c r="MG614" s="7"/>
      <c r="MH614" s="7"/>
      <c r="MI614" s="7"/>
      <c r="MJ614" s="7"/>
      <c r="MK614" s="7"/>
      <c r="ML614" s="7"/>
      <c r="MM614" s="7"/>
      <c r="MN614" s="7"/>
      <c r="MO614" s="7"/>
      <c r="MP614" s="7"/>
      <c r="MQ614" s="7"/>
      <c r="MR614" s="7"/>
      <c r="MS614" s="7"/>
      <c r="MT614" s="7"/>
      <c r="MU614" s="7"/>
      <c r="MV614" s="7"/>
      <c r="MW614" s="7"/>
      <c r="MX614" s="7"/>
      <c r="MY614" s="7"/>
      <c r="MZ614" s="7"/>
      <c r="NA614" s="7"/>
      <c r="NB614" s="7"/>
      <c r="NC614" s="7"/>
      <c r="ND614" s="7"/>
      <c r="NE614" s="7"/>
      <c r="NF614" s="7"/>
      <c r="NG614" s="7"/>
      <c r="NH614" s="7"/>
      <c r="NI614" s="7"/>
      <c r="NJ614" s="7"/>
      <c r="NK614" s="7"/>
      <c r="NL614" s="7"/>
      <c r="NM614" s="7"/>
      <c r="NN614" s="7"/>
      <c r="NO614" s="7"/>
      <c r="NP614" s="7"/>
      <c r="NQ614" s="7"/>
      <c r="NR614" s="7"/>
      <c r="NS614" s="7"/>
      <c r="NT614" s="7"/>
      <c r="NU614" s="7"/>
      <c r="NV614" s="7"/>
      <c r="NW614" s="7"/>
      <c r="NX614" s="7"/>
      <c r="NY614" s="7"/>
      <c r="NZ614" s="7"/>
      <c r="OA614" s="7"/>
      <c r="OB614" s="7"/>
      <c r="OC614" s="7"/>
      <c r="OD614" s="7"/>
      <c r="OE614" s="7"/>
      <c r="OF614" s="7"/>
      <c r="OG614" s="7"/>
      <c r="OH614" s="7"/>
      <c r="OI614" s="7"/>
      <c r="OJ614" s="7"/>
      <c r="OK614" s="7"/>
      <c r="OL614" s="7"/>
      <c r="OM614" s="7"/>
      <c r="ON614" s="7"/>
      <c r="OO614" s="7"/>
      <c r="OP614" s="7"/>
      <c r="OQ614" s="7"/>
      <c r="OR614" s="7"/>
      <c r="OS614" s="7"/>
      <c r="OT614" s="7"/>
      <c r="OU614" s="7"/>
      <c r="OV614" s="7"/>
      <c r="OW614" s="7"/>
      <c r="OX614" s="7"/>
      <c r="OY614" s="7"/>
      <c r="OZ614" s="7"/>
      <c r="PA614" s="7"/>
      <c r="PB614" s="7"/>
      <c r="PC614" s="7"/>
      <c r="PD614" s="7"/>
      <c r="PE614" s="7"/>
      <c r="PF614" s="7"/>
      <c r="PG614" s="7"/>
      <c r="PH614" s="7"/>
      <c r="PI614" s="7"/>
      <c r="PJ614" s="7"/>
      <c r="PK614" s="7"/>
      <c r="PL614" s="7"/>
      <c r="PM614" s="7"/>
      <c r="PN614" s="7"/>
      <c r="PO614" s="7"/>
      <c r="PP614" s="7"/>
      <c r="PQ614" s="7"/>
      <c r="PR614" s="7"/>
      <c r="PS614" s="7"/>
      <c r="PT614" s="7"/>
      <c r="PU614" s="7"/>
      <c r="PV614" s="7"/>
      <c r="PW614" s="7"/>
      <c r="PX614" s="7"/>
      <c r="PY614" s="7"/>
      <c r="PZ614" s="7"/>
      <c r="QA614" s="7"/>
      <c r="QB614" s="7"/>
      <c r="QC614" s="7"/>
      <c r="QD614" s="7"/>
      <c r="QE614" s="7"/>
      <c r="QF614" s="7"/>
      <c r="QG614" s="7"/>
      <c r="QH614" s="7"/>
      <c r="QI614" s="7"/>
      <c r="QJ614" s="7"/>
      <c r="QK614" s="7"/>
      <c r="QL614" s="7"/>
      <c r="QM614" s="7"/>
      <c r="QN614" s="7"/>
      <c r="QO614" s="7"/>
      <c r="QP614" s="7"/>
      <c r="QQ614" s="7"/>
      <c r="QR614" s="7"/>
      <c r="QS614" s="7"/>
      <c r="QT614" s="7"/>
      <c r="QU614" s="7"/>
      <c r="QV614" s="7"/>
      <c r="QW614" s="7"/>
      <c r="QX614" s="7"/>
      <c r="QY614" s="7"/>
      <c r="QZ614" s="7"/>
      <c r="RA614" s="7"/>
      <c r="RB614" s="7"/>
      <c r="RC614" s="7"/>
      <c r="RD614" s="7"/>
      <c r="RE614" s="7"/>
      <c r="RF614" s="7"/>
      <c r="RG614" s="7"/>
      <c r="RH614" s="7"/>
      <c r="RI614" s="7"/>
      <c r="RJ614" s="7"/>
      <c r="RK614" s="7"/>
      <c r="RL614" s="7"/>
      <c r="RM614" s="7"/>
      <c r="RN614" s="7"/>
      <c r="RO614" s="7"/>
      <c r="RP614" s="7"/>
      <c r="RQ614" s="7"/>
      <c r="RR614" s="7"/>
      <c r="RS614" s="7"/>
      <c r="RT614" s="7"/>
      <c r="RU614" s="7"/>
      <c r="RV614" s="7"/>
      <c r="RW614" s="7"/>
      <c r="RX614" s="7"/>
      <c r="RY614" s="7"/>
      <c r="RZ614" s="7"/>
      <c r="SA614" s="7"/>
      <c r="SB614" s="7"/>
      <c r="SC614" s="7"/>
      <c r="SD614" s="7"/>
      <c r="SE614" s="7"/>
      <c r="SF614" s="7"/>
      <c r="SG614" s="7"/>
      <c r="SH614" s="7"/>
      <c r="SI614" s="7"/>
      <c r="SJ614" s="7"/>
      <c r="SK614" s="7"/>
    </row>
    <row r="615" ht="14.2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  <c r="DT615" s="7"/>
      <c r="DU615" s="7"/>
      <c r="DV615" s="7"/>
      <c r="DW615" s="7"/>
      <c r="DX615" s="7"/>
      <c r="DY615" s="7"/>
      <c r="DZ615" s="7"/>
      <c r="EA615" s="7"/>
      <c r="EB615" s="7"/>
      <c r="EC615" s="7"/>
      <c r="ED615" s="7"/>
      <c r="EE615" s="7"/>
      <c r="EF615" s="7"/>
      <c r="EG615" s="7"/>
      <c r="EH615" s="7"/>
      <c r="EI615" s="7"/>
      <c r="EJ615" s="7"/>
      <c r="EK615" s="7"/>
      <c r="EL615" s="7"/>
      <c r="EM615" s="7"/>
      <c r="EN615" s="7"/>
      <c r="EO615" s="7"/>
      <c r="EP615" s="7"/>
      <c r="EQ615" s="7"/>
      <c r="ER615" s="7"/>
      <c r="ES615" s="7"/>
      <c r="ET615" s="7"/>
      <c r="EU615" s="7"/>
      <c r="EV615" s="7"/>
      <c r="EW615" s="7"/>
      <c r="EX615" s="7"/>
      <c r="EY615" s="7"/>
      <c r="EZ615" s="7"/>
      <c r="FA615" s="7"/>
      <c r="FB615" s="7"/>
      <c r="FC615" s="7"/>
      <c r="FD615" s="7"/>
      <c r="FE615" s="7"/>
      <c r="FF615" s="7"/>
      <c r="FG615" s="7"/>
      <c r="FH615" s="7"/>
      <c r="FI615" s="7"/>
      <c r="FJ615" s="7"/>
      <c r="FK615" s="7"/>
      <c r="FL615" s="7"/>
      <c r="FM615" s="7"/>
      <c r="FN615" s="7"/>
      <c r="FO615" s="7"/>
      <c r="FP615" s="7"/>
      <c r="FQ615" s="7"/>
      <c r="FR615" s="7"/>
      <c r="FS615" s="7"/>
      <c r="FT615" s="7"/>
      <c r="FU615" s="7"/>
      <c r="FV615" s="7"/>
      <c r="FW615" s="7"/>
      <c r="FX615" s="7"/>
      <c r="FY615" s="7"/>
      <c r="FZ615" s="7"/>
      <c r="GA615" s="7"/>
      <c r="GB615" s="7"/>
      <c r="GC615" s="7"/>
      <c r="GD615" s="7"/>
      <c r="GE615" s="7"/>
      <c r="GF615" s="7"/>
      <c r="GG615" s="7"/>
      <c r="GH615" s="7"/>
      <c r="GI615" s="7"/>
      <c r="GJ615" s="7"/>
      <c r="GK615" s="7"/>
      <c r="GL615" s="7"/>
      <c r="GM615" s="7"/>
      <c r="GN615" s="7"/>
      <c r="GO615" s="7"/>
      <c r="GP615" s="7"/>
      <c r="GQ615" s="7"/>
      <c r="GR615" s="7"/>
      <c r="GS615" s="7"/>
      <c r="GT615" s="7"/>
      <c r="GU615" s="7"/>
      <c r="GV615" s="7"/>
      <c r="GW615" s="7"/>
      <c r="GX615" s="7"/>
      <c r="GY615" s="7"/>
      <c r="GZ615" s="7"/>
      <c r="HA615" s="7"/>
      <c r="HB615" s="7"/>
      <c r="HC615" s="7"/>
      <c r="HD615" s="7"/>
      <c r="HE615" s="7"/>
      <c r="HF615" s="7"/>
      <c r="HG615" s="7"/>
      <c r="HH615" s="7"/>
      <c r="HI615" s="7"/>
      <c r="HJ615" s="7"/>
      <c r="HK615" s="7"/>
      <c r="HL615" s="7"/>
      <c r="HM615" s="7"/>
      <c r="HN615" s="7"/>
      <c r="HO615" s="7"/>
      <c r="HP615" s="7"/>
      <c r="HQ615" s="7"/>
      <c r="HR615" s="7"/>
      <c r="HS615" s="7"/>
      <c r="HT615" s="7"/>
      <c r="HU615" s="7"/>
      <c r="HV615" s="7"/>
      <c r="HW615" s="7"/>
      <c r="HX615" s="7"/>
      <c r="HY615" s="7"/>
      <c r="HZ615" s="7"/>
      <c r="IA615" s="7"/>
      <c r="IB615" s="7"/>
      <c r="IC615" s="7"/>
      <c r="ID615" s="7"/>
      <c r="IE615" s="7"/>
      <c r="IF615" s="7"/>
      <c r="IG615" s="7"/>
      <c r="IH615" s="7"/>
      <c r="II615" s="7"/>
      <c r="IJ615" s="7"/>
      <c r="IK615" s="7"/>
      <c r="IL615" s="7"/>
      <c r="IM615" s="7"/>
      <c r="IN615" s="7"/>
      <c r="IO615" s="7"/>
      <c r="IP615" s="7"/>
      <c r="IQ615" s="7"/>
      <c r="IR615" s="7"/>
      <c r="IS615" s="7"/>
      <c r="IT615" s="7"/>
      <c r="IU615" s="7"/>
      <c r="IV615" s="7"/>
      <c r="IW615" s="7"/>
      <c r="IX615" s="7"/>
      <c r="IY615" s="7"/>
      <c r="IZ615" s="7"/>
      <c r="JA615" s="7"/>
      <c r="JB615" s="7"/>
      <c r="JC615" s="7"/>
      <c r="JD615" s="7"/>
      <c r="JE615" s="7"/>
      <c r="JF615" s="7"/>
      <c r="JG615" s="7"/>
      <c r="JH615" s="7"/>
      <c r="JI615" s="7"/>
      <c r="JJ615" s="7"/>
      <c r="JK615" s="7"/>
      <c r="JL615" s="7"/>
      <c r="JM615" s="7"/>
      <c r="JN615" s="7"/>
      <c r="JO615" s="7"/>
      <c r="JP615" s="7"/>
      <c r="JQ615" s="7"/>
      <c r="JR615" s="7"/>
      <c r="JS615" s="7"/>
      <c r="JT615" s="7"/>
      <c r="JU615" s="7"/>
      <c r="JV615" s="7"/>
      <c r="JW615" s="7"/>
      <c r="JX615" s="7"/>
      <c r="JY615" s="7"/>
      <c r="JZ615" s="7"/>
      <c r="KA615" s="7"/>
      <c r="KB615" s="7"/>
      <c r="KC615" s="7"/>
      <c r="KD615" s="7"/>
      <c r="KE615" s="7"/>
      <c r="KF615" s="7"/>
      <c r="KG615" s="7"/>
      <c r="KH615" s="7"/>
      <c r="KI615" s="7"/>
      <c r="KJ615" s="7"/>
      <c r="KK615" s="7"/>
      <c r="KL615" s="7"/>
      <c r="KM615" s="7"/>
      <c r="KN615" s="7"/>
      <c r="KO615" s="7"/>
      <c r="KP615" s="7"/>
      <c r="KQ615" s="7"/>
      <c r="KR615" s="7"/>
      <c r="KS615" s="7"/>
      <c r="KT615" s="7"/>
      <c r="KU615" s="7"/>
      <c r="KV615" s="7"/>
      <c r="KW615" s="7"/>
      <c r="KX615" s="7"/>
      <c r="KY615" s="7"/>
      <c r="KZ615" s="7"/>
      <c r="LA615" s="7"/>
      <c r="LB615" s="7"/>
      <c r="LC615" s="7"/>
      <c r="LD615" s="7"/>
      <c r="LE615" s="7"/>
      <c r="LF615" s="7"/>
      <c r="LG615" s="7"/>
      <c r="LH615" s="7"/>
      <c r="LI615" s="7"/>
      <c r="LJ615" s="7"/>
      <c r="LK615" s="7"/>
      <c r="LL615" s="7"/>
      <c r="LM615" s="7"/>
      <c r="LN615" s="7"/>
      <c r="LO615" s="7"/>
      <c r="LP615" s="7"/>
      <c r="LQ615" s="7"/>
      <c r="LR615" s="7"/>
      <c r="LS615" s="7"/>
      <c r="LT615" s="7"/>
      <c r="LU615" s="7"/>
      <c r="LV615" s="7"/>
      <c r="LW615" s="7"/>
      <c r="LX615" s="7"/>
      <c r="LY615" s="7"/>
      <c r="LZ615" s="7"/>
      <c r="MA615" s="7"/>
      <c r="MB615" s="7"/>
      <c r="MC615" s="7"/>
      <c r="MD615" s="7"/>
      <c r="ME615" s="7"/>
      <c r="MF615" s="7"/>
      <c r="MG615" s="7"/>
      <c r="MH615" s="7"/>
      <c r="MI615" s="7"/>
      <c r="MJ615" s="7"/>
      <c r="MK615" s="7"/>
      <c r="ML615" s="7"/>
      <c r="MM615" s="7"/>
      <c r="MN615" s="7"/>
      <c r="MO615" s="7"/>
      <c r="MP615" s="7"/>
      <c r="MQ615" s="7"/>
      <c r="MR615" s="7"/>
      <c r="MS615" s="7"/>
      <c r="MT615" s="7"/>
      <c r="MU615" s="7"/>
      <c r="MV615" s="7"/>
      <c r="MW615" s="7"/>
      <c r="MX615" s="7"/>
      <c r="MY615" s="7"/>
      <c r="MZ615" s="7"/>
      <c r="NA615" s="7"/>
      <c r="NB615" s="7"/>
      <c r="NC615" s="7"/>
      <c r="ND615" s="7"/>
      <c r="NE615" s="7"/>
      <c r="NF615" s="7"/>
      <c r="NG615" s="7"/>
      <c r="NH615" s="7"/>
      <c r="NI615" s="7"/>
      <c r="NJ615" s="7"/>
      <c r="NK615" s="7"/>
      <c r="NL615" s="7"/>
      <c r="NM615" s="7"/>
      <c r="NN615" s="7"/>
      <c r="NO615" s="7"/>
      <c r="NP615" s="7"/>
      <c r="NQ615" s="7"/>
      <c r="NR615" s="7"/>
      <c r="NS615" s="7"/>
      <c r="NT615" s="7"/>
      <c r="NU615" s="7"/>
      <c r="NV615" s="7"/>
      <c r="NW615" s="7"/>
      <c r="NX615" s="7"/>
      <c r="NY615" s="7"/>
      <c r="NZ615" s="7"/>
      <c r="OA615" s="7"/>
      <c r="OB615" s="7"/>
      <c r="OC615" s="7"/>
      <c r="OD615" s="7"/>
      <c r="OE615" s="7"/>
      <c r="OF615" s="7"/>
      <c r="OG615" s="7"/>
      <c r="OH615" s="7"/>
      <c r="OI615" s="7"/>
      <c r="OJ615" s="7"/>
      <c r="OK615" s="7"/>
      <c r="OL615" s="7"/>
      <c r="OM615" s="7"/>
      <c r="ON615" s="7"/>
      <c r="OO615" s="7"/>
      <c r="OP615" s="7"/>
      <c r="OQ615" s="7"/>
      <c r="OR615" s="7"/>
      <c r="OS615" s="7"/>
      <c r="OT615" s="7"/>
      <c r="OU615" s="7"/>
      <c r="OV615" s="7"/>
      <c r="OW615" s="7"/>
      <c r="OX615" s="7"/>
      <c r="OY615" s="7"/>
      <c r="OZ615" s="7"/>
      <c r="PA615" s="7"/>
      <c r="PB615" s="7"/>
      <c r="PC615" s="7"/>
      <c r="PD615" s="7"/>
      <c r="PE615" s="7"/>
      <c r="PF615" s="7"/>
      <c r="PG615" s="7"/>
      <c r="PH615" s="7"/>
      <c r="PI615" s="7"/>
      <c r="PJ615" s="7"/>
      <c r="PK615" s="7"/>
      <c r="PL615" s="7"/>
      <c r="PM615" s="7"/>
      <c r="PN615" s="7"/>
      <c r="PO615" s="7"/>
      <c r="PP615" s="7"/>
      <c r="PQ615" s="7"/>
      <c r="PR615" s="7"/>
      <c r="PS615" s="7"/>
      <c r="PT615" s="7"/>
      <c r="PU615" s="7"/>
      <c r="PV615" s="7"/>
      <c r="PW615" s="7"/>
      <c r="PX615" s="7"/>
      <c r="PY615" s="7"/>
      <c r="PZ615" s="7"/>
      <c r="QA615" s="7"/>
      <c r="QB615" s="7"/>
      <c r="QC615" s="7"/>
      <c r="QD615" s="7"/>
      <c r="QE615" s="7"/>
      <c r="QF615" s="7"/>
      <c r="QG615" s="7"/>
      <c r="QH615" s="7"/>
      <c r="QI615" s="7"/>
      <c r="QJ615" s="7"/>
      <c r="QK615" s="7"/>
      <c r="QL615" s="7"/>
      <c r="QM615" s="7"/>
      <c r="QN615" s="7"/>
      <c r="QO615" s="7"/>
      <c r="QP615" s="7"/>
      <c r="QQ615" s="7"/>
      <c r="QR615" s="7"/>
      <c r="QS615" s="7"/>
      <c r="QT615" s="7"/>
      <c r="QU615" s="7"/>
      <c r="QV615" s="7"/>
      <c r="QW615" s="7"/>
      <c r="QX615" s="7"/>
      <c r="QY615" s="7"/>
      <c r="QZ615" s="7"/>
      <c r="RA615" s="7"/>
      <c r="RB615" s="7"/>
      <c r="RC615" s="7"/>
      <c r="RD615" s="7"/>
      <c r="RE615" s="7"/>
      <c r="RF615" s="7"/>
      <c r="RG615" s="7"/>
      <c r="RH615" s="7"/>
      <c r="RI615" s="7"/>
      <c r="RJ615" s="7"/>
      <c r="RK615" s="7"/>
      <c r="RL615" s="7"/>
      <c r="RM615" s="7"/>
      <c r="RN615" s="7"/>
      <c r="RO615" s="7"/>
      <c r="RP615" s="7"/>
      <c r="RQ615" s="7"/>
      <c r="RR615" s="7"/>
      <c r="RS615" s="7"/>
      <c r="RT615" s="7"/>
      <c r="RU615" s="7"/>
      <c r="RV615" s="7"/>
      <c r="RW615" s="7"/>
      <c r="RX615" s="7"/>
      <c r="RY615" s="7"/>
      <c r="RZ615" s="7"/>
      <c r="SA615" s="7"/>
      <c r="SB615" s="7"/>
      <c r="SC615" s="7"/>
      <c r="SD615" s="7"/>
      <c r="SE615" s="7"/>
      <c r="SF615" s="7"/>
      <c r="SG615" s="7"/>
      <c r="SH615" s="7"/>
      <c r="SI615" s="7"/>
      <c r="SJ615" s="7"/>
      <c r="SK615" s="7"/>
    </row>
    <row r="616" ht="14.2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  <c r="DT616" s="7"/>
      <c r="DU616" s="7"/>
      <c r="DV616" s="7"/>
      <c r="DW616" s="7"/>
      <c r="DX616" s="7"/>
      <c r="DY616" s="7"/>
      <c r="DZ616" s="7"/>
      <c r="EA616" s="7"/>
      <c r="EB616" s="7"/>
      <c r="EC616" s="7"/>
      <c r="ED616" s="7"/>
      <c r="EE616" s="7"/>
      <c r="EF616" s="7"/>
      <c r="EG616" s="7"/>
      <c r="EH616" s="7"/>
      <c r="EI616" s="7"/>
      <c r="EJ616" s="7"/>
      <c r="EK616" s="7"/>
      <c r="EL616" s="7"/>
      <c r="EM616" s="7"/>
      <c r="EN616" s="7"/>
      <c r="EO616" s="7"/>
      <c r="EP616" s="7"/>
      <c r="EQ616" s="7"/>
      <c r="ER616" s="7"/>
      <c r="ES616" s="7"/>
      <c r="ET616" s="7"/>
      <c r="EU616" s="7"/>
      <c r="EV616" s="7"/>
      <c r="EW616" s="7"/>
      <c r="EX616" s="7"/>
      <c r="EY616" s="7"/>
      <c r="EZ616" s="7"/>
      <c r="FA616" s="7"/>
      <c r="FB616" s="7"/>
      <c r="FC616" s="7"/>
      <c r="FD616" s="7"/>
      <c r="FE616" s="7"/>
      <c r="FF616" s="7"/>
      <c r="FG616" s="7"/>
      <c r="FH616" s="7"/>
      <c r="FI616" s="7"/>
      <c r="FJ616" s="7"/>
      <c r="FK616" s="7"/>
      <c r="FL616" s="7"/>
      <c r="FM616" s="7"/>
      <c r="FN616" s="7"/>
      <c r="FO616" s="7"/>
      <c r="FP616" s="7"/>
      <c r="FQ616" s="7"/>
      <c r="FR616" s="7"/>
      <c r="FS616" s="7"/>
      <c r="FT616" s="7"/>
      <c r="FU616" s="7"/>
      <c r="FV616" s="7"/>
      <c r="FW616" s="7"/>
      <c r="FX616" s="7"/>
      <c r="FY616" s="7"/>
      <c r="FZ616" s="7"/>
      <c r="GA616" s="7"/>
      <c r="GB616" s="7"/>
      <c r="GC616" s="7"/>
      <c r="GD616" s="7"/>
      <c r="GE616" s="7"/>
      <c r="GF616" s="7"/>
      <c r="GG616" s="7"/>
      <c r="GH616" s="7"/>
      <c r="GI616" s="7"/>
      <c r="GJ616" s="7"/>
      <c r="GK616" s="7"/>
      <c r="GL616" s="7"/>
      <c r="GM616" s="7"/>
      <c r="GN616" s="7"/>
      <c r="GO616" s="7"/>
      <c r="GP616" s="7"/>
      <c r="GQ616" s="7"/>
      <c r="GR616" s="7"/>
      <c r="GS616" s="7"/>
      <c r="GT616" s="7"/>
      <c r="GU616" s="7"/>
      <c r="GV616" s="7"/>
      <c r="GW616" s="7"/>
      <c r="GX616" s="7"/>
      <c r="GY616" s="7"/>
      <c r="GZ616" s="7"/>
      <c r="HA616" s="7"/>
      <c r="HB616" s="7"/>
      <c r="HC616" s="7"/>
      <c r="HD616" s="7"/>
      <c r="HE616" s="7"/>
      <c r="HF616" s="7"/>
      <c r="HG616" s="7"/>
      <c r="HH616" s="7"/>
      <c r="HI616" s="7"/>
      <c r="HJ616" s="7"/>
      <c r="HK616" s="7"/>
      <c r="HL616" s="7"/>
      <c r="HM616" s="7"/>
      <c r="HN616" s="7"/>
      <c r="HO616" s="7"/>
      <c r="HP616" s="7"/>
      <c r="HQ616" s="7"/>
      <c r="HR616" s="7"/>
      <c r="HS616" s="7"/>
      <c r="HT616" s="7"/>
      <c r="HU616" s="7"/>
      <c r="HV616" s="7"/>
      <c r="HW616" s="7"/>
      <c r="HX616" s="7"/>
      <c r="HY616" s="7"/>
      <c r="HZ616" s="7"/>
      <c r="IA616" s="7"/>
      <c r="IB616" s="7"/>
      <c r="IC616" s="7"/>
      <c r="ID616" s="7"/>
      <c r="IE616" s="7"/>
      <c r="IF616" s="7"/>
      <c r="IG616" s="7"/>
      <c r="IH616" s="7"/>
      <c r="II616" s="7"/>
      <c r="IJ616" s="7"/>
      <c r="IK616" s="7"/>
      <c r="IL616" s="7"/>
      <c r="IM616" s="7"/>
      <c r="IN616" s="7"/>
      <c r="IO616" s="7"/>
      <c r="IP616" s="7"/>
      <c r="IQ616" s="7"/>
      <c r="IR616" s="7"/>
      <c r="IS616" s="7"/>
      <c r="IT616" s="7"/>
      <c r="IU616" s="7"/>
      <c r="IV616" s="7"/>
      <c r="IW616" s="7"/>
      <c r="IX616" s="7"/>
      <c r="IY616" s="7"/>
      <c r="IZ616" s="7"/>
      <c r="JA616" s="7"/>
      <c r="JB616" s="7"/>
      <c r="JC616" s="7"/>
      <c r="JD616" s="7"/>
      <c r="JE616" s="7"/>
      <c r="JF616" s="7"/>
      <c r="JG616" s="7"/>
      <c r="JH616" s="7"/>
      <c r="JI616" s="7"/>
      <c r="JJ616" s="7"/>
      <c r="JK616" s="7"/>
      <c r="JL616" s="7"/>
      <c r="JM616" s="7"/>
      <c r="JN616" s="7"/>
      <c r="JO616" s="7"/>
      <c r="JP616" s="7"/>
      <c r="JQ616" s="7"/>
      <c r="JR616" s="7"/>
      <c r="JS616" s="7"/>
      <c r="JT616" s="7"/>
      <c r="JU616" s="7"/>
      <c r="JV616" s="7"/>
      <c r="JW616" s="7"/>
      <c r="JX616" s="7"/>
      <c r="JY616" s="7"/>
      <c r="JZ616" s="7"/>
      <c r="KA616" s="7"/>
      <c r="KB616" s="7"/>
      <c r="KC616" s="7"/>
      <c r="KD616" s="7"/>
      <c r="KE616" s="7"/>
      <c r="KF616" s="7"/>
      <c r="KG616" s="7"/>
      <c r="KH616" s="7"/>
      <c r="KI616" s="7"/>
      <c r="KJ616" s="7"/>
      <c r="KK616" s="7"/>
      <c r="KL616" s="7"/>
      <c r="KM616" s="7"/>
      <c r="KN616" s="7"/>
      <c r="KO616" s="7"/>
      <c r="KP616" s="7"/>
      <c r="KQ616" s="7"/>
      <c r="KR616" s="7"/>
      <c r="KS616" s="7"/>
      <c r="KT616" s="7"/>
      <c r="KU616" s="7"/>
      <c r="KV616" s="7"/>
      <c r="KW616" s="7"/>
      <c r="KX616" s="7"/>
      <c r="KY616" s="7"/>
      <c r="KZ616" s="7"/>
      <c r="LA616" s="7"/>
      <c r="LB616" s="7"/>
      <c r="LC616" s="7"/>
      <c r="LD616" s="7"/>
      <c r="LE616" s="7"/>
      <c r="LF616" s="7"/>
      <c r="LG616" s="7"/>
      <c r="LH616" s="7"/>
      <c r="LI616" s="7"/>
      <c r="LJ616" s="7"/>
      <c r="LK616" s="7"/>
      <c r="LL616" s="7"/>
      <c r="LM616" s="7"/>
      <c r="LN616" s="7"/>
      <c r="LO616" s="7"/>
      <c r="LP616" s="7"/>
      <c r="LQ616" s="7"/>
      <c r="LR616" s="7"/>
      <c r="LS616" s="7"/>
      <c r="LT616" s="7"/>
      <c r="LU616" s="7"/>
      <c r="LV616" s="7"/>
      <c r="LW616" s="7"/>
      <c r="LX616" s="7"/>
      <c r="LY616" s="7"/>
      <c r="LZ616" s="7"/>
      <c r="MA616" s="7"/>
      <c r="MB616" s="7"/>
      <c r="MC616" s="7"/>
      <c r="MD616" s="7"/>
      <c r="ME616" s="7"/>
      <c r="MF616" s="7"/>
      <c r="MG616" s="7"/>
      <c r="MH616" s="7"/>
      <c r="MI616" s="7"/>
      <c r="MJ616" s="7"/>
      <c r="MK616" s="7"/>
      <c r="ML616" s="7"/>
      <c r="MM616" s="7"/>
      <c r="MN616" s="7"/>
      <c r="MO616" s="7"/>
      <c r="MP616" s="7"/>
      <c r="MQ616" s="7"/>
      <c r="MR616" s="7"/>
      <c r="MS616" s="7"/>
      <c r="MT616" s="7"/>
      <c r="MU616" s="7"/>
      <c r="MV616" s="7"/>
      <c r="MW616" s="7"/>
      <c r="MX616" s="7"/>
      <c r="MY616" s="7"/>
      <c r="MZ616" s="7"/>
      <c r="NA616" s="7"/>
      <c r="NB616" s="7"/>
      <c r="NC616" s="7"/>
      <c r="ND616" s="7"/>
      <c r="NE616" s="7"/>
      <c r="NF616" s="7"/>
      <c r="NG616" s="7"/>
      <c r="NH616" s="7"/>
      <c r="NI616" s="7"/>
      <c r="NJ616" s="7"/>
      <c r="NK616" s="7"/>
      <c r="NL616" s="7"/>
      <c r="NM616" s="7"/>
      <c r="NN616" s="7"/>
      <c r="NO616" s="7"/>
      <c r="NP616" s="7"/>
      <c r="NQ616" s="7"/>
      <c r="NR616" s="7"/>
      <c r="NS616" s="7"/>
      <c r="NT616" s="7"/>
      <c r="NU616" s="7"/>
      <c r="NV616" s="7"/>
      <c r="NW616" s="7"/>
      <c r="NX616" s="7"/>
      <c r="NY616" s="7"/>
      <c r="NZ616" s="7"/>
      <c r="OA616" s="7"/>
      <c r="OB616" s="7"/>
      <c r="OC616" s="7"/>
      <c r="OD616" s="7"/>
      <c r="OE616" s="7"/>
      <c r="OF616" s="7"/>
      <c r="OG616" s="7"/>
      <c r="OH616" s="7"/>
      <c r="OI616" s="7"/>
      <c r="OJ616" s="7"/>
      <c r="OK616" s="7"/>
      <c r="OL616" s="7"/>
      <c r="OM616" s="7"/>
      <c r="ON616" s="7"/>
      <c r="OO616" s="7"/>
      <c r="OP616" s="7"/>
      <c r="OQ616" s="7"/>
      <c r="OR616" s="7"/>
      <c r="OS616" s="7"/>
      <c r="OT616" s="7"/>
      <c r="OU616" s="7"/>
      <c r="OV616" s="7"/>
      <c r="OW616" s="7"/>
      <c r="OX616" s="7"/>
      <c r="OY616" s="7"/>
      <c r="OZ616" s="7"/>
      <c r="PA616" s="7"/>
      <c r="PB616" s="7"/>
      <c r="PC616" s="7"/>
      <c r="PD616" s="7"/>
      <c r="PE616" s="7"/>
      <c r="PF616" s="7"/>
      <c r="PG616" s="7"/>
      <c r="PH616" s="7"/>
      <c r="PI616" s="7"/>
      <c r="PJ616" s="7"/>
      <c r="PK616" s="7"/>
      <c r="PL616" s="7"/>
      <c r="PM616" s="7"/>
      <c r="PN616" s="7"/>
      <c r="PO616" s="7"/>
      <c r="PP616" s="7"/>
      <c r="PQ616" s="7"/>
      <c r="PR616" s="7"/>
      <c r="PS616" s="7"/>
      <c r="PT616" s="7"/>
      <c r="PU616" s="7"/>
      <c r="PV616" s="7"/>
      <c r="PW616" s="7"/>
      <c r="PX616" s="7"/>
      <c r="PY616" s="7"/>
      <c r="PZ616" s="7"/>
      <c r="QA616" s="7"/>
      <c r="QB616" s="7"/>
      <c r="QC616" s="7"/>
      <c r="QD616" s="7"/>
      <c r="QE616" s="7"/>
      <c r="QF616" s="7"/>
      <c r="QG616" s="7"/>
      <c r="QH616" s="7"/>
      <c r="QI616" s="7"/>
      <c r="QJ616" s="7"/>
      <c r="QK616" s="7"/>
      <c r="QL616" s="7"/>
      <c r="QM616" s="7"/>
      <c r="QN616" s="7"/>
      <c r="QO616" s="7"/>
      <c r="QP616" s="7"/>
      <c r="QQ616" s="7"/>
      <c r="QR616" s="7"/>
      <c r="QS616" s="7"/>
      <c r="QT616" s="7"/>
      <c r="QU616" s="7"/>
      <c r="QV616" s="7"/>
      <c r="QW616" s="7"/>
      <c r="QX616" s="7"/>
      <c r="QY616" s="7"/>
      <c r="QZ616" s="7"/>
      <c r="RA616" s="7"/>
      <c r="RB616" s="7"/>
      <c r="RC616" s="7"/>
      <c r="RD616" s="7"/>
      <c r="RE616" s="7"/>
      <c r="RF616" s="7"/>
      <c r="RG616" s="7"/>
      <c r="RH616" s="7"/>
      <c r="RI616" s="7"/>
      <c r="RJ616" s="7"/>
      <c r="RK616" s="7"/>
      <c r="RL616" s="7"/>
      <c r="RM616" s="7"/>
      <c r="RN616" s="7"/>
      <c r="RO616" s="7"/>
      <c r="RP616" s="7"/>
      <c r="RQ616" s="7"/>
      <c r="RR616" s="7"/>
      <c r="RS616" s="7"/>
      <c r="RT616" s="7"/>
      <c r="RU616" s="7"/>
      <c r="RV616" s="7"/>
      <c r="RW616" s="7"/>
      <c r="RX616" s="7"/>
      <c r="RY616" s="7"/>
      <c r="RZ616" s="7"/>
      <c r="SA616" s="7"/>
      <c r="SB616" s="7"/>
      <c r="SC616" s="7"/>
      <c r="SD616" s="7"/>
      <c r="SE616" s="7"/>
      <c r="SF616" s="7"/>
      <c r="SG616" s="7"/>
      <c r="SH616" s="7"/>
      <c r="SI616" s="7"/>
      <c r="SJ616" s="7"/>
      <c r="SK616" s="7"/>
    </row>
    <row r="617" ht="14.2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  <c r="DT617" s="7"/>
      <c r="DU617" s="7"/>
      <c r="DV617" s="7"/>
      <c r="DW617" s="7"/>
      <c r="DX617" s="7"/>
      <c r="DY617" s="7"/>
      <c r="DZ617" s="7"/>
      <c r="EA617" s="7"/>
      <c r="EB617" s="7"/>
      <c r="EC617" s="7"/>
      <c r="ED617" s="7"/>
      <c r="EE617" s="7"/>
      <c r="EF617" s="7"/>
      <c r="EG617" s="7"/>
      <c r="EH617" s="7"/>
      <c r="EI617" s="7"/>
      <c r="EJ617" s="7"/>
      <c r="EK617" s="7"/>
      <c r="EL617" s="7"/>
      <c r="EM617" s="7"/>
      <c r="EN617" s="7"/>
      <c r="EO617" s="7"/>
      <c r="EP617" s="7"/>
      <c r="EQ617" s="7"/>
      <c r="ER617" s="7"/>
      <c r="ES617" s="7"/>
      <c r="ET617" s="7"/>
      <c r="EU617" s="7"/>
      <c r="EV617" s="7"/>
      <c r="EW617" s="7"/>
      <c r="EX617" s="7"/>
      <c r="EY617" s="7"/>
      <c r="EZ617" s="7"/>
      <c r="FA617" s="7"/>
      <c r="FB617" s="7"/>
      <c r="FC617" s="7"/>
      <c r="FD617" s="7"/>
      <c r="FE617" s="7"/>
      <c r="FF617" s="7"/>
      <c r="FG617" s="7"/>
      <c r="FH617" s="7"/>
      <c r="FI617" s="7"/>
      <c r="FJ617" s="7"/>
      <c r="FK617" s="7"/>
      <c r="FL617" s="7"/>
      <c r="FM617" s="7"/>
      <c r="FN617" s="7"/>
      <c r="FO617" s="7"/>
      <c r="FP617" s="7"/>
      <c r="FQ617" s="7"/>
      <c r="FR617" s="7"/>
      <c r="FS617" s="7"/>
      <c r="FT617" s="7"/>
      <c r="FU617" s="7"/>
      <c r="FV617" s="7"/>
      <c r="FW617" s="7"/>
      <c r="FX617" s="7"/>
      <c r="FY617" s="7"/>
      <c r="FZ617" s="7"/>
      <c r="GA617" s="7"/>
      <c r="GB617" s="7"/>
      <c r="GC617" s="7"/>
      <c r="GD617" s="7"/>
      <c r="GE617" s="7"/>
      <c r="GF617" s="7"/>
      <c r="GG617" s="7"/>
      <c r="GH617" s="7"/>
      <c r="GI617" s="7"/>
      <c r="GJ617" s="7"/>
      <c r="GK617" s="7"/>
      <c r="GL617" s="7"/>
      <c r="GM617" s="7"/>
      <c r="GN617" s="7"/>
      <c r="GO617" s="7"/>
      <c r="GP617" s="7"/>
      <c r="GQ617" s="7"/>
      <c r="GR617" s="7"/>
      <c r="GS617" s="7"/>
      <c r="GT617" s="7"/>
      <c r="GU617" s="7"/>
      <c r="GV617" s="7"/>
      <c r="GW617" s="7"/>
      <c r="GX617" s="7"/>
      <c r="GY617" s="7"/>
      <c r="GZ617" s="7"/>
      <c r="HA617" s="7"/>
      <c r="HB617" s="7"/>
      <c r="HC617" s="7"/>
      <c r="HD617" s="7"/>
      <c r="HE617" s="7"/>
      <c r="HF617" s="7"/>
      <c r="HG617" s="7"/>
      <c r="HH617" s="7"/>
      <c r="HI617" s="7"/>
      <c r="HJ617" s="7"/>
      <c r="HK617" s="7"/>
      <c r="HL617" s="7"/>
      <c r="HM617" s="7"/>
      <c r="HN617" s="7"/>
      <c r="HO617" s="7"/>
      <c r="HP617" s="7"/>
      <c r="HQ617" s="7"/>
      <c r="HR617" s="7"/>
      <c r="HS617" s="7"/>
      <c r="HT617" s="7"/>
      <c r="HU617" s="7"/>
      <c r="HV617" s="7"/>
      <c r="HW617" s="7"/>
      <c r="HX617" s="7"/>
      <c r="HY617" s="7"/>
      <c r="HZ617" s="7"/>
      <c r="IA617" s="7"/>
      <c r="IB617" s="7"/>
      <c r="IC617" s="7"/>
      <c r="ID617" s="7"/>
      <c r="IE617" s="7"/>
      <c r="IF617" s="7"/>
      <c r="IG617" s="7"/>
      <c r="IH617" s="7"/>
      <c r="II617" s="7"/>
      <c r="IJ617" s="7"/>
      <c r="IK617" s="7"/>
      <c r="IL617" s="7"/>
      <c r="IM617" s="7"/>
      <c r="IN617" s="7"/>
      <c r="IO617" s="7"/>
      <c r="IP617" s="7"/>
      <c r="IQ617" s="7"/>
      <c r="IR617" s="7"/>
      <c r="IS617" s="7"/>
      <c r="IT617" s="7"/>
      <c r="IU617" s="7"/>
      <c r="IV617" s="7"/>
      <c r="IW617" s="7"/>
      <c r="IX617" s="7"/>
      <c r="IY617" s="7"/>
      <c r="IZ617" s="7"/>
      <c r="JA617" s="7"/>
      <c r="JB617" s="7"/>
      <c r="JC617" s="7"/>
      <c r="JD617" s="7"/>
      <c r="JE617" s="7"/>
      <c r="JF617" s="7"/>
      <c r="JG617" s="7"/>
      <c r="JH617" s="7"/>
      <c r="JI617" s="7"/>
      <c r="JJ617" s="7"/>
      <c r="JK617" s="7"/>
      <c r="JL617" s="7"/>
      <c r="JM617" s="7"/>
      <c r="JN617" s="7"/>
      <c r="JO617" s="7"/>
      <c r="JP617" s="7"/>
      <c r="JQ617" s="7"/>
      <c r="JR617" s="7"/>
      <c r="JS617" s="7"/>
      <c r="JT617" s="7"/>
      <c r="JU617" s="7"/>
      <c r="JV617" s="7"/>
      <c r="JW617" s="7"/>
      <c r="JX617" s="7"/>
      <c r="JY617" s="7"/>
      <c r="JZ617" s="7"/>
      <c r="KA617" s="7"/>
      <c r="KB617" s="7"/>
      <c r="KC617" s="7"/>
      <c r="KD617" s="7"/>
      <c r="KE617" s="7"/>
      <c r="KF617" s="7"/>
      <c r="KG617" s="7"/>
      <c r="KH617" s="7"/>
      <c r="KI617" s="7"/>
      <c r="KJ617" s="7"/>
      <c r="KK617" s="7"/>
      <c r="KL617" s="7"/>
      <c r="KM617" s="7"/>
      <c r="KN617" s="7"/>
      <c r="KO617" s="7"/>
      <c r="KP617" s="7"/>
      <c r="KQ617" s="7"/>
      <c r="KR617" s="7"/>
      <c r="KS617" s="7"/>
      <c r="KT617" s="7"/>
      <c r="KU617" s="7"/>
      <c r="KV617" s="7"/>
      <c r="KW617" s="7"/>
      <c r="KX617" s="7"/>
      <c r="KY617" s="7"/>
      <c r="KZ617" s="7"/>
      <c r="LA617" s="7"/>
      <c r="LB617" s="7"/>
      <c r="LC617" s="7"/>
      <c r="LD617" s="7"/>
      <c r="LE617" s="7"/>
      <c r="LF617" s="7"/>
      <c r="LG617" s="7"/>
      <c r="LH617" s="7"/>
      <c r="LI617" s="7"/>
      <c r="LJ617" s="7"/>
      <c r="LK617" s="7"/>
      <c r="LL617" s="7"/>
      <c r="LM617" s="7"/>
      <c r="LN617" s="7"/>
      <c r="LO617" s="7"/>
      <c r="LP617" s="7"/>
      <c r="LQ617" s="7"/>
      <c r="LR617" s="7"/>
      <c r="LS617" s="7"/>
      <c r="LT617" s="7"/>
      <c r="LU617" s="7"/>
      <c r="LV617" s="7"/>
      <c r="LW617" s="7"/>
      <c r="LX617" s="7"/>
      <c r="LY617" s="7"/>
      <c r="LZ617" s="7"/>
      <c r="MA617" s="7"/>
      <c r="MB617" s="7"/>
      <c r="MC617" s="7"/>
      <c r="MD617" s="7"/>
      <c r="ME617" s="7"/>
      <c r="MF617" s="7"/>
      <c r="MG617" s="7"/>
      <c r="MH617" s="7"/>
      <c r="MI617" s="7"/>
      <c r="MJ617" s="7"/>
      <c r="MK617" s="7"/>
      <c r="ML617" s="7"/>
      <c r="MM617" s="7"/>
      <c r="MN617" s="7"/>
      <c r="MO617" s="7"/>
      <c r="MP617" s="7"/>
      <c r="MQ617" s="7"/>
      <c r="MR617" s="7"/>
      <c r="MS617" s="7"/>
      <c r="MT617" s="7"/>
      <c r="MU617" s="7"/>
      <c r="MV617" s="7"/>
      <c r="MW617" s="7"/>
      <c r="MX617" s="7"/>
      <c r="MY617" s="7"/>
      <c r="MZ617" s="7"/>
      <c r="NA617" s="7"/>
      <c r="NB617" s="7"/>
      <c r="NC617" s="7"/>
      <c r="ND617" s="7"/>
      <c r="NE617" s="7"/>
      <c r="NF617" s="7"/>
      <c r="NG617" s="7"/>
      <c r="NH617" s="7"/>
      <c r="NI617" s="7"/>
      <c r="NJ617" s="7"/>
      <c r="NK617" s="7"/>
      <c r="NL617" s="7"/>
      <c r="NM617" s="7"/>
      <c r="NN617" s="7"/>
      <c r="NO617" s="7"/>
      <c r="NP617" s="7"/>
      <c r="NQ617" s="7"/>
      <c r="NR617" s="7"/>
      <c r="NS617" s="7"/>
      <c r="NT617" s="7"/>
      <c r="NU617" s="7"/>
      <c r="NV617" s="7"/>
      <c r="NW617" s="7"/>
      <c r="NX617" s="7"/>
      <c r="NY617" s="7"/>
      <c r="NZ617" s="7"/>
      <c r="OA617" s="7"/>
      <c r="OB617" s="7"/>
      <c r="OC617" s="7"/>
      <c r="OD617" s="7"/>
      <c r="OE617" s="7"/>
      <c r="OF617" s="7"/>
      <c r="OG617" s="7"/>
      <c r="OH617" s="7"/>
      <c r="OI617" s="7"/>
      <c r="OJ617" s="7"/>
      <c r="OK617" s="7"/>
      <c r="OL617" s="7"/>
      <c r="OM617" s="7"/>
      <c r="ON617" s="7"/>
      <c r="OO617" s="7"/>
      <c r="OP617" s="7"/>
      <c r="OQ617" s="7"/>
      <c r="OR617" s="7"/>
      <c r="OS617" s="7"/>
      <c r="OT617" s="7"/>
      <c r="OU617" s="7"/>
      <c r="OV617" s="7"/>
      <c r="OW617" s="7"/>
      <c r="OX617" s="7"/>
      <c r="OY617" s="7"/>
      <c r="OZ617" s="7"/>
      <c r="PA617" s="7"/>
      <c r="PB617" s="7"/>
      <c r="PC617" s="7"/>
      <c r="PD617" s="7"/>
      <c r="PE617" s="7"/>
      <c r="PF617" s="7"/>
      <c r="PG617" s="7"/>
      <c r="PH617" s="7"/>
      <c r="PI617" s="7"/>
      <c r="PJ617" s="7"/>
      <c r="PK617" s="7"/>
      <c r="PL617" s="7"/>
      <c r="PM617" s="7"/>
      <c r="PN617" s="7"/>
      <c r="PO617" s="7"/>
      <c r="PP617" s="7"/>
      <c r="PQ617" s="7"/>
      <c r="PR617" s="7"/>
      <c r="PS617" s="7"/>
      <c r="PT617" s="7"/>
      <c r="PU617" s="7"/>
      <c r="PV617" s="7"/>
      <c r="PW617" s="7"/>
      <c r="PX617" s="7"/>
      <c r="PY617" s="7"/>
      <c r="PZ617" s="7"/>
      <c r="QA617" s="7"/>
      <c r="QB617" s="7"/>
      <c r="QC617" s="7"/>
      <c r="QD617" s="7"/>
      <c r="QE617" s="7"/>
      <c r="QF617" s="7"/>
      <c r="QG617" s="7"/>
      <c r="QH617" s="7"/>
      <c r="QI617" s="7"/>
      <c r="QJ617" s="7"/>
      <c r="QK617" s="7"/>
      <c r="QL617" s="7"/>
      <c r="QM617" s="7"/>
      <c r="QN617" s="7"/>
      <c r="QO617" s="7"/>
      <c r="QP617" s="7"/>
      <c r="QQ617" s="7"/>
      <c r="QR617" s="7"/>
      <c r="QS617" s="7"/>
      <c r="QT617" s="7"/>
      <c r="QU617" s="7"/>
      <c r="QV617" s="7"/>
      <c r="QW617" s="7"/>
      <c r="QX617" s="7"/>
      <c r="QY617" s="7"/>
      <c r="QZ617" s="7"/>
      <c r="RA617" s="7"/>
      <c r="RB617" s="7"/>
      <c r="RC617" s="7"/>
      <c r="RD617" s="7"/>
      <c r="RE617" s="7"/>
      <c r="RF617" s="7"/>
      <c r="RG617" s="7"/>
      <c r="RH617" s="7"/>
      <c r="RI617" s="7"/>
      <c r="RJ617" s="7"/>
      <c r="RK617" s="7"/>
      <c r="RL617" s="7"/>
      <c r="RM617" s="7"/>
      <c r="RN617" s="7"/>
      <c r="RO617" s="7"/>
      <c r="RP617" s="7"/>
      <c r="RQ617" s="7"/>
      <c r="RR617" s="7"/>
      <c r="RS617" s="7"/>
      <c r="RT617" s="7"/>
      <c r="RU617" s="7"/>
      <c r="RV617" s="7"/>
      <c r="RW617" s="7"/>
      <c r="RX617" s="7"/>
      <c r="RY617" s="7"/>
      <c r="RZ617" s="7"/>
      <c r="SA617" s="7"/>
      <c r="SB617" s="7"/>
      <c r="SC617" s="7"/>
      <c r="SD617" s="7"/>
      <c r="SE617" s="7"/>
      <c r="SF617" s="7"/>
      <c r="SG617" s="7"/>
      <c r="SH617" s="7"/>
      <c r="SI617" s="7"/>
      <c r="SJ617" s="7"/>
      <c r="SK617" s="7"/>
    </row>
    <row r="618" ht="14.2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  <c r="DT618" s="7"/>
      <c r="DU618" s="7"/>
      <c r="DV618" s="7"/>
      <c r="DW618" s="7"/>
      <c r="DX618" s="7"/>
      <c r="DY618" s="7"/>
      <c r="DZ618" s="7"/>
      <c r="EA618" s="7"/>
      <c r="EB618" s="7"/>
      <c r="EC618" s="7"/>
      <c r="ED618" s="7"/>
      <c r="EE618" s="7"/>
      <c r="EF618" s="7"/>
      <c r="EG618" s="7"/>
      <c r="EH618" s="7"/>
      <c r="EI618" s="7"/>
      <c r="EJ618" s="7"/>
      <c r="EK618" s="7"/>
      <c r="EL618" s="7"/>
      <c r="EM618" s="7"/>
      <c r="EN618" s="7"/>
      <c r="EO618" s="7"/>
      <c r="EP618" s="7"/>
      <c r="EQ618" s="7"/>
      <c r="ER618" s="7"/>
      <c r="ES618" s="7"/>
      <c r="ET618" s="7"/>
      <c r="EU618" s="7"/>
      <c r="EV618" s="7"/>
      <c r="EW618" s="7"/>
      <c r="EX618" s="7"/>
      <c r="EY618" s="7"/>
      <c r="EZ618" s="7"/>
      <c r="FA618" s="7"/>
      <c r="FB618" s="7"/>
      <c r="FC618" s="7"/>
      <c r="FD618" s="7"/>
      <c r="FE618" s="7"/>
      <c r="FF618" s="7"/>
      <c r="FG618" s="7"/>
      <c r="FH618" s="7"/>
      <c r="FI618" s="7"/>
      <c r="FJ618" s="7"/>
      <c r="FK618" s="7"/>
      <c r="FL618" s="7"/>
      <c r="FM618" s="7"/>
      <c r="FN618" s="7"/>
      <c r="FO618" s="7"/>
      <c r="FP618" s="7"/>
      <c r="FQ618" s="7"/>
      <c r="FR618" s="7"/>
      <c r="FS618" s="7"/>
      <c r="FT618" s="7"/>
      <c r="FU618" s="7"/>
      <c r="FV618" s="7"/>
      <c r="FW618" s="7"/>
      <c r="FX618" s="7"/>
      <c r="FY618" s="7"/>
      <c r="FZ618" s="7"/>
      <c r="GA618" s="7"/>
      <c r="GB618" s="7"/>
      <c r="GC618" s="7"/>
      <c r="GD618" s="7"/>
      <c r="GE618" s="7"/>
      <c r="GF618" s="7"/>
      <c r="GG618" s="7"/>
      <c r="GH618" s="7"/>
      <c r="GI618" s="7"/>
      <c r="GJ618" s="7"/>
      <c r="GK618" s="7"/>
      <c r="GL618" s="7"/>
      <c r="GM618" s="7"/>
      <c r="GN618" s="7"/>
      <c r="GO618" s="7"/>
      <c r="GP618" s="7"/>
      <c r="GQ618" s="7"/>
      <c r="GR618" s="7"/>
      <c r="GS618" s="7"/>
      <c r="GT618" s="7"/>
      <c r="GU618" s="7"/>
      <c r="GV618" s="7"/>
      <c r="GW618" s="7"/>
      <c r="GX618" s="7"/>
      <c r="GY618" s="7"/>
      <c r="GZ618" s="7"/>
      <c r="HA618" s="7"/>
      <c r="HB618" s="7"/>
      <c r="HC618" s="7"/>
      <c r="HD618" s="7"/>
      <c r="HE618" s="7"/>
      <c r="HF618" s="7"/>
      <c r="HG618" s="7"/>
      <c r="HH618" s="7"/>
      <c r="HI618" s="7"/>
      <c r="HJ618" s="7"/>
      <c r="HK618" s="7"/>
      <c r="HL618" s="7"/>
      <c r="HM618" s="7"/>
      <c r="HN618" s="7"/>
      <c r="HO618" s="7"/>
      <c r="HP618" s="7"/>
      <c r="HQ618" s="7"/>
      <c r="HR618" s="7"/>
      <c r="HS618" s="7"/>
      <c r="HT618" s="7"/>
      <c r="HU618" s="7"/>
      <c r="HV618" s="7"/>
      <c r="HW618" s="7"/>
      <c r="HX618" s="7"/>
      <c r="HY618" s="7"/>
      <c r="HZ618" s="7"/>
      <c r="IA618" s="7"/>
      <c r="IB618" s="7"/>
      <c r="IC618" s="7"/>
      <c r="ID618" s="7"/>
      <c r="IE618" s="7"/>
      <c r="IF618" s="7"/>
      <c r="IG618" s="7"/>
      <c r="IH618" s="7"/>
      <c r="II618" s="7"/>
      <c r="IJ618" s="7"/>
      <c r="IK618" s="7"/>
      <c r="IL618" s="7"/>
      <c r="IM618" s="7"/>
      <c r="IN618" s="7"/>
      <c r="IO618" s="7"/>
      <c r="IP618" s="7"/>
      <c r="IQ618" s="7"/>
      <c r="IR618" s="7"/>
      <c r="IS618" s="7"/>
      <c r="IT618" s="7"/>
      <c r="IU618" s="7"/>
      <c r="IV618" s="7"/>
      <c r="IW618" s="7"/>
      <c r="IX618" s="7"/>
      <c r="IY618" s="7"/>
      <c r="IZ618" s="7"/>
      <c r="JA618" s="7"/>
      <c r="JB618" s="7"/>
      <c r="JC618" s="7"/>
      <c r="JD618" s="7"/>
      <c r="JE618" s="7"/>
      <c r="JF618" s="7"/>
      <c r="JG618" s="7"/>
      <c r="JH618" s="7"/>
      <c r="JI618" s="7"/>
      <c r="JJ618" s="7"/>
      <c r="JK618" s="7"/>
      <c r="JL618" s="7"/>
      <c r="JM618" s="7"/>
      <c r="JN618" s="7"/>
      <c r="JO618" s="7"/>
      <c r="JP618" s="7"/>
      <c r="JQ618" s="7"/>
      <c r="JR618" s="7"/>
      <c r="JS618" s="7"/>
      <c r="JT618" s="7"/>
      <c r="JU618" s="7"/>
      <c r="JV618" s="7"/>
      <c r="JW618" s="7"/>
      <c r="JX618" s="7"/>
      <c r="JY618" s="7"/>
      <c r="JZ618" s="7"/>
      <c r="KA618" s="7"/>
      <c r="KB618" s="7"/>
      <c r="KC618" s="7"/>
      <c r="KD618" s="7"/>
      <c r="KE618" s="7"/>
      <c r="KF618" s="7"/>
      <c r="KG618" s="7"/>
      <c r="KH618" s="7"/>
      <c r="KI618" s="7"/>
      <c r="KJ618" s="7"/>
      <c r="KK618" s="7"/>
      <c r="KL618" s="7"/>
      <c r="KM618" s="7"/>
      <c r="KN618" s="7"/>
      <c r="KO618" s="7"/>
      <c r="KP618" s="7"/>
      <c r="KQ618" s="7"/>
      <c r="KR618" s="7"/>
      <c r="KS618" s="7"/>
      <c r="KT618" s="7"/>
      <c r="KU618" s="7"/>
      <c r="KV618" s="7"/>
      <c r="KW618" s="7"/>
      <c r="KX618" s="7"/>
      <c r="KY618" s="7"/>
      <c r="KZ618" s="7"/>
      <c r="LA618" s="7"/>
      <c r="LB618" s="7"/>
      <c r="LC618" s="7"/>
      <c r="LD618" s="7"/>
      <c r="LE618" s="7"/>
      <c r="LF618" s="7"/>
      <c r="LG618" s="7"/>
      <c r="LH618" s="7"/>
      <c r="LI618" s="7"/>
      <c r="LJ618" s="7"/>
      <c r="LK618" s="7"/>
      <c r="LL618" s="7"/>
      <c r="LM618" s="7"/>
      <c r="LN618" s="7"/>
      <c r="LO618" s="7"/>
      <c r="LP618" s="7"/>
      <c r="LQ618" s="7"/>
      <c r="LR618" s="7"/>
      <c r="LS618" s="7"/>
      <c r="LT618" s="7"/>
      <c r="LU618" s="7"/>
      <c r="LV618" s="7"/>
      <c r="LW618" s="7"/>
      <c r="LX618" s="7"/>
      <c r="LY618" s="7"/>
      <c r="LZ618" s="7"/>
      <c r="MA618" s="7"/>
      <c r="MB618" s="7"/>
      <c r="MC618" s="7"/>
      <c r="MD618" s="7"/>
      <c r="ME618" s="7"/>
      <c r="MF618" s="7"/>
      <c r="MG618" s="7"/>
      <c r="MH618" s="7"/>
      <c r="MI618" s="7"/>
      <c r="MJ618" s="7"/>
      <c r="MK618" s="7"/>
      <c r="ML618" s="7"/>
      <c r="MM618" s="7"/>
      <c r="MN618" s="7"/>
      <c r="MO618" s="7"/>
      <c r="MP618" s="7"/>
      <c r="MQ618" s="7"/>
      <c r="MR618" s="7"/>
      <c r="MS618" s="7"/>
      <c r="MT618" s="7"/>
      <c r="MU618" s="7"/>
      <c r="MV618" s="7"/>
      <c r="MW618" s="7"/>
      <c r="MX618" s="7"/>
      <c r="MY618" s="7"/>
      <c r="MZ618" s="7"/>
      <c r="NA618" s="7"/>
      <c r="NB618" s="7"/>
      <c r="NC618" s="7"/>
      <c r="ND618" s="7"/>
      <c r="NE618" s="7"/>
      <c r="NF618" s="7"/>
      <c r="NG618" s="7"/>
      <c r="NH618" s="7"/>
      <c r="NI618" s="7"/>
      <c r="NJ618" s="7"/>
      <c r="NK618" s="7"/>
      <c r="NL618" s="7"/>
      <c r="NM618" s="7"/>
      <c r="NN618" s="7"/>
      <c r="NO618" s="7"/>
      <c r="NP618" s="7"/>
      <c r="NQ618" s="7"/>
      <c r="NR618" s="7"/>
      <c r="NS618" s="7"/>
      <c r="NT618" s="7"/>
      <c r="NU618" s="7"/>
      <c r="NV618" s="7"/>
      <c r="NW618" s="7"/>
      <c r="NX618" s="7"/>
      <c r="NY618" s="7"/>
      <c r="NZ618" s="7"/>
      <c r="OA618" s="7"/>
      <c r="OB618" s="7"/>
      <c r="OC618" s="7"/>
      <c r="OD618" s="7"/>
      <c r="OE618" s="7"/>
      <c r="OF618" s="7"/>
      <c r="OG618" s="7"/>
      <c r="OH618" s="7"/>
      <c r="OI618" s="7"/>
      <c r="OJ618" s="7"/>
      <c r="OK618" s="7"/>
      <c r="OL618" s="7"/>
      <c r="OM618" s="7"/>
      <c r="ON618" s="7"/>
      <c r="OO618" s="7"/>
      <c r="OP618" s="7"/>
      <c r="OQ618" s="7"/>
      <c r="OR618" s="7"/>
      <c r="OS618" s="7"/>
      <c r="OT618" s="7"/>
      <c r="OU618" s="7"/>
      <c r="OV618" s="7"/>
      <c r="OW618" s="7"/>
      <c r="OX618" s="7"/>
      <c r="OY618" s="7"/>
      <c r="OZ618" s="7"/>
      <c r="PA618" s="7"/>
      <c r="PB618" s="7"/>
      <c r="PC618" s="7"/>
      <c r="PD618" s="7"/>
      <c r="PE618" s="7"/>
      <c r="PF618" s="7"/>
      <c r="PG618" s="7"/>
      <c r="PH618" s="7"/>
      <c r="PI618" s="7"/>
      <c r="PJ618" s="7"/>
      <c r="PK618" s="7"/>
      <c r="PL618" s="7"/>
      <c r="PM618" s="7"/>
      <c r="PN618" s="7"/>
      <c r="PO618" s="7"/>
      <c r="PP618" s="7"/>
      <c r="PQ618" s="7"/>
      <c r="PR618" s="7"/>
      <c r="PS618" s="7"/>
      <c r="PT618" s="7"/>
      <c r="PU618" s="7"/>
      <c r="PV618" s="7"/>
      <c r="PW618" s="7"/>
      <c r="PX618" s="7"/>
      <c r="PY618" s="7"/>
      <c r="PZ618" s="7"/>
      <c r="QA618" s="7"/>
      <c r="QB618" s="7"/>
      <c r="QC618" s="7"/>
      <c r="QD618" s="7"/>
      <c r="QE618" s="7"/>
      <c r="QF618" s="7"/>
      <c r="QG618" s="7"/>
      <c r="QH618" s="7"/>
      <c r="QI618" s="7"/>
      <c r="QJ618" s="7"/>
      <c r="QK618" s="7"/>
      <c r="QL618" s="7"/>
      <c r="QM618" s="7"/>
      <c r="QN618" s="7"/>
      <c r="QO618" s="7"/>
      <c r="QP618" s="7"/>
      <c r="QQ618" s="7"/>
      <c r="QR618" s="7"/>
      <c r="QS618" s="7"/>
      <c r="QT618" s="7"/>
      <c r="QU618" s="7"/>
      <c r="QV618" s="7"/>
      <c r="QW618" s="7"/>
      <c r="QX618" s="7"/>
      <c r="QY618" s="7"/>
      <c r="QZ618" s="7"/>
      <c r="RA618" s="7"/>
      <c r="RB618" s="7"/>
      <c r="RC618" s="7"/>
      <c r="RD618" s="7"/>
      <c r="RE618" s="7"/>
      <c r="RF618" s="7"/>
      <c r="RG618" s="7"/>
      <c r="RH618" s="7"/>
      <c r="RI618" s="7"/>
      <c r="RJ618" s="7"/>
      <c r="RK618" s="7"/>
      <c r="RL618" s="7"/>
      <c r="RM618" s="7"/>
      <c r="RN618" s="7"/>
      <c r="RO618" s="7"/>
      <c r="RP618" s="7"/>
      <c r="RQ618" s="7"/>
      <c r="RR618" s="7"/>
      <c r="RS618" s="7"/>
      <c r="RT618" s="7"/>
      <c r="RU618" s="7"/>
      <c r="RV618" s="7"/>
      <c r="RW618" s="7"/>
      <c r="RX618" s="7"/>
      <c r="RY618" s="7"/>
      <c r="RZ618" s="7"/>
      <c r="SA618" s="7"/>
      <c r="SB618" s="7"/>
      <c r="SC618" s="7"/>
      <c r="SD618" s="7"/>
      <c r="SE618" s="7"/>
      <c r="SF618" s="7"/>
      <c r="SG618" s="7"/>
      <c r="SH618" s="7"/>
      <c r="SI618" s="7"/>
      <c r="SJ618" s="7"/>
      <c r="SK618" s="7"/>
    </row>
    <row r="619" ht="14.2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  <c r="DT619" s="7"/>
      <c r="DU619" s="7"/>
      <c r="DV619" s="7"/>
      <c r="DW619" s="7"/>
      <c r="DX619" s="7"/>
      <c r="DY619" s="7"/>
      <c r="DZ619" s="7"/>
      <c r="EA619" s="7"/>
      <c r="EB619" s="7"/>
      <c r="EC619" s="7"/>
      <c r="ED619" s="7"/>
      <c r="EE619" s="7"/>
      <c r="EF619" s="7"/>
      <c r="EG619" s="7"/>
      <c r="EH619" s="7"/>
      <c r="EI619" s="7"/>
      <c r="EJ619" s="7"/>
      <c r="EK619" s="7"/>
      <c r="EL619" s="7"/>
      <c r="EM619" s="7"/>
      <c r="EN619" s="7"/>
      <c r="EO619" s="7"/>
      <c r="EP619" s="7"/>
      <c r="EQ619" s="7"/>
      <c r="ER619" s="7"/>
      <c r="ES619" s="7"/>
      <c r="ET619" s="7"/>
      <c r="EU619" s="7"/>
      <c r="EV619" s="7"/>
      <c r="EW619" s="7"/>
      <c r="EX619" s="7"/>
      <c r="EY619" s="7"/>
      <c r="EZ619" s="7"/>
      <c r="FA619" s="7"/>
      <c r="FB619" s="7"/>
      <c r="FC619" s="7"/>
      <c r="FD619" s="7"/>
      <c r="FE619" s="7"/>
      <c r="FF619" s="7"/>
      <c r="FG619" s="7"/>
      <c r="FH619" s="7"/>
      <c r="FI619" s="7"/>
      <c r="FJ619" s="7"/>
      <c r="FK619" s="7"/>
      <c r="FL619" s="7"/>
      <c r="FM619" s="7"/>
      <c r="FN619" s="7"/>
      <c r="FO619" s="7"/>
      <c r="FP619" s="7"/>
      <c r="FQ619" s="7"/>
      <c r="FR619" s="7"/>
      <c r="FS619" s="7"/>
      <c r="FT619" s="7"/>
      <c r="FU619" s="7"/>
      <c r="FV619" s="7"/>
      <c r="FW619" s="7"/>
      <c r="FX619" s="7"/>
      <c r="FY619" s="7"/>
      <c r="FZ619" s="7"/>
      <c r="GA619" s="7"/>
      <c r="GB619" s="7"/>
      <c r="GC619" s="7"/>
      <c r="GD619" s="7"/>
      <c r="GE619" s="7"/>
      <c r="GF619" s="7"/>
      <c r="GG619" s="7"/>
      <c r="GH619" s="7"/>
      <c r="GI619" s="7"/>
      <c r="GJ619" s="7"/>
      <c r="GK619" s="7"/>
      <c r="GL619" s="7"/>
      <c r="GM619" s="7"/>
      <c r="GN619" s="7"/>
      <c r="GO619" s="7"/>
      <c r="GP619" s="7"/>
      <c r="GQ619" s="7"/>
      <c r="GR619" s="7"/>
      <c r="GS619" s="7"/>
      <c r="GT619" s="7"/>
      <c r="GU619" s="7"/>
      <c r="GV619" s="7"/>
      <c r="GW619" s="7"/>
      <c r="GX619" s="7"/>
      <c r="GY619" s="7"/>
      <c r="GZ619" s="7"/>
      <c r="HA619" s="7"/>
      <c r="HB619" s="7"/>
      <c r="HC619" s="7"/>
      <c r="HD619" s="7"/>
      <c r="HE619" s="7"/>
      <c r="HF619" s="7"/>
      <c r="HG619" s="7"/>
      <c r="HH619" s="7"/>
      <c r="HI619" s="7"/>
      <c r="HJ619" s="7"/>
      <c r="HK619" s="7"/>
      <c r="HL619" s="7"/>
      <c r="HM619" s="7"/>
      <c r="HN619" s="7"/>
      <c r="HO619" s="7"/>
      <c r="HP619" s="7"/>
      <c r="HQ619" s="7"/>
      <c r="HR619" s="7"/>
      <c r="HS619" s="7"/>
      <c r="HT619" s="7"/>
      <c r="HU619" s="7"/>
      <c r="HV619" s="7"/>
      <c r="HW619" s="7"/>
      <c r="HX619" s="7"/>
      <c r="HY619" s="7"/>
      <c r="HZ619" s="7"/>
      <c r="IA619" s="7"/>
      <c r="IB619" s="7"/>
      <c r="IC619" s="7"/>
      <c r="ID619" s="7"/>
      <c r="IE619" s="7"/>
      <c r="IF619" s="7"/>
      <c r="IG619" s="7"/>
      <c r="IH619" s="7"/>
      <c r="II619" s="7"/>
      <c r="IJ619" s="7"/>
      <c r="IK619" s="7"/>
      <c r="IL619" s="7"/>
      <c r="IM619" s="7"/>
      <c r="IN619" s="7"/>
      <c r="IO619" s="7"/>
      <c r="IP619" s="7"/>
      <c r="IQ619" s="7"/>
      <c r="IR619" s="7"/>
      <c r="IS619" s="7"/>
      <c r="IT619" s="7"/>
      <c r="IU619" s="7"/>
      <c r="IV619" s="7"/>
      <c r="IW619" s="7"/>
      <c r="IX619" s="7"/>
      <c r="IY619" s="7"/>
      <c r="IZ619" s="7"/>
      <c r="JA619" s="7"/>
      <c r="JB619" s="7"/>
      <c r="JC619" s="7"/>
      <c r="JD619" s="7"/>
      <c r="JE619" s="7"/>
      <c r="JF619" s="7"/>
      <c r="JG619" s="7"/>
      <c r="JH619" s="7"/>
      <c r="JI619" s="7"/>
      <c r="JJ619" s="7"/>
      <c r="JK619" s="7"/>
      <c r="JL619" s="7"/>
      <c r="JM619" s="7"/>
      <c r="JN619" s="7"/>
      <c r="JO619" s="7"/>
      <c r="JP619" s="7"/>
      <c r="JQ619" s="7"/>
      <c r="JR619" s="7"/>
      <c r="JS619" s="7"/>
      <c r="JT619" s="7"/>
      <c r="JU619" s="7"/>
      <c r="JV619" s="7"/>
      <c r="JW619" s="7"/>
      <c r="JX619" s="7"/>
      <c r="JY619" s="7"/>
      <c r="JZ619" s="7"/>
      <c r="KA619" s="7"/>
      <c r="KB619" s="7"/>
      <c r="KC619" s="7"/>
      <c r="KD619" s="7"/>
      <c r="KE619" s="7"/>
      <c r="KF619" s="7"/>
      <c r="KG619" s="7"/>
      <c r="KH619" s="7"/>
      <c r="KI619" s="7"/>
      <c r="KJ619" s="7"/>
      <c r="KK619" s="7"/>
      <c r="KL619" s="7"/>
      <c r="KM619" s="7"/>
      <c r="KN619" s="7"/>
      <c r="KO619" s="7"/>
      <c r="KP619" s="7"/>
      <c r="KQ619" s="7"/>
      <c r="KR619" s="7"/>
      <c r="KS619" s="7"/>
      <c r="KT619" s="7"/>
      <c r="KU619" s="7"/>
      <c r="KV619" s="7"/>
      <c r="KW619" s="7"/>
      <c r="KX619" s="7"/>
      <c r="KY619" s="7"/>
      <c r="KZ619" s="7"/>
      <c r="LA619" s="7"/>
      <c r="LB619" s="7"/>
      <c r="LC619" s="7"/>
      <c r="LD619" s="7"/>
      <c r="LE619" s="7"/>
      <c r="LF619" s="7"/>
      <c r="LG619" s="7"/>
      <c r="LH619" s="7"/>
      <c r="LI619" s="7"/>
      <c r="LJ619" s="7"/>
      <c r="LK619" s="7"/>
      <c r="LL619" s="7"/>
      <c r="LM619" s="7"/>
      <c r="LN619" s="7"/>
      <c r="LO619" s="7"/>
      <c r="LP619" s="7"/>
      <c r="LQ619" s="7"/>
      <c r="LR619" s="7"/>
      <c r="LS619" s="7"/>
      <c r="LT619" s="7"/>
      <c r="LU619" s="7"/>
      <c r="LV619" s="7"/>
      <c r="LW619" s="7"/>
      <c r="LX619" s="7"/>
      <c r="LY619" s="7"/>
      <c r="LZ619" s="7"/>
      <c r="MA619" s="7"/>
      <c r="MB619" s="7"/>
      <c r="MC619" s="7"/>
      <c r="MD619" s="7"/>
      <c r="ME619" s="7"/>
      <c r="MF619" s="7"/>
      <c r="MG619" s="7"/>
      <c r="MH619" s="7"/>
      <c r="MI619" s="7"/>
      <c r="MJ619" s="7"/>
      <c r="MK619" s="7"/>
      <c r="ML619" s="7"/>
      <c r="MM619" s="7"/>
      <c r="MN619" s="7"/>
      <c r="MO619" s="7"/>
      <c r="MP619" s="7"/>
      <c r="MQ619" s="7"/>
      <c r="MR619" s="7"/>
      <c r="MS619" s="7"/>
      <c r="MT619" s="7"/>
      <c r="MU619" s="7"/>
      <c r="MV619" s="7"/>
      <c r="MW619" s="7"/>
      <c r="MX619" s="7"/>
      <c r="MY619" s="7"/>
      <c r="MZ619" s="7"/>
      <c r="NA619" s="7"/>
      <c r="NB619" s="7"/>
      <c r="NC619" s="7"/>
      <c r="ND619" s="7"/>
      <c r="NE619" s="7"/>
      <c r="NF619" s="7"/>
      <c r="NG619" s="7"/>
      <c r="NH619" s="7"/>
      <c r="NI619" s="7"/>
      <c r="NJ619" s="7"/>
      <c r="NK619" s="7"/>
      <c r="NL619" s="7"/>
      <c r="NM619" s="7"/>
      <c r="NN619" s="7"/>
      <c r="NO619" s="7"/>
      <c r="NP619" s="7"/>
      <c r="NQ619" s="7"/>
      <c r="NR619" s="7"/>
      <c r="NS619" s="7"/>
      <c r="NT619" s="7"/>
      <c r="NU619" s="7"/>
      <c r="NV619" s="7"/>
      <c r="NW619" s="7"/>
      <c r="NX619" s="7"/>
      <c r="NY619" s="7"/>
      <c r="NZ619" s="7"/>
      <c r="OA619" s="7"/>
      <c r="OB619" s="7"/>
      <c r="OC619" s="7"/>
      <c r="OD619" s="7"/>
      <c r="OE619" s="7"/>
      <c r="OF619" s="7"/>
      <c r="OG619" s="7"/>
      <c r="OH619" s="7"/>
      <c r="OI619" s="7"/>
      <c r="OJ619" s="7"/>
      <c r="OK619" s="7"/>
      <c r="OL619" s="7"/>
      <c r="OM619" s="7"/>
      <c r="ON619" s="7"/>
      <c r="OO619" s="7"/>
      <c r="OP619" s="7"/>
      <c r="OQ619" s="7"/>
      <c r="OR619" s="7"/>
      <c r="OS619" s="7"/>
      <c r="OT619" s="7"/>
      <c r="OU619" s="7"/>
      <c r="OV619" s="7"/>
      <c r="OW619" s="7"/>
      <c r="OX619" s="7"/>
      <c r="OY619" s="7"/>
      <c r="OZ619" s="7"/>
      <c r="PA619" s="7"/>
      <c r="PB619" s="7"/>
      <c r="PC619" s="7"/>
      <c r="PD619" s="7"/>
      <c r="PE619" s="7"/>
      <c r="PF619" s="7"/>
      <c r="PG619" s="7"/>
      <c r="PH619" s="7"/>
      <c r="PI619" s="7"/>
      <c r="PJ619" s="7"/>
      <c r="PK619" s="7"/>
      <c r="PL619" s="7"/>
      <c r="PM619" s="7"/>
      <c r="PN619" s="7"/>
      <c r="PO619" s="7"/>
      <c r="PP619" s="7"/>
      <c r="PQ619" s="7"/>
      <c r="PR619" s="7"/>
      <c r="PS619" s="7"/>
      <c r="PT619" s="7"/>
      <c r="PU619" s="7"/>
      <c r="PV619" s="7"/>
      <c r="PW619" s="7"/>
      <c r="PX619" s="7"/>
      <c r="PY619" s="7"/>
      <c r="PZ619" s="7"/>
      <c r="QA619" s="7"/>
      <c r="QB619" s="7"/>
      <c r="QC619" s="7"/>
      <c r="QD619" s="7"/>
      <c r="QE619" s="7"/>
      <c r="QF619" s="7"/>
      <c r="QG619" s="7"/>
      <c r="QH619" s="7"/>
      <c r="QI619" s="7"/>
      <c r="QJ619" s="7"/>
      <c r="QK619" s="7"/>
      <c r="QL619" s="7"/>
      <c r="QM619" s="7"/>
      <c r="QN619" s="7"/>
      <c r="QO619" s="7"/>
      <c r="QP619" s="7"/>
      <c r="QQ619" s="7"/>
      <c r="QR619" s="7"/>
      <c r="QS619" s="7"/>
      <c r="QT619" s="7"/>
      <c r="QU619" s="7"/>
      <c r="QV619" s="7"/>
      <c r="QW619" s="7"/>
      <c r="QX619" s="7"/>
      <c r="QY619" s="7"/>
      <c r="QZ619" s="7"/>
      <c r="RA619" s="7"/>
      <c r="RB619" s="7"/>
      <c r="RC619" s="7"/>
      <c r="RD619" s="7"/>
      <c r="RE619" s="7"/>
      <c r="RF619" s="7"/>
      <c r="RG619" s="7"/>
      <c r="RH619" s="7"/>
      <c r="RI619" s="7"/>
      <c r="RJ619" s="7"/>
      <c r="RK619" s="7"/>
      <c r="RL619" s="7"/>
      <c r="RM619" s="7"/>
      <c r="RN619" s="7"/>
      <c r="RO619" s="7"/>
      <c r="RP619" s="7"/>
      <c r="RQ619" s="7"/>
      <c r="RR619" s="7"/>
      <c r="RS619" s="7"/>
      <c r="RT619" s="7"/>
      <c r="RU619" s="7"/>
      <c r="RV619" s="7"/>
      <c r="RW619" s="7"/>
      <c r="RX619" s="7"/>
      <c r="RY619" s="7"/>
      <c r="RZ619" s="7"/>
      <c r="SA619" s="7"/>
      <c r="SB619" s="7"/>
      <c r="SC619" s="7"/>
      <c r="SD619" s="7"/>
      <c r="SE619" s="7"/>
      <c r="SF619" s="7"/>
      <c r="SG619" s="7"/>
      <c r="SH619" s="7"/>
      <c r="SI619" s="7"/>
      <c r="SJ619" s="7"/>
      <c r="SK619" s="7"/>
    </row>
    <row r="620" ht="14.2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  <c r="DT620" s="7"/>
      <c r="DU620" s="7"/>
      <c r="DV620" s="7"/>
      <c r="DW620" s="7"/>
      <c r="DX620" s="7"/>
      <c r="DY620" s="7"/>
      <c r="DZ620" s="7"/>
      <c r="EA620" s="7"/>
      <c r="EB620" s="7"/>
      <c r="EC620" s="7"/>
      <c r="ED620" s="7"/>
      <c r="EE620" s="7"/>
      <c r="EF620" s="7"/>
      <c r="EG620" s="7"/>
      <c r="EH620" s="7"/>
      <c r="EI620" s="7"/>
      <c r="EJ620" s="7"/>
      <c r="EK620" s="7"/>
      <c r="EL620" s="7"/>
      <c r="EM620" s="7"/>
      <c r="EN620" s="7"/>
      <c r="EO620" s="7"/>
      <c r="EP620" s="7"/>
      <c r="EQ620" s="7"/>
      <c r="ER620" s="7"/>
      <c r="ES620" s="7"/>
      <c r="ET620" s="7"/>
      <c r="EU620" s="7"/>
      <c r="EV620" s="7"/>
      <c r="EW620" s="7"/>
      <c r="EX620" s="7"/>
      <c r="EY620" s="7"/>
      <c r="EZ620" s="7"/>
      <c r="FA620" s="7"/>
      <c r="FB620" s="7"/>
      <c r="FC620" s="7"/>
      <c r="FD620" s="7"/>
      <c r="FE620" s="7"/>
      <c r="FF620" s="7"/>
      <c r="FG620" s="7"/>
      <c r="FH620" s="7"/>
      <c r="FI620" s="7"/>
      <c r="FJ620" s="7"/>
      <c r="FK620" s="7"/>
      <c r="FL620" s="7"/>
      <c r="FM620" s="7"/>
      <c r="FN620" s="7"/>
      <c r="FO620" s="7"/>
      <c r="FP620" s="7"/>
      <c r="FQ620" s="7"/>
      <c r="FR620" s="7"/>
      <c r="FS620" s="7"/>
      <c r="FT620" s="7"/>
      <c r="FU620" s="7"/>
      <c r="FV620" s="7"/>
      <c r="FW620" s="7"/>
      <c r="FX620" s="7"/>
      <c r="FY620" s="7"/>
      <c r="FZ620" s="7"/>
      <c r="GA620" s="7"/>
      <c r="GB620" s="7"/>
      <c r="GC620" s="7"/>
      <c r="GD620" s="7"/>
      <c r="GE620" s="7"/>
      <c r="GF620" s="7"/>
      <c r="GG620" s="7"/>
      <c r="GH620" s="7"/>
      <c r="GI620" s="7"/>
      <c r="GJ620" s="7"/>
      <c r="GK620" s="7"/>
      <c r="GL620" s="7"/>
      <c r="GM620" s="7"/>
      <c r="GN620" s="7"/>
      <c r="GO620" s="7"/>
      <c r="GP620" s="7"/>
      <c r="GQ620" s="7"/>
      <c r="GR620" s="7"/>
      <c r="GS620" s="7"/>
      <c r="GT620" s="7"/>
      <c r="GU620" s="7"/>
      <c r="GV620" s="7"/>
      <c r="GW620" s="7"/>
      <c r="GX620" s="7"/>
      <c r="GY620" s="7"/>
      <c r="GZ620" s="7"/>
      <c r="HA620" s="7"/>
      <c r="HB620" s="7"/>
      <c r="HC620" s="7"/>
      <c r="HD620" s="7"/>
      <c r="HE620" s="7"/>
      <c r="HF620" s="7"/>
      <c r="HG620" s="7"/>
      <c r="HH620" s="7"/>
      <c r="HI620" s="7"/>
      <c r="HJ620" s="7"/>
      <c r="HK620" s="7"/>
      <c r="HL620" s="7"/>
      <c r="HM620" s="7"/>
      <c r="HN620" s="7"/>
      <c r="HO620" s="7"/>
      <c r="HP620" s="7"/>
      <c r="HQ620" s="7"/>
      <c r="HR620" s="7"/>
      <c r="HS620" s="7"/>
      <c r="HT620" s="7"/>
      <c r="HU620" s="7"/>
      <c r="HV620" s="7"/>
      <c r="HW620" s="7"/>
      <c r="HX620" s="7"/>
      <c r="HY620" s="7"/>
      <c r="HZ620" s="7"/>
      <c r="IA620" s="7"/>
      <c r="IB620" s="7"/>
      <c r="IC620" s="7"/>
      <c r="ID620" s="7"/>
      <c r="IE620" s="7"/>
      <c r="IF620" s="7"/>
      <c r="IG620" s="7"/>
      <c r="IH620" s="7"/>
      <c r="II620" s="7"/>
      <c r="IJ620" s="7"/>
      <c r="IK620" s="7"/>
      <c r="IL620" s="7"/>
      <c r="IM620" s="7"/>
      <c r="IN620" s="7"/>
      <c r="IO620" s="7"/>
      <c r="IP620" s="7"/>
      <c r="IQ620" s="7"/>
      <c r="IR620" s="7"/>
      <c r="IS620" s="7"/>
      <c r="IT620" s="7"/>
      <c r="IU620" s="7"/>
      <c r="IV620" s="7"/>
      <c r="IW620" s="7"/>
      <c r="IX620" s="7"/>
      <c r="IY620" s="7"/>
      <c r="IZ620" s="7"/>
      <c r="JA620" s="7"/>
      <c r="JB620" s="7"/>
      <c r="JC620" s="7"/>
      <c r="JD620" s="7"/>
      <c r="JE620" s="7"/>
      <c r="JF620" s="7"/>
      <c r="JG620" s="7"/>
      <c r="JH620" s="7"/>
      <c r="JI620" s="7"/>
      <c r="JJ620" s="7"/>
      <c r="JK620" s="7"/>
      <c r="JL620" s="7"/>
      <c r="JM620" s="7"/>
      <c r="JN620" s="7"/>
      <c r="JO620" s="7"/>
      <c r="JP620" s="7"/>
      <c r="JQ620" s="7"/>
      <c r="JR620" s="7"/>
      <c r="JS620" s="7"/>
      <c r="JT620" s="7"/>
      <c r="JU620" s="7"/>
      <c r="JV620" s="7"/>
      <c r="JW620" s="7"/>
      <c r="JX620" s="7"/>
      <c r="JY620" s="7"/>
      <c r="JZ620" s="7"/>
      <c r="KA620" s="7"/>
      <c r="KB620" s="7"/>
      <c r="KC620" s="7"/>
      <c r="KD620" s="7"/>
      <c r="KE620" s="7"/>
      <c r="KF620" s="7"/>
      <c r="KG620" s="7"/>
      <c r="KH620" s="7"/>
      <c r="KI620" s="7"/>
      <c r="KJ620" s="7"/>
      <c r="KK620" s="7"/>
      <c r="KL620" s="7"/>
      <c r="KM620" s="7"/>
      <c r="KN620" s="7"/>
      <c r="KO620" s="7"/>
      <c r="KP620" s="7"/>
      <c r="KQ620" s="7"/>
      <c r="KR620" s="7"/>
      <c r="KS620" s="7"/>
      <c r="KT620" s="7"/>
      <c r="KU620" s="7"/>
      <c r="KV620" s="7"/>
      <c r="KW620" s="7"/>
      <c r="KX620" s="7"/>
      <c r="KY620" s="7"/>
      <c r="KZ620" s="7"/>
      <c r="LA620" s="7"/>
      <c r="LB620" s="7"/>
      <c r="LC620" s="7"/>
      <c r="LD620" s="7"/>
      <c r="LE620" s="7"/>
      <c r="LF620" s="7"/>
      <c r="LG620" s="7"/>
      <c r="LH620" s="7"/>
      <c r="LI620" s="7"/>
      <c r="LJ620" s="7"/>
      <c r="LK620" s="7"/>
      <c r="LL620" s="7"/>
      <c r="LM620" s="7"/>
      <c r="LN620" s="7"/>
      <c r="LO620" s="7"/>
      <c r="LP620" s="7"/>
      <c r="LQ620" s="7"/>
      <c r="LR620" s="7"/>
      <c r="LS620" s="7"/>
      <c r="LT620" s="7"/>
      <c r="LU620" s="7"/>
      <c r="LV620" s="7"/>
      <c r="LW620" s="7"/>
      <c r="LX620" s="7"/>
      <c r="LY620" s="7"/>
      <c r="LZ620" s="7"/>
      <c r="MA620" s="7"/>
      <c r="MB620" s="7"/>
      <c r="MC620" s="7"/>
      <c r="MD620" s="7"/>
      <c r="ME620" s="7"/>
      <c r="MF620" s="7"/>
      <c r="MG620" s="7"/>
      <c r="MH620" s="7"/>
      <c r="MI620" s="7"/>
      <c r="MJ620" s="7"/>
      <c r="MK620" s="7"/>
      <c r="ML620" s="7"/>
      <c r="MM620" s="7"/>
      <c r="MN620" s="7"/>
      <c r="MO620" s="7"/>
      <c r="MP620" s="7"/>
      <c r="MQ620" s="7"/>
      <c r="MR620" s="7"/>
      <c r="MS620" s="7"/>
      <c r="MT620" s="7"/>
      <c r="MU620" s="7"/>
      <c r="MV620" s="7"/>
      <c r="MW620" s="7"/>
      <c r="MX620" s="7"/>
      <c r="MY620" s="7"/>
      <c r="MZ620" s="7"/>
      <c r="NA620" s="7"/>
      <c r="NB620" s="7"/>
      <c r="NC620" s="7"/>
      <c r="ND620" s="7"/>
      <c r="NE620" s="7"/>
      <c r="NF620" s="7"/>
      <c r="NG620" s="7"/>
      <c r="NH620" s="7"/>
      <c r="NI620" s="7"/>
      <c r="NJ620" s="7"/>
      <c r="NK620" s="7"/>
      <c r="NL620" s="7"/>
      <c r="NM620" s="7"/>
      <c r="NN620" s="7"/>
      <c r="NO620" s="7"/>
      <c r="NP620" s="7"/>
      <c r="NQ620" s="7"/>
      <c r="NR620" s="7"/>
      <c r="NS620" s="7"/>
      <c r="NT620" s="7"/>
      <c r="NU620" s="7"/>
      <c r="NV620" s="7"/>
      <c r="NW620" s="7"/>
      <c r="NX620" s="7"/>
      <c r="NY620" s="7"/>
      <c r="NZ620" s="7"/>
      <c r="OA620" s="7"/>
      <c r="OB620" s="7"/>
      <c r="OC620" s="7"/>
      <c r="OD620" s="7"/>
      <c r="OE620" s="7"/>
      <c r="OF620" s="7"/>
      <c r="OG620" s="7"/>
      <c r="OH620" s="7"/>
      <c r="OI620" s="7"/>
      <c r="OJ620" s="7"/>
      <c r="OK620" s="7"/>
      <c r="OL620" s="7"/>
      <c r="OM620" s="7"/>
      <c r="ON620" s="7"/>
      <c r="OO620" s="7"/>
      <c r="OP620" s="7"/>
      <c r="OQ620" s="7"/>
      <c r="OR620" s="7"/>
      <c r="OS620" s="7"/>
      <c r="OT620" s="7"/>
      <c r="OU620" s="7"/>
      <c r="OV620" s="7"/>
      <c r="OW620" s="7"/>
      <c r="OX620" s="7"/>
      <c r="OY620" s="7"/>
      <c r="OZ620" s="7"/>
      <c r="PA620" s="7"/>
      <c r="PB620" s="7"/>
      <c r="PC620" s="7"/>
      <c r="PD620" s="7"/>
      <c r="PE620" s="7"/>
      <c r="PF620" s="7"/>
      <c r="PG620" s="7"/>
      <c r="PH620" s="7"/>
      <c r="PI620" s="7"/>
      <c r="PJ620" s="7"/>
      <c r="PK620" s="7"/>
      <c r="PL620" s="7"/>
      <c r="PM620" s="7"/>
      <c r="PN620" s="7"/>
      <c r="PO620" s="7"/>
      <c r="PP620" s="7"/>
      <c r="PQ620" s="7"/>
      <c r="PR620" s="7"/>
      <c r="PS620" s="7"/>
      <c r="PT620" s="7"/>
      <c r="PU620" s="7"/>
      <c r="PV620" s="7"/>
      <c r="PW620" s="7"/>
      <c r="PX620" s="7"/>
      <c r="PY620" s="7"/>
      <c r="PZ620" s="7"/>
      <c r="QA620" s="7"/>
      <c r="QB620" s="7"/>
      <c r="QC620" s="7"/>
      <c r="QD620" s="7"/>
      <c r="QE620" s="7"/>
      <c r="QF620" s="7"/>
      <c r="QG620" s="7"/>
      <c r="QH620" s="7"/>
      <c r="QI620" s="7"/>
      <c r="QJ620" s="7"/>
      <c r="QK620" s="7"/>
      <c r="QL620" s="7"/>
      <c r="QM620" s="7"/>
      <c r="QN620" s="7"/>
      <c r="QO620" s="7"/>
      <c r="QP620" s="7"/>
      <c r="QQ620" s="7"/>
      <c r="QR620" s="7"/>
      <c r="QS620" s="7"/>
      <c r="QT620" s="7"/>
      <c r="QU620" s="7"/>
      <c r="QV620" s="7"/>
      <c r="QW620" s="7"/>
      <c r="QX620" s="7"/>
      <c r="QY620" s="7"/>
      <c r="QZ620" s="7"/>
      <c r="RA620" s="7"/>
      <c r="RB620" s="7"/>
      <c r="RC620" s="7"/>
      <c r="RD620" s="7"/>
      <c r="RE620" s="7"/>
      <c r="RF620" s="7"/>
      <c r="RG620" s="7"/>
      <c r="RH620" s="7"/>
      <c r="RI620" s="7"/>
      <c r="RJ620" s="7"/>
      <c r="RK620" s="7"/>
      <c r="RL620" s="7"/>
      <c r="RM620" s="7"/>
      <c r="RN620" s="7"/>
      <c r="RO620" s="7"/>
      <c r="RP620" s="7"/>
      <c r="RQ620" s="7"/>
      <c r="RR620" s="7"/>
      <c r="RS620" s="7"/>
      <c r="RT620" s="7"/>
      <c r="RU620" s="7"/>
      <c r="RV620" s="7"/>
      <c r="RW620" s="7"/>
      <c r="RX620" s="7"/>
      <c r="RY620" s="7"/>
      <c r="RZ620" s="7"/>
      <c r="SA620" s="7"/>
      <c r="SB620" s="7"/>
      <c r="SC620" s="7"/>
      <c r="SD620" s="7"/>
      <c r="SE620" s="7"/>
      <c r="SF620" s="7"/>
      <c r="SG620" s="7"/>
      <c r="SH620" s="7"/>
      <c r="SI620" s="7"/>
      <c r="SJ620" s="7"/>
      <c r="SK620" s="7"/>
    </row>
    <row r="621" ht="14.2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  <c r="DT621" s="7"/>
      <c r="DU621" s="7"/>
      <c r="DV621" s="7"/>
      <c r="DW621" s="7"/>
      <c r="DX621" s="7"/>
      <c r="DY621" s="7"/>
      <c r="DZ621" s="7"/>
      <c r="EA621" s="7"/>
      <c r="EB621" s="7"/>
      <c r="EC621" s="7"/>
      <c r="ED621" s="7"/>
      <c r="EE621" s="7"/>
      <c r="EF621" s="7"/>
      <c r="EG621" s="7"/>
      <c r="EH621" s="7"/>
      <c r="EI621" s="7"/>
      <c r="EJ621" s="7"/>
      <c r="EK621" s="7"/>
      <c r="EL621" s="7"/>
      <c r="EM621" s="7"/>
      <c r="EN621" s="7"/>
      <c r="EO621" s="7"/>
      <c r="EP621" s="7"/>
      <c r="EQ621" s="7"/>
      <c r="ER621" s="7"/>
      <c r="ES621" s="7"/>
      <c r="ET621" s="7"/>
      <c r="EU621" s="7"/>
      <c r="EV621" s="7"/>
      <c r="EW621" s="7"/>
      <c r="EX621" s="7"/>
      <c r="EY621" s="7"/>
      <c r="EZ621" s="7"/>
      <c r="FA621" s="7"/>
      <c r="FB621" s="7"/>
      <c r="FC621" s="7"/>
      <c r="FD621" s="7"/>
      <c r="FE621" s="7"/>
      <c r="FF621" s="7"/>
      <c r="FG621" s="7"/>
      <c r="FH621" s="7"/>
      <c r="FI621" s="7"/>
      <c r="FJ621" s="7"/>
      <c r="FK621" s="7"/>
      <c r="FL621" s="7"/>
      <c r="FM621" s="7"/>
      <c r="FN621" s="7"/>
      <c r="FO621" s="7"/>
      <c r="FP621" s="7"/>
      <c r="FQ621" s="7"/>
      <c r="FR621" s="7"/>
      <c r="FS621" s="7"/>
      <c r="FT621" s="7"/>
      <c r="FU621" s="7"/>
      <c r="FV621" s="7"/>
      <c r="FW621" s="7"/>
      <c r="FX621" s="7"/>
      <c r="FY621" s="7"/>
      <c r="FZ621" s="7"/>
      <c r="GA621" s="7"/>
      <c r="GB621" s="7"/>
      <c r="GC621" s="7"/>
      <c r="GD621" s="7"/>
      <c r="GE621" s="7"/>
      <c r="GF621" s="7"/>
      <c r="GG621" s="7"/>
      <c r="GH621" s="7"/>
      <c r="GI621" s="7"/>
      <c r="GJ621" s="7"/>
      <c r="GK621" s="7"/>
      <c r="GL621" s="7"/>
      <c r="GM621" s="7"/>
      <c r="GN621" s="7"/>
      <c r="GO621" s="7"/>
      <c r="GP621" s="7"/>
      <c r="GQ621" s="7"/>
      <c r="GR621" s="7"/>
      <c r="GS621" s="7"/>
      <c r="GT621" s="7"/>
      <c r="GU621" s="7"/>
      <c r="GV621" s="7"/>
      <c r="GW621" s="7"/>
      <c r="GX621" s="7"/>
      <c r="GY621" s="7"/>
      <c r="GZ621" s="7"/>
      <c r="HA621" s="7"/>
      <c r="HB621" s="7"/>
      <c r="HC621" s="7"/>
      <c r="HD621" s="7"/>
      <c r="HE621" s="7"/>
      <c r="HF621" s="7"/>
      <c r="HG621" s="7"/>
      <c r="HH621" s="7"/>
      <c r="HI621" s="7"/>
      <c r="HJ621" s="7"/>
      <c r="HK621" s="7"/>
      <c r="HL621" s="7"/>
      <c r="HM621" s="7"/>
      <c r="HN621" s="7"/>
      <c r="HO621" s="7"/>
      <c r="HP621" s="7"/>
      <c r="HQ621" s="7"/>
      <c r="HR621" s="7"/>
      <c r="HS621" s="7"/>
      <c r="HT621" s="7"/>
      <c r="HU621" s="7"/>
      <c r="HV621" s="7"/>
      <c r="HW621" s="7"/>
      <c r="HX621" s="7"/>
      <c r="HY621" s="7"/>
      <c r="HZ621" s="7"/>
      <c r="IA621" s="7"/>
      <c r="IB621" s="7"/>
      <c r="IC621" s="7"/>
      <c r="ID621" s="7"/>
      <c r="IE621" s="7"/>
      <c r="IF621" s="7"/>
      <c r="IG621" s="7"/>
      <c r="IH621" s="7"/>
      <c r="II621" s="7"/>
      <c r="IJ621" s="7"/>
      <c r="IK621" s="7"/>
      <c r="IL621" s="7"/>
      <c r="IM621" s="7"/>
      <c r="IN621" s="7"/>
      <c r="IO621" s="7"/>
      <c r="IP621" s="7"/>
      <c r="IQ621" s="7"/>
      <c r="IR621" s="7"/>
      <c r="IS621" s="7"/>
      <c r="IT621" s="7"/>
      <c r="IU621" s="7"/>
      <c r="IV621" s="7"/>
      <c r="IW621" s="7"/>
      <c r="IX621" s="7"/>
      <c r="IY621" s="7"/>
      <c r="IZ621" s="7"/>
      <c r="JA621" s="7"/>
      <c r="JB621" s="7"/>
      <c r="JC621" s="7"/>
      <c r="JD621" s="7"/>
      <c r="JE621" s="7"/>
      <c r="JF621" s="7"/>
      <c r="JG621" s="7"/>
      <c r="JH621" s="7"/>
      <c r="JI621" s="7"/>
      <c r="JJ621" s="7"/>
      <c r="JK621" s="7"/>
      <c r="JL621" s="7"/>
      <c r="JM621" s="7"/>
      <c r="JN621" s="7"/>
      <c r="JO621" s="7"/>
      <c r="JP621" s="7"/>
      <c r="JQ621" s="7"/>
      <c r="JR621" s="7"/>
      <c r="JS621" s="7"/>
      <c r="JT621" s="7"/>
      <c r="JU621" s="7"/>
      <c r="JV621" s="7"/>
      <c r="JW621" s="7"/>
      <c r="JX621" s="7"/>
      <c r="JY621" s="7"/>
      <c r="JZ621" s="7"/>
      <c r="KA621" s="7"/>
      <c r="KB621" s="7"/>
      <c r="KC621" s="7"/>
      <c r="KD621" s="7"/>
      <c r="KE621" s="7"/>
      <c r="KF621" s="7"/>
      <c r="KG621" s="7"/>
      <c r="KH621" s="7"/>
      <c r="KI621" s="7"/>
      <c r="KJ621" s="7"/>
      <c r="KK621" s="7"/>
      <c r="KL621" s="7"/>
      <c r="KM621" s="7"/>
      <c r="KN621" s="7"/>
      <c r="KO621" s="7"/>
      <c r="KP621" s="7"/>
      <c r="KQ621" s="7"/>
      <c r="KR621" s="7"/>
      <c r="KS621" s="7"/>
      <c r="KT621" s="7"/>
      <c r="KU621" s="7"/>
      <c r="KV621" s="7"/>
      <c r="KW621" s="7"/>
      <c r="KX621" s="7"/>
      <c r="KY621" s="7"/>
      <c r="KZ621" s="7"/>
      <c r="LA621" s="7"/>
      <c r="LB621" s="7"/>
      <c r="LC621" s="7"/>
      <c r="LD621" s="7"/>
      <c r="LE621" s="7"/>
      <c r="LF621" s="7"/>
      <c r="LG621" s="7"/>
      <c r="LH621" s="7"/>
      <c r="LI621" s="7"/>
      <c r="LJ621" s="7"/>
      <c r="LK621" s="7"/>
      <c r="LL621" s="7"/>
      <c r="LM621" s="7"/>
      <c r="LN621" s="7"/>
      <c r="LO621" s="7"/>
      <c r="LP621" s="7"/>
      <c r="LQ621" s="7"/>
      <c r="LR621" s="7"/>
      <c r="LS621" s="7"/>
      <c r="LT621" s="7"/>
      <c r="LU621" s="7"/>
      <c r="LV621" s="7"/>
      <c r="LW621" s="7"/>
      <c r="LX621" s="7"/>
      <c r="LY621" s="7"/>
      <c r="LZ621" s="7"/>
      <c r="MA621" s="7"/>
      <c r="MB621" s="7"/>
      <c r="MC621" s="7"/>
      <c r="MD621" s="7"/>
      <c r="ME621" s="7"/>
      <c r="MF621" s="7"/>
      <c r="MG621" s="7"/>
      <c r="MH621" s="7"/>
      <c r="MI621" s="7"/>
      <c r="MJ621" s="7"/>
      <c r="MK621" s="7"/>
      <c r="ML621" s="7"/>
      <c r="MM621" s="7"/>
      <c r="MN621" s="7"/>
      <c r="MO621" s="7"/>
      <c r="MP621" s="7"/>
      <c r="MQ621" s="7"/>
      <c r="MR621" s="7"/>
      <c r="MS621" s="7"/>
      <c r="MT621" s="7"/>
      <c r="MU621" s="7"/>
      <c r="MV621" s="7"/>
      <c r="MW621" s="7"/>
      <c r="MX621" s="7"/>
      <c r="MY621" s="7"/>
      <c r="MZ621" s="7"/>
      <c r="NA621" s="7"/>
      <c r="NB621" s="7"/>
      <c r="NC621" s="7"/>
      <c r="ND621" s="7"/>
      <c r="NE621" s="7"/>
      <c r="NF621" s="7"/>
      <c r="NG621" s="7"/>
      <c r="NH621" s="7"/>
      <c r="NI621" s="7"/>
      <c r="NJ621" s="7"/>
      <c r="NK621" s="7"/>
      <c r="NL621" s="7"/>
      <c r="NM621" s="7"/>
      <c r="NN621" s="7"/>
      <c r="NO621" s="7"/>
      <c r="NP621" s="7"/>
      <c r="NQ621" s="7"/>
      <c r="NR621" s="7"/>
      <c r="NS621" s="7"/>
      <c r="NT621" s="7"/>
      <c r="NU621" s="7"/>
      <c r="NV621" s="7"/>
      <c r="NW621" s="7"/>
      <c r="NX621" s="7"/>
      <c r="NY621" s="7"/>
      <c r="NZ621" s="7"/>
      <c r="OA621" s="7"/>
      <c r="OB621" s="7"/>
      <c r="OC621" s="7"/>
      <c r="OD621" s="7"/>
      <c r="OE621" s="7"/>
      <c r="OF621" s="7"/>
      <c r="OG621" s="7"/>
      <c r="OH621" s="7"/>
      <c r="OI621" s="7"/>
      <c r="OJ621" s="7"/>
      <c r="OK621" s="7"/>
      <c r="OL621" s="7"/>
      <c r="OM621" s="7"/>
      <c r="ON621" s="7"/>
      <c r="OO621" s="7"/>
      <c r="OP621" s="7"/>
      <c r="OQ621" s="7"/>
      <c r="OR621" s="7"/>
      <c r="OS621" s="7"/>
      <c r="OT621" s="7"/>
      <c r="OU621" s="7"/>
      <c r="OV621" s="7"/>
      <c r="OW621" s="7"/>
      <c r="OX621" s="7"/>
      <c r="OY621" s="7"/>
      <c r="OZ621" s="7"/>
      <c r="PA621" s="7"/>
      <c r="PB621" s="7"/>
      <c r="PC621" s="7"/>
      <c r="PD621" s="7"/>
      <c r="PE621" s="7"/>
      <c r="PF621" s="7"/>
      <c r="PG621" s="7"/>
      <c r="PH621" s="7"/>
      <c r="PI621" s="7"/>
      <c r="PJ621" s="7"/>
      <c r="PK621" s="7"/>
      <c r="PL621" s="7"/>
      <c r="PM621" s="7"/>
      <c r="PN621" s="7"/>
      <c r="PO621" s="7"/>
      <c r="PP621" s="7"/>
      <c r="PQ621" s="7"/>
      <c r="PR621" s="7"/>
      <c r="PS621" s="7"/>
      <c r="PT621" s="7"/>
      <c r="PU621" s="7"/>
      <c r="PV621" s="7"/>
      <c r="PW621" s="7"/>
      <c r="PX621" s="7"/>
      <c r="PY621" s="7"/>
      <c r="PZ621" s="7"/>
      <c r="QA621" s="7"/>
      <c r="QB621" s="7"/>
      <c r="QC621" s="7"/>
      <c r="QD621" s="7"/>
      <c r="QE621" s="7"/>
      <c r="QF621" s="7"/>
      <c r="QG621" s="7"/>
      <c r="QH621" s="7"/>
      <c r="QI621" s="7"/>
      <c r="QJ621" s="7"/>
      <c r="QK621" s="7"/>
      <c r="QL621" s="7"/>
      <c r="QM621" s="7"/>
      <c r="QN621" s="7"/>
      <c r="QO621" s="7"/>
      <c r="QP621" s="7"/>
      <c r="QQ621" s="7"/>
      <c r="QR621" s="7"/>
      <c r="QS621" s="7"/>
      <c r="QT621" s="7"/>
      <c r="QU621" s="7"/>
      <c r="QV621" s="7"/>
      <c r="QW621" s="7"/>
      <c r="QX621" s="7"/>
      <c r="QY621" s="7"/>
      <c r="QZ621" s="7"/>
      <c r="RA621" s="7"/>
      <c r="RB621" s="7"/>
      <c r="RC621" s="7"/>
      <c r="RD621" s="7"/>
      <c r="RE621" s="7"/>
      <c r="RF621" s="7"/>
      <c r="RG621" s="7"/>
      <c r="RH621" s="7"/>
      <c r="RI621" s="7"/>
      <c r="RJ621" s="7"/>
      <c r="RK621" s="7"/>
      <c r="RL621" s="7"/>
      <c r="RM621" s="7"/>
      <c r="RN621" s="7"/>
      <c r="RO621" s="7"/>
      <c r="RP621" s="7"/>
      <c r="RQ621" s="7"/>
      <c r="RR621" s="7"/>
      <c r="RS621" s="7"/>
      <c r="RT621" s="7"/>
      <c r="RU621" s="7"/>
      <c r="RV621" s="7"/>
      <c r="RW621" s="7"/>
      <c r="RX621" s="7"/>
      <c r="RY621" s="7"/>
      <c r="RZ621" s="7"/>
      <c r="SA621" s="7"/>
      <c r="SB621" s="7"/>
      <c r="SC621" s="7"/>
      <c r="SD621" s="7"/>
      <c r="SE621" s="7"/>
      <c r="SF621" s="7"/>
      <c r="SG621" s="7"/>
      <c r="SH621" s="7"/>
      <c r="SI621" s="7"/>
      <c r="SJ621" s="7"/>
      <c r="SK621" s="7"/>
    </row>
    <row r="622" ht="14.2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  <c r="DT622" s="7"/>
      <c r="DU622" s="7"/>
      <c r="DV622" s="7"/>
      <c r="DW622" s="7"/>
      <c r="DX622" s="7"/>
      <c r="DY622" s="7"/>
      <c r="DZ622" s="7"/>
      <c r="EA622" s="7"/>
      <c r="EB622" s="7"/>
      <c r="EC622" s="7"/>
      <c r="ED622" s="7"/>
      <c r="EE622" s="7"/>
      <c r="EF622" s="7"/>
      <c r="EG622" s="7"/>
      <c r="EH622" s="7"/>
      <c r="EI622" s="7"/>
      <c r="EJ622" s="7"/>
      <c r="EK622" s="7"/>
      <c r="EL622" s="7"/>
      <c r="EM622" s="7"/>
      <c r="EN622" s="7"/>
      <c r="EO622" s="7"/>
      <c r="EP622" s="7"/>
      <c r="EQ622" s="7"/>
      <c r="ER622" s="7"/>
      <c r="ES622" s="7"/>
      <c r="ET622" s="7"/>
      <c r="EU622" s="7"/>
      <c r="EV622" s="7"/>
      <c r="EW622" s="7"/>
      <c r="EX622" s="7"/>
      <c r="EY622" s="7"/>
      <c r="EZ622" s="7"/>
      <c r="FA622" s="7"/>
      <c r="FB622" s="7"/>
      <c r="FC622" s="7"/>
      <c r="FD622" s="7"/>
      <c r="FE622" s="7"/>
      <c r="FF622" s="7"/>
      <c r="FG622" s="7"/>
      <c r="FH622" s="7"/>
      <c r="FI622" s="7"/>
      <c r="FJ622" s="7"/>
      <c r="FK622" s="7"/>
      <c r="FL622" s="7"/>
      <c r="FM622" s="7"/>
      <c r="FN622" s="7"/>
      <c r="FO622" s="7"/>
      <c r="FP622" s="7"/>
      <c r="FQ622" s="7"/>
      <c r="FR622" s="7"/>
      <c r="FS622" s="7"/>
      <c r="FT622" s="7"/>
      <c r="FU622" s="7"/>
      <c r="FV622" s="7"/>
      <c r="FW622" s="7"/>
      <c r="FX622" s="7"/>
      <c r="FY622" s="7"/>
      <c r="FZ622" s="7"/>
      <c r="GA622" s="7"/>
      <c r="GB622" s="7"/>
      <c r="GC622" s="7"/>
      <c r="GD622" s="7"/>
      <c r="GE622" s="7"/>
      <c r="GF622" s="7"/>
      <c r="GG622" s="7"/>
      <c r="GH622" s="7"/>
      <c r="GI622" s="7"/>
      <c r="GJ622" s="7"/>
      <c r="GK622" s="7"/>
      <c r="GL622" s="7"/>
      <c r="GM622" s="7"/>
      <c r="GN622" s="7"/>
      <c r="GO622" s="7"/>
      <c r="GP622" s="7"/>
      <c r="GQ622" s="7"/>
      <c r="GR622" s="7"/>
      <c r="GS622" s="7"/>
      <c r="GT622" s="7"/>
      <c r="GU622" s="7"/>
      <c r="GV622" s="7"/>
      <c r="GW622" s="7"/>
      <c r="GX622" s="7"/>
      <c r="GY622" s="7"/>
      <c r="GZ622" s="7"/>
      <c r="HA622" s="7"/>
      <c r="HB622" s="7"/>
      <c r="HC622" s="7"/>
      <c r="HD622" s="7"/>
      <c r="HE622" s="7"/>
      <c r="HF622" s="7"/>
      <c r="HG622" s="7"/>
      <c r="HH622" s="7"/>
      <c r="HI622" s="7"/>
      <c r="HJ622" s="7"/>
      <c r="HK622" s="7"/>
      <c r="HL622" s="7"/>
      <c r="HM622" s="7"/>
      <c r="HN622" s="7"/>
      <c r="HO622" s="7"/>
      <c r="HP622" s="7"/>
      <c r="HQ622" s="7"/>
      <c r="HR622" s="7"/>
      <c r="HS622" s="7"/>
      <c r="HT622" s="7"/>
      <c r="HU622" s="7"/>
      <c r="HV622" s="7"/>
      <c r="HW622" s="7"/>
      <c r="HX622" s="7"/>
      <c r="HY622" s="7"/>
      <c r="HZ622" s="7"/>
      <c r="IA622" s="7"/>
      <c r="IB622" s="7"/>
      <c r="IC622" s="7"/>
      <c r="ID622" s="7"/>
      <c r="IE622" s="7"/>
      <c r="IF622" s="7"/>
      <c r="IG622" s="7"/>
      <c r="IH622" s="7"/>
      <c r="II622" s="7"/>
      <c r="IJ622" s="7"/>
      <c r="IK622" s="7"/>
      <c r="IL622" s="7"/>
      <c r="IM622" s="7"/>
      <c r="IN622" s="7"/>
      <c r="IO622" s="7"/>
      <c r="IP622" s="7"/>
      <c r="IQ622" s="7"/>
      <c r="IR622" s="7"/>
      <c r="IS622" s="7"/>
      <c r="IT622" s="7"/>
      <c r="IU622" s="7"/>
      <c r="IV622" s="7"/>
      <c r="IW622" s="7"/>
      <c r="IX622" s="7"/>
      <c r="IY622" s="7"/>
      <c r="IZ622" s="7"/>
      <c r="JA622" s="7"/>
      <c r="JB622" s="7"/>
      <c r="JC622" s="7"/>
      <c r="JD622" s="7"/>
      <c r="JE622" s="7"/>
      <c r="JF622" s="7"/>
      <c r="JG622" s="7"/>
      <c r="JH622" s="7"/>
      <c r="JI622" s="7"/>
      <c r="JJ622" s="7"/>
      <c r="JK622" s="7"/>
      <c r="JL622" s="7"/>
      <c r="JM622" s="7"/>
      <c r="JN622" s="7"/>
      <c r="JO622" s="7"/>
      <c r="JP622" s="7"/>
      <c r="JQ622" s="7"/>
      <c r="JR622" s="7"/>
      <c r="JS622" s="7"/>
      <c r="JT622" s="7"/>
      <c r="JU622" s="7"/>
      <c r="JV622" s="7"/>
      <c r="JW622" s="7"/>
      <c r="JX622" s="7"/>
      <c r="JY622" s="7"/>
      <c r="JZ622" s="7"/>
      <c r="KA622" s="7"/>
      <c r="KB622" s="7"/>
      <c r="KC622" s="7"/>
      <c r="KD622" s="7"/>
      <c r="KE622" s="7"/>
      <c r="KF622" s="7"/>
      <c r="KG622" s="7"/>
      <c r="KH622" s="7"/>
      <c r="KI622" s="7"/>
      <c r="KJ622" s="7"/>
      <c r="KK622" s="7"/>
      <c r="KL622" s="7"/>
      <c r="KM622" s="7"/>
      <c r="KN622" s="7"/>
      <c r="KO622" s="7"/>
      <c r="KP622" s="7"/>
      <c r="KQ622" s="7"/>
      <c r="KR622" s="7"/>
      <c r="KS622" s="7"/>
      <c r="KT622" s="7"/>
      <c r="KU622" s="7"/>
      <c r="KV622" s="7"/>
      <c r="KW622" s="7"/>
      <c r="KX622" s="7"/>
      <c r="KY622" s="7"/>
      <c r="KZ622" s="7"/>
      <c r="LA622" s="7"/>
      <c r="LB622" s="7"/>
      <c r="LC622" s="7"/>
      <c r="LD622" s="7"/>
      <c r="LE622" s="7"/>
      <c r="LF622" s="7"/>
      <c r="LG622" s="7"/>
      <c r="LH622" s="7"/>
      <c r="LI622" s="7"/>
      <c r="LJ622" s="7"/>
      <c r="LK622" s="7"/>
      <c r="LL622" s="7"/>
      <c r="LM622" s="7"/>
      <c r="LN622" s="7"/>
      <c r="LO622" s="7"/>
      <c r="LP622" s="7"/>
      <c r="LQ622" s="7"/>
      <c r="LR622" s="7"/>
      <c r="LS622" s="7"/>
      <c r="LT622" s="7"/>
      <c r="LU622" s="7"/>
      <c r="LV622" s="7"/>
      <c r="LW622" s="7"/>
      <c r="LX622" s="7"/>
      <c r="LY622" s="7"/>
      <c r="LZ622" s="7"/>
      <c r="MA622" s="7"/>
      <c r="MB622" s="7"/>
      <c r="MC622" s="7"/>
      <c r="MD622" s="7"/>
      <c r="ME622" s="7"/>
      <c r="MF622" s="7"/>
      <c r="MG622" s="7"/>
      <c r="MH622" s="7"/>
      <c r="MI622" s="7"/>
      <c r="MJ622" s="7"/>
      <c r="MK622" s="7"/>
      <c r="ML622" s="7"/>
      <c r="MM622" s="7"/>
      <c r="MN622" s="7"/>
      <c r="MO622" s="7"/>
      <c r="MP622" s="7"/>
      <c r="MQ622" s="7"/>
      <c r="MR622" s="7"/>
      <c r="MS622" s="7"/>
      <c r="MT622" s="7"/>
      <c r="MU622" s="7"/>
      <c r="MV622" s="7"/>
      <c r="MW622" s="7"/>
      <c r="MX622" s="7"/>
      <c r="MY622" s="7"/>
      <c r="MZ622" s="7"/>
      <c r="NA622" s="7"/>
      <c r="NB622" s="7"/>
      <c r="NC622" s="7"/>
      <c r="ND622" s="7"/>
      <c r="NE622" s="7"/>
      <c r="NF622" s="7"/>
      <c r="NG622" s="7"/>
      <c r="NH622" s="7"/>
      <c r="NI622" s="7"/>
      <c r="NJ622" s="7"/>
      <c r="NK622" s="7"/>
      <c r="NL622" s="7"/>
      <c r="NM622" s="7"/>
      <c r="NN622" s="7"/>
      <c r="NO622" s="7"/>
      <c r="NP622" s="7"/>
      <c r="NQ622" s="7"/>
      <c r="NR622" s="7"/>
      <c r="NS622" s="7"/>
      <c r="NT622" s="7"/>
      <c r="NU622" s="7"/>
      <c r="NV622" s="7"/>
      <c r="NW622" s="7"/>
      <c r="NX622" s="7"/>
      <c r="NY622" s="7"/>
      <c r="NZ622" s="7"/>
      <c r="OA622" s="7"/>
      <c r="OB622" s="7"/>
      <c r="OC622" s="7"/>
      <c r="OD622" s="7"/>
      <c r="OE622" s="7"/>
      <c r="OF622" s="7"/>
      <c r="OG622" s="7"/>
      <c r="OH622" s="7"/>
      <c r="OI622" s="7"/>
      <c r="OJ622" s="7"/>
      <c r="OK622" s="7"/>
      <c r="OL622" s="7"/>
      <c r="OM622" s="7"/>
      <c r="ON622" s="7"/>
      <c r="OO622" s="7"/>
      <c r="OP622" s="7"/>
      <c r="OQ622" s="7"/>
      <c r="OR622" s="7"/>
      <c r="OS622" s="7"/>
      <c r="OT622" s="7"/>
      <c r="OU622" s="7"/>
      <c r="OV622" s="7"/>
      <c r="OW622" s="7"/>
      <c r="OX622" s="7"/>
      <c r="OY622" s="7"/>
      <c r="OZ622" s="7"/>
      <c r="PA622" s="7"/>
      <c r="PB622" s="7"/>
      <c r="PC622" s="7"/>
      <c r="PD622" s="7"/>
      <c r="PE622" s="7"/>
      <c r="PF622" s="7"/>
      <c r="PG622" s="7"/>
      <c r="PH622" s="7"/>
      <c r="PI622" s="7"/>
      <c r="PJ622" s="7"/>
      <c r="PK622" s="7"/>
      <c r="PL622" s="7"/>
      <c r="PM622" s="7"/>
      <c r="PN622" s="7"/>
      <c r="PO622" s="7"/>
      <c r="PP622" s="7"/>
      <c r="PQ622" s="7"/>
      <c r="PR622" s="7"/>
      <c r="PS622" s="7"/>
      <c r="PT622" s="7"/>
      <c r="PU622" s="7"/>
      <c r="PV622" s="7"/>
      <c r="PW622" s="7"/>
      <c r="PX622" s="7"/>
      <c r="PY622" s="7"/>
      <c r="PZ622" s="7"/>
      <c r="QA622" s="7"/>
      <c r="QB622" s="7"/>
      <c r="QC622" s="7"/>
      <c r="QD622" s="7"/>
      <c r="QE622" s="7"/>
      <c r="QF622" s="7"/>
      <c r="QG622" s="7"/>
      <c r="QH622" s="7"/>
      <c r="QI622" s="7"/>
      <c r="QJ622" s="7"/>
      <c r="QK622" s="7"/>
      <c r="QL622" s="7"/>
      <c r="QM622" s="7"/>
      <c r="QN622" s="7"/>
      <c r="QO622" s="7"/>
      <c r="QP622" s="7"/>
      <c r="QQ622" s="7"/>
      <c r="QR622" s="7"/>
      <c r="QS622" s="7"/>
      <c r="QT622" s="7"/>
      <c r="QU622" s="7"/>
      <c r="QV622" s="7"/>
      <c r="QW622" s="7"/>
      <c r="QX622" s="7"/>
      <c r="QY622" s="7"/>
      <c r="QZ622" s="7"/>
      <c r="RA622" s="7"/>
      <c r="RB622" s="7"/>
      <c r="RC622" s="7"/>
      <c r="RD622" s="7"/>
      <c r="RE622" s="7"/>
      <c r="RF622" s="7"/>
      <c r="RG622" s="7"/>
      <c r="RH622" s="7"/>
      <c r="RI622" s="7"/>
      <c r="RJ622" s="7"/>
      <c r="RK622" s="7"/>
      <c r="RL622" s="7"/>
      <c r="RM622" s="7"/>
      <c r="RN622" s="7"/>
      <c r="RO622" s="7"/>
      <c r="RP622" s="7"/>
      <c r="RQ622" s="7"/>
      <c r="RR622" s="7"/>
      <c r="RS622" s="7"/>
      <c r="RT622" s="7"/>
      <c r="RU622" s="7"/>
      <c r="RV622" s="7"/>
      <c r="RW622" s="7"/>
      <c r="RX622" s="7"/>
      <c r="RY622" s="7"/>
      <c r="RZ622" s="7"/>
      <c r="SA622" s="7"/>
      <c r="SB622" s="7"/>
      <c r="SC622" s="7"/>
      <c r="SD622" s="7"/>
      <c r="SE622" s="7"/>
      <c r="SF622" s="7"/>
      <c r="SG622" s="7"/>
      <c r="SH622" s="7"/>
      <c r="SI622" s="7"/>
      <c r="SJ622" s="7"/>
      <c r="SK622" s="7"/>
    </row>
    <row r="623" ht="14.2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  <c r="DT623" s="7"/>
      <c r="DU623" s="7"/>
      <c r="DV623" s="7"/>
      <c r="DW623" s="7"/>
      <c r="DX623" s="7"/>
      <c r="DY623" s="7"/>
      <c r="DZ623" s="7"/>
      <c r="EA623" s="7"/>
      <c r="EB623" s="7"/>
      <c r="EC623" s="7"/>
      <c r="ED623" s="7"/>
      <c r="EE623" s="7"/>
      <c r="EF623" s="7"/>
      <c r="EG623" s="7"/>
      <c r="EH623" s="7"/>
      <c r="EI623" s="7"/>
      <c r="EJ623" s="7"/>
      <c r="EK623" s="7"/>
      <c r="EL623" s="7"/>
      <c r="EM623" s="7"/>
      <c r="EN623" s="7"/>
      <c r="EO623" s="7"/>
      <c r="EP623" s="7"/>
      <c r="EQ623" s="7"/>
      <c r="ER623" s="7"/>
      <c r="ES623" s="7"/>
      <c r="ET623" s="7"/>
      <c r="EU623" s="7"/>
      <c r="EV623" s="7"/>
      <c r="EW623" s="7"/>
      <c r="EX623" s="7"/>
      <c r="EY623" s="7"/>
      <c r="EZ623" s="7"/>
      <c r="FA623" s="7"/>
      <c r="FB623" s="7"/>
      <c r="FC623" s="7"/>
      <c r="FD623" s="7"/>
      <c r="FE623" s="7"/>
      <c r="FF623" s="7"/>
      <c r="FG623" s="7"/>
      <c r="FH623" s="7"/>
      <c r="FI623" s="7"/>
      <c r="FJ623" s="7"/>
      <c r="FK623" s="7"/>
      <c r="FL623" s="7"/>
      <c r="FM623" s="7"/>
      <c r="FN623" s="7"/>
      <c r="FO623" s="7"/>
      <c r="FP623" s="7"/>
      <c r="FQ623" s="7"/>
      <c r="FR623" s="7"/>
      <c r="FS623" s="7"/>
      <c r="FT623" s="7"/>
      <c r="FU623" s="7"/>
      <c r="FV623" s="7"/>
      <c r="FW623" s="7"/>
      <c r="FX623" s="7"/>
      <c r="FY623" s="7"/>
      <c r="FZ623" s="7"/>
      <c r="GA623" s="7"/>
      <c r="GB623" s="7"/>
      <c r="GC623" s="7"/>
      <c r="GD623" s="7"/>
      <c r="GE623" s="7"/>
      <c r="GF623" s="7"/>
      <c r="GG623" s="7"/>
      <c r="GH623" s="7"/>
      <c r="GI623" s="7"/>
      <c r="GJ623" s="7"/>
      <c r="GK623" s="7"/>
      <c r="GL623" s="7"/>
      <c r="GM623" s="7"/>
      <c r="GN623" s="7"/>
      <c r="GO623" s="7"/>
      <c r="GP623" s="7"/>
      <c r="GQ623" s="7"/>
      <c r="GR623" s="7"/>
      <c r="GS623" s="7"/>
      <c r="GT623" s="7"/>
      <c r="GU623" s="7"/>
      <c r="GV623" s="7"/>
      <c r="GW623" s="7"/>
      <c r="GX623" s="7"/>
      <c r="GY623" s="7"/>
      <c r="GZ623" s="7"/>
      <c r="HA623" s="7"/>
      <c r="HB623" s="7"/>
      <c r="HC623" s="7"/>
      <c r="HD623" s="7"/>
      <c r="HE623" s="7"/>
      <c r="HF623" s="7"/>
      <c r="HG623" s="7"/>
      <c r="HH623" s="7"/>
      <c r="HI623" s="7"/>
      <c r="HJ623" s="7"/>
      <c r="HK623" s="7"/>
      <c r="HL623" s="7"/>
      <c r="HM623" s="7"/>
      <c r="HN623" s="7"/>
      <c r="HO623" s="7"/>
      <c r="HP623" s="7"/>
      <c r="HQ623" s="7"/>
      <c r="HR623" s="7"/>
      <c r="HS623" s="7"/>
      <c r="HT623" s="7"/>
      <c r="HU623" s="7"/>
      <c r="HV623" s="7"/>
      <c r="HW623" s="7"/>
      <c r="HX623" s="7"/>
      <c r="HY623" s="7"/>
      <c r="HZ623" s="7"/>
      <c r="IA623" s="7"/>
      <c r="IB623" s="7"/>
      <c r="IC623" s="7"/>
      <c r="ID623" s="7"/>
      <c r="IE623" s="7"/>
      <c r="IF623" s="7"/>
      <c r="IG623" s="7"/>
      <c r="IH623" s="7"/>
      <c r="II623" s="7"/>
      <c r="IJ623" s="7"/>
      <c r="IK623" s="7"/>
      <c r="IL623" s="7"/>
      <c r="IM623" s="7"/>
      <c r="IN623" s="7"/>
      <c r="IO623" s="7"/>
      <c r="IP623" s="7"/>
      <c r="IQ623" s="7"/>
      <c r="IR623" s="7"/>
      <c r="IS623" s="7"/>
      <c r="IT623" s="7"/>
      <c r="IU623" s="7"/>
      <c r="IV623" s="7"/>
      <c r="IW623" s="7"/>
      <c r="IX623" s="7"/>
      <c r="IY623" s="7"/>
      <c r="IZ623" s="7"/>
      <c r="JA623" s="7"/>
      <c r="JB623" s="7"/>
      <c r="JC623" s="7"/>
      <c r="JD623" s="7"/>
      <c r="JE623" s="7"/>
      <c r="JF623" s="7"/>
      <c r="JG623" s="7"/>
      <c r="JH623" s="7"/>
      <c r="JI623" s="7"/>
      <c r="JJ623" s="7"/>
      <c r="JK623" s="7"/>
      <c r="JL623" s="7"/>
      <c r="JM623" s="7"/>
      <c r="JN623" s="7"/>
      <c r="JO623" s="7"/>
      <c r="JP623" s="7"/>
      <c r="JQ623" s="7"/>
      <c r="JR623" s="7"/>
      <c r="JS623" s="7"/>
      <c r="JT623" s="7"/>
      <c r="JU623" s="7"/>
      <c r="JV623" s="7"/>
      <c r="JW623" s="7"/>
      <c r="JX623" s="7"/>
      <c r="JY623" s="7"/>
      <c r="JZ623" s="7"/>
      <c r="KA623" s="7"/>
      <c r="KB623" s="7"/>
      <c r="KC623" s="7"/>
      <c r="KD623" s="7"/>
      <c r="KE623" s="7"/>
      <c r="KF623" s="7"/>
      <c r="KG623" s="7"/>
      <c r="KH623" s="7"/>
      <c r="KI623" s="7"/>
      <c r="KJ623" s="7"/>
      <c r="KK623" s="7"/>
      <c r="KL623" s="7"/>
      <c r="KM623" s="7"/>
      <c r="KN623" s="7"/>
      <c r="KO623" s="7"/>
      <c r="KP623" s="7"/>
      <c r="KQ623" s="7"/>
      <c r="KR623" s="7"/>
      <c r="KS623" s="7"/>
      <c r="KT623" s="7"/>
      <c r="KU623" s="7"/>
      <c r="KV623" s="7"/>
      <c r="KW623" s="7"/>
      <c r="KX623" s="7"/>
      <c r="KY623" s="7"/>
      <c r="KZ623" s="7"/>
      <c r="LA623" s="7"/>
      <c r="LB623" s="7"/>
      <c r="LC623" s="7"/>
      <c r="LD623" s="7"/>
      <c r="LE623" s="7"/>
      <c r="LF623" s="7"/>
      <c r="LG623" s="7"/>
      <c r="LH623" s="7"/>
      <c r="LI623" s="7"/>
      <c r="LJ623" s="7"/>
      <c r="LK623" s="7"/>
      <c r="LL623" s="7"/>
      <c r="LM623" s="7"/>
      <c r="LN623" s="7"/>
      <c r="LO623" s="7"/>
      <c r="LP623" s="7"/>
      <c r="LQ623" s="7"/>
      <c r="LR623" s="7"/>
      <c r="LS623" s="7"/>
      <c r="LT623" s="7"/>
      <c r="LU623" s="7"/>
      <c r="LV623" s="7"/>
      <c r="LW623" s="7"/>
      <c r="LX623" s="7"/>
      <c r="LY623" s="7"/>
      <c r="LZ623" s="7"/>
      <c r="MA623" s="7"/>
      <c r="MB623" s="7"/>
      <c r="MC623" s="7"/>
      <c r="MD623" s="7"/>
      <c r="ME623" s="7"/>
      <c r="MF623" s="7"/>
      <c r="MG623" s="7"/>
      <c r="MH623" s="7"/>
      <c r="MI623" s="7"/>
      <c r="MJ623" s="7"/>
      <c r="MK623" s="7"/>
      <c r="ML623" s="7"/>
      <c r="MM623" s="7"/>
      <c r="MN623" s="7"/>
      <c r="MO623" s="7"/>
      <c r="MP623" s="7"/>
      <c r="MQ623" s="7"/>
      <c r="MR623" s="7"/>
      <c r="MS623" s="7"/>
      <c r="MT623" s="7"/>
      <c r="MU623" s="7"/>
      <c r="MV623" s="7"/>
      <c r="MW623" s="7"/>
      <c r="MX623" s="7"/>
      <c r="MY623" s="7"/>
      <c r="MZ623" s="7"/>
      <c r="NA623" s="7"/>
      <c r="NB623" s="7"/>
      <c r="NC623" s="7"/>
      <c r="ND623" s="7"/>
      <c r="NE623" s="7"/>
      <c r="NF623" s="7"/>
      <c r="NG623" s="7"/>
      <c r="NH623" s="7"/>
      <c r="NI623" s="7"/>
      <c r="NJ623" s="7"/>
      <c r="NK623" s="7"/>
      <c r="NL623" s="7"/>
      <c r="NM623" s="7"/>
      <c r="NN623" s="7"/>
      <c r="NO623" s="7"/>
      <c r="NP623" s="7"/>
      <c r="NQ623" s="7"/>
      <c r="NR623" s="7"/>
      <c r="NS623" s="7"/>
      <c r="NT623" s="7"/>
      <c r="NU623" s="7"/>
      <c r="NV623" s="7"/>
      <c r="NW623" s="7"/>
      <c r="NX623" s="7"/>
      <c r="NY623" s="7"/>
      <c r="NZ623" s="7"/>
      <c r="OA623" s="7"/>
      <c r="OB623" s="7"/>
      <c r="OC623" s="7"/>
      <c r="OD623" s="7"/>
      <c r="OE623" s="7"/>
      <c r="OF623" s="7"/>
      <c r="OG623" s="7"/>
      <c r="OH623" s="7"/>
      <c r="OI623" s="7"/>
      <c r="OJ623" s="7"/>
      <c r="OK623" s="7"/>
      <c r="OL623" s="7"/>
      <c r="OM623" s="7"/>
      <c r="ON623" s="7"/>
      <c r="OO623" s="7"/>
      <c r="OP623" s="7"/>
      <c r="OQ623" s="7"/>
      <c r="OR623" s="7"/>
      <c r="OS623" s="7"/>
      <c r="OT623" s="7"/>
      <c r="OU623" s="7"/>
      <c r="OV623" s="7"/>
      <c r="OW623" s="7"/>
      <c r="OX623" s="7"/>
      <c r="OY623" s="7"/>
      <c r="OZ623" s="7"/>
      <c r="PA623" s="7"/>
      <c r="PB623" s="7"/>
      <c r="PC623" s="7"/>
      <c r="PD623" s="7"/>
      <c r="PE623" s="7"/>
      <c r="PF623" s="7"/>
      <c r="PG623" s="7"/>
      <c r="PH623" s="7"/>
      <c r="PI623" s="7"/>
      <c r="PJ623" s="7"/>
      <c r="PK623" s="7"/>
      <c r="PL623" s="7"/>
      <c r="PM623" s="7"/>
      <c r="PN623" s="7"/>
      <c r="PO623" s="7"/>
      <c r="PP623" s="7"/>
      <c r="PQ623" s="7"/>
      <c r="PR623" s="7"/>
      <c r="PS623" s="7"/>
      <c r="PT623" s="7"/>
      <c r="PU623" s="7"/>
      <c r="PV623" s="7"/>
      <c r="PW623" s="7"/>
      <c r="PX623" s="7"/>
      <c r="PY623" s="7"/>
      <c r="PZ623" s="7"/>
      <c r="QA623" s="7"/>
      <c r="QB623" s="7"/>
      <c r="QC623" s="7"/>
      <c r="QD623" s="7"/>
      <c r="QE623" s="7"/>
      <c r="QF623" s="7"/>
      <c r="QG623" s="7"/>
      <c r="QH623" s="7"/>
      <c r="QI623" s="7"/>
      <c r="QJ623" s="7"/>
      <c r="QK623" s="7"/>
      <c r="QL623" s="7"/>
      <c r="QM623" s="7"/>
      <c r="QN623" s="7"/>
      <c r="QO623" s="7"/>
      <c r="QP623" s="7"/>
      <c r="QQ623" s="7"/>
      <c r="QR623" s="7"/>
      <c r="QS623" s="7"/>
      <c r="QT623" s="7"/>
      <c r="QU623" s="7"/>
      <c r="QV623" s="7"/>
      <c r="QW623" s="7"/>
      <c r="QX623" s="7"/>
      <c r="QY623" s="7"/>
      <c r="QZ623" s="7"/>
      <c r="RA623" s="7"/>
      <c r="RB623" s="7"/>
      <c r="RC623" s="7"/>
      <c r="RD623" s="7"/>
      <c r="RE623" s="7"/>
      <c r="RF623" s="7"/>
      <c r="RG623" s="7"/>
      <c r="RH623" s="7"/>
      <c r="RI623" s="7"/>
      <c r="RJ623" s="7"/>
      <c r="RK623" s="7"/>
      <c r="RL623" s="7"/>
      <c r="RM623" s="7"/>
      <c r="RN623" s="7"/>
      <c r="RO623" s="7"/>
      <c r="RP623" s="7"/>
      <c r="RQ623" s="7"/>
      <c r="RR623" s="7"/>
      <c r="RS623" s="7"/>
      <c r="RT623" s="7"/>
      <c r="RU623" s="7"/>
      <c r="RV623" s="7"/>
      <c r="RW623" s="7"/>
      <c r="RX623" s="7"/>
      <c r="RY623" s="7"/>
      <c r="RZ623" s="7"/>
      <c r="SA623" s="7"/>
      <c r="SB623" s="7"/>
      <c r="SC623" s="7"/>
      <c r="SD623" s="7"/>
      <c r="SE623" s="7"/>
      <c r="SF623" s="7"/>
      <c r="SG623" s="7"/>
      <c r="SH623" s="7"/>
      <c r="SI623" s="7"/>
      <c r="SJ623" s="7"/>
      <c r="SK623" s="7"/>
    </row>
    <row r="624" ht="14.2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  <c r="DT624" s="7"/>
      <c r="DU624" s="7"/>
      <c r="DV624" s="7"/>
      <c r="DW624" s="7"/>
      <c r="DX624" s="7"/>
      <c r="DY624" s="7"/>
      <c r="DZ624" s="7"/>
      <c r="EA624" s="7"/>
      <c r="EB624" s="7"/>
      <c r="EC624" s="7"/>
      <c r="ED624" s="7"/>
      <c r="EE624" s="7"/>
      <c r="EF624" s="7"/>
      <c r="EG624" s="7"/>
      <c r="EH624" s="7"/>
      <c r="EI624" s="7"/>
      <c r="EJ624" s="7"/>
      <c r="EK624" s="7"/>
      <c r="EL624" s="7"/>
      <c r="EM624" s="7"/>
      <c r="EN624" s="7"/>
      <c r="EO624" s="7"/>
      <c r="EP624" s="7"/>
      <c r="EQ624" s="7"/>
      <c r="ER624" s="7"/>
      <c r="ES624" s="7"/>
      <c r="ET624" s="7"/>
      <c r="EU624" s="7"/>
      <c r="EV624" s="7"/>
      <c r="EW624" s="7"/>
      <c r="EX624" s="7"/>
      <c r="EY624" s="7"/>
      <c r="EZ624" s="7"/>
      <c r="FA624" s="7"/>
      <c r="FB624" s="7"/>
      <c r="FC624" s="7"/>
      <c r="FD624" s="7"/>
      <c r="FE624" s="7"/>
      <c r="FF624" s="7"/>
      <c r="FG624" s="7"/>
      <c r="FH624" s="7"/>
      <c r="FI624" s="7"/>
      <c r="FJ624" s="7"/>
      <c r="FK624" s="7"/>
      <c r="FL624" s="7"/>
      <c r="FM624" s="7"/>
      <c r="FN624" s="7"/>
      <c r="FO624" s="7"/>
      <c r="FP624" s="7"/>
      <c r="FQ624" s="7"/>
      <c r="FR624" s="7"/>
      <c r="FS624" s="7"/>
      <c r="FT624" s="7"/>
      <c r="FU624" s="7"/>
      <c r="FV624" s="7"/>
      <c r="FW624" s="7"/>
      <c r="FX624" s="7"/>
      <c r="FY624" s="7"/>
      <c r="FZ624" s="7"/>
      <c r="GA624" s="7"/>
      <c r="GB624" s="7"/>
      <c r="GC624" s="7"/>
      <c r="GD624" s="7"/>
      <c r="GE624" s="7"/>
      <c r="GF624" s="7"/>
      <c r="GG624" s="7"/>
      <c r="GH624" s="7"/>
      <c r="GI624" s="7"/>
      <c r="GJ624" s="7"/>
      <c r="GK624" s="7"/>
      <c r="GL624" s="7"/>
      <c r="GM624" s="7"/>
      <c r="GN624" s="7"/>
      <c r="GO624" s="7"/>
      <c r="GP624" s="7"/>
      <c r="GQ624" s="7"/>
      <c r="GR624" s="7"/>
      <c r="GS624" s="7"/>
      <c r="GT624" s="7"/>
      <c r="GU624" s="7"/>
      <c r="GV624" s="7"/>
      <c r="GW624" s="7"/>
      <c r="GX624" s="7"/>
      <c r="GY624" s="7"/>
      <c r="GZ624" s="7"/>
      <c r="HA624" s="7"/>
      <c r="HB624" s="7"/>
      <c r="HC624" s="7"/>
      <c r="HD624" s="7"/>
      <c r="HE624" s="7"/>
      <c r="HF624" s="7"/>
      <c r="HG624" s="7"/>
      <c r="HH624" s="7"/>
      <c r="HI624" s="7"/>
      <c r="HJ624" s="7"/>
      <c r="HK624" s="7"/>
      <c r="HL624" s="7"/>
      <c r="HM624" s="7"/>
      <c r="HN624" s="7"/>
      <c r="HO624" s="7"/>
      <c r="HP624" s="7"/>
      <c r="HQ624" s="7"/>
      <c r="HR624" s="7"/>
      <c r="HS624" s="7"/>
      <c r="HT624" s="7"/>
      <c r="HU624" s="7"/>
      <c r="HV624" s="7"/>
      <c r="HW624" s="7"/>
      <c r="HX624" s="7"/>
      <c r="HY624" s="7"/>
      <c r="HZ624" s="7"/>
      <c r="IA624" s="7"/>
      <c r="IB624" s="7"/>
      <c r="IC624" s="7"/>
      <c r="ID624" s="7"/>
      <c r="IE624" s="7"/>
      <c r="IF624" s="7"/>
      <c r="IG624" s="7"/>
      <c r="IH624" s="7"/>
      <c r="II624" s="7"/>
      <c r="IJ624" s="7"/>
      <c r="IK624" s="7"/>
      <c r="IL624" s="7"/>
      <c r="IM624" s="7"/>
      <c r="IN624" s="7"/>
      <c r="IO624" s="7"/>
      <c r="IP624" s="7"/>
      <c r="IQ624" s="7"/>
      <c r="IR624" s="7"/>
      <c r="IS624" s="7"/>
      <c r="IT624" s="7"/>
      <c r="IU624" s="7"/>
      <c r="IV624" s="7"/>
      <c r="IW624" s="7"/>
      <c r="IX624" s="7"/>
      <c r="IY624" s="7"/>
      <c r="IZ624" s="7"/>
      <c r="JA624" s="7"/>
      <c r="JB624" s="7"/>
      <c r="JC624" s="7"/>
      <c r="JD624" s="7"/>
      <c r="JE624" s="7"/>
      <c r="JF624" s="7"/>
      <c r="JG624" s="7"/>
      <c r="JH624" s="7"/>
      <c r="JI624" s="7"/>
      <c r="JJ624" s="7"/>
      <c r="JK624" s="7"/>
      <c r="JL624" s="7"/>
      <c r="JM624" s="7"/>
      <c r="JN624" s="7"/>
      <c r="JO624" s="7"/>
      <c r="JP624" s="7"/>
      <c r="JQ624" s="7"/>
      <c r="JR624" s="7"/>
      <c r="JS624" s="7"/>
      <c r="JT624" s="7"/>
      <c r="JU624" s="7"/>
      <c r="JV624" s="7"/>
      <c r="JW624" s="7"/>
      <c r="JX624" s="7"/>
      <c r="JY624" s="7"/>
      <c r="JZ624" s="7"/>
      <c r="KA624" s="7"/>
      <c r="KB624" s="7"/>
      <c r="KC624" s="7"/>
      <c r="KD624" s="7"/>
      <c r="KE624" s="7"/>
      <c r="KF624" s="7"/>
      <c r="KG624" s="7"/>
      <c r="KH624" s="7"/>
      <c r="KI624" s="7"/>
      <c r="KJ624" s="7"/>
      <c r="KK624" s="7"/>
      <c r="KL624" s="7"/>
      <c r="KM624" s="7"/>
      <c r="KN624" s="7"/>
      <c r="KO624" s="7"/>
      <c r="KP624" s="7"/>
      <c r="KQ624" s="7"/>
      <c r="KR624" s="7"/>
      <c r="KS624" s="7"/>
      <c r="KT624" s="7"/>
      <c r="KU624" s="7"/>
      <c r="KV624" s="7"/>
      <c r="KW624" s="7"/>
      <c r="KX624" s="7"/>
      <c r="KY624" s="7"/>
      <c r="KZ624" s="7"/>
      <c r="LA624" s="7"/>
      <c r="LB624" s="7"/>
      <c r="LC624" s="7"/>
      <c r="LD624" s="7"/>
      <c r="LE624" s="7"/>
      <c r="LF624" s="7"/>
      <c r="LG624" s="7"/>
      <c r="LH624" s="7"/>
      <c r="LI624" s="7"/>
      <c r="LJ624" s="7"/>
      <c r="LK624" s="7"/>
      <c r="LL624" s="7"/>
      <c r="LM624" s="7"/>
      <c r="LN624" s="7"/>
      <c r="LO624" s="7"/>
      <c r="LP624" s="7"/>
      <c r="LQ624" s="7"/>
      <c r="LR624" s="7"/>
      <c r="LS624" s="7"/>
      <c r="LT624" s="7"/>
      <c r="LU624" s="7"/>
      <c r="LV624" s="7"/>
      <c r="LW624" s="7"/>
      <c r="LX624" s="7"/>
      <c r="LY624" s="7"/>
      <c r="LZ624" s="7"/>
      <c r="MA624" s="7"/>
      <c r="MB624" s="7"/>
      <c r="MC624" s="7"/>
      <c r="MD624" s="7"/>
      <c r="ME624" s="7"/>
      <c r="MF624" s="7"/>
      <c r="MG624" s="7"/>
      <c r="MH624" s="7"/>
      <c r="MI624" s="7"/>
      <c r="MJ624" s="7"/>
      <c r="MK624" s="7"/>
      <c r="ML624" s="7"/>
      <c r="MM624" s="7"/>
      <c r="MN624" s="7"/>
      <c r="MO624" s="7"/>
      <c r="MP624" s="7"/>
      <c r="MQ624" s="7"/>
      <c r="MR624" s="7"/>
      <c r="MS624" s="7"/>
      <c r="MT624" s="7"/>
      <c r="MU624" s="7"/>
      <c r="MV624" s="7"/>
      <c r="MW624" s="7"/>
      <c r="MX624" s="7"/>
      <c r="MY624" s="7"/>
      <c r="MZ624" s="7"/>
      <c r="NA624" s="7"/>
      <c r="NB624" s="7"/>
      <c r="NC624" s="7"/>
      <c r="ND624" s="7"/>
      <c r="NE624" s="7"/>
      <c r="NF624" s="7"/>
      <c r="NG624" s="7"/>
      <c r="NH624" s="7"/>
      <c r="NI624" s="7"/>
      <c r="NJ624" s="7"/>
      <c r="NK624" s="7"/>
      <c r="NL624" s="7"/>
      <c r="NM624" s="7"/>
      <c r="NN624" s="7"/>
      <c r="NO624" s="7"/>
      <c r="NP624" s="7"/>
      <c r="NQ624" s="7"/>
      <c r="NR624" s="7"/>
      <c r="NS624" s="7"/>
      <c r="NT624" s="7"/>
      <c r="NU624" s="7"/>
      <c r="NV624" s="7"/>
      <c r="NW624" s="7"/>
      <c r="NX624" s="7"/>
      <c r="NY624" s="7"/>
      <c r="NZ624" s="7"/>
      <c r="OA624" s="7"/>
      <c r="OB624" s="7"/>
      <c r="OC624" s="7"/>
      <c r="OD624" s="7"/>
      <c r="OE624" s="7"/>
      <c r="OF624" s="7"/>
      <c r="OG624" s="7"/>
      <c r="OH624" s="7"/>
      <c r="OI624" s="7"/>
      <c r="OJ624" s="7"/>
      <c r="OK624" s="7"/>
      <c r="OL624" s="7"/>
      <c r="OM624" s="7"/>
      <c r="ON624" s="7"/>
      <c r="OO624" s="7"/>
      <c r="OP624" s="7"/>
      <c r="OQ624" s="7"/>
      <c r="OR624" s="7"/>
      <c r="OS624" s="7"/>
      <c r="OT624" s="7"/>
      <c r="OU624" s="7"/>
      <c r="OV624" s="7"/>
      <c r="OW624" s="7"/>
      <c r="OX624" s="7"/>
      <c r="OY624" s="7"/>
      <c r="OZ624" s="7"/>
      <c r="PA624" s="7"/>
      <c r="PB624" s="7"/>
      <c r="PC624" s="7"/>
      <c r="PD624" s="7"/>
      <c r="PE624" s="7"/>
      <c r="PF624" s="7"/>
      <c r="PG624" s="7"/>
      <c r="PH624" s="7"/>
      <c r="PI624" s="7"/>
      <c r="PJ624" s="7"/>
      <c r="PK624" s="7"/>
      <c r="PL624" s="7"/>
      <c r="PM624" s="7"/>
      <c r="PN624" s="7"/>
      <c r="PO624" s="7"/>
      <c r="PP624" s="7"/>
      <c r="PQ624" s="7"/>
      <c r="PR624" s="7"/>
      <c r="PS624" s="7"/>
      <c r="PT624" s="7"/>
      <c r="PU624" s="7"/>
      <c r="PV624" s="7"/>
      <c r="PW624" s="7"/>
      <c r="PX624" s="7"/>
      <c r="PY624" s="7"/>
      <c r="PZ624" s="7"/>
      <c r="QA624" s="7"/>
      <c r="QB624" s="7"/>
      <c r="QC624" s="7"/>
      <c r="QD624" s="7"/>
      <c r="QE624" s="7"/>
      <c r="QF624" s="7"/>
      <c r="QG624" s="7"/>
      <c r="QH624" s="7"/>
      <c r="QI624" s="7"/>
      <c r="QJ624" s="7"/>
      <c r="QK624" s="7"/>
      <c r="QL624" s="7"/>
      <c r="QM624" s="7"/>
      <c r="QN624" s="7"/>
      <c r="QO624" s="7"/>
      <c r="QP624" s="7"/>
      <c r="QQ624" s="7"/>
      <c r="QR624" s="7"/>
      <c r="QS624" s="7"/>
      <c r="QT624" s="7"/>
      <c r="QU624" s="7"/>
      <c r="QV624" s="7"/>
      <c r="QW624" s="7"/>
      <c r="QX624" s="7"/>
      <c r="QY624" s="7"/>
      <c r="QZ624" s="7"/>
      <c r="RA624" s="7"/>
      <c r="RB624" s="7"/>
      <c r="RC624" s="7"/>
      <c r="RD624" s="7"/>
      <c r="RE624" s="7"/>
      <c r="RF624" s="7"/>
      <c r="RG624" s="7"/>
      <c r="RH624" s="7"/>
      <c r="RI624" s="7"/>
      <c r="RJ624" s="7"/>
      <c r="RK624" s="7"/>
      <c r="RL624" s="7"/>
      <c r="RM624" s="7"/>
      <c r="RN624" s="7"/>
      <c r="RO624" s="7"/>
      <c r="RP624" s="7"/>
      <c r="RQ624" s="7"/>
      <c r="RR624" s="7"/>
      <c r="RS624" s="7"/>
      <c r="RT624" s="7"/>
      <c r="RU624" s="7"/>
      <c r="RV624" s="7"/>
      <c r="RW624" s="7"/>
      <c r="RX624" s="7"/>
      <c r="RY624" s="7"/>
      <c r="RZ624" s="7"/>
      <c r="SA624" s="7"/>
      <c r="SB624" s="7"/>
      <c r="SC624" s="7"/>
      <c r="SD624" s="7"/>
      <c r="SE624" s="7"/>
      <c r="SF624" s="7"/>
      <c r="SG624" s="7"/>
      <c r="SH624" s="7"/>
      <c r="SI624" s="7"/>
      <c r="SJ624" s="7"/>
      <c r="SK624" s="7"/>
    </row>
    <row r="625" ht="14.2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  <c r="DT625" s="7"/>
      <c r="DU625" s="7"/>
      <c r="DV625" s="7"/>
      <c r="DW625" s="7"/>
      <c r="DX625" s="7"/>
      <c r="DY625" s="7"/>
      <c r="DZ625" s="7"/>
      <c r="EA625" s="7"/>
      <c r="EB625" s="7"/>
      <c r="EC625" s="7"/>
      <c r="ED625" s="7"/>
      <c r="EE625" s="7"/>
      <c r="EF625" s="7"/>
      <c r="EG625" s="7"/>
      <c r="EH625" s="7"/>
      <c r="EI625" s="7"/>
      <c r="EJ625" s="7"/>
      <c r="EK625" s="7"/>
      <c r="EL625" s="7"/>
      <c r="EM625" s="7"/>
      <c r="EN625" s="7"/>
      <c r="EO625" s="7"/>
      <c r="EP625" s="7"/>
      <c r="EQ625" s="7"/>
      <c r="ER625" s="7"/>
      <c r="ES625" s="7"/>
      <c r="ET625" s="7"/>
      <c r="EU625" s="7"/>
      <c r="EV625" s="7"/>
      <c r="EW625" s="7"/>
      <c r="EX625" s="7"/>
      <c r="EY625" s="7"/>
      <c r="EZ625" s="7"/>
      <c r="FA625" s="7"/>
      <c r="FB625" s="7"/>
      <c r="FC625" s="7"/>
      <c r="FD625" s="7"/>
      <c r="FE625" s="7"/>
      <c r="FF625" s="7"/>
      <c r="FG625" s="7"/>
      <c r="FH625" s="7"/>
      <c r="FI625" s="7"/>
      <c r="FJ625" s="7"/>
      <c r="FK625" s="7"/>
      <c r="FL625" s="7"/>
      <c r="FM625" s="7"/>
      <c r="FN625" s="7"/>
      <c r="FO625" s="7"/>
      <c r="FP625" s="7"/>
      <c r="FQ625" s="7"/>
      <c r="FR625" s="7"/>
      <c r="FS625" s="7"/>
      <c r="FT625" s="7"/>
      <c r="FU625" s="7"/>
      <c r="FV625" s="7"/>
      <c r="FW625" s="7"/>
      <c r="FX625" s="7"/>
      <c r="FY625" s="7"/>
      <c r="FZ625" s="7"/>
      <c r="GA625" s="7"/>
      <c r="GB625" s="7"/>
      <c r="GC625" s="7"/>
      <c r="GD625" s="7"/>
      <c r="GE625" s="7"/>
      <c r="GF625" s="7"/>
      <c r="GG625" s="7"/>
      <c r="GH625" s="7"/>
      <c r="GI625" s="7"/>
      <c r="GJ625" s="7"/>
      <c r="GK625" s="7"/>
      <c r="GL625" s="7"/>
      <c r="GM625" s="7"/>
      <c r="GN625" s="7"/>
      <c r="GO625" s="7"/>
      <c r="GP625" s="7"/>
      <c r="GQ625" s="7"/>
      <c r="GR625" s="7"/>
      <c r="GS625" s="7"/>
      <c r="GT625" s="7"/>
      <c r="GU625" s="7"/>
      <c r="GV625" s="7"/>
      <c r="GW625" s="7"/>
      <c r="GX625" s="7"/>
      <c r="GY625" s="7"/>
      <c r="GZ625" s="7"/>
      <c r="HA625" s="7"/>
      <c r="HB625" s="7"/>
      <c r="HC625" s="7"/>
      <c r="HD625" s="7"/>
      <c r="HE625" s="7"/>
      <c r="HF625" s="7"/>
      <c r="HG625" s="7"/>
      <c r="HH625" s="7"/>
      <c r="HI625" s="7"/>
      <c r="HJ625" s="7"/>
      <c r="HK625" s="7"/>
      <c r="HL625" s="7"/>
      <c r="HM625" s="7"/>
      <c r="HN625" s="7"/>
      <c r="HO625" s="7"/>
      <c r="HP625" s="7"/>
      <c r="HQ625" s="7"/>
      <c r="HR625" s="7"/>
      <c r="HS625" s="7"/>
      <c r="HT625" s="7"/>
      <c r="HU625" s="7"/>
      <c r="HV625" s="7"/>
      <c r="HW625" s="7"/>
      <c r="HX625" s="7"/>
      <c r="HY625" s="7"/>
      <c r="HZ625" s="7"/>
      <c r="IA625" s="7"/>
      <c r="IB625" s="7"/>
      <c r="IC625" s="7"/>
      <c r="ID625" s="7"/>
      <c r="IE625" s="7"/>
      <c r="IF625" s="7"/>
      <c r="IG625" s="7"/>
      <c r="IH625" s="7"/>
      <c r="II625" s="7"/>
      <c r="IJ625" s="7"/>
      <c r="IK625" s="7"/>
      <c r="IL625" s="7"/>
      <c r="IM625" s="7"/>
      <c r="IN625" s="7"/>
      <c r="IO625" s="7"/>
      <c r="IP625" s="7"/>
      <c r="IQ625" s="7"/>
      <c r="IR625" s="7"/>
      <c r="IS625" s="7"/>
      <c r="IT625" s="7"/>
      <c r="IU625" s="7"/>
      <c r="IV625" s="7"/>
      <c r="IW625" s="7"/>
      <c r="IX625" s="7"/>
      <c r="IY625" s="7"/>
      <c r="IZ625" s="7"/>
      <c r="JA625" s="7"/>
      <c r="JB625" s="7"/>
      <c r="JC625" s="7"/>
      <c r="JD625" s="7"/>
      <c r="JE625" s="7"/>
      <c r="JF625" s="7"/>
      <c r="JG625" s="7"/>
      <c r="JH625" s="7"/>
      <c r="JI625" s="7"/>
      <c r="JJ625" s="7"/>
      <c r="JK625" s="7"/>
      <c r="JL625" s="7"/>
      <c r="JM625" s="7"/>
      <c r="JN625" s="7"/>
      <c r="JO625" s="7"/>
      <c r="JP625" s="7"/>
      <c r="JQ625" s="7"/>
      <c r="JR625" s="7"/>
      <c r="JS625" s="7"/>
      <c r="JT625" s="7"/>
      <c r="JU625" s="7"/>
      <c r="JV625" s="7"/>
      <c r="JW625" s="7"/>
      <c r="JX625" s="7"/>
      <c r="JY625" s="7"/>
      <c r="JZ625" s="7"/>
      <c r="KA625" s="7"/>
      <c r="KB625" s="7"/>
      <c r="KC625" s="7"/>
      <c r="KD625" s="7"/>
      <c r="KE625" s="7"/>
      <c r="KF625" s="7"/>
      <c r="KG625" s="7"/>
      <c r="KH625" s="7"/>
      <c r="KI625" s="7"/>
      <c r="KJ625" s="7"/>
      <c r="KK625" s="7"/>
      <c r="KL625" s="7"/>
      <c r="KM625" s="7"/>
      <c r="KN625" s="7"/>
      <c r="KO625" s="7"/>
      <c r="KP625" s="7"/>
      <c r="KQ625" s="7"/>
      <c r="KR625" s="7"/>
      <c r="KS625" s="7"/>
      <c r="KT625" s="7"/>
      <c r="KU625" s="7"/>
      <c r="KV625" s="7"/>
      <c r="KW625" s="7"/>
      <c r="KX625" s="7"/>
      <c r="KY625" s="7"/>
      <c r="KZ625" s="7"/>
      <c r="LA625" s="7"/>
      <c r="LB625" s="7"/>
      <c r="LC625" s="7"/>
      <c r="LD625" s="7"/>
      <c r="LE625" s="7"/>
      <c r="LF625" s="7"/>
      <c r="LG625" s="7"/>
      <c r="LH625" s="7"/>
      <c r="LI625" s="7"/>
      <c r="LJ625" s="7"/>
      <c r="LK625" s="7"/>
      <c r="LL625" s="7"/>
      <c r="LM625" s="7"/>
      <c r="LN625" s="7"/>
      <c r="LO625" s="7"/>
      <c r="LP625" s="7"/>
      <c r="LQ625" s="7"/>
      <c r="LR625" s="7"/>
      <c r="LS625" s="7"/>
      <c r="LT625" s="7"/>
      <c r="LU625" s="7"/>
      <c r="LV625" s="7"/>
      <c r="LW625" s="7"/>
      <c r="LX625" s="7"/>
      <c r="LY625" s="7"/>
      <c r="LZ625" s="7"/>
      <c r="MA625" s="7"/>
      <c r="MB625" s="7"/>
      <c r="MC625" s="7"/>
      <c r="MD625" s="7"/>
      <c r="ME625" s="7"/>
      <c r="MF625" s="7"/>
      <c r="MG625" s="7"/>
      <c r="MH625" s="7"/>
      <c r="MI625" s="7"/>
      <c r="MJ625" s="7"/>
      <c r="MK625" s="7"/>
      <c r="ML625" s="7"/>
      <c r="MM625" s="7"/>
      <c r="MN625" s="7"/>
      <c r="MO625" s="7"/>
      <c r="MP625" s="7"/>
      <c r="MQ625" s="7"/>
      <c r="MR625" s="7"/>
      <c r="MS625" s="7"/>
      <c r="MT625" s="7"/>
      <c r="MU625" s="7"/>
      <c r="MV625" s="7"/>
      <c r="MW625" s="7"/>
      <c r="MX625" s="7"/>
      <c r="MY625" s="7"/>
      <c r="MZ625" s="7"/>
      <c r="NA625" s="7"/>
      <c r="NB625" s="7"/>
      <c r="NC625" s="7"/>
      <c r="ND625" s="7"/>
      <c r="NE625" s="7"/>
      <c r="NF625" s="7"/>
      <c r="NG625" s="7"/>
      <c r="NH625" s="7"/>
      <c r="NI625" s="7"/>
      <c r="NJ625" s="7"/>
      <c r="NK625" s="7"/>
      <c r="NL625" s="7"/>
      <c r="NM625" s="7"/>
      <c r="NN625" s="7"/>
      <c r="NO625" s="7"/>
      <c r="NP625" s="7"/>
      <c r="NQ625" s="7"/>
      <c r="NR625" s="7"/>
      <c r="NS625" s="7"/>
      <c r="NT625" s="7"/>
      <c r="NU625" s="7"/>
      <c r="NV625" s="7"/>
      <c r="NW625" s="7"/>
      <c r="NX625" s="7"/>
      <c r="NY625" s="7"/>
      <c r="NZ625" s="7"/>
      <c r="OA625" s="7"/>
      <c r="OB625" s="7"/>
      <c r="OC625" s="7"/>
      <c r="OD625" s="7"/>
      <c r="OE625" s="7"/>
      <c r="OF625" s="7"/>
      <c r="OG625" s="7"/>
      <c r="OH625" s="7"/>
      <c r="OI625" s="7"/>
      <c r="OJ625" s="7"/>
      <c r="OK625" s="7"/>
      <c r="OL625" s="7"/>
      <c r="OM625" s="7"/>
      <c r="ON625" s="7"/>
      <c r="OO625" s="7"/>
      <c r="OP625" s="7"/>
      <c r="OQ625" s="7"/>
      <c r="OR625" s="7"/>
      <c r="OS625" s="7"/>
      <c r="OT625" s="7"/>
      <c r="OU625" s="7"/>
      <c r="OV625" s="7"/>
      <c r="OW625" s="7"/>
      <c r="OX625" s="7"/>
      <c r="OY625" s="7"/>
      <c r="OZ625" s="7"/>
      <c r="PA625" s="7"/>
      <c r="PB625" s="7"/>
      <c r="PC625" s="7"/>
      <c r="PD625" s="7"/>
      <c r="PE625" s="7"/>
      <c r="PF625" s="7"/>
      <c r="PG625" s="7"/>
      <c r="PH625" s="7"/>
      <c r="PI625" s="7"/>
      <c r="PJ625" s="7"/>
      <c r="PK625" s="7"/>
      <c r="PL625" s="7"/>
      <c r="PM625" s="7"/>
      <c r="PN625" s="7"/>
      <c r="PO625" s="7"/>
      <c r="PP625" s="7"/>
      <c r="PQ625" s="7"/>
      <c r="PR625" s="7"/>
      <c r="PS625" s="7"/>
      <c r="PT625" s="7"/>
      <c r="PU625" s="7"/>
      <c r="PV625" s="7"/>
      <c r="PW625" s="7"/>
      <c r="PX625" s="7"/>
      <c r="PY625" s="7"/>
      <c r="PZ625" s="7"/>
      <c r="QA625" s="7"/>
      <c r="QB625" s="7"/>
      <c r="QC625" s="7"/>
      <c r="QD625" s="7"/>
      <c r="QE625" s="7"/>
      <c r="QF625" s="7"/>
      <c r="QG625" s="7"/>
      <c r="QH625" s="7"/>
      <c r="QI625" s="7"/>
      <c r="QJ625" s="7"/>
      <c r="QK625" s="7"/>
      <c r="QL625" s="7"/>
      <c r="QM625" s="7"/>
      <c r="QN625" s="7"/>
      <c r="QO625" s="7"/>
      <c r="QP625" s="7"/>
      <c r="QQ625" s="7"/>
      <c r="QR625" s="7"/>
      <c r="QS625" s="7"/>
      <c r="QT625" s="7"/>
      <c r="QU625" s="7"/>
      <c r="QV625" s="7"/>
      <c r="QW625" s="7"/>
      <c r="QX625" s="7"/>
      <c r="QY625" s="7"/>
      <c r="QZ625" s="7"/>
      <c r="RA625" s="7"/>
      <c r="RB625" s="7"/>
      <c r="RC625" s="7"/>
      <c r="RD625" s="7"/>
      <c r="RE625" s="7"/>
      <c r="RF625" s="7"/>
      <c r="RG625" s="7"/>
      <c r="RH625" s="7"/>
      <c r="RI625" s="7"/>
      <c r="RJ625" s="7"/>
      <c r="RK625" s="7"/>
      <c r="RL625" s="7"/>
      <c r="RM625" s="7"/>
      <c r="RN625" s="7"/>
      <c r="RO625" s="7"/>
      <c r="RP625" s="7"/>
      <c r="RQ625" s="7"/>
      <c r="RR625" s="7"/>
      <c r="RS625" s="7"/>
      <c r="RT625" s="7"/>
      <c r="RU625" s="7"/>
      <c r="RV625" s="7"/>
      <c r="RW625" s="7"/>
      <c r="RX625" s="7"/>
      <c r="RY625" s="7"/>
      <c r="RZ625" s="7"/>
      <c r="SA625" s="7"/>
      <c r="SB625" s="7"/>
      <c r="SC625" s="7"/>
      <c r="SD625" s="7"/>
      <c r="SE625" s="7"/>
      <c r="SF625" s="7"/>
      <c r="SG625" s="7"/>
      <c r="SH625" s="7"/>
      <c r="SI625" s="7"/>
      <c r="SJ625" s="7"/>
      <c r="SK625" s="7"/>
    </row>
    <row r="626" ht="14.2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  <c r="DT626" s="7"/>
      <c r="DU626" s="7"/>
      <c r="DV626" s="7"/>
      <c r="DW626" s="7"/>
      <c r="DX626" s="7"/>
      <c r="DY626" s="7"/>
      <c r="DZ626" s="7"/>
      <c r="EA626" s="7"/>
      <c r="EB626" s="7"/>
      <c r="EC626" s="7"/>
      <c r="ED626" s="7"/>
      <c r="EE626" s="7"/>
      <c r="EF626" s="7"/>
      <c r="EG626" s="7"/>
      <c r="EH626" s="7"/>
      <c r="EI626" s="7"/>
      <c r="EJ626" s="7"/>
      <c r="EK626" s="7"/>
      <c r="EL626" s="7"/>
      <c r="EM626" s="7"/>
      <c r="EN626" s="7"/>
      <c r="EO626" s="7"/>
      <c r="EP626" s="7"/>
      <c r="EQ626" s="7"/>
      <c r="ER626" s="7"/>
      <c r="ES626" s="7"/>
      <c r="ET626" s="7"/>
      <c r="EU626" s="7"/>
      <c r="EV626" s="7"/>
      <c r="EW626" s="7"/>
      <c r="EX626" s="7"/>
      <c r="EY626" s="7"/>
      <c r="EZ626" s="7"/>
      <c r="FA626" s="7"/>
      <c r="FB626" s="7"/>
      <c r="FC626" s="7"/>
      <c r="FD626" s="7"/>
      <c r="FE626" s="7"/>
      <c r="FF626" s="7"/>
      <c r="FG626" s="7"/>
      <c r="FH626" s="7"/>
      <c r="FI626" s="7"/>
      <c r="FJ626" s="7"/>
      <c r="FK626" s="7"/>
      <c r="FL626" s="7"/>
      <c r="FM626" s="7"/>
      <c r="FN626" s="7"/>
      <c r="FO626" s="7"/>
      <c r="FP626" s="7"/>
      <c r="FQ626" s="7"/>
      <c r="FR626" s="7"/>
      <c r="FS626" s="7"/>
      <c r="FT626" s="7"/>
      <c r="FU626" s="7"/>
      <c r="FV626" s="7"/>
      <c r="FW626" s="7"/>
      <c r="FX626" s="7"/>
      <c r="FY626" s="7"/>
      <c r="FZ626" s="7"/>
      <c r="GA626" s="7"/>
      <c r="GB626" s="7"/>
      <c r="GC626" s="7"/>
      <c r="GD626" s="7"/>
      <c r="GE626" s="7"/>
      <c r="GF626" s="7"/>
      <c r="GG626" s="7"/>
      <c r="GH626" s="7"/>
      <c r="GI626" s="7"/>
      <c r="GJ626" s="7"/>
      <c r="GK626" s="7"/>
      <c r="GL626" s="7"/>
      <c r="GM626" s="7"/>
      <c r="GN626" s="7"/>
      <c r="GO626" s="7"/>
      <c r="GP626" s="7"/>
      <c r="GQ626" s="7"/>
      <c r="GR626" s="7"/>
      <c r="GS626" s="7"/>
      <c r="GT626" s="7"/>
      <c r="GU626" s="7"/>
      <c r="GV626" s="7"/>
      <c r="GW626" s="7"/>
      <c r="GX626" s="7"/>
      <c r="GY626" s="7"/>
      <c r="GZ626" s="7"/>
      <c r="HA626" s="7"/>
      <c r="HB626" s="7"/>
      <c r="HC626" s="7"/>
      <c r="HD626" s="7"/>
      <c r="HE626" s="7"/>
      <c r="HF626" s="7"/>
      <c r="HG626" s="7"/>
      <c r="HH626" s="7"/>
      <c r="HI626" s="7"/>
      <c r="HJ626" s="7"/>
      <c r="HK626" s="7"/>
      <c r="HL626" s="7"/>
      <c r="HM626" s="7"/>
      <c r="HN626" s="7"/>
      <c r="HO626" s="7"/>
      <c r="HP626" s="7"/>
      <c r="HQ626" s="7"/>
      <c r="HR626" s="7"/>
      <c r="HS626" s="7"/>
      <c r="HT626" s="7"/>
      <c r="HU626" s="7"/>
      <c r="HV626" s="7"/>
      <c r="HW626" s="7"/>
      <c r="HX626" s="7"/>
      <c r="HY626" s="7"/>
      <c r="HZ626" s="7"/>
      <c r="IA626" s="7"/>
      <c r="IB626" s="7"/>
      <c r="IC626" s="7"/>
      <c r="ID626" s="7"/>
      <c r="IE626" s="7"/>
      <c r="IF626" s="7"/>
      <c r="IG626" s="7"/>
      <c r="IH626" s="7"/>
      <c r="II626" s="7"/>
      <c r="IJ626" s="7"/>
      <c r="IK626" s="7"/>
      <c r="IL626" s="7"/>
      <c r="IM626" s="7"/>
      <c r="IN626" s="7"/>
      <c r="IO626" s="7"/>
      <c r="IP626" s="7"/>
      <c r="IQ626" s="7"/>
      <c r="IR626" s="7"/>
      <c r="IS626" s="7"/>
      <c r="IT626" s="7"/>
      <c r="IU626" s="7"/>
      <c r="IV626" s="7"/>
      <c r="IW626" s="7"/>
      <c r="IX626" s="7"/>
      <c r="IY626" s="7"/>
      <c r="IZ626" s="7"/>
      <c r="JA626" s="7"/>
      <c r="JB626" s="7"/>
      <c r="JC626" s="7"/>
      <c r="JD626" s="7"/>
      <c r="JE626" s="7"/>
      <c r="JF626" s="7"/>
      <c r="JG626" s="7"/>
      <c r="JH626" s="7"/>
      <c r="JI626" s="7"/>
      <c r="JJ626" s="7"/>
      <c r="JK626" s="7"/>
      <c r="JL626" s="7"/>
      <c r="JM626" s="7"/>
      <c r="JN626" s="7"/>
      <c r="JO626" s="7"/>
      <c r="JP626" s="7"/>
      <c r="JQ626" s="7"/>
      <c r="JR626" s="7"/>
      <c r="JS626" s="7"/>
      <c r="JT626" s="7"/>
      <c r="JU626" s="7"/>
      <c r="JV626" s="7"/>
      <c r="JW626" s="7"/>
      <c r="JX626" s="7"/>
      <c r="JY626" s="7"/>
      <c r="JZ626" s="7"/>
      <c r="KA626" s="7"/>
      <c r="KB626" s="7"/>
      <c r="KC626" s="7"/>
      <c r="KD626" s="7"/>
      <c r="KE626" s="7"/>
      <c r="KF626" s="7"/>
      <c r="KG626" s="7"/>
      <c r="KH626" s="7"/>
      <c r="KI626" s="7"/>
      <c r="KJ626" s="7"/>
      <c r="KK626" s="7"/>
      <c r="KL626" s="7"/>
      <c r="KM626" s="7"/>
      <c r="KN626" s="7"/>
      <c r="KO626" s="7"/>
      <c r="KP626" s="7"/>
      <c r="KQ626" s="7"/>
      <c r="KR626" s="7"/>
      <c r="KS626" s="7"/>
      <c r="KT626" s="7"/>
      <c r="KU626" s="7"/>
      <c r="KV626" s="7"/>
      <c r="KW626" s="7"/>
      <c r="KX626" s="7"/>
      <c r="KY626" s="7"/>
      <c r="KZ626" s="7"/>
      <c r="LA626" s="7"/>
      <c r="LB626" s="7"/>
      <c r="LC626" s="7"/>
      <c r="LD626" s="7"/>
      <c r="LE626" s="7"/>
      <c r="LF626" s="7"/>
      <c r="LG626" s="7"/>
      <c r="LH626" s="7"/>
      <c r="LI626" s="7"/>
      <c r="LJ626" s="7"/>
      <c r="LK626" s="7"/>
      <c r="LL626" s="7"/>
      <c r="LM626" s="7"/>
      <c r="LN626" s="7"/>
      <c r="LO626" s="7"/>
      <c r="LP626" s="7"/>
      <c r="LQ626" s="7"/>
      <c r="LR626" s="7"/>
      <c r="LS626" s="7"/>
      <c r="LT626" s="7"/>
      <c r="LU626" s="7"/>
      <c r="LV626" s="7"/>
      <c r="LW626" s="7"/>
      <c r="LX626" s="7"/>
      <c r="LY626" s="7"/>
      <c r="LZ626" s="7"/>
      <c r="MA626" s="7"/>
      <c r="MB626" s="7"/>
      <c r="MC626" s="7"/>
      <c r="MD626" s="7"/>
      <c r="ME626" s="7"/>
      <c r="MF626" s="7"/>
      <c r="MG626" s="7"/>
      <c r="MH626" s="7"/>
      <c r="MI626" s="7"/>
      <c r="MJ626" s="7"/>
      <c r="MK626" s="7"/>
      <c r="ML626" s="7"/>
      <c r="MM626" s="7"/>
      <c r="MN626" s="7"/>
      <c r="MO626" s="7"/>
      <c r="MP626" s="7"/>
      <c r="MQ626" s="7"/>
      <c r="MR626" s="7"/>
      <c r="MS626" s="7"/>
      <c r="MT626" s="7"/>
      <c r="MU626" s="7"/>
      <c r="MV626" s="7"/>
      <c r="MW626" s="7"/>
      <c r="MX626" s="7"/>
      <c r="MY626" s="7"/>
      <c r="MZ626" s="7"/>
      <c r="NA626" s="7"/>
      <c r="NB626" s="7"/>
      <c r="NC626" s="7"/>
      <c r="ND626" s="7"/>
      <c r="NE626" s="7"/>
      <c r="NF626" s="7"/>
      <c r="NG626" s="7"/>
      <c r="NH626" s="7"/>
      <c r="NI626" s="7"/>
      <c r="NJ626" s="7"/>
      <c r="NK626" s="7"/>
      <c r="NL626" s="7"/>
      <c r="NM626" s="7"/>
      <c r="NN626" s="7"/>
      <c r="NO626" s="7"/>
      <c r="NP626" s="7"/>
      <c r="NQ626" s="7"/>
      <c r="NR626" s="7"/>
      <c r="NS626" s="7"/>
      <c r="NT626" s="7"/>
      <c r="NU626" s="7"/>
      <c r="NV626" s="7"/>
      <c r="NW626" s="7"/>
      <c r="NX626" s="7"/>
      <c r="NY626" s="7"/>
      <c r="NZ626" s="7"/>
      <c r="OA626" s="7"/>
      <c r="OB626" s="7"/>
      <c r="OC626" s="7"/>
      <c r="OD626" s="7"/>
      <c r="OE626" s="7"/>
      <c r="OF626" s="7"/>
      <c r="OG626" s="7"/>
      <c r="OH626" s="7"/>
      <c r="OI626" s="7"/>
      <c r="OJ626" s="7"/>
      <c r="OK626" s="7"/>
      <c r="OL626" s="7"/>
      <c r="OM626" s="7"/>
      <c r="ON626" s="7"/>
      <c r="OO626" s="7"/>
      <c r="OP626" s="7"/>
      <c r="OQ626" s="7"/>
      <c r="OR626" s="7"/>
      <c r="OS626" s="7"/>
      <c r="OT626" s="7"/>
      <c r="OU626" s="7"/>
      <c r="OV626" s="7"/>
      <c r="OW626" s="7"/>
      <c r="OX626" s="7"/>
      <c r="OY626" s="7"/>
      <c r="OZ626" s="7"/>
      <c r="PA626" s="7"/>
      <c r="PB626" s="7"/>
      <c r="PC626" s="7"/>
      <c r="PD626" s="7"/>
      <c r="PE626" s="7"/>
      <c r="PF626" s="7"/>
      <c r="PG626" s="7"/>
      <c r="PH626" s="7"/>
      <c r="PI626" s="7"/>
      <c r="PJ626" s="7"/>
      <c r="PK626" s="7"/>
      <c r="PL626" s="7"/>
      <c r="PM626" s="7"/>
      <c r="PN626" s="7"/>
      <c r="PO626" s="7"/>
      <c r="PP626" s="7"/>
      <c r="PQ626" s="7"/>
      <c r="PR626" s="7"/>
      <c r="PS626" s="7"/>
      <c r="PT626" s="7"/>
      <c r="PU626" s="7"/>
      <c r="PV626" s="7"/>
      <c r="PW626" s="7"/>
      <c r="PX626" s="7"/>
      <c r="PY626" s="7"/>
      <c r="PZ626" s="7"/>
      <c r="QA626" s="7"/>
      <c r="QB626" s="7"/>
      <c r="QC626" s="7"/>
      <c r="QD626" s="7"/>
      <c r="QE626" s="7"/>
      <c r="QF626" s="7"/>
      <c r="QG626" s="7"/>
      <c r="QH626" s="7"/>
      <c r="QI626" s="7"/>
      <c r="QJ626" s="7"/>
      <c r="QK626" s="7"/>
      <c r="QL626" s="7"/>
      <c r="QM626" s="7"/>
      <c r="QN626" s="7"/>
      <c r="QO626" s="7"/>
      <c r="QP626" s="7"/>
      <c r="QQ626" s="7"/>
      <c r="QR626" s="7"/>
      <c r="QS626" s="7"/>
      <c r="QT626" s="7"/>
      <c r="QU626" s="7"/>
      <c r="QV626" s="7"/>
      <c r="QW626" s="7"/>
      <c r="QX626" s="7"/>
      <c r="QY626" s="7"/>
      <c r="QZ626" s="7"/>
      <c r="RA626" s="7"/>
      <c r="RB626" s="7"/>
      <c r="RC626" s="7"/>
      <c r="RD626" s="7"/>
      <c r="RE626" s="7"/>
      <c r="RF626" s="7"/>
      <c r="RG626" s="7"/>
      <c r="RH626" s="7"/>
      <c r="RI626" s="7"/>
      <c r="RJ626" s="7"/>
      <c r="RK626" s="7"/>
      <c r="RL626" s="7"/>
      <c r="RM626" s="7"/>
      <c r="RN626" s="7"/>
      <c r="RO626" s="7"/>
      <c r="RP626" s="7"/>
      <c r="RQ626" s="7"/>
      <c r="RR626" s="7"/>
      <c r="RS626" s="7"/>
      <c r="RT626" s="7"/>
      <c r="RU626" s="7"/>
      <c r="RV626" s="7"/>
      <c r="RW626" s="7"/>
      <c r="RX626" s="7"/>
      <c r="RY626" s="7"/>
      <c r="RZ626" s="7"/>
      <c r="SA626" s="7"/>
      <c r="SB626" s="7"/>
      <c r="SC626" s="7"/>
      <c r="SD626" s="7"/>
      <c r="SE626" s="7"/>
      <c r="SF626" s="7"/>
      <c r="SG626" s="7"/>
      <c r="SH626" s="7"/>
      <c r="SI626" s="7"/>
      <c r="SJ626" s="7"/>
      <c r="SK626" s="7"/>
    </row>
    <row r="627" ht="14.2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  <c r="DT627" s="7"/>
      <c r="DU627" s="7"/>
      <c r="DV627" s="7"/>
      <c r="DW627" s="7"/>
      <c r="DX627" s="7"/>
      <c r="DY627" s="7"/>
      <c r="DZ627" s="7"/>
      <c r="EA627" s="7"/>
      <c r="EB627" s="7"/>
      <c r="EC627" s="7"/>
      <c r="ED627" s="7"/>
      <c r="EE627" s="7"/>
      <c r="EF627" s="7"/>
      <c r="EG627" s="7"/>
      <c r="EH627" s="7"/>
      <c r="EI627" s="7"/>
      <c r="EJ627" s="7"/>
      <c r="EK627" s="7"/>
      <c r="EL627" s="7"/>
      <c r="EM627" s="7"/>
      <c r="EN627" s="7"/>
      <c r="EO627" s="7"/>
      <c r="EP627" s="7"/>
      <c r="EQ627" s="7"/>
      <c r="ER627" s="7"/>
      <c r="ES627" s="7"/>
      <c r="ET627" s="7"/>
      <c r="EU627" s="7"/>
      <c r="EV627" s="7"/>
      <c r="EW627" s="7"/>
      <c r="EX627" s="7"/>
      <c r="EY627" s="7"/>
      <c r="EZ627" s="7"/>
      <c r="FA627" s="7"/>
      <c r="FB627" s="7"/>
      <c r="FC627" s="7"/>
      <c r="FD627" s="7"/>
      <c r="FE627" s="7"/>
      <c r="FF627" s="7"/>
      <c r="FG627" s="7"/>
      <c r="FH627" s="7"/>
      <c r="FI627" s="7"/>
      <c r="FJ627" s="7"/>
      <c r="FK627" s="7"/>
      <c r="FL627" s="7"/>
      <c r="FM627" s="7"/>
      <c r="FN627" s="7"/>
      <c r="FO627" s="7"/>
      <c r="FP627" s="7"/>
      <c r="FQ627" s="7"/>
      <c r="FR627" s="7"/>
      <c r="FS627" s="7"/>
      <c r="FT627" s="7"/>
      <c r="FU627" s="7"/>
      <c r="FV627" s="7"/>
      <c r="FW627" s="7"/>
      <c r="FX627" s="7"/>
      <c r="FY627" s="7"/>
      <c r="FZ627" s="7"/>
      <c r="GA627" s="7"/>
      <c r="GB627" s="7"/>
      <c r="GC627" s="7"/>
      <c r="GD627" s="7"/>
      <c r="GE627" s="7"/>
      <c r="GF627" s="7"/>
      <c r="GG627" s="7"/>
      <c r="GH627" s="7"/>
      <c r="GI627" s="7"/>
      <c r="GJ627" s="7"/>
      <c r="GK627" s="7"/>
      <c r="GL627" s="7"/>
      <c r="GM627" s="7"/>
      <c r="GN627" s="7"/>
      <c r="GO627" s="7"/>
      <c r="GP627" s="7"/>
      <c r="GQ627" s="7"/>
      <c r="GR627" s="7"/>
      <c r="GS627" s="7"/>
      <c r="GT627" s="7"/>
      <c r="GU627" s="7"/>
      <c r="GV627" s="7"/>
      <c r="GW627" s="7"/>
      <c r="GX627" s="7"/>
      <c r="GY627" s="7"/>
      <c r="GZ627" s="7"/>
      <c r="HA627" s="7"/>
      <c r="HB627" s="7"/>
      <c r="HC627" s="7"/>
      <c r="HD627" s="7"/>
      <c r="HE627" s="7"/>
      <c r="HF627" s="7"/>
      <c r="HG627" s="7"/>
      <c r="HH627" s="7"/>
      <c r="HI627" s="7"/>
      <c r="HJ627" s="7"/>
      <c r="HK627" s="7"/>
      <c r="HL627" s="7"/>
      <c r="HM627" s="7"/>
      <c r="HN627" s="7"/>
      <c r="HO627" s="7"/>
      <c r="HP627" s="7"/>
      <c r="HQ627" s="7"/>
      <c r="HR627" s="7"/>
      <c r="HS627" s="7"/>
      <c r="HT627" s="7"/>
      <c r="HU627" s="7"/>
      <c r="HV627" s="7"/>
      <c r="HW627" s="7"/>
      <c r="HX627" s="7"/>
      <c r="HY627" s="7"/>
      <c r="HZ627" s="7"/>
      <c r="IA627" s="7"/>
      <c r="IB627" s="7"/>
      <c r="IC627" s="7"/>
      <c r="ID627" s="7"/>
      <c r="IE627" s="7"/>
      <c r="IF627" s="7"/>
      <c r="IG627" s="7"/>
      <c r="IH627" s="7"/>
      <c r="II627" s="7"/>
      <c r="IJ627" s="7"/>
      <c r="IK627" s="7"/>
      <c r="IL627" s="7"/>
      <c r="IM627" s="7"/>
      <c r="IN627" s="7"/>
      <c r="IO627" s="7"/>
      <c r="IP627" s="7"/>
      <c r="IQ627" s="7"/>
      <c r="IR627" s="7"/>
      <c r="IS627" s="7"/>
      <c r="IT627" s="7"/>
      <c r="IU627" s="7"/>
      <c r="IV627" s="7"/>
      <c r="IW627" s="7"/>
      <c r="IX627" s="7"/>
      <c r="IY627" s="7"/>
      <c r="IZ627" s="7"/>
      <c r="JA627" s="7"/>
      <c r="JB627" s="7"/>
      <c r="JC627" s="7"/>
      <c r="JD627" s="7"/>
      <c r="JE627" s="7"/>
      <c r="JF627" s="7"/>
      <c r="JG627" s="7"/>
      <c r="JH627" s="7"/>
      <c r="JI627" s="7"/>
      <c r="JJ627" s="7"/>
      <c r="JK627" s="7"/>
      <c r="JL627" s="7"/>
      <c r="JM627" s="7"/>
      <c r="JN627" s="7"/>
      <c r="JO627" s="7"/>
      <c r="JP627" s="7"/>
      <c r="JQ627" s="7"/>
      <c r="JR627" s="7"/>
      <c r="JS627" s="7"/>
      <c r="JT627" s="7"/>
      <c r="JU627" s="7"/>
      <c r="JV627" s="7"/>
      <c r="JW627" s="7"/>
      <c r="JX627" s="7"/>
      <c r="JY627" s="7"/>
      <c r="JZ627" s="7"/>
      <c r="KA627" s="7"/>
      <c r="KB627" s="7"/>
      <c r="KC627" s="7"/>
      <c r="KD627" s="7"/>
      <c r="KE627" s="7"/>
      <c r="KF627" s="7"/>
      <c r="KG627" s="7"/>
      <c r="KH627" s="7"/>
      <c r="KI627" s="7"/>
      <c r="KJ627" s="7"/>
      <c r="KK627" s="7"/>
      <c r="KL627" s="7"/>
      <c r="KM627" s="7"/>
      <c r="KN627" s="7"/>
      <c r="KO627" s="7"/>
      <c r="KP627" s="7"/>
      <c r="KQ627" s="7"/>
      <c r="KR627" s="7"/>
      <c r="KS627" s="7"/>
      <c r="KT627" s="7"/>
      <c r="KU627" s="7"/>
      <c r="KV627" s="7"/>
      <c r="KW627" s="7"/>
      <c r="KX627" s="7"/>
      <c r="KY627" s="7"/>
      <c r="KZ627" s="7"/>
      <c r="LA627" s="7"/>
      <c r="LB627" s="7"/>
      <c r="LC627" s="7"/>
      <c r="LD627" s="7"/>
      <c r="LE627" s="7"/>
      <c r="LF627" s="7"/>
      <c r="LG627" s="7"/>
      <c r="LH627" s="7"/>
      <c r="LI627" s="7"/>
      <c r="LJ627" s="7"/>
      <c r="LK627" s="7"/>
      <c r="LL627" s="7"/>
      <c r="LM627" s="7"/>
      <c r="LN627" s="7"/>
      <c r="LO627" s="7"/>
      <c r="LP627" s="7"/>
      <c r="LQ627" s="7"/>
      <c r="LR627" s="7"/>
      <c r="LS627" s="7"/>
      <c r="LT627" s="7"/>
      <c r="LU627" s="7"/>
      <c r="LV627" s="7"/>
      <c r="LW627" s="7"/>
      <c r="LX627" s="7"/>
      <c r="LY627" s="7"/>
      <c r="LZ627" s="7"/>
      <c r="MA627" s="7"/>
      <c r="MB627" s="7"/>
      <c r="MC627" s="7"/>
      <c r="MD627" s="7"/>
      <c r="ME627" s="7"/>
      <c r="MF627" s="7"/>
      <c r="MG627" s="7"/>
      <c r="MH627" s="7"/>
      <c r="MI627" s="7"/>
      <c r="MJ627" s="7"/>
      <c r="MK627" s="7"/>
      <c r="ML627" s="7"/>
      <c r="MM627" s="7"/>
      <c r="MN627" s="7"/>
      <c r="MO627" s="7"/>
      <c r="MP627" s="7"/>
      <c r="MQ627" s="7"/>
      <c r="MR627" s="7"/>
      <c r="MS627" s="7"/>
      <c r="MT627" s="7"/>
      <c r="MU627" s="7"/>
      <c r="MV627" s="7"/>
      <c r="MW627" s="7"/>
      <c r="MX627" s="7"/>
      <c r="MY627" s="7"/>
      <c r="MZ627" s="7"/>
      <c r="NA627" s="7"/>
      <c r="NB627" s="7"/>
      <c r="NC627" s="7"/>
      <c r="ND627" s="7"/>
      <c r="NE627" s="7"/>
      <c r="NF627" s="7"/>
      <c r="NG627" s="7"/>
      <c r="NH627" s="7"/>
      <c r="NI627" s="7"/>
      <c r="NJ627" s="7"/>
      <c r="NK627" s="7"/>
      <c r="NL627" s="7"/>
      <c r="NM627" s="7"/>
      <c r="NN627" s="7"/>
      <c r="NO627" s="7"/>
      <c r="NP627" s="7"/>
      <c r="NQ627" s="7"/>
      <c r="NR627" s="7"/>
      <c r="NS627" s="7"/>
      <c r="NT627" s="7"/>
      <c r="NU627" s="7"/>
      <c r="NV627" s="7"/>
      <c r="NW627" s="7"/>
      <c r="NX627" s="7"/>
      <c r="NY627" s="7"/>
      <c r="NZ627" s="7"/>
      <c r="OA627" s="7"/>
      <c r="OB627" s="7"/>
      <c r="OC627" s="7"/>
      <c r="OD627" s="7"/>
      <c r="OE627" s="7"/>
      <c r="OF627" s="7"/>
      <c r="OG627" s="7"/>
      <c r="OH627" s="7"/>
      <c r="OI627" s="7"/>
      <c r="OJ627" s="7"/>
      <c r="OK627" s="7"/>
      <c r="OL627" s="7"/>
      <c r="OM627" s="7"/>
      <c r="ON627" s="7"/>
      <c r="OO627" s="7"/>
      <c r="OP627" s="7"/>
      <c r="OQ627" s="7"/>
      <c r="OR627" s="7"/>
      <c r="OS627" s="7"/>
      <c r="OT627" s="7"/>
      <c r="OU627" s="7"/>
      <c r="OV627" s="7"/>
      <c r="OW627" s="7"/>
      <c r="OX627" s="7"/>
      <c r="OY627" s="7"/>
      <c r="OZ627" s="7"/>
      <c r="PA627" s="7"/>
      <c r="PB627" s="7"/>
      <c r="PC627" s="7"/>
      <c r="PD627" s="7"/>
      <c r="PE627" s="7"/>
      <c r="PF627" s="7"/>
      <c r="PG627" s="7"/>
      <c r="PH627" s="7"/>
      <c r="PI627" s="7"/>
      <c r="PJ627" s="7"/>
      <c r="PK627" s="7"/>
      <c r="PL627" s="7"/>
      <c r="PM627" s="7"/>
      <c r="PN627" s="7"/>
      <c r="PO627" s="7"/>
      <c r="PP627" s="7"/>
      <c r="PQ627" s="7"/>
      <c r="PR627" s="7"/>
      <c r="PS627" s="7"/>
      <c r="PT627" s="7"/>
      <c r="PU627" s="7"/>
      <c r="PV627" s="7"/>
      <c r="PW627" s="7"/>
      <c r="PX627" s="7"/>
      <c r="PY627" s="7"/>
      <c r="PZ627" s="7"/>
      <c r="QA627" s="7"/>
      <c r="QB627" s="7"/>
      <c r="QC627" s="7"/>
      <c r="QD627" s="7"/>
      <c r="QE627" s="7"/>
      <c r="QF627" s="7"/>
      <c r="QG627" s="7"/>
      <c r="QH627" s="7"/>
      <c r="QI627" s="7"/>
      <c r="QJ627" s="7"/>
      <c r="QK627" s="7"/>
      <c r="QL627" s="7"/>
      <c r="QM627" s="7"/>
      <c r="QN627" s="7"/>
      <c r="QO627" s="7"/>
      <c r="QP627" s="7"/>
      <c r="QQ627" s="7"/>
      <c r="QR627" s="7"/>
      <c r="QS627" s="7"/>
      <c r="QT627" s="7"/>
      <c r="QU627" s="7"/>
      <c r="QV627" s="7"/>
      <c r="QW627" s="7"/>
      <c r="QX627" s="7"/>
      <c r="QY627" s="7"/>
      <c r="QZ627" s="7"/>
      <c r="RA627" s="7"/>
      <c r="RB627" s="7"/>
      <c r="RC627" s="7"/>
      <c r="RD627" s="7"/>
      <c r="RE627" s="7"/>
      <c r="RF627" s="7"/>
      <c r="RG627" s="7"/>
      <c r="RH627" s="7"/>
      <c r="RI627" s="7"/>
      <c r="RJ627" s="7"/>
      <c r="RK627" s="7"/>
      <c r="RL627" s="7"/>
      <c r="RM627" s="7"/>
      <c r="RN627" s="7"/>
      <c r="RO627" s="7"/>
      <c r="RP627" s="7"/>
      <c r="RQ627" s="7"/>
      <c r="RR627" s="7"/>
      <c r="RS627" s="7"/>
      <c r="RT627" s="7"/>
      <c r="RU627" s="7"/>
      <c r="RV627" s="7"/>
      <c r="RW627" s="7"/>
      <c r="RX627" s="7"/>
      <c r="RY627" s="7"/>
      <c r="RZ627" s="7"/>
      <c r="SA627" s="7"/>
      <c r="SB627" s="7"/>
      <c r="SC627" s="7"/>
      <c r="SD627" s="7"/>
      <c r="SE627" s="7"/>
      <c r="SF627" s="7"/>
      <c r="SG627" s="7"/>
      <c r="SH627" s="7"/>
      <c r="SI627" s="7"/>
      <c r="SJ627" s="7"/>
      <c r="SK627" s="7"/>
    </row>
    <row r="628" ht="14.2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  <c r="DT628" s="7"/>
      <c r="DU628" s="7"/>
      <c r="DV628" s="7"/>
      <c r="DW628" s="7"/>
      <c r="DX628" s="7"/>
      <c r="DY628" s="7"/>
      <c r="DZ628" s="7"/>
      <c r="EA628" s="7"/>
      <c r="EB628" s="7"/>
      <c r="EC628" s="7"/>
      <c r="ED628" s="7"/>
      <c r="EE628" s="7"/>
      <c r="EF628" s="7"/>
      <c r="EG628" s="7"/>
      <c r="EH628" s="7"/>
      <c r="EI628" s="7"/>
      <c r="EJ628" s="7"/>
      <c r="EK628" s="7"/>
      <c r="EL628" s="7"/>
      <c r="EM628" s="7"/>
      <c r="EN628" s="7"/>
      <c r="EO628" s="7"/>
      <c r="EP628" s="7"/>
      <c r="EQ628" s="7"/>
      <c r="ER628" s="7"/>
      <c r="ES628" s="7"/>
      <c r="ET628" s="7"/>
      <c r="EU628" s="7"/>
      <c r="EV628" s="7"/>
      <c r="EW628" s="7"/>
      <c r="EX628" s="7"/>
      <c r="EY628" s="7"/>
      <c r="EZ628" s="7"/>
      <c r="FA628" s="7"/>
      <c r="FB628" s="7"/>
      <c r="FC628" s="7"/>
      <c r="FD628" s="7"/>
      <c r="FE628" s="7"/>
      <c r="FF628" s="7"/>
      <c r="FG628" s="7"/>
      <c r="FH628" s="7"/>
      <c r="FI628" s="7"/>
      <c r="FJ628" s="7"/>
      <c r="FK628" s="7"/>
      <c r="FL628" s="7"/>
      <c r="FM628" s="7"/>
      <c r="FN628" s="7"/>
      <c r="FO628" s="7"/>
      <c r="FP628" s="7"/>
      <c r="FQ628" s="7"/>
      <c r="FR628" s="7"/>
      <c r="FS628" s="7"/>
      <c r="FT628" s="7"/>
      <c r="FU628" s="7"/>
      <c r="FV628" s="7"/>
      <c r="FW628" s="7"/>
      <c r="FX628" s="7"/>
      <c r="FY628" s="7"/>
      <c r="FZ628" s="7"/>
      <c r="GA628" s="7"/>
      <c r="GB628" s="7"/>
      <c r="GC628" s="7"/>
      <c r="GD628" s="7"/>
      <c r="GE628" s="7"/>
      <c r="GF628" s="7"/>
      <c r="GG628" s="7"/>
      <c r="GH628" s="7"/>
      <c r="GI628" s="7"/>
      <c r="GJ628" s="7"/>
      <c r="GK628" s="7"/>
      <c r="GL628" s="7"/>
      <c r="GM628" s="7"/>
      <c r="GN628" s="7"/>
      <c r="GO628" s="7"/>
      <c r="GP628" s="7"/>
      <c r="GQ628" s="7"/>
      <c r="GR628" s="7"/>
      <c r="GS628" s="7"/>
      <c r="GT628" s="7"/>
      <c r="GU628" s="7"/>
      <c r="GV628" s="7"/>
      <c r="GW628" s="7"/>
      <c r="GX628" s="7"/>
      <c r="GY628" s="7"/>
      <c r="GZ628" s="7"/>
      <c r="HA628" s="7"/>
      <c r="HB628" s="7"/>
      <c r="HC628" s="7"/>
      <c r="HD628" s="7"/>
      <c r="HE628" s="7"/>
      <c r="HF628" s="7"/>
      <c r="HG628" s="7"/>
      <c r="HH628" s="7"/>
      <c r="HI628" s="7"/>
      <c r="HJ628" s="7"/>
      <c r="HK628" s="7"/>
      <c r="HL628" s="7"/>
      <c r="HM628" s="7"/>
      <c r="HN628" s="7"/>
      <c r="HO628" s="7"/>
      <c r="HP628" s="7"/>
      <c r="HQ628" s="7"/>
      <c r="HR628" s="7"/>
      <c r="HS628" s="7"/>
      <c r="HT628" s="7"/>
      <c r="HU628" s="7"/>
      <c r="HV628" s="7"/>
      <c r="HW628" s="7"/>
      <c r="HX628" s="7"/>
      <c r="HY628" s="7"/>
      <c r="HZ628" s="7"/>
      <c r="IA628" s="7"/>
      <c r="IB628" s="7"/>
      <c r="IC628" s="7"/>
      <c r="ID628" s="7"/>
      <c r="IE628" s="7"/>
      <c r="IF628" s="7"/>
      <c r="IG628" s="7"/>
      <c r="IH628" s="7"/>
      <c r="II628" s="7"/>
      <c r="IJ628" s="7"/>
      <c r="IK628" s="7"/>
      <c r="IL628" s="7"/>
      <c r="IM628" s="7"/>
      <c r="IN628" s="7"/>
      <c r="IO628" s="7"/>
      <c r="IP628" s="7"/>
      <c r="IQ628" s="7"/>
      <c r="IR628" s="7"/>
      <c r="IS628" s="7"/>
      <c r="IT628" s="7"/>
      <c r="IU628" s="7"/>
      <c r="IV628" s="7"/>
      <c r="IW628" s="7"/>
      <c r="IX628" s="7"/>
      <c r="IY628" s="7"/>
      <c r="IZ628" s="7"/>
      <c r="JA628" s="7"/>
      <c r="JB628" s="7"/>
      <c r="JC628" s="7"/>
      <c r="JD628" s="7"/>
      <c r="JE628" s="7"/>
      <c r="JF628" s="7"/>
      <c r="JG628" s="7"/>
      <c r="JH628" s="7"/>
      <c r="JI628" s="7"/>
      <c r="JJ628" s="7"/>
      <c r="JK628" s="7"/>
      <c r="JL628" s="7"/>
      <c r="JM628" s="7"/>
      <c r="JN628" s="7"/>
      <c r="JO628" s="7"/>
      <c r="JP628" s="7"/>
      <c r="JQ628" s="7"/>
      <c r="JR628" s="7"/>
      <c r="JS628" s="7"/>
      <c r="JT628" s="7"/>
      <c r="JU628" s="7"/>
      <c r="JV628" s="7"/>
      <c r="JW628" s="7"/>
      <c r="JX628" s="7"/>
      <c r="JY628" s="7"/>
      <c r="JZ628" s="7"/>
      <c r="KA628" s="7"/>
      <c r="KB628" s="7"/>
      <c r="KC628" s="7"/>
      <c r="KD628" s="7"/>
      <c r="KE628" s="7"/>
      <c r="KF628" s="7"/>
      <c r="KG628" s="7"/>
      <c r="KH628" s="7"/>
      <c r="KI628" s="7"/>
      <c r="KJ628" s="7"/>
      <c r="KK628" s="7"/>
      <c r="KL628" s="7"/>
      <c r="KM628" s="7"/>
      <c r="KN628" s="7"/>
      <c r="KO628" s="7"/>
      <c r="KP628" s="7"/>
      <c r="KQ628" s="7"/>
      <c r="KR628" s="7"/>
      <c r="KS628" s="7"/>
      <c r="KT628" s="7"/>
      <c r="KU628" s="7"/>
      <c r="KV628" s="7"/>
      <c r="KW628" s="7"/>
      <c r="KX628" s="7"/>
      <c r="KY628" s="7"/>
      <c r="KZ628" s="7"/>
      <c r="LA628" s="7"/>
      <c r="LB628" s="7"/>
      <c r="LC628" s="7"/>
      <c r="LD628" s="7"/>
      <c r="LE628" s="7"/>
      <c r="LF628" s="7"/>
      <c r="LG628" s="7"/>
      <c r="LH628" s="7"/>
      <c r="LI628" s="7"/>
      <c r="LJ628" s="7"/>
      <c r="LK628" s="7"/>
      <c r="LL628" s="7"/>
      <c r="LM628" s="7"/>
      <c r="LN628" s="7"/>
      <c r="LO628" s="7"/>
      <c r="LP628" s="7"/>
      <c r="LQ628" s="7"/>
      <c r="LR628" s="7"/>
      <c r="LS628" s="7"/>
      <c r="LT628" s="7"/>
      <c r="LU628" s="7"/>
      <c r="LV628" s="7"/>
      <c r="LW628" s="7"/>
      <c r="LX628" s="7"/>
      <c r="LY628" s="7"/>
      <c r="LZ628" s="7"/>
      <c r="MA628" s="7"/>
      <c r="MB628" s="7"/>
      <c r="MC628" s="7"/>
      <c r="MD628" s="7"/>
      <c r="ME628" s="7"/>
      <c r="MF628" s="7"/>
      <c r="MG628" s="7"/>
      <c r="MH628" s="7"/>
      <c r="MI628" s="7"/>
      <c r="MJ628" s="7"/>
      <c r="MK628" s="7"/>
      <c r="ML628" s="7"/>
      <c r="MM628" s="7"/>
      <c r="MN628" s="7"/>
      <c r="MO628" s="7"/>
      <c r="MP628" s="7"/>
      <c r="MQ628" s="7"/>
      <c r="MR628" s="7"/>
      <c r="MS628" s="7"/>
      <c r="MT628" s="7"/>
      <c r="MU628" s="7"/>
      <c r="MV628" s="7"/>
      <c r="MW628" s="7"/>
      <c r="MX628" s="7"/>
      <c r="MY628" s="7"/>
      <c r="MZ628" s="7"/>
      <c r="NA628" s="7"/>
      <c r="NB628" s="7"/>
      <c r="NC628" s="7"/>
      <c r="ND628" s="7"/>
      <c r="NE628" s="7"/>
      <c r="NF628" s="7"/>
      <c r="NG628" s="7"/>
      <c r="NH628" s="7"/>
      <c r="NI628" s="7"/>
      <c r="NJ628" s="7"/>
      <c r="NK628" s="7"/>
      <c r="NL628" s="7"/>
      <c r="NM628" s="7"/>
      <c r="NN628" s="7"/>
      <c r="NO628" s="7"/>
      <c r="NP628" s="7"/>
      <c r="NQ628" s="7"/>
      <c r="NR628" s="7"/>
      <c r="NS628" s="7"/>
      <c r="NT628" s="7"/>
      <c r="NU628" s="7"/>
      <c r="NV628" s="7"/>
      <c r="NW628" s="7"/>
      <c r="NX628" s="7"/>
      <c r="NY628" s="7"/>
      <c r="NZ628" s="7"/>
      <c r="OA628" s="7"/>
      <c r="OB628" s="7"/>
      <c r="OC628" s="7"/>
      <c r="OD628" s="7"/>
      <c r="OE628" s="7"/>
      <c r="OF628" s="7"/>
      <c r="OG628" s="7"/>
      <c r="OH628" s="7"/>
      <c r="OI628" s="7"/>
      <c r="OJ628" s="7"/>
      <c r="OK628" s="7"/>
      <c r="OL628" s="7"/>
      <c r="OM628" s="7"/>
      <c r="ON628" s="7"/>
      <c r="OO628" s="7"/>
      <c r="OP628" s="7"/>
      <c r="OQ628" s="7"/>
      <c r="OR628" s="7"/>
      <c r="OS628" s="7"/>
      <c r="OT628" s="7"/>
      <c r="OU628" s="7"/>
      <c r="OV628" s="7"/>
      <c r="OW628" s="7"/>
      <c r="OX628" s="7"/>
      <c r="OY628" s="7"/>
      <c r="OZ628" s="7"/>
      <c r="PA628" s="7"/>
      <c r="PB628" s="7"/>
      <c r="PC628" s="7"/>
      <c r="PD628" s="7"/>
      <c r="PE628" s="7"/>
      <c r="PF628" s="7"/>
      <c r="PG628" s="7"/>
      <c r="PH628" s="7"/>
      <c r="PI628" s="7"/>
      <c r="PJ628" s="7"/>
      <c r="PK628" s="7"/>
      <c r="PL628" s="7"/>
      <c r="PM628" s="7"/>
      <c r="PN628" s="7"/>
      <c r="PO628" s="7"/>
      <c r="PP628" s="7"/>
      <c r="PQ628" s="7"/>
      <c r="PR628" s="7"/>
      <c r="PS628" s="7"/>
      <c r="PT628" s="7"/>
      <c r="PU628" s="7"/>
      <c r="PV628" s="7"/>
      <c r="PW628" s="7"/>
      <c r="PX628" s="7"/>
      <c r="PY628" s="7"/>
      <c r="PZ628" s="7"/>
      <c r="QA628" s="7"/>
      <c r="QB628" s="7"/>
      <c r="QC628" s="7"/>
      <c r="QD628" s="7"/>
      <c r="QE628" s="7"/>
      <c r="QF628" s="7"/>
      <c r="QG628" s="7"/>
      <c r="QH628" s="7"/>
      <c r="QI628" s="7"/>
      <c r="QJ628" s="7"/>
      <c r="QK628" s="7"/>
      <c r="QL628" s="7"/>
      <c r="QM628" s="7"/>
      <c r="QN628" s="7"/>
      <c r="QO628" s="7"/>
      <c r="QP628" s="7"/>
      <c r="QQ628" s="7"/>
      <c r="QR628" s="7"/>
      <c r="QS628" s="7"/>
      <c r="QT628" s="7"/>
      <c r="QU628" s="7"/>
      <c r="QV628" s="7"/>
      <c r="QW628" s="7"/>
      <c r="QX628" s="7"/>
      <c r="QY628" s="7"/>
      <c r="QZ628" s="7"/>
      <c r="RA628" s="7"/>
      <c r="RB628" s="7"/>
      <c r="RC628" s="7"/>
      <c r="RD628" s="7"/>
      <c r="RE628" s="7"/>
      <c r="RF628" s="7"/>
      <c r="RG628" s="7"/>
      <c r="RH628" s="7"/>
      <c r="RI628" s="7"/>
      <c r="RJ628" s="7"/>
      <c r="RK628" s="7"/>
      <c r="RL628" s="7"/>
      <c r="RM628" s="7"/>
      <c r="RN628" s="7"/>
      <c r="RO628" s="7"/>
      <c r="RP628" s="7"/>
      <c r="RQ628" s="7"/>
      <c r="RR628" s="7"/>
      <c r="RS628" s="7"/>
      <c r="RT628" s="7"/>
      <c r="RU628" s="7"/>
      <c r="RV628" s="7"/>
      <c r="RW628" s="7"/>
      <c r="RX628" s="7"/>
      <c r="RY628" s="7"/>
      <c r="RZ628" s="7"/>
      <c r="SA628" s="7"/>
      <c r="SB628" s="7"/>
      <c r="SC628" s="7"/>
      <c r="SD628" s="7"/>
      <c r="SE628" s="7"/>
      <c r="SF628" s="7"/>
      <c r="SG628" s="7"/>
      <c r="SH628" s="7"/>
      <c r="SI628" s="7"/>
      <c r="SJ628" s="7"/>
      <c r="SK628" s="7"/>
    </row>
    <row r="629" ht="14.2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  <c r="DT629" s="7"/>
      <c r="DU629" s="7"/>
      <c r="DV629" s="7"/>
      <c r="DW629" s="7"/>
      <c r="DX629" s="7"/>
      <c r="DY629" s="7"/>
      <c r="DZ629" s="7"/>
      <c r="EA629" s="7"/>
      <c r="EB629" s="7"/>
      <c r="EC629" s="7"/>
      <c r="ED629" s="7"/>
      <c r="EE629" s="7"/>
      <c r="EF629" s="7"/>
      <c r="EG629" s="7"/>
      <c r="EH629" s="7"/>
      <c r="EI629" s="7"/>
      <c r="EJ629" s="7"/>
      <c r="EK629" s="7"/>
      <c r="EL629" s="7"/>
      <c r="EM629" s="7"/>
      <c r="EN629" s="7"/>
      <c r="EO629" s="7"/>
      <c r="EP629" s="7"/>
      <c r="EQ629" s="7"/>
      <c r="ER629" s="7"/>
      <c r="ES629" s="7"/>
      <c r="ET629" s="7"/>
      <c r="EU629" s="7"/>
      <c r="EV629" s="7"/>
      <c r="EW629" s="7"/>
      <c r="EX629" s="7"/>
      <c r="EY629" s="7"/>
      <c r="EZ629" s="7"/>
      <c r="FA629" s="7"/>
      <c r="FB629" s="7"/>
      <c r="FC629" s="7"/>
      <c r="FD629" s="7"/>
      <c r="FE629" s="7"/>
      <c r="FF629" s="7"/>
      <c r="FG629" s="7"/>
      <c r="FH629" s="7"/>
      <c r="FI629" s="7"/>
      <c r="FJ629" s="7"/>
      <c r="FK629" s="7"/>
      <c r="FL629" s="7"/>
      <c r="FM629" s="7"/>
      <c r="FN629" s="7"/>
      <c r="FO629" s="7"/>
      <c r="FP629" s="7"/>
      <c r="FQ629" s="7"/>
      <c r="FR629" s="7"/>
      <c r="FS629" s="7"/>
      <c r="FT629" s="7"/>
      <c r="FU629" s="7"/>
      <c r="FV629" s="7"/>
      <c r="FW629" s="7"/>
      <c r="FX629" s="7"/>
      <c r="FY629" s="7"/>
      <c r="FZ629" s="7"/>
      <c r="GA629" s="7"/>
      <c r="GB629" s="7"/>
      <c r="GC629" s="7"/>
      <c r="GD629" s="7"/>
      <c r="GE629" s="7"/>
      <c r="GF629" s="7"/>
      <c r="GG629" s="7"/>
      <c r="GH629" s="7"/>
      <c r="GI629" s="7"/>
      <c r="GJ629" s="7"/>
      <c r="GK629" s="7"/>
      <c r="GL629" s="7"/>
      <c r="GM629" s="7"/>
      <c r="GN629" s="7"/>
      <c r="GO629" s="7"/>
      <c r="GP629" s="7"/>
      <c r="GQ629" s="7"/>
      <c r="GR629" s="7"/>
      <c r="GS629" s="7"/>
      <c r="GT629" s="7"/>
      <c r="GU629" s="7"/>
      <c r="GV629" s="7"/>
      <c r="GW629" s="7"/>
      <c r="GX629" s="7"/>
      <c r="GY629" s="7"/>
      <c r="GZ629" s="7"/>
      <c r="HA629" s="7"/>
      <c r="HB629" s="7"/>
      <c r="HC629" s="7"/>
      <c r="HD629" s="7"/>
      <c r="HE629" s="7"/>
      <c r="HF629" s="7"/>
      <c r="HG629" s="7"/>
      <c r="HH629" s="7"/>
      <c r="HI629" s="7"/>
      <c r="HJ629" s="7"/>
      <c r="HK629" s="7"/>
      <c r="HL629" s="7"/>
      <c r="HM629" s="7"/>
      <c r="HN629" s="7"/>
      <c r="HO629" s="7"/>
      <c r="HP629" s="7"/>
      <c r="HQ629" s="7"/>
      <c r="HR629" s="7"/>
      <c r="HS629" s="7"/>
      <c r="HT629" s="7"/>
      <c r="HU629" s="7"/>
      <c r="HV629" s="7"/>
      <c r="HW629" s="7"/>
      <c r="HX629" s="7"/>
      <c r="HY629" s="7"/>
      <c r="HZ629" s="7"/>
      <c r="IA629" s="7"/>
      <c r="IB629" s="7"/>
      <c r="IC629" s="7"/>
      <c r="ID629" s="7"/>
      <c r="IE629" s="7"/>
      <c r="IF629" s="7"/>
      <c r="IG629" s="7"/>
      <c r="IH629" s="7"/>
      <c r="II629" s="7"/>
      <c r="IJ629" s="7"/>
      <c r="IK629" s="7"/>
      <c r="IL629" s="7"/>
      <c r="IM629" s="7"/>
      <c r="IN629" s="7"/>
      <c r="IO629" s="7"/>
      <c r="IP629" s="7"/>
      <c r="IQ629" s="7"/>
      <c r="IR629" s="7"/>
      <c r="IS629" s="7"/>
      <c r="IT629" s="7"/>
      <c r="IU629" s="7"/>
      <c r="IV629" s="7"/>
      <c r="IW629" s="7"/>
      <c r="IX629" s="7"/>
      <c r="IY629" s="7"/>
      <c r="IZ629" s="7"/>
      <c r="JA629" s="7"/>
      <c r="JB629" s="7"/>
      <c r="JC629" s="7"/>
      <c r="JD629" s="7"/>
      <c r="JE629" s="7"/>
      <c r="JF629" s="7"/>
      <c r="JG629" s="7"/>
      <c r="JH629" s="7"/>
      <c r="JI629" s="7"/>
      <c r="JJ629" s="7"/>
      <c r="JK629" s="7"/>
      <c r="JL629" s="7"/>
      <c r="JM629" s="7"/>
      <c r="JN629" s="7"/>
      <c r="JO629" s="7"/>
      <c r="JP629" s="7"/>
      <c r="JQ629" s="7"/>
      <c r="JR629" s="7"/>
      <c r="JS629" s="7"/>
      <c r="JT629" s="7"/>
      <c r="JU629" s="7"/>
      <c r="JV629" s="7"/>
      <c r="JW629" s="7"/>
      <c r="JX629" s="7"/>
      <c r="JY629" s="7"/>
      <c r="JZ629" s="7"/>
      <c r="KA629" s="7"/>
      <c r="KB629" s="7"/>
      <c r="KC629" s="7"/>
      <c r="KD629" s="7"/>
      <c r="KE629" s="7"/>
      <c r="KF629" s="7"/>
      <c r="KG629" s="7"/>
      <c r="KH629" s="7"/>
      <c r="KI629" s="7"/>
      <c r="KJ629" s="7"/>
      <c r="KK629" s="7"/>
      <c r="KL629" s="7"/>
      <c r="KM629" s="7"/>
      <c r="KN629" s="7"/>
      <c r="KO629" s="7"/>
      <c r="KP629" s="7"/>
      <c r="KQ629" s="7"/>
      <c r="KR629" s="7"/>
      <c r="KS629" s="7"/>
      <c r="KT629" s="7"/>
      <c r="KU629" s="7"/>
      <c r="KV629" s="7"/>
      <c r="KW629" s="7"/>
      <c r="KX629" s="7"/>
      <c r="KY629" s="7"/>
      <c r="KZ629" s="7"/>
      <c r="LA629" s="7"/>
      <c r="LB629" s="7"/>
      <c r="LC629" s="7"/>
      <c r="LD629" s="7"/>
      <c r="LE629" s="7"/>
      <c r="LF629" s="7"/>
      <c r="LG629" s="7"/>
      <c r="LH629" s="7"/>
      <c r="LI629" s="7"/>
      <c r="LJ629" s="7"/>
      <c r="LK629" s="7"/>
      <c r="LL629" s="7"/>
      <c r="LM629" s="7"/>
      <c r="LN629" s="7"/>
      <c r="LO629" s="7"/>
      <c r="LP629" s="7"/>
      <c r="LQ629" s="7"/>
      <c r="LR629" s="7"/>
      <c r="LS629" s="7"/>
      <c r="LT629" s="7"/>
      <c r="LU629" s="7"/>
      <c r="LV629" s="7"/>
      <c r="LW629" s="7"/>
      <c r="LX629" s="7"/>
      <c r="LY629" s="7"/>
      <c r="LZ629" s="7"/>
      <c r="MA629" s="7"/>
      <c r="MB629" s="7"/>
      <c r="MC629" s="7"/>
      <c r="MD629" s="7"/>
      <c r="ME629" s="7"/>
      <c r="MF629" s="7"/>
      <c r="MG629" s="7"/>
      <c r="MH629" s="7"/>
      <c r="MI629" s="7"/>
      <c r="MJ629" s="7"/>
      <c r="MK629" s="7"/>
      <c r="ML629" s="7"/>
      <c r="MM629" s="7"/>
      <c r="MN629" s="7"/>
      <c r="MO629" s="7"/>
      <c r="MP629" s="7"/>
      <c r="MQ629" s="7"/>
      <c r="MR629" s="7"/>
      <c r="MS629" s="7"/>
      <c r="MT629" s="7"/>
      <c r="MU629" s="7"/>
      <c r="MV629" s="7"/>
      <c r="MW629" s="7"/>
      <c r="MX629" s="7"/>
      <c r="MY629" s="7"/>
      <c r="MZ629" s="7"/>
      <c r="NA629" s="7"/>
      <c r="NB629" s="7"/>
      <c r="NC629" s="7"/>
      <c r="ND629" s="7"/>
      <c r="NE629" s="7"/>
      <c r="NF629" s="7"/>
      <c r="NG629" s="7"/>
      <c r="NH629" s="7"/>
      <c r="NI629" s="7"/>
      <c r="NJ629" s="7"/>
      <c r="NK629" s="7"/>
      <c r="NL629" s="7"/>
      <c r="NM629" s="7"/>
      <c r="NN629" s="7"/>
      <c r="NO629" s="7"/>
      <c r="NP629" s="7"/>
      <c r="NQ629" s="7"/>
      <c r="NR629" s="7"/>
      <c r="NS629" s="7"/>
      <c r="NT629" s="7"/>
      <c r="NU629" s="7"/>
      <c r="NV629" s="7"/>
      <c r="NW629" s="7"/>
      <c r="NX629" s="7"/>
      <c r="NY629" s="7"/>
      <c r="NZ629" s="7"/>
      <c r="OA629" s="7"/>
      <c r="OB629" s="7"/>
      <c r="OC629" s="7"/>
      <c r="OD629" s="7"/>
      <c r="OE629" s="7"/>
      <c r="OF629" s="7"/>
      <c r="OG629" s="7"/>
      <c r="OH629" s="7"/>
      <c r="OI629" s="7"/>
      <c r="OJ629" s="7"/>
      <c r="OK629" s="7"/>
      <c r="OL629" s="7"/>
      <c r="OM629" s="7"/>
      <c r="ON629" s="7"/>
      <c r="OO629" s="7"/>
      <c r="OP629" s="7"/>
      <c r="OQ629" s="7"/>
      <c r="OR629" s="7"/>
      <c r="OS629" s="7"/>
      <c r="OT629" s="7"/>
      <c r="OU629" s="7"/>
      <c r="OV629" s="7"/>
      <c r="OW629" s="7"/>
      <c r="OX629" s="7"/>
      <c r="OY629" s="7"/>
      <c r="OZ629" s="7"/>
      <c r="PA629" s="7"/>
      <c r="PB629" s="7"/>
      <c r="PC629" s="7"/>
      <c r="PD629" s="7"/>
      <c r="PE629" s="7"/>
      <c r="PF629" s="7"/>
      <c r="PG629" s="7"/>
      <c r="PH629" s="7"/>
      <c r="PI629" s="7"/>
      <c r="PJ629" s="7"/>
      <c r="PK629" s="7"/>
      <c r="PL629" s="7"/>
      <c r="PM629" s="7"/>
      <c r="PN629" s="7"/>
      <c r="PO629" s="7"/>
      <c r="PP629" s="7"/>
      <c r="PQ629" s="7"/>
      <c r="PR629" s="7"/>
      <c r="PS629" s="7"/>
      <c r="PT629" s="7"/>
      <c r="PU629" s="7"/>
      <c r="PV629" s="7"/>
      <c r="PW629" s="7"/>
      <c r="PX629" s="7"/>
      <c r="PY629" s="7"/>
      <c r="PZ629" s="7"/>
      <c r="QA629" s="7"/>
      <c r="QB629" s="7"/>
      <c r="QC629" s="7"/>
      <c r="QD629" s="7"/>
      <c r="QE629" s="7"/>
      <c r="QF629" s="7"/>
      <c r="QG629" s="7"/>
      <c r="QH629" s="7"/>
      <c r="QI629" s="7"/>
      <c r="QJ629" s="7"/>
      <c r="QK629" s="7"/>
      <c r="QL629" s="7"/>
      <c r="QM629" s="7"/>
      <c r="QN629" s="7"/>
      <c r="QO629" s="7"/>
      <c r="QP629" s="7"/>
      <c r="QQ629" s="7"/>
      <c r="QR629" s="7"/>
      <c r="QS629" s="7"/>
      <c r="QT629" s="7"/>
      <c r="QU629" s="7"/>
      <c r="QV629" s="7"/>
      <c r="QW629" s="7"/>
      <c r="QX629" s="7"/>
      <c r="QY629" s="7"/>
      <c r="QZ629" s="7"/>
      <c r="RA629" s="7"/>
      <c r="RB629" s="7"/>
      <c r="RC629" s="7"/>
      <c r="RD629" s="7"/>
      <c r="RE629" s="7"/>
      <c r="RF629" s="7"/>
      <c r="RG629" s="7"/>
      <c r="RH629" s="7"/>
      <c r="RI629" s="7"/>
      <c r="RJ629" s="7"/>
      <c r="RK629" s="7"/>
      <c r="RL629" s="7"/>
      <c r="RM629" s="7"/>
      <c r="RN629" s="7"/>
      <c r="RO629" s="7"/>
      <c r="RP629" s="7"/>
      <c r="RQ629" s="7"/>
      <c r="RR629" s="7"/>
      <c r="RS629" s="7"/>
      <c r="RT629" s="7"/>
      <c r="RU629" s="7"/>
      <c r="RV629" s="7"/>
      <c r="RW629" s="7"/>
      <c r="RX629" s="7"/>
      <c r="RY629" s="7"/>
      <c r="RZ629" s="7"/>
      <c r="SA629" s="7"/>
      <c r="SB629" s="7"/>
      <c r="SC629" s="7"/>
      <c r="SD629" s="7"/>
      <c r="SE629" s="7"/>
      <c r="SF629" s="7"/>
      <c r="SG629" s="7"/>
      <c r="SH629" s="7"/>
      <c r="SI629" s="7"/>
      <c r="SJ629" s="7"/>
      <c r="SK629" s="7"/>
    </row>
    <row r="630" ht="14.2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  <c r="DT630" s="7"/>
      <c r="DU630" s="7"/>
      <c r="DV630" s="7"/>
      <c r="DW630" s="7"/>
      <c r="DX630" s="7"/>
      <c r="DY630" s="7"/>
      <c r="DZ630" s="7"/>
      <c r="EA630" s="7"/>
      <c r="EB630" s="7"/>
      <c r="EC630" s="7"/>
      <c r="ED630" s="7"/>
      <c r="EE630" s="7"/>
      <c r="EF630" s="7"/>
      <c r="EG630" s="7"/>
      <c r="EH630" s="7"/>
      <c r="EI630" s="7"/>
      <c r="EJ630" s="7"/>
      <c r="EK630" s="7"/>
      <c r="EL630" s="7"/>
      <c r="EM630" s="7"/>
      <c r="EN630" s="7"/>
      <c r="EO630" s="7"/>
      <c r="EP630" s="7"/>
      <c r="EQ630" s="7"/>
      <c r="ER630" s="7"/>
      <c r="ES630" s="7"/>
      <c r="ET630" s="7"/>
      <c r="EU630" s="7"/>
      <c r="EV630" s="7"/>
      <c r="EW630" s="7"/>
      <c r="EX630" s="7"/>
      <c r="EY630" s="7"/>
      <c r="EZ630" s="7"/>
      <c r="FA630" s="7"/>
      <c r="FB630" s="7"/>
      <c r="FC630" s="7"/>
      <c r="FD630" s="7"/>
      <c r="FE630" s="7"/>
      <c r="FF630" s="7"/>
      <c r="FG630" s="7"/>
      <c r="FH630" s="7"/>
      <c r="FI630" s="7"/>
      <c r="FJ630" s="7"/>
      <c r="FK630" s="7"/>
      <c r="FL630" s="7"/>
      <c r="FM630" s="7"/>
      <c r="FN630" s="7"/>
      <c r="FO630" s="7"/>
      <c r="FP630" s="7"/>
      <c r="FQ630" s="7"/>
      <c r="FR630" s="7"/>
      <c r="FS630" s="7"/>
      <c r="FT630" s="7"/>
      <c r="FU630" s="7"/>
      <c r="FV630" s="7"/>
      <c r="FW630" s="7"/>
      <c r="FX630" s="7"/>
      <c r="FY630" s="7"/>
      <c r="FZ630" s="7"/>
      <c r="GA630" s="7"/>
      <c r="GB630" s="7"/>
      <c r="GC630" s="7"/>
      <c r="GD630" s="7"/>
      <c r="GE630" s="7"/>
      <c r="GF630" s="7"/>
      <c r="GG630" s="7"/>
      <c r="GH630" s="7"/>
      <c r="GI630" s="7"/>
      <c r="GJ630" s="7"/>
      <c r="GK630" s="7"/>
      <c r="GL630" s="7"/>
      <c r="GM630" s="7"/>
      <c r="GN630" s="7"/>
      <c r="GO630" s="7"/>
      <c r="GP630" s="7"/>
      <c r="GQ630" s="7"/>
      <c r="GR630" s="7"/>
      <c r="GS630" s="7"/>
      <c r="GT630" s="7"/>
      <c r="GU630" s="7"/>
      <c r="GV630" s="7"/>
      <c r="GW630" s="7"/>
      <c r="GX630" s="7"/>
      <c r="GY630" s="7"/>
      <c r="GZ630" s="7"/>
      <c r="HA630" s="7"/>
      <c r="HB630" s="7"/>
      <c r="HC630" s="7"/>
      <c r="HD630" s="7"/>
      <c r="HE630" s="7"/>
      <c r="HF630" s="7"/>
      <c r="HG630" s="7"/>
      <c r="HH630" s="7"/>
      <c r="HI630" s="7"/>
      <c r="HJ630" s="7"/>
      <c r="HK630" s="7"/>
      <c r="HL630" s="7"/>
      <c r="HM630" s="7"/>
      <c r="HN630" s="7"/>
      <c r="HO630" s="7"/>
      <c r="HP630" s="7"/>
      <c r="HQ630" s="7"/>
      <c r="HR630" s="7"/>
      <c r="HS630" s="7"/>
      <c r="HT630" s="7"/>
      <c r="HU630" s="7"/>
      <c r="HV630" s="7"/>
      <c r="HW630" s="7"/>
      <c r="HX630" s="7"/>
      <c r="HY630" s="7"/>
      <c r="HZ630" s="7"/>
      <c r="IA630" s="7"/>
      <c r="IB630" s="7"/>
      <c r="IC630" s="7"/>
      <c r="ID630" s="7"/>
      <c r="IE630" s="7"/>
      <c r="IF630" s="7"/>
      <c r="IG630" s="7"/>
      <c r="IH630" s="7"/>
      <c r="II630" s="7"/>
      <c r="IJ630" s="7"/>
      <c r="IK630" s="7"/>
      <c r="IL630" s="7"/>
      <c r="IM630" s="7"/>
      <c r="IN630" s="7"/>
      <c r="IO630" s="7"/>
      <c r="IP630" s="7"/>
      <c r="IQ630" s="7"/>
      <c r="IR630" s="7"/>
      <c r="IS630" s="7"/>
      <c r="IT630" s="7"/>
      <c r="IU630" s="7"/>
      <c r="IV630" s="7"/>
      <c r="IW630" s="7"/>
      <c r="IX630" s="7"/>
      <c r="IY630" s="7"/>
      <c r="IZ630" s="7"/>
      <c r="JA630" s="7"/>
      <c r="JB630" s="7"/>
      <c r="JC630" s="7"/>
      <c r="JD630" s="7"/>
      <c r="JE630" s="7"/>
      <c r="JF630" s="7"/>
      <c r="JG630" s="7"/>
      <c r="JH630" s="7"/>
      <c r="JI630" s="7"/>
      <c r="JJ630" s="7"/>
      <c r="JK630" s="7"/>
      <c r="JL630" s="7"/>
      <c r="JM630" s="7"/>
      <c r="JN630" s="7"/>
      <c r="JO630" s="7"/>
      <c r="JP630" s="7"/>
      <c r="JQ630" s="7"/>
      <c r="JR630" s="7"/>
      <c r="JS630" s="7"/>
      <c r="JT630" s="7"/>
      <c r="JU630" s="7"/>
      <c r="JV630" s="7"/>
      <c r="JW630" s="7"/>
      <c r="JX630" s="7"/>
      <c r="JY630" s="7"/>
      <c r="JZ630" s="7"/>
      <c r="KA630" s="7"/>
      <c r="KB630" s="7"/>
      <c r="KC630" s="7"/>
      <c r="KD630" s="7"/>
      <c r="KE630" s="7"/>
      <c r="KF630" s="7"/>
      <c r="KG630" s="7"/>
      <c r="KH630" s="7"/>
      <c r="KI630" s="7"/>
      <c r="KJ630" s="7"/>
      <c r="KK630" s="7"/>
      <c r="KL630" s="7"/>
      <c r="KM630" s="7"/>
      <c r="KN630" s="7"/>
      <c r="KO630" s="7"/>
      <c r="KP630" s="7"/>
      <c r="KQ630" s="7"/>
      <c r="KR630" s="7"/>
      <c r="KS630" s="7"/>
      <c r="KT630" s="7"/>
      <c r="KU630" s="7"/>
      <c r="KV630" s="7"/>
      <c r="KW630" s="7"/>
      <c r="KX630" s="7"/>
      <c r="KY630" s="7"/>
      <c r="KZ630" s="7"/>
      <c r="LA630" s="7"/>
      <c r="LB630" s="7"/>
      <c r="LC630" s="7"/>
      <c r="LD630" s="7"/>
      <c r="LE630" s="7"/>
      <c r="LF630" s="7"/>
      <c r="LG630" s="7"/>
      <c r="LH630" s="7"/>
      <c r="LI630" s="7"/>
      <c r="LJ630" s="7"/>
      <c r="LK630" s="7"/>
      <c r="LL630" s="7"/>
      <c r="LM630" s="7"/>
      <c r="LN630" s="7"/>
      <c r="LO630" s="7"/>
      <c r="LP630" s="7"/>
      <c r="LQ630" s="7"/>
      <c r="LR630" s="7"/>
      <c r="LS630" s="7"/>
      <c r="LT630" s="7"/>
      <c r="LU630" s="7"/>
      <c r="LV630" s="7"/>
      <c r="LW630" s="7"/>
      <c r="LX630" s="7"/>
      <c r="LY630" s="7"/>
      <c r="LZ630" s="7"/>
      <c r="MA630" s="7"/>
      <c r="MB630" s="7"/>
      <c r="MC630" s="7"/>
      <c r="MD630" s="7"/>
      <c r="ME630" s="7"/>
      <c r="MF630" s="7"/>
      <c r="MG630" s="7"/>
      <c r="MH630" s="7"/>
      <c r="MI630" s="7"/>
      <c r="MJ630" s="7"/>
      <c r="MK630" s="7"/>
      <c r="ML630" s="7"/>
      <c r="MM630" s="7"/>
      <c r="MN630" s="7"/>
      <c r="MO630" s="7"/>
      <c r="MP630" s="7"/>
      <c r="MQ630" s="7"/>
      <c r="MR630" s="7"/>
      <c r="MS630" s="7"/>
      <c r="MT630" s="7"/>
      <c r="MU630" s="7"/>
      <c r="MV630" s="7"/>
      <c r="MW630" s="7"/>
      <c r="MX630" s="7"/>
      <c r="MY630" s="7"/>
      <c r="MZ630" s="7"/>
      <c r="NA630" s="7"/>
      <c r="NB630" s="7"/>
      <c r="NC630" s="7"/>
      <c r="ND630" s="7"/>
      <c r="NE630" s="7"/>
      <c r="NF630" s="7"/>
      <c r="NG630" s="7"/>
      <c r="NH630" s="7"/>
      <c r="NI630" s="7"/>
      <c r="NJ630" s="7"/>
      <c r="NK630" s="7"/>
      <c r="NL630" s="7"/>
      <c r="NM630" s="7"/>
      <c r="NN630" s="7"/>
      <c r="NO630" s="7"/>
      <c r="NP630" s="7"/>
      <c r="NQ630" s="7"/>
      <c r="NR630" s="7"/>
      <c r="NS630" s="7"/>
      <c r="NT630" s="7"/>
      <c r="NU630" s="7"/>
      <c r="NV630" s="7"/>
      <c r="NW630" s="7"/>
      <c r="NX630" s="7"/>
      <c r="NY630" s="7"/>
      <c r="NZ630" s="7"/>
      <c r="OA630" s="7"/>
      <c r="OB630" s="7"/>
      <c r="OC630" s="7"/>
      <c r="OD630" s="7"/>
      <c r="OE630" s="7"/>
      <c r="OF630" s="7"/>
      <c r="OG630" s="7"/>
      <c r="OH630" s="7"/>
      <c r="OI630" s="7"/>
      <c r="OJ630" s="7"/>
      <c r="OK630" s="7"/>
      <c r="OL630" s="7"/>
      <c r="OM630" s="7"/>
      <c r="ON630" s="7"/>
      <c r="OO630" s="7"/>
      <c r="OP630" s="7"/>
      <c r="OQ630" s="7"/>
      <c r="OR630" s="7"/>
      <c r="OS630" s="7"/>
      <c r="OT630" s="7"/>
      <c r="OU630" s="7"/>
      <c r="OV630" s="7"/>
      <c r="OW630" s="7"/>
      <c r="OX630" s="7"/>
      <c r="OY630" s="7"/>
      <c r="OZ630" s="7"/>
      <c r="PA630" s="7"/>
      <c r="PB630" s="7"/>
      <c r="PC630" s="7"/>
      <c r="PD630" s="7"/>
      <c r="PE630" s="7"/>
      <c r="PF630" s="7"/>
      <c r="PG630" s="7"/>
      <c r="PH630" s="7"/>
      <c r="PI630" s="7"/>
      <c r="PJ630" s="7"/>
      <c r="PK630" s="7"/>
      <c r="PL630" s="7"/>
      <c r="PM630" s="7"/>
      <c r="PN630" s="7"/>
      <c r="PO630" s="7"/>
      <c r="PP630" s="7"/>
      <c r="PQ630" s="7"/>
      <c r="PR630" s="7"/>
      <c r="PS630" s="7"/>
      <c r="PT630" s="7"/>
      <c r="PU630" s="7"/>
      <c r="PV630" s="7"/>
      <c r="PW630" s="7"/>
      <c r="PX630" s="7"/>
      <c r="PY630" s="7"/>
      <c r="PZ630" s="7"/>
      <c r="QA630" s="7"/>
      <c r="QB630" s="7"/>
      <c r="QC630" s="7"/>
      <c r="QD630" s="7"/>
      <c r="QE630" s="7"/>
      <c r="QF630" s="7"/>
      <c r="QG630" s="7"/>
      <c r="QH630" s="7"/>
      <c r="QI630" s="7"/>
      <c r="QJ630" s="7"/>
      <c r="QK630" s="7"/>
      <c r="QL630" s="7"/>
      <c r="QM630" s="7"/>
      <c r="QN630" s="7"/>
      <c r="QO630" s="7"/>
      <c r="QP630" s="7"/>
      <c r="QQ630" s="7"/>
      <c r="QR630" s="7"/>
      <c r="QS630" s="7"/>
      <c r="QT630" s="7"/>
      <c r="QU630" s="7"/>
      <c r="QV630" s="7"/>
      <c r="QW630" s="7"/>
      <c r="QX630" s="7"/>
      <c r="QY630" s="7"/>
      <c r="QZ630" s="7"/>
      <c r="RA630" s="7"/>
      <c r="RB630" s="7"/>
      <c r="RC630" s="7"/>
      <c r="RD630" s="7"/>
      <c r="RE630" s="7"/>
      <c r="RF630" s="7"/>
      <c r="RG630" s="7"/>
      <c r="RH630" s="7"/>
      <c r="RI630" s="7"/>
      <c r="RJ630" s="7"/>
      <c r="RK630" s="7"/>
      <c r="RL630" s="7"/>
      <c r="RM630" s="7"/>
      <c r="RN630" s="7"/>
      <c r="RO630" s="7"/>
      <c r="RP630" s="7"/>
      <c r="RQ630" s="7"/>
      <c r="RR630" s="7"/>
      <c r="RS630" s="7"/>
      <c r="RT630" s="7"/>
      <c r="RU630" s="7"/>
      <c r="RV630" s="7"/>
      <c r="RW630" s="7"/>
      <c r="RX630" s="7"/>
      <c r="RY630" s="7"/>
      <c r="RZ630" s="7"/>
      <c r="SA630" s="7"/>
      <c r="SB630" s="7"/>
      <c r="SC630" s="7"/>
      <c r="SD630" s="7"/>
      <c r="SE630" s="7"/>
      <c r="SF630" s="7"/>
      <c r="SG630" s="7"/>
      <c r="SH630" s="7"/>
      <c r="SI630" s="7"/>
      <c r="SJ630" s="7"/>
      <c r="SK630" s="7"/>
    </row>
    <row r="631" ht="14.2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  <c r="DT631" s="7"/>
      <c r="DU631" s="7"/>
      <c r="DV631" s="7"/>
      <c r="DW631" s="7"/>
      <c r="DX631" s="7"/>
      <c r="DY631" s="7"/>
      <c r="DZ631" s="7"/>
      <c r="EA631" s="7"/>
      <c r="EB631" s="7"/>
      <c r="EC631" s="7"/>
      <c r="ED631" s="7"/>
      <c r="EE631" s="7"/>
      <c r="EF631" s="7"/>
      <c r="EG631" s="7"/>
      <c r="EH631" s="7"/>
      <c r="EI631" s="7"/>
      <c r="EJ631" s="7"/>
      <c r="EK631" s="7"/>
      <c r="EL631" s="7"/>
      <c r="EM631" s="7"/>
      <c r="EN631" s="7"/>
      <c r="EO631" s="7"/>
      <c r="EP631" s="7"/>
      <c r="EQ631" s="7"/>
      <c r="ER631" s="7"/>
      <c r="ES631" s="7"/>
      <c r="ET631" s="7"/>
      <c r="EU631" s="7"/>
      <c r="EV631" s="7"/>
      <c r="EW631" s="7"/>
      <c r="EX631" s="7"/>
      <c r="EY631" s="7"/>
      <c r="EZ631" s="7"/>
      <c r="FA631" s="7"/>
      <c r="FB631" s="7"/>
      <c r="FC631" s="7"/>
      <c r="FD631" s="7"/>
      <c r="FE631" s="7"/>
      <c r="FF631" s="7"/>
      <c r="FG631" s="7"/>
      <c r="FH631" s="7"/>
      <c r="FI631" s="7"/>
      <c r="FJ631" s="7"/>
      <c r="FK631" s="7"/>
      <c r="FL631" s="7"/>
      <c r="FM631" s="7"/>
      <c r="FN631" s="7"/>
      <c r="FO631" s="7"/>
      <c r="FP631" s="7"/>
      <c r="FQ631" s="7"/>
      <c r="FR631" s="7"/>
      <c r="FS631" s="7"/>
      <c r="FT631" s="7"/>
      <c r="FU631" s="7"/>
      <c r="FV631" s="7"/>
      <c r="FW631" s="7"/>
      <c r="FX631" s="7"/>
      <c r="FY631" s="7"/>
      <c r="FZ631" s="7"/>
      <c r="GA631" s="7"/>
      <c r="GB631" s="7"/>
      <c r="GC631" s="7"/>
      <c r="GD631" s="7"/>
      <c r="GE631" s="7"/>
      <c r="GF631" s="7"/>
      <c r="GG631" s="7"/>
      <c r="GH631" s="7"/>
      <c r="GI631" s="7"/>
      <c r="GJ631" s="7"/>
      <c r="GK631" s="7"/>
      <c r="GL631" s="7"/>
      <c r="GM631" s="7"/>
      <c r="GN631" s="7"/>
      <c r="GO631" s="7"/>
      <c r="GP631" s="7"/>
      <c r="GQ631" s="7"/>
      <c r="GR631" s="7"/>
      <c r="GS631" s="7"/>
      <c r="GT631" s="7"/>
      <c r="GU631" s="7"/>
      <c r="GV631" s="7"/>
      <c r="GW631" s="7"/>
      <c r="GX631" s="7"/>
      <c r="GY631" s="7"/>
      <c r="GZ631" s="7"/>
      <c r="HA631" s="7"/>
      <c r="HB631" s="7"/>
      <c r="HC631" s="7"/>
      <c r="HD631" s="7"/>
      <c r="HE631" s="7"/>
      <c r="HF631" s="7"/>
      <c r="HG631" s="7"/>
      <c r="HH631" s="7"/>
      <c r="HI631" s="7"/>
      <c r="HJ631" s="7"/>
      <c r="HK631" s="7"/>
      <c r="HL631" s="7"/>
      <c r="HM631" s="7"/>
      <c r="HN631" s="7"/>
      <c r="HO631" s="7"/>
      <c r="HP631" s="7"/>
      <c r="HQ631" s="7"/>
      <c r="HR631" s="7"/>
      <c r="HS631" s="7"/>
      <c r="HT631" s="7"/>
      <c r="HU631" s="7"/>
      <c r="HV631" s="7"/>
      <c r="HW631" s="7"/>
      <c r="HX631" s="7"/>
      <c r="HY631" s="7"/>
      <c r="HZ631" s="7"/>
      <c r="IA631" s="7"/>
      <c r="IB631" s="7"/>
      <c r="IC631" s="7"/>
      <c r="ID631" s="7"/>
      <c r="IE631" s="7"/>
      <c r="IF631" s="7"/>
      <c r="IG631" s="7"/>
      <c r="IH631" s="7"/>
      <c r="II631" s="7"/>
      <c r="IJ631" s="7"/>
      <c r="IK631" s="7"/>
      <c r="IL631" s="7"/>
      <c r="IM631" s="7"/>
      <c r="IN631" s="7"/>
      <c r="IO631" s="7"/>
      <c r="IP631" s="7"/>
      <c r="IQ631" s="7"/>
      <c r="IR631" s="7"/>
      <c r="IS631" s="7"/>
      <c r="IT631" s="7"/>
      <c r="IU631" s="7"/>
      <c r="IV631" s="7"/>
      <c r="IW631" s="7"/>
      <c r="IX631" s="7"/>
      <c r="IY631" s="7"/>
      <c r="IZ631" s="7"/>
      <c r="JA631" s="7"/>
      <c r="JB631" s="7"/>
      <c r="JC631" s="7"/>
      <c r="JD631" s="7"/>
      <c r="JE631" s="7"/>
      <c r="JF631" s="7"/>
      <c r="JG631" s="7"/>
      <c r="JH631" s="7"/>
      <c r="JI631" s="7"/>
      <c r="JJ631" s="7"/>
      <c r="JK631" s="7"/>
      <c r="JL631" s="7"/>
      <c r="JM631" s="7"/>
      <c r="JN631" s="7"/>
      <c r="JO631" s="7"/>
      <c r="JP631" s="7"/>
      <c r="JQ631" s="7"/>
      <c r="JR631" s="7"/>
      <c r="JS631" s="7"/>
      <c r="JT631" s="7"/>
      <c r="JU631" s="7"/>
      <c r="JV631" s="7"/>
      <c r="JW631" s="7"/>
      <c r="JX631" s="7"/>
      <c r="JY631" s="7"/>
      <c r="JZ631" s="7"/>
      <c r="KA631" s="7"/>
      <c r="KB631" s="7"/>
      <c r="KC631" s="7"/>
      <c r="KD631" s="7"/>
      <c r="KE631" s="7"/>
      <c r="KF631" s="7"/>
      <c r="KG631" s="7"/>
      <c r="KH631" s="7"/>
      <c r="KI631" s="7"/>
      <c r="KJ631" s="7"/>
      <c r="KK631" s="7"/>
      <c r="KL631" s="7"/>
      <c r="KM631" s="7"/>
      <c r="KN631" s="7"/>
      <c r="KO631" s="7"/>
      <c r="KP631" s="7"/>
      <c r="KQ631" s="7"/>
      <c r="KR631" s="7"/>
      <c r="KS631" s="7"/>
      <c r="KT631" s="7"/>
      <c r="KU631" s="7"/>
      <c r="KV631" s="7"/>
      <c r="KW631" s="7"/>
      <c r="KX631" s="7"/>
      <c r="KY631" s="7"/>
      <c r="KZ631" s="7"/>
      <c r="LA631" s="7"/>
      <c r="LB631" s="7"/>
      <c r="LC631" s="7"/>
      <c r="LD631" s="7"/>
      <c r="LE631" s="7"/>
      <c r="LF631" s="7"/>
      <c r="LG631" s="7"/>
      <c r="LH631" s="7"/>
      <c r="LI631" s="7"/>
      <c r="LJ631" s="7"/>
      <c r="LK631" s="7"/>
      <c r="LL631" s="7"/>
      <c r="LM631" s="7"/>
      <c r="LN631" s="7"/>
      <c r="LO631" s="7"/>
      <c r="LP631" s="7"/>
      <c r="LQ631" s="7"/>
      <c r="LR631" s="7"/>
      <c r="LS631" s="7"/>
      <c r="LT631" s="7"/>
      <c r="LU631" s="7"/>
      <c r="LV631" s="7"/>
      <c r="LW631" s="7"/>
      <c r="LX631" s="7"/>
      <c r="LY631" s="7"/>
      <c r="LZ631" s="7"/>
      <c r="MA631" s="7"/>
      <c r="MB631" s="7"/>
      <c r="MC631" s="7"/>
      <c r="MD631" s="7"/>
      <c r="ME631" s="7"/>
      <c r="MF631" s="7"/>
      <c r="MG631" s="7"/>
      <c r="MH631" s="7"/>
      <c r="MI631" s="7"/>
      <c r="MJ631" s="7"/>
      <c r="MK631" s="7"/>
      <c r="ML631" s="7"/>
      <c r="MM631" s="7"/>
      <c r="MN631" s="7"/>
      <c r="MO631" s="7"/>
      <c r="MP631" s="7"/>
      <c r="MQ631" s="7"/>
      <c r="MR631" s="7"/>
      <c r="MS631" s="7"/>
      <c r="MT631" s="7"/>
      <c r="MU631" s="7"/>
      <c r="MV631" s="7"/>
      <c r="MW631" s="7"/>
      <c r="MX631" s="7"/>
      <c r="MY631" s="7"/>
      <c r="MZ631" s="7"/>
      <c r="NA631" s="7"/>
      <c r="NB631" s="7"/>
      <c r="NC631" s="7"/>
      <c r="ND631" s="7"/>
      <c r="NE631" s="7"/>
      <c r="NF631" s="7"/>
      <c r="NG631" s="7"/>
      <c r="NH631" s="7"/>
      <c r="NI631" s="7"/>
      <c r="NJ631" s="7"/>
      <c r="NK631" s="7"/>
      <c r="NL631" s="7"/>
      <c r="NM631" s="7"/>
      <c r="NN631" s="7"/>
      <c r="NO631" s="7"/>
      <c r="NP631" s="7"/>
      <c r="NQ631" s="7"/>
      <c r="NR631" s="7"/>
      <c r="NS631" s="7"/>
      <c r="NT631" s="7"/>
      <c r="NU631" s="7"/>
      <c r="NV631" s="7"/>
      <c r="NW631" s="7"/>
      <c r="NX631" s="7"/>
      <c r="NY631" s="7"/>
      <c r="NZ631" s="7"/>
      <c r="OA631" s="7"/>
      <c r="OB631" s="7"/>
      <c r="OC631" s="7"/>
      <c r="OD631" s="7"/>
      <c r="OE631" s="7"/>
      <c r="OF631" s="7"/>
      <c r="OG631" s="7"/>
      <c r="OH631" s="7"/>
      <c r="OI631" s="7"/>
      <c r="OJ631" s="7"/>
      <c r="OK631" s="7"/>
      <c r="OL631" s="7"/>
      <c r="OM631" s="7"/>
      <c r="ON631" s="7"/>
      <c r="OO631" s="7"/>
      <c r="OP631" s="7"/>
      <c r="OQ631" s="7"/>
      <c r="OR631" s="7"/>
      <c r="OS631" s="7"/>
      <c r="OT631" s="7"/>
      <c r="OU631" s="7"/>
      <c r="OV631" s="7"/>
      <c r="OW631" s="7"/>
      <c r="OX631" s="7"/>
      <c r="OY631" s="7"/>
      <c r="OZ631" s="7"/>
      <c r="PA631" s="7"/>
      <c r="PB631" s="7"/>
      <c r="PC631" s="7"/>
      <c r="PD631" s="7"/>
      <c r="PE631" s="7"/>
      <c r="PF631" s="7"/>
      <c r="PG631" s="7"/>
      <c r="PH631" s="7"/>
      <c r="PI631" s="7"/>
      <c r="PJ631" s="7"/>
      <c r="PK631" s="7"/>
      <c r="PL631" s="7"/>
      <c r="PM631" s="7"/>
      <c r="PN631" s="7"/>
      <c r="PO631" s="7"/>
      <c r="PP631" s="7"/>
      <c r="PQ631" s="7"/>
      <c r="PR631" s="7"/>
      <c r="PS631" s="7"/>
      <c r="PT631" s="7"/>
      <c r="PU631" s="7"/>
      <c r="PV631" s="7"/>
      <c r="PW631" s="7"/>
      <c r="PX631" s="7"/>
      <c r="PY631" s="7"/>
      <c r="PZ631" s="7"/>
      <c r="QA631" s="7"/>
      <c r="QB631" s="7"/>
      <c r="QC631" s="7"/>
      <c r="QD631" s="7"/>
      <c r="QE631" s="7"/>
      <c r="QF631" s="7"/>
      <c r="QG631" s="7"/>
      <c r="QH631" s="7"/>
      <c r="QI631" s="7"/>
      <c r="QJ631" s="7"/>
      <c r="QK631" s="7"/>
      <c r="QL631" s="7"/>
      <c r="QM631" s="7"/>
      <c r="QN631" s="7"/>
      <c r="QO631" s="7"/>
      <c r="QP631" s="7"/>
      <c r="QQ631" s="7"/>
      <c r="QR631" s="7"/>
      <c r="QS631" s="7"/>
      <c r="QT631" s="7"/>
      <c r="QU631" s="7"/>
      <c r="QV631" s="7"/>
      <c r="QW631" s="7"/>
      <c r="QX631" s="7"/>
      <c r="QY631" s="7"/>
      <c r="QZ631" s="7"/>
      <c r="RA631" s="7"/>
      <c r="RB631" s="7"/>
      <c r="RC631" s="7"/>
      <c r="RD631" s="7"/>
      <c r="RE631" s="7"/>
      <c r="RF631" s="7"/>
      <c r="RG631" s="7"/>
      <c r="RH631" s="7"/>
      <c r="RI631" s="7"/>
      <c r="RJ631" s="7"/>
      <c r="RK631" s="7"/>
      <c r="RL631" s="7"/>
      <c r="RM631" s="7"/>
      <c r="RN631" s="7"/>
      <c r="RO631" s="7"/>
      <c r="RP631" s="7"/>
      <c r="RQ631" s="7"/>
      <c r="RR631" s="7"/>
      <c r="RS631" s="7"/>
      <c r="RT631" s="7"/>
      <c r="RU631" s="7"/>
      <c r="RV631" s="7"/>
      <c r="RW631" s="7"/>
      <c r="RX631" s="7"/>
      <c r="RY631" s="7"/>
      <c r="RZ631" s="7"/>
      <c r="SA631" s="7"/>
      <c r="SB631" s="7"/>
      <c r="SC631" s="7"/>
      <c r="SD631" s="7"/>
      <c r="SE631" s="7"/>
      <c r="SF631" s="7"/>
      <c r="SG631" s="7"/>
      <c r="SH631" s="7"/>
      <c r="SI631" s="7"/>
      <c r="SJ631" s="7"/>
      <c r="SK631" s="7"/>
    </row>
    <row r="632" ht="14.2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  <c r="DT632" s="7"/>
      <c r="DU632" s="7"/>
      <c r="DV632" s="7"/>
      <c r="DW632" s="7"/>
      <c r="DX632" s="7"/>
      <c r="DY632" s="7"/>
      <c r="DZ632" s="7"/>
      <c r="EA632" s="7"/>
      <c r="EB632" s="7"/>
      <c r="EC632" s="7"/>
      <c r="ED632" s="7"/>
      <c r="EE632" s="7"/>
      <c r="EF632" s="7"/>
      <c r="EG632" s="7"/>
      <c r="EH632" s="7"/>
      <c r="EI632" s="7"/>
      <c r="EJ632" s="7"/>
      <c r="EK632" s="7"/>
      <c r="EL632" s="7"/>
      <c r="EM632" s="7"/>
      <c r="EN632" s="7"/>
      <c r="EO632" s="7"/>
      <c r="EP632" s="7"/>
      <c r="EQ632" s="7"/>
      <c r="ER632" s="7"/>
      <c r="ES632" s="7"/>
      <c r="ET632" s="7"/>
      <c r="EU632" s="7"/>
      <c r="EV632" s="7"/>
      <c r="EW632" s="7"/>
      <c r="EX632" s="7"/>
      <c r="EY632" s="7"/>
      <c r="EZ632" s="7"/>
      <c r="FA632" s="7"/>
      <c r="FB632" s="7"/>
      <c r="FC632" s="7"/>
      <c r="FD632" s="7"/>
      <c r="FE632" s="7"/>
      <c r="FF632" s="7"/>
      <c r="FG632" s="7"/>
      <c r="FH632" s="7"/>
      <c r="FI632" s="7"/>
      <c r="FJ632" s="7"/>
      <c r="FK632" s="7"/>
      <c r="FL632" s="7"/>
      <c r="FM632" s="7"/>
      <c r="FN632" s="7"/>
      <c r="FO632" s="7"/>
      <c r="FP632" s="7"/>
      <c r="FQ632" s="7"/>
      <c r="FR632" s="7"/>
      <c r="FS632" s="7"/>
      <c r="FT632" s="7"/>
      <c r="FU632" s="7"/>
      <c r="FV632" s="7"/>
      <c r="FW632" s="7"/>
      <c r="FX632" s="7"/>
      <c r="FY632" s="7"/>
      <c r="FZ632" s="7"/>
      <c r="GA632" s="7"/>
      <c r="GB632" s="7"/>
      <c r="GC632" s="7"/>
      <c r="GD632" s="7"/>
      <c r="GE632" s="7"/>
      <c r="GF632" s="7"/>
      <c r="GG632" s="7"/>
      <c r="GH632" s="7"/>
      <c r="GI632" s="7"/>
      <c r="GJ632" s="7"/>
      <c r="GK632" s="7"/>
      <c r="GL632" s="7"/>
      <c r="GM632" s="7"/>
      <c r="GN632" s="7"/>
      <c r="GO632" s="7"/>
      <c r="GP632" s="7"/>
      <c r="GQ632" s="7"/>
      <c r="GR632" s="7"/>
      <c r="GS632" s="7"/>
      <c r="GT632" s="7"/>
      <c r="GU632" s="7"/>
      <c r="GV632" s="7"/>
      <c r="GW632" s="7"/>
      <c r="GX632" s="7"/>
      <c r="GY632" s="7"/>
      <c r="GZ632" s="7"/>
      <c r="HA632" s="7"/>
      <c r="HB632" s="7"/>
      <c r="HC632" s="7"/>
      <c r="HD632" s="7"/>
      <c r="HE632" s="7"/>
      <c r="HF632" s="7"/>
      <c r="HG632" s="7"/>
      <c r="HH632" s="7"/>
      <c r="HI632" s="7"/>
      <c r="HJ632" s="7"/>
      <c r="HK632" s="7"/>
      <c r="HL632" s="7"/>
      <c r="HM632" s="7"/>
      <c r="HN632" s="7"/>
      <c r="HO632" s="7"/>
      <c r="HP632" s="7"/>
      <c r="HQ632" s="7"/>
      <c r="HR632" s="7"/>
      <c r="HS632" s="7"/>
      <c r="HT632" s="7"/>
      <c r="HU632" s="7"/>
      <c r="HV632" s="7"/>
      <c r="HW632" s="7"/>
      <c r="HX632" s="7"/>
      <c r="HY632" s="7"/>
      <c r="HZ632" s="7"/>
      <c r="IA632" s="7"/>
      <c r="IB632" s="7"/>
      <c r="IC632" s="7"/>
      <c r="ID632" s="7"/>
      <c r="IE632" s="7"/>
      <c r="IF632" s="7"/>
      <c r="IG632" s="7"/>
      <c r="IH632" s="7"/>
      <c r="II632" s="7"/>
      <c r="IJ632" s="7"/>
      <c r="IK632" s="7"/>
      <c r="IL632" s="7"/>
      <c r="IM632" s="7"/>
      <c r="IN632" s="7"/>
      <c r="IO632" s="7"/>
      <c r="IP632" s="7"/>
      <c r="IQ632" s="7"/>
      <c r="IR632" s="7"/>
      <c r="IS632" s="7"/>
      <c r="IT632" s="7"/>
      <c r="IU632" s="7"/>
      <c r="IV632" s="7"/>
      <c r="IW632" s="7"/>
      <c r="IX632" s="7"/>
      <c r="IY632" s="7"/>
      <c r="IZ632" s="7"/>
      <c r="JA632" s="7"/>
      <c r="JB632" s="7"/>
      <c r="JC632" s="7"/>
      <c r="JD632" s="7"/>
      <c r="JE632" s="7"/>
      <c r="JF632" s="7"/>
      <c r="JG632" s="7"/>
      <c r="JH632" s="7"/>
      <c r="JI632" s="7"/>
      <c r="JJ632" s="7"/>
      <c r="JK632" s="7"/>
      <c r="JL632" s="7"/>
      <c r="JM632" s="7"/>
      <c r="JN632" s="7"/>
      <c r="JO632" s="7"/>
      <c r="JP632" s="7"/>
      <c r="JQ632" s="7"/>
      <c r="JR632" s="7"/>
      <c r="JS632" s="7"/>
      <c r="JT632" s="7"/>
      <c r="JU632" s="7"/>
      <c r="JV632" s="7"/>
      <c r="JW632" s="7"/>
      <c r="JX632" s="7"/>
      <c r="JY632" s="7"/>
      <c r="JZ632" s="7"/>
      <c r="KA632" s="7"/>
      <c r="KB632" s="7"/>
      <c r="KC632" s="7"/>
      <c r="KD632" s="7"/>
      <c r="KE632" s="7"/>
      <c r="KF632" s="7"/>
      <c r="KG632" s="7"/>
      <c r="KH632" s="7"/>
      <c r="KI632" s="7"/>
      <c r="KJ632" s="7"/>
      <c r="KK632" s="7"/>
      <c r="KL632" s="7"/>
      <c r="KM632" s="7"/>
      <c r="KN632" s="7"/>
      <c r="KO632" s="7"/>
      <c r="KP632" s="7"/>
      <c r="KQ632" s="7"/>
      <c r="KR632" s="7"/>
      <c r="KS632" s="7"/>
      <c r="KT632" s="7"/>
      <c r="KU632" s="7"/>
      <c r="KV632" s="7"/>
      <c r="KW632" s="7"/>
      <c r="KX632" s="7"/>
      <c r="KY632" s="7"/>
      <c r="KZ632" s="7"/>
      <c r="LA632" s="7"/>
      <c r="LB632" s="7"/>
      <c r="LC632" s="7"/>
      <c r="LD632" s="7"/>
      <c r="LE632" s="7"/>
      <c r="LF632" s="7"/>
      <c r="LG632" s="7"/>
      <c r="LH632" s="7"/>
      <c r="LI632" s="7"/>
      <c r="LJ632" s="7"/>
      <c r="LK632" s="7"/>
      <c r="LL632" s="7"/>
      <c r="LM632" s="7"/>
      <c r="LN632" s="7"/>
      <c r="LO632" s="7"/>
      <c r="LP632" s="7"/>
      <c r="LQ632" s="7"/>
      <c r="LR632" s="7"/>
      <c r="LS632" s="7"/>
      <c r="LT632" s="7"/>
      <c r="LU632" s="7"/>
      <c r="LV632" s="7"/>
      <c r="LW632" s="7"/>
      <c r="LX632" s="7"/>
      <c r="LY632" s="7"/>
      <c r="LZ632" s="7"/>
      <c r="MA632" s="7"/>
      <c r="MB632" s="7"/>
      <c r="MC632" s="7"/>
      <c r="MD632" s="7"/>
      <c r="ME632" s="7"/>
      <c r="MF632" s="7"/>
      <c r="MG632" s="7"/>
      <c r="MH632" s="7"/>
      <c r="MI632" s="7"/>
      <c r="MJ632" s="7"/>
      <c r="MK632" s="7"/>
      <c r="ML632" s="7"/>
      <c r="MM632" s="7"/>
      <c r="MN632" s="7"/>
      <c r="MO632" s="7"/>
      <c r="MP632" s="7"/>
      <c r="MQ632" s="7"/>
      <c r="MR632" s="7"/>
      <c r="MS632" s="7"/>
      <c r="MT632" s="7"/>
      <c r="MU632" s="7"/>
      <c r="MV632" s="7"/>
      <c r="MW632" s="7"/>
      <c r="MX632" s="7"/>
      <c r="MY632" s="7"/>
      <c r="MZ632" s="7"/>
      <c r="NA632" s="7"/>
      <c r="NB632" s="7"/>
      <c r="NC632" s="7"/>
      <c r="ND632" s="7"/>
      <c r="NE632" s="7"/>
      <c r="NF632" s="7"/>
      <c r="NG632" s="7"/>
      <c r="NH632" s="7"/>
      <c r="NI632" s="7"/>
      <c r="NJ632" s="7"/>
      <c r="NK632" s="7"/>
      <c r="NL632" s="7"/>
      <c r="NM632" s="7"/>
      <c r="NN632" s="7"/>
      <c r="NO632" s="7"/>
      <c r="NP632" s="7"/>
      <c r="NQ632" s="7"/>
      <c r="NR632" s="7"/>
      <c r="NS632" s="7"/>
      <c r="NT632" s="7"/>
      <c r="NU632" s="7"/>
      <c r="NV632" s="7"/>
      <c r="NW632" s="7"/>
      <c r="NX632" s="7"/>
      <c r="NY632" s="7"/>
      <c r="NZ632" s="7"/>
      <c r="OA632" s="7"/>
      <c r="OB632" s="7"/>
      <c r="OC632" s="7"/>
      <c r="OD632" s="7"/>
      <c r="OE632" s="7"/>
      <c r="OF632" s="7"/>
      <c r="OG632" s="7"/>
      <c r="OH632" s="7"/>
      <c r="OI632" s="7"/>
      <c r="OJ632" s="7"/>
      <c r="OK632" s="7"/>
      <c r="OL632" s="7"/>
      <c r="OM632" s="7"/>
      <c r="ON632" s="7"/>
      <c r="OO632" s="7"/>
      <c r="OP632" s="7"/>
      <c r="OQ632" s="7"/>
      <c r="OR632" s="7"/>
      <c r="OS632" s="7"/>
      <c r="OT632" s="7"/>
      <c r="OU632" s="7"/>
      <c r="OV632" s="7"/>
      <c r="OW632" s="7"/>
      <c r="OX632" s="7"/>
      <c r="OY632" s="7"/>
      <c r="OZ632" s="7"/>
      <c r="PA632" s="7"/>
      <c r="PB632" s="7"/>
      <c r="PC632" s="7"/>
      <c r="PD632" s="7"/>
      <c r="PE632" s="7"/>
      <c r="PF632" s="7"/>
      <c r="PG632" s="7"/>
      <c r="PH632" s="7"/>
      <c r="PI632" s="7"/>
      <c r="PJ632" s="7"/>
      <c r="PK632" s="7"/>
      <c r="PL632" s="7"/>
      <c r="PM632" s="7"/>
      <c r="PN632" s="7"/>
      <c r="PO632" s="7"/>
      <c r="PP632" s="7"/>
      <c r="PQ632" s="7"/>
      <c r="PR632" s="7"/>
      <c r="PS632" s="7"/>
      <c r="PT632" s="7"/>
      <c r="PU632" s="7"/>
      <c r="PV632" s="7"/>
      <c r="PW632" s="7"/>
      <c r="PX632" s="7"/>
      <c r="PY632" s="7"/>
      <c r="PZ632" s="7"/>
      <c r="QA632" s="7"/>
      <c r="QB632" s="7"/>
      <c r="QC632" s="7"/>
      <c r="QD632" s="7"/>
      <c r="QE632" s="7"/>
      <c r="QF632" s="7"/>
      <c r="QG632" s="7"/>
      <c r="QH632" s="7"/>
      <c r="QI632" s="7"/>
      <c r="QJ632" s="7"/>
      <c r="QK632" s="7"/>
      <c r="QL632" s="7"/>
      <c r="QM632" s="7"/>
      <c r="QN632" s="7"/>
      <c r="QO632" s="7"/>
      <c r="QP632" s="7"/>
      <c r="QQ632" s="7"/>
      <c r="QR632" s="7"/>
      <c r="QS632" s="7"/>
      <c r="QT632" s="7"/>
      <c r="QU632" s="7"/>
      <c r="QV632" s="7"/>
      <c r="QW632" s="7"/>
      <c r="QX632" s="7"/>
      <c r="QY632" s="7"/>
      <c r="QZ632" s="7"/>
      <c r="RA632" s="7"/>
      <c r="RB632" s="7"/>
      <c r="RC632" s="7"/>
      <c r="RD632" s="7"/>
      <c r="RE632" s="7"/>
      <c r="RF632" s="7"/>
      <c r="RG632" s="7"/>
      <c r="RH632" s="7"/>
      <c r="RI632" s="7"/>
      <c r="RJ632" s="7"/>
      <c r="RK632" s="7"/>
      <c r="RL632" s="7"/>
      <c r="RM632" s="7"/>
      <c r="RN632" s="7"/>
      <c r="RO632" s="7"/>
      <c r="RP632" s="7"/>
      <c r="RQ632" s="7"/>
      <c r="RR632" s="7"/>
      <c r="RS632" s="7"/>
      <c r="RT632" s="7"/>
      <c r="RU632" s="7"/>
      <c r="RV632" s="7"/>
      <c r="RW632" s="7"/>
      <c r="RX632" s="7"/>
      <c r="RY632" s="7"/>
      <c r="RZ632" s="7"/>
      <c r="SA632" s="7"/>
      <c r="SB632" s="7"/>
      <c r="SC632" s="7"/>
      <c r="SD632" s="7"/>
      <c r="SE632" s="7"/>
      <c r="SF632" s="7"/>
      <c r="SG632" s="7"/>
      <c r="SH632" s="7"/>
      <c r="SI632" s="7"/>
      <c r="SJ632" s="7"/>
      <c r="SK632" s="7"/>
    </row>
    <row r="633" ht="14.2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  <c r="DT633" s="7"/>
      <c r="DU633" s="7"/>
      <c r="DV633" s="7"/>
      <c r="DW633" s="7"/>
      <c r="DX633" s="7"/>
      <c r="DY633" s="7"/>
      <c r="DZ633" s="7"/>
      <c r="EA633" s="7"/>
      <c r="EB633" s="7"/>
      <c r="EC633" s="7"/>
      <c r="ED633" s="7"/>
      <c r="EE633" s="7"/>
      <c r="EF633" s="7"/>
      <c r="EG633" s="7"/>
      <c r="EH633" s="7"/>
      <c r="EI633" s="7"/>
      <c r="EJ633" s="7"/>
      <c r="EK633" s="7"/>
      <c r="EL633" s="7"/>
      <c r="EM633" s="7"/>
      <c r="EN633" s="7"/>
      <c r="EO633" s="7"/>
      <c r="EP633" s="7"/>
      <c r="EQ633" s="7"/>
      <c r="ER633" s="7"/>
      <c r="ES633" s="7"/>
      <c r="ET633" s="7"/>
      <c r="EU633" s="7"/>
      <c r="EV633" s="7"/>
      <c r="EW633" s="7"/>
      <c r="EX633" s="7"/>
      <c r="EY633" s="7"/>
      <c r="EZ633" s="7"/>
      <c r="FA633" s="7"/>
      <c r="FB633" s="7"/>
      <c r="FC633" s="7"/>
      <c r="FD633" s="7"/>
      <c r="FE633" s="7"/>
      <c r="FF633" s="7"/>
      <c r="FG633" s="7"/>
      <c r="FH633" s="7"/>
      <c r="FI633" s="7"/>
      <c r="FJ633" s="7"/>
      <c r="FK633" s="7"/>
      <c r="FL633" s="7"/>
      <c r="FM633" s="7"/>
      <c r="FN633" s="7"/>
      <c r="FO633" s="7"/>
      <c r="FP633" s="7"/>
      <c r="FQ633" s="7"/>
      <c r="FR633" s="7"/>
      <c r="FS633" s="7"/>
      <c r="FT633" s="7"/>
      <c r="FU633" s="7"/>
      <c r="FV633" s="7"/>
      <c r="FW633" s="7"/>
      <c r="FX633" s="7"/>
      <c r="FY633" s="7"/>
      <c r="FZ633" s="7"/>
      <c r="GA633" s="7"/>
      <c r="GB633" s="7"/>
      <c r="GC633" s="7"/>
      <c r="GD633" s="7"/>
      <c r="GE633" s="7"/>
      <c r="GF633" s="7"/>
      <c r="GG633" s="7"/>
      <c r="GH633" s="7"/>
      <c r="GI633" s="7"/>
      <c r="GJ633" s="7"/>
      <c r="GK633" s="7"/>
      <c r="GL633" s="7"/>
      <c r="GM633" s="7"/>
      <c r="GN633" s="7"/>
      <c r="GO633" s="7"/>
      <c r="GP633" s="7"/>
      <c r="GQ633" s="7"/>
      <c r="GR633" s="7"/>
      <c r="GS633" s="7"/>
      <c r="GT633" s="7"/>
      <c r="GU633" s="7"/>
      <c r="GV633" s="7"/>
      <c r="GW633" s="7"/>
      <c r="GX633" s="7"/>
      <c r="GY633" s="7"/>
      <c r="GZ633" s="7"/>
      <c r="HA633" s="7"/>
      <c r="HB633" s="7"/>
      <c r="HC633" s="7"/>
      <c r="HD633" s="7"/>
      <c r="HE633" s="7"/>
      <c r="HF633" s="7"/>
      <c r="HG633" s="7"/>
      <c r="HH633" s="7"/>
      <c r="HI633" s="7"/>
      <c r="HJ633" s="7"/>
      <c r="HK633" s="7"/>
      <c r="HL633" s="7"/>
      <c r="HM633" s="7"/>
      <c r="HN633" s="7"/>
      <c r="HO633" s="7"/>
      <c r="HP633" s="7"/>
      <c r="HQ633" s="7"/>
      <c r="HR633" s="7"/>
      <c r="HS633" s="7"/>
      <c r="HT633" s="7"/>
      <c r="HU633" s="7"/>
      <c r="HV633" s="7"/>
      <c r="HW633" s="7"/>
      <c r="HX633" s="7"/>
      <c r="HY633" s="7"/>
      <c r="HZ633" s="7"/>
      <c r="IA633" s="7"/>
      <c r="IB633" s="7"/>
      <c r="IC633" s="7"/>
      <c r="ID633" s="7"/>
      <c r="IE633" s="7"/>
      <c r="IF633" s="7"/>
      <c r="IG633" s="7"/>
      <c r="IH633" s="7"/>
      <c r="II633" s="7"/>
      <c r="IJ633" s="7"/>
      <c r="IK633" s="7"/>
      <c r="IL633" s="7"/>
      <c r="IM633" s="7"/>
      <c r="IN633" s="7"/>
      <c r="IO633" s="7"/>
      <c r="IP633" s="7"/>
      <c r="IQ633" s="7"/>
      <c r="IR633" s="7"/>
      <c r="IS633" s="7"/>
      <c r="IT633" s="7"/>
      <c r="IU633" s="7"/>
      <c r="IV633" s="7"/>
      <c r="IW633" s="7"/>
      <c r="IX633" s="7"/>
      <c r="IY633" s="7"/>
      <c r="IZ633" s="7"/>
      <c r="JA633" s="7"/>
      <c r="JB633" s="7"/>
      <c r="JC633" s="7"/>
      <c r="JD633" s="7"/>
      <c r="JE633" s="7"/>
      <c r="JF633" s="7"/>
      <c r="JG633" s="7"/>
      <c r="JH633" s="7"/>
      <c r="JI633" s="7"/>
      <c r="JJ633" s="7"/>
      <c r="JK633" s="7"/>
      <c r="JL633" s="7"/>
      <c r="JM633" s="7"/>
      <c r="JN633" s="7"/>
      <c r="JO633" s="7"/>
      <c r="JP633" s="7"/>
      <c r="JQ633" s="7"/>
      <c r="JR633" s="7"/>
      <c r="JS633" s="7"/>
      <c r="JT633" s="7"/>
      <c r="JU633" s="7"/>
      <c r="JV633" s="7"/>
      <c r="JW633" s="7"/>
      <c r="JX633" s="7"/>
      <c r="JY633" s="7"/>
      <c r="JZ633" s="7"/>
      <c r="KA633" s="7"/>
      <c r="KB633" s="7"/>
      <c r="KC633" s="7"/>
      <c r="KD633" s="7"/>
      <c r="KE633" s="7"/>
      <c r="KF633" s="7"/>
      <c r="KG633" s="7"/>
      <c r="KH633" s="7"/>
      <c r="KI633" s="7"/>
      <c r="KJ633" s="7"/>
      <c r="KK633" s="7"/>
      <c r="KL633" s="7"/>
      <c r="KM633" s="7"/>
      <c r="KN633" s="7"/>
      <c r="KO633" s="7"/>
      <c r="KP633" s="7"/>
      <c r="KQ633" s="7"/>
      <c r="KR633" s="7"/>
      <c r="KS633" s="7"/>
      <c r="KT633" s="7"/>
      <c r="KU633" s="7"/>
      <c r="KV633" s="7"/>
      <c r="KW633" s="7"/>
      <c r="KX633" s="7"/>
      <c r="KY633" s="7"/>
      <c r="KZ633" s="7"/>
      <c r="LA633" s="7"/>
      <c r="LB633" s="7"/>
      <c r="LC633" s="7"/>
      <c r="LD633" s="7"/>
      <c r="LE633" s="7"/>
      <c r="LF633" s="7"/>
      <c r="LG633" s="7"/>
      <c r="LH633" s="7"/>
      <c r="LI633" s="7"/>
      <c r="LJ633" s="7"/>
      <c r="LK633" s="7"/>
      <c r="LL633" s="7"/>
      <c r="LM633" s="7"/>
      <c r="LN633" s="7"/>
      <c r="LO633" s="7"/>
      <c r="LP633" s="7"/>
      <c r="LQ633" s="7"/>
      <c r="LR633" s="7"/>
      <c r="LS633" s="7"/>
      <c r="LT633" s="7"/>
      <c r="LU633" s="7"/>
      <c r="LV633" s="7"/>
      <c r="LW633" s="7"/>
      <c r="LX633" s="7"/>
      <c r="LY633" s="7"/>
      <c r="LZ633" s="7"/>
      <c r="MA633" s="7"/>
      <c r="MB633" s="7"/>
      <c r="MC633" s="7"/>
      <c r="MD633" s="7"/>
      <c r="ME633" s="7"/>
      <c r="MF633" s="7"/>
      <c r="MG633" s="7"/>
      <c r="MH633" s="7"/>
      <c r="MI633" s="7"/>
      <c r="MJ633" s="7"/>
      <c r="MK633" s="7"/>
      <c r="ML633" s="7"/>
      <c r="MM633" s="7"/>
      <c r="MN633" s="7"/>
      <c r="MO633" s="7"/>
      <c r="MP633" s="7"/>
      <c r="MQ633" s="7"/>
      <c r="MR633" s="7"/>
      <c r="MS633" s="7"/>
      <c r="MT633" s="7"/>
      <c r="MU633" s="7"/>
      <c r="MV633" s="7"/>
      <c r="MW633" s="7"/>
      <c r="MX633" s="7"/>
      <c r="MY633" s="7"/>
      <c r="MZ633" s="7"/>
      <c r="NA633" s="7"/>
      <c r="NB633" s="7"/>
      <c r="NC633" s="7"/>
      <c r="ND633" s="7"/>
      <c r="NE633" s="7"/>
      <c r="NF633" s="7"/>
      <c r="NG633" s="7"/>
      <c r="NH633" s="7"/>
      <c r="NI633" s="7"/>
      <c r="NJ633" s="7"/>
      <c r="NK633" s="7"/>
      <c r="NL633" s="7"/>
      <c r="NM633" s="7"/>
      <c r="NN633" s="7"/>
      <c r="NO633" s="7"/>
      <c r="NP633" s="7"/>
      <c r="NQ633" s="7"/>
      <c r="NR633" s="7"/>
      <c r="NS633" s="7"/>
      <c r="NT633" s="7"/>
      <c r="NU633" s="7"/>
      <c r="NV633" s="7"/>
      <c r="NW633" s="7"/>
      <c r="NX633" s="7"/>
      <c r="NY633" s="7"/>
      <c r="NZ633" s="7"/>
      <c r="OA633" s="7"/>
      <c r="OB633" s="7"/>
      <c r="OC633" s="7"/>
      <c r="OD633" s="7"/>
      <c r="OE633" s="7"/>
      <c r="OF633" s="7"/>
      <c r="OG633" s="7"/>
      <c r="OH633" s="7"/>
      <c r="OI633" s="7"/>
      <c r="OJ633" s="7"/>
      <c r="OK633" s="7"/>
      <c r="OL633" s="7"/>
      <c r="OM633" s="7"/>
      <c r="ON633" s="7"/>
      <c r="OO633" s="7"/>
      <c r="OP633" s="7"/>
      <c r="OQ633" s="7"/>
      <c r="OR633" s="7"/>
      <c r="OS633" s="7"/>
      <c r="OT633" s="7"/>
      <c r="OU633" s="7"/>
      <c r="OV633" s="7"/>
      <c r="OW633" s="7"/>
      <c r="OX633" s="7"/>
      <c r="OY633" s="7"/>
      <c r="OZ633" s="7"/>
      <c r="PA633" s="7"/>
      <c r="PB633" s="7"/>
      <c r="PC633" s="7"/>
      <c r="PD633" s="7"/>
      <c r="PE633" s="7"/>
      <c r="PF633" s="7"/>
      <c r="PG633" s="7"/>
      <c r="PH633" s="7"/>
      <c r="PI633" s="7"/>
      <c r="PJ633" s="7"/>
      <c r="PK633" s="7"/>
      <c r="PL633" s="7"/>
      <c r="PM633" s="7"/>
      <c r="PN633" s="7"/>
      <c r="PO633" s="7"/>
      <c r="PP633" s="7"/>
      <c r="PQ633" s="7"/>
      <c r="PR633" s="7"/>
      <c r="PS633" s="7"/>
      <c r="PT633" s="7"/>
      <c r="PU633" s="7"/>
      <c r="PV633" s="7"/>
      <c r="PW633" s="7"/>
      <c r="PX633" s="7"/>
      <c r="PY633" s="7"/>
      <c r="PZ633" s="7"/>
      <c r="QA633" s="7"/>
      <c r="QB633" s="7"/>
      <c r="QC633" s="7"/>
      <c r="QD633" s="7"/>
      <c r="QE633" s="7"/>
      <c r="QF633" s="7"/>
      <c r="QG633" s="7"/>
      <c r="QH633" s="7"/>
      <c r="QI633" s="7"/>
      <c r="QJ633" s="7"/>
      <c r="QK633" s="7"/>
      <c r="QL633" s="7"/>
      <c r="QM633" s="7"/>
      <c r="QN633" s="7"/>
      <c r="QO633" s="7"/>
      <c r="QP633" s="7"/>
      <c r="QQ633" s="7"/>
      <c r="QR633" s="7"/>
      <c r="QS633" s="7"/>
      <c r="QT633" s="7"/>
      <c r="QU633" s="7"/>
      <c r="QV633" s="7"/>
      <c r="QW633" s="7"/>
      <c r="QX633" s="7"/>
      <c r="QY633" s="7"/>
      <c r="QZ633" s="7"/>
      <c r="RA633" s="7"/>
      <c r="RB633" s="7"/>
      <c r="RC633" s="7"/>
      <c r="RD633" s="7"/>
      <c r="RE633" s="7"/>
      <c r="RF633" s="7"/>
      <c r="RG633" s="7"/>
      <c r="RH633" s="7"/>
      <c r="RI633" s="7"/>
      <c r="RJ633" s="7"/>
      <c r="RK633" s="7"/>
      <c r="RL633" s="7"/>
      <c r="RM633" s="7"/>
      <c r="RN633" s="7"/>
      <c r="RO633" s="7"/>
      <c r="RP633" s="7"/>
      <c r="RQ633" s="7"/>
      <c r="RR633" s="7"/>
      <c r="RS633" s="7"/>
      <c r="RT633" s="7"/>
      <c r="RU633" s="7"/>
      <c r="RV633" s="7"/>
      <c r="RW633" s="7"/>
      <c r="RX633" s="7"/>
      <c r="RY633" s="7"/>
      <c r="RZ633" s="7"/>
      <c r="SA633" s="7"/>
      <c r="SB633" s="7"/>
      <c r="SC633" s="7"/>
      <c r="SD633" s="7"/>
      <c r="SE633" s="7"/>
      <c r="SF633" s="7"/>
      <c r="SG633" s="7"/>
      <c r="SH633" s="7"/>
      <c r="SI633" s="7"/>
      <c r="SJ633" s="7"/>
      <c r="SK633" s="7"/>
    </row>
    <row r="634" ht="14.2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  <c r="DT634" s="7"/>
      <c r="DU634" s="7"/>
      <c r="DV634" s="7"/>
      <c r="DW634" s="7"/>
      <c r="DX634" s="7"/>
      <c r="DY634" s="7"/>
      <c r="DZ634" s="7"/>
      <c r="EA634" s="7"/>
      <c r="EB634" s="7"/>
      <c r="EC634" s="7"/>
      <c r="ED634" s="7"/>
      <c r="EE634" s="7"/>
      <c r="EF634" s="7"/>
      <c r="EG634" s="7"/>
      <c r="EH634" s="7"/>
      <c r="EI634" s="7"/>
      <c r="EJ634" s="7"/>
      <c r="EK634" s="7"/>
      <c r="EL634" s="7"/>
      <c r="EM634" s="7"/>
      <c r="EN634" s="7"/>
      <c r="EO634" s="7"/>
      <c r="EP634" s="7"/>
      <c r="EQ634" s="7"/>
      <c r="ER634" s="7"/>
      <c r="ES634" s="7"/>
      <c r="ET634" s="7"/>
      <c r="EU634" s="7"/>
      <c r="EV634" s="7"/>
      <c r="EW634" s="7"/>
      <c r="EX634" s="7"/>
      <c r="EY634" s="7"/>
      <c r="EZ634" s="7"/>
      <c r="FA634" s="7"/>
      <c r="FB634" s="7"/>
      <c r="FC634" s="7"/>
      <c r="FD634" s="7"/>
      <c r="FE634" s="7"/>
      <c r="FF634" s="7"/>
      <c r="FG634" s="7"/>
      <c r="FH634" s="7"/>
      <c r="FI634" s="7"/>
      <c r="FJ634" s="7"/>
      <c r="FK634" s="7"/>
      <c r="FL634" s="7"/>
      <c r="FM634" s="7"/>
      <c r="FN634" s="7"/>
      <c r="FO634" s="7"/>
      <c r="FP634" s="7"/>
      <c r="FQ634" s="7"/>
      <c r="FR634" s="7"/>
      <c r="FS634" s="7"/>
      <c r="FT634" s="7"/>
      <c r="FU634" s="7"/>
      <c r="FV634" s="7"/>
      <c r="FW634" s="7"/>
      <c r="FX634" s="7"/>
      <c r="FY634" s="7"/>
      <c r="FZ634" s="7"/>
      <c r="GA634" s="7"/>
      <c r="GB634" s="7"/>
      <c r="GC634" s="7"/>
      <c r="GD634" s="7"/>
      <c r="GE634" s="7"/>
      <c r="GF634" s="7"/>
      <c r="GG634" s="7"/>
      <c r="GH634" s="7"/>
      <c r="GI634" s="7"/>
      <c r="GJ634" s="7"/>
      <c r="GK634" s="7"/>
      <c r="GL634" s="7"/>
      <c r="GM634" s="7"/>
      <c r="GN634" s="7"/>
      <c r="GO634" s="7"/>
      <c r="GP634" s="7"/>
      <c r="GQ634" s="7"/>
      <c r="GR634" s="7"/>
      <c r="GS634" s="7"/>
      <c r="GT634" s="7"/>
      <c r="GU634" s="7"/>
      <c r="GV634" s="7"/>
      <c r="GW634" s="7"/>
      <c r="GX634" s="7"/>
      <c r="GY634" s="7"/>
      <c r="GZ634" s="7"/>
      <c r="HA634" s="7"/>
      <c r="HB634" s="7"/>
      <c r="HC634" s="7"/>
      <c r="HD634" s="7"/>
      <c r="HE634" s="7"/>
      <c r="HF634" s="7"/>
      <c r="HG634" s="7"/>
      <c r="HH634" s="7"/>
      <c r="HI634" s="7"/>
      <c r="HJ634" s="7"/>
      <c r="HK634" s="7"/>
      <c r="HL634" s="7"/>
      <c r="HM634" s="7"/>
      <c r="HN634" s="7"/>
      <c r="HO634" s="7"/>
      <c r="HP634" s="7"/>
      <c r="HQ634" s="7"/>
      <c r="HR634" s="7"/>
      <c r="HS634" s="7"/>
      <c r="HT634" s="7"/>
      <c r="HU634" s="7"/>
      <c r="HV634" s="7"/>
      <c r="HW634" s="7"/>
      <c r="HX634" s="7"/>
      <c r="HY634" s="7"/>
      <c r="HZ634" s="7"/>
      <c r="IA634" s="7"/>
      <c r="IB634" s="7"/>
      <c r="IC634" s="7"/>
      <c r="ID634" s="7"/>
      <c r="IE634" s="7"/>
      <c r="IF634" s="7"/>
      <c r="IG634" s="7"/>
      <c r="IH634" s="7"/>
      <c r="II634" s="7"/>
      <c r="IJ634" s="7"/>
      <c r="IK634" s="7"/>
      <c r="IL634" s="7"/>
      <c r="IM634" s="7"/>
      <c r="IN634" s="7"/>
      <c r="IO634" s="7"/>
      <c r="IP634" s="7"/>
      <c r="IQ634" s="7"/>
      <c r="IR634" s="7"/>
      <c r="IS634" s="7"/>
      <c r="IT634" s="7"/>
      <c r="IU634" s="7"/>
      <c r="IV634" s="7"/>
      <c r="IW634" s="7"/>
      <c r="IX634" s="7"/>
      <c r="IY634" s="7"/>
      <c r="IZ634" s="7"/>
      <c r="JA634" s="7"/>
      <c r="JB634" s="7"/>
      <c r="JC634" s="7"/>
      <c r="JD634" s="7"/>
      <c r="JE634" s="7"/>
      <c r="JF634" s="7"/>
      <c r="JG634" s="7"/>
      <c r="JH634" s="7"/>
      <c r="JI634" s="7"/>
      <c r="JJ634" s="7"/>
      <c r="JK634" s="7"/>
      <c r="JL634" s="7"/>
      <c r="JM634" s="7"/>
      <c r="JN634" s="7"/>
      <c r="JO634" s="7"/>
      <c r="JP634" s="7"/>
      <c r="JQ634" s="7"/>
      <c r="JR634" s="7"/>
      <c r="JS634" s="7"/>
      <c r="JT634" s="7"/>
      <c r="JU634" s="7"/>
      <c r="JV634" s="7"/>
      <c r="JW634" s="7"/>
      <c r="JX634" s="7"/>
      <c r="JY634" s="7"/>
      <c r="JZ634" s="7"/>
      <c r="KA634" s="7"/>
      <c r="KB634" s="7"/>
      <c r="KC634" s="7"/>
      <c r="KD634" s="7"/>
      <c r="KE634" s="7"/>
      <c r="KF634" s="7"/>
      <c r="KG634" s="7"/>
      <c r="KH634" s="7"/>
      <c r="KI634" s="7"/>
      <c r="KJ634" s="7"/>
      <c r="KK634" s="7"/>
      <c r="KL634" s="7"/>
      <c r="KM634" s="7"/>
      <c r="KN634" s="7"/>
      <c r="KO634" s="7"/>
      <c r="KP634" s="7"/>
      <c r="KQ634" s="7"/>
      <c r="KR634" s="7"/>
      <c r="KS634" s="7"/>
      <c r="KT634" s="7"/>
      <c r="KU634" s="7"/>
      <c r="KV634" s="7"/>
      <c r="KW634" s="7"/>
      <c r="KX634" s="7"/>
      <c r="KY634" s="7"/>
      <c r="KZ634" s="7"/>
      <c r="LA634" s="7"/>
      <c r="LB634" s="7"/>
      <c r="LC634" s="7"/>
      <c r="LD634" s="7"/>
      <c r="LE634" s="7"/>
      <c r="LF634" s="7"/>
      <c r="LG634" s="7"/>
      <c r="LH634" s="7"/>
      <c r="LI634" s="7"/>
      <c r="LJ634" s="7"/>
      <c r="LK634" s="7"/>
      <c r="LL634" s="7"/>
      <c r="LM634" s="7"/>
      <c r="LN634" s="7"/>
      <c r="LO634" s="7"/>
      <c r="LP634" s="7"/>
      <c r="LQ634" s="7"/>
      <c r="LR634" s="7"/>
      <c r="LS634" s="7"/>
      <c r="LT634" s="7"/>
      <c r="LU634" s="7"/>
      <c r="LV634" s="7"/>
      <c r="LW634" s="7"/>
      <c r="LX634" s="7"/>
      <c r="LY634" s="7"/>
      <c r="LZ634" s="7"/>
      <c r="MA634" s="7"/>
      <c r="MB634" s="7"/>
      <c r="MC634" s="7"/>
      <c r="MD634" s="7"/>
      <c r="ME634" s="7"/>
      <c r="MF634" s="7"/>
      <c r="MG634" s="7"/>
      <c r="MH634" s="7"/>
      <c r="MI634" s="7"/>
      <c r="MJ634" s="7"/>
      <c r="MK634" s="7"/>
      <c r="ML634" s="7"/>
      <c r="MM634" s="7"/>
      <c r="MN634" s="7"/>
      <c r="MO634" s="7"/>
      <c r="MP634" s="7"/>
      <c r="MQ634" s="7"/>
      <c r="MR634" s="7"/>
      <c r="MS634" s="7"/>
      <c r="MT634" s="7"/>
      <c r="MU634" s="7"/>
      <c r="MV634" s="7"/>
      <c r="MW634" s="7"/>
      <c r="MX634" s="7"/>
      <c r="MY634" s="7"/>
      <c r="MZ634" s="7"/>
      <c r="NA634" s="7"/>
      <c r="NB634" s="7"/>
      <c r="NC634" s="7"/>
      <c r="ND634" s="7"/>
      <c r="NE634" s="7"/>
      <c r="NF634" s="7"/>
      <c r="NG634" s="7"/>
      <c r="NH634" s="7"/>
      <c r="NI634" s="7"/>
      <c r="NJ634" s="7"/>
      <c r="NK634" s="7"/>
      <c r="NL634" s="7"/>
      <c r="NM634" s="7"/>
      <c r="NN634" s="7"/>
      <c r="NO634" s="7"/>
      <c r="NP634" s="7"/>
      <c r="NQ634" s="7"/>
      <c r="NR634" s="7"/>
      <c r="NS634" s="7"/>
      <c r="NT634" s="7"/>
      <c r="NU634" s="7"/>
      <c r="NV634" s="7"/>
      <c r="NW634" s="7"/>
      <c r="NX634" s="7"/>
      <c r="NY634" s="7"/>
      <c r="NZ634" s="7"/>
      <c r="OA634" s="7"/>
      <c r="OB634" s="7"/>
      <c r="OC634" s="7"/>
      <c r="OD634" s="7"/>
      <c r="OE634" s="7"/>
      <c r="OF634" s="7"/>
      <c r="OG634" s="7"/>
      <c r="OH634" s="7"/>
      <c r="OI634" s="7"/>
      <c r="OJ634" s="7"/>
      <c r="OK634" s="7"/>
      <c r="OL634" s="7"/>
      <c r="OM634" s="7"/>
      <c r="ON634" s="7"/>
      <c r="OO634" s="7"/>
      <c r="OP634" s="7"/>
      <c r="OQ634" s="7"/>
      <c r="OR634" s="7"/>
      <c r="OS634" s="7"/>
      <c r="OT634" s="7"/>
      <c r="OU634" s="7"/>
      <c r="OV634" s="7"/>
      <c r="OW634" s="7"/>
      <c r="OX634" s="7"/>
      <c r="OY634" s="7"/>
      <c r="OZ634" s="7"/>
      <c r="PA634" s="7"/>
      <c r="PB634" s="7"/>
      <c r="PC634" s="7"/>
      <c r="PD634" s="7"/>
      <c r="PE634" s="7"/>
      <c r="PF634" s="7"/>
      <c r="PG634" s="7"/>
      <c r="PH634" s="7"/>
      <c r="PI634" s="7"/>
      <c r="PJ634" s="7"/>
      <c r="PK634" s="7"/>
      <c r="PL634" s="7"/>
      <c r="PM634" s="7"/>
      <c r="PN634" s="7"/>
      <c r="PO634" s="7"/>
      <c r="PP634" s="7"/>
      <c r="PQ634" s="7"/>
      <c r="PR634" s="7"/>
      <c r="PS634" s="7"/>
      <c r="PT634" s="7"/>
      <c r="PU634" s="7"/>
      <c r="PV634" s="7"/>
      <c r="PW634" s="7"/>
      <c r="PX634" s="7"/>
      <c r="PY634" s="7"/>
      <c r="PZ634" s="7"/>
      <c r="QA634" s="7"/>
      <c r="QB634" s="7"/>
      <c r="QC634" s="7"/>
      <c r="QD634" s="7"/>
      <c r="QE634" s="7"/>
      <c r="QF634" s="7"/>
      <c r="QG634" s="7"/>
      <c r="QH634" s="7"/>
      <c r="QI634" s="7"/>
      <c r="QJ634" s="7"/>
      <c r="QK634" s="7"/>
      <c r="QL634" s="7"/>
      <c r="QM634" s="7"/>
      <c r="QN634" s="7"/>
      <c r="QO634" s="7"/>
      <c r="QP634" s="7"/>
      <c r="QQ634" s="7"/>
      <c r="QR634" s="7"/>
      <c r="QS634" s="7"/>
      <c r="QT634" s="7"/>
      <c r="QU634" s="7"/>
      <c r="QV634" s="7"/>
      <c r="QW634" s="7"/>
      <c r="QX634" s="7"/>
      <c r="QY634" s="7"/>
      <c r="QZ634" s="7"/>
      <c r="RA634" s="7"/>
      <c r="RB634" s="7"/>
      <c r="RC634" s="7"/>
      <c r="RD634" s="7"/>
      <c r="RE634" s="7"/>
      <c r="RF634" s="7"/>
      <c r="RG634" s="7"/>
      <c r="RH634" s="7"/>
      <c r="RI634" s="7"/>
      <c r="RJ634" s="7"/>
      <c r="RK634" s="7"/>
      <c r="RL634" s="7"/>
      <c r="RM634" s="7"/>
      <c r="RN634" s="7"/>
      <c r="RO634" s="7"/>
      <c r="RP634" s="7"/>
      <c r="RQ634" s="7"/>
      <c r="RR634" s="7"/>
      <c r="RS634" s="7"/>
      <c r="RT634" s="7"/>
      <c r="RU634" s="7"/>
      <c r="RV634" s="7"/>
      <c r="RW634" s="7"/>
      <c r="RX634" s="7"/>
      <c r="RY634" s="7"/>
      <c r="RZ634" s="7"/>
      <c r="SA634" s="7"/>
      <c r="SB634" s="7"/>
      <c r="SC634" s="7"/>
      <c r="SD634" s="7"/>
      <c r="SE634" s="7"/>
      <c r="SF634" s="7"/>
      <c r="SG634" s="7"/>
      <c r="SH634" s="7"/>
      <c r="SI634" s="7"/>
      <c r="SJ634" s="7"/>
      <c r="SK634" s="7"/>
    </row>
    <row r="635" ht="14.2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  <c r="DT635" s="7"/>
      <c r="DU635" s="7"/>
      <c r="DV635" s="7"/>
      <c r="DW635" s="7"/>
      <c r="DX635" s="7"/>
      <c r="DY635" s="7"/>
      <c r="DZ635" s="7"/>
      <c r="EA635" s="7"/>
      <c r="EB635" s="7"/>
      <c r="EC635" s="7"/>
      <c r="ED635" s="7"/>
      <c r="EE635" s="7"/>
      <c r="EF635" s="7"/>
      <c r="EG635" s="7"/>
      <c r="EH635" s="7"/>
      <c r="EI635" s="7"/>
      <c r="EJ635" s="7"/>
      <c r="EK635" s="7"/>
      <c r="EL635" s="7"/>
      <c r="EM635" s="7"/>
      <c r="EN635" s="7"/>
      <c r="EO635" s="7"/>
      <c r="EP635" s="7"/>
      <c r="EQ635" s="7"/>
      <c r="ER635" s="7"/>
      <c r="ES635" s="7"/>
      <c r="ET635" s="7"/>
      <c r="EU635" s="7"/>
      <c r="EV635" s="7"/>
      <c r="EW635" s="7"/>
      <c r="EX635" s="7"/>
      <c r="EY635" s="7"/>
      <c r="EZ635" s="7"/>
      <c r="FA635" s="7"/>
      <c r="FB635" s="7"/>
      <c r="FC635" s="7"/>
      <c r="FD635" s="7"/>
      <c r="FE635" s="7"/>
      <c r="FF635" s="7"/>
      <c r="FG635" s="7"/>
      <c r="FH635" s="7"/>
      <c r="FI635" s="7"/>
      <c r="FJ635" s="7"/>
      <c r="FK635" s="7"/>
      <c r="FL635" s="7"/>
      <c r="FM635" s="7"/>
      <c r="FN635" s="7"/>
      <c r="FO635" s="7"/>
      <c r="FP635" s="7"/>
      <c r="FQ635" s="7"/>
      <c r="FR635" s="7"/>
      <c r="FS635" s="7"/>
      <c r="FT635" s="7"/>
      <c r="FU635" s="7"/>
      <c r="FV635" s="7"/>
      <c r="FW635" s="7"/>
      <c r="FX635" s="7"/>
      <c r="FY635" s="7"/>
      <c r="FZ635" s="7"/>
      <c r="GA635" s="7"/>
      <c r="GB635" s="7"/>
      <c r="GC635" s="7"/>
      <c r="GD635" s="7"/>
      <c r="GE635" s="7"/>
      <c r="GF635" s="7"/>
      <c r="GG635" s="7"/>
      <c r="GH635" s="7"/>
      <c r="GI635" s="7"/>
      <c r="GJ635" s="7"/>
      <c r="GK635" s="7"/>
      <c r="GL635" s="7"/>
      <c r="GM635" s="7"/>
      <c r="GN635" s="7"/>
      <c r="GO635" s="7"/>
      <c r="GP635" s="7"/>
      <c r="GQ635" s="7"/>
      <c r="GR635" s="7"/>
      <c r="GS635" s="7"/>
      <c r="GT635" s="7"/>
      <c r="GU635" s="7"/>
      <c r="GV635" s="7"/>
      <c r="GW635" s="7"/>
      <c r="GX635" s="7"/>
      <c r="GY635" s="7"/>
      <c r="GZ635" s="7"/>
      <c r="HA635" s="7"/>
      <c r="HB635" s="7"/>
      <c r="HC635" s="7"/>
      <c r="HD635" s="7"/>
      <c r="HE635" s="7"/>
      <c r="HF635" s="7"/>
      <c r="HG635" s="7"/>
      <c r="HH635" s="7"/>
      <c r="HI635" s="7"/>
      <c r="HJ635" s="7"/>
      <c r="HK635" s="7"/>
      <c r="HL635" s="7"/>
      <c r="HM635" s="7"/>
      <c r="HN635" s="7"/>
      <c r="HO635" s="7"/>
      <c r="HP635" s="7"/>
      <c r="HQ635" s="7"/>
      <c r="HR635" s="7"/>
      <c r="HS635" s="7"/>
      <c r="HT635" s="7"/>
      <c r="HU635" s="7"/>
      <c r="HV635" s="7"/>
      <c r="HW635" s="7"/>
      <c r="HX635" s="7"/>
      <c r="HY635" s="7"/>
      <c r="HZ635" s="7"/>
      <c r="IA635" s="7"/>
      <c r="IB635" s="7"/>
      <c r="IC635" s="7"/>
      <c r="ID635" s="7"/>
      <c r="IE635" s="7"/>
      <c r="IF635" s="7"/>
      <c r="IG635" s="7"/>
      <c r="IH635" s="7"/>
      <c r="II635" s="7"/>
      <c r="IJ635" s="7"/>
      <c r="IK635" s="7"/>
      <c r="IL635" s="7"/>
      <c r="IM635" s="7"/>
      <c r="IN635" s="7"/>
      <c r="IO635" s="7"/>
      <c r="IP635" s="7"/>
      <c r="IQ635" s="7"/>
      <c r="IR635" s="7"/>
      <c r="IS635" s="7"/>
      <c r="IT635" s="7"/>
      <c r="IU635" s="7"/>
      <c r="IV635" s="7"/>
      <c r="IW635" s="7"/>
      <c r="IX635" s="7"/>
      <c r="IY635" s="7"/>
      <c r="IZ635" s="7"/>
      <c r="JA635" s="7"/>
      <c r="JB635" s="7"/>
      <c r="JC635" s="7"/>
      <c r="JD635" s="7"/>
      <c r="JE635" s="7"/>
      <c r="JF635" s="7"/>
      <c r="JG635" s="7"/>
      <c r="JH635" s="7"/>
      <c r="JI635" s="7"/>
      <c r="JJ635" s="7"/>
      <c r="JK635" s="7"/>
      <c r="JL635" s="7"/>
      <c r="JM635" s="7"/>
      <c r="JN635" s="7"/>
      <c r="JO635" s="7"/>
      <c r="JP635" s="7"/>
      <c r="JQ635" s="7"/>
      <c r="JR635" s="7"/>
      <c r="JS635" s="7"/>
      <c r="JT635" s="7"/>
      <c r="JU635" s="7"/>
      <c r="JV635" s="7"/>
      <c r="JW635" s="7"/>
      <c r="JX635" s="7"/>
      <c r="JY635" s="7"/>
      <c r="JZ635" s="7"/>
      <c r="KA635" s="7"/>
      <c r="KB635" s="7"/>
      <c r="KC635" s="7"/>
      <c r="KD635" s="7"/>
      <c r="KE635" s="7"/>
      <c r="KF635" s="7"/>
      <c r="KG635" s="7"/>
      <c r="KH635" s="7"/>
      <c r="KI635" s="7"/>
      <c r="KJ635" s="7"/>
      <c r="KK635" s="7"/>
      <c r="KL635" s="7"/>
      <c r="KM635" s="7"/>
      <c r="KN635" s="7"/>
      <c r="KO635" s="7"/>
      <c r="KP635" s="7"/>
      <c r="KQ635" s="7"/>
      <c r="KR635" s="7"/>
      <c r="KS635" s="7"/>
      <c r="KT635" s="7"/>
      <c r="KU635" s="7"/>
      <c r="KV635" s="7"/>
      <c r="KW635" s="7"/>
      <c r="KX635" s="7"/>
      <c r="KY635" s="7"/>
      <c r="KZ635" s="7"/>
      <c r="LA635" s="7"/>
      <c r="LB635" s="7"/>
      <c r="LC635" s="7"/>
      <c r="LD635" s="7"/>
      <c r="LE635" s="7"/>
      <c r="LF635" s="7"/>
      <c r="LG635" s="7"/>
      <c r="LH635" s="7"/>
      <c r="LI635" s="7"/>
      <c r="LJ635" s="7"/>
      <c r="LK635" s="7"/>
      <c r="LL635" s="7"/>
      <c r="LM635" s="7"/>
      <c r="LN635" s="7"/>
      <c r="LO635" s="7"/>
      <c r="LP635" s="7"/>
      <c r="LQ635" s="7"/>
      <c r="LR635" s="7"/>
      <c r="LS635" s="7"/>
      <c r="LT635" s="7"/>
      <c r="LU635" s="7"/>
      <c r="LV635" s="7"/>
      <c r="LW635" s="7"/>
      <c r="LX635" s="7"/>
      <c r="LY635" s="7"/>
      <c r="LZ635" s="7"/>
      <c r="MA635" s="7"/>
      <c r="MB635" s="7"/>
      <c r="MC635" s="7"/>
      <c r="MD635" s="7"/>
      <c r="ME635" s="7"/>
      <c r="MF635" s="7"/>
      <c r="MG635" s="7"/>
      <c r="MH635" s="7"/>
      <c r="MI635" s="7"/>
      <c r="MJ635" s="7"/>
      <c r="MK635" s="7"/>
      <c r="ML635" s="7"/>
      <c r="MM635" s="7"/>
      <c r="MN635" s="7"/>
      <c r="MO635" s="7"/>
      <c r="MP635" s="7"/>
      <c r="MQ635" s="7"/>
      <c r="MR635" s="7"/>
      <c r="MS635" s="7"/>
      <c r="MT635" s="7"/>
      <c r="MU635" s="7"/>
      <c r="MV635" s="7"/>
      <c r="MW635" s="7"/>
      <c r="MX635" s="7"/>
      <c r="MY635" s="7"/>
      <c r="MZ635" s="7"/>
      <c r="NA635" s="7"/>
      <c r="NB635" s="7"/>
      <c r="NC635" s="7"/>
      <c r="ND635" s="7"/>
      <c r="NE635" s="7"/>
      <c r="NF635" s="7"/>
      <c r="NG635" s="7"/>
      <c r="NH635" s="7"/>
      <c r="NI635" s="7"/>
      <c r="NJ635" s="7"/>
      <c r="NK635" s="7"/>
      <c r="NL635" s="7"/>
      <c r="NM635" s="7"/>
      <c r="NN635" s="7"/>
      <c r="NO635" s="7"/>
      <c r="NP635" s="7"/>
      <c r="NQ635" s="7"/>
      <c r="NR635" s="7"/>
      <c r="NS635" s="7"/>
      <c r="NT635" s="7"/>
      <c r="NU635" s="7"/>
      <c r="NV635" s="7"/>
      <c r="NW635" s="7"/>
      <c r="NX635" s="7"/>
      <c r="NY635" s="7"/>
      <c r="NZ635" s="7"/>
      <c r="OA635" s="7"/>
      <c r="OB635" s="7"/>
      <c r="OC635" s="7"/>
      <c r="OD635" s="7"/>
      <c r="OE635" s="7"/>
      <c r="OF635" s="7"/>
      <c r="OG635" s="7"/>
      <c r="OH635" s="7"/>
      <c r="OI635" s="7"/>
      <c r="OJ635" s="7"/>
      <c r="OK635" s="7"/>
      <c r="OL635" s="7"/>
      <c r="OM635" s="7"/>
      <c r="ON635" s="7"/>
      <c r="OO635" s="7"/>
      <c r="OP635" s="7"/>
      <c r="OQ635" s="7"/>
      <c r="OR635" s="7"/>
      <c r="OS635" s="7"/>
      <c r="OT635" s="7"/>
      <c r="OU635" s="7"/>
      <c r="OV635" s="7"/>
      <c r="OW635" s="7"/>
      <c r="OX635" s="7"/>
      <c r="OY635" s="7"/>
      <c r="OZ635" s="7"/>
      <c r="PA635" s="7"/>
      <c r="PB635" s="7"/>
      <c r="PC635" s="7"/>
      <c r="PD635" s="7"/>
      <c r="PE635" s="7"/>
      <c r="PF635" s="7"/>
      <c r="PG635" s="7"/>
      <c r="PH635" s="7"/>
      <c r="PI635" s="7"/>
      <c r="PJ635" s="7"/>
      <c r="PK635" s="7"/>
      <c r="PL635" s="7"/>
      <c r="PM635" s="7"/>
      <c r="PN635" s="7"/>
      <c r="PO635" s="7"/>
      <c r="PP635" s="7"/>
      <c r="PQ635" s="7"/>
      <c r="PR635" s="7"/>
      <c r="PS635" s="7"/>
      <c r="PT635" s="7"/>
      <c r="PU635" s="7"/>
      <c r="PV635" s="7"/>
      <c r="PW635" s="7"/>
      <c r="PX635" s="7"/>
      <c r="PY635" s="7"/>
      <c r="PZ635" s="7"/>
      <c r="QA635" s="7"/>
      <c r="QB635" s="7"/>
      <c r="QC635" s="7"/>
      <c r="QD635" s="7"/>
      <c r="QE635" s="7"/>
      <c r="QF635" s="7"/>
      <c r="QG635" s="7"/>
      <c r="QH635" s="7"/>
      <c r="QI635" s="7"/>
      <c r="QJ635" s="7"/>
      <c r="QK635" s="7"/>
      <c r="QL635" s="7"/>
      <c r="QM635" s="7"/>
      <c r="QN635" s="7"/>
      <c r="QO635" s="7"/>
      <c r="QP635" s="7"/>
      <c r="QQ635" s="7"/>
      <c r="QR635" s="7"/>
      <c r="QS635" s="7"/>
      <c r="QT635" s="7"/>
      <c r="QU635" s="7"/>
      <c r="QV635" s="7"/>
      <c r="QW635" s="7"/>
      <c r="QX635" s="7"/>
      <c r="QY635" s="7"/>
      <c r="QZ635" s="7"/>
      <c r="RA635" s="7"/>
      <c r="RB635" s="7"/>
      <c r="RC635" s="7"/>
      <c r="RD635" s="7"/>
      <c r="RE635" s="7"/>
      <c r="RF635" s="7"/>
      <c r="RG635" s="7"/>
      <c r="RH635" s="7"/>
      <c r="RI635" s="7"/>
      <c r="RJ635" s="7"/>
      <c r="RK635" s="7"/>
      <c r="RL635" s="7"/>
      <c r="RM635" s="7"/>
      <c r="RN635" s="7"/>
      <c r="RO635" s="7"/>
      <c r="RP635" s="7"/>
      <c r="RQ635" s="7"/>
      <c r="RR635" s="7"/>
      <c r="RS635" s="7"/>
      <c r="RT635" s="7"/>
      <c r="RU635" s="7"/>
      <c r="RV635" s="7"/>
      <c r="RW635" s="7"/>
      <c r="RX635" s="7"/>
      <c r="RY635" s="7"/>
      <c r="RZ635" s="7"/>
      <c r="SA635" s="7"/>
      <c r="SB635" s="7"/>
      <c r="SC635" s="7"/>
      <c r="SD635" s="7"/>
      <c r="SE635" s="7"/>
      <c r="SF635" s="7"/>
      <c r="SG635" s="7"/>
      <c r="SH635" s="7"/>
      <c r="SI635" s="7"/>
      <c r="SJ635" s="7"/>
      <c r="SK635" s="7"/>
    </row>
    <row r="636" ht="14.2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  <c r="DT636" s="7"/>
      <c r="DU636" s="7"/>
      <c r="DV636" s="7"/>
      <c r="DW636" s="7"/>
      <c r="DX636" s="7"/>
      <c r="DY636" s="7"/>
      <c r="DZ636" s="7"/>
      <c r="EA636" s="7"/>
      <c r="EB636" s="7"/>
      <c r="EC636" s="7"/>
      <c r="ED636" s="7"/>
      <c r="EE636" s="7"/>
      <c r="EF636" s="7"/>
      <c r="EG636" s="7"/>
      <c r="EH636" s="7"/>
      <c r="EI636" s="7"/>
      <c r="EJ636" s="7"/>
      <c r="EK636" s="7"/>
      <c r="EL636" s="7"/>
      <c r="EM636" s="7"/>
      <c r="EN636" s="7"/>
      <c r="EO636" s="7"/>
      <c r="EP636" s="7"/>
      <c r="EQ636" s="7"/>
      <c r="ER636" s="7"/>
      <c r="ES636" s="7"/>
      <c r="ET636" s="7"/>
      <c r="EU636" s="7"/>
      <c r="EV636" s="7"/>
      <c r="EW636" s="7"/>
      <c r="EX636" s="7"/>
      <c r="EY636" s="7"/>
      <c r="EZ636" s="7"/>
      <c r="FA636" s="7"/>
      <c r="FB636" s="7"/>
      <c r="FC636" s="7"/>
      <c r="FD636" s="7"/>
      <c r="FE636" s="7"/>
      <c r="FF636" s="7"/>
      <c r="FG636" s="7"/>
      <c r="FH636" s="7"/>
      <c r="FI636" s="7"/>
      <c r="FJ636" s="7"/>
      <c r="FK636" s="7"/>
      <c r="FL636" s="7"/>
      <c r="FM636" s="7"/>
      <c r="FN636" s="7"/>
      <c r="FO636" s="7"/>
      <c r="FP636" s="7"/>
      <c r="FQ636" s="7"/>
      <c r="FR636" s="7"/>
      <c r="FS636" s="7"/>
      <c r="FT636" s="7"/>
      <c r="FU636" s="7"/>
      <c r="FV636" s="7"/>
      <c r="FW636" s="7"/>
      <c r="FX636" s="7"/>
      <c r="FY636" s="7"/>
      <c r="FZ636" s="7"/>
      <c r="GA636" s="7"/>
      <c r="GB636" s="7"/>
      <c r="GC636" s="7"/>
      <c r="GD636" s="7"/>
      <c r="GE636" s="7"/>
      <c r="GF636" s="7"/>
      <c r="GG636" s="7"/>
      <c r="GH636" s="7"/>
      <c r="GI636" s="7"/>
      <c r="GJ636" s="7"/>
      <c r="GK636" s="7"/>
      <c r="GL636" s="7"/>
      <c r="GM636" s="7"/>
      <c r="GN636" s="7"/>
      <c r="GO636" s="7"/>
      <c r="GP636" s="7"/>
      <c r="GQ636" s="7"/>
      <c r="GR636" s="7"/>
      <c r="GS636" s="7"/>
      <c r="GT636" s="7"/>
      <c r="GU636" s="7"/>
      <c r="GV636" s="7"/>
      <c r="GW636" s="7"/>
      <c r="GX636" s="7"/>
      <c r="GY636" s="7"/>
      <c r="GZ636" s="7"/>
      <c r="HA636" s="7"/>
      <c r="HB636" s="7"/>
      <c r="HC636" s="7"/>
      <c r="HD636" s="7"/>
      <c r="HE636" s="7"/>
      <c r="HF636" s="7"/>
      <c r="HG636" s="7"/>
      <c r="HH636" s="7"/>
      <c r="HI636" s="7"/>
      <c r="HJ636" s="7"/>
      <c r="HK636" s="7"/>
      <c r="HL636" s="7"/>
      <c r="HM636" s="7"/>
      <c r="HN636" s="7"/>
      <c r="HO636" s="7"/>
      <c r="HP636" s="7"/>
      <c r="HQ636" s="7"/>
      <c r="HR636" s="7"/>
      <c r="HS636" s="7"/>
      <c r="HT636" s="7"/>
      <c r="HU636" s="7"/>
      <c r="HV636" s="7"/>
      <c r="HW636" s="7"/>
      <c r="HX636" s="7"/>
      <c r="HY636" s="7"/>
      <c r="HZ636" s="7"/>
      <c r="IA636" s="7"/>
      <c r="IB636" s="7"/>
      <c r="IC636" s="7"/>
      <c r="ID636" s="7"/>
      <c r="IE636" s="7"/>
      <c r="IF636" s="7"/>
      <c r="IG636" s="7"/>
      <c r="IH636" s="7"/>
      <c r="II636" s="7"/>
      <c r="IJ636" s="7"/>
      <c r="IK636" s="7"/>
      <c r="IL636" s="7"/>
      <c r="IM636" s="7"/>
      <c r="IN636" s="7"/>
      <c r="IO636" s="7"/>
      <c r="IP636" s="7"/>
      <c r="IQ636" s="7"/>
      <c r="IR636" s="7"/>
      <c r="IS636" s="7"/>
      <c r="IT636" s="7"/>
      <c r="IU636" s="7"/>
      <c r="IV636" s="7"/>
      <c r="IW636" s="7"/>
      <c r="IX636" s="7"/>
      <c r="IY636" s="7"/>
      <c r="IZ636" s="7"/>
      <c r="JA636" s="7"/>
      <c r="JB636" s="7"/>
      <c r="JC636" s="7"/>
      <c r="JD636" s="7"/>
      <c r="JE636" s="7"/>
      <c r="JF636" s="7"/>
      <c r="JG636" s="7"/>
      <c r="JH636" s="7"/>
      <c r="JI636" s="7"/>
      <c r="JJ636" s="7"/>
      <c r="JK636" s="7"/>
      <c r="JL636" s="7"/>
      <c r="JM636" s="7"/>
      <c r="JN636" s="7"/>
      <c r="JO636" s="7"/>
      <c r="JP636" s="7"/>
      <c r="JQ636" s="7"/>
      <c r="JR636" s="7"/>
      <c r="JS636" s="7"/>
      <c r="JT636" s="7"/>
      <c r="JU636" s="7"/>
      <c r="JV636" s="7"/>
      <c r="JW636" s="7"/>
      <c r="JX636" s="7"/>
      <c r="JY636" s="7"/>
      <c r="JZ636" s="7"/>
      <c r="KA636" s="7"/>
      <c r="KB636" s="7"/>
      <c r="KC636" s="7"/>
      <c r="KD636" s="7"/>
      <c r="KE636" s="7"/>
      <c r="KF636" s="7"/>
      <c r="KG636" s="7"/>
      <c r="KH636" s="7"/>
      <c r="KI636" s="7"/>
      <c r="KJ636" s="7"/>
      <c r="KK636" s="7"/>
      <c r="KL636" s="7"/>
      <c r="KM636" s="7"/>
      <c r="KN636" s="7"/>
      <c r="KO636" s="7"/>
      <c r="KP636" s="7"/>
      <c r="KQ636" s="7"/>
      <c r="KR636" s="7"/>
      <c r="KS636" s="7"/>
      <c r="KT636" s="7"/>
      <c r="KU636" s="7"/>
      <c r="KV636" s="7"/>
      <c r="KW636" s="7"/>
      <c r="KX636" s="7"/>
      <c r="KY636" s="7"/>
      <c r="KZ636" s="7"/>
      <c r="LA636" s="7"/>
      <c r="LB636" s="7"/>
      <c r="LC636" s="7"/>
      <c r="LD636" s="7"/>
      <c r="LE636" s="7"/>
      <c r="LF636" s="7"/>
      <c r="LG636" s="7"/>
      <c r="LH636" s="7"/>
      <c r="LI636" s="7"/>
      <c r="LJ636" s="7"/>
      <c r="LK636" s="7"/>
      <c r="LL636" s="7"/>
      <c r="LM636" s="7"/>
      <c r="LN636" s="7"/>
      <c r="LO636" s="7"/>
      <c r="LP636" s="7"/>
      <c r="LQ636" s="7"/>
      <c r="LR636" s="7"/>
      <c r="LS636" s="7"/>
      <c r="LT636" s="7"/>
      <c r="LU636" s="7"/>
      <c r="LV636" s="7"/>
      <c r="LW636" s="7"/>
      <c r="LX636" s="7"/>
      <c r="LY636" s="7"/>
      <c r="LZ636" s="7"/>
      <c r="MA636" s="7"/>
      <c r="MB636" s="7"/>
      <c r="MC636" s="7"/>
      <c r="MD636" s="7"/>
      <c r="ME636" s="7"/>
      <c r="MF636" s="7"/>
      <c r="MG636" s="7"/>
      <c r="MH636" s="7"/>
      <c r="MI636" s="7"/>
      <c r="MJ636" s="7"/>
      <c r="MK636" s="7"/>
      <c r="ML636" s="7"/>
      <c r="MM636" s="7"/>
      <c r="MN636" s="7"/>
      <c r="MO636" s="7"/>
      <c r="MP636" s="7"/>
      <c r="MQ636" s="7"/>
      <c r="MR636" s="7"/>
      <c r="MS636" s="7"/>
      <c r="MT636" s="7"/>
      <c r="MU636" s="7"/>
      <c r="MV636" s="7"/>
      <c r="MW636" s="7"/>
      <c r="MX636" s="7"/>
      <c r="MY636" s="7"/>
      <c r="MZ636" s="7"/>
      <c r="NA636" s="7"/>
      <c r="NB636" s="7"/>
      <c r="NC636" s="7"/>
      <c r="ND636" s="7"/>
      <c r="NE636" s="7"/>
      <c r="NF636" s="7"/>
      <c r="NG636" s="7"/>
      <c r="NH636" s="7"/>
      <c r="NI636" s="7"/>
      <c r="NJ636" s="7"/>
      <c r="NK636" s="7"/>
      <c r="NL636" s="7"/>
      <c r="NM636" s="7"/>
      <c r="NN636" s="7"/>
      <c r="NO636" s="7"/>
      <c r="NP636" s="7"/>
      <c r="NQ636" s="7"/>
      <c r="NR636" s="7"/>
      <c r="NS636" s="7"/>
      <c r="NT636" s="7"/>
      <c r="NU636" s="7"/>
      <c r="NV636" s="7"/>
      <c r="NW636" s="7"/>
      <c r="NX636" s="7"/>
      <c r="NY636" s="7"/>
      <c r="NZ636" s="7"/>
      <c r="OA636" s="7"/>
      <c r="OB636" s="7"/>
      <c r="OC636" s="7"/>
      <c r="OD636" s="7"/>
      <c r="OE636" s="7"/>
      <c r="OF636" s="7"/>
      <c r="OG636" s="7"/>
      <c r="OH636" s="7"/>
      <c r="OI636" s="7"/>
      <c r="OJ636" s="7"/>
      <c r="OK636" s="7"/>
      <c r="OL636" s="7"/>
      <c r="OM636" s="7"/>
      <c r="ON636" s="7"/>
      <c r="OO636" s="7"/>
      <c r="OP636" s="7"/>
      <c r="OQ636" s="7"/>
      <c r="OR636" s="7"/>
      <c r="OS636" s="7"/>
      <c r="OT636" s="7"/>
      <c r="OU636" s="7"/>
      <c r="OV636" s="7"/>
      <c r="OW636" s="7"/>
      <c r="OX636" s="7"/>
      <c r="OY636" s="7"/>
      <c r="OZ636" s="7"/>
      <c r="PA636" s="7"/>
      <c r="PB636" s="7"/>
      <c r="PC636" s="7"/>
      <c r="PD636" s="7"/>
      <c r="PE636" s="7"/>
      <c r="PF636" s="7"/>
      <c r="PG636" s="7"/>
      <c r="PH636" s="7"/>
      <c r="PI636" s="7"/>
      <c r="PJ636" s="7"/>
      <c r="PK636" s="7"/>
      <c r="PL636" s="7"/>
      <c r="PM636" s="7"/>
      <c r="PN636" s="7"/>
      <c r="PO636" s="7"/>
      <c r="PP636" s="7"/>
      <c r="PQ636" s="7"/>
      <c r="PR636" s="7"/>
      <c r="PS636" s="7"/>
      <c r="PT636" s="7"/>
      <c r="PU636" s="7"/>
      <c r="PV636" s="7"/>
      <c r="PW636" s="7"/>
      <c r="PX636" s="7"/>
      <c r="PY636" s="7"/>
      <c r="PZ636" s="7"/>
      <c r="QA636" s="7"/>
      <c r="QB636" s="7"/>
      <c r="QC636" s="7"/>
      <c r="QD636" s="7"/>
      <c r="QE636" s="7"/>
      <c r="QF636" s="7"/>
      <c r="QG636" s="7"/>
      <c r="QH636" s="7"/>
      <c r="QI636" s="7"/>
      <c r="QJ636" s="7"/>
      <c r="QK636" s="7"/>
      <c r="QL636" s="7"/>
      <c r="QM636" s="7"/>
      <c r="QN636" s="7"/>
      <c r="QO636" s="7"/>
      <c r="QP636" s="7"/>
      <c r="QQ636" s="7"/>
      <c r="QR636" s="7"/>
      <c r="QS636" s="7"/>
      <c r="QT636" s="7"/>
      <c r="QU636" s="7"/>
      <c r="QV636" s="7"/>
      <c r="QW636" s="7"/>
      <c r="QX636" s="7"/>
      <c r="QY636" s="7"/>
      <c r="QZ636" s="7"/>
      <c r="RA636" s="7"/>
      <c r="RB636" s="7"/>
      <c r="RC636" s="7"/>
      <c r="RD636" s="7"/>
      <c r="RE636" s="7"/>
      <c r="RF636" s="7"/>
      <c r="RG636" s="7"/>
      <c r="RH636" s="7"/>
      <c r="RI636" s="7"/>
      <c r="RJ636" s="7"/>
      <c r="RK636" s="7"/>
      <c r="RL636" s="7"/>
      <c r="RM636" s="7"/>
      <c r="RN636" s="7"/>
      <c r="RO636" s="7"/>
      <c r="RP636" s="7"/>
      <c r="RQ636" s="7"/>
      <c r="RR636" s="7"/>
      <c r="RS636" s="7"/>
      <c r="RT636" s="7"/>
      <c r="RU636" s="7"/>
      <c r="RV636" s="7"/>
      <c r="RW636" s="7"/>
      <c r="RX636" s="7"/>
      <c r="RY636" s="7"/>
      <c r="RZ636" s="7"/>
      <c r="SA636" s="7"/>
      <c r="SB636" s="7"/>
      <c r="SC636" s="7"/>
      <c r="SD636" s="7"/>
      <c r="SE636" s="7"/>
      <c r="SF636" s="7"/>
      <c r="SG636" s="7"/>
      <c r="SH636" s="7"/>
      <c r="SI636" s="7"/>
      <c r="SJ636" s="7"/>
      <c r="SK636" s="7"/>
    </row>
    <row r="637" ht="14.2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  <c r="DT637" s="7"/>
      <c r="DU637" s="7"/>
      <c r="DV637" s="7"/>
      <c r="DW637" s="7"/>
      <c r="DX637" s="7"/>
      <c r="DY637" s="7"/>
      <c r="DZ637" s="7"/>
      <c r="EA637" s="7"/>
      <c r="EB637" s="7"/>
      <c r="EC637" s="7"/>
      <c r="ED637" s="7"/>
      <c r="EE637" s="7"/>
      <c r="EF637" s="7"/>
      <c r="EG637" s="7"/>
      <c r="EH637" s="7"/>
      <c r="EI637" s="7"/>
      <c r="EJ637" s="7"/>
      <c r="EK637" s="7"/>
      <c r="EL637" s="7"/>
      <c r="EM637" s="7"/>
      <c r="EN637" s="7"/>
      <c r="EO637" s="7"/>
      <c r="EP637" s="7"/>
      <c r="EQ637" s="7"/>
      <c r="ER637" s="7"/>
      <c r="ES637" s="7"/>
      <c r="ET637" s="7"/>
      <c r="EU637" s="7"/>
      <c r="EV637" s="7"/>
      <c r="EW637" s="7"/>
      <c r="EX637" s="7"/>
      <c r="EY637" s="7"/>
      <c r="EZ637" s="7"/>
      <c r="FA637" s="7"/>
      <c r="FB637" s="7"/>
      <c r="FC637" s="7"/>
      <c r="FD637" s="7"/>
      <c r="FE637" s="7"/>
      <c r="FF637" s="7"/>
      <c r="FG637" s="7"/>
      <c r="FH637" s="7"/>
      <c r="FI637" s="7"/>
      <c r="FJ637" s="7"/>
      <c r="FK637" s="7"/>
      <c r="FL637" s="7"/>
      <c r="FM637" s="7"/>
      <c r="FN637" s="7"/>
      <c r="FO637" s="7"/>
      <c r="FP637" s="7"/>
      <c r="FQ637" s="7"/>
      <c r="FR637" s="7"/>
      <c r="FS637" s="7"/>
      <c r="FT637" s="7"/>
      <c r="FU637" s="7"/>
      <c r="FV637" s="7"/>
      <c r="FW637" s="7"/>
      <c r="FX637" s="7"/>
      <c r="FY637" s="7"/>
      <c r="FZ637" s="7"/>
      <c r="GA637" s="7"/>
      <c r="GB637" s="7"/>
      <c r="GC637" s="7"/>
      <c r="GD637" s="7"/>
      <c r="GE637" s="7"/>
      <c r="GF637" s="7"/>
      <c r="GG637" s="7"/>
      <c r="GH637" s="7"/>
      <c r="GI637" s="7"/>
      <c r="GJ637" s="7"/>
      <c r="GK637" s="7"/>
      <c r="GL637" s="7"/>
      <c r="GM637" s="7"/>
      <c r="GN637" s="7"/>
      <c r="GO637" s="7"/>
      <c r="GP637" s="7"/>
      <c r="GQ637" s="7"/>
      <c r="GR637" s="7"/>
      <c r="GS637" s="7"/>
      <c r="GT637" s="7"/>
      <c r="GU637" s="7"/>
      <c r="GV637" s="7"/>
      <c r="GW637" s="7"/>
      <c r="GX637" s="7"/>
      <c r="GY637" s="7"/>
      <c r="GZ637" s="7"/>
      <c r="HA637" s="7"/>
      <c r="HB637" s="7"/>
      <c r="HC637" s="7"/>
      <c r="HD637" s="7"/>
      <c r="HE637" s="7"/>
      <c r="HF637" s="7"/>
      <c r="HG637" s="7"/>
      <c r="HH637" s="7"/>
      <c r="HI637" s="7"/>
      <c r="HJ637" s="7"/>
      <c r="HK637" s="7"/>
      <c r="HL637" s="7"/>
      <c r="HM637" s="7"/>
      <c r="HN637" s="7"/>
      <c r="HO637" s="7"/>
      <c r="HP637" s="7"/>
      <c r="HQ637" s="7"/>
      <c r="HR637" s="7"/>
      <c r="HS637" s="7"/>
      <c r="HT637" s="7"/>
      <c r="HU637" s="7"/>
      <c r="HV637" s="7"/>
      <c r="HW637" s="7"/>
      <c r="HX637" s="7"/>
      <c r="HY637" s="7"/>
      <c r="HZ637" s="7"/>
      <c r="IA637" s="7"/>
      <c r="IB637" s="7"/>
      <c r="IC637" s="7"/>
      <c r="ID637" s="7"/>
      <c r="IE637" s="7"/>
      <c r="IF637" s="7"/>
      <c r="IG637" s="7"/>
      <c r="IH637" s="7"/>
      <c r="II637" s="7"/>
      <c r="IJ637" s="7"/>
      <c r="IK637" s="7"/>
      <c r="IL637" s="7"/>
      <c r="IM637" s="7"/>
      <c r="IN637" s="7"/>
      <c r="IO637" s="7"/>
      <c r="IP637" s="7"/>
      <c r="IQ637" s="7"/>
      <c r="IR637" s="7"/>
      <c r="IS637" s="7"/>
      <c r="IT637" s="7"/>
      <c r="IU637" s="7"/>
      <c r="IV637" s="7"/>
      <c r="IW637" s="7"/>
      <c r="IX637" s="7"/>
      <c r="IY637" s="7"/>
      <c r="IZ637" s="7"/>
      <c r="JA637" s="7"/>
      <c r="JB637" s="7"/>
      <c r="JC637" s="7"/>
      <c r="JD637" s="7"/>
      <c r="JE637" s="7"/>
      <c r="JF637" s="7"/>
      <c r="JG637" s="7"/>
      <c r="JH637" s="7"/>
      <c r="JI637" s="7"/>
      <c r="JJ637" s="7"/>
      <c r="JK637" s="7"/>
      <c r="JL637" s="7"/>
      <c r="JM637" s="7"/>
      <c r="JN637" s="7"/>
      <c r="JO637" s="7"/>
      <c r="JP637" s="7"/>
      <c r="JQ637" s="7"/>
      <c r="JR637" s="7"/>
      <c r="JS637" s="7"/>
      <c r="JT637" s="7"/>
      <c r="JU637" s="7"/>
      <c r="JV637" s="7"/>
      <c r="JW637" s="7"/>
      <c r="JX637" s="7"/>
      <c r="JY637" s="7"/>
      <c r="JZ637" s="7"/>
      <c r="KA637" s="7"/>
      <c r="KB637" s="7"/>
      <c r="KC637" s="7"/>
      <c r="KD637" s="7"/>
      <c r="KE637" s="7"/>
      <c r="KF637" s="7"/>
      <c r="KG637" s="7"/>
      <c r="KH637" s="7"/>
      <c r="KI637" s="7"/>
      <c r="KJ637" s="7"/>
      <c r="KK637" s="7"/>
      <c r="KL637" s="7"/>
      <c r="KM637" s="7"/>
      <c r="KN637" s="7"/>
      <c r="KO637" s="7"/>
      <c r="KP637" s="7"/>
      <c r="KQ637" s="7"/>
      <c r="KR637" s="7"/>
      <c r="KS637" s="7"/>
      <c r="KT637" s="7"/>
      <c r="KU637" s="7"/>
      <c r="KV637" s="7"/>
      <c r="KW637" s="7"/>
      <c r="KX637" s="7"/>
      <c r="KY637" s="7"/>
      <c r="KZ637" s="7"/>
      <c r="LA637" s="7"/>
      <c r="LB637" s="7"/>
      <c r="LC637" s="7"/>
      <c r="LD637" s="7"/>
      <c r="LE637" s="7"/>
      <c r="LF637" s="7"/>
      <c r="LG637" s="7"/>
      <c r="LH637" s="7"/>
      <c r="LI637" s="7"/>
      <c r="LJ637" s="7"/>
      <c r="LK637" s="7"/>
      <c r="LL637" s="7"/>
      <c r="LM637" s="7"/>
      <c r="LN637" s="7"/>
      <c r="LO637" s="7"/>
      <c r="LP637" s="7"/>
      <c r="LQ637" s="7"/>
      <c r="LR637" s="7"/>
      <c r="LS637" s="7"/>
      <c r="LT637" s="7"/>
      <c r="LU637" s="7"/>
      <c r="LV637" s="7"/>
      <c r="LW637" s="7"/>
      <c r="LX637" s="7"/>
      <c r="LY637" s="7"/>
      <c r="LZ637" s="7"/>
      <c r="MA637" s="7"/>
      <c r="MB637" s="7"/>
      <c r="MC637" s="7"/>
      <c r="MD637" s="7"/>
      <c r="ME637" s="7"/>
      <c r="MF637" s="7"/>
      <c r="MG637" s="7"/>
      <c r="MH637" s="7"/>
      <c r="MI637" s="7"/>
      <c r="MJ637" s="7"/>
      <c r="MK637" s="7"/>
      <c r="ML637" s="7"/>
      <c r="MM637" s="7"/>
      <c r="MN637" s="7"/>
      <c r="MO637" s="7"/>
      <c r="MP637" s="7"/>
      <c r="MQ637" s="7"/>
      <c r="MR637" s="7"/>
      <c r="MS637" s="7"/>
      <c r="MT637" s="7"/>
      <c r="MU637" s="7"/>
      <c r="MV637" s="7"/>
      <c r="MW637" s="7"/>
      <c r="MX637" s="7"/>
      <c r="MY637" s="7"/>
      <c r="MZ637" s="7"/>
      <c r="NA637" s="7"/>
      <c r="NB637" s="7"/>
      <c r="NC637" s="7"/>
      <c r="ND637" s="7"/>
      <c r="NE637" s="7"/>
      <c r="NF637" s="7"/>
      <c r="NG637" s="7"/>
      <c r="NH637" s="7"/>
      <c r="NI637" s="7"/>
      <c r="NJ637" s="7"/>
      <c r="NK637" s="7"/>
      <c r="NL637" s="7"/>
      <c r="NM637" s="7"/>
      <c r="NN637" s="7"/>
      <c r="NO637" s="7"/>
      <c r="NP637" s="7"/>
      <c r="NQ637" s="7"/>
      <c r="NR637" s="7"/>
      <c r="NS637" s="7"/>
      <c r="NT637" s="7"/>
      <c r="NU637" s="7"/>
      <c r="NV637" s="7"/>
      <c r="NW637" s="7"/>
      <c r="NX637" s="7"/>
      <c r="NY637" s="7"/>
      <c r="NZ637" s="7"/>
      <c r="OA637" s="7"/>
      <c r="OB637" s="7"/>
      <c r="OC637" s="7"/>
      <c r="OD637" s="7"/>
      <c r="OE637" s="7"/>
      <c r="OF637" s="7"/>
      <c r="OG637" s="7"/>
      <c r="OH637" s="7"/>
      <c r="OI637" s="7"/>
      <c r="OJ637" s="7"/>
      <c r="OK637" s="7"/>
      <c r="OL637" s="7"/>
      <c r="OM637" s="7"/>
      <c r="ON637" s="7"/>
      <c r="OO637" s="7"/>
      <c r="OP637" s="7"/>
      <c r="OQ637" s="7"/>
      <c r="OR637" s="7"/>
      <c r="OS637" s="7"/>
      <c r="OT637" s="7"/>
      <c r="OU637" s="7"/>
      <c r="OV637" s="7"/>
      <c r="OW637" s="7"/>
      <c r="OX637" s="7"/>
      <c r="OY637" s="7"/>
      <c r="OZ637" s="7"/>
      <c r="PA637" s="7"/>
      <c r="PB637" s="7"/>
      <c r="PC637" s="7"/>
      <c r="PD637" s="7"/>
      <c r="PE637" s="7"/>
      <c r="PF637" s="7"/>
      <c r="PG637" s="7"/>
      <c r="PH637" s="7"/>
      <c r="PI637" s="7"/>
      <c r="PJ637" s="7"/>
      <c r="PK637" s="7"/>
      <c r="PL637" s="7"/>
      <c r="PM637" s="7"/>
      <c r="PN637" s="7"/>
      <c r="PO637" s="7"/>
      <c r="PP637" s="7"/>
      <c r="PQ637" s="7"/>
      <c r="PR637" s="7"/>
      <c r="PS637" s="7"/>
      <c r="PT637" s="7"/>
      <c r="PU637" s="7"/>
      <c r="PV637" s="7"/>
      <c r="PW637" s="7"/>
      <c r="PX637" s="7"/>
      <c r="PY637" s="7"/>
      <c r="PZ637" s="7"/>
      <c r="QA637" s="7"/>
      <c r="QB637" s="7"/>
      <c r="QC637" s="7"/>
      <c r="QD637" s="7"/>
      <c r="QE637" s="7"/>
      <c r="QF637" s="7"/>
      <c r="QG637" s="7"/>
      <c r="QH637" s="7"/>
      <c r="QI637" s="7"/>
      <c r="QJ637" s="7"/>
      <c r="QK637" s="7"/>
      <c r="QL637" s="7"/>
      <c r="QM637" s="7"/>
      <c r="QN637" s="7"/>
      <c r="QO637" s="7"/>
      <c r="QP637" s="7"/>
      <c r="QQ637" s="7"/>
      <c r="QR637" s="7"/>
      <c r="QS637" s="7"/>
      <c r="QT637" s="7"/>
      <c r="QU637" s="7"/>
      <c r="QV637" s="7"/>
      <c r="QW637" s="7"/>
      <c r="QX637" s="7"/>
      <c r="QY637" s="7"/>
      <c r="QZ637" s="7"/>
      <c r="RA637" s="7"/>
      <c r="RB637" s="7"/>
      <c r="RC637" s="7"/>
      <c r="RD637" s="7"/>
      <c r="RE637" s="7"/>
      <c r="RF637" s="7"/>
      <c r="RG637" s="7"/>
      <c r="RH637" s="7"/>
      <c r="RI637" s="7"/>
      <c r="RJ637" s="7"/>
      <c r="RK637" s="7"/>
      <c r="RL637" s="7"/>
      <c r="RM637" s="7"/>
      <c r="RN637" s="7"/>
      <c r="RO637" s="7"/>
      <c r="RP637" s="7"/>
      <c r="RQ637" s="7"/>
      <c r="RR637" s="7"/>
      <c r="RS637" s="7"/>
      <c r="RT637" s="7"/>
      <c r="RU637" s="7"/>
      <c r="RV637" s="7"/>
      <c r="RW637" s="7"/>
      <c r="RX637" s="7"/>
      <c r="RY637" s="7"/>
      <c r="RZ637" s="7"/>
      <c r="SA637" s="7"/>
      <c r="SB637" s="7"/>
      <c r="SC637" s="7"/>
      <c r="SD637" s="7"/>
      <c r="SE637" s="7"/>
      <c r="SF637" s="7"/>
      <c r="SG637" s="7"/>
      <c r="SH637" s="7"/>
      <c r="SI637" s="7"/>
      <c r="SJ637" s="7"/>
      <c r="SK637" s="7"/>
    </row>
    <row r="638" ht="14.2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  <c r="DT638" s="7"/>
      <c r="DU638" s="7"/>
      <c r="DV638" s="7"/>
      <c r="DW638" s="7"/>
      <c r="DX638" s="7"/>
      <c r="DY638" s="7"/>
      <c r="DZ638" s="7"/>
      <c r="EA638" s="7"/>
      <c r="EB638" s="7"/>
      <c r="EC638" s="7"/>
      <c r="ED638" s="7"/>
      <c r="EE638" s="7"/>
      <c r="EF638" s="7"/>
      <c r="EG638" s="7"/>
      <c r="EH638" s="7"/>
      <c r="EI638" s="7"/>
      <c r="EJ638" s="7"/>
      <c r="EK638" s="7"/>
      <c r="EL638" s="7"/>
      <c r="EM638" s="7"/>
      <c r="EN638" s="7"/>
      <c r="EO638" s="7"/>
      <c r="EP638" s="7"/>
      <c r="EQ638" s="7"/>
      <c r="ER638" s="7"/>
      <c r="ES638" s="7"/>
      <c r="ET638" s="7"/>
      <c r="EU638" s="7"/>
      <c r="EV638" s="7"/>
      <c r="EW638" s="7"/>
      <c r="EX638" s="7"/>
      <c r="EY638" s="7"/>
      <c r="EZ638" s="7"/>
      <c r="FA638" s="7"/>
      <c r="FB638" s="7"/>
      <c r="FC638" s="7"/>
      <c r="FD638" s="7"/>
      <c r="FE638" s="7"/>
      <c r="FF638" s="7"/>
      <c r="FG638" s="7"/>
      <c r="FH638" s="7"/>
      <c r="FI638" s="7"/>
      <c r="FJ638" s="7"/>
      <c r="FK638" s="7"/>
      <c r="FL638" s="7"/>
      <c r="FM638" s="7"/>
      <c r="FN638" s="7"/>
      <c r="FO638" s="7"/>
      <c r="FP638" s="7"/>
      <c r="FQ638" s="7"/>
      <c r="FR638" s="7"/>
      <c r="FS638" s="7"/>
      <c r="FT638" s="7"/>
      <c r="FU638" s="7"/>
      <c r="FV638" s="7"/>
      <c r="FW638" s="7"/>
      <c r="FX638" s="7"/>
      <c r="FY638" s="7"/>
      <c r="FZ638" s="7"/>
      <c r="GA638" s="7"/>
      <c r="GB638" s="7"/>
      <c r="GC638" s="7"/>
      <c r="GD638" s="7"/>
      <c r="GE638" s="7"/>
      <c r="GF638" s="7"/>
      <c r="GG638" s="7"/>
      <c r="GH638" s="7"/>
      <c r="GI638" s="7"/>
      <c r="GJ638" s="7"/>
      <c r="GK638" s="7"/>
      <c r="GL638" s="7"/>
      <c r="GM638" s="7"/>
      <c r="GN638" s="7"/>
      <c r="GO638" s="7"/>
      <c r="GP638" s="7"/>
      <c r="GQ638" s="7"/>
      <c r="GR638" s="7"/>
      <c r="GS638" s="7"/>
      <c r="GT638" s="7"/>
      <c r="GU638" s="7"/>
      <c r="GV638" s="7"/>
      <c r="GW638" s="7"/>
      <c r="GX638" s="7"/>
      <c r="GY638" s="7"/>
      <c r="GZ638" s="7"/>
      <c r="HA638" s="7"/>
      <c r="HB638" s="7"/>
      <c r="HC638" s="7"/>
      <c r="HD638" s="7"/>
      <c r="HE638" s="7"/>
      <c r="HF638" s="7"/>
      <c r="HG638" s="7"/>
      <c r="HH638" s="7"/>
      <c r="HI638" s="7"/>
      <c r="HJ638" s="7"/>
      <c r="HK638" s="7"/>
      <c r="HL638" s="7"/>
      <c r="HM638" s="7"/>
      <c r="HN638" s="7"/>
      <c r="HO638" s="7"/>
      <c r="HP638" s="7"/>
      <c r="HQ638" s="7"/>
      <c r="HR638" s="7"/>
      <c r="HS638" s="7"/>
      <c r="HT638" s="7"/>
      <c r="HU638" s="7"/>
      <c r="HV638" s="7"/>
      <c r="HW638" s="7"/>
      <c r="HX638" s="7"/>
      <c r="HY638" s="7"/>
      <c r="HZ638" s="7"/>
      <c r="IA638" s="7"/>
      <c r="IB638" s="7"/>
      <c r="IC638" s="7"/>
      <c r="ID638" s="7"/>
      <c r="IE638" s="7"/>
      <c r="IF638" s="7"/>
      <c r="IG638" s="7"/>
      <c r="IH638" s="7"/>
      <c r="II638" s="7"/>
      <c r="IJ638" s="7"/>
      <c r="IK638" s="7"/>
      <c r="IL638" s="7"/>
      <c r="IM638" s="7"/>
      <c r="IN638" s="7"/>
      <c r="IO638" s="7"/>
      <c r="IP638" s="7"/>
      <c r="IQ638" s="7"/>
      <c r="IR638" s="7"/>
      <c r="IS638" s="7"/>
      <c r="IT638" s="7"/>
      <c r="IU638" s="7"/>
      <c r="IV638" s="7"/>
      <c r="IW638" s="7"/>
      <c r="IX638" s="7"/>
      <c r="IY638" s="7"/>
      <c r="IZ638" s="7"/>
      <c r="JA638" s="7"/>
      <c r="JB638" s="7"/>
      <c r="JC638" s="7"/>
      <c r="JD638" s="7"/>
      <c r="JE638" s="7"/>
      <c r="JF638" s="7"/>
      <c r="JG638" s="7"/>
      <c r="JH638" s="7"/>
      <c r="JI638" s="7"/>
      <c r="JJ638" s="7"/>
      <c r="JK638" s="7"/>
      <c r="JL638" s="7"/>
      <c r="JM638" s="7"/>
      <c r="JN638" s="7"/>
      <c r="JO638" s="7"/>
      <c r="JP638" s="7"/>
      <c r="JQ638" s="7"/>
      <c r="JR638" s="7"/>
      <c r="JS638" s="7"/>
      <c r="JT638" s="7"/>
      <c r="JU638" s="7"/>
      <c r="JV638" s="7"/>
      <c r="JW638" s="7"/>
      <c r="JX638" s="7"/>
      <c r="JY638" s="7"/>
      <c r="JZ638" s="7"/>
      <c r="KA638" s="7"/>
      <c r="KB638" s="7"/>
      <c r="KC638" s="7"/>
      <c r="KD638" s="7"/>
      <c r="KE638" s="7"/>
      <c r="KF638" s="7"/>
      <c r="KG638" s="7"/>
      <c r="KH638" s="7"/>
      <c r="KI638" s="7"/>
      <c r="KJ638" s="7"/>
      <c r="KK638" s="7"/>
      <c r="KL638" s="7"/>
      <c r="KM638" s="7"/>
      <c r="KN638" s="7"/>
      <c r="KO638" s="7"/>
      <c r="KP638" s="7"/>
      <c r="KQ638" s="7"/>
      <c r="KR638" s="7"/>
      <c r="KS638" s="7"/>
      <c r="KT638" s="7"/>
      <c r="KU638" s="7"/>
      <c r="KV638" s="7"/>
      <c r="KW638" s="7"/>
      <c r="KX638" s="7"/>
      <c r="KY638" s="7"/>
      <c r="KZ638" s="7"/>
      <c r="LA638" s="7"/>
      <c r="LB638" s="7"/>
      <c r="LC638" s="7"/>
      <c r="LD638" s="7"/>
      <c r="LE638" s="7"/>
      <c r="LF638" s="7"/>
      <c r="LG638" s="7"/>
      <c r="LH638" s="7"/>
      <c r="LI638" s="7"/>
      <c r="LJ638" s="7"/>
      <c r="LK638" s="7"/>
      <c r="LL638" s="7"/>
      <c r="LM638" s="7"/>
      <c r="LN638" s="7"/>
      <c r="LO638" s="7"/>
      <c r="LP638" s="7"/>
      <c r="LQ638" s="7"/>
      <c r="LR638" s="7"/>
      <c r="LS638" s="7"/>
      <c r="LT638" s="7"/>
      <c r="LU638" s="7"/>
      <c r="LV638" s="7"/>
      <c r="LW638" s="7"/>
      <c r="LX638" s="7"/>
      <c r="LY638" s="7"/>
      <c r="LZ638" s="7"/>
      <c r="MA638" s="7"/>
      <c r="MB638" s="7"/>
      <c r="MC638" s="7"/>
      <c r="MD638" s="7"/>
      <c r="ME638" s="7"/>
      <c r="MF638" s="7"/>
      <c r="MG638" s="7"/>
      <c r="MH638" s="7"/>
      <c r="MI638" s="7"/>
      <c r="MJ638" s="7"/>
      <c r="MK638" s="7"/>
      <c r="ML638" s="7"/>
      <c r="MM638" s="7"/>
      <c r="MN638" s="7"/>
      <c r="MO638" s="7"/>
      <c r="MP638" s="7"/>
      <c r="MQ638" s="7"/>
      <c r="MR638" s="7"/>
      <c r="MS638" s="7"/>
      <c r="MT638" s="7"/>
      <c r="MU638" s="7"/>
      <c r="MV638" s="7"/>
      <c r="MW638" s="7"/>
      <c r="MX638" s="7"/>
      <c r="MY638" s="7"/>
      <c r="MZ638" s="7"/>
      <c r="NA638" s="7"/>
      <c r="NB638" s="7"/>
      <c r="NC638" s="7"/>
      <c r="ND638" s="7"/>
      <c r="NE638" s="7"/>
      <c r="NF638" s="7"/>
      <c r="NG638" s="7"/>
      <c r="NH638" s="7"/>
      <c r="NI638" s="7"/>
      <c r="NJ638" s="7"/>
      <c r="NK638" s="7"/>
      <c r="NL638" s="7"/>
      <c r="NM638" s="7"/>
      <c r="NN638" s="7"/>
      <c r="NO638" s="7"/>
      <c r="NP638" s="7"/>
      <c r="NQ638" s="7"/>
      <c r="NR638" s="7"/>
      <c r="NS638" s="7"/>
      <c r="NT638" s="7"/>
      <c r="NU638" s="7"/>
      <c r="NV638" s="7"/>
      <c r="NW638" s="7"/>
      <c r="NX638" s="7"/>
      <c r="NY638" s="7"/>
      <c r="NZ638" s="7"/>
      <c r="OA638" s="7"/>
      <c r="OB638" s="7"/>
      <c r="OC638" s="7"/>
      <c r="OD638" s="7"/>
      <c r="OE638" s="7"/>
      <c r="OF638" s="7"/>
      <c r="OG638" s="7"/>
      <c r="OH638" s="7"/>
      <c r="OI638" s="7"/>
      <c r="OJ638" s="7"/>
      <c r="OK638" s="7"/>
      <c r="OL638" s="7"/>
      <c r="OM638" s="7"/>
      <c r="ON638" s="7"/>
      <c r="OO638" s="7"/>
      <c r="OP638" s="7"/>
      <c r="OQ638" s="7"/>
      <c r="OR638" s="7"/>
      <c r="OS638" s="7"/>
      <c r="OT638" s="7"/>
      <c r="OU638" s="7"/>
      <c r="OV638" s="7"/>
      <c r="OW638" s="7"/>
      <c r="OX638" s="7"/>
      <c r="OY638" s="7"/>
      <c r="OZ638" s="7"/>
      <c r="PA638" s="7"/>
      <c r="PB638" s="7"/>
      <c r="PC638" s="7"/>
      <c r="PD638" s="7"/>
      <c r="PE638" s="7"/>
      <c r="PF638" s="7"/>
      <c r="PG638" s="7"/>
      <c r="PH638" s="7"/>
      <c r="PI638" s="7"/>
      <c r="PJ638" s="7"/>
      <c r="PK638" s="7"/>
      <c r="PL638" s="7"/>
      <c r="PM638" s="7"/>
      <c r="PN638" s="7"/>
      <c r="PO638" s="7"/>
      <c r="PP638" s="7"/>
      <c r="PQ638" s="7"/>
      <c r="PR638" s="7"/>
      <c r="PS638" s="7"/>
      <c r="PT638" s="7"/>
      <c r="PU638" s="7"/>
      <c r="PV638" s="7"/>
      <c r="PW638" s="7"/>
      <c r="PX638" s="7"/>
      <c r="PY638" s="7"/>
      <c r="PZ638" s="7"/>
      <c r="QA638" s="7"/>
      <c r="QB638" s="7"/>
      <c r="QC638" s="7"/>
      <c r="QD638" s="7"/>
      <c r="QE638" s="7"/>
      <c r="QF638" s="7"/>
      <c r="QG638" s="7"/>
      <c r="QH638" s="7"/>
      <c r="QI638" s="7"/>
      <c r="QJ638" s="7"/>
      <c r="QK638" s="7"/>
      <c r="QL638" s="7"/>
      <c r="QM638" s="7"/>
      <c r="QN638" s="7"/>
      <c r="QO638" s="7"/>
      <c r="QP638" s="7"/>
      <c r="QQ638" s="7"/>
      <c r="QR638" s="7"/>
      <c r="QS638" s="7"/>
      <c r="QT638" s="7"/>
      <c r="QU638" s="7"/>
      <c r="QV638" s="7"/>
      <c r="QW638" s="7"/>
      <c r="QX638" s="7"/>
      <c r="QY638" s="7"/>
      <c r="QZ638" s="7"/>
      <c r="RA638" s="7"/>
      <c r="RB638" s="7"/>
      <c r="RC638" s="7"/>
      <c r="RD638" s="7"/>
      <c r="RE638" s="7"/>
      <c r="RF638" s="7"/>
      <c r="RG638" s="7"/>
      <c r="RH638" s="7"/>
      <c r="RI638" s="7"/>
      <c r="RJ638" s="7"/>
      <c r="RK638" s="7"/>
      <c r="RL638" s="7"/>
      <c r="RM638" s="7"/>
      <c r="RN638" s="7"/>
      <c r="RO638" s="7"/>
      <c r="RP638" s="7"/>
      <c r="RQ638" s="7"/>
      <c r="RR638" s="7"/>
      <c r="RS638" s="7"/>
      <c r="RT638" s="7"/>
      <c r="RU638" s="7"/>
      <c r="RV638" s="7"/>
      <c r="RW638" s="7"/>
      <c r="RX638" s="7"/>
      <c r="RY638" s="7"/>
      <c r="RZ638" s="7"/>
      <c r="SA638" s="7"/>
      <c r="SB638" s="7"/>
      <c r="SC638" s="7"/>
      <c r="SD638" s="7"/>
      <c r="SE638" s="7"/>
      <c r="SF638" s="7"/>
      <c r="SG638" s="7"/>
      <c r="SH638" s="7"/>
      <c r="SI638" s="7"/>
      <c r="SJ638" s="7"/>
      <c r="SK638" s="7"/>
    </row>
    <row r="639" ht="14.2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  <c r="DT639" s="7"/>
      <c r="DU639" s="7"/>
      <c r="DV639" s="7"/>
      <c r="DW639" s="7"/>
      <c r="DX639" s="7"/>
      <c r="DY639" s="7"/>
      <c r="DZ639" s="7"/>
      <c r="EA639" s="7"/>
      <c r="EB639" s="7"/>
      <c r="EC639" s="7"/>
      <c r="ED639" s="7"/>
      <c r="EE639" s="7"/>
      <c r="EF639" s="7"/>
      <c r="EG639" s="7"/>
      <c r="EH639" s="7"/>
      <c r="EI639" s="7"/>
      <c r="EJ639" s="7"/>
      <c r="EK639" s="7"/>
      <c r="EL639" s="7"/>
      <c r="EM639" s="7"/>
      <c r="EN639" s="7"/>
      <c r="EO639" s="7"/>
      <c r="EP639" s="7"/>
      <c r="EQ639" s="7"/>
      <c r="ER639" s="7"/>
      <c r="ES639" s="7"/>
      <c r="ET639" s="7"/>
      <c r="EU639" s="7"/>
      <c r="EV639" s="7"/>
      <c r="EW639" s="7"/>
      <c r="EX639" s="7"/>
      <c r="EY639" s="7"/>
      <c r="EZ639" s="7"/>
      <c r="FA639" s="7"/>
      <c r="FB639" s="7"/>
      <c r="FC639" s="7"/>
      <c r="FD639" s="7"/>
      <c r="FE639" s="7"/>
      <c r="FF639" s="7"/>
      <c r="FG639" s="7"/>
      <c r="FH639" s="7"/>
      <c r="FI639" s="7"/>
      <c r="FJ639" s="7"/>
      <c r="FK639" s="7"/>
      <c r="FL639" s="7"/>
      <c r="FM639" s="7"/>
      <c r="FN639" s="7"/>
      <c r="FO639" s="7"/>
      <c r="FP639" s="7"/>
      <c r="FQ639" s="7"/>
      <c r="FR639" s="7"/>
      <c r="FS639" s="7"/>
      <c r="FT639" s="7"/>
      <c r="FU639" s="7"/>
      <c r="FV639" s="7"/>
      <c r="FW639" s="7"/>
      <c r="FX639" s="7"/>
      <c r="FY639" s="7"/>
      <c r="FZ639" s="7"/>
      <c r="GA639" s="7"/>
      <c r="GB639" s="7"/>
      <c r="GC639" s="7"/>
      <c r="GD639" s="7"/>
      <c r="GE639" s="7"/>
      <c r="GF639" s="7"/>
      <c r="GG639" s="7"/>
      <c r="GH639" s="7"/>
      <c r="GI639" s="7"/>
      <c r="GJ639" s="7"/>
      <c r="GK639" s="7"/>
      <c r="GL639" s="7"/>
      <c r="GM639" s="7"/>
      <c r="GN639" s="7"/>
      <c r="GO639" s="7"/>
      <c r="GP639" s="7"/>
      <c r="GQ639" s="7"/>
      <c r="GR639" s="7"/>
      <c r="GS639" s="7"/>
      <c r="GT639" s="7"/>
      <c r="GU639" s="7"/>
      <c r="GV639" s="7"/>
      <c r="GW639" s="7"/>
      <c r="GX639" s="7"/>
      <c r="GY639" s="7"/>
      <c r="GZ639" s="7"/>
      <c r="HA639" s="7"/>
      <c r="HB639" s="7"/>
      <c r="HC639" s="7"/>
      <c r="HD639" s="7"/>
      <c r="HE639" s="7"/>
      <c r="HF639" s="7"/>
      <c r="HG639" s="7"/>
      <c r="HH639" s="7"/>
      <c r="HI639" s="7"/>
      <c r="HJ639" s="7"/>
      <c r="HK639" s="7"/>
      <c r="HL639" s="7"/>
      <c r="HM639" s="7"/>
      <c r="HN639" s="7"/>
      <c r="HO639" s="7"/>
      <c r="HP639" s="7"/>
      <c r="HQ639" s="7"/>
      <c r="HR639" s="7"/>
      <c r="HS639" s="7"/>
      <c r="HT639" s="7"/>
      <c r="HU639" s="7"/>
      <c r="HV639" s="7"/>
      <c r="HW639" s="7"/>
      <c r="HX639" s="7"/>
      <c r="HY639" s="7"/>
      <c r="HZ639" s="7"/>
      <c r="IA639" s="7"/>
      <c r="IB639" s="7"/>
      <c r="IC639" s="7"/>
      <c r="ID639" s="7"/>
      <c r="IE639" s="7"/>
      <c r="IF639" s="7"/>
      <c r="IG639" s="7"/>
      <c r="IH639" s="7"/>
      <c r="II639" s="7"/>
      <c r="IJ639" s="7"/>
      <c r="IK639" s="7"/>
      <c r="IL639" s="7"/>
      <c r="IM639" s="7"/>
      <c r="IN639" s="7"/>
      <c r="IO639" s="7"/>
      <c r="IP639" s="7"/>
      <c r="IQ639" s="7"/>
      <c r="IR639" s="7"/>
      <c r="IS639" s="7"/>
      <c r="IT639" s="7"/>
      <c r="IU639" s="7"/>
      <c r="IV639" s="7"/>
      <c r="IW639" s="7"/>
      <c r="IX639" s="7"/>
      <c r="IY639" s="7"/>
      <c r="IZ639" s="7"/>
      <c r="JA639" s="7"/>
      <c r="JB639" s="7"/>
      <c r="JC639" s="7"/>
      <c r="JD639" s="7"/>
      <c r="JE639" s="7"/>
      <c r="JF639" s="7"/>
      <c r="JG639" s="7"/>
      <c r="JH639" s="7"/>
      <c r="JI639" s="7"/>
      <c r="JJ639" s="7"/>
      <c r="JK639" s="7"/>
      <c r="JL639" s="7"/>
      <c r="JM639" s="7"/>
      <c r="JN639" s="7"/>
      <c r="JO639" s="7"/>
      <c r="JP639" s="7"/>
      <c r="JQ639" s="7"/>
      <c r="JR639" s="7"/>
      <c r="JS639" s="7"/>
      <c r="JT639" s="7"/>
      <c r="JU639" s="7"/>
      <c r="JV639" s="7"/>
      <c r="JW639" s="7"/>
      <c r="JX639" s="7"/>
      <c r="JY639" s="7"/>
      <c r="JZ639" s="7"/>
      <c r="KA639" s="7"/>
      <c r="KB639" s="7"/>
      <c r="KC639" s="7"/>
      <c r="KD639" s="7"/>
      <c r="KE639" s="7"/>
      <c r="KF639" s="7"/>
      <c r="KG639" s="7"/>
      <c r="KH639" s="7"/>
      <c r="KI639" s="7"/>
      <c r="KJ639" s="7"/>
      <c r="KK639" s="7"/>
      <c r="KL639" s="7"/>
      <c r="KM639" s="7"/>
      <c r="KN639" s="7"/>
      <c r="KO639" s="7"/>
      <c r="KP639" s="7"/>
      <c r="KQ639" s="7"/>
      <c r="KR639" s="7"/>
      <c r="KS639" s="7"/>
      <c r="KT639" s="7"/>
      <c r="KU639" s="7"/>
      <c r="KV639" s="7"/>
      <c r="KW639" s="7"/>
      <c r="KX639" s="7"/>
      <c r="KY639" s="7"/>
      <c r="KZ639" s="7"/>
      <c r="LA639" s="7"/>
      <c r="LB639" s="7"/>
      <c r="LC639" s="7"/>
      <c r="LD639" s="7"/>
      <c r="LE639" s="7"/>
      <c r="LF639" s="7"/>
      <c r="LG639" s="7"/>
      <c r="LH639" s="7"/>
      <c r="LI639" s="7"/>
      <c r="LJ639" s="7"/>
      <c r="LK639" s="7"/>
      <c r="LL639" s="7"/>
      <c r="LM639" s="7"/>
      <c r="LN639" s="7"/>
      <c r="LO639" s="7"/>
      <c r="LP639" s="7"/>
      <c r="LQ639" s="7"/>
      <c r="LR639" s="7"/>
      <c r="LS639" s="7"/>
      <c r="LT639" s="7"/>
      <c r="LU639" s="7"/>
      <c r="LV639" s="7"/>
      <c r="LW639" s="7"/>
      <c r="LX639" s="7"/>
      <c r="LY639" s="7"/>
      <c r="LZ639" s="7"/>
      <c r="MA639" s="7"/>
      <c r="MB639" s="7"/>
      <c r="MC639" s="7"/>
      <c r="MD639" s="7"/>
      <c r="ME639" s="7"/>
      <c r="MF639" s="7"/>
      <c r="MG639" s="7"/>
      <c r="MH639" s="7"/>
      <c r="MI639" s="7"/>
      <c r="MJ639" s="7"/>
      <c r="MK639" s="7"/>
      <c r="ML639" s="7"/>
      <c r="MM639" s="7"/>
      <c r="MN639" s="7"/>
      <c r="MO639" s="7"/>
      <c r="MP639" s="7"/>
      <c r="MQ639" s="7"/>
      <c r="MR639" s="7"/>
      <c r="MS639" s="7"/>
      <c r="MT639" s="7"/>
      <c r="MU639" s="7"/>
      <c r="MV639" s="7"/>
      <c r="MW639" s="7"/>
      <c r="MX639" s="7"/>
      <c r="MY639" s="7"/>
      <c r="MZ639" s="7"/>
      <c r="NA639" s="7"/>
      <c r="NB639" s="7"/>
      <c r="NC639" s="7"/>
      <c r="ND639" s="7"/>
      <c r="NE639" s="7"/>
      <c r="NF639" s="7"/>
      <c r="NG639" s="7"/>
      <c r="NH639" s="7"/>
      <c r="NI639" s="7"/>
      <c r="NJ639" s="7"/>
      <c r="NK639" s="7"/>
      <c r="NL639" s="7"/>
      <c r="NM639" s="7"/>
      <c r="NN639" s="7"/>
      <c r="NO639" s="7"/>
      <c r="NP639" s="7"/>
      <c r="NQ639" s="7"/>
      <c r="NR639" s="7"/>
      <c r="NS639" s="7"/>
      <c r="NT639" s="7"/>
      <c r="NU639" s="7"/>
      <c r="NV639" s="7"/>
      <c r="NW639" s="7"/>
      <c r="NX639" s="7"/>
      <c r="NY639" s="7"/>
      <c r="NZ639" s="7"/>
      <c r="OA639" s="7"/>
      <c r="OB639" s="7"/>
      <c r="OC639" s="7"/>
      <c r="OD639" s="7"/>
      <c r="OE639" s="7"/>
      <c r="OF639" s="7"/>
      <c r="OG639" s="7"/>
      <c r="OH639" s="7"/>
      <c r="OI639" s="7"/>
      <c r="OJ639" s="7"/>
      <c r="OK639" s="7"/>
      <c r="OL639" s="7"/>
      <c r="OM639" s="7"/>
      <c r="ON639" s="7"/>
      <c r="OO639" s="7"/>
      <c r="OP639" s="7"/>
      <c r="OQ639" s="7"/>
      <c r="OR639" s="7"/>
      <c r="OS639" s="7"/>
      <c r="OT639" s="7"/>
      <c r="OU639" s="7"/>
      <c r="OV639" s="7"/>
      <c r="OW639" s="7"/>
      <c r="OX639" s="7"/>
      <c r="OY639" s="7"/>
      <c r="OZ639" s="7"/>
      <c r="PA639" s="7"/>
      <c r="PB639" s="7"/>
      <c r="PC639" s="7"/>
      <c r="PD639" s="7"/>
      <c r="PE639" s="7"/>
      <c r="PF639" s="7"/>
      <c r="PG639" s="7"/>
      <c r="PH639" s="7"/>
      <c r="PI639" s="7"/>
      <c r="PJ639" s="7"/>
      <c r="PK639" s="7"/>
      <c r="PL639" s="7"/>
      <c r="PM639" s="7"/>
      <c r="PN639" s="7"/>
      <c r="PO639" s="7"/>
      <c r="PP639" s="7"/>
      <c r="PQ639" s="7"/>
      <c r="PR639" s="7"/>
      <c r="PS639" s="7"/>
      <c r="PT639" s="7"/>
      <c r="PU639" s="7"/>
      <c r="PV639" s="7"/>
      <c r="PW639" s="7"/>
      <c r="PX639" s="7"/>
      <c r="PY639" s="7"/>
      <c r="PZ639" s="7"/>
      <c r="QA639" s="7"/>
      <c r="QB639" s="7"/>
      <c r="QC639" s="7"/>
      <c r="QD639" s="7"/>
      <c r="QE639" s="7"/>
      <c r="QF639" s="7"/>
      <c r="QG639" s="7"/>
      <c r="QH639" s="7"/>
      <c r="QI639" s="7"/>
      <c r="QJ639" s="7"/>
      <c r="QK639" s="7"/>
      <c r="QL639" s="7"/>
      <c r="QM639" s="7"/>
      <c r="QN639" s="7"/>
      <c r="QO639" s="7"/>
      <c r="QP639" s="7"/>
      <c r="QQ639" s="7"/>
      <c r="QR639" s="7"/>
      <c r="QS639" s="7"/>
      <c r="QT639" s="7"/>
      <c r="QU639" s="7"/>
      <c r="QV639" s="7"/>
      <c r="QW639" s="7"/>
      <c r="QX639" s="7"/>
      <c r="QY639" s="7"/>
      <c r="QZ639" s="7"/>
      <c r="RA639" s="7"/>
      <c r="RB639" s="7"/>
      <c r="RC639" s="7"/>
      <c r="RD639" s="7"/>
      <c r="RE639" s="7"/>
      <c r="RF639" s="7"/>
      <c r="RG639" s="7"/>
      <c r="RH639" s="7"/>
      <c r="RI639" s="7"/>
      <c r="RJ639" s="7"/>
      <c r="RK639" s="7"/>
      <c r="RL639" s="7"/>
      <c r="RM639" s="7"/>
      <c r="RN639" s="7"/>
      <c r="RO639" s="7"/>
      <c r="RP639" s="7"/>
      <c r="RQ639" s="7"/>
      <c r="RR639" s="7"/>
      <c r="RS639" s="7"/>
      <c r="RT639" s="7"/>
      <c r="RU639" s="7"/>
      <c r="RV639" s="7"/>
      <c r="RW639" s="7"/>
      <c r="RX639" s="7"/>
      <c r="RY639" s="7"/>
      <c r="RZ639" s="7"/>
      <c r="SA639" s="7"/>
      <c r="SB639" s="7"/>
      <c r="SC639" s="7"/>
      <c r="SD639" s="7"/>
      <c r="SE639" s="7"/>
      <c r="SF639" s="7"/>
      <c r="SG639" s="7"/>
      <c r="SH639" s="7"/>
      <c r="SI639" s="7"/>
      <c r="SJ639" s="7"/>
      <c r="SK639" s="7"/>
    </row>
    <row r="640" ht="14.2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  <c r="DT640" s="7"/>
      <c r="DU640" s="7"/>
      <c r="DV640" s="7"/>
      <c r="DW640" s="7"/>
      <c r="DX640" s="7"/>
      <c r="DY640" s="7"/>
      <c r="DZ640" s="7"/>
      <c r="EA640" s="7"/>
      <c r="EB640" s="7"/>
      <c r="EC640" s="7"/>
      <c r="ED640" s="7"/>
      <c r="EE640" s="7"/>
      <c r="EF640" s="7"/>
      <c r="EG640" s="7"/>
      <c r="EH640" s="7"/>
      <c r="EI640" s="7"/>
      <c r="EJ640" s="7"/>
      <c r="EK640" s="7"/>
      <c r="EL640" s="7"/>
      <c r="EM640" s="7"/>
      <c r="EN640" s="7"/>
      <c r="EO640" s="7"/>
      <c r="EP640" s="7"/>
      <c r="EQ640" s="7"/>
      <c r="ER640" s="7"/>
      <c r="ES640" s="7"/>
      <c r="ET640" s="7"/>
      <c r="EU640" s="7"/>
      <c r="EV640" s="7"/>
      <c r="EW640" s="7"/>
      <c r="EX640" s="7"/>
      <c r="EY640" s="7"/>
      <c r="EZ640" s="7"/>
      <c r="FA640" s="7"/>
      <c r="FB640" s="7"/>
      <c r="FC640" s="7"/>
      <c r="FD640" s="7"/>
      <c r="FE640" s="7"/>
      <c r="FF640" s="7"/>
      <c r="FG640" s="7"/>
      <c r="FH640" s="7"/>
      <c r="FI640" s="7"/>
      <c r="FJ640" s="7"/>
      <c r="FK640" s="7"/>
      <c r="FL640" s="7"/>
      <c r="FM640" s="7"/>
      <c r="FN640" s="7"/>
      <c r="FO640" s="7"/>
      <c r="FP640" s="7"/>
      <c r="FQ640" s="7"/>
      <c r="FR640" s="7"/>
      <c r="FS640" s="7"/>
      <c r="FT640" s="7"/>
      <c r="FU640" s="7"/>
      <c r="FV640" s="7"/>
      <c r="FW640" s="7"/>
      <c r="FX640" s="7"/>
      <c r="FY640" s="7"/>
      <c r="FZ640" s="7"/>
      <c r="GA640" s="7"/>
      <c r="GB640" s="7"/>
      <c r="GC640" s="7"/>
      <c r="GD640" s="7"/>
      <c r="GE640" s="7"/>
      <c r="GF640" s="7"/>
      <c r="GG640" s="7"/>
      <c r="GH640" s="7"/>
      <c r="GI640" s="7"/>
      <c r="GJ640" s="7"/>
      <c r="GK640" s="7"/>
      <c r="GL640" s="7"/>
      <c r="GM640" s="7"/>
      <c r="GN640" s="7"/>
      <c r="GO640" s="7"/>
      <c r="GP640" s="7"/>
      <c r="GQ640" s="7"/>
      <c r="GR640" s="7"/>
      <c r="GS640" s="7"/>
      <c r="GT640" s="7"/>
      <c r="GU640" s="7"/>
      <c r="GV640" s="7"/>
      <c r="GW640" s="7"/>
      <c r="GX640" s="7"/>
      <c r="GY640" s="7"/>
      <c r="GZ640" s="7"/>
      <c r="HA640" s="7"/>
      <c r="HB640" s="7"/>
      <c r="HC640" s="7"/>
      <c r="HD640" s="7"/>
      <c r="HE640" s="7"/>
      <c r="HF640" s="7"/>
      <c r="HG640" s="7"/>
      <c r="HH640" s="7"/>
      <c r="HI640" s="7"/>
      <c r="HJ640" s="7"/>
      <c r="HK640" s="7"/>
      <c r="HL640" s="7"/>
      <c r="HM640" s="7"/>
      <c r="HN640" s="7"/>
      <c r="HO640" s="7"/>
      <c r="HP640" s="7"/>
      <c r="HQ640" s="7"/>
      <c r="HR640" s="7"/>
      <c r="HS640" s="7"/>
      <c r="HT640" s="7"/>
      <c r="HU640" s="7"/>
      <c r="HV640" s="7"/>
      <c r="HW640" s="7"/>
      <c r="HX640" s="7"/>
      <c r="HY640" s="7"/>
      <c r="HZ640" s="7"/>
      <c r="IA640" s="7"/>
      <c r="IB640" s="7"/>
      <c r="IC640" s="7"/>
      <c r="ID640" s="7"/>
      <c r="IE640" s="7"/>
      <c r="IF640" s="7"/>
      <c r="IG640" s="7"/>
      <c r="IH640" s="7"/>
      <c r="II640" s="7"/>
      <c r="IJ640" s="7"/>
      <c r="IK640" s="7"/>
      <c r="IL640" s="7"/>
      <c r="IM640" s="7"/>
      <c r="IN640" s="7"/>
      <c r="IO640" s="7"/>
      <c r="IP640" s="7"/>
      <c r="IQ640" s="7"/>
      <c r="IR640" s="7"/>
      <c r="IS640" s="7"/>
      <c r="IT640" s="7"/>
      <c r="IU640" s="7"/>
      <c r="IV640" s="7"/>
      <c r="IW640" s="7"/>
      <c r="IX640" s="7"/>
      <c r="IY640" s="7"/>
      <c r="IZ640" s="7"/>
      <c r="JA640" s="7"/>
      <c r="JB640" s="7"/>
      <c r="JC640" s="7"/>
      <c r="JD640" s="7"/>
      <c r="JE640" s="7"/>
      <c r="JF640" s="7"/>
      <c r="JG640" s="7"/>
      <c r="JH640" s="7"/>
      <c r="JI640" s="7"/>
      <c r="JJ640" s="7"/>
      <c r="JK640" s="7"/>
      <c r="JL640" s="7"/>
      <c r="JM640" s="7"/>
      <c r="JN640" s="7"/>
      <c r="JO640" s="7"/>
      <c r="JP640" s="7"/>
      <c r="JQ640" s="7"/>
      <c r="JR640" s="7"/>
      <c r="JS640" s="7"/>
      <c r="JT640" s="7"/>
      <c r="JU640" s="7"/>
      <c r="JV640" s="7"/>
      <c r="JW640" s="7"/>
      <c r="JX640" s="7"/>
      <c r="JY640" s="7"/>
      <c r="JZ640" s="7"/>
      <c r="KA640" s="7"/>
      <c r="KB640" s="7"/>
      <c r="KC640" s="7"/>
      <c r="KD640" s="7"/>
      <c r="KE640" s="7"/>
      <c r="KF640" s="7"/>
      <c r="KG640" s="7"/>
      <c r="KH640" s="7"/>
      <c r="KI640" s="7"/>
      <c r="KJ640" s="7"/>
      <c r="KK640" s="7"/>
      <c r="KL640" s="7"/>
      <c r="KM640" s="7"/>
      <c r="KN640" s="7"/>
      <c r="KO640" s="7"/>
      <c r="KP640" s="7"/>
      <c r="KQ640" s="7"/>
      <c r="KR640" s="7"/>
      <c r="KS640" s="7"/>
      <c r="KT640" s="7"/>
      <c r="KU640" s="7"/>
      <c r="KV640" s="7"/>
      <c r="KW640" s="7"/>
      <c r="KX640" s="7"/>
      <c r="KY640" s="7"/>
      <c r="KZ640" s="7"/>
      <c r="LA640" s="7"/>
      <c r="LB640" s="7"/>
      <c r="LC640" s="7"/>
      <c r="LD640" s="7"/>
      <c r="LE640" s="7"/>
      <c r="LF640" s="7"/>
      <c r="LG640" s="7"/>
      <c r="LH640" s="7"/>
      <c r="LI640" s="7"/>
      <c r="LJ640" s="7"/>
      <c r="LK640" s="7"/>
      <c r="LL640" s="7"/>
      <c r="LM640" s="7"/>
      <c r="LN640" s="7"/>
      <c r="LO640" s="7"/>
      <c r="LP640" s="7"/>
      <c r="LQ640" s="7"/>
      <c r="LR640" s="7"/>
      <c r="LS640" s="7"/>
      <c r="LT640" s="7"/>
      <c r="LU640" s="7"/>
      <c r="LV640" s="7"/>
      <c r="LW640" s="7"/>
      <c r="LX640" s="7"/>
      <c r="LY640" s="7"/>
      <c r="LZ640" s="7"/>
      <c r="MA640" s="7"/>
      <c r="MB640" s="7"/>
      <c r="MC640" s="7"/>
      <c r="MD640" s="7"/>
      <c r="ME640" s="7"/>
      <c r="MF640" s="7"/>
      <c r="MG640" s="7"/>
      <c r="MH640" s="7"/>
      <c r="MI640" s="7"/>
      <c r="MJ640" s="7"/>
      <c r="MK640" s="7"/>
      <c r="ML640" s="7"/>
      <c r="MM640" s="7"/>
      <c r="MN640" s="7"/>
      <c r="MO640" s="7"/>
      <c r="MP640" s="7"/>
      <c r="MQ640" s="7"/>
      <c r="MR640" s="7"/>
      <c r="MS640" s="7"/>
      <c r="MT640" s="7"/>
      <c r="MU640" s="7"/>
      <c r="MV640" s="7"/>
      <c r="MW640" s="7"/>
      <c r="MX640" s="7"/>
      <c r="MY640" s="7"/>
      <c r="MZ640" s="7"/>
      <c r="NA640" s="7"/>
      <c r="NB640" s="7"/>
      <c r="NC640" s="7"/>
      <c r="ND640" s="7"/>
      <c r="NE640" s="7"/>
      <c r="NF640" s="7"/>
      <c r="NG640" s="7"/>
      <c r="NH640" s="7"/>
      <c r="NI640" s="7"/>
      <c r="NJ640" s="7"/>
      <c r="NK640" s="7"/>
      <c r="NL640" s="7"/>
      <c r="NM640" s="7"/>
      <c r="NN640" s="7"/>
      <c r="NO640" s="7"/>
      <c r="NP640" s="7"/>
      <c r="NQ640" s="7"/>
      <c r="NR640" s="7"/>
      <c r="NS640" s="7"/>
      <c r="NT640" s="7"/>
      <c r="NU640" s="7"/>
      <c r="NV640" s="7"/>
      <c r="NW640" s="7"/>
      <c r="NX640" s="7"/>
      <c r="NY640" s="7"/>
      <c r="NZ640" s="7"/>
      <c r="OA640" s="7"/>
      <c r="OB640" s="7"/>
      <c r="OC640" s="7"/>
      <c r="OD640" s="7"/>
      <c r="OE640" s="7"/>
      <c r="OF640" s="7"/>
      <c r="OG640" s="7"/>
      <c r="OH640" s="7"/>
      <c r="OI640" s="7"/>
      <c r="OJ640" s="7"/>
      <c r="OK640" s="7"/>
      <c r="OL640" s="7"/>
      <c r="OM640" s="7"/>
      <c r="ON640" s="7"/>
      <c r="OO640" s="7"/>
      <c r="OP640" s="7"/>
      <c r="OQ640" s="7"/>
      <c r="OR640" s="7"/>
      <c r="OS640" s="7"/>
      <c r="OT640" s="7"/>
      <c r="OU640" s="7"/>
      <c r="OV640" s="7"/>
      <c r="OW640" s="7"/>
      <c r="OX640" s="7"/>
      <c r="OY640" s="7"/>
      <c r="OZ640" s="7"/>
      <c r="PA640" s="7"/>
      <c r="PB640" s="7"/>
      <c r="PC640" s="7"/>
      <c r="PD640" s="7"/>
      <c r="PE640" s="7"/>
      <c r="PF640" s="7"/>
      <c r="PG640" s="7"/>
      <c r="PH640" s="7"/>
      <c r="PI640" s="7"/>
      <c r="PJ640" s="7"/>
      <c r="PK640" s="7"/>
      <c r="PL640" s="7"/>
      <c r="PM640" s="7"/>
      <c r="PN640" s="7"/>
      <c r="PO640" s="7"/>
      <c r="PP640" s="7"/>
      <c r="PQ640" s="7"/>
      <c r="PR640" s="7"/>
      <c r="PS640" s="7"/>
      <c r="PT640" s="7"/>
      <c r="PU640" s="7"/>
      <c r="PV640" s="7"/>
      <c r="PW640" s="7"/>
      <c r="PX640" s="7"/>
      <c r="PY640" s="7"/>
      <c r="PZ640" s="7"/>
      <c r="QA640" s="7"/>
      <c r="QB640" s="7"/>
      <c r="QC640" s="7"/>
      <c r="QD640" s="7"/>
      <c r="QE640" s="7"/>
      <c r="QF640" s="7"/>
      <c r="QG640" s="7"/>
      <c r="QH640" s="7"/>
      <c r="QI640" s="7"/>
      <c r="QJ640" s="7"/>
      <c r="QK640" s="7"/>
      <c r="QL640" s="7"/>
      <c r="QM640" s="7"/>
      <c r="QN640" s="7"/>
      <c r="QO640" s="7"/>
      <c r="QP640" s="7"/>
      <c r="QQ640" s="7"/>
      <c r="QR640" s="7"/>
      <c r="QS640" s="7"/>
      <c r="QT640" s="7"/>
      <c r="QU640" s="7"/>
      <c r="QV640" s="7"/>
      <c r="QW640" s="7"/>
      <c r="QX640" s="7"/>
      <c r="QY640" s="7"/>
      <c r="QZ640" s="7"/>
      <c r="RA640" s="7"/>
      <c r="RB640" s="7"/>
      <c r="RC640" s="7"/>
      <c r="RD640" s="7"/>
      <c r="RE640" s="7"/>
      <c r="RF640" s="7"/>
      <c r="RG640" s="7"/>
      <c r="RH640" s="7"/>
      <c r="RI640" s="7"/>
      <c r="RJ640" s="7"/>
      <c r="RK640" s="7"/>
      <c r="RL640" s="7"/>
      <c r="RM640" s="7"/>
      <c r="RN640" s="7"/>
      <c r="RO640" s="7"/>
      <c r="RP640" s="7"/>
      <c r="RQ640" s="7"/>
      <c r="RR640" s="7"/>
      <c r="RS640" s="7"/>
      <c r="RT640" s="7"/>
      <c r="RU640" s="7"/>
      <c r="RV640" s="7"/>
      <c r="RW640" s="7"/>
      <c r="RX640" s="7"/>
      <c r="RY640" s="7"/>
      <c r="RZ640" s="7"/>
      <c r="SA640" s="7"/>
      <c r="SB640" s="7"/>
      <c r="SC640" s="7"/>
      <c r="SD640" s="7"/>
      <c r="SE640" s="7"/>
      <c r="SF640" s="7"/>
      <c r="SG640" s="7"/>
      <c r="SH640" s="7"/>
      <c r="SI640" s="7"/>
      <c r="SJ640" s="7"/>
      <c r="SK640" s="7"/>
    </row>
    <row r="641" ht="14.2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  <c r="DT641" s="7"/>
      <c r="DU641" s="7"/>
      <c r="DV641" s="7"/>
      <c r="DW641" s="7"/>
      <c r="DX641" s="7"/>
      <c r="DY641" s="7"/>
      <c r="DZ641" s="7"/>
      <c r="EA641" s="7"/>
      <c r="EB641" s="7"/>
      <c r="EC641" s="7"/>
      <c r="ED641" s="7"/>
      <c r="EE641" s="7"/>
      <c r="EF641" s="7"/>
      <c r="EG641" s="7"/>
      <c r="EH641" s="7"/>
      <c r="EI641" s="7"/>
      <c r="EJ641" s="7"/>
      <c r="EK641" s="7"/>
      <c r="EL641" s="7"/>
      <c r="EM641" s="7"/>
      <c r="EN641" s="7"/>
      <c r="EO641" s="7"/>
      <c r="EP641" s="7"/>
      <c r="EQ641" s="7"/>
      <c r="ER641" s="7"/>
      <c r="ES641" s="7"/>
      <c r="ET641" s="7"/>
      <c r="EU641" s="7"/>
      <c r="EV641" s="7"/>
      <c r="EW641" s="7"/>
      <c r="EX641" s="7"/>
      <c r="EY641" s="7"/>
      <c r="EZ641" s="7"/>
      <c r="FA641" s="7"/>
      <c r="FB641" s="7"/>
      <c r="FC641" s="7"/>
      <c r="FD641" s="7"/>
      <c r="FE641" s="7"/>
      <c r="FF641" s="7"/>
      <c r="FG641" s="7"/>
      <c r="FH641" s="7"/>
      <c r="FI641" s="7"/>
      <c r="FJ641" s="7"/>
      <c r="FK641" s="7"/>
      <c r="FL641" s="7"/>
      <c r="FM641" s="7"/>
      <c r="FN641" s="7"/>
      <c r="FO641" s="7"/>
      <c r="FP641" s="7"/>
      <c r="FQ641" s="7"/>
      <c r="FR641" s="7"/>
      <c r="FS641" s="7"/>
      <c r="FT641" s="7"/>
      <c r="FU641" s="7"/>
      <c r="FV641" s="7"/>
      <c r="FW641" s="7"/>
      <c r="FX641" s="7"/>
      <c r="FY641" s="7"/>
      <c r="FZ641" s="7"/>
      <c r="GA641" s="7"/>
      <c r="GB641" s="7"/>
      <c r="GC641" s="7"/>
      <c r="GD641" s="7"/>
      <c r="GE641" s="7"/>
      <c r="GF641" s="7"/>
      <c r="GG641" s="7"/>
      <c r="GH641" s="7"/>
      <c r="GI641" s="7"/>
      <c r="GJ641" s="7"/>
      <c r="GK641" s="7"/>
      <c r="GL641" s="7"/>
      <c r="GM641" s="7"/>
      <c r="GN641" s="7"/>
      <c r="GO641" s="7"/>
      <c r="GP641" s="7"/>
      <c r="GQ641" s="7"/>
      <c r="GR641" s="7"/>
      <c r="GS641" s="7"/>
      <c r="GT641" s="7"/>
      <c r="GU641" s="7"/>
      <c r="GV641" s="7"/>
      <c r="GW641" s="7"/>
      <c r="GX641" s="7"/>
      <c r="GY641" s="7"/>
      <c r="GZ641" s="7"/>
      <c r="HA641" s="7"/>
      <c r="HB641" s="7"/>
      <c r="HC641" s="7"/>
      <c r="HD641" s="7"/>
      <c r="HE641" s="7"/>
      <c r="HF641" s="7"/>
      <c r="HG641" s="7"/>
      <c r="HH641" s="7"/>
      <c r="HI641" s="7"/>
      <c r="HJ641" s="7"/>
      <c r="HK641" s="7"/>
      <c r="HL641" s="7"/>
      <c r="HM641" s="7"/>
      <c r="HN641" s="7"/>
      <c r="HO641" s="7"/>
      <c r="HP641" s="7"/>
      <c r="HQ641" s="7"/>
      <c r="HR641" s="7"/>
      <c r="HS641" s="7"/>
      <c r="HT641" s="7"/>
      <c r="HU641" s="7"/>
      <c r="HV641" s="7"/>
      <c r="HW641" s="7"/>
      <c r="HX641" s="7"/>
      <c r="HY641" s="7"/>
      <c r="HZ641" s="7"/>
      <c r="IA641" s="7"/>
      <c r="IB641" s="7"/>
      <c r="IC641" s="7"/>
      <c r="ID641" s="7"/>
      <c r="IE641" s="7"/>
      <c r="IF641" s="7"/>
      <c r="IG641" s="7"/>
      <c r="IH641" s="7"/>
      <c r="II641" s="7"/>
      <c r="IJ641" s="7"/>
      <c r="IK641" s="7"/>
      <c r="IL641" s="7"/>
      <c r="IM641" s="7"/>
      <c r="IN641" s="7"/>
      <c r="IO641" s="7"/>
      <c r="IP641" s="7"/>
      <c r="IQ641" s="7"/>
      <c r="IR641" s="7"/>
      <c r="IS641" s="7"/>
      <c r="IT641" s="7"/>
      <c r="IU641" s="7"/>
      <c r="IV641" s="7"/>
      <c r="IW641" s="7"/>
      <c r="IX641" s="7"/>
      <c r="IY641" s="7"/>
      <c r="IZ641" s="7"/>
      <c r="JA641" s="7"/>
      <c r="JB641" s="7"/>
      <c r="JC641" s="7"/>
      <c r="JD641" s="7"/>
      <c r="JE641" s="7"/>
      <c r="JF641" s="7"/>
      <c r="JG641" s="7"/>
      <c r="JH641" s="7"/>
      <c r="JI641" s="7"/>
      <c r="JJ641" s="7"/>
      <c r="JK641" s="7"/>
      <c r="JL641" s="7"/>
      <c r="JM641" s="7"/>
      <c r="JN641" s="7"/>
      <c r="JO641" s="7"/>
      <c r="JP641" s="7"/>
      <c r="JQ641" s="7"/>
      <c r="JR641" s="7"/>
      <c r="JS641" s="7"/>
      <c r="JT641" s="7"/>
      <c r="JU641" s="7"/>
      <c r="JV641" s="7"/>
      <c r="JW641" s="7"/>
      <c r="JX641" s="7"/>
      <c r="JY641" s="7"/>
      <c r="JZ641" s="7"/>
      <c r="KA641" s="7"/>
      <c r="KB641" s="7"/>
      <c r="KC641" s="7"/>
      <c r="KD641" s="7"/>
      <c r="KE641" s="7"/>
      <c r="KF641" s="7"/>
      <c r="KG641" s="7"/>
      <c r="KH641" s="7"/>
      <c r="KI641" s="7"/>
      <c r="KJ641" s="7"/>
      <c r="KK641" s="7"/>
      <c r="KL641" s="7"/>
      <c r="KM641" s="7"/>
      <c r="KN641" s="7"/>
      <c r="KO641" s="7"/>
      <c r="KP641" s="7"/>
      <c r="KQ641" s="7"/>
      <c r="KR641" s="7"/>
      <c r="KS641" s="7"/>
      <c r="KT641" s="7"/>
      <c r="KU641" s="7"/>
      <c r="KV641" s="7"/>
      <c r="KW641" s="7"/>
      <c r="KX641" s="7"/>
      <c r="KY641" s="7"/>
      <c r="KZ641" s="7"/>
      <c r="LA641" s="7"/>
      <c r="LB641" s="7"/>
      <c r="LC641" s="7"/>
      <c r="LD641" s="7"/>
      <c r="LE641" s="7"/>
      <c r="LF641" s="7"/>
      <c r="LG641" s="7"/>
      <c r="LH641" s="7"/>
      <c r="LI641" s="7"/>
      <c r="LJ641" s="7"/>
      <c r="LK641" s="7"/>
      <c r="LL641" s="7"/>
      <c r="LM641" s="7"/>
      <c r="LN641" s="7"/>
      <c r="LO641" s="7"/>
      <c r="LP641" s="7"/>
      <c r="LQ641" s="7"/>
      <c r="LR641" s="7"/>
      <c r="LS641" s="7"/>
      <c r="LT641" s="7"/>
      <c r="LU641" s="7"/>
      <c r="LV641" s="7"/>
      <c r="LW641" s="7"/>
      <c r="LX641" s="7"/>
      <c r="LY641" s="7"/>
      <c r="LZ641" s="7"/>
      <c r="MA641" s="7"/>
      <c r="MB641" s="7"/>
      <c r="MC641" s="7"/>
      <c r="MD641" s="7"/>
      <c r="ME641" s="7"/>
      <c r="MF641" s="7"/>
      <c r="MG641" s="7"/>
      <c r="MH641" s="7"/>
      <c r="MI641" s="7"/>
      <c r="MJ641" s="7"/>
      <c r="MK641" s="7"/>
      <c r="ML641" s="7"/>
      <c r="MM641" s="7"/>
      <c r="MN641" s="7"/>
      <c r="MO641" s="7"/>
      <c r="MP641" s="7"/>
      <c r="MQ641" s="7"/>
      <c r="MR641" s="7"/>
      <c r="MS641" s="7"/>
      <c r="MT641" s="7"/>
      <c r="MU641" s="7"/>
      <c r="MV641" s="7"/>
      <c r="MW641" s="7"/>
      <c r="MX641" s="7"/>
      <c r="MY641" s="7"/>
      <c r="MZ641" s="7"/>
      <c r="NA641" s="7"/>
      <c r="NB641" s="7"/>
      <c r="NC641" s="7"/>
      <c r="ND641" s="7"/>
      <c r="NE641" s="7"/>
      <c r="NF641" s="7"/>
      <c r="NG641" s="7"/>
      <c r="NH641" s="7"/>
      <c r="NI641" s="7"/>
      <c r="NJ641" s="7"/>
      <c r="NK641" s="7"/>
      <c r="NL641" s="7"/>
      <c r="NM641" s="7"/>
      <c r="NN641" s="7"/>
      <c r="NO641" s="7"/>
      <c r="NP641" s="7"/>
      <c r="NQ641" s="7"/>
      <c r="NR641" s="7"/>
      <c r="NS641" s="7"/>
      <c r="NT641" s="7"/>
      <c r="NU641" s="7"/>
      <c r="NV641" s="7"/>
      <c r="NW641" s="7"/>
      <c r="NX641" s="7"/>
      <c r="NY641" s="7"/>
      <c r="NZ641" s="7"/>
      <c r="OA641" s="7"/>
      <c r="OB641" s="7"/>
      <c r="OC641" s="7"/>
      <c r="OD641" s="7"/>
      <c r="OE641" s="7"/>
      <c r="OF641" s="7"/>
      <c r="OG641" s="7"/>
      <c r="OH641" s="7"/>
      <c r="OI641" s="7"/>
      <c r="OJ641" s="7"/>
      <c r="OK641" s="7"/>
      <c r="OL641" s="7"/>
      <c r="OM641" s="7"/>
      <c r="ON641" s="7"/>
      <c r="OO641" s="7"/>
      <c r="OP641" s="7"/>
      <c r="OQ641" s="7"/>
      <c r="OR641" s="7"/>
      <c r="OS641" s="7"/>
      <c r="OT641" s="7"/>
      <c r="OU641" s="7"/>
      <c r="OV641" s="7"/>
      <c r="OW641" s="7"/>
      <c r="OX641" s="7"/>
      <c r="OY641" s="7"/>
      <c r="OZ641" s="7"/>
      <c r="PA641" s="7"/>
      <c r="PB641" s="7"/>
      <c r="PC641" s="7"/>
      <c r="PD641" s="7"/>
      <c r="PE641" s="7"/>
      <c r="PF641" s="7"/>
      <c r="PG641" s="7"/>
      <c r="PH641" s="7"/>
      <c r="PI641" s="7"/>
      <c r="PJ641" s="7"/>
      <c r="PK641" s="7"/>
      <c r="PL641" s="7"/>
      <c r="PM641" s="7"/>
      <c r="PN641" s="7"/>
      <c r="PO641" s="7"/>
      <c r="PP641" s="7"/>
      <c r="PQ641" s="7"/>
      <c r="PR641" s="7"/>
      <c r="PS641" s="7"/>
      <c r="PT641" s="7"/>
      <c r="PU641" s="7"/>
      <c r="PV641" s="7"/>
      <c r="PW641" s="7"/>
      <c r="PX641" s="7"/>
      <c r="PY641" s="7"/>
      <c r="PZ641" s="7"/>
      <c r="QA641" s="7"/>
      <c r="QB641" s="7"/>
      <c r="QC641" s="7"/>
      <c r="QD641" s="7"/>
      <c r="QE641" s="7"/>
      <c r="QF641" s="7"/>
      <c r="QG641" s="7"/>
      <c r="QH641" s="7"/>
      <c r="QI641" s="7"/>
      <c r="QJ641" s="7"/>
      <c r="QK641" s="7"/>
      <c r="QL641" s="7"/>
      <c r="QM641" s="7"/>
      <c r="QN641" s="7"/>
      <c r="QO641" s="7"/>
      <c r="QP641" s="7"/>
      <c r="QQ641" s="7"/>
      <c r="QR641" s="7"/>
      <c r="QS641" s="7"/>
      <c r="QT641" s="7"/>
      <c r="QU641" s="7"/>
      <c r="QV641" s="7"/>
      <c r="QW641" s="7"/>
      <c r="QX641" s="7"/>
      <c r="QY641" s="7"/>
      <c r="QZ641" s="7"/>
      <c r="RA641" s="7"/>
      <c r="RB641" s="7"/>
      <c r="RC641" s="7"/>
      <c r="RD641" s="7"/>
      <c r="RE641" s="7"/>
      <c r="RF641" s="7"/>
      <c r="RG641" s="7"/>
      <c r="RH641" s="7"/>
      <c r="RI641" s="7"/>
      <c r="RJ641" s="7"/>
      <c r="RK641" s="7"/>
      <c r="RL641" s="7"/>
      <c r="RM641" s="7"/>
      <c r="RN641" s="7"/>
      <c r="RO641" s="7"/>
      <c r="RP641" s="7"/>
      <c r="RQ641" s="7"/>
      <c r="RR641" s="7"/>
      <c r="RS641" s="7"/>
      <c r="RT641" s="7"/>
      <c r="RU641" s="7"/>
      <c r="RV641" s="7"/>
      <c r="RW641" s="7"/>
      <c r="RX641" s="7"/>
      <c r="RY641" s="7"/>
      <c r="RZ641" s="7"/>
      <c r="SA641" s="7"/>
      <c r="SB641" s="7"/>
      <c r="SC641" s="7"/>
      <c r="SD641" s="7"/>
      <c r="SE641" s="7"/>
      <c r="SF641" s="7"/>
      <c r="SG641" s="7"/>
      <c r="SH641" s="7"/>
      <c r="SI641" s="7"/>
      <c r="SJ641" s="7"/>
      <c r="SK641" s="7"/>
    </row>
    <row r="642" ht="14.2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  <c r="DT642" s="7"/>
      <c r="DU642" s="7"/>
      <c r="DV642" s="7"/>
      <c r="DW642" s="7"/>
      <c r="DX642" s="7"/>
      <c r="DY642" s="7"/>
      <c r="DZ642" s="7"/>
      <c r="EA642" s="7"/>
      <c r="EB642" s="7"/>
      <c r="EC642" s="7"/>
      <c r="ED642" s="7"/>
      <c r="EE642" s="7"/>
      <c r="EF642" s="7"/>
      <c r="EG642" s="7"/>
      <c r="EH642" s="7"/>
      <c r="EI642" s="7"/>
      <c r="EJ642" s="7"/>
      <c r="EK642" s="7"/>
      <c r="EL642" s="7"/>
      <c r="EM642" s="7"/>
      <c r="EN642" s="7"/>
      <c r="EO642" s="7"/>
      <c r="EP642" s="7"/>
      <c r="EQ642" s="7"/>
      <c r="ER642" s="7"/>
      <c r="ES642" s="7"/>
      <c r="ET642" s="7"/>
      <c r="EU642" s="7"/>
      <c r="EV642" s="7"/>
      <c r="EW642" s="7"/>
      <c r="EX642" s="7"/>
      <c r="EY642" s="7"/>
      <c r="EZ642" s="7"/>
      <c r="FA642" s="7"/>
      <c r="FB642" s="7"/>
      <c r="FC642" s="7"/>
      <c r="FD642" s="7"/>
      <c r="FE642" s="7"/>
      <c r="FF642" s="7"/>
      <c r="FG642" s="7"/>
      <c r="FH642" s="7"/>
      <c r="FI642" s="7"/>
      <c r="FJ642" s="7"/>
      <c r="FK642" s="7"/>
      <c r="FL642" s="7"/>
      <c r="FM642" s="7"/>
      <c r="FN642" s="7"/>
      <c r="FO642" s="7"/>
      <c r="FP642" s="7"/>
      <c r="FQ642" s="7"/>
      <c r="FR642" s="7"/>
      <c r="FS642" s="7"/>
      <c r="FT642" s="7"/>
      <c r="FU642" s="7"/>
      <c r="FV642" s="7"/>
      <c r="FW642" s="7"/>
      <c r="FX642" s="7"/>
      <c r="FY642" s="7"/>
      <c r="FZ642" s="7"/>
      <c r="GA642" s="7"/>
      <c r="GB642" s="7"/>
      <c r="GC642" s="7"/>
      <c r="GD642" s="7"/>
      <c r="GE642" s="7"/>
      <c r="GF642" s="7"/>
      <c r="GG642" s="7"/>
      <c r="GH642" s="7"/>
      <c r="GI642" s="7"/>
      <c r="GJ642" s="7"/>
      <c r="GK642" s="7"/>
      <c r="GL642" s="7"/>
      <c r="GM642" s="7"/>
      <c r="GN642" s="7"/>
      <c r="GO642" s="7"/>
      <c r="GP642" s="7"/>
      <c r="GQ642" s="7"/>
      <c r="GR642" s="7"/>
      <c r="GS642" s="7"/>
      <c r="GT642" s="7"/>
      <c r="GU642" s="7"/>
      <c r="GV642" s="7"/>
      <c r="GW642" s="7"/>
      <c r="GX642" s="7"/>
      <c r="GY642" s="7"/>
      <c r="GZ642" s="7"/>
      <c r="HA642" s="7"/>
      <c r="HB642" s="7"/>
      <c r="HC642" s="7"/>
      <c r="HD642" s="7"/>
      <c r="HE642" s="7"/>
      <c r="HF642" s="7"/>
      <c r="HG642" s="7"/>
      <c r="HH642" s="7"/>
      <c r="HI642" s="7"/>
      <c r="HJ642" s="7"/>
      <c r="HK642" s="7"/>
      <c r="HL642" s="7"/>
      <c r="HM642" s="7"/>
      <c r="HN642" s="7"/>
      <c r="HO642" s="7"/>
      <c r="HP642" s="7"/>
      <c r="HQ642" s="7"/>
      <c r="HR642" s="7"/>
      <c r="HS642" s="7"/>
      <c r="HT642" s="7"/>
      <c r="HU642" s="7"/>
      <c r="HV642" s="7"/>
      <c r="HW642" s="7"/>
      <c r="HX642" s="7"/>
      <c r="HY642" s="7"/>
      <c r="HZ642" s="7"/>
      <c r="IA642" s="7"/>
      <c r="IB642" s="7"/>
      <c r="IC642" s="7"/>
      <c r="ID642" s="7"/>
      <c r="IE642" s="7"/>
      <c r="IF642" s="7"/>
      <c r="IG642" s="7"/>
      <c r="IH642" s="7"/>
      <c r="II642" s="7"/>
      <c r="IJ642" s="7"/>
      <c r="IK642" s="7"/>
      <c r="IL642" s="7"/>
      <c r="IM642" s="7"/>
      <c r="IN642" s="7"/>
      <c r="IO642" s="7"/>
      <c r="IP642" s="7"/>
      <c r="IQ642" s="7"/>
      <c r="IR642" s="7"/>
      <c r="IS642" s="7"/>
      <c r="IT642" s="7"/>
      <c r="IU642" s="7"/>
      <c r="IV642" s="7"/>
      <c r="IW642" s="7"/>
      <c r="IX642" s="7"/>
      <c r="IY642" s="7"/>
      <c r="IZ642" s="7"/>
      <c r="JA642" s="7"/>
      <c r="JB642" s="7"/>
      <c r="JC642" s="7"/>
      <c r="JD642" s="7"/>
      <c r="JE642" s="7"/>
      <c r="JF642" s="7"/>
      <c r="JG642" s="7"/>
      <c r="JH642" s="7"/>
      <c r="JI642" s="7"/>
      <c r="JJ642" s="7"/>
      <c r="JK642" s="7"/>
      <c r="JL642" s="7"/>
      <c r="JM642" s="7"/>
      <c r="JN642" s="7"/>
      <c r="JO642" s="7"/>
      <c r="JP642" s="7"/>
      <c r="JQ642" s="7"/>
      <c r="JR642" s="7"/>
      <c r="JS642" s="7"/>
      <c r="JT642" s="7"/>
      <c r="JU642" s="7"/>
      <c r="JV642" s="7"/>
      <c r="JW642" s="7"/>
      <c r="JX642" s="7"/>
      <c r="JY642" s="7"/>
      <c r="JZ642" s="7"/>
      <c r="KA642" s="7"/>
      <c r="KB642" s="7"/>
      <c r="KC642" s="7"/>
      <c r="KD642" s="7"/>
      <c r="KE642" s="7"/>
      <c r="KF642" s="7"/>
      <c r="KG642" s="7"/>
      <c r="KH642" s="7"/>
      <c r="KI642" s="7"/>
      <c r="KJ642" s="7"/>
      <c r="KK642" s="7"/>
      <c r="KL642" s="7"/>
      <c r="KM642" s="7"/>
      <c r="KN642" s="7"/>
      <c r="KO642" s="7"/>
      <c r="KP642" s="7"/>
      <c r="KQ642" s="7"/>
      <c r="KR642" s="7"/>
      <c r="KS642" s="7"/>
      <c r="KT642" s="7"/>
      <c r="KU642" s="7"/>
      <c r="KV642" s="7"/>
      <c r="KW642" s="7"/>
      <c r="KX642" s="7"/>
      <c r="KY642" s="7"/>
      <c r="KZ642" s="7"/>
      <c r="LA642" s="7"/>
      <c r="LB642" s="7"/>
      <c r="LC642" s="7"/>
      <c r="LD642" s="7"/>
      <c r="LE642" s="7"/>
      <c r="LF642" s="7"/>
      <c r="LG642" s="7"/>
      <c r="LH642" s="7"/>
      <c r="LI642" s="7"/>
      <c r="LJ642" s="7"/>
      <c r="LK642" s="7"/>
      <c r="LL642" s="7"/>
      <c r="LM642" s="7"/>
      <c r="LN642" s="7"/>
      <c r="LO642" s="7"/>
      <c r="LP642" s="7"/>
      <c r="LQ642" s="7"/>
      <c r="LR642" s="7"/>
      <c r="LS642" s="7"/>
      <c r="LT642" s="7"/>
      <c r="LU642" s="7"/>
      <c r="LV642" s="7"/>
      <c r="LW642" s="7"/>
      <c r="LX642" s="7"/>
      <c r="LY642" s="7"/>
      <c r="LZ642" s="7"/>
      <c r="MA642" s="7"/>
      <c r="MB642" s="7"/>
      <c r="MC642" s="7"/>
      <c r="MD642" s="7"/>
      <c r="ME642" s="7"/>
      <c r="MF642" s="7"/>
      <c r="MG642" s="7"/>
      <c r="MH642" s="7"/>
      <c r="MI642" s="7"/>
      <c r="MJ642" s="7"/>
      <c r="MK642" s="7"/>
      <c r="ML642" s="7"/>
      <c r="MM642" s="7"/>
      <c r="MN642" s="7"/>
      <c r="MO642" s="7"/>
      <c r="MP642" s="7"/>
      <c r="MQ642" s="7"/>
      <c r="MR642" s="7"/>
      <c r="MS642" s="7"/>
      <c r="MT642" s="7"/>
      <c r="MU642" s="7"/>
      <c r="MV642" s="7"/>
      <c r="MW642" s="7"/>
      <c r="MX642" s="7"/>
      <c r="MY642" s="7"/>
      <c r="MZ642" s="7"/>
      <c r="NA642" s="7"/>
      <c r="NB642" s="7"/>
      <c r="NC642" s="7"/>
      <c r="ND642" s="7"/>
      <c r="NE642" s="7"/>
      <c r="NF642" s="7"/>
      <c r="NG642" s="7"/>
      <c r="NH642" s="7"/>
      <c r="NI642" s="7"/>
      <c r="NJ642" s="7"/>
      <c r="NK642" s="7"/>
      <c r="NL642" s="7"/>
      <c r="NM642" s="7"/>
      <c r="NN642" s="7"/>
      <c r="NO642" s="7"/>
      <c r="NP642" s="7"/>
      <c r="NQ642" s="7"/>
      <c r="NR642" s="7"/>
      <c r="NS642" s="7"/>
      <c r="NT642" s="7"/>
      <c r="NU642" s="7"/>
      <c r="NV642" s="7"/>
      <c r="NW642" s="7"/>
      <c r="NX642" s="7"/>
      <c r="NY642" s="7"/>
      <c r="NZ642" s="7"/>
      <c r="OA642" s="7"/>
      <c r="OB642" s="7"/>
      <c r="OC642" s="7"/>
      <c r="OD642" s="7"/>
      <c r="OE642" s="7"/>
      <c r="OF642" s="7"/>
      <c r="OG642" s="7"/>
      <c r="OH642" s="7"/>
      <c r="OI642" s="7"/>
      <c r="OJ642" s="7"/>
      <c r="OK642" s="7"/>
      <c r="OL642" s="7"/>
      <c r="OM642" s="7"/>
      <c r="ON642" s="7"/>
      <c r="OO642" s="7"/>
      <c r="OP642" s="7"/>
      <c r="OQ642" s="7"/>
      <c r="OR642" s="7"/>
      <c r="OS642" s="7"/>
      <c r="OT642" s="7"/>
      <c r="OU642" s="7"/>
      <c r="OV642" s="7"/>
      <c r="OW642" s="7"/>
      <c r="OX642" s="7"/>
      <c r="OY642" s="7"/>
      <c r="OZ642" s="7"/>
      <c r="PA642" s="7"/>
      <c r="PB642" s="7"/>
      <c r="PC642" s="7"/>
      <c r="PD642" s="7"/>
      <c r="PE642" s="7"/>
      <c r="PF642" s="7"/>
      <c r="PG642" s="7"/>
      <c r="PH642" s="7"/>
      <c r="PI642" s="7"/>
      <c r="PJ642" s="7"/>
      <c r="PK642" s="7"/>
      <c r="PL642" s="7"/>
      <c r="PM642" s="7"/>
      <c r="PN642" s="7"/>
      <c r="PO642" s="7"/>
      <c r="PP642" s="7"/>
      <c r="PQ642" s="7"/>
      <c r="PR642" s="7"/>
      <c r="PS642" s="7"/>
      <c r="PT642" s="7"/>
      <c r="PU642" s="7"/>
      <c r="PV642" s="7"/>
      <c r="PW642" s="7"/>
      <c r="PX642" s="7"/>
      <c r="PY642" s="7"/>
      <c r="PZ642" s="7"/>
      <c r="QA642" s="7"/>
      <c r="QB642" s="7"/>
      <c r="QC642" s="7"/>
      <c r="QD642" s="7"/>
      <c r="QE642" s="7"/>
      <c r="QF642" s="7"/>
      <c r="QG642" s="7"/>
      <c r="QH642" s="7"/>
      <c r="QI642" s="7"/>
      <c r="QJ642" s="7"/>
      <c r="QK642" s="7"/>
      <c r="QL642" s="7"/>
      <c r="QM642" s="7"/>
      <c r="QN642" s="7"/>
      <c r="QO642" s="7"/>
      <c r="QP642" s="7"/>
      <c r="QQ642" s="7"/>
      <c r="QR642" s="7"/>
      <c r="QS642" s="7"/>
      <c r="QT642" s="7"/>
      <c r="QU642" s="7"/>
      <c r="QV642" s="7"/>
      <c r="QW642" s="7"/>
      <c r="QX642" s="7"/>
      <c r="QY642" s="7"/>
      <c r="QZ642" s="7"/>
      <c r="RA642" s="7"/>
      <c r="RB642" s="7"/>
      <c r="RC642" s="7"/>
      <c r="RD642" s="7"/>
      <c r="RE642" s="7"/>
      <c r="RF642" s="7"/>
      <c r="RG642" s="7"/>
      <c r="RH642" s="7"/>
      <c r="RI642" s="7"/>
      <c r="RJ642" s="7"/>
      <c r="RK642" s="7"/>
      <c r="RL642" s="7"/>
      <c r="RM642" s="7"/>
      <c r="RN642" s="7"/>
      <c r="RO642" s="7"/>
      <c r="RP642" s="7"/>
      <c r="RQ642" s="7"/>
      <c r="RR642" s="7"/>
      <c r="RS642" s="7"/>
      <c r="RT642" s="7"/>
      <c r="RU642" s="7"/>
      <c r="RV642" s="7"/>
      <c r="RW642" s="7"/>
      <c r="RX642" s="7"/>
      <c r="RY642" s="7"/>
      <c r="RZ642" s="7"/>
      <c r="SA642" s="7"/>
      <c r="SB642" s="7"/>
      <c r="SC642" s="7"/>
      <c r="SD642" s="7"/>
      <c r="SE642" s="7"/>
      <c r="SF642" s="7"/>
      <c r="SG642" s="7"/>
      <c r="SH642" s="7"/>
      <c r="SI642" s="7"/>
      <c r="SJ642" s="7"/>
      <c r="SK642" s="7"/>
    </row>
    <row r="643" ht="14.2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  <c r="DT643" s="7"/>
      <c r="DU643" s="7"/>
      <c r="DV643" s="7"/>
      <c r="DW643" s="7"/>
      <c r="DX643" s="7"/>
      <c r="DY643" s="7"/>
      <c r="DZ643" s="7"/>
      <c r="EA643" s="7"/>
      <c r="EB643" s="7"/>
      <c r="EC643" s="7"/>
      <c r="ED643" s="7"/>
      <c r="EE643" s="7"/>
      <c r="EF643" s="7"/>
      <c r="EG643" s="7"/>
      <c r="EH643" s="7"/>
      <c r="EI643" s="7"/>
      <c r="EJ643" s="7"/>
      <c r="EK643" s="7"/>
      <c r="EL643" s="7"/>
      <c r="EM643" s="7"/>
      <c r="EN643" s="7"/>
      <c r="EO643" s="7"/>
      <c r="EP643" s="7"/>
      <c r="EQ643" s="7"/>
      <c r="ER643" s="7"/>
      <c r="ES643" s="7"/>
      <c r="ET643" s="7"/>
      <c r="EU643" s="7"/>
      <c r="EV643" s="7"/>
      <c r="EW643" s="7"/>
      <c r="EX643" s="7"/>
      <c r="EY643" s="7"/>
      <c r="EZ643" s="7"/>
      <c r="FA643" s="7"/>
      <c r="FB643" s="7"/>
      <c r="FC643" s="7"/>
      <c r="FD643" s="7"/>
      <c r="FE643" s="7"/>
      <c r="FF643" s="7"/>
      <c r="FG643" s="7"/>
      <c r="FH643" s="7"/>
      <c r="FI643" s="7"/>
      <c r="FJ643" s="7"/>
      <c r="FK643" s="7"/>
      <c r="FL643" s="7"/>
      <c r="FM643" s="7"/>
      <c r="FN643" s="7"/>
      <c r="FO643" s="7"/>
      <c r="FP643" s="7"/>
      <c r="FQ643" s="7"/>
      <c r="FR643" s="7"/>
      <c r="FS643" s="7"/>
      <c r="FT643" s="7"/>
      <c r="FU643" s="7"/>
      <c r="FV643" s="7"/>
      <c r="FW643" s="7"/>
      <c r="FX643" s="7"/>
      <c r="FY643" s="7"/>
      <c r="FZ643" s="7"/>
      <c r="GA643" s="7"/>
      <c r="GB643" s="7"/>
      <c r="GC643" s="7"/>
      <c r="GD643" s="7"/>
      <c r="GE643" s="7"/>
      <c r="GF643" s="7"/>
      <c r="GG643" s="7"/>
      <c r="GH643" s="7"/>
      <c r="GI643" s="7"/>
      <c r="GJ643" s="7"/>
      <c r="GK643" s="7"/>
      <c r="GL643" s="7"/>
      <c r="GM643" s="7"/>
      <c r="GN643" s="7"/>
      <c r="GO643" s="7"/>
      <c r="GP643" s="7"/>
      <c r="GQ643" s="7"/>
      <c r="GR643" s="7"/>
      <c r="GS643" s="7"/>
      <c r="GT643" s="7"/>
      <c r="GU643" s="7"/>
      <c r="GV643" s="7"/>
      <c r="GW643" s="7"/>
      <c r="GX643" s="7"/>
      <c r="GY643" s="7"/>
      <c r="GZ643" s="7"/>
      <c r="HA643" s="7"/>
      <c r="HB643" s="7"/>
      <c r="HC643" s="7"/>
      <c r="HD643" s="7"/>
      <c r="HE643" s="7"/>
      <c r="HF643" s="7"/>
      <c r="HG643" s="7"/>
      <c r="HH643" s="7"/>
      <c r="HI643" s="7"/>
      <c r="HJ643" s="7"/>
      <c r="HK643" s="7"/>
      <c r="HL643" s="7"/>
      <c r="HM643" s="7"/>
      <c r="HN643" s="7"/>
      <c r="HO643" s="7"/>
      <c r="HP643" s="7"/>
      <c r="HQ643" s="7"/>
      <c r="HR643" s="7"/>
      <c r="HS643" s="7"/>
      <c r="HT643" s="7"/>
      <c r="HU643" s="7"/>
      <c r="HV643" s="7"/>
      <c r="HW643" s="7"/>
      <c r="HX643" s="7"/>
      <c r="HY643" s="7"/>
      <c r="HZ643" s="7"/>
      <c r="IA643" s="7"/>
      <c r="IB643" s="7"/>
      <c r="IC643" s="7"/>
      <c r="ID643" s="7"/>
      <c r="IE643" s="7"/>
      <c r="IF643" s="7"/>
      <c r="IG643" s="7"/>
      <c r="IH643" s="7"/>
      <c r="II643" s="7"/>
      <c r="IJ643" s="7"/>
      <c r="IK643" s="7"/>
      <c r="IL643" s="7"/>
      <c r="IM643" s="7"/>
      <c r="IN643" s="7"/>
      <c r="IO643" s="7"/>
      <c r="IP643" s="7"/>
      <c r="IQ643" s="7"/>
      <c r="IR643" s="7"/>
      <c r="IS643" s="7"/>
      <c r="IT643" s="7"/>
      <c r="IU643" s="7"/>
      <c r="IV643" s="7"/>
      <c r="IW643" s="7"/>
      <c r="IX643" s="7"/>
      <c r="IY643" s="7"/>
      <c r="IZ643" s="7"/>
      <c r="JA643" s="7"/>
      <c r="JB643" s="7"/>
      <c r="JC643" s="7"/>
      <c r="JD643" s="7"/>
      <c r="JE643" s="7"/>
      <c r="JF643" s="7"/>
      <c r="JG643" s="7"/>
      <c r="JH643" s="7"/>
      <c r="JI643" s="7"/>
      <c r="JJ643" s="7"/>
      <c r="JK643" s="7"/>
      <c r="JL643" s="7"/>
      <c r="JM643" s="7"/>
      <c r="JN643" s="7"/>
      <c r="JO643" s="7"/>
      <c r="JP643" s="7"/>
      <c r="JQ643" s="7"/>
      <c r="JR643" s="7"/>
      <c r="JS643" s="7"/>
      <c r="JT643" s="7"/>
      <c r="JU643" s="7"/>
      <c r="JV643" s="7"/>
      <c r="JW643" s="7"/>
      <c r="JX643" s="7"/>
      <c r="JY643" s="7"/>
      <c r="JZ643" s="7"/>
      <c r="KA643" s="7"/>
      <c r="KB643" s="7"/>
      <c r="KC643" s="7"/>
      <c r="KD643" s="7"/>
      <c r="KE643" s="7"/>
      <c r="KF643" s="7"/>
      <c r="KG643" s="7"/>
      <c r="KH643" s="7"/>
      <c r="KI643" s="7"/>
      <c r="KJ643" s="7"/>
      <c r="KK643" s="7"/>
      <c r="KL643" s="7"/>
      <c r="KM643" s="7"/>
      <c r="KN643" s="7"/>
      <c r="KO643" s="7"/>
      <c r="KP643" s="7"/>
      <c r="KQ643" s="7"/>
      <c r="KR643" s="7"/>
      <c r="KS643" s="7"/>
      <c r="KT643" s="7"/>
      <c r="KU643" s="7"/>
      <c r="KV643" s="7"/>
      <c r="KW643" s="7"/>
      <c r="KX643" s="7"/>
      <c r="KY643" s="7"/>
      <c r="KZ643" s="7"/>
      <c r="LA643" s="7"/>
      <c r="LB643" s="7"/>
      <c r="LC643" s="7"/>
      <c r="LD643" s="7"/>
      <c r="LE643" s="7"/>
      <c r="LF643" s="7"/>
      <c r="LG643" s="7"/>
      <c r="LH643" s="7"/>
      <c r="LI643" s="7"/>
      <c r="LJ643" s="7"/>
      <c r="LK643" s="7"/>
      <c r="LL643" s="7"/>
      <c r="LM643" s="7"/>
      <c r="LN643" s="7"/>
      <c r="LO643" s="7"/>
      <c r="LP643" s="7"/>
      <c r="LQ643" s="7"/>
      <c r="LR643" s="7"/>
      <c r="LS643" s="7"/>
      <c r="LT643" s="7"/>
      <c r="LU643" s="7"/>
      <c r="LV643" s="7"/>
      <c r="LW643" s="7"/>
      <c r="LX643" s="7"/>
      <c r="LY643" s="7"/>
      <c r="LZ643" s="7"/>
      <c r="MA643" s="7"/>
      <c r="MB643" s="7"/>
      <c r="MC643" s="7"/>
      <c r="MD643" s="7"/>
      <c r="ME643" s="7"/>
      <c r="MF643" s="7"/>
      <c r="MG643" s="7"/>
      <c r="MH643" s="7"/>
      <c r="MI643" s="7"/>
      <c r="MJ643" s="7"/>
      <c r="MK643" s="7"/>
      <c r="ML643" s="7"/>
      <c r="MM643" s="7"/>
      <c r="MN643" s="7"/>
      <c r="MO643" s="7"/>
      <c r="MP643" s="7"/>
      <c r="MQ643" s="7"/>
      <c r="MR643" s="7"/>
      <c r="MS643" s="7"/>
      <c r="MT643" s="7"/>
      <c r="MU643" s="7"/>
      <c r="MV643" s="7"/>
      <c r="MW643" s="7"/>
      <c r="MX643" s="7"/>
      <c r="MY643" s="7"/>
      <c r="MZ643" s="7"/>
      <c r="NA643" s="7"/>
      <c r="NB643" s="7"/>
      <c r="NC643" s="7"/>
      <c r="ND643" s="7"/>
      <c r="NE643" s="7"/>
      <c r="NF643" s="7"/>
      <c r="NG643" s="7"/>
      <c r="NH643" s="7"/>
      <c r="NI643" s="7"/>
      <c r="NJ643" s="7"/>
      <c r="NK643" s="7"/>
      <c r="NL643" s="7"/>
      <c r="NM643" s="7"/>
      <c r="NN643" s="7"/>
      <c r="NO643" s="7"/>
      <c r="NP643" s="7"/>
      <c r="NQ643" s="7"/>
      <c r="NR643" s="7"/>
      <c r="NS643" s="7"/>
      <c r="NT643" s="7"/>
      <c r="NU643" s="7"/>
      <c r="NV643" s="7"/>
      <c r="NW643" s="7"/>
      <c r="NX643" s="7"/>
      <c r="NY643" s="7"/>
      <c r="NZ643" s="7"/>
      <c r="OA643" s="7"/>
      <c r="OB643" s="7"/>
      <c r="OC643" s="7"/>
      <c r="OD643" s="7"/>
      <c r="OE643" s="7"/>
      <c r="OF643" s="7"/>
      <c r="OG643" s="7"/>
      <c r="OH643" s="7"/>
      <c r="OI643" s="7"/>
      <c r="OJ643" s="7"/>
      <c r="OK643" s="7"/>
      <c r="OL643" s="7"/>
      <c r="OM643" s="7"/>
      <c r="ON643" s="7"/>
      <c r="OO643" s="7"/>
      <c r="OP643" s="7"/>
      <c r="OQ643" s="7"/>
      <c r="OR643" s="7"/>
      <c r="OS643" s="7"/>
      <c r="OT643" s="7"/>
      <c r="OU643" s="7"/>
      <c r="OV643" s="7"/>
      <c r="OW643" s="7"/>
      <c r="OX643" s="7"/>
      <c r="OY643" s="7"/>
      <c r="OZ643" s="7"/>
      <c r="PA643" s="7"/>
      <c r="PB643" s="7"/>
      <c r="PC643" s="7"/>
      <c r="PD643" s="7"/>
      <c r="PE643" s="7"/>
      <c r="PF643" s="7"/>
      <c r="PG643" s="7"/>
      <c r="PH643" s="7"/>
      <c r="PI643" s="7"/>
      <c r="PJ643" s="7"/>
      <c r="PK643" s="7"/>
      <c r="PL643" s="7"/>
      <c r="PM643" s="7"/>
      <c r="PN643" s="7"/>
      <c r="PO643" s="7"/>
      <c r="PP643" s="7"/>
      <c r="PQ643" s="7"/>
      <c r="PR643" s="7"/>
      <c r="PS643" s="7"/>
      <c r="PT643" s="7"/>
      <c r="PU643" s="7"/>
      <c r="PV643" s="7"/>
      <c r="PW643" s="7"/>
      <c r="PX643" s="7"/>
      <c r="PY643" s="7"/>
      <c r="PZ643" s="7"/>
      <c r="QA643" s="7"/>
      <c r="QB643" s="7"/>
      <c r="QC643" s="7"/>
      <c r="QD643" s="7"/>
      <c r="QE643" s="7"/>
      <c r="QF643" s="7"/>
      <c r="QG643" s="7"/>
      <c r="QH643" s="7"/>
      <c r="QI643" s="7"/>
      <c r="QJ643" s="7"/>
      <c r="QK643" s="7"/>
      <c r="QL643" s="7"/>
      <c r="QM643" s="7"/>
      <c r="QN643" s="7"/>
      <c r="QO643" s="7"/>
      <c r="QP643" s="7"/>
      <c r="QQ643" s="7"/>
      <c r="QR643" s="7"/>
      <c r="QS643" s="7"/>
      <c r="QT643" s="7"/>
      <c r="QU643" s="7"/>
      <c r="QV643" s="7"/>
      <c r="QW643" s="7"/>
      <c r="QX643" s="7"/>
      <c r="QY643" s="7"/>
      <c r="QZ643" s="7"/>
      <c r="RA643" s="7"/>
      <c r="RB643" s="7"/>
      <c r="RC643" s="7"/>
      <c r="RD643" s="7"/>
      <c r="RE643" s="7"/>
      <c r="RF643" s="7"/>
      <c r="RG643" s="7"/>
      <c r="RH643" s="7"/>
      <c r="RI643" s="7"/>
      <c r="RJ643" s="7"/>
      <c r="RK643" s="7"/>
      <c r="RL643" s="7"/>
      <c r="RM643" s="7"/>
      <c r="RN643" s="7"/>
      <c r="RO643" s="7"/>
      <c r="RP643" s="7"/>
      <c r="RQ643" s="7"/>
      <c r="RR643" s="7"/>
      <c r="RS643" s="7"/>
      <c r="RT643" s="7"/>
      <c r="RU643" s="7"/>
      <c r="RV643" s="7"/>
      <c r="RW643" s="7"/>
      <c r="RX643" s="7"/>
      <c r="RY643" s="7"/>
      <c r="RZ643" s="7"/>
      <c r="SA643" s="7"/>
      <c r="SB643" s="7"/>
      <c r="SC643" s="7"/>
      <c r="SD643" s="7"/>
      <c r="SE643" s="7"/>
      <c r="SF643" s="7"/>
      <c r="SG643" s="7"/>
      <c r="SH643" s="7"/>
      <c r="SI643" s="7"/>
      <c r="SJ643" s="7"/>
      <c r="SK643" s="7"/>
    </row>
    <row r="644" ht="14.2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  <c r="DT644" s="7"/>
      <c r="DU644" s="7"/>
      <c r="DV644" s="7"/>
      <c r="DW644" s="7"/>
      <c r="DX644" s="7"/>
      <c r="DY644" s="7"/>
      <c r="DZ644" s="7"/>
      <c r="EA644" s="7"/>
      <c r="EB644" s="7"/>
      <c r="EC644" s="7"/>
      <c r="ED644" s="7"/>
      <c r="EE644" s="7"/>
      <c r="EF644" s="7"/>
      <c r="EG644" s="7"/>
      <c r="EH644" s="7"/>
      <c r="EI644" s="7"/>
      <c r="EJ644" s="7"/>
      <c r="EK644" s="7"/>
      <c r="EL644" s="7"/>
      <c r="EM644" s="7"/>
      <c r="EN644" s="7"/>
      <c r="EO644" s="7"/>
      <c r="EP644" s="7"/>
      <c r="EQ644" s="7"/>
      <c r="ER644" s="7"/>
      <c r="ES644" s="7"/>
      <c r="ET644" s="7"/>
      <c r="EU644" s="7"/>
      <c r="EV644" s="7"/>
      <c r="EW644" s="7"/>
      <c r="EX644" s="7"/>
      <c r="EY644" s="7"/>
      <c r="EZ644" s="7"/>
      <c r="FA644" s="7"/>
      <c r="FB644" s="7"/>
      <c r="FC644" s="7"/>
      <c r="FD644" s="7"/>
      <c r="FE644" s="7"/>
      <c r="FF644" s="7"/>
      <c r="FG644" s="7"/>
      <c r="FH644" s="7"/>
      <c r="FI644" s="7"/>
      <c r="FJ644" s="7"/>
      <c r="FK644" s="7"/>
      <c r="FL644" s="7"/>
      <c r="FM644" s="7"/>
      <c r="FN644" s="7"/>
      <c r="FO644" s="7"/>
      <c r="FP644" s="7"/>
      <c r="FQ644" s="7"/>
      <c r="FR644" s="7"/>
      <c r="FS644" s="7"/>
      <c r="FT644" s="7"/>
      <c r="FU644" s="7"/>
      <c r="FV644" s="7"/>
      <c r="FW644" s="7"/>
      <c r="FX644" s="7"/>
      <c r="FY644" s="7"/>
      <c r="FZ644" s="7"/>
      <c r="GA644" s="7"/>
      <c r="GB644" s="7"/>
      <c r="GC644" s="7"/>
      <c r="GD644" s="7"/>
      <c r="GE644" s="7"/>
      <c r="GF644" s="7"/>
      <c r="GG644" s="7"/>
      <c r="GH644" s="7"/>
      <c r="GI644" s="7"/>
      <c r="GJ644" s="7"/>
      <c r="GK644" s="7"/>
      <c r="GL644" s="7"/>
      <c r="GM644" s="7"/>
      <c r="GN644" s="7"/>
      <c r="GO644" s="7"/>
      <c r="GP644" s="7"/>
      <c r="GQ644" s="7"/>
      <c r="GR644" s="7"/>
      <c r="GS644" s="7"/>
      <c r="GT644" s="7"/>
      <c r="GU644" s="7"/>
      <c r="GV644" s="7"/>
      <c r="GW644" s="7"/>
      <c r="GX644" s="7"/>
      <c r="GY644" s="7"/>
      <c r="GZ644" s="7"/>
      <c r="HA644" s="7"/>
      <c r="HB644" s="7"/>
      <c r="HC644" s="7"/>
      <c r="HD644" s="7"/>
      <c r="HE644" s="7"/>
      <c r="HF644" s="7"/>
      <c r="HG644" s="7"/>
      <c r="HH644" s="7"/>
      <c r="HI644" s="7"/>
      <c r="HJ644" s="7"/>
      <c r="HK644" s="7"/>
      <c r="HL644" s="7"/>
      <c r="HM644" s="7"/>
      <c r="HN644" s="7"/>
      <c r="HO644" s="7"/>
      <c r="HP644" s="7"/>
      <c r="HQ644" s="7"/>
      <c r="HR644" s="7"/>
      <c r="HS644" s="7"/>
      <c r="HT644" s="7"/>
      <c r="HU644" s="7"/>
      <c r="HV644" s="7"/>
      <c r="HW644" s="7"/>
      <c r="HX644" s="7"/>
      <c r="HY644" s="7"/>
      <c r="HZ644" s="7"/>
      <c r="IA644" s="7"/>
      <c r="IB644" s="7"/>
      <c r="IC644" s="7"/>
      <c r="ID644" s="7"/>
      <c r="IE644" s="7"/>
      <c r="IF644" s="7"/>
      <c r="IG644" s="7"/>
      <c r="IH644" s="7"/>
      <c r="II644" s="7"/>
      <c r="IJ644" s="7"/>
      <c r="IK644" s="7"/>
      <c r="IL644" s="7"/>
      <c r="IM644" s="7"/>
      <c r="IN644" s="7"/>
      <c r="IO644" s="7"/>
      <c r="IP644" s="7"/>
      <c r="IQ644" s="7"/>
      <c r="IR644" s="7"/>
      <c r="IS644" s="7"/>
      <c r="IT644" s="7"/>
      <c r="IU644" s="7"/>
      <c r="IV644" s="7"/>
      <c r="IW644" s="7"/>
      <c r="IX644" s="7"/>
      <c r="IY644" s="7"/>
      <c r="IZ644" s="7"/>
      <c r="JA644" s="7"/>
      <c r="JB644" s="7"/>
      <c r="JC644" s="7"/>
      <c r="JD644" s="7"/>
      <c r="JE644" s="7"/>
      <c r="JF644" s="7"/>
      <c r="JG644" s="7"/>
      <c r="JH644" s="7"/>
      <c r="JI644" s="7"/>
      <c r="JJ644" s="7"/>
      <c r="JK644" s="7"/>
      <c r="JL644" s="7"/>
      <c r="JM644" s="7"/>
      <c r="JN644" s="7"/>
      <c r="JO644" s="7"/>
      <c r="JP644" s="7"/>
      <c r="JQ644" s="7"/>
      <c r="JR644" s="7"/>
      <c r="JS644" s="7"/>
      <c r="JT644" s="7"/>
      <c r="JU644" s="7"/>
      <c r="JV644" s="7"/>
      <c r="JW644" s="7"/>
      <c r="JX644" s="7"/>
      <c r="JY644" s="7"/>
      <c r="JZ644" s="7"/>
      <c r="KA644" s="7"/>
      <c r="KB644" s="7"/>
      <c r="KC644" s="7"/>
      <c r="KD644" s="7"/>
      <c r="KE644" s="7"/>
      <c r="KF644" s="7"/>
      <c r="KG644" s="7"/>
      <c r="KH644" s="7"/>
      <c r="KI644" s="7"/>
      <c r="KJ644" s="7"/>
      <c r="KK644" s="7"/>
      <c r="KL644" s="7"/>
      <c r="KM644" s="7"/>
      <c r="KN644" s="7"/>
      <c r="KO644" s="7"/>
      <c r="KP644" s="7"/>
      <c r="KQ644" s="7"/>
      <c r="KR644" s="7"/>
      <c r="KS644" s="7"/>
      <c r="KT644" s="7"/>
      <c r="KU644" s="7"/>
      <c r="KV644" s="7"/>
      <c r="KW644" s="7"/>
      <c r="KX644" s="7"/>
      <c r="KY644" s="7"/>
      <c r="KZ644" s="7"/>
      <c r="LA644" s="7"/>
      <c r="LB644" s="7"/>
      <c r="LC644" s="7"/>
      <c r="LD644" s="7"/>
      <c r="LE644" s="7"/>
      <c r="LF644" s="7"/>
      <c r="LG644" s="7"/>
      <c r="LH644" s="7"/>
      <c r="LI644" s="7"/>
      <c r="LJ644" s="7"/>
      <c r="LK644" s="7"/>
      <c r="LL644" s="7"/>
      <c r="LM644" s="7"/>
      <c r="LN644" s="7"/>
      <c r="LO644" s="7"/>
      <c r="LP644" s="7"/>
      <c r="LQ644" s="7"/>
      <c r="LR644" s="7"/>
      <c r="LS644" s="7"/>
      <c r="LT644" s="7"/>
      <c r="LU644" s="7"/>
      <c r="LV644" s="7"/>
      <c r="LW644" s="7"/>
      <c r="LX644" s="7"/>
      <c r="LY644" s="7"/>
      <c r="LZ644" s="7"/>
      <c r="MA644" s="7"/>
      <c r="MB644" s="7"/>
      <c r="MC644" s="7"/>
      <c r="MD644" s="7"/>
      <c r="ME644" s="7"/>
      <c r="MF644" s="7"/>
      <c r="MG644" s="7"/>
      <c r="MH644" s="7"/>
      <c r="MI644" s="7"/>
      <c r="MJ644" s="7"/>
      <c r="MK644" s="7"/>
      <c r="ML644" s="7"/>
      <c r="MM644" s="7"/>
      <c r="MN644" s="7"/>
      <c r="MO644" s="7"/>
      <c r="MP644" s="7"/>
      <c r="MQ644" s="7"/>
      <c r="MR644" s="7"/>
      <c r="MS644" s="7"/>
      <c r="MT644" s="7"/>
      <c r="MU644" s="7"/>
      <c r="MV644" s="7"/>
      <c r="MW644" s="7"/>
      <c r="MX644" s="7"/>
      <c r="MY644" s="7"/>
      <c r="MZ644" s="7"/>
      <c r="NA644" s="7"/>
      <c r="NB644" s="7"/>
      <c r="NC644" s="7"/>
      <c r="ND644" s="7"/>
      <c r="NE644" s="7"/>
      <c r="NF644" s="7"/>
      <c r="NG644" s="7"/>
      <c r="NH644" s="7"/>
      <c r="NI644" s="7"/>
      <c r="NJ644" s="7"/>
      <c r="NK644" s="7"/>
      <c r="NL644" s="7"/>
      <c r="NM644" s="7"/>
      <c r="NN644" s="7"/>
      <c r="NO644" s="7"/>
      <c r="NP644" s="7"/>
      <c r="NQ644" s="7"/>
      <c r="NR644" s="7"/>
      <c r="NS644" s="7"/>
      <c r="NT644" s="7"/>
      <c r="NU644" s="7"/>
      <c r="NV644" s="7"/>
      <c r="NW644" s="7"/>
      <c r="NX644" s="7"/>
      <c r="NY644" s="7"/>
      <c r="NZ644" s="7"/>
      <c r="OA644" s="7"/>
      <c r="OB644" s="7"/>
      <c r="OC644" s="7"/>
      <c r="OD644" s="7"/>
      <c r="OE644" s="7"/>
      <c r="OF644" s="7"/>
      <c r="OG644" s="7"/>
      <c r="OH644" s="7"/>
      <c r="OI644" s="7"/>
      <c r="OJ644" s="7"/>
      <c r="OK644" s="7"/>
      <c r="OL644" s="7"/>
      <c r="OM644" s="7"/>
      <c r="ON644" s="7"/>
      <c r="OO644" s="7"/>
      <c r="OP644" s="7"/>
      <c r="OQ644" s="7"/>
      <c r="OR644" s="7"/>
      <c r="OS644" s="7"/>
      <c r="OT644" s="7"/>
      <c r="OU644" s="7"/>
      <c r="OV644" s="7"/>
      <c r="OW644" s="7"/>
      <c r="OX644" s="7"/>
      <c r="OY644" s="7"/>
      <c r="OZ644" s="7"/>
      <c r="PA644" s="7"/>
      <c r="PB644" s="7"/>
      <c r="PC644" s="7"/>
      <c r="PD644" s="7"/>
      <c r="PE644" s="7"/>
      <c r="PF644" s="7"/>
      <c r="PG644" s="7"/>
      <c r="PH644" s="7"/>
      <c r="PI644" s="7"/>
      <c r="PJ644" s="7"/>
      <c r="PK644" s="7"/>
      <c r="PL644" s="7"/>
      <c r="PM644" s="7"/>
      <c r="PN644" s="7"/>
      <c r="PO644" s="7"/>
      <c r="PP644" s="7"/>
      <c r="PQ644" s="7"/>
      <c r="PR644" s="7"/>
      <c r="PS644" s="7"/>
      <c r="PT644" s="7"/>
      <c r="PU644" s="7"/>
      <c r="PV644" s="7"/>
      <c r="PW644" s="7"/>
      <c r="PX644" s="7"/>
      <c r="PY644" s="7"/>
      <c r="PZ644" s="7"/>
      <c r="QA644" s="7"/>
      <c r="QB644" s="7"/>
      <c r="QC644" s="7"/>
      <c r="QD644" s="7"/>
      <c r="QE644" s="7"/>
      <c r="QF644" s="7"/>
      <c r="QG644" s="7"/>
      <c r="QH644" s="7"/>
      <c r="QI644" s="7"/>
      <c r="QJ644" s="7"/>
      <c r="QK644" s="7"/>
      <c r="QL644" s="7"/>
      <c r="QM644" s="7"/>
      <c r="QN644" s="7"/>
      <c r="QO644" s="7"/>
      <c r="QP644" s="7"/>
      <c r="QQ644" s="7"/>
      <c r="QR644" s="7"/>
      <c r="QS644" s="7"/>
      <c r="QT644" s="7"/>
      <c r="QU644" s="7"/>
      <c r="QV644" s="7"/>
      <c r="QW644" s="7"/>
      <c r="QX644" s="7"/>
      <c r="QY644" s="7"/>
      <c r="QZ644" s="7"/>
      <c r="RA644" s="7"/>
      <c r="RB644" s="7"/>
      <c r="RC644" s="7"/>
      <c r="RD644" s="7"/>
      <c r="RE644" s="7"/>
      <c r="RF644" s="7"/>
      <c r="RG644" s="7"/>
      <c r="RH644" s="7"/>
      <c r="RI644" s="7"/>
      <c r="RJ644" s="7"/>
      <c r="RK644" s="7"/>
      <c r="RL644" s="7"/>
      <c r="RM644" s="7"/>
      <c r="RN644" s="7"/>
      <c r="RO644" s="7"/>
      <c r="RP644" s="7"/>
      <c r="RQ644" s="7"/>
      <c r="RR644" s="7"/>
      <c r="RS644" s="7"/>
      <c r="RT644" s="7"/>
      <c r="RU644" s="7"/>
      <c r="RV644" s="7"/>
      <c r="RW644" s="7"/>
      <c r="RX644" s="7"/>
      <c r="RY644" s="7"/>
      <c r="RZ644" s="7"/>
      <c r="SA644" s="7"/>
      <c r="SB644" s="7"/>
      <c r="SC644" s="7"/>
      <c r="SD644" s="7"/>
      <c r="SE644" s="7"/>
      <c r="SF644" s="7"/>
      <c r="SG644" s="7"/>
      <c r="SH644" s="7"/>
      <c r="SI644" s="7"/>
      <c r="SJ644" s="7"/>
      <c r="SK644" s="7"/>
    </row>
    <row r="645" ht="14.2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  <c r="DT645" s="7"/>
      <c r="DU645" s="7"/>
      <c r="DV645" s="7"/>
      <c r="DW645" s="7"/>
      <c r="DX645" s="7"/>
      <c r="DY645" s="7"/>
      <c r="DZ645" s="7"/>
      <c r="EA645" s="7"/>
      <c r="EB645" s="7"/>
      <c r="EC645" s="7"/>
      <c r="ED645" s="7"/>
      <c r="EE645" s="7"/>
      <c r="EF645" s="7"/>
      <c r="EG645" s="7"/>
      <c r="EH645" s="7"/>
      <c r="EI645" s="7"/>
      <c r="EJ645" s="7"/>
      <c r="EK645" s="7"/>
      <c r="EL645" s="7"/>
      <c r="EM645" s="7"/>
      <c r="EN645" s="7"/>
      <c r="EO645" s="7"/>
      <c r="EP645" s="7"/>
      <c r="EQ645" s="7"/>
      <c r="ER645" s="7"/>
      <c r="ES645" s="7"/>
      <c r="ET645" s="7"/>
      <c r="EU645" s="7"/>
      <c r="EV645" s="7"/>
      <c r="EW645" s="7"/>
      <c r="EX645" s="7"/>
      <c r="EY645" s="7"/>
      <c r="EZ645" s="7"/>
      <c r="FA645" s="7"/>
      <c r="FB645" s="7"/>
      <c r="FC645" s="7"/>
      <c r="FD645" s="7"/>
      <c r="FE645" s="7"/>
      <c r="FF645" s="7"/>
      <c r="FG645" s="7"/>
      <c r="FH645" s="7"/>
      <c r="FI645" s="7"/>
      <c r="FJ645" s="7"/>
      <c r="FK645" s="7"/>
      <c r="FL645" s="7"/>
      <c r="FM645" s="7"/>
      <c r="FN645" s="7"/>
      <c r="FO645" s="7"/>
      <c r="FP645" s="7"/>
      <c r="FQ645" s="7"/>
      <c r="FR645" s="7"/>
      <c r="FS645" s="7"/>
      <c r="FT645" s="7"/>
      <c r="FU645" s="7"/>
      <c r="FV645" s="7"/>
      <c r="FW645" s="7"/>
      <c r="FX645" s="7"/>
      <c r="FY645" s="7"/>
      <c r="FZ645" s="7"/>
      <c r="GA645" s="7"/>
      <c r="GB645" s="7"/>
      <c r="GC645" s="7"/>
      <c r="GD645" s="7"/>
      <c r="GE645" s="7"/>
      <c r="GF645" s="7"/>
      <c r="GG645" s="7"/>
      <c r="GH645" s="7"/>
      <c r="GI645" s="7"/>
      <c r="GJ645" s="7"/>
      <c r="GK645" s="7"/>
      <c r="GL645" s="7"/>
      <c r="GM645" s="7"/>
      <c r="GN645" s="7"/>
      <c r="GO645" s="7"/>
      <c r="GP645" s="7"/>
      <c r="GQ645" s="7"/>
      <c r="GR645" s="7"/>
      <c r="GS645" s="7"/>
      <c r="GT645" s="7"/>
      <c r="GU645" s="7"/>
      <c r="GV645" s="7"/>
      <c r="GW645" s="7"/>
      <c r="GX645" s="7"/>
      <c r="GY645" s="7"/>
      <c r="GZ645" s="7"/>
      <c r="HA645" s="7"/>
      <c r="HB645" s="7"/>
      <c r="HC645" s="7"/>
      <c r="HD645" s="7"/>
      <c r="HE645" s="7"/>
      <c r="HF645" s="7"/>
      <c r="HG645" s="7"/>
      <c r="HH645" s="7"/>
      <c r="HI645" s="7"/>
      <c r="HJ645" s="7"/>
      <c r="HK645" s="7"/>
      <c r="HL645" s="7"/>
      <c r="HM645" s="7"/>
      <c r="HN645" s="7"/>
      <c r="HO645" s="7"/>
      <c r="HP645" s="7"/>
      <c r="HQ645" s="7"/>
      <c r="HR645" s="7"/>
      <c r="HS645" s="7"/>
      <c r="HT645" s="7"/>
      <c r="HU645" s="7"/>
      <c r="HV645" s="7"/>
      <c r="HW645" s="7"/>
      <c r="HX645" s="7"/>
      <c r="HY645" s="7"/>
      <c r="HZ645" s="7"/>
      <c r="IA645" s="7"/>
      <c r="IB645" s="7"/>
      <c r="IC645" s="7"/>
      <c r="ID645" s="7"/>
      <c r="IE645" s="7"/>
      <c r="IF645" s="7"/>
      <c r="IG645" s="7"/>
      <c r="IH645" s="7"/>
      <c r="II645" s="7"/>
      <c r="IJ645" s="7"/>
      <c r="IK645" s="7"/>
      <c r="IL645" s="7"/>
      <c r="IM645" s="7"/>
      <c r="IN645" s="7"/>
      <c r="IO645" s="7"/>
      <c r="IP645" s="7"/>
      <c r="IQ645" s="7"/>
      <c r="IR645" s="7"/>
      <c r="IS645" s="7"/>
      <c r="IT645" s="7"/>
      <c r="IU645" s="7"/>
      <c r="IV645" s="7"/>
      <c r="IW645" s="7"/>
      <c r="IX645" s="7"/>
      <c r="IY645" s="7"/>
      <c r="IZ645" s="7"/>
      <c r="JA645" s="7"/>
      <c r="JB645" s="7"/>
      <c r="JC645" s="7"/>
      <c r="JD645" s="7"/>
      <c r="JE645" s="7"/>
      <c r="JF645" s="7"/>
      <c r="JG645" s="7"/>
      <c r="JH645" s="7"/>
      <c r="JI645" s="7"/>
      <c r="JJ645" s="7"/>
      <c r="JK645" s="7"/>
      <c r="JL645" s="7"/>
      <c r="JM645" s="7"/>
      <c r="JN645" s="7"/>
      <c r="JO645" s="7"/>
      <c r="JP645" s="7"/>
      <c r="JQ645" s="7"/>
      <c r="JR645" s="7"/>
      <c r="JS645" s="7"/>
      <c r="JT645" s="7"/>
      <c r="JU645" s="7"/>
      <c r="JV645" s="7"/>
      <c r="JW645" s="7"/>
      <c r="JX645" s="7"/>
      <c r="JY645" s="7"/>
      <c r="JZ645" s="7"/>
      <c r="KA645" s="7"/>
      <c r="KB645" s="7"/>
      <c r="KC645" s="7"/>
      <c r="KD645" s="7"/>
      <c r="KE645" s="7"/>
      <c r="KF645" s="7"/>
      <c r="KG645" s="7"/>
      <c r="KH645" s="7"/>
      <c r="KI645" s="7"/>
      <c r="KJ645" s="7"/>
      <c r="KK645" s="7"/>
      <c r="KL645" s="7"/>
      <c r="KM645" s="7"/>
      <c r="KN645" s="7"/>
      <c r="KO645" s="7"/>
      <c r="KP645" s="7"/>
      <c r="KQ645" s="7"/>
      <c r="KR645" s="7"/>
      <c r="KS645" s="7"/>
      <c r="KT645" s="7"/>
      <c r="KU645" s="7"/>
      <c r="KV645" s="7"/>
      <c r="KW645" s="7"/>
      <c r="KX645" s="7"/>
      <c r="KY645" s="7"/>
      <c r="KZ645" s="7"/>
      <c r="LA645" s="7"/>
      <c r="LB645" s="7"/>
      <c r="LC645" s="7"/>
      <c r="LD645" s="7"/>
      <c r="LE645" s="7"/>
      <c r="LF645" s="7"/>
      <c r="LG645" s="7"/>
      <c r="LH645" s="7"/>
      <c r="LI645" s="7"/>
      <c r="LJ645" s="7"/>
      <c r="LK645" s="7"/>
      <c r="LL645" s="7"/>
      <c r="LM645" s="7"/>
      <c r="LN645" s="7"/>
      <c r="LO645" s="7"/>
      <c r="LP645" s="7"/>
      <c r="LQ645" s="7"/>
      <c r="LR645" s="7"/>
      <c r="LS645" s="7"/>
      <c r="LT645" s="7"/>
      <c r="LU645" s="7"/>
      <c r="LV645" s="7"/>
      <c r="LW645" s="7"/>
      <c r="LX645" s="7"/>
      <c r="LY645" s="7"/>
      <c r="LZ645" s="7"/>
      <c r="MA645" s="7"/>
      <c r="MB645" s="7"/>
      <c r="MC645" s="7"/>
      <c r="MD645" s="7"/>
      <c r="ME645" s="7"/>
      <c r="MF645" s="7"/>
      <c r="MG645" s="7"/>
      <c r="MH645" s="7"/>
      <c r="MI645" s="7"/>
      <c r="MJ645" s="7"/>
      <c r="MK645" s="7"/>
      <c r="ML645" s="7"/>
      <c r="MM645" s="7"/>
      <c r="MN645" s="7"/>
      <c r="MO645" s="7"/>
      <c r="MP645" s="7"/>
      <c r="MQ645" s="7"/>
      <c r="MR645" s="7"/>
      <c r="MS645" s="7"/>
      <c r="MT645" s="7"/>
      <c r="MU645" s="7"/>
      <c r="MV645" s="7"/>
      <c r="MW645" s="7"/>
      <c r="MX645" s="7"/>
      <c r="MY645" s="7"/>
      <c r="MZ645" s="7"/>
      <c r="NA645" s="7"/>
      <c r="NB645" s="7"/>
      <c r="NC645" s="7"/>
      <c r="ND645" s="7"/>
      <c r="NE645" s="7"/>
      <c r="NF645" s="7"/>
      <c r="NG645" s="7"/>
      <c r="NH645" s="7"/>
      <c r="NI645" s="7"/>
      <c r="NJ645" s="7"/>
      <c r="NK645" s="7"/>
      <c r="NL645" s="7"/>
      <c r="NM645" s="7"/>
      <c r="NN645" s="7"/>
      <c r="NO645" s="7"/>
      <c r="NP645" s="7"/>
      <c r="NQ645" s="7"/>
      <c r="NR645" s="7"/>
      <c r="NS645" s="7"/>
      <c r="NT645" s="7"/>
      <c r="NU645" s="7"/>
      <c r="NV645" s="7"/>
      <c r="NW645" s="7"/>
      <c r="NX645" s="7"/>
      <c r="NY645" s="7"/>
      <c r="NZ645" s="7"/>
      <c r="OA645" s="7"/>
      <c r="OB645" s="7"/>
      <c r="OC645" s="7"/>
      <c r="OD645" s="7"/>
      <c r="OE645" s="7"/>
      <c r="OF645" s="7"/>
      <c r="OG645" s="7"/>
      <c r="OH645" s="7"/>
      <c r="OI645" s="7"/>
      <c r="OJ645" s="7"/>
      <c r="OK645" s="7"/>
      <c r="OL645" s="7"/>
      <c r="OM645" s="7"/>
      <c r="ON645" s="7"/>
      <c r="OO645" s="7"/>
      <c r="OP645" s="7"/>
      <c r="OQ645" s="7"/>
      <c r="OR645" s="7"/>
      <c r="OS645" s="7"/>
      <c r="OT645" s="7"/>
      <c r="OU645" s="7"/>
      <c r="OV645" s="7"/>
      <c r="OW645" s="7"/>
      <c r="OX645" s="7"/>
      <c r="OY645" s="7"/>
      <c r="OZ645" s="7"/>
      <c r="PA645" s="7"/>
      <c r="PB645" s="7"/>
      <c r="PC645" s="7"/>
      <c r="PD645" s="7"/>
      <c r="PE645" s="7"/>
      <c r="PF645" s="7"/>
      <c r="PG645" s="7"/>
      <c r="PH645" s="7"/>
      <c r="PI645" s="7"/>
      <c r="PJ645" s="7"/>
      <c r="PK645" s="7"/>
      <c r="PL645" s="7"/>
      <c r="PM645" s="7"/>
      <c r="PN645" s="7"/>
      <c r="PO645" s="7"/>
      <c r="PP645" s="7"/>
      <c r="PQ645" s="7"/>
      <c r="PR645" s="7"/>
      <c r="PS645" s="7"/>
      <c r="PT645" s="7"/>
      <c r="PU645" s="7"/>
      <c r="PV645" s="7"/>
      <c r="PW645" s="7"/>
      <c r="PX645" s="7"/>
      <c r="PY645" s="7"/>
      <c r="PZ645" s="7"/>
      <c r="QA645" s="7"/>
      <c r="QB645" s="7"/>
      <c r="QC645" s="7"/>
      <c r="QD645" s="7"/>
      <c r="QE645" s="7"/>
      <c r="QF645" s="7"/>
      <c r="QG645" s="7"/>
      <c r="QH645" s="7"/>
      <c r="QI645" s="7"/>
      <c r="QJ645" s="7"/>
      <c r="QK645" s="7"/>
      <c r="QL645" s="7"/>
      <c r="QM645" s="7"/>
      <c r="QN645" s="7"/>
      <c r="QO645" s="7"/>
      <c r="QP645" s="7"/>
      <c r="QQ645" s="7"/>
      <c r="QR645" s="7"/>
      <c r="QS645" s="7"/>
      <c r="QT645" s="7"/>
      <c r="QU645" s="7"/>
      <c r="QV645" s="7"/>
      <c r="QW645" s="7"/>
      <c r="QX645" s="7"/>
      <c r="QY645" s="7"/>
      <c r="QZ645" s="7"/>
      <c r="RA645" s="7"/>
      <c r="RB645" s="7"/>
      <c r="RC645" s="7"/>
      <c r="RD645" s="7"/>
      <c r="RE645" s="7"/>
      <c r="RF645" s="7"/>
      <c r="RG645" s="7"/>
      <c r="RH645" s="7"/>
      <c r="RI645" s="7"/>
      <c r="RJ645" s="7"/>
      <c r="RK645" s="7"/>
      <c r="RL645" s="7"/>
      <c r="RM645" s="7"/>
      <c r="RN645" s="7"/>
      <c r="RO645" s="7"/>
      <c r="RP645" s="7"/>
      <c r="RQ645" s="7"/>
      <c r="RR645" s="7"/>
      <c r="RS645" s="7"/>
      <c r="RT645" s="7"/>
      <c r="RU645" s="7"/>
      <c r="RV645" s="7"/>
      <c r="RW645" s="7"/>
      <c r="RX645" s="7"/>
      <c r="RY645" s="7"/>
      <c r="RZ645" s="7"/>
      <c r="SA645" s="7"/>
      <c r="SB645" s="7"/>
      <c r="SC645" s="7"/>
      <c r="SD645" s="7"/>
      <c r="SE645" s="7"/>
      <c r="SF645" s="7"/>
      <c r="SG645" s="7"/>
      <c r="SH645" s="7"/>
      <c r="SI645" s="7"/>
      <c r="SJ645" s="7"/>
      <c r="SK645" s="7"/>
    </row>
    <row r="646" ht="14.2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  <c r="DT646" s="7"/>
      <c r="DU646" s="7"/>
      <c r="DV646" s="7"/>
      <c r="DW646" s="7"/>
      <c r="DX646" s="7"/>
      <c r="DY646" s="7"/>
      <c r="DZ646" s="7"/>
      <c r="EA646" s="7"/>
      <c r="EB646" s="7"/>
      <c r="EC646" s="7"/>
      <c r="ED646" s="7"/>
      <c r="EE646" s="7"/>
      <c r="EF646" s="7"/>
      <c r="EG646" s="7"/>
      <c r="EH646" s="7"/>
      <c r="EI646" s="7"/>
      <c r="EJ646" s="7"/>
      <c r="EK646" s="7"/>
      <c r="EL646" s="7"/>
      <c r="EM646" s="7"/>
      <c r="EN646" s="7"/>
      <c r="EO646" s="7"/>
      <c r="EP646" s="7"/>
      <c r="EQ646" s="7"/>
      <c r="ER646" s="7"/>
      <c r="ES646" s="7"/>
      <c r="ET646" s="7"/>
      <c r="EU646" s="7"/>
      <c r="EV646" s="7"/>
      <c r="EW646" s="7"/>
      <c r="EX646" s="7"/>
      <c r="EY646" s="7"/>
      <c r="EZ646" s="7"/>
      <c r="FA646" s="7"/>
      <c r="FB646" s="7"/>
      <c r="FC646" s="7"/>
      <c r="FD646" s="7"/>
      <c r="FE646" s="7"/>
      <c r="FF646" s="7"/>
      <c r="FG646" s="7"/>
      <c r="FH646" s="7"/>
      <c r="FI646" s="7"/>
      <c r="FJ646" s="7"/>
      <c r="FK646" s="7"/>
      <c r="FL646" s="7"/>
      <c r="FM646" s="7"/>
      <c r="FN646" s="7"/>
      <c r="FO646" s="7"/>
      <c r="FP646" s="7"/>
      <c r="FQ646" s="7"/>
      <c r="FR646" s="7"/>
      <c r="FS646" s="7"/>
      <c r="FT646" s="7"/>
      <c r="FU646" s="7"/>
      <c r="FV646" s="7"/>
      <c r="FW646" s="7"/>
      <c r="FX646" s="7"/>
      <c r="FY646" s="7"/>
      <c r="FZ646" s="7"/>
      <c r="GA646" s="7"/>
      <c r="GB646" s="7"/>
      <c r="GC646" s="7"/>
      <c r="GD646" s="7"/>
      <c r="GE646" s="7"/>
      <c r="GF646" s="7"/>
      <c r="GG646" s="7"/>
      <c r="GH646" s="7"/>
      <c r="GI646" s="7"/>
      <c r="GJ646" s="7"/>
      <c r="GK646" s="7"/>
      <c r="GL646" s="7"/>
      <c r="GM646" s="7"/>
      <c r="GN646" s="7"/>
      <c r="GO646" s="7"/>
      <c r="GP646" s="7"/>
      <c r="GQ646" s="7"/>
      <c r="GR646" s="7"/>
      <c r="GS646" s="7"/>
      <c r="GT646" s="7"/>
      <c r="GU646" s="7"/>
      <c r="GV646" s="7"/>
      <c r="GW646" s="7"/>
      <c r="GX646" s="7"/>
      <c r="GY646" s="7"/>
      <c r="GZ646" s="7"/>
      <c r="HA646" s="7"/>
      <c r="HB646" s="7"/>
      <c r="HC646" s="7"/>
      <c r="HD646" s="7"/>
      <c r="HE646" s="7"/>
      <c r="HF646" s="7"/>
      <c r="HG646" s="7"/>
      <c r="HH646" s="7"/>
      <c r="HI646" s="7"/>
      <c r="HJ646" s="7"/>
      <c r="HK646" s="7"/>
      <c r="HL646" s="7"/>
      <c r="HM646" s="7"/>
      <c r="HN646" s="7"/>
      <c r="HO646" s="7"/>
      <c r="HP646" s="7"/>
      <c r="HQ646" s="7"/>
      <c r="HR646" s="7"/>
      <c r="HS646" s="7"/>
      <c r="HT646" s="7"/>
      <c r="HU646" s="7"/>
      <c r="HV646" s="7"/>
      <c r="HW646" s="7"/>
      <c r="HX646" s="7"/>
      <c r="HY646" s="7"/>
      <c r="HZ646" s="7"/>
      <c r="IA646" s="7"/>
      <c r="IB646" s="7"/>
      <c r="IC646" s="7"/>
      <c r="ID646" s="7"/>
      <c r="IE646" s="7"/>
      <c r="IF646" s="7"/>
      <c r="IG646" s="7"/>
      <c r="IH646" s="7"/>
      <c r="II646" s="7"/>
      <c r="IJ646" s="7"/>
      <c r="IK646" s="7"/>
      <c r="IL646" s="7"/>
      <c r="IM646" s="7"/>
      <c r="IN646" s="7"/>
      <c r="IO646" s="7"/>
      <c r="IP646" s="7"/>
      <c r="IQ646" s="7"/>
      <c r="IR646" s="7"/>
      <c r="IS646" s="7"/>
      <c r="IT646" s="7"/>
      <c r="IU646" s="7"/>
      <c r="IV646" s="7"/>
      <c r="IW646" s="7"/>
      <c r="IX646" s="7"/>
      <c r="IY646" s="7"/>
      <c r="IZ646" s="7"/>
      <c r="JA646" s="7"/>
      <c r="JB646" s="7"/>
      <c r="JC646" s="7"/>
      <c r="JD646" s="7"/>
      <c r="JE646" s="7"/>
      <c r="JF646" s="7"/>
      <c r="JG646" s="7"/>
      <c r="JH646" s="7"/>
      <c r="JI646" s="7"/>
      <c r="JJ646" s="7"/>
      <c r="JK646" s="7"/>
      <c r="JL646" s="7"/>
      <c r="JM646" s="7"/>
      <c r="JN646" s="7"/>
      <c r="JO646" s="7"/>
      <c r="JP646" s="7"/>
      <c r="JQ646" s="7"/>
      <c r="JR646" s="7"/>
      <c r="JS646" s="7"/>
      <c r="JT646" s="7"/>
      <c r="JU646" s="7"/>
      <c r="JV646" s="7"/>
      <c r="JW646" s="7"/>
      <c r="JX646" s="7"/>
      <c r="JY646" s="7"/>
      <c r="JZ646" s="7"/>
      <c r="KA646" s="7"/>
      <c r="KB646" s="7"/>
      <c r="KC646" s="7"/>
      <c r="KD646" s="7"/>
      <c r="KE646" s="7"/>
      <c r="KF646" s="7"/>
      <c r="KG646" s="7"/>
      <c r="KH646" s="7"/>
      <c r="KI646" s="7"/>
      <c r="KJ646" s="7"/>
      <c r="KK646" s="7"/>
      <c r="KL646" s="7"/>
      <c r="KM646" s="7"/>
      <c r="KN646" s="7"/>
      <c r="KO646" s="7"/>
      <c r="KP646" s="7"/>
      <c r="KQ646" s="7"/>
      <c r="KR646" s="7"/>
      <c r="KS646" s="7"/>
      <c r="KT646" s="7"/>
      <c r="KU646" s="7"/>
      <c r="KV646" s="7"/>
      <c r="KW646" s="7"/>
      <c r="KX646" s="7"/>
      <c r="KY646" s="7"/>
      <c r="KZ646" s="7"/>
      <c r="LA646" s="7"/>
      <c r="LB646" s="7"/>
      <c r="LC646" s="7"/>
      <c r="LD646" s="7"/>
      <c r="LE646" s="7"/>
      <c r="LF646" s="7"/>
      <c r="LG646" s="7"/>
      <c r="LH646" s="7"/>
      <c r="LI646" s="7"/>
      <c r="LJ646" s="7"/>
      <c r="LK646" s="7"/>
      <c r="LL646" s="7"/>
      <c r="LM646" s="7"/>
      <c r="LN646" s="7"/>
      <c r="LO646" s="7"/>
      <c r="LP646" s="7"/>
      <c r="LQ646" s="7"/>
      <c r="LR646" s="7"/>
      <c r="LS646" s="7"/>
      <c r="LT646" s="7"/>
      <c r="LU646" s="7"/>
      <c r="LV646" s="7"/>
      <c r="LW646" s="7"/>
      <c r="LX646" s="7"/>
      <c r="LY646" s="7"/>
      <c r="LZ646" s="7"/>
      <c r="MA646" s="7"/>
      <c r="MB646" s="7"/>
      <c r="MC646" s="7"/>
      <c r="MD646" s="7"/>
      <c r="ME646" s="7"/>
      <c r="MF646" s="7"/>
      <c r="MG646" s="7"/>
      <c r="MH646" s="7"/>
      <c r="MI646" s="7"/>
      <c r="MJ646" s="7"/>
      <c r="MK646" s="7"/>
      <c r="ML646" s="7"/>
      <c r="MM646" s="7"/>
      <c r="MN646" s="7"/>
      <c r="MO646" s="7"/>
      <c r="MP646" s="7"/>
      <c r="MQ646" s="7"/>
      <c r="MR646" s="7"/>
      <c r="MS646" s="7"/>
      <c r="MT646" s="7"/>
      <c r="MU646" s="7"/>
      <c r="MV646" s="7"/>
      <c r="MW646" s="7"/>
      <c r="MX646" s="7"/>
      <c r="MY646" s="7"/>
      <c r="MZ646" s="7"/>
      <c r="NA646" s="7"/>
      <c r="NB646" s="7"/>
      <c r="NC646" s="7"/>
      <c r="ND646" s="7"/>
      <c r="NE646" s="7"/>
      <c r="NF646" s="7"/>
      <c r="NG646" s="7"/>
      <c r="NH646" s="7"/>
      <c r="NI646" s="7"/>
      <c r="NJ646" s="7"/>
      <c r="NK646" s="7"/>
      <c r="NL646" s="7"/>
      <c r="NM646" s="7"/>
      <c r="NN646" s="7"/>
      <c r="NO646" s="7"/>
      <c r="NP646" s="7"/>
      <c r="NQ646" s="7"/>
      <c r="NR646" s="7"/>
      <c r="NS646" s="7"/>
      <c r="NT646" s="7"/>
      <c r="NU646" s="7"/>
      <c r="NV646" s="7"/>
      <c r="NW646" s="7"/>
      <c r="NX646" s="7"/>
      <c r="NY646" s="7"/>
      <c r="NZ646" s="7"/>
      <c r="OA646" s="7"/>
      <c r="OB646" s="7"/>
      <c r="OC646" s="7"/>
      <c r="OD646" s="7"/>
      <c r="OE646" s="7"/>
      <c r="OF646" s="7"/>
      <c r="OG646" s="7"/>
      <c r="OH646" s="7"/>
      <c r="OI646" s="7"/>
      <c r="OJ646" s="7"/>
      <c r="OK646" s="7"/>
      <c r="OL646" s="7"/>
      <c r="OM646" s="7"/>
      <c r="ON646" s="7"/>
      <c r="OO646" s="7"/>
      <c r="OP646" s="7"/>
      <c r="OQ646" s="7"/>
      <c r="OR646" s="7"/>
      <c r="OS646" s="7"/>
      <c r="OT646" s="7"/>
      <c r="OU646" s="7"/>
      <c r="OV646" s="7"/>
      <c r="OW646" s="7"/>
      <c r="OX646" s="7"/>
      <c r="OY646" s="7"/>
      <c r="OZ646" s="7"/>
      <c r="PA646" s="7"/>
      <c r="PB646" s="7"/>
      <c r="PC646" s="7"/>
      <c r="PD646" s="7"/>
      <c r="PE646" s="7"/>
      <c r="PF646" s="7"/>
      <c r="PG646" s="7"/>
      <c r="PH646" s="7"/>
      <c r="PI646" s="7"/>
      <c r="PJ646" s="7"/>
      <c r="PK646" s="7"/>
      <c r="PL646" s="7"/>
      <c r="PM646" s="7"/>
      <c r="PN646" s="7"/>
      <c r="PO646" s="7"/>
      <c r="PP646" s="7"/>
      <c r="PQ646" s="7"/>
      <c r="PR646" s="7"/>
      <c r="PS646" s="7"/>
      <c r="PT646" s="7"/>
      <c r="PU646" s="7"/>
      <c r="PV646" s="7"/>
      <c r="PW646" s="7"/>
      <c r="PX646" s="7"/>
      <c r="PY646" s="7"/>
      <c r="PZ646" s="7"/>
      <c r="QA646" s="7"/>
      <c r="QB646" s="7"/>
      <c r="QC646" s="7"/>
      <c r="QD646" s="7"/>
      <c r="QE646" s="7"/>
      <c r="QF646" s="7"/>
      <c r="QG646" s="7"/>
      <c r="QH646" s="7"/>
      <c r="QI646" s="7"/>
      <c r="QJ646" s="7"/>
      <c r="QK646" s="7"/>
      <c r="QL646" s="7"/>
      <c r="QM646" s="7"/>
      <c r="QN646" s="7"/>
      <c r="QO646" s="7"/>
      <c r="QP646" s="7"/>
      <c r="QQ646" s="7"/>
      <c r="QR646" s="7"/>
      <c r="QS646" s="7"/>
      <c r="QT646" s="7"/>
      <c r="QU646" s="7"/>
      <c r="QV646" s="7"/>
      <c r="QW646" s="7"/>
      <c r="QX646" s="7"/>
      <c r="QY646" s="7"/>
      <c r="QZ646" s="7"/>
      <c r="RA646" s="7"/>
      <c r="RB646" s="7"/>
      <c r="RC646" s="7"/>
      <c r="RD646" s="7"/>
      <c r="RE646" s="7"/>
      <c r="RF646" s="7"/>
      <c r="RG646" s="7"/>
      <c r="RH646" s="7"/>
      <c r="RI646" s="7"/>
      <c r="RJ646" s="7"/>
      <c r="RK646" s="7"/>
      <c r="RL646" s="7"/>
      <c r="RM646" s="7"/>
      <c r="RN646" s="7"/>
      <c r="RO646" s="7"/>
      <c r="RP646" s="7"/>
      <c r="RQ646" s="7"/>
      <c r="RR646" s="7"/>
      <c r="RS646" s="7"/>
      <c r="RT646" s="7"/>
      <c r="RU646" s="7"/>
      <c r="RV646" s="7"/>
      <c r="RW646" s="7"/>
      <c r="RX646" s="7"/>
      <c r="RY646" s="7"/>
      <c r="RZ646" s="7"/>
      <c r="SA646" s="7"/>
      <c r="SB646" s="7"/>
      <c r="SC646" s="7"/>
      <c r="SD646" s="7"/>
      <c r="SE646" s="7"/>
      <c r="SF646" s="7"/>
      <c r="SG646" s="7"/>
      <c r="SH646" s="7"/>
      <c r="SI646" s="7"/>
      <c r="SJ646" s="7"/>
      <c r="SK646" s="7"/>
    </row>
    <row r="647" ht="14.2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  <c r="DT647" s="7"/>
      <c r="DU647" s="7"/>
      <c r="DV647" s="7"/>
      <c r="DW647" s="7"/>
      <c r="DX647" s="7"/>
      <c r="DY647" s="7"/>
      <c r="DZ647" s="7"/>
      <c r="EA647" s="7"/>
      <c r="EB647" s="7"/>
      <c r="EC647" s="7"/>
      <c r="ED647" s="7"/>
      <c r="EE647" s="7"/>
      <c r="EF647" s="7"/>
      <c r="EG647" s="7"/>
      <c r="EH647" s="7"/>
      <c r="EI647" s="7"/>
      <c r="EJ647" s="7"/>
      <c r="EK647" s="7"/>
      <c r="EL647" s="7"/>
      <c r="EM647" s="7"/>
      <c r="EN647" s="7"/>
      <c r="EO647" s="7"/>
      <c r="EP647" s="7"/>
      <c r="EQ647" s="7"/>
      <c r="ER647" s="7"/>
      <c r="ES647" s="7"/>
      <c r="ET647" s="7"/>
      <c r="EU647" s="7"/>
      <c r="EV647" s="7"/>
      <c r="EW647" s="7"/>
      <c r="EX647" s="7"/>
      <c r="EY647" s="7"/>
      <c r="EZ647" s="7"/>
      <c r="FA647" s="7"/>
      <c r="FB647" s="7"/>
      <c r="FC647" s="7"/>
      <c r="FD647" s="7"/>
      <c r="FE647" s="7"/>
      <c r="FF647" s="7"/>
      <c r="FG647" s="7"/>
      <c r="FH647" s="7"/>
      <c r="FI647" s="7"/>
      <c r="FJ647" s="7"/>
      <c r="FK647" s="7"/>
      <c r="FL647" s="7"/>
      <c r="FM647" s="7"/>
      <c r="FN647" s="7"/>
      <c r="FO647" s="7"/>
      <c r="FP647" s="7"/>
      <c r="FQ647" s="7"/>
      <c r="FR647" s="7"/>
      <c r="FS647" s="7"/>
      <c r="FT647" s="7"/>
      <c r="FU647" s="7"/>
      <c r="FV647" s="7"/>
      <c r="FW647" s="7"/>
      <c r="FX647" s="7"/>
      <c r="FY647" s="7"/>
      <c r="FZ647" s="7"/>
      <c r="GA647" s="7"/>
      <c r="GB647" s="7"/>
      <c r="GC647" s="7"/>
      <c r="GD647" s="7"/>
      <c r="GE647" s="7"/>
      <c r="GF647" s="7"/>
      <c r="GG647" s="7"/>
      <c r="GH647" s="7"/>
      <c r="GI647" s="7"/>
      <c r="GJ647" s="7"/>
      <c r="GK647" s="7"/>
      <c r="GL647" s="7"/>
      <c r="GM647" s="7"/>
      <c r="GN647" s="7"/>
      <c r="GO647" s="7"/>
      <c r="GP647" s="7"/>
      <c r="GQ647" s="7"/>
      <c r="GR647" s="7"/>
      <c r="GS647" s="7"/>
      <c r="GT647" s="7"/>
      <c r="GU647" s="7"/>
      <c r="GV647" s="7"/>
      <c r="GW647" s="7"/>
      <c r="GX647" s="7"/>
      <c r="GY647" s="7"/>
      <c r="GZ647" s="7"/>
      <c r="HA647" s="7"/>
      <c r="HB647" s="7"/>
      <c r="HC647" s="7"/>
      <c r="HD647" s="7"/>
      <c r="HE647" s="7"/>
      <c r="HF647" s="7"/>
      <c r="HG647" s="7"/>
      <c r="HH647" s="7"/>
      <c r="HI647" s="7"/>
      <c r="HJ647" s="7"/>
      <c r="HK647" s="7"/>
      <c r="HL647" s="7"/>
      <c r="HM647" s="7"/>
      <c r="HN647" s="7"/>
      <c r="HO647" s="7"/>
      <c r="HP647" s="7"/>
      <c r="HQ647" s="7"/>
      <c r="HR647" s="7"/>
      <c r="HS647" s="7"/>
      <c r="HT647" s="7"/>
      <c r="HU647" s="7"/>
      <c r="HV647" s="7"/>
      <c r="HW647" s="7"/>
      <c r="HX647" s="7"/>
      <c r="HY647" s="7"/>
      <c r="HZ647" s="7"/>
      <c r="IA647" s="7"/>
      <c r="IB647" s="7"/>
      <c r="IC647" s="7"/>
      <c r="ID647" s="7"/>
      <c r="IE647" s="7"/>
      <c r="IF647" s="7"/>
      <c r="IG647" s="7"/>
      <c r="IH647" s="7"/>
      <c r="II647" s="7"/>
      <c r="IJ647" s="7"/>
      <c r="IK647" s="7"/>
      <c r="IL647" s="7"/>
      <c r="IM647" s="7"/>
      <c r="IN647" s="7"/>
      <c r="IO647" s="7"/>
      <c r="IP647" s="7"/>
      <c r="IQ647" s="7"/>
      <c r="IR647" s="7"/>
      <c r="IS647" s="7"/>
      <c r="IT647" s="7"/>
      <c r="IU647" s="7"/>
      <c r="IV647" s="7"/>
      <c r="IW647" s="7"/>
      <c r="IX647" s="7"/>
      <c r="IY647" s="7"/>
      <c r="IZ647" s="7"/>
      <c r="JA647" s="7"/>
      <c r="JB647" s="7"/>
      <c r="JC647" s="7"/>
      <c r="JD647" s="7"/>
      <c r="JE647" s="7"/>
      <c r="JF647" s="7"/>
      <c r="JG647" s="7"/>
      <c r="JH647" s="7"/>
      <c r="JI647" s="7"/>
      <c r="JJ647" s="7"/>
      <c r="JK647" s="7"/>
      <c r="JL647" s="7"/>
      <c r="JM647" s="7"/>
      <c r="JN647" s="7"/>
      <c r="JO647" s="7"/>
      <c r="JP647" s="7"/>
      <c r="JQ647" s="7"/>
      <c r="JR647" s="7"/>
      <c r="JS647" s="7"/>
      <c r="JT647" s="7"/>
      <c r="JU647" s="7"/>
      <c r="JV647" s="7"/>
      <c r="JW647" s="7"/>
      <c r="JX647" s="7"/>
      <c r="JY647" s="7"/>
      <c r="JZ647" s="7"/>
      <c r="KA647" s="7"/>
      <c r="KB647" s="7"/>
      <c r="KC647" s="7"/>
      <c r="KD647" s="7"/>
      <c r="KE647" s="7"/>
      <c r="KF647" s="7"/>
      <c r="KG647" s="7"/>
      <c r="KH647" s="7"/>
      <c r="KI647" s="7"/>
      <c r="KJ647" s="7"/>
      <c r="KK647" s="7"/>
      <c r="KL647" s="7"/>
      <c r="KM647" s="7"/>
      <c r="KN647" s="7"/>
      <c r="KO647" s="7"/>
      <c r="KP647" s="7"/>
      <c r="KQ647" s="7"/>
      <c r="KR647" s="7"/>
      <c r="KS647" s="7"/>
      <c r="KT647" s="7"/>
      <c r="KU647" s="7"/>
      <c r="KV647" s="7"/>
      <c r="KW647" s="7"/>
      <c r="KX647" s="7"/>
      <c r="KY647" s="7"/>
      <c r="KZ647" s="7"/>
      <c r="LA647" s="7"/>
      <c r="LB647" s="7"/>
      <c r="LC647" s="7"/>
      <c r="LD647" s="7"/>
      <c r="LE647" s="7"/>
      <c r="LF647" s="7"/>
      <c r="LG647" s="7"/>
      <c r="LH647" s="7"/>
      <c r="LI647" s="7"/>
      <c r="LJ647" s="7"/>
      <c r="LK647" s="7"/>
      <c r="LL647" s="7"/>
      <c r="LM647" s="7"/>
      <c r="LN647" s="7"/>
      <c r="LO647" s="7"/>
      <c r="LP647" s="7"/>
      <c r="LQ647" s="7"/>
      <c r="LR647" s="7"/>
      <c r="LS647" s="7"/>
      <c r="LT647" s="7"/>
      <c r="LU647" s="7"/>
      <c r="LV647" s="7"/>
      <c r="LW647" s="7"/>
      <c r="LX647" s="7"/>
      <c r="LY647" s="7"/>
      <c r="LZ647" s="7"/>
      <c r="MA647" s="7"/>
      <c r="MB647" s="7"/>
      <c r="MC647" s="7"/>
      <c r="MD647" s="7"/>
      <c r="ME647" s="7"/>
      <c r="MF647" s="7"/>
      <c r="MG647" s="7"/>
      <c r="MH647" s="7"/>
      <c r="MI647" s="7"/>
      <c r="MJ647" s="7"/>
      <c r="MK647" s="7"/>
      <c r="ML647" s="7"/>
      <c r="MM647" s="7"/>
      <c r="MN647" s="7"/>
      <c r="MO647" s="7"/>
      <c r="MP647" s="7"/>
      <c r="MQ647" s="7"/>
      <c r="MR647" s="7"/>
      <c r="MS647" s="7"/>
      <c r="MT647" s="7"/>
      <c r="MU647" s="7"/>
      <c r="MV647" s="7"/>
      <c r="MW647" s="7"/>
      <c r="MX647" s="7"/>
      <c r="MY647" s="7"/>
      <c r="MZ647" s="7"/>
      <c r="NA647" s="7"/>
      <c r="NB647" s="7"/>
      <c r="NC647" s="7"/>
      <c r="ND647" s="7"/>
      <c r="NE647" s="7"/>
      <c r="NF647" s="7"/>
      <c r="NG647" s="7"/>
      <c r="NH647" s="7"/>
      <c r="NI647" s="7"/>
      <c r="NJ647" s="7"/>
      <c r="NK647" s="7"/>
      <c r="NL647" s="7"/>
      <c r="NM647" s="7"/>
      <c r="NN647" s="7"/>
      <c r="NO647" s="7"/>
      <c r="NP647" s="7"/>
      <c r="NQ647" s="7"/>
      <c r="NR647" s="7"/>
      <c r="NS647" s="7"/>
      <c r="NT647" s="7"/>
      <c r="NU647" s="7"/>
      <c r="NV647" s="7"/>
      <c r="NW647" s="7"/>
      <c r="NX647" s="7"/>
      <c r="NY647" s="7"/>
      <c r="NZ647" s="7"/>
      <c r="OA647" s="7"/>
      <c r="OB647" s="7"/>
      <c r="OC647" s="7"/>
      <c r="OD647" s="7"/>
      <c r="OE647" s="7"/>
      <c r="OF647" s="7"/>
      <c r="OG647" s="7"/>
      <c r="OH647" s="7"/>
      <c r="OI647" s="7"/>
      <c r="OJ647" s="7"/>
      <c r="OK647" s="7"/>
      <c r="OL647" s="7"/>
      <c r="OM647" s="7"/>
      <c r="ON647" s="7"/>
      <c r="OO647" s="7"/>
      <c r="OP647" s="7"/>
      <c r="OQ647" s="7"/>
      <c r="OR647" s="7"/>
      <c r="OS647" s="7"/>
      <c r="OT647" s="7"/>
      <c r="OU647" s="7"/>
      <c r="OV647" s="7"/>
      <c r="OW647" s="7"/>
      <c r="OX647" s="7"/>
      <c r="OY647" s="7"/>
      <c r="OZ647" s="7"/>
      <c r="PA647" s="7"/>
      <c r="PB647" s="7"/>
      <c r="PC647" s="7"/>
      <c r="PD647" s="7"/>
      <c r="PE647" s="7"/>
      <c r="PF647" s="7"/>
      <c r="PG647" s="7"/>
      <c r="PH647" s="7"/>
      <c r="PI647" s="7"/>
      <c r="PJ647" s="7"/>
      <c r="PK647" s="7"/>
      <c r="PL647" s="7"/>
      <c r="PM647" s="7"/>
      <c r="PN647" s="7"/>
      <c r="PO647" s="7"/>
      <c r="PP647" s="7"/>
      <c r="PQ647" s="7"/>
      <c r="PR647" s="7"/>
      <c r="PS647" s="7"/>
      <c r="PT647" s="7"/>
      <c r="PU647" s="7"/>
      <c r="PV647" s="7"/>
      <c r="PW647" s="7"/>
      <c r="PX647" s="7"/>
      <c r="PY647" s="7"/>
      <c r="PZ647" s="7"/>
      <c r="QA647" s="7"/>
      <c r="QB647" s="7"/>
      <c r="QC647" s="7"/>
      <c r="QD647" s="7"/>
      <c r="QE647" s="7"/>
      <c r="QF647" s="7"/>
      <c r="QG647" s="7"/>
      <c r="QH647" s="7"/>
      <c r="QI647" s="7"/>
      <c r="QJ647" s="7"/>
      <c r="QK647" s="7"/>
      <c r="QL647" s="7"/>
      <c r="QM647" s="7"/>
      <c r="QN647" s="7"/>
      <c r="QO647" s="7"/>
      <c r="QP647" s="7"/>
      <c r="QQ647" s="7"/>
      <c r="QR647" s="7"/>
      <c r="QS647" s="7"/>
      <c r="QT647" s="7"/>
      <c r="QU647" s="7"/>
      <c r="QV647" s="7"/>
      <c r="QW647" s="7"/>
      <c r="QX647" s="7"/>
      <c r="QY647" s="7"/>
      <c r="QZ647" s="7"/>
      <c r="RA647" s="7"/>
      <c r="RB647" s="7"/>
      <c r="RC647" s="7"/>
      <c r="RD647" s="7"/>
      <c r="RE647" s="7"/>
      <c r="RF647" s="7"/>
      <c r="RG647" s="7"/>
      <c r="RH647" s="7"/>
      <c r="RI647" s="7"/>
      <c r="RJ647" s="7"/>
      <c r="RK647" s="7"/>
      <c r="RL647" s="7"/>
      <c r="RM647" s="7"/>
      <c r="RN647" s="7"/>
      <c r="RO647" s="7"/>
      <c r="RP647" s="7"/>
      <c r="RQ647" s="7"/>
      <c r="RR647" s="7"/>
      <c r="RS647" s="7"/>
      <c r="RT647" s="7"/>
      <c r="RU647" s="7"/>
      <c r="RV647" s="7"/>
      <c r="RW647" s="7"/>
      <c r="RX647" s="7"/>
      <c r="RY647" s="7"/>
      <c r="RZ647" s="7"/>
      <c r="SA647" s="7"/>
      <c r="SB647" s="7"/>
      <c r="SC647" s="7"/>
      <c r="SD647" s="7"/>
      <c r="SE647" s="7"/>
      <c r="SF647" s="7"/>
      <c r="SG647" s="7"/>
      <c r="SH647" s="7"/>
      <c r="SI647" s="7"/>
      <c r="SJ647" s="7"/>
      <c r="SK647" s="7"/>
    </row>
    <row r="648" ht="14.2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  <c r="DT648" s="7"/>
      <c r="DU648" s="7"/>
      <c r="DV648" s="7"/>
      <c r="DW648" s="7"/>
      <c r="DX648" s="7"/>
      <c r="DY648" s="7"/>
      <c r="DZ648" s="7"/>
      <c r="EA648" s="7"/>
      <c r="EB648" s="7"/>
      <c r="EC648" s="7"/>
      <c r="ED648" s="7"/>
      <c r="EE648" s="7"/>
      <c r="EF648" s="7"/>
      <c r="EG648" s="7"/>
      <c r="EH648" s="7"/>
      <c r="EI648" s="7"/>
      <c r="EJ648" s="7"/>
      <c r="EK648" s="7"/>
      <c r="EL648" s="7"/>
      <c r="EM648" s="7"/>
      <c r="EN648" s="7"/>
      <c r="EO648" s="7"/>
      <c r="EP648" s="7"/>
      <c r="EQ648" s="7"/>
      <c r="ER648" s="7"/>
      <c r="ES648" s="7"/>
      <c r="ET648" s="7"/>
      <c r="EU648" s="7"/>
      <c r="EV648" s="7"/>
      <c r="EW648" s="7"/>
      <c r="EX648" s="7"/>
      <c r="EY648" s="7"/>
      <c r="EZ648" s="7"/>
      <c r="FA648" s="7"/>
      <c r="FB648" s="7"/>
      <c r="FC648" s="7"/>
      <c r="FD648" s="7"/>
      <c r="FE648" s="7"/>
      <c r="FF648" s="7"/>
      <c r="FG648" s="7"/>
      <c r="FH648" s="7"/>
      <c r="FI648" s="7"/>
      <c r="FJ648" s="7"/>
      <c r="FK648" s="7"/>
      <c r="FL648" s="7"/>
      <c r="FM648" s="7"/>
      <c r="FN648" s="7"/>
      <c r="FO648" s="7"/>
      <c r="FP648" s="7"/>
      <c r="FQ648" s="7"/>
      <c r="FR648" s="7"/>
      <c r="FS648" s="7"/>
      <c r="FT648" s="7"/>
      <c r="FU648" s="7"/>
      <c r="FV648" s="7"/>
      <c r="FW648" s="7"/>
      <c r="FX648" s="7"/>
      <c r="FY648" s="7"/>
      <c r="FZ648" s="7"/>
      <c r="GA648" s="7"/>
      <c r="GB648" s="7"/>
      <c r="GC648" s="7"/>
      <c r="GD648" s="7"/>
      <c r="GE648" s="7"/>
      <c r="GF648" s="7"/>
      <c r="GG648" s="7"/>
      <c r="GH648" s="7"/>
      <c r="GI648" s="7"/>
      <c r="GJ648" s="7"/>
      <c r="GK648" s="7"/>
      <c r="GL648" s="7"/>
      <c r="GM648" s="7"/>
      <c r="GN648" s="7"/>
      <c r="GO648" s="7"/>
      <c r="GP648" s="7"/>
      <c r="GQ648" s="7"/>
      <c r="GR648" s="7"/>
      <c r="GS648" s="7"/>
      <c r="GT648" s="7"/>
      <c r="GU648" s="7"/>
      <c r="GV648" s="7"/>
      <c r="GW648" s="7"/>
      <c r="GX648" s="7"/>
      <c r="GY648" s="7"/>
      <c r="GZ648" s="7"/>
      <c r="HA648" s="7"/>
      <c r="HB648" s="7"/>
      <c r="HC648" s="7"/>
      <c r="HD648" s="7"/>
      <c r="HE648" s="7"/>
      <c r="HF648" s="7"/>
      <c r="HG648" s="7"/>
      <c r="HH648" s="7"/>
      <c r="HI648" s="7"/>
      <c r="HJ648" s="7"/>
      <c r="HK648" s="7"/>
      <c r="HL648" s="7"/>
      <c r="HM648" s="7"/>
      <c r="HN648" s="7"/>
      <c r="HO648" s="7"/>
      <c r="HP648" s="7"/>
      <c r="HQ648" s="7"/>
      <c r="HR648" s="7"/>
      <c r="HS648" s="7"/>
      <c r="HT648" s="7"/>
      <c r="HU648" s="7"/>
      <c r="HV648" s="7"/>
      <c r="HW648" s="7"/>
      <c r="HX648" s="7"/>
      <c r="HY648" s="7"/>
      <c r="HZ648" s="7"/>
      <c r="IA648" s="7"/>
      <c r="IB648" s="7"/>
      <c r="IC648" s="7"/>
      <c r="ID648" s="7"/>
      <c r="IE648" s="7"/>
      <c r="IF648" s="7"/>
      <c r="IG648" s="7"/>
      <c r="IH648" s="7"/>
      <c r="II648" s="7"/>
      <c r="IJ648" s="7"/>
      <c r="IK648" s="7"/>
      <c r="IL648" s="7"/>
      <c r="IM648" s="7"/>
      <c r="IN648" s="7"/>
      <c r="IO648" s="7"/>
      <c r="IP648" s="7"/>
      <c r="IQ648" s="7"/>
      <c r="IR648" s="7"/>
      <c r="IS648" s="7"/>
      <c r="IT648" s="7"/>
      <c r="IU648" s="7"/>
      <c r="IV648" s="7"/>
      <c r="IW648" s="7"/>
      <c r="IX648" s="7"/>
      <c r="IY648" s="7"/>
      <c r="IZ648" s="7"/>
      <c r="JA648" s="7"/>
      <c r="JB648" s="7"/>
      <c r="JC648" s="7"/>
      <c r="JD648" s="7"/>
      <c r="JE648" s="7"/>
      <c r="JF648" s="7"/>
      <c r="JG648" s="7"/>
      <c r="JH648" s="7"/>
      <c r="JI648" s="7"/>
      <c r="JJ648" s="7"/>
      <c r="JK648" s="7"/>
      <c r="JL648" s="7"/>
      <c r="JM648" s="7"/>
      <c r="JN648" s="7"/>
      <c r="JO648" s="7"/>
      <c r="JP648" s="7"/>
      <c r="JQ648" s="7"/>
      <c r="JR648" s="7"/>
      <c r="JS648" s="7"/>
      <c r="JT648" s="7"/>
      <c r="JU648" s="7"/>
      <c r="JV648" s="7"/>
      <c r="JW648" s="7"/>
      <c r="JX648" s="7"/>
      <c r="JY648" s="7"/>
      <c r="JZ648" s="7"/>
      <c r="KA648" s="7"/>
      <c r="KB648" s="7"/>
      <c r="KC648" s="7"/>
      <c r="KD648" s="7"/>
      <c r="KE648" s="7"/>
      <c r="KF648" s="7"/>
      <c r="KG648" s="7"/>
      <c r="KH648" s="7"/>
      <c r="KI648" s="7"/>
      <c r="KJ648" s="7"/>
      <c r="KK648" s="7"/>
      <c r="KL648" s="7"/>
      <c r="KM648" s="7"/>
      <c r="KN648" s="7"/>
      <c r="KO648" s="7"/>
      <c r="KP648" s="7"/>
      <c r="KQ648" s="7"/>
      <c r="KR648" s="7"/>
      <c r="KS648" s="7"/>
      <c r="KT648" s="7"/>
      <c r="KU648" s="7"/>
      <c r="KV648" s="7"/>
      <c r="KW648" s="7"/>
      <c r="KX648" s="7"/>
      <c r="KY648" s="7"/>
      <c r="KZ648" s="7"/>
      <c r="LA648" s="7"/>
      <c r="LB648" s="7"/>
      <c r="LC648" s="7"/>
      <c r="LD648" s="7"/>
      <c r="LE648" s="7"/>
      <c r="LF648" s="7"/>
      <c r="LG648" s="7"/>
      <c r="LH648" s="7"/>
      <c r="LI648" s="7"/>
      <c r="LJ648" s="7"/>
      <c r="LK648" s="7"/>
      <c r="LL648" s="7"/>
      <c r="LM648" s="7"/>
      <c r="LN648" s="7"/>
      <c r="LO648" s="7"/>
      <c r="LP648" s="7"/>
      <c r="LQ648" s="7"/>
      <c r="LR648" s="7"/>
      <c r="LS648" s="7"/>
      <c r="LT648" s="7"/>
      <c r="LU648" s="7"/>
      <c r="LV648" s="7"/>
      <c r="LW648" s="7"/>
      <c r="LX648" s="7"/>
      <c r="LY648" s="7"/>
      <c r="LZ648" s="7"/>
      <c r="MA648" s="7"/>
      <c r="MB648" s="7"/>
      <c r="MC648" s="7"/>
      <c r="MD648" s="7"/>
      <c r="ME648" s="7"/>
      <c r="MF648" s="7"/>
      <c r="MG648" s="7"/>
      <c r="MH648" s="7"/>
      <c r="MI648" s="7"/>
      <c r="MJ648" s="7"/>
      <c r="MK648" s="7"/>
      <c r="ML648" s="7"/>
      <c r="MM648" s="7"/>
      <c r="MN648" s="7"/>
      <c r="MO648" s="7"/>
      <c r="MP648" s="7"/>
      <c r="MQ648" s="7"/>
      <c r="MR648" s="7"/>
      <c r="MS648" s="7"/>
      <c r="MT648" s="7"/>
      <c r="MU648" s="7"/>
      <c r="MV648" s="7"/>
      <c r="MW648" s="7"/>
      <c r="MX648" s="7"/>
      <c r="MY648" s="7"/>
      <c r="MZ648" s="7"/>
      <c r="NA648" s="7"/>
      <c r="NB648" s="7"/>
      <c r="NC648" s="7"/>
      <c r="ND648" s="7"/>
      <c r="NE648" s="7"/>
      <c r="NF648" s="7"/>
      <c r="NG648" s="7"/>
      <c r="NH648" s="7"/>
      <c r="NI648" s="7"/>
      <c r="NJ648" s="7"/>
      <c r="NK648" s="7"/>
      <c r="NL648" s="7"/>
      <c r="NM648" s="7"/>
      <c r="NN648" s="7"/>
      <c r="NO648" s="7"/>
      <c r="NP648" s="7"/>
      <c r="NQ648" s="7"/>
      <c r="NR648" s="7"/>
      <c r="NS648" s="7"/>
      <c r="NT648" s="7"/>
      <c r="NU648" s="7"/>
      <c r="NV648" s="7"/>
      <c r="NW648" s="7"/>
      <c r="NX648" s="7"/>
      <c r="NY648" s="7"/>
      <c r="NZ648" s="7"/>
      <c r="OA648" s="7"/>
      <c r="OB648" s="7"/>
      <c r="OC648" s="7"/>
      <c r="OD648" s="7"/>
      <c r="OE648" s="7"/>
      <c r="OF648" s="7"/>
      <c r="OG648" s="7"/>
      <c r="OH648" s="7"/>
      <c r="OI648" s="7"/>
      <c r="OJ648" s="7"/>
      <c r="OK648" s="7"/>
      <c r="OL648" s="7"/>
      <c r="OM648" s="7"/>
      <c r="ON648" s="7"/>
      <c r="OO648" s="7"/>
      <c r="OP648" s="7"/>
      <c r="OQ648" s="7"/>
      <c r="OR648" s="7"/>
      <c r="OS648" s="7"/>
      <c r="OT648" s="7"/>
      <c r="OU648" s="7"/>
      <c r="OV648" s="7"/>
      <c r="OW648" s="7"/>
      <c r="OX648" s="7"/>
      <c r="OY648" s="7"/>
      <c r="OZ648" s="7"/>
      <c r="PA648" s="7"/>
      <c r="PB648" s="7"/>
      <c r="PC648" s="7"/>
      <c r="PD648" s="7"/>
      <c r="PE648" s="7"/>
      <c r="PF648" s="7"/>
      <c r="PG648" s="7"/>
      <c r="PH648" s="7"/>
      <c r="PI648" s="7"/>
      <c r="PJ648" s="7"/>
      <c r="PK648" s="7"/>
      <c r="PL648" s="7"/>
      <c r="PM648" s="7"/>
      <c r="PN648" s="7"/>
      <c r="PO648" s="7"/>
      <c r="PP648" s="7"/>
      <c r="PQ648" s="7"/>
      <c r="PR648" s="7"/>
      <c r="PS648" s="7"/>
      <c r="PT648" s="7"/>
      <c r="PU648" s="7"/>
      <c r="PV648" s="7"/>
      <c r="PW648" s="7"/>
      <c r="PX648" s="7"/>
      <c r="PY648" s="7"/>
      <c r="PZ648" s="7"/>
      <c r="QA648" s="7"/>
      <c r="QB648" s="7"/>
      <c r="QC648" s="7"/>
      <c r="QD648" s="7"/>
      <c r="QE648" s="7"/>
      <c r="QF648" s="7"/>
      <c r="QG648" s="7"/>
      <c r="QH648" s="7"/>
      <c r="QI648" s="7"/>
      <c r="QJ648" s="7"/>
      <c r="QK648" s="7"/>
      <c r="QL648" s="7"/>
      <c r="QM648" s="7"/>
      <c r="QN648" s="7"/>
      <c r="QO648" s="7"/>
      <c r="QP648" s="7"/>
      <c r="QQ648" s="7"/>
      <c r="QR648" s="7"/>
      <c r="QS648" s="7"/>
      <c r="QT648" s="7"/>
      <c r="QU648" s="7"/>
      <c r="QV648" s="7"/>
      <c r="QW648" s="7"/>
      <c r="QX648" s="7"/>
      <c r="QY648" s="7"/>
      <c r="QZ648" s="7"/>
      <c r="RA648" s="7"/>
      <c r="RB648" s="7"/>
      <c r="RC648" s="7"/>
      <c r="RD648" s="7"/>
      <c r="RE648" s="7"/>
      <c r="RF648" s="7"/>
      <c r="RG648" s="7"/>
      <c r="RH648" s="7"/>
      <c r="RI648" s="7"/>
      <c r="RJ648" s="7"/>
      <c r="RK648" s="7"/>
      <c r="RL648" s="7"/>
      <c r="RM648" s="7"/>
      <c r="RN648" s="7"/>
      <c r="RO648" s="7"/>
      <c r="RP648" s="7"/>
      <c r="RQ648" s="7"/>
      <c r="RR648" s="7"/>
      <c r="RS648" s="7"/>
      <c r="RT648" s="7"/>
      <c r="RU648" s="7"/>
      <c r="RV648" s="7"/>
      <c r="RW648" s="7"/>
      <c r="RX648" s="7"/>
      <c r="RY648" s="7"/>
      <c r="RZ648" s="7"/>
      <c r="SA648" s="7"/>
      <c r="SB648" s="7"/>
      <c r="SC648" s="7"/>
      <c r="SD648" s="7"/>
      <c r="SE648" s="7"/>
      <c r="SF648" s="7"/>
      <c r="SG648" s="7"/>
      <c r="SH648" s="7"/>
      <c r="SI648" s="7"/>
      <c r="SJ648" s="7"/>
      <c r="SK648" s="7"/>
    </row>
    <row r="649" ht="14.2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  <c r="DT649" s="7"/>
      <c r="DU649" s="7"/>
      <c r="DV649" s="7"/>
      <c r="DW649" s="7"/>
      <c r="DX649" s="7"/>
      <c r="DY649" s="7"/>
      <c r="DZ649" s="7"/>
      <c r="EA649" s="7"/>
      <c r="EB649" s="7"/>
      <c r="EC649" s="7"/>
      <c r="ED649" s="7"/>
      <c r="EE649" s="7"/>
      <c r="EF649" s="7"/>
      <c r="EG649" s="7"/>
      <c r="EH649" s="7"/>
      <c r="EI649" s="7"/>
      <c r="EJ649" s="7"/>
      <c r="EK649" s="7"/>
      <c r="EL649" s="7"/>
      <c r="EM649" s="7"/>
      <c r="EN649" s="7"/>
      <c r="EO649" s="7"/>
      <c r="EP649" s="7"/>
      <c r="EQ649" s="7"/>
      <c r="ER649" s="7"/>
      <c r="ES649" s="7"/>
      <c r="ET649" s="7"/>
      <c r="EU649" s="7"/>
      <c r="EV649" s="7"/>
      <c r="EW649" s="7"/>
      <c r="EX649" s="7"/>
      <c r="EY649" s="7"/>
      <c r="EZ649" s="7"/>
      <c r="FA649" s="7"/>
      <c r="FB649" s="7"/>
      <c r="FC649" s="7"/>
      <c r="FD649" s="7"/>
      <c r="FE649" s="7"/>
      <c r="FF649" s="7"/>
      <c r="FG649" s="7"/>
      <c r="FH649" s="7"/>
      <c r="FI649" s="7"/>
      <c r="FJ649" s="7"/>
      <c r="FK649" s="7"/>
      <c r="FL649" s="7"/>
      <c r="FM649" s="7"/>
      <c r="FN649" s="7"/>
      <c r="FO649" s="7"/>
      <c r="FP649" s="7"/>
      <c r="FQ649" s="7"/>
      <c r="FR649" s="7"/>
      <c r="FS649" s="7"/>
      <c r="FT649" s="7"/>
      <c r="FU649" s="7"/>
      <c r="FV649" s="7"/>
      <c r="FW649" s="7"/>
      <c r="FX649" s="7"/>
      <c r="FY649" s="7"/>
      <c r="FZ649" s="7"/>
      <c r="GA649" s="7"/>
      <c r="GB649" s="7"/>
      <c r="GC649" s="7"/>
      <c r="GD649" s="7"/>
      <c r="GE649" s="7"/>
      <c r="GF649" s="7"/>
      <c r="GG649" s="7"/>
      <c r="GH649" s="7"/>
      <c r="GI649" s="7"/>
      <c r="GJ649" s="7"/>
      <c r="GK649" s="7"/>
      <c r="GL649" s="7"/>
      <c r="GM649" s="7"/>
      <c r="GN649" s="7"/>
      <c r="GO649" s="7"/>
      <c r="GP649" s="7"/>
      <c r="GQ649" s="7"/>
      <c r="GR649" s="7"/>
      <c r="GS649" s="7"/>
      <c r="GT649" s="7"/>
      <c r="GU649" s="7"/>
      <c r="GV649" s="7"/>
      <c r="GW649" s="7"/>
      <c r="GX649" s="7"/>
      <c r="GY649" s="7"/>
      <c r="GZ649" s="7"/>
      <c r="HA649" s="7"/>
      <c r="HB649" s="7"/>
      <c r="HC649" s="7"/>
      <c r="HD649" s="7"/>
      <c r="HE649" s="7"/>
      <c r="HF649" s="7"/>
      <c r="HG649" s="7"/>
      <c r="HH649" s="7"/>
      <c r="HI649" s="7"/>
      <c r="HJ649" s="7"/>
      <c r="HK649" s="7"/>
      <c r="HL649" s="7"/>
      <c r="HM649" s="7"/>
      <c r="HN649" s="7"/>
      <c r="HO649" s="7"/>
      <c r="HP649" s="7"/>
      <c r="HQ649" s="7"/>
      <c r="HR649" s="7"/>
      <c r="HS649" s="7"/>
      <c r="HT649" s="7"/>
      <c r="HU649" s="7"/>
      <c r="HV649" s="7"/>
      <c r="HW649" s="7"/>
      <c r="HX649" s="7"/>
      <c r="HY649" s="7"/>
      <c r="HZ649" s="7"/>
      <c r="IA649" s="7"/>
      <c r="IB649" s="7"/>
      <c r="IC649" s="7"/>
      <c r="ID649" s="7"/>
      <c r="IE649" s="7"/>
      <c r="IF649" s="7"/>
      <c r="IG649" s="7"/>
      <c r="IH649" s="7"/>
      <c r="II649" s="7"/>
      <c r="IJ649" s="7"/>
      <c r="IK649" s="7"/>
      <c r="IL649" s="7"/>
      <c r="IM649" s="7"/>
      <c r="IN649" s="7"/>
      <c r="IO649" s="7"/>
      <c r="IP649" s="7"/>
      <c r="IQ649" s="7"/>
      <c r="IR649" s="7"/>
      <c r="IS649" s="7"/>
      <c r="IT649" s="7"/>
      <c r="IU649" s="7"/>
      <c r="IV649" s="7"/>
      <c r="IW649" s="7"/>
      <c r="IX649" s="7"/>
      <c r="IY649" s="7"/>
      <c r="IZ649" s="7"/>
      <c r="JA649" s="7"/>
      <c r="JB649" s="7"/>
      <c r="JC649" s="7"/>
      <c r="JD649" s="7"/>
      <c r="JE649" s="7"/>
      <c r="JF649" s="7"/>
      <c r="JG649" s="7"/>
      <c r="JH649" s="7"/>
      <c r="JI649" s="7"/>
      <c r="JJ649" s="7"/>
      <c r="JK649" s="7"/>
      <c r="JL649" s="7"/>
      <c r="JM649" s="7"/>
      <c r="JN649" s="7"/>
      <c r="JO649" s="7"/>
      <c r="JP649" s="7"/>
      <c r="JQ649" s="7"/>
      <c r="JR649" s="7"/>
      <c r="JS649" s="7"/>
      <c r="JT649" s="7"/>
      <c r="JU649" s="7"/>
      <c r="JV649" s="7"/>
      <c r="JW649" s="7"/>
      <c r="JX649" s="7"/>
      <c r="JY649" s="7"/>
      <c r="JZ649" s="7"/>
      <c r="KA649" s="7"/>
      <c r="KB649" s="7"/>
      <c r="KC649" s="7"/>
      <c r="KD649" s="7"/>
      <c r="KE649" s="7"/>
      <c r="KF649" s="7"/>
      <c r="KG649" s="7"/>
      <c r="KH649" s="7"/>
      <c r="KI649" s="7"/>
      <c r="KJ649" s="7"/>
      <c r="KK649" s="7"/>
      <c r="KL649" s="7"/>
      <c r="KM649" s="7"/>
      <c r="KN649" s="7"/>
      <c r="KO649" s="7"/>
      <c r="KP649" s="7"/>
      <c r="KQ649" s="7"/>
      <c r="KR649" s="7"/>
      <c r="KS649" s="7"/>
      <c r="KT649" s="7"/>
      <c r="KU649" s="7"/>
      <c r="KV649" s="7"/>
      <c r="KW649" s="7"/>
      <c r="KX649" s="7"/>
      <c r="KY649" s="7"/>
      <c r="KZ649" s="7"/>
      <c r="LA649" s="7"/>
      <c r="LB649" s="7"/>
      <c r="LC649" s="7"/>
      <c r="LD649" s="7"/>
      <c r="LE649" s="7"/>
      <c r="LF649" s="7"/>
      <c r="LG649" s="7"/>
      <c r="LH649" s="7"/>
      <c r="LI649" s="7"/>
      <c r="LJ649" s="7"/>
      <c r="LK649" s="7"/>
      <c r="LL649" s="7"/>
      <c r="LM649" s="7"/>
      <c r="LN649" s="7"/>
      <c r="LO649" s="7"/>
      <c r="LP649" s="7"/>
      <c r="LQ649" s="7"/>
      <c r="LR649" s="7"/>
      <c r="LS649" s="7"/>
      <c r="LT649" s="7"/>
      <c r="LU649" s="7"/>
      <c r="LV649" s="7"/>
      <c r="LW649" s="7"/>
      <c r="LX649" s="7"/>
      <c r="LY649" s="7"/>
      <c r="LZ649" s="7"/>
      <c r="MA649" s="7"/>
      <c r="MB649" s="7"/>
      <c r="MC649" s="7"/>
      <c r="MD649" s="7"/>
      <c r="ME649" s="7"/>
      <c r="MF649" s="7"/>
      <c r="MG649" s="7"/>
      <c r="MH649" s="7"/>
      <c r="MI649" s="7"/>
      <c r="MJ649" s="7"/>
      <c r="MK649" s="7"/>
      <c r="ML649" s="7"/>
      <c r="MM649" s="7"/>
      <c r="MN649" s="7"/>
      <c r="MO649" s="7"/>
      <c r="MP649" s="7"/>
      <c r="MQ649" s="7"/>
      <c r="MR649" s="7"/>
      <c r="MS649" s="7"/>
      <c r="MT649" s="7"/>
      <c r="MU649" s="7"/>
      <c r="MV649" s="7"/>
      <c r="MW649" s="7"/>
      <c r="MX649" s="7"/>
      <c r="MY649" s="7"/>
      <c r="MZ649" s="7"/>
      <c r="NA649" s="7"/>
      <c r="NB649" s="7"/>
      <c r="NC649" s="7"/>
      <c r="ND649" s="7"/>
      <c r="NE649" s="7"/>
      <c r="NF649" s="7"/>
      <c r="NG649" s="7"/>
      <c r="NH649" s="7"/>
      <c r="NI649" s="7"/>
      <c r="NJ649" s="7"/>
      <c r="NK649" s="7"/>
      <c r="NL649" s="7"/>
      <c r="NM649" s="7"/>
      <c r="NN649" s="7"/>
      <c r="NO649" s="7"/>
      <c r="NP649" s="7"/>
      <c r="NQ649" s="7"/>
      <c r="NR649" s="7"/>
      <c r="NS649" s="7"/>
      <c r="NT649" s="7"/>
      <c r="NU649" s="7"/>
      <c r="NV649" s="7"/>
      <c r="NW649" s="7"/>
      <c r="NX649" s="7"/>
      <c r="NY649" s="7"/>
      <c r="NZ649" s="7"/>
      <c r="OA649" s="7"/>
      <c r="OB649" s="7"/>
      <c r="OC649" s="7"/>
      <c r="OD649" s="7"/>
      <c r="OE649" s="7"/>
      <c r="OF649" s="7"/>
      <c r="OG649" s="7"/>
      <c r="OH649" s="7"/>
      <c r="OI649" s="7"/>
      <c r="OJ649" s="7"/>
      <c r="OK649" s="7"/>
      <c r="OL649" s="7"/>
      <c r="OM649" s="7"/>
      <c r="ON649" s="7"/>
      <c r="OO649" s="7"/>
      <c r="OP649" s="7"/>
      <c r="OQ649" s="7"/>
      <c r="OR649" s="7"/>
      <c r="OS649" s="7"/>
      <c r="OT649" s="7"/>
      <c r="OU649" s="7"/>
      <c r="OV649" s="7"/>
      <c r="OW649" s="7"/>
      <c r="OX649" s="7"/>
      <c r="OY649" s="7"/>
      <c r="OZ649" s="7"/>
      <c r="PA649" s="7"/>
      <c r="PB649" s="7"/>
      <c r="PC649" s="7"/>
      <c r="PD649" s="7"/>
      <c r="PE649" s="7"/>
      <c r="PF649" s="7"/>
      <c r="PG649" s="7"/>
      <c r="PH649" s="7"/>
      <c r="PI649" s="7"/>
      <c r="PJ649" s="7"/>
      <c r="PK649" s="7"/>
      <c r="PL649" s="7"/>
      <c r="PM649" s="7"/>
      <c r="PN649" s="7"/>
      <c r="PO649" s="7"/>
      <c r="PP649" s="7"/>
      <c r="PQ649" s="7"/>
      <c r="PR649" s="7"/>
      <c r="PS649" s="7"/>
      <c r="PT649" s="7"/>
      <c r="PU649" s="7"/>
      <c r="PV649" s="7"/>
      <c r="PW649" s="7"/>
      <c r="PX649" s="7"/>
      <c r="PY649" s="7"/>
      <c r="PZ649" s="7"/>
      <c r="QA649" s="7"/>
      <c r="QB649" s="7"/>
      <c r="QC649" s="7"/>
      <c r="QD649" s="7"/>
      <c r="QE649" s="7"/>
      <c r="QF649" s="7"/>
      <c r="QG649" s="7"/>
      <c r="QH649" s="7"/>
      <c r="QI649" s="7"/>
      <c r="QJ649" s="7"/>
      <c r="QK649" s="7"/>
      <c r="QL649" s="7"/>
      <c r="QM649" s="7"/>
      <c r="QN649" s="7"/>
      <c r="QO649" s="7"/>
      <c r="QP649" s="7"/>
      <c r="QQ649" s="7"/>
      <c r="QR649" s="7"/>
      <c r="QS649" s="7"/>
      <c r="QT649" s="7"/>
      <c r="QU649" s="7"/>
      <c r="QV649" s="7"/>
      <c r="QW649" s="7"/>
      <c r="QX649" s="7"/>
      <c r="QY649" s="7"/>
      <c r="QZ649" s="7"/>
      <c r="RA649" s="7"/>
      <c r="RB649" s="7"/>
      <c r="RC649" s="7"/>
      <c r="RD649" s="7"/>
      <c r="RE649" s="7"/>
      <c r="RF649" s="7"/>
      <c r="RG649" s="7"/>
      <c r="RH649" s="7"/>
      <c r="RI649" s="7"/>
      <c r="RJ649" s="7"/>
      <c r="RK649" s="7"/>
      <c r="RL649" s="7"/>
      <c r="RM649" s="7"/>
      <c r="RN649" s="7"/>
      <c r="RO649" s="7"/>
      <c r="RP649" s="7"/>
      <c r="RQ649" s="7"/>
      <c r="RR649" s="7"/>
      <c r="RS649" s="7"/>
      <c r="RT649" s="7"/>
      <c r="RU649" s="7"/>
      <c r="RV649" s="7"/>
      <c r="RW649" s="7"/>
      <c r="RX649" s="7"/>
      <c r="RY649" s="7"/>
      <c r="RZ649" s="7"/>
      <c r="SA649" s="7"/>
      <c r="SB649" s="7"/>
      <c r="SC649" s="7"/>
      <c r="SD649" s="7"/>
      <c r="SE649" s="7"/>
      <c r="SF649" s="7"/>
      <c r="SG649" s="7"/>
      <c r="SH649" s="7"/>
      <c r="SI649" s="7"/>
      <c r="SJ649" s="7"/>
      <c r="SK649" s="7"/>
    </row>
    <row r="650" ht="14.2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  <c r="DT650" s="7"/>
      <c r="DU650" s="7"/>
      <c r="DV650" s="7"/>
      <c r="DW650" s="7"/>
      <c r="DX650" s="7"/>
      <c r="DY650" s="7"/>
      <c r="DZ650" s="7"/>
      <c r="EA650" s="7"/>
      <c r="EB650" s="7"/>
      <c r="EC650" s="7"/>
      <c r="ED650" s="7"/>
      <c r="EE650" s="7"/>
      <c r="EF650" s="7"/>
      <c r="EG650" s="7"/>
      <c r="EH650" s="7"/>
      <c r="EI650" s="7"/>
      <c r="EJ650" s="7"/>
      <c r="EK650" s="7"/>
      <c r="EL650" s="7"/>
      <c r="EM650" s="7"/>
      <c r="EN650" s="7"/>
      <c r="EO650" s="7"/>
      <c r="EP650" s="7"/>
      <c r="EQ650" s="7"/>
      <c r="ER650" s="7"/>
      <c r="ES650" s="7"/>
      <c r="ET650" s="7"/>
      <c r="EU650" s="7"/>
      <c r="EV650" s="7"/>
      <c r="EW650" s="7"/>
      <c r="EX650" s="7"/>
      <c r="EY650" s="7"/>
      <c r="EZ650" s="7"/>
      <c r="FA650" s="7"/>
      <c r="FB650" s="7"/>
      <c r="FC650" s="7"/>
      <c r="FD650" s="7"/>
      <c r="FE650" s="7"/>
      <c r="FF650" s="7"/>
      <c r="FG650" s="7"/>
      <c r="FH650" s="7"/>
      <c r="FI650" s="7"/>
      <c r="FJ650" s="7"/>
      <c r="FK650" s="7"/>
      <c r="FL650" s="7"/>
      <c r="FM650" s="7"/>
      <c r="FN650" s="7"/>
      <c r="FO650" s="7"/>
      <c r="FP650" s="7"/>
      <c r="FQ650" s="7"/>
      <c r="FR650" s="7"/>
      <c r="FS650" s="7"/>
      <c r="FT650" s="7"/>
      <c r="FU650" s="7"/>
      <c r="FV650" s="7"/>
      <c r="FW650" s="7"/>
      <c r="FX650" s="7"/>
      <c r="FY650" s="7"/>
      <c r="FZ650" s="7"/>
      <c r="GA650" s="7"/>
      <c r="GB650" s="7"/>
      <c r="GC650" s="7"/>
      <c r="GD650" s="7"/>
      <c r="GE650" s="7"/>
      <c r="GF650" s="7"/>
      <c r="GG650" s="7"/>
      <c r="GH650" s="7"/>
      <c r="GI650" s="7"/>
      <c r="GJ650" s="7"/>
      <c r="GK650" s="7"/>
      <c r="GL650" s="7"/>
      <c r="GM650" s="7"/>
      <c r="GN650" s="7"/>
      <c r="GO650" s="7"/>
      <c r="GP650" s="7"/>
      <c r="GQ650" s="7"/>
      <c r="GR650" s="7"/>
      <c r="GS650" s="7"/>
      <c r="GT650" s="7"/>
      <c r="GU650" s="7"/>
      <c r="GV650" s="7"/>
      <c r="GW650" s="7"/>
      <c r="GX650" s="7"/>
      <c r="GY650" s="7"/>
      <c r="GZ650" s="7"/>
      <c r="HA650" s="7"/>
      <c r="HB650" s="7"/>
      <c r="HC650" s="7"/>
      <c r="HD650" s="7"/>
      <c r="HE650" s="7"/>
      <c r="HF650" s="7"/>
      <c r="HG650" s="7"/>
      <c r="HH650" s="7"/>
      <c r="HI650" s="7"/>
      <c r="HJ650" s="7"/>
      <c r="HK650" s="7"/>
      <c r="HL650" s="7"/>
      <c r="HM650" s="7"/>
      <c r="HN650" s="7"/>
      <c r="HO650" s="7"/>
      <c r="HP650" s="7"/>
      <c r="HQ650" s="7"/>
      <c r="HR650" s="7"/>
      <c r="HS650" s="7"/>
      <c r="HT650" s="7"/>
      <c r="HU650" s="7"/>
      <c r="HV650" s="7"/>
      <c r="HW650" s="7"/>
      <c r="HX650" s="7"/>
      <c r="HY650" s="7"/>
      <c r="HZ650" s="7"/>
      <c r="IA650" s="7"/>
      <c r="IB650" s="7"/>
      <c r="IC650" s="7"/>
      <c r="ID650" s="7"/>
      <c r="IE650" s="7"/>
      <c r="IF650" s="7"/>
      <c r="IG650" s="7"/>
      <c r="IH650" s="7"/>
      <c r="II650" s="7"/>
      <c r="IJ650" s="7"/>
      <c r="IK650" s="7"/>
      <c r="IL650" s="7"/>
      <c r="IM650" s="7"/>
      <c r="IN650" s="7"/>
      <c r="IO650" s="7"/>
      <c r="IP650" s="7"/>
      <c r="IQ650" s="7"/>
      <c r="IR650" s="7"/>
      <c r="IS650" s="7"/>
      <c r="IT650" s="7"/>
      <c r="IU650" s="7"/>
      <c r="IV650" s="7"/>
      <c r="IW650" s="7"/>
      <c r="IX650" s="7"/>
      <c r="IY650" s="7"/>
      <c r="IZ650" s="7"/>
      <c r="JA650" s="7"/>
      <c r="JB650" s="7"/>
      <c r="JC650" s="7"/>
      <c r="JD650" s="7"/>
      <c r="JE650" s="7"/>
      <c r="JF650" s="7"/>
      <c r="JG650" s="7"/>
      <c r="JH650" s="7"/>
      <c r="JI650" s="7"/>
      <c r="JJ650" s="7"/>
      <c r="JK650" s="7"/>
      <c r="JL650" s="7"/>
      <c r="JM650" s="7"/>
      <c r="JN650" s="7"/>
      <c r="JO650" s="7"/>
      <c r="JP650" s="7"/>
      <c r="JQ650" s="7"/>
      <c r="JR650" s="7"/>
      <c r="JS650" s="7"/>
      <c r="JT650" s="7"/>
      <c r="JU650" s="7"/>
      <c r="JV650" s="7"/>
      <c r="JW650" s="7"/>
      <c r="JX650" s="7"/>
      <c r="JY650" s="7"/>
      <c r="JZ650" s="7"/>
      <c r="KA650" s="7"/>
      <c r="KB650" s="7"/>
      <c r="KC650" s="7"/>
      <c r="KD650" s="7"/>
      <c r="KE650" s="7"/>
      <c r="KF650" s="7"/>
      <c r="KG650" s="7"/>
      <c r="KH650" s="7"/>
      <c r="KI650" s="7"/>
      <c r="KJ650" s="7"/>
      <c r="KK650" s="7"/>
      <c r="KL650" s="7"/>
      <c r="KM650" s="7"/>
      <c r="KN650" s="7"/>
      <c r="KO650" s="7"/>
      <c r="KP650" s="7"/>
      <c r="KQ650" s="7"/>
      <c r="KR650" s="7"/>
      <c r="KS650" s="7"/>
      <c r="KT650" s="7"/>
      <c r="KU650" s="7"/>
      <c r="KV650" s="7"/>
      <c r="KW650" s="7"/>
      <c r="KX650" s="7"/>
      <c r="KY650" s="7"/>
      <c r="KZ650" s="7"/>
      <c r="LA650" s="7"/>
      <c r="LB650" s="7"/>
      <c r="LC650" s="7"/>
      <c r="LD650" s="7"/>
      <c r="LE650" s="7"/>
      <c r="LF650" s="7"/>
      <c r="LG650" s="7"/>
      <c r="LH650" s="7"/>
      <c r="LI650" s="7"/>
      <c r="LJ650" s="7"/>
      <c r="LK650" s="7"/>
      <c r="LL650" s="7"/>
      <c r="LM650" s="7"/>
      <c r="LN650" s="7"/>
      <c r="LO650" s="7"/>
      <c r="LP650" s="7"/>
      <c r="LQ650" s="7"/>
      <c r="LR650" s="7"/>
      <c r="LS650" s="7"/>
      <c r="LT650" s="7"/>
      <c r="LU650" s="7"/>
      <c r="LV650" s="7"/>
      <c r="LW650" s="7"/>
      <c r="LX650" s="7"/>
      <c r="LY650" s="7"/>
      <c r="LZ650" s="7"/>
      <c r="MA650" s="7"/>
      <c r="MB650" s="7"/>
      <c r="MC650" s="7"/>
      <c r="MD650" s="7"/>
      <c r="ME650" s="7"/>
      <c r="MF650" s="7"/>
      <c r="MG650" s="7"/>
      <c r="MH650" s="7"/>
      <c r="MI650" s="7"/>
      <c r="MJ650" s="7"/>
      <c r="MK650" s="7"/>
      <c r="ML650" s="7"/>
      <c r="MM650" s="7"/>
      <c r="MN650" s="7"/>
      <c r="MO650" s="7"/>
      <c r="MP650" s="7"/>
      <c r="MQ650" s="7"/>
      <c r="MR650" s="7"/>
      <c r="MS650" s="7"/>
      <c r="MT650" s="7"/>
      <c r="MU650" s="7"/>
      <c r="MV650" s="7"/>
      <c r="MW650" s="7"/>
      <c r="MX650" s="7"/>
      <c r="MY650" s="7"/>
      <c r="MZ650" s="7"/>
      <c r="NA650" s="7"/>
      <c r="NB650" s="7"/>
      <c r="NC650" s="7"/>
      <c r="ND650" s="7"/>
      <c r="NE650" s="7"/>
      <c r="NF650" s="7"/>
      <c r="NG650" s="7"/>
      <c r="NH650" s="7"/>
      <c r="NI650" s="7"/>
      <c r="NJ650" s="7"/>
      <c r="NK650" s="7"/>
      <c r="NL650" s="7"/>
      <c r="NM650" s="7"/>
      <c r="NN650" s="7"/>
      <c r="NO650" s="7"/>
      <c r="NP650" s="7"/>
      <c r="NQ650" s="7"/>
      <c r="NR650" s="7"/>
      <c r="NS650" s="7"/>
      <c r="NT650" s="7"/>
      <c r="NU650" s="7"/>
      <c r="NV650" s="7"/>
      <c r="NW650" s="7"/>
      <c r="NX650" s="7"/>
      <c r="NY650" s="7"/>
      <c r="NZ650" s="7"/>
      <c r="OA650" s="7"/>
      <c r="OB650" s="7"/>
      <c r="OC650" s="7"/>
      <c r="OD650" s="7"/>
      <c r="OE650" s="7"/>
      <c r="OF650" s="7"/>
      <c r="OG650" s="7"/>
      <c r="OH650" s="7"/>
      <c r="OI650" s="7"/>
      <c r="OJ650" s="7"/>
      <c r="OK650" s="7"/>
      <c r="OL650" s="7"/>
      <c r="OM650" s="7"/>
      <c r="ON650" s="7"/>
      <c r="OO650" s="7"/>
      <c r="OP650" s="7"/>
      <c r="OQ650" s="7"/>
      <c r="OR650" s="7"/>
      <c r="OS650" s="7"/>
      <c r="OT650" s="7"/>
      <c r="OU650" s="7"/>
      <c r="OV650" s="7"/>
      <c r="OW650" s="7"/>
      <c r="OX650" s="7"/>
      <c r="OY650" s="7"/>
      <c r="OZ650" s="7"/>
      <c r="PA650" s="7"/>
      <c r="PB650" s="7"/>
      <c r="PC650" s="7"/>
      <c r="PD650" s="7"/>
      <c r="PE650" s="7"/>
      <c r="PF650" s="7"/>
      <c r="PG650" s="7"/>
      <c r="PH650" s="7"/>
      <c r="PI650" s="7"/>
      <c r="PJ650" s="7"/>
      <c r="PK650" s="7"/>
      <c r="PL650" s="7"/>
      <c r="PM650" s="7"/>
      <c r="PN650" s="7"/>
      <c r="PO650" s="7"/>
      <c r="PP650" s="7"/>
      <c r="PQ650" s="7"/>
      <c r="PR650" s="7"/>
      <c r="PS650" s="7"/>
      <c r="PT650" s="7"/>
      <c r="PU650" s="7"/>
      <c r="PV650" s="7"/>
      <c r="PW650" s="7"/>
      <c r="PX650" s="7"/>
      <c r="PY650" s="7"/>
      <c r="PZ650" s="7"/>
      <c r="QA650" s="7"/>
      <c r="QB650" s="7"/>
      <c r="QC650" s="7"/>
      <c r="QD650" s="7"/>
      <c r="QE650" s="7"/>
      <c r="QF650" s="7"/>
      <c r="QG650" s="7"/>
      <c r="QH650" s="7"/>
      <c r="QI650" s="7"/>
      <c r="QJ650" s="7"/>
      <c r="QK650" s="7"/>
      <c r="QL650" s="7"/>
      <c r="QM650" s="7"/>
      <c r="QN650" s="7"/>
      <c r="QO650" s="7"/>
      <c r="QP650" s="7"/>
      <c r="QQ650" s="7"/>
      <c r="QR650" s="7"/>
      <c r="QS650" s="7"/>
      <c r="QT650" s="7"/>
      <c r="QU650" s="7"/>
      <c r="QV650" s="7"/>
      <c r="QW650" s="7"/>
      <c r="QX650" s="7"/>
      <c r="QY650" s="7"/>
      <c r="QZ650" s="7"/>
      <c r="RA650" s="7"/>
      <c r="RB650" s="7"/>
      <c r="RC650" s="7"/>
      <c r="RD650" s="7"/>
      <c r="RE650" s="7"/>
      <c r="RF650" s="7"/>
      <c r="RG650" s="7"/>
      <c r="RH650" s="7"/>
      <c r="RI650" s="7"/>
      <c r="RJ650" s="7"/>
      <c r="RK650" s="7"/>
      <c r="RL650" s="7"/>
      <c r="RM650" s="7"/>
      <c r="RN650" s="7"/>
      <c r="RO650" s="7"/>
      <c r="RP650" s="7"/>
      <c r="RQ650" s="7"/>
      <c r="RR650" s="7"/>
      <c r="RS650" s="7"/>
      <c r="RT650" s="7"/>
      <c r="RU650" s="7"/>
      <c r="RV650" s="7"/>
      <c r="RW650" s="7"/>
      <c r="RX650" s="7"/>
      <c r="RY650" s="7"/>
      <c r="RZ650" s="7"/>
      <c r="SA650" s="7"/>
      <c r="SB650" s="7"/>
      <c r="SC650" s="7"/>
      <c r="SD650" s="7"/>
      <c r="SE650" s="7"/>
      <c r="SF650" s="7"/>
      <c r="SG650" s="7"/>
      <c r="SH650" s="7"/>
      <c r="SI650" s="7"/>
      <c r="SJ650" s="7"/>
      <c r="SK650" s="7"/>
    </row>
    <row r="651" ht="14.2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  <c r="DT651" s="7"/>
      <c r="DU651" s="7"/>
      <c r="DV651" s="7"/>
      <c r="DW651" s="7"/>
      <c r="DX651" s="7"/>
      <c r="DY651" s="7"/>
      <c r="DZ651" s="7"/>
      <c r="EA651" s="7"/>
      <c r="EB651" s="7"/>
      <c r="EC651" s="7"/>
      <c r="ED651" s="7"/>
      <c r="EE651" s="7"/>
      <c r="EF651" s="7"/>
      <c r="EG651" s="7"/>
      <c r="EH651" s="7"/>
      <c r="EI651" s="7"/>
      <c r="EJ651" s="7"/>
      <c r="EK651" s="7"/>
      <c r="EL651" s="7"/>
      <c r="EM651" s="7"/>
      <c r="EN651" s="7"/>
      <c r="EO651" s="7"/>
      <c r="EP651" s="7"/>
      <c r="EQ651" s="7"/>
      <c r="ER651" s="7"/>
      <c r="ES651" s="7"/>
      <c r="ET651" s="7"/>
      <c r="EU651" s="7"/>
      <c r="EV651" s="7"/>
      <c r="EW651" s="7"/>
      <c r="EX651" s="7"/>
      <c r="EY651" s="7"/>
      <c r="EZ651" s="7"/>
      <c r="FA651" s="7"/>
      <c r="FB651" s="7"/>
      <c r="FC651" s="7"/>
      <c r="FD651" s="7"/>
      <c r="FE651" s="7"/>
      <c r="FF651" s="7"/>
      <c r="FG651" s="7"/>
      <c r="FH651" s="7"/>
      <c r="FI651" s="7"/>
      <c r="FJ651" s="7"/>
      <c r="FK651" s="7"/>
      <c r="FL651" s="7"/>
      <c r="FM651" s="7"/>
      <c r="FN651" s="7"/>
      <c r="FO651" s="7"/>
      <c r="FP651" s="7"/>
      <c r="FQ651" s="7"/>
      <c r="FR651" s="7"/>
      <c r="FS651" s="7"/>
      <c r="FT651" s="7"/>
      <c r="FU651" s="7"/>
      <c r="FV651" s="7"/>
      <c r="FW651" s="7"/>
      <c r="FX651" s="7"/>
      <c r="FY651" s="7"/>
      <c r="FZ651" s="7"/>
      <c r="GA651" s="7"/>
      <c r="GB651" s="7"/>
      <c r="GC651" s="7"/>
      <c r="GD651" s="7"/>
      <c r="GE651" s="7"/>
      <c r="GF651" s="7"/>
      <c r="GG651" s="7"/>
      <c r="GH651" s="7"/>
      <c r="GI651" s="7"/>
      <c r="GJ651" s="7"/>
      <c r="GK651" s="7"/>
      <c r="GL651" s="7"/>
      <c r="GM651" s="7"/>
      <c r="GN651" s="7"/>
      <c r="GO651" s="7"/>
      <c r="GP651" s="7"/>
      <c r="GQ651" s="7"/>
      <c r="GR651" s="7"/>
      <c r="GS651" s="7"/>
      <c r="GT651" s="7"/>
      <c r="GU651" s="7"/>
      <c r="GV651" s="7"/>
      <c r="GW651" s="7"/>
      <c r="GX651" s="7"/>
      <c r="GY651" s="7"/>
      <c r="GZ651" s="7"/>
      <c r="HA651" s="7"/>
      <c r="HB651" s="7"/>
      <c r="HC651" s="7"/>
      <c r="HD651" s="7"/>
      <c r="HE651" s="7"/>
      <c r="HF651" s="7"/>
      <c r="HG651" s="7"/>
      <c r="HH651" s="7"/>
      <c r="HI651" s="7"/>
      <c r="HJ651" s="7"/>
      <c r="HK651" s="7"/>
      <c r="HL651" s="7"/>
      <c r="HM651" s="7"/>
      <c r="HN651" s="7"/>
      <c r="HO651" s="7"/>
      <c r="HP651" s="7"/>
      <c r="HQ651" s="7"/>
      <c r="HR651" s="7"/>
      <c r="HS651" s="7"/>
      <c r="HT651" s="7"/>
      <c r="HU651" s="7"/>
      <c r="HV651" s="7"/>
      <c r="HW651" s="7"/>
      <c r="HX651" s="7"/>
      <c r="HY651" s="7"/>
      <c r="HZ651" s="7"/>
      <c r="IA651" s="7"/>
      <c r="IB651" s="7"/>
      <c r="IC651" s="7"/>
      <c r="ID651" s="7"/>
      <c r="IE651" s="7"/>
      <c r="IF651" s="7"/>
      <c r="IG651" s="7"/>
      <c r="IH651" s="7"/>
      <c r="II651" s="7"/>
      <c r="IJ651" s="7"/>
      <c r="IK651" s="7"/>
      <c r="IL651" s="7"/>
      <c r="IM651" s="7"/>
      <c r="IN651" s="7"/>
      <c r="IO651" s="7"/>
      <c r="IP651" s="7"/>
      <c r="IQ651" s="7"/>
      <c r="IR651" s="7"/>
      <c r="IS651" s="7"/>
      <c r="IT651" s="7"/>
      <c r="IU651" s="7"/>
      <c r="IV651" s="7"/>
      <c r="IW651" s="7"/>
      <c r="IX651" s="7"/>
      <c r="IY651" s="7"/>
      <c r="IZ651" s="7"/>
      <c r="JA651" s="7"/>
      <c r="JB651" s="7"/>
      <c r="JC651" s="7"/>
      <c r="JD651" s="7"/>
      <c r="JE651" s="7"/>
      <c r="JF651" s="7"/>
      <c r="JG651" s="7"/>
      <c r="JH651" s="7"/>
      <c r="JI651" s="7"/>
      <c r="JJ651" s="7"/>
      <c r="JK651" s="7"/>
      <c r="JL651" s="7"/>
      <c r="JM651" s="7"/>
      <c r="JN651" s="7"/>
      <c r="JO651" s="7"/>
      <c r="JP651" s="7"/>
      <c r="JQ651" s="7"/>
      <c r="JR651" s="7"/>
      <c r="JS651" s="7"/>
      <c r="JT651" s="7"/>
      <c r="JU651" s="7"/>
      <c r="JV651" s="7"/>
      <c r="JW651" s="7"/>
      <c r="JX651" s="7"/>
      <c r="JY651" s="7"/>
      <c r="JZ651" s="7"/>
      <c r="KA651" s="7"/>
      <c r="KB651" s="7"/>
      <c r="KC651" s="7"/>
      <c r="KD651" s="7"/>
      <c r="KE651" s="7"/>
      <c r="KF651" s="7"/>
      <c r="KG651" s="7"/>
      <c r="KH651" s="7"/>
      <c r="KI651" s="7"/>
      <c r="KJ651" s="7"/>
      <c r="KK651" s="7"/>
      <c r="KL651" s="7"/>
      <c r="KM651" s="7"/>
      <c r="KN651" s="7"/>
      <c r="KO651" s="7"/>
      <c r="KP651" s="7"/>
      <c r="KQ651" s="7"/>
      <c r="KR651" s="7"/>
      <c r="KS651" s="7"/>
      <c r="KT651" s="7"/>
      <c r="KU651" s="7"/>
      <c r="KV651" s="7"/>
      <c r="KW651" s="7"/>
      <c r="KX651" s="7"/>
      <c r="KY651" s="7"/>
      <c r="KZ651" s="7"/>
      <c r="LA651" s="7"/>
      <c r="LB651" s="7"/>
      <c r="LC651" s="7"/>
      <c r="LD651" s="7"/>
      <c r="LE651" s="7"/>
      <c r="LF651" s="7"/>
      <c r="LG651" s="7"/>
      <c r="LH651" s="7"/>
      <c r="LI651" s="7"/>
      <c r="LJ651" s="7"/>
      <c r="LK651" s="7"/>
      <c r="LL651" s="7"/>
      <c r="LM651" s="7"/>
      <c r="LN651" s="7"/>
      <c r="LO651" s="7"/>
      <c r="LP651" s="7"/>
      <c r="LQ651" s="7"/>
      <c r="LR651" s="7"/>
      <c r="LS651" s="7"/>
      <c r="LT651" s="7"/>
      <c r="LU651" s="7"/>
      <c r="LV651" s="7"/>
      <c r="LW651" s="7"/>
      <c r="LX651" s="7"/>
      <c r="LY651" s="7"/>
      <c r="LZ651" s="7"/>
      <c r="MA651" s="7"/>
      <c r="MB651" s="7"/>
      <c r="MC651" s="7"/>
      <c r="MD651" s="7"/>
      <c r="ME651" s="7"/>
      <c r="MF651" s="7"/>
      <c r="MG651" s="7"/>
      <c r="MH651" s="7"/>
      <c r="MI651" s="7"/>
      <c r="MJ651" s="7"/>
      <c r="MK651" s="7"/>
      <c r="ML651" s="7"/>
      <c r="MM651" s="7"/>
      <c r="MN651" s="7"/>
      <c r="MO651" s="7"/>
      <c r="MP651" s="7"/>
      <c r="MQ651" s="7"/>
      <c r="MR651" s="7"/>
      <c r="MS651" s="7"/>
      <c r="MT651" s="7"/>
      <c r="MU651" s="7"/>
      <c r="MV651" s="7"/>
      <c r="MW651" s="7"/>
      <c r="MX651" s="7"/>
      <c r="MY651" s="7"/>
      <c r="MZ651" s="7"/>
      <c r="NA651" s="7"/>
      <c r="NB651" s="7"/>
      <c r="NC651" s="7"/>
      <c r="ND651" s="7"/>
      <c r="NE651" s="7"/>
      <c r="NF651" s="7"/>
      <c r="NG651" s="7"/>
      <c r="NH651" s="7"/>
      <c r="NI651" s="7"/>
      <c r="NJ651" s="7"/>
      <c r="NK651" s="7"/>
      <c r="NL651" s="7"/>
      <c r="NM651" s="7"/>
      <c r="NN651" s="7"/>
      <c r="NO651" s="7"/>
      <c r="NP651" s="7"/>
      <c r="NQ651" s="7"/>
      <c r="NR651" s="7"/>
      <c r="NS651" s="7"/>
      <c r="NT651" s="7"/>
      <c r="NU651" s="7"/>
      <c r="NV651" s="7"/>
      <c r="NW651" s="7"/>
      <c r="NX651" s="7"/>
      <c r="NY651" s="7"/>
      <c r="NZ651" s="7"/>
      <c r="OA651" s="7"/>
      <c r="OB651" s="7"/>
      <c r="OC651" s="7"/>
      <c r="OD651" s="7"/>
      <c r="OE651" s="7"/>
      <c r="OF651" s="7"/>
      <c r="OG651" s="7"/>
      <c r="OH651" s="7"/>
      <c r="OI651" s="7"/>
      <c r="OJ651" s="7"/>
      <c r="OK651" s="7"/>
      <c r="OL651" s="7"/>
      <c r="OM651" s="7"/>
      <c r="ON651" s="7"/>
      <c r="OO651" s="7"/>
      <c r="OP651" s="7"/>
      <c r="OQ651" s="7"/>
      <c r="OR651" s="7"/>
      <c r="OS651" s="7"/>
      <c r="OT651" s="7"/>
      <c r="OU651" s="7"/>
      <c r="OV651" s="7"/>
      <c r="OW651" s="7"/>
      <c r="OX651" s="7"/>
      <c r="OY651" s="7"/>
      <c r="OZ651" s="7"/>
      <c r="PA651" s="7"/>
      <c r="PB651" s="7"/>
      <c r="PC651" s="7"/>
      <c r="PD651" s="7"/>
      <c r="PE651" s="7"/>
      <c r="PF651" s="7"/>
      <c r="PG651" s="7"/>
      <c r="PH651" s="7"/>
      <c r="PI651" s="7"/>
      <c r="PJ651" s="7"/>
      <c r="PK651" s="7"/>
      <c r="PL651" s="7"/>
      <c r="PM651" s="7"/>
      <c r="PN651" s="7"/>
      <c r="PO651" s="7"/>
      <c r="PP651" s="7"/>
      <c r="PQ651" s="7"/>
      <c r="PR651" s="7"/>
      <c r="PS651" s="7"/>
      <c r="PT651" s="7"/>
      <c r="PU651" s="7"/>
      <c r="PV651" s="7"/>
      <c r="PW651" s="7"/>
      <c r="PX651" s="7"/>
      <c r="PY651" s="7"/>
      <c r="PZ651" s="7"/>
      <c r="QA651" s="7"/>
      <c r="QB651" s="7"/>
      <c r="QC651" s="7"/>
      <c r="QD651" s="7"/>
      <c r="QE651" s="7"/>
      <c r="QF651" s="7"/>
      <c r="QG651" s="7"/>
      <c r="QH651" s="7"/>
      <c r="QI651" s="7"/>
      <c r="QJ651" s="7"/>
      <c r="QK651" s="7"/>
      <c r="QL651" s="7"/>
      <c r="QM651" s="7"/>
      <c r="QN651" s="7"/>
      <c r="QO651" s="7"/>
      <c r="QP651" s="7"/>
      <c r="QQ651" s="7"/>
      <c r="QR651" s="7"/>
      <c r="QS651" s="7"/>
      <c r="QT651" s="7"/>
      <c r="QU651" s="7"/>
      <c r="QV651" s="7"/>
      <c r="QW651" s="7"/>
      <c r="QX651" s="7"/>
      <c r="QY651" s="7"/>
      <c r="QZ651" s="7"/>
      <c r="RA651" s="7"/>
      <c r="RB651" s="7"/>
      <c r="RC651" s="7"/>
      <c r="RD651" s="7"/>
      <c r="RE651" s="7"/>
      <c r="RF651" s="7"/>
      <c r="RG651" s="7"/>
      <c r="RH651" s="7"/>
      <c r="RI651" s="7"/>
      <c r="RJ651" s="7"/>
      <c r="RK651" s="7"/>
      <c r="RL651" s="7"/>
      <c r="RM651" s="7"/>
      <c r="RN651" s="7"/>
      <c r="RO651" s="7"/>
      <c r="RP651" s="7"/>
      <c r="RQ651" s="7"/>
      <c r="RR651" s="7"/>
      <c r="RS651" s="7"/>
      <c r="RT651" s="7"/>
      <c r="RU651" s="7"/>
      <c r="RV651" s="7"/>
      <c r="RW651" s="7"/>
      <c r="RX651" s="7"/>
      <c r="RY651" s="7"/>
      <c r="RZ651" s="7"/>
      <c r="SA651" s="7"/>
      <c r="SB651" s="7"/>
      <c r="SC651" s="7"/>
      <c r="SD651" s="7"/>
      <c r="SE651" s="7"/>
      <c r="SF651" s="7"/>
      <c r="SG651" s="7"/>
      <c r="SH651" s="7"/>
      <c r="SI651" s="7"/>
      <c r="SJ651" s="7"/>
      <c r="SK651" s="7"/>
    </row>
    <row r="652" ht="14.2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  <c r="DT652" s="7"/>
      <c r="DU652" s="7"/>
      <c r="DV652" s="7"/>
      <c r="DW652" s="7"/>
      <c r="DX652" s="7"/>
      <c r="DY652" s="7"/>
      <c r="DZ652" s="7"/>
      <c r="EA652" s="7"/>
      <c r="EB652" s="7"/>
      <c r="EC652" s="7"/>
      <c r="ED652" s="7"/>
      <c r="EE652" s="7"/>
      <c r="EF652" s="7"/>
      <c r="EG652" s="7"/>
      <c r="EH652" s="7"/>
      <c r="EI652" s="7"/>
      <c r="EJ652" s="7"/>
      <c r="EK652" s="7"/>
      <c r="EL652" s="7"/>
      <c r="EM652" s="7"/>
      <c r="EN652" s="7"/>
      <c r="EO652" s="7"/>
      <c r="EP652" s="7"/>
      <c r="EQ652" s="7"/>
      <c r="ER652" s="7"/>
      <c r="ES652" s="7"/>
      <c r="ET652" s="7"/>
      <c r="EU652" s="7"/>
      <c r="EV652" s="7"/>
      <c r="EW652" s="7"/>
      <c r="EX652" s="7"/>
      <c r="EY652" s="7"/>
      <c r="EZ652" s="7"/>
      <c r="FA652" s="7"/>
      <c r="FB652" s="7"/>
      <c r="FC652" s="7"/>
      <c r="FD652" s="7"/>
      <c r="FE652" s="7"/>
      <c r="FF652" s="7"/>
      <c r="FG652" s="7"/>
      <c r="FH652" s="7"/>
      <c r="FI652" s="7"/>
      <c r="FJ652" s="7"/>
      <c r="FK652" s="7"/>
      <c r="FL652" s="7"/>
      <c r="FM652" s="7"/>
      <c r="FN652" s="7"/>
      <c r="FO652" s="7"/>
      <c r="FP652" s="7"/>
      <c r="FQ652" s="7"/>
      <c r="FR652" s="7"/>
      <c r="FS652" s="7"/>
      <c r="FT652" s="7"/>
      <c r="FU652" s="7"/>
      <c r="FV652" s="7"/>
      <c r="FW652" s="7"/>
      <c r="FX652" s="7"/>
      <c r="FY652" s="7"/>
      <c r="FZ652" s="7"/>
      <c r="GA652" s="7"/>
      <c r="GB652" s="7"/>
      <c r="GC652" s="7"/>
      <c r="GD652" s="7"/>
      <c r="GE652" s="7"/>
      <c r="GF652" s="7"/>
      <c r="GG652" s="7"/>
      <c r="GH652" s="7"/>
      <c r="GI652" s="7"/>
      <c r="GJ652" s="7"/>
      <c r="GK652" s="7"/>
      <c r="GL652" s="7"/>
      <c r="GM652" s="7"/>
      <c r="GN652" s="7"/>
      <c r="GO652" s="7"/>
      <c r="GP652" s="7"/>
      <c r="GQ652" s="7"/>
      <c r="GR652" s="7"/>
      <c r="GS652" s="7"/>
      <c r="GT652" s="7"/>
      <c r="GU652" s="7"/>
      <c r="GV652" s="7"/>
      <c r="GW652" s="7"/>
      <c r="GX652" s="7"/>
      <c r="GY652" s="7"/>
      <c r="GZ652" s="7"/>
      <c r="HA652" s="7"/>
      <c r="HB652" s="7"/>
      <c r="HC652" s="7"/>
      <c r="HD652" s="7"/>
      <c r="HE652" s="7"/>
      <c r="HF652" s="7"/>
      <c r="HG652" s="7"/>
      <c r="HH652" s="7"/>
      <c r="HI652" s="7"/>
      <c r="HJ652" s="7"/>
      <c r="HK652" s="7"/>
      <c r="HL652" s="7"/>
      <c r="HM652" s="7"/>
      <c r="HN652" s="7"/>
      <c r="HO652" s="7"/>
      <c r="HP652" s="7"/>
      <c r="HQ652" s="7"/>
      <c r="HR652" s="7"/>
      <c r="HS652" s="7"/>
      <c r="HT652" s="7"/>
      <c r="HU652" s="7"/>
      <c r="HV652" s="7"/>
      <c r="HW652" s="7"/>
      <c r="HX652" s="7"/>
      <c r="HY652" s="7"/>
      <c r="HZ652" s="7"/>
      <c r="IA652" s="7"/>
      <c r="IB652" s="7"/>
      <c r="IC652" s="7"/>
      <c r="ID652" s="7"/>
      <c r="IE652" s="7"/>
      <c r="IF652" s="7"/>
      <c r="IG652" s="7"/>
      <c r="IH652" s="7"/>
      <c r="II652" s="7"/>
      <c r="IJ652" s="7"/>
      <c r="IK652" s="7"/>
      <c r="IL652" s="7"/>
      <c r="IM652" s="7"/>
      <c r="IN652" s="7"/>
      <c r="IO652" s="7"/>
      <c r="IP652" s="7"/>
      <c r="IQ652" s="7"/>
      <c r="IR652" s="7"/>
      <c r="IS652" s="7"/>
      <c r="IT652" s="7"/>
      <c r="IU652" s="7"/>
      <c r="IV652" s="7"/>
      <c r="IW652" s="7"/>
      <c r="IX652" s="7"/>
      <c r="IY652" s="7"/>
      <c r="IZ652" s="7"/>
      <c r="JA652" s="7"/>
      <c r="JB652" s="7"/>
      <c r="JC652" s="7"/>
      <c r="JD652" s="7"/>
      <c r="JE652" s="7"/>
      <c r="JF652" s="7"/>
      <c r="JG652" s="7"/>
      <c r="JH652" s="7"/>
      <c r="JI652" s="7"/>
      <c r="JJ652" s="7"/>
      <c r="JK652" s="7"/>
      <c r="JL652" s="7"/>
      <c r="JM652" s="7"/>
      <c r="JN652" s="7"/>
      <c r="JO652" s="7"/>
      <c r="JP652" s="7"/>
      <c r="JQ652" s="7"/>
      <c r="JR652" s="7"/>
      <c r="JS652" s="7"/>
      <c r="JT652" s="7"/>
      <c r="JU652" s="7"/>
      <c r="JV652" s="7"/>
      <c r="JW652" s="7"/>
      <c r="JX652" s="7"/>
      <c r="JY652" s="7"/>
      <c r="JZ652" s="7"/>
      <c r="KA652" s="7"/>
      <c r="KB652" s="7"/>
      <c r="KC652" s="7"/>
      <c r="KD652" s="7"/>
      <c r="KE652" s="7"/>
      <c r="KF652" s="7"/>
      <c r="KG652" s="7"/>
      <c r="KH652" s="7"/>
      <c r="KI652" s="7"/>
      <c r="KJ652" s="7"/>
      <c r="KK652" s="7"/>
      <c r="KL652" s="7"/>
      <c r="KM652" s="7"/>
      <c r="KN652" s="7"/>
      <c r="KO652" s="7"/>
      <c r="KP652" s="7"/>
      <c r="KQ652" s="7"/>
      <c r="KR652" s="7"/>
      <c r="KS652" s="7"/>
      <c r="KT652" s="7"/>
      <c r="KU652" s="7"/>
      <c r="KV652" s="7"/>
      <c r="KW652" s="7"/>
      <c r="KX652" s="7"/>
      <c r="KY652" s="7"/>
      <c r="KZ652" s="7"/>
      <c r="LA652" s="7"/>
      <c r="LB652" s="7"/>
      <c r="LC652" s="7"/>
      <c r="LD652" s="7"/>
      <c r="LE652" s="7"/>
      <c r="LF652" s="7"/>
      <c r="LG652" s="7"/>
      <c r="LH652" s="7"/>
      <c r="LI652" s="7"/>
      <c r="LJ652" s="7"/>
      <c r="LK652" s="7"/>
      <c r="LL652" s="7"/>
      <c r="LM652" s="7"/>
      <c r="LN652" s="7"/>
      <c r="LO652" s="7"/>
      <c r="LP652" s="7"/>
      <c r="LQ652" s="7"/>
      <c r="LR652" s="7"/>
      <c r="LS652" s="7"/>
      <c r="LT652" s="7"/>
      <c r="LU652" s="7"/>
      <c r="LV652" s="7"/>
      <c r="LW652" s="7"/>
      <c r="LX652" s="7"/>
      <c r="LY652" s="7"/>
      <c r="LZ652" s="7"/>
      <c r="MA652" s="7"/>
      <c r="MB652" s="7"/>
      <c r="MC652" s="7"/>
      <c r="MD652" s="7"/>
      <c r="ME652" s="7"/>
      <c r="MF652" s="7"/>
      <c r="MG652" s="7"/>
      <c r="MH652" s="7"/>
      <c r="MI652" s="7"/>
      <c r="MJ652" s="7"/>
      <c r="MK652" s="7"/>
      <c r="ML652" s="7"/>
      <c r="MM652" s="7"/>
      <c r="MN652" s="7"/>
      <c r="MO652" s="7"/>
      <c r="MP652" s="7"/>
      <c r="MQ652" s="7"/>
      <c r="MR652" s="7"/>
      <c r="MS652" s="7"/>
      <c r="MT652" s="7"/>
      <c r="MU652" s="7"/>
      <c r="MV652" s="7"/>
      <c r="MW652" s="7"/>
      <c r="MX652" s="7"/>
      <c r="MY652" s="7"/>
      <c r="MZ652" s="7"/>
      <c r="NA652" s="7"/>
      <c r="NB652" s="7"/>
      <c r="NC652" s="7"/>
      <c r="ND652" s="7"/>
      <c r="NE652" s="7"/>
      <c r="NF652" s="7"/>
      <c r="NG652" s="7"/>
      <c r="NH652" s="7"/>
      <c r="NI652" s="7"/>
      <c r="NJ652" s="7"/>
      <c r="NK652" s="7"/>
      <c r="NL652" s="7"/>
      <c r="NM652" s="7"/>
      <c r="NN652" s="7"/>
      <c r="NO652" s="7"/>
      <c r="NP652" s="7"/>
      <c r="NQ652" s="7"/>
      <c r="NR652" s="7"/>
      <c r="NS652" s="7"/>
      <c r="NT652" s="7"/>
      <c r="NU652" s="7"/>
      <c r="NV652" s="7"/>
      <c r="NW652" s="7"/>
      <c r="NX652" s="7"/>
      <c r="NY652" s="7"/>
      <c r="NZ652" s="7"/>
      <c r="OA652" s="7"/>
      <c r="OB652" s="7"/>
      <c r="OC652" s="7"/>
      <c r="OD652" s="7"/>
      <c r="OE652" s="7"/>
      <c r="OF652" s="7"/>
      <c r="OG652" s="7"/>
      <c r="OH652" s="7"/>
      <c r="OI652" s="7"/>
      <c r="OJ652" s="7"/>
      <c r="OK652" s="7"/>
      <c r="OL652" s="7"/>
      <c r="OM652" s="7"/>
      <c r="ON652" s="7"/>
      <c r="OO652" s="7"/>
      <c r="OP652" s="7"/>
      <c r="OQ652" s="7"/>
      <c r="OR652" s="7"/>
      <c r="OS652" s="7"/>
      <c r="OT652" s="7"/>
      <c r="OU652" s="7"/>
      <c r="OV652" s="7"/>
      <c r="OW652" s="7"/>
      <c r="OX652" s="7"/>
      <c r="OY652" s="7"/>
      <c r="OZ652" s="7"/>
      <c r="PA652" s="7"/>
      <c r="PB652" s="7"/>
      <c r="PC652" s="7"/>
      <c r="PD652" s="7"/>
      <c r="PE652" s="7"/>
      <c r="PF652" s="7"/>
      <c r="PG652" s="7"/>
      <c r="PH652" s="7"/>
      <c r="PI652" s="7"/>
      <c r="PJ652" s="7"/>
      <c r="PK652" s="7"/>
      <c r="PL652" s="7"/>
      <c r="PM652" s="7"/>
      <c r="PN652" s="7"/>
      <c r="PO652" s="7"/>
      <c r="PP652" s="7"/>
      <c r="PQ652" s="7"/>
      <c r="PR652" s="7"/>
      <c r="PS652" s="7"/>
      <c r="PT652" s="7"/>
      <c r="PU652" s="7"/>
      <c r="PV652" s="7"/>
      <c r="PW652" s="7"/>
      <c r="PX652" s="7"/>
      <c r="PY652" s="7"/>
      <c r="PZ652" s="7"/>
      <c r="QA652" s="7"/>
      <c r="QB652" s="7"/>
      <c r="QC652" s="7"/>
      <c r="QD652" s="7"/>
      <c r="QE652" s="7"/>
      <c r="QF652" s="7"/>
      <c r="QG652" s="7"/>
      <c r="QH652" s="7"/>
      <c r="QI652" s="7"/>
      <c r="QJ652" s="7"/>
      <c r="QK652" s="7"/>
      <c r="QL652" s="7"/>
      <c r="QM652" s="7"/>
      <c r="QN652" s="7"/>
      <c r="QO652" s="7"/>
      <c r="QP652" s="7"/>
      <c r="QQ652" s="7"/>
      <c r="QR652" s="7"/>
      <c r="QS652" s="7"/>
      <c r="QT652" s="7"/>
      <c r="QU652" s="7"/>
      <c r="QV652" s="7"/>
      <c r="QW652" s="7"/>
      <c r="QX652" s="7"/>
      <c r="QY652" s="7"/>
      <c r="QZ652" s="7"/>
      <c r="RA652" s="7"/>
      <c r="RB652" s="7"/>
      <c r="RC652" s="7"/>
      <c r="RD652" s="7"/>
      <c r="RE652" s="7"/>
      <c r="RF652" s="7"/>
      <c r="RG652" s="7"/>
      <c r="RH652" s="7"/>
      <c r="RI652" s="7"/>
      <c r="RJ652" s="7"/>
      <c r="RK652" s="7"/>
      <c r="RL652" s="7"/>
      <c r="RM652" s="7"/>
      <c r="RN652" s="7"/>
      <c r="RO652" s="7"/>
      <c r="RP652" s="7"/>
      <c r="RQ652" s="7"/>
      <c r="RR652" s="7"/>
      <c r="RS652" s="7"/>
      <c r="RT652" s="7"/>
      <c r="RU652" s="7"/>
      <c r="RV652" s="7"/>
      <c r="RW652" s="7"/>
      <c r="RX652" s="7"/>
      <c r="RY652" s="7"/>
      <c r="RZ652" s="7"/>
      <c r="SA652" s="7"/>
      <c r="SB652" s="7"/>
      <c r="SC652" s="7"/>
      <c r="SD652" s="7"/>
      <c r="SE652" s="7"/>
      <c r="SF652" s="7"/>
      <c r="SG652" s="7"/>
      <c r="SH652" s="7"/>
      <c r="SI652" s="7"/>
      <c r="SJ652" s="7"/>
      <c r="SK652" s="7"/>
    </row>
    <row r="653" ht="14.2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  <c r="DT653" s="7"/>
      <c r="DU653" s="7"/>
      <c r="DV653" s="7"/>
      <c r="DW653" s="7"/>
      <c r="DX653" s="7"/>
      <c r="DY653" s="7"/>
      <c r="DZ653" s="7"/>
      <c r="EA653" s="7"/>
      <c r="EB653" s="7"/>
      <c r="EC653" s="7"/>
      <c r="ED653" s="7"/>
      <c r="EE653" s="7"/>
      <c r="EF653" s="7"/>
      <c r="EG653" s="7"/>
      <c r="EH653" s="7"/>
      <c r="EI653" s="7"/>
      <c r="EJ653" s="7"/>
      <c r="EK653" s="7"/>
      <c r="EL653" s="7"/>
      <c r="EM653" s="7"/>
      <c r="EN653" s="7"/>
      <c r="EO653" s="7"/>
      <c r="EP653" s="7"/>
      <c r="EQ653" s="7"/>
      <c r="ER653" s="7"/>
      <c r="ES653" s="7"/>
      <c r="ET653" s="7"/>
      <c r="EU653" s="7"/>
      <c r="EV653" s="7"/>
      <c r="EW653" s="7"/>
      <c r="EX653" s="7"/>
      <c r="EY653" s="7"/>
      <c r="EZ653" s="7"/>
      <c r="FA653" s="7"/>
      <c r="FB653" s="7"/>
      <c r="FC653" s="7"/>
      <c r="FD653" s="7"/>
      <c r="FE653" s="7"/>
      <c r="FF653" s="7"/>
      <c r="FG653" s="7"/>
      <c r="FH653" s="7"/>
      <c r="FI653" s="7"/>
      <c r="FJ653" s="7"/>
      <c r="FK653" s="7"/>
      <c r="FL653" s="7"/>
      <c r="FM653" s="7"/>
      <c r="FN653" s="7"/>
      <c r="FO653" s="7"/>
      <c r="FP653" s="7"/>
      <c r="FQ653" s="7"/>
      <c r="FR653" s="7"/>
      <c r="FS653" s="7"/>
      <c r="FT653" s="7"/>
      <c r="FU653" s="7"/>
      <c r="FV653" s="7"/>
      <c r="FW653" s="7"/>
      <c r="FX653" s="7"/>
      <c r="FY653" s="7"/>
      <c r="FZ653" s="7"/>
      <c r="GA653" s="7"/>
      <c r="GB653" s="7"/>
      <c r="GC653" s="7"/>
      <c r="GD653" s="7"/>
      <c r="GE653" s="7"/>
      <c r="GF653" s="7"/>
      <c r="GG653" s="7"/>
      <c r="GH653" s="7"/>
      <c r="GI653" s="7"/>
      <c r="GJ653" s="7"/>
      <c r="GK653" s="7"/>
      <c r="GL653" s="7"/>
      <c r="GM653" s="7"/>
      <c r="GN653" s="7"/>
      <c r="GO653" s="7"/>
      <c r="GP653" s="7"/>
      <c r="GQ653" s="7"/>
      <c r="GR653" s="7"/>
      <c r="GS653" s="7"/>
      <c r="GT653" s="7"/>
      <c r="GU653" s="7"/>
      <c r="GV653" s="7"/>
      <c r="GW653" s="7"/>
      <c r="GX653" s="7"/>
      <c r="GY653" s="7"/>
      <c r="GZ653" s="7"/>
      <c r="HA653" s="7"/>
      <c r="HB653" s="7"/>
      <c r="HC653" s="7"/>
      <c r="HD653" s="7"/>
      <c r="HE653" s="7"/>
      <c r="HF653" s="7"/>
      <c r="HG653" s="7"/>
      <c r="HH653" s="7"/>
      <c r="HI653" s="7"/>
      <c r="HJ653" s="7"/>
      <c r="HK653" s="7"/>
      <c r="HL653" s="7"/>
      <c r="HM653" s="7"/>
      <c r="HN653" s="7"/>
      <c r="HO653" s="7"/>
      <c r="HP653" s="7"/>
      <c r="HQ653" s="7"/>
      <c r="HR653" s="7"/>
      <c r="HS653" s="7"/>
      <c r="HT653" s="7"/>
      <c r="HU653" s="7"/>
      <c r="HV653" s="7"/>
      <c r="HW653" s="7"/>
      <c r="HX653" s="7"/>
      <c r="HY653" s="7"/>
      <c r="HZ653" s="7"/>
      <c r="IA653" s="7"/>
      <c r="IB653" s="7"/>
      <c r="IC653" s="7"/>
      <c r="ID653" s="7"/>
      <c r="IE653" s="7"/>
      <c r="IF653" s="7"/>
      <c r="IG653" s="7"/>
      <c r="IH653" s="7"/>
      <c r="II653" s="7"/>
      <c r="IJ653" s="7"/>
      <c r="IK653" s="7"/>
      <c r="IL653" s="7"/>
      <c r="IM653" s="7"/>
      <c r="IN653" s="7"/>
      <c r="IO653" s="7"/>
      <c r="IP653" s="7"/>
      <c r="IQ653" s="7"/>
      <c r="IR653" s="7"/>
      <c r="IS653" s="7"/>
      <c r="IT653" s="7"/>
      <c r="IU653" s="7"/>
      <c r="IV653" s="7"/>
      <c r="IW653" s="7"/>
      <c r="IX653" s="7"/>
      <c r="IY653" s="7"/>
      <c r="IZ653" s="7"/>
      <c r="JA653" s="7"/>
      <c r="JB653" s="7"/>
      <c r="JC653" s="7"/>
      <c r="JD653" s="7"/>
      <c r="JE653" s="7"/>
      <c r="JF653" s="7"/>
      <c r="JG653" s="7"/>
      <c r="JH653" s="7"/>
      <c r="JI653" s="7"/>
      <c r="JJ653" s="7"/>
      <c r="JK653" s="7"/>
      <c r="JL653" s="7"/>
      <c r="JM653" s="7"/>
      <c r="JN653" s="7"/>
      <c r="JO653" s="7"/>
      <c r="JP653" s="7"/>
      <c r="JQ653" s="7"/>
      <c r="JR653" s="7"/>
      <c r="JS653" s="7"/>
      <c r="JT653" s="7"/>
      <c r="JU653" s="7"/>
      <c r="JV653" s="7"/>
      <c r="JW653" s="7"/>
      <c r="JX653" s="7"/>
      <c r="JY653" s="7"/>
      <c r="JZ653" s="7"/>
      <c r="KA653" s="7"/>
      <c r="KB653" s="7"/>
      <c r="KC653" s="7"/>
      <c r="KD653" s="7"/>
      <c r="KE653" s="7"/>
      <c r="KF653" s="7"/>
      <c r="KG653" s="7"/>
      <c r="KH653" s="7"/>
      <c r="KI653" s="7"/>
      <c r="KJ653" s="7"/>
      <c r="KK653" s="7"/>
      <c r="KL653" s="7"/>
      <c r="KM653" s="7"/>
      <c r="KN653" s="7"/>
      <c r="KO653" s="7"/>
      <c r="KP653" s="7"/>
      <c r="KQ653" s="7"/>
      <c r="KR653" s="7"/>
      <c r="KS653" s="7"/>
      <c r="KT653" s="7"/>
      <c r="KU653" s="7"/>
      <c r="KV653" s="7"/>
      <c r="KW653" s="7"/>
      <c r="KX653" s="7"/>
      <c r="KY653" s="7"/>
      <c r="KZ653" s="7"/>
      <c r="LA653" s="7"/>
      <c r="LB653" s="7"/>
      <c r="LC653" s="7"/>
      <c r="LD653" s="7"/>
      <c r="LE653" s="7"/>
      <c r="LF653" s="7"/>
      <c r="LG653" s="7"/>
      <c r="LH653" s="7"/>
      <c r="LI653" s="7"/>
      <c r="LJ653" s="7"/>
      <c r="LK653" s="7"/>
      <c r="LL653" s="7"/>
      <c r="LM653" s="7"/>
      <c r="LN653" s="7"/>
      <c r="LO653" s="7"/>
      <c r="LP653" s="7"/>
      <c r="LQ653" s="7"/>
      <c r="LR653" s="7"/>
      <c r="LS653" s="7"/>
      <c r="LT653" s="7"/>
      <c r="LU653" s="7"/>
      <c r="LV653" s="7"/>
      <c r="LW653" s="7"/>
      <c r="LX653" s="7"/>
      <c r="LY653" s="7"/>
      <c r="LZ653" s="7"/>
      <c r="MA653" s="7"/>
      <c r="MB653" s="7"/>
      <c r="MC653" s="7"/>
      <c r="MD653" s="7"/>
      <c r="ME653" s="7"/>
      <c r="MF653" s="7"/>
      <c r="MG653" s="7"/>
      <c r="MH653" s="7"/>
      <c r="MI653" s="7"/>
      <c r="MJ653" s="7"/>
      <c r="MK653" s="7"/>
      <c r="ML653" s="7"/>
      <c r="MM653" s="7"/>
      <c r="MN653" s="7"/>
      <c r="MO653" s="7"/>
      <c r="MP653" s="7"/>
      <c r="MQ653" s="7"/>
      <c r="MR653" s="7"/>
      <c r="MS653" s="7"/>
      <c r="MT653" s="7"/>
      <c r="MU653" s="7"/>
      <c r="MV653" s="7"/>
      <c r="MW653" s="7"/>
      <c r="MX653" s="7"/>
      <c r="MY653" s="7"/>
      <c r="MZ653" s="7"/>
      <c r="NA653" s="7"/>
      <c r="NB653" s="7"/>
      <c r="NC653" s="7"/>
      <c r="ND653" s="7"/>
      <c r="NE653" s="7"/>
      <c r="NF653" s="7"/>
      <c r="NG653" s="7"/>
      <c r="NH653" s="7"/>
      <c r="NI653" s="7"/>
      <c r="NJ653" s="7"/>
      <c r="NK653" s="7"/>
      <c r="NL653" s="7"/>
      <c r="NM653" s="7"/>
      <c r="NN653" s="7"/>
      <c r="NO653" s="7"/>
      <c r="NP653" s="7"/>
      <c r="NQ653" s="7"/>
      <c r="NR653" s="7"/>
      <c r="NS653" s="7"/>
      <c r="NT653" s="7"/>
      <c r="NU653" s="7"/>
      <c r="NV653" s="7"/>
      <c r="NW653" s="7"/>
      <c r="NX653" s="7"/>
      <c r="NY653" s="7"/>
      <c r="NZ653" s="7"/>
      <c r="OA653" s="7"/>
      <c r="OB653" s="7"/>
      <c r="OC653" s="7"/>
      <c r="OD653" s="7"/>
      <c r="OE653" s="7"/>
      <c r="OF653" s="7"/>
      <c r="OG653" s="7"/>
      <c r="OH653" s="7"/>
      <c r="OI653" s="7"/>
      <c r="OJ653" s="7"/>
      <c r="OK653" s="7"/>
      <c r="OL653" s="7"/>
      <c r="OM653" s="7"/>
      <c r="ON653" s="7"/>
      <c r="OO653" s="7"/>
      <c r="OP653" s="7"/>
      <c r="OQ653" s="7"/>
      <c r="OR653" s="7"/>
      <c r="OS653" s="7"/>
      <c r="OT653" s="7"/>
      <c r="OU653" s="7"/>
      <c r="OV653" s="7"/>
      <c r="OW653" s="7"/>
      <c r="OX653" s="7"/>
      <c r="OY653" s="7"/>
      <c r="OZ653" s="7"/>
      <c r="PA653" s="7"/>
      <c r="PB653" s="7"/>
      <c r="PC653" s="7"/>
      <c r="PD653" s="7"/>
      <c r="PE653" s="7"/>
      <c r="PF653" s="7"/>
      <c r="PG653" s="7"/>
      <c r="PH653" s="7"/>
      <c r="PI653" s="7"/>
      <c r="PJ653" s="7"/>
      <c r="PK653" s="7"/>
      <c r="PL653" s="7"/>
      <c r="PM653" s="7"/>
      <c r="PN653" s="7"/>
      <c r="PO653" s="7"/>
      <c r="PP653" s="7"/>
      <c r="PQ653" s="7"/>
      <c r="PR653" s="7"/>
      <c r="PS653" s="7"/>
      <c r="PT653" s="7"/>
      <c r="PU653" s="7"/>
      <c r="PV653" s="7"/>
      <c r="PW653" s="7"/>
      <c r="PX653" s="7"/>
      <c r="PY653" s="7"/>
      <c r="PZ653" s="7"/>
      <c r="QA653" s="7"/>
      <c r="QB653" s="7"/>
      <c r="QC653" s="7"/>
      <c r="QD653" s="7"/>
      <c r="QE653" s="7"/>
      <c r="QF653" s="7"/>
      <c r="QG653" s="7"/>
      <c r="QH653" s="7"/>
      <c r="QI653" s="7"/>
      <c r="QJ653" s="7"/>
      <c r="QK653" s="7"/>
      <c r="QL653" s="7"/>
      <c r="QM653" s="7"/>
      <c r="QN653" s="7"/>
      <c r="QO653" s="7"/>
      <c r="QP653" s="7"/>
      <c r="QQ653" s="7"/>
      <c r="QR653" s="7"/>
      <c r="QS653" s="7"/>
      <c r="QT653" s="7"/>
      <c r="QU653" s="7"/>
      <c r="QV653" s="7"/>
      <c r="QW653" s="7"/>
      <c r="QX653" s="7"/>
      <c r="QY653" s="7"/>
      <c r="QZ653" s="7"/>
      <c r="RA653" s="7"/>
      <c r="RB653" s="7"/>
      <c r="RC653" s="7"/>
      <c r="RD653" s="7"/>
      <c r="RE653" s="7"/>
      <c r="RF653" s="7"/>
      <c r="RG653" s="7"/>
      <c r="RH653" s="7"/>
      <c r="RI653" s="7"/>
      <c r="RJ653" s="7"/>
      <c r="RK653" s="7"/>
      <c r="RL653" s="7"/>
      <c r="RM653" s="7"/>
      <c r="RN653" s="7"/>
      <c r="RO653" s="7"/>
      <c r="RP653" s="7"/>
      <c r="RQ653" s="7"/>
      <c r="RR653" s="7"/>
      <c r="RS653" s="7"/>
      <c r="RT653" s="7"/>
      <c r="RU653" s="7"/>
      <c r="RV653" s="7"/>
      <c r="RW653" s="7"/>
      <c r="RX653" s="7"/>
      <c r="RY653" s="7"/>
      <c r="RZ653" s="7"/>
      <c r="SA653" s="7"/>
      <c r="SB653" s="7"/>
      <c r="SC653" s="7"/>
      <c r="SD653" s="7"/>
      <c r="SE653" s="7"/>
      <c r="SF653" s="7"/>
      <c r="SG653" s="7"/>
      <c r="SH653" s="7"/>
      <c r="SI653" s="7"/>
      <c r="SJ653" s="7"/>
      <c r="SK653" s="7"/>
    </row>
    <row r="654" ht="14.2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  <c r="DT654" s="7"/>
      <c r="DU654" s="7"/>
      <c r="DV654" s="7"/>
      <c r="DW654" s="7"/>
      <c r="DX654" s="7"/>
      <c r="DY654" s="7"/>
      <c r="DZ654" s="7"/>
      <c r="EA654" s="7"/>
      <c r="EB654" s="7"/>
      <c r="EC654" s="7"/>
      <c r="ED654" s="7"/>
      <c r="EE654" s="7"/>
      <c r="EF654" s="7"/>
      <c r="EG654" s="7"/>
      <c r="EH654" s="7"/>
      <c r="EI654" s="7"/>
      <c r="EJ654" s="7"/>
      <c r="EK654" s="7"/>
      <c r="EL654" s="7"/>
      <c r="EM654" s="7"/>
      <c r="EN654" s="7"/>
      <c r="EO654" s="7"/>
      <c r="EP654" s="7"/>
      <c r="EQ654" s="7"/>
      <c r="ER654" s="7"/>
      <c r="ES654" s="7"/>
      <c r="ET654" s="7"/>
      <c r="EU654" s="7"/>
      <c r="EV654" s="7"/>
      <c r="EW654" s="7"/>
      <c r="EX654" s="7"/>
      <c r="EY654" s="7"/>
      <c r="EZ654" s="7"/>
      <c r="FA654" s="7"/>
      <c r="FB654" s="7"/>
      <c r="FC654" s="7"/>
      <c r="FD654" s="7"/>
      <c r="FE654" s="7"/>
      <c r="FF654" s="7"/>
      <c r="FG654" s="7"/>
      <c r="FH654" s="7"/>
      <c r="FI654" s="7"/>
      <c r="FJ654" s="7"/>
      <c r="FK654" s="7"/>
      <c r="FL654" s="7"/>
      <c r="FM654" s="7"/>
      <c r="FN654" s="7"/>
      <c r="FO654" s="7"/>
      <c r="FP654" s="7"/>
      <c r="FQ654" s="7"/>
      <c r="FR654" s="7"/>
      <c r="FS654" s="7"/>
      <c r="FT654" s="7"/>
      <c r="FU654" s="7"/>
      <c r="FV654" s="7"/>
      <c r="FW654" s="7"/>
      <c r="FX654" s="7"/>
      <c r="FY654" s="7"/>
      <c r="FZ654" s="7"/>
      <c r="GA654" s="7"/>
      <c r="GB654" s="7"/>
      <c r="GC654" s="7"/>
      <c r="GD654" s="7"/>
      <c r="GE654" s="7"/>
      <c r="GF654" s="7"/>
      <c r="GG654" s="7"/>
      <c r="GH654" s="7"/>
      <c r="GI654" s="7"/>
      <c r="GJ654" s="7"/>
      <c r="GK654" s="7"/>
      <c r="GL654" s="7"/>
      <c r="GM654" s="7"/>
      <c r="GN654" s="7"/>
      <c r="GO654" s="7"/>
      <c r="GP654" s="7"/>
      <c r="GQ654" s="7"/>
      <c r="GR654" s="7"/>
      <c r="GS654" s="7"/>
      <c r="GT654" s="7"/>
      <c r="GU654" s="7"/>
      <c r="GV654" s="7"/>
      <c r="GW654" s="7"/>
      <c r="GX654" s="7"/>
      <c r="GY654" s="7"/>
      <c r="GZ654" s="7"/>
      <c r="HA654" s="7"/>
      <c r="HB654" s="7"/>
      <c r="HC654" s="7"/>
      <c r="HD654" s="7"/>
      <c r="HE654" s="7"/>
      <c r="HF654" s="7"/>
      <c r="HG654" s="7"/>
      <c r="HH654" s="7"/>
      <c r="HI654" s="7"/>
      <c r="HJ654" s="7"/>
      <c r="HK654" s="7"/>
      <c r="HL654" s="7"/>
      <c r="HM654" s="7"/>
      <c r="HN654" s="7"/>
      <c r="HO654" s="7"/>
      <c r="HP654" s="7"/>
      <c r="HQ654" s="7"/>
      <c r="HR654" s="7"/>
      <c r="HS654" s="7"/>
      <c r="HT654" s="7"/>
      <c r="HU654" s="7"/>
      <c r="HV654" s="7"/>
      <c r="HW654" s="7"/>
      <c r="HX654" s="7"/>
      <c r="HY654" s="7"/>
      <c r="HZ654" s="7"/>
      <c r="IA654" s="7"/>
      <c r="IB654" s="7"/>
      <c r="IC654" s="7"/>
      <c r="ID654" s="7"/>
      <c r="IE654" s="7"/>
      <c r="IF654" s="7"/>
      <c r="IG654" s="7"/>
      <c r="IH654" s="7"/>
      <c r="II654" s="7"/>
      <c r="IJ654" s="7"/>
      <c r="IK654" s="7"/>
      <c r="IL654" s="7"/>
      <c r="IM654" s="7"/>
      <c r="IN654" s="7"/>
      <c r="IO654" s="7"/>
      <c r="IP654" s="7"/>
      <c r="IQ654" s="7"/>
      <c r="IR654" s="7"/>
      <c r="IS654" s="7"/>
      <c r="IT654" s="7"/>
      <c r="IU654" s="7"/>
      <c r="IV654" s="7"/>
      <c r="IW654" s="7"/>
      <c r="IX654" s="7"/>
      <c r="IY654" s="7"/>
      <c r="IZ654" s="7"/>
      <c r="JA654" s="7"/>
      <c r="JB654" s="7"/>
      <c r="JC654" s="7"/>
      <c r="JD654" s="7"/>
      <c r="JE654" s="7"/>
      <c r="JF654" s="7"/>
      <c r="JG654" s="7"/>
      <c r="JH654" s="7"/>
      <c r="JI654" s="7"/>
      <c r="JJ654" s="7"/>
      <c r="JK654" s="7"/>
      <c r="JL654" s="7"/>
      <c r="JM654" s="7"/>
      <c r="JN654" s="7"/>
      <c r="JO654" s="7"/>
      <c r="JP654" s="7"/>
      <c r="JQ654" s="7"/>
      <c r="JR654" s="7"/>
      <c r="JS654" s="7"/>
      <c r="JT654" s="7"/>
      <c r="JU654" s="7"/>
      <c r="JV654" s="7"/>
      <c r="JW654" s="7"/>
      <c r="JX654" s="7"/>
      <c r="JY654" s="7"/>
      <c r="JZ654" s="7"/>
      <c r="KA654" s="7"/>
      <c r="KB654" s="7"/>
      <c r="KC654" s="7"/>
      <c r="KD654" s="7"/>
      <c r="KE654" s="7"/>
      <c r="KF654" s="7"/>
      <c r="KG654" s="7"/>
      <c r="KH654" s="7"/>
      <c r="KI654" s="7"/>
      <c r="KJ654" s="7"/>
      <c r="KK654" s="7"/>
      <c r="KL654" s="7"/>
      <c r="KM654" s="7"/>
      <c r="KN654" s="7"/>
      <c r="KO654" s="7"/>
      <c r="KP654" s="7"/>
      <c r="KQ654" s="7"/>
      <c r="KR654" s="7"/>
      <c r="KS654" s="7"/>
      <c r="KT654" s="7"/>
      <c r="KU654" s="7"/>
      <c r="KV654" s="7"/>
      <c r="KW654" s="7"/>
      <c r="KX654" s="7"/>
      <c r="KY654" s="7"/>
      <c r="KZ654" s="7"/>
      <c r="LA654" s="7"/>
      <c r="LB654" s="7"/>
      <c r="LC654" s="7"/>
      <c r="LD654" s="7"/>
      <c r="LE654" s="7"/>
      <c r="LF654" s="7"/>
      <c r="LG654" s="7"/>
      <c r="LH654" s="7"/>
      <c r="LI654" s="7"/>
      <c r="LJ654" s="7"/>
      <c r="LK654" s="7"/>
      <c r="LL654" s="7"/>
      <c r="LM654" s="7"/>
      <c r="LN654" s="7"/>
      <c r="LO654" s="7"/>
      <c r="LP654" s="7"/>
      <c r="LQ654" s="7"/>
      <c r="LR654" s="7"/>
      <c r="LS654" s="7"/>
      <c r="LT654" s="7"/>
      <c r="LU654" s="7"/>
      <c r="LV654" s="7"/>
      <c r="LW654" s="7"/>
      <c r="LX654" s="7"/>
      <c r="LY654" s="7"/>
      <c r="LZ654" s="7"/>
      <c r="MA654" s="7"/>
      <c r="MB654" s="7"/>
      <c r="MC654" s="7"/>
      <c r="MD654" s="7"/>
      <c r="ME654" s="7"/>
      <c r="MF654" s="7"/>
      <c r="MG654" s="7"/>
      <c r="MH654" s="7"/>
      <c r="MI654" s="7"/>
      <c r="MJ654" s="7"/>
      <c r="MK654" s="7"/>
      <c r="ML654" s="7"/>
      <c r="MM654" s="7"/>
      <c r="MN654" s="7"/>
      <c r="MO654" s="7"/>
      <c r="MP654" s="7"/>
      <c r="MQ654" s="7"/>
      <c r="MR654" s="7"/>
      <c r="MS654" s="7"/>
      <c r="MT654" s="7"/>
      <c r="MU654" s="7"/>
      <c r="MV654" s="7"/>
      <c r="MW654" s="7"/>
      <c r="MX654" s="7"/>
      <c r="MY654" s="7"/>
      <c r="MZ654" s="7"/>
      <c r="NA654" s="7"/>
      <c r="NB654" s="7"/>
      <c r="NC654" s="7"/>
      <c r="ND654" s="7"/>
      <c r="NE654" s="7"/>
      <c r="NF654" s="7"/>
      <c r="NG654" s="7"/>
      <c r="NH654" s="7"/>
      <c r="NI654" s="7"/>
      <c r="NJ654" s="7"/>
      <c r="NK654" s="7"/>
      <c r="NL654" s="7"/>
      <c r="NM654" s="7"/>
      <c r="NN654" s="7"/>
      <c r="NO654" s="7"/>
      <c r="NP654" s="7"/>
      <c r="NQ654" s="7"/>
      <c r="NR654" s="7"/>
      <c r="NS654" s="7"/>
      <c r="NT654" s="7"/>
      <c r="NU654" s="7"/>
      <c r="NV654" s="7"/>
      <c r="NW654" s="7"/>
      <c r="NX654" s="7"/>
      <c r="NY654" s="7"/>
      <c r="NZ654" s="7"/>
      <c r="OA654" s="7"/>
      <c r="OB654" s="7"/>
      <c r="OC654" s="7"/>
      <c r="OD654" s="7"/>
      <c r="OE654" s="7"/>
      <c r="OF654" s="7"/>
      <c r="OG654" s="7"/>
      <c r="OH654" s="7"/>
      <c r="OI654" s="7"/>
      <c r="OJ654" s="7"/>
      <c r="OK654" s="7"/>
      <c r="OL654" s="7"/>
      <c r="OM654" s="7"/>
      <c r="ON654" s="7"/>
      <c r="OO654" s="7"/>
      <c r="OP654" s="7"/>
      <c r="OQ654" s="7"/>
      <c r="OR654" s="7"/>
      <c r="OS654" s="7"/>
      <c r="OT654" s="7"/>
      <c r="OU654" s="7"/>
      <c r="OV654" s="7"/>
      <c r="OW654" s="7"/>
      <c r="OX654" s="7"/>
      <c r="OY654" s="7"/>
      <c r="OZ654" s="7"/>
      <c r="PA654" s="7"/>
      <c r="PB654" s="7"/>
      <c r="PC654" s="7"/>
      <c r="PD654" s="7"/>
      <c r="PE654" s="7"/>
      <c r="PF654" s="7"/>
      <c r="PG654" s="7"/>
      <c r="PH654" s="7"/>
      <c r="PI654" s="7"/>
      <c r="PJ654" s="7"/>
      <c r="PK654" s="7"/>
      <c r="PL654" s="7"/>
      <c r="PM654" s="7"/>
      <c r="PN654" s="7"/>
      <c r="PO654" s="7"/>
      <c r="PP654" s="7"/>
      <c r="PQ654" s="7"/>
      <c r="PR654" s="7"/>
      <c r="PS654" s="7"/>
      <c r="PT654" s="7"/>
      <c r="PU654" s="7"/>
      <c r="PV654" s="7"/>
      <c r="PW654" s="7"/>
      <c r="PX654" s="7"/>
      <c r="PY654" s="7"/>
      <c r="PZ654" s="7"/>
      <c r="QA654" s="7"/>
      <c r="QB654" s="7"/>
      <c r="QC654" s="7"/>
      <c r="QD654" s="7"/>
      <c r="QE654" s="7"/>
      <c r="QF654" s="7"/>
      <c r="QG654" s="7"/>
      <c r="QH654" s="7"/>
      <c r="QI654" s="7"/>
      <c r="QJ654" s="7"/>
      <c r="QK654" s="7"/>
      <c r="QL654" s="7"/>
      <c r="QM654" s="7"/>
      <c r="QN654" s="7"/>
      <c r="QO654" s="7"/>
      <c r="QP654" s="7"/>
      <c r="QQ654" s="7"/>
      <c r="QR654" s="7"/>
      <c r="QS654" s="7"/>
      <c r="QT654" s="7"/>
      <c r="QU654" s="7"/>
      <c r="QV654" s="7"/>
      <c r="QW654" s="7"/>
      <c r="QX654" s="7"/>
      <c r="QY654" s="7"/>
      <c r="QZ654" s="7"/>
      <c r="RA654" s="7"/>
      <c r="RB654" s="7"/>
      <c r="RC654" s="7"/>
      <c r="RD654" s="7"/>
      <c r="RE654" s="7"/>
      <c r="RF654" s="7"/>
      <c r="RG654" s="7"/>
      <c r="RH654" s="7"/>
      <c r="RI654" s="7"/>
      <c r="RJ654" s="7"/>
      <c r="RK654" s="7"/>
      <c r="RL654" s="7"/>
      <c r="RM654" s="7"/>
      <c r="RN654" s="7"/>
      <c r="RO654" s="7"/>
      <c r="RP654" s="7"/>
      <c r="RQ654" s="7"/>
      <c r="RR654" s="7"/>
      <c r="RS654" s="7"/>
      <c r="RT654" s="7"/>
      <c r="RU654" s="7"/>
      <c r="RV654" s="7"/>
      <c r="RW654" s="7"/>
      <c r="RX654" s="7"/>
      <c r="RY654" s="7"/>
      <c r="RZ654" s="7"/>
      <c r="SA654" s="7"/>
      <c r="SB654" s="7"/>
      <c r="SC654" s="7"/>
      <c r="SD654" s="7"/>
      <c r="SE654" s="7"/>
      <c r="SF654" s="7"/>
      <c r="SG654" s="7"/>
      <c r="SH654" s="7"/>
      <c r="SI654" s="7"/>
      <c r="SJ654" s="7"/>
      <c r="SK654" s="7"/>
    </row>
    <row r="655" ht="14.2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  <c r="DT655" s="7"/>
      <c r="DU655" s="7"/>
      <c r="DV655" s="7"/>
      <c r="DW655" s="7"/>
      <c r="DX655" s="7"/>
      <c r="DY655" s="7"/>
      <c r="DZ655" s="7"/>
      <c r="EA655" s="7"/>
      <c r="EB655" s="7"/>
      <c r="EC655" s="7"/>
      <c r="ED655" s="7"/>
      <c r="EE655" s="7"/>
      <c r="EF655" s="7"/>
      <c r="EG655" s="7"/>
      <c r="EH655" s="7"/>
      <c r="EI655" s="7"/>
      <c r="EJ655" s="7"/>
      <c r="EK655" s="7"/>
      <c r="EL655" s="7"/>
      <c r="EM655" s="7"/>
      <c r="EN655" s="7"/>
      <c r="EO655" s="7"/>
      <c r="EP655" s="7"/>
      <c r="EQ655" s="7"/>
      <c r="ER655" s="7"/>
      <c r="ES655" s="7"/>
      <c r="ET655" s="7"/>
      <c r="EU655" s="7"/>
      <c r="EV655" s="7"/>
      <c r="EW655" s="7"/>
      <c r="EX655" s="7"/>
      <c r="EY655" s="7"/>
      <c r="EZ655" s="7"/>
      <c r="FA655" s="7"/>
      <c r="FB655" s="7"/>
      <c r="FC655" s="7"/>
      <c r="FD655" s="7"/>
      <c r="FE655" s="7"/>
      <c r="FF655" s="7"/>
      <c r="FG655" s="7"/>
      <c r="FH655" s="7"/>
      <c r="FI655" s="7"/>
      <c r="FJ655" s="7"/>
      <c r="FK655" s="7"/>
      <c r="FL655" s="7"/>
      <c r="FM655" s="7"/>
      <c r="FN655" s="7"/>
      <c r="FO655" s="7"/>
      <c r="FP655" s="7"/>
      <c r="FQ655" s="7"/>
      <c r="FR655" s="7"/>
      <c r="FS655" s="7"/>
      <c r="FT655" s="7"/>
      <c r="FU655" s="7"/>
      <c r="FV655" s="7"/>
      <c r="FW655" s="7"/>
      <c r="FX655" s="7"/>
      <c r="FY655" s="7"/>
      <c r="FZ655" s="7"/>
      <c r="GA655" s="7"/>
      <c r="GB655" s="7"/>
      <c r="GC655" s="7"/>
      <c r="GD655" s="7"/>
      <c r="GE655" s="7"/>
      <c r="GF655" s="7"/>
      <c r="GG655" s="7"/>
      <c r="GH655" s="7"/>
      <c r="GI655" s="7"/>
      <c r="GJ655" s="7"/>
      <c r="GK655" s="7"/>
      <c r="GL655" s="7"/>
      <c r="GM655" s="7"/>
      <c r="GN655" s="7"/>
      <c r="GO655" s="7"/>
      <c r="GP655" s="7"/>
      <c r="GQ655" s="7"/>
      <c r="GR655" s="7"/>
      <c r="GS655" s="7"/>
      <c r="GT655" s="7"/>
      <c r="GU655" s="7"/>
      <c r="GV655" s="7"/>
      <c r="GW655" s="7"/>
      <c r="GX655" s="7"/>
      <c r="GY655" s="7"/>
      <c r="GZ655" s="7"/>
      <c r="HA655" s="7"/>
      <c r="HB655" s="7"/>
      <c r="HC655" s="7"/>
      <c r="HD655" s="7"/>
      <c r="HE655" s="7"/>
      <c r="HF655" s="7"/>
      <c r="HG655" s="7"/>
      <c r="HH655" s="7"/>
      <c r="HI655" s="7"/>
      <c r="HJ655" s="7"/>
      <c r="HK655" s="7"/>
      <c r="HL655" s="7"/>
      <c r="HM655" s="7"/>
      <c r="HN655" s="7"/>
      <c r="HO655" s="7"/>
      <c r="HP655" s="7"/>
      <c r="HQ655" s="7"/>
      <c r="HR655" s="7"/>
      <c r="HS655" s="7"/>
      <c r="HT655" s="7"/>
      <c r="HU655" s="7"/>
      <c r="HV655" s="7"/>
      <c r="HW655" s="7"/>
      <c r="HX655" s="7"/>
      <c r="HY655" s="7"/>
      <c r="HZ655" s="7"/>
      <c r="IA655" s="7"/>
      <c r="IB655" s="7"/>
      <c r="IC655" s="7"/>
      <c r="ID655" s="7"/>
      <c r="IE655" s="7"/>
      <c r="IF655" s="7"/>
      <c r="IG655" s="7"/>
      <c r="IH655" s="7"/>
      <c r="II655" s="7"/>
      <c r="IJ655" s="7"/>
      <c r="IK655" s="7"/>
      <c r="IL655" s="7"/>
      <c r="IM655" s="7"/>
      <c r="IN655" s="7"/>
      <c r="IO655" s="7"/>
      <c r="IP655" s="7"/>
      <c r="IQ655" s="7"/>
      <c r="IR655" s="7"/>
      <c r="IS655" s="7"/>
      <c r="IT655" s="7"/>
      <c r="IU655" s="7"/>
      <c r="IV655" s="7"/>
      <c r="IW655" s="7"/>
      <c r="IX655" s="7"/>
      <c r="IY655" s="7"/>
      <c r="IZ655" s="7"/>
      <c r="JA655" s="7"/>
      <c r="JB655" s="7"/>
      <c r="JC655" s="7"/>
      <c r="JD655" s="7"/>
      <c r="JE655" s="7"/>
      <c r="JF655" s="7"/>
      <c r="JG655" s="7"/>
      <c r="JH655" s="7"/>
      <c r="JI655" s="7"/>
      <c r="JJ655" s="7"/>
      <c r="JK655" s="7"/>
      <c r="JL655" s="7"/>
      <c r="JM655" s="7"/>
      <c r="JN655" s="7"/>
      <c r="JO655" s="7"/>
      <c r="JP655" s="7"/>
      <c r="JQ655" s="7"/>
      <c r="JR655" s="7"/>
      <c r="JS655" s="7"/>
      <c r="JT655" s="7"/>
      <c r="JU655" s="7"/>
      <c r="JV655" s="7"/>
      <c r="JW655" s="7"/>
      <c r="JX655" s="7"/>
      <c r="JY655" s="7"/>
      <c r="JZ655" s="7"/>
      <c r="KA655" s="7"/>
      <c r="KB655" s="7"/>
      <c r="KC655" s="7"/>
      <c r="KD655" s="7"/>
      <c r="KE655" s="7"/>
      <c r="KF655" s="7"/>
      <c r="KG655" s="7"/>
      <c r="KH655" s="7"/>
      <c r="KI655" s="7"/>
      <c r="KJ655" s="7"/>
      <c r="KK655" s="7"/>
      <c r="KL655" s="7"/>
      <c r="KM655" s="7"/>
      <c r="KN655" s="7"/>
      <c r="KO655" s="7"/>
      <c r="KP655" s="7"/>
      <c r="KQ655" s="7"/>
      <c r="KR655" s="7"/>
      <c r="KS655" s="7"/>
      <c r="KT655" s="7"/>
      <c r="KU655" s="7"/>
      <c r="KV655" s="7"/>
      <c r="KW655" s="7"/>
      <c r="KX655" s="7"/>
      <c r="KY655" s="7"/>
      <c r="KZ655" s="7"/>
      <c r="LA655" s="7"/>
      <c r="LB655" s="7"/>
      <c r="LC655" s="7"/>
      <c r="LD655" s="7"/>
      <c r="LE655" s="7"/>
      <c r="LF655" s="7"/>
      <c r="LG655" s="7"/>
      <c r="LH655" s="7"/>
      <c r="LI655" s="7"/>
      <c r="LJ655" s="7"/>
      <c r="LK655" s="7"/>
      <c r="LL655" s="7"/>
      <c r="LM655" s="7"/>
      <c r="LN655" s="7"/>
      <c r="LO655" s="7"/>
      <c r="LP655" s="7"/>
      <c r="LQ655" s="7"/>
      <c r="LR655" s="7"/>
      <c r="LS655" s="7"/>
      <c r="LT655" s="7"/>
      <c r="LU655" s="7"/>
      <c r="LV655" s="7"/>
      <c r="LW655" s="7"/>
      <c r="LX655" s="7"/>
      <c r="LY655" s="7"/>
      <c r="LZ655" s="7"/>
      <c r="MA655" s="7"/>
      <c r="MB655" s="7"/>
      <c r="MC655" s="7"/>
      <c r="MD655" s="7"/>
      <c r="ME655" s="7"/>
      <c r="MF655" s="7"/>
      <c r="MG655" s="7"/>
      <c r="MH655" s="7"/>
      <c r="MI655" s="7"/>
      <c r="MJ655" s="7"/>
      <c r="MK655" s="7"/>
      <c r="ML655" s="7"/>
      <c r="MM655" s="7"/>
      <c r="MN655" s="7"/>
      <c r="MO655" s="7"/>
      <c r="MP655" s="7"/>
      <c r="MQ655" s="7"/>
      <c r="MR655" s="7"/>
      <c r="MS655" s="7"/>
      <c r="MT655" s="7"/>
      <c r="MU655" s="7"/>
      <c r="MV655" s="7"/>
      <c r="MW655" s="7"/>
      <c r="MX655" s="7"/>
      <c r="MY655" s="7"/>
      <c r="MZ655" s="7"/>
      <c r="NA655" s="7"/>
      <c r="NB655" s="7"/>
      <c r="NC655" s="7"/>
      <c r="ND655" s="7"/>
      <c r="NE655" s="7"/>
      <c r="NF655" s="7"/>
      <c r="NG655" s="7"/>
      <c r="NH655" s="7"/>
      <c r="NI655" s="7"/>
      <c r="NJ655" s="7"/>
      <c r="NK655" s="7"/>
      <c r="NL655" s="7"/>
      <c r="NM655" s="7"/>
      <c r="NN655" s="7"/>
      <c r="NO655" s="7"/>
      <c r="NP655" s="7"/>
      <c r="NQ655" s="7"/>
      <c r="NR655" s="7"/>
      <c r="NS655" s="7"/>
      <c r="NT655" s="7"/>
      <c r="NU655" s="7"/>
      <c r="NV655" s="7"/>
      <c r="NW655" s="7"/>
      <c r="NX655" s="7"/>
      <c r="NY655" s="7"/>
      <c r="NZ655" s="7"/>
      <c r="OA655" s="7"/>
      <c r="OB655" s="7"/>
      <c r="OC655" s="7"/>
      <c r="OD655" s="7"/>
      <c r="OE655" s="7"/>
      <c r="OF655" s="7"/>
      <c r="OG655" s="7"/>
      <c r="OH655" s="7"/>
      <c r="OI655" s="7"/>
      <c r="OJ655" s="7"/>
      <c r="OK655" s="7"/>
      <c r="OL655" s="7"/>
      <c r="OM655" s="7"/>
      <c r="ON655" s="7"/>
      <c r="OO655" s="7"/>
      <c r="OP655" s="7"/>
      <c r="OQ655" s="7"/>
      <c r="OR655" s="7"/>
      <c r="OS655" s="7"/>
      <c r="OT655" s="7"/>
      <c r="OU655" s="7"/>
      <c r="OV655" s="7"/>
      <c r="OW655" s="7"/>
      <c r="OX655" s="7"/>
      <c r="OY655" s="7"/>
      <c r="OZ655" s="7"/>
      <c r="PA655" s="7"/>
      <c r="PB655" s="7"/>
      <c r="PC655" s="7"/>
      <c r="PD655" s="7"/>
      <c r="PE655" s="7"/>
      <c r="PF655" s="7"/>
      <c r="PG655" s="7"/>
      <c r="PH655" s="7"/>
      <c r="PI655" s="7"/>
      <c r="PJ655" s="7"/>
      <c r="PK655" s="7"/>
      <c r="PL655" s="7"/>
      <c r="PM655" s="7"/>
      <c r="PN655" s="7"/>
      <c r="PO655" s="7"/>
      <c r="PP655" s="7"/>
      <c r="PQ655" s="7"/>
      <c r="PR655" s="7"/>
      <c r="PS655" s="7"/>
      <c r="PT655" s="7"/>
      <c r="PU655" s="7"/>
      <c r="PV655" s="7"/>
      <c r="PW655" s="7"/>
      <c r="PX655" s="7"/>
      <c r="PY655" s="7"/>
      <c r="PZ655" s="7"/>
      <c r="QA655" s="7"/>
      <c r="QB655" s="7"/>
      <c r="QC655" s="7"/>
      <c r="QD655" s="7"/>
      <c r="QE655" s="7"/>
      <c r="QF655" s="7"/>
      <c r="QG655" s="7"/>
      <c r="QH655" s="7"/>
      <c r="QI655" s="7"/>
      <c r="QJ655" s="7"/>
      <c r="QK655" s="7"/>
      <c r="QL655" s="7"/>
      <c r="QM655" s="7"/>
      <c r="QN655" s="7"/>
      <c r="QO655" s="7"/>
      <c r="QP655" s="7"/>
      <c r="QQ655" s="7"/>
      <c r="QR655" s="7"/>
      <c r="QS655" s="7"/>
      <c r="QT655" s="7"/>
      <c r="QU655" s="7"/>
      <c r="QV655" s="7"/>
      <c r="QW655" s="7"/>
      <c r="QX655" s="7"/>
      <c r="QY655" s="7"/>
      <c r="QZ655" s="7"/>
      <c r="RA655" s="7"/>
      <c r="RB655" s="7"/>
      <c r="RC655" s="7"/>
      <c r="RD655" s="7"/>
      <c r="RE655" s="7"/>
      <c r="RF655" s="7"/>
      <c r="RG655" s="7"/>
      <c r="RH655" s="7"/>
      <c r="RI655" s="7"/>
      <c r="RJ655" s="7"/>
      <c r="RK655" s="7"/>
      <c r="RL655" s="7"/>
      <c r="RM655" s="7"/>
      <c r="RN655" s="7"/>
      <c r="RO655" s="7"/>
      <c r="RP655" s="7"/>
      <c r="RQ655" s="7"/>
      <c r="RR655" s="7"/>
      <c r="RS655" s="7"/>
      <c r="RT655" s="7"/>
      <c r="RU655" s="7"/>
      <c r="RV655" s="7"/>
      <c r="RW655" s="7"/>
      <c r="RX655" s="7"/>
      <c r="RY655" s="7"/>
      <c r="RZ655" s="7"/>
      <c r="SA655" s="7"/>
      <c r="SB655" s="7"/>
      <c r="SC655" s="7"/>
      <c r="SD655" s="7"/>
      <c r="SE655" s="7"/>
      <c r="SF655" s="7"/>
      <c r="SG655" s="7"/>
      <c r="SH655" s="7"/>
      <c r="SI655" s="7"/>
      <c r="SJ655" s="7"/>
      <c r="SK655" s="7"/>
    </row>
    <row r="656" ht="14.2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  <c r="DT656" s="7"/>
      <c r="DU656" s="7"/>
      <c r="DV656" s="7"/>
      <c r="DW656" s="7"/>
      <c r="DX656" s="7"/>
      <c r="DY656" s="7"/>
      <c r="DZ656" s="7"/>
      <c r="EA656" s="7"/>
      <c r="EB656" s="7"/>
      <c r="EC656" s="7"/>
      <c r="ED656" s="7"/>
      <c r="EE656" s="7"/>
      <c r="EF656" s="7"/>
      <c r="EG656" s="7"/>
      <c r="EH656" s="7"/>
      <c r="EI656" s="7"/>
      <c r="EJ656" s="7"/>
      <c r="EK656" s="7"/>
      <c r="EL656" s="7"/>
      <c r="EM656" s="7"/>
      <c r="EN656" s="7"/>
      <c r="EO656" s="7"/>
      <c r="EP656" s="7"/>
      <c r="EQ656" s="7"/>
      <c r="ER656" s="7"/>
      <c r="ES656" s="7"/>
      <c r="ET656" s="7"/>
      <c r="EU656" s="7"/>
      <c r="EV656" s="7"/>
      <c r="EW656" s="7"/>
      <c r="EX656" s="7"/>
      <c r="EY656" s="7"/>
      <c r="EZ656" s="7"/>
      <c r="FA656" s="7"/>
      <c r="FB656" s="7"/>
      <c r="FC656" s="7"/>
      <c r="FD656" s="7"/>
      <c r="FE656" s="7"/>
      <c r="FF656" s="7"/>
      <c r="FG656" s="7"/>
      <c r="FH656" s="7"/>
      <c r="FI656" s="7"/>
      <c r="FJ656" s="7"/>
      <c r="FK656" s="7"/>
      <c r="FL656" s="7"/>
      <c r="FM656" s="7"/>
      <c r="FN656" s="7"/>
      <c r="FO656" s="7"/>
      <c r="FP656" s="7"/>
      <c r="FQ656" s="7"/>
      <c r="FR656" s="7"/>
      <c r="FS656" s="7"/>
      <c r="FT656" s="7"/>
      <c r="FU656" s="7"/>
      <c r="FV656" s="7"/>
      <c r="FW656" s="7"/>
      <c r="FX656" s="7"/>
      <c r="FY656" s="7"/>
      <c r="FZ656" s="7"/>
      <c r="GA656" s="7"/>
      <c r="GB656" s="7"/>
      <c r="GC656" s="7"/>
      <c r="GD656" s="7"/>
      <c r="GE656" s="7"/>
      <c r="GF656" s="7"/>
      <c r="GG656" s="7"/>
      <c r="GH656" s="7"/>
      <c r="GI656" s="7"/>
      <c r="GJ656" s="7"/>
      <c r="GK656" s="7"/>
      <c r="GL656" s="7"/>
      <c r="GM656" s="7"/>
      <c r="GN656" s="7"/>
      <c r="GO656" s="7"/>
      <c r="GP656" s="7"/>
      <c r="GQ656" s="7"/>
      <c r="GR656" s="7"/>
      <c r="GS656" s="7"/>
      <c r="GT656" s="7"/>
      <c r="GU656" s="7"/>
      <c r="GV656" s="7"/>
      <c r="GW656" s="7"/>
      <c r="GX656" s="7"/>
      <c r="GY656" s="7"/>
      <c r="GZ656" s="7"/>
      <c r="HA656" s="7"/>
      <c r="HB656" s="7"/>
      <c r="HC656" s="7"/>
      <c r="HD656" s="7"/>
      <c r="HE656" s="7"/>
      <c r="HF656" s="7"/>
      <c r="HG656" s="7"/>
      <c r="HH656" s="7"/>
      <c r="HI656" s="7"/>
      <c r="HJ656" s="7"/>
      <c r="HK656" s="7"/>
      <c r="HL656" s="7"/>
      <c r="HM656" s="7"/>
      <c r="HN656" s="7"/>
      <c r="HO656" s="7"/>
      <c r="HP656" s="7"/>
      <c r="HQ656" s="7"/>
      <c r="HR656" s="7"/>
      <c r="HS656" s="7"/>
      <c r="HT656" s="7"/>
      <c r="HU656" s="7"/>
      <c r="HV656" s="7"/>
      <c r="HW656" s="7"/>
      <c r="HX656" s="7"/>
      <c r="HY656" s="7"/>
      <c r="HZ656" s="7"/>
      <c r="IA656" s="7"/>
      <c r="IB656" s="7"/>
      <c r="IC656" s="7"/>
      <c r="ID656" s="7"/>
      <c r="IE656" s="7"/>
      <c r="IF656" s="7"/>
      <c r="IG656" s="7"/>
      <c r="IH656" s="7"/>
      <c r="II656" s="7"/>
      <c r="IJ656" s="7"/>
      <c r="IK656" s="7"/>
      <c r="IL656" s="7"/>
      <c r="IM656" s="7"/>
      <c r="IN656" s="7"/>
      <c r="IO656" s="7"/>
      <c r="IP656" s="7"/>
      <c r="IQ656" s="7"/>
      <c r="IR656" s="7"/>
      <c r="IS656" s="7"/>
      <c r="IT656" s="7"/>
      <c r="IU656" s="7"/>
      <c r="IV656" s="7"/>
      <c r="IW656" s="7"/>
      <c r="IX656" s="7"/>
      <c r="IY656" s="7"/>
      <c r="IZ656" s="7"/>
      <c r="JA656" s="7"/>
      <c r="JB656" s="7"/>
      <c r="JC656" s="7"/>
      <c r="JD656" s="7"/>
      <c r="JE656" s="7"/>
      <c r="JF656" s="7"/>
      <c r="JG656" s="7"/>
      <c r="JH656" s="7"/>
      <c r="JI656" s="7"/>
      <c r="JJ656" s="7"/>
      <c r="JK656" s="7"/>
      <c r="JL656" s="7"/>
      <c r="JM656" s="7"/>
      <c r="JN656" s="7"/>
      <c r="JO656" s="7"/>
      <c r="JP656" s="7"/>
      <c r="JQ656" s="7"/>
      <c r="JR656" s="7"/>
      <c r="JS656" s="7"/>
      <c r="JT656" s="7"/>
      <c r="JU656" s="7"/>
      <c r="JV656" s="7"/>
      <c r="JW656" s="7"/>
      <c r="JX656" s="7"/>
      <c r="JY656" s="7"/>
      <c r="JZ656" s="7"/>
      <c r="KA656" s="7"/>
      <c r="KB656" s="7"/>
      <c r="KC656" s="7"/>
      <c r="KD656" s="7"/>
      <c r="KE656" s="7"/>
      <c r="KF656" s="7"/>
      <c r="KG656" s="7"/>
      <c r="KH656" s="7"/>
      <c r="KI656" s="7"/>
      <c r="KJ656" s="7"/>
      <c r="KK656" s="7"/>
      <c r="KL656" s="7"/>
      <c r="KM656" s="7"/>
      <c r="KN656" s="7"/>
      <c r="KO656" s="7"/>
      <c r="KP656" s="7"/>
      <c r="KQ656" s="7"/>
      <c r="KR656" s="7"/>
      <c r="KS656" s="7"/>
      <c r="KT656" s="7"/>
      <c r="KU656" s="7"/>
      <c r="KV656" s="7"/>
      <c r="KW656" s="7"/>
      <c r="KX656" s="7"/>
      <c r="KY656" s="7"/>
      <c r="KZ656" s="7"/>
      <c r="LA656" s="7"/>
      <c r="LB656" s="7"/>
      <c r="LC656" s="7"/>
      <c r="LD656" s="7"/>
      <c r="LE656" s="7"/>
      <c r="LF656" s="7"/>
      <c r="LG656" s="7"/>
      <c r="LH656" s="7"/>
      <c r="LI656" s="7"/>
      <c r="LJ656" s="7"/>
      <c r="LK656" s="7"/>
      <c r="LL656" s="7"/>
      <c r="LM656" s="7"/>
      <c r="LN656" s="7"/>
      <c r="LO656" s="7"/>
      <c r="LP656" s="7"/>
      <c r="LQ656" s="7"/>
      <c r="LR656" s="7"/>
      <c r="LS656" s="7"/>
      <c r="LT656" s="7"/>
      <c r="LU656" s="7"/>
      <c r="LV656" s="7"/>
      <c r="LW656" s="7"/>
      <c r="LX656" s="7"/>
      <c r="LY656" s="7"/>
      <c r="LZ656" s="7"/>
      <c r="MA656" s="7"/>
      <c r="MB656" s="7"/>
      <c r="MC656" s="7"/>
      <c r="MD656" s="7"/>
      <c r="ME656" s="7"/>
      <c r="MF656" s="7"/>
      <c r="MG656" s="7"/>
      <c r="MH656" s="7"/>
      <c r="MI656" s="7"/>
      <c r="MJ656" s="7"/>
      <c r="MK656" s="7"/>
      <c r="ML656" s="7"/>
      <c r="MM656" s="7"/>
      <c r="MN656" s="7"/>
      <c r="MO656" s="7"/>
      <c r="MP656" s="7"/>
      <c r="MQ656" s="7"/>
      <c r="MR656" s="7"/>
      <c r="MS656" s="7"/>
      <c r="MT656" s="7"/>
      <c r="MU656" s="7"/>
      <c r="MV656" s="7"/>
      <c r="MW656" s="7"/>
      <c r="MX656" s="7"/>
      <c r="MY656" s="7"/>
      <c r="MZ656" s="7"/>
      <c r="NA656" s="7"/>
      <c r="NB656" s="7"/>
      <c r="NC656" s="7"/>
      <c r="ND656" s="7"/>
      <c r="NE656" s="7"/>
      <c r="NF656" s="7"/>
      <c r="NG656" s="7"/>
      <c r="NH656" s="7"/>
      <c r="NI656" s="7"/>
      <c r="NJ656" s="7"/>
      <c r="NK656" s="7"/>
      <c r="NL656" s="7"/>
      <c r="NM656" s="7"/>
      <c r="NN656" s="7"/>
      <c r="NO656" s="7"/>
      <c r="NP656" s="7"/>
      <c r="NQ656" s="7"/>
      <c r="NR656" s="7"/>
      <c r="NS656" s="7"/>
      <c r="NT656" s="7"/>
      <c r="NU656" s="7"/>
      <c r="NV656" s="7"/>
      <c r="NW656" s="7"/>
      <c r="NX656" s="7"/>
      <c r="NY656" s="7"/>
      <c r="NZ656" s="7"/>
      <c r="OA656" s="7"/>
      <c r="OB656" s="7"/>
      <c r="OC656" s="7"/>
      <c r="OD656" s="7"/>
      <c r="OE656" s="7"/>
      <c r="OF656" s="7"/>
      <c r="OG656" s="7"/>
      <c r="OH656" s="7"/>
      <c r="OI656" s="7"/>
      <c r="OJ656" s="7"/>
      <c r="OK656" s="7"/>
      <c r="OL656" s="7"/>
      <c r="OM656" s="7"/>
      <c r="ON656" s="7"/>
      <c r="OO656" s="7"/>
      <c r="OP656" s="7"/>
      <c r="OQ656" s="7"/>
      <c r="OR656" s="7"/>
      <c r="OS656" s="7"/>
      <c r="OT656" s="7"/>
      <c r="OU656" s="7"/>
      <c r="OV656" s="7"/>
      <c r="OW656" s="7"/>
      <c r="OX656" s="7"/>
      <c r="OY656" s="7"/>
      <c r="OZ656" s="7"/>
      <c r="PA656" s="7"/>
      <c r="PB656" s="7"/>
      <c r="PC656" s="7"/>
      <c r="PD656" s="7"/>
      <c r="PE656" s="7"/>
      <c r="PF656" s="7"/>
      <c r="PG656" s="7"/>
      <c r="PH656" s="7"/>
      <c r="PI656" s="7"/>
      <c r="PJ656" s="7"/>
      <c r="PK656" s="7"/>
      <c r="PL656" s="7"/>
      <c r="PM656" s="7"/>
      <c r="PN656" s="7"/>
      <c r="PO656" s="7"/>
      <c r="PP656" s="7"/>
      <c r="PQ656" s="7"/>
      <c r="PR656" s="7"/>
      <c r="PS656" s="7"/>
      <c r="PT656" s="7"/>
      <c r="PU656" s="7"/>
      <c r="PV656" s="7"/>
      <c r="PW656" s="7"/>
      <c r="PX656" s="7"/>
      <c r="PY656" s="7"/>
      <c r="PZ656" s="7"/>
      <c r="QA656" s="7"/>
      <c r="QB656" s="7"/>
      <c r="QC656" s="7"/>
      <c r="QD656" s="7"/>
      <c r="QE656" s="7"/>
      <c r="QF656" s="7"/>
      <c r="QG656" s="7"/>
      <c r="QH656" s="7"/>
      <c r="QI656" s="7"/>
      <c r="QJ656" s="7"/>
      <c r="QK656" s="7"/>
      <c r="QL656" s="7"/>
      <c r="QM656" s="7"/>
      <c r="QN656" s="7"/>
      <c r="QO656" s="7"/>
      <c r="QP656" s="7"/>
      <c r="QQ656" s="7"/>
      <c r="QR656" s="7"/>
      <c r="QS656" s="7"/>
      <c r="QT656" s="7"/>
      <c r="QU656" s="7"/>
      <c r="QV656" s="7"/>
      <c r="QW656" s="7"/>
      <c r="QX656" s="7"/>
      <c r="QY656" s="7"/>
      <c r="QZ656" s="7"/>
      <c r="RA656" s="7"/>
      <c r="RB656" s="7"/>
      <c r="RC656" s="7"/>
      <c r="RD656" s="7"/>
      <c r="RE656" s="7"/>
      <c r="RF656" s="7"/>
      <c r="RG656" s="7"/>
      <c r="RH656" s="7"/>
      <c r="RI656" s="7"/>
      <c r="RJ656" s="7"/>
      <c r="RK656" s="7"/>
      <c r="RL656" s="7"/>
      <c r="RM656" s="7"/>
      <c r="RN656" s="7"/>
      <c r="RO656" s="7"/>
      <c r="RP656" s="7"/>
      <c r="RQ656" s="7"/>
      <c r="RR656" s="7"/>
      <c r="RS656" s="7"/>
      <c r="RT656" s="7"/>
      <c r="RU656" s="7"/>
      <c r="RV656" s="7"/>
      <c r="RW656" s="7"/>
      <c r="RX656" s="7"/>
      <c r="RY656" s="7"/>
      <c r="RZ656" s="7"/>
      <c r="SA656" s="7"/>
      <c r="SB656" s="7"/>
      <c r="SC656" s="7"/>
      <c r="SD656" s="7"/>
      <c r="SE656" s="7"/>
      <c r="SF656" s="7"/>
      <c r="SG656" s="7"/>
      <c r="SH656" s="7"/>
      <c r="SI656" s="7"/>
      <c r="SJ656" s="7"/>
      <c r="SK656" s="7"/>
    </row>
    <row r="657" ht="14.2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  <c r="DT657" s="7"/>
      <c r="DU657" s="7"/>
      <c r="DV657" s="7"/>
      <c r="DW657" s="7"/>
      <c r="DX657" s="7"/>
      <c r="DY657" s="7"/>
      <c r="DZ657" s="7"/>
      <c r="EA657" s="7"/>
      <c r="EB657" s="7"/>
      <c r="EC657" s="7"/>
      <c r="ED657" s="7"/>
      <c r="EE657" s="7"/>
      <c r="EF657" s="7"/>
      <c r="EG657" s="7"/>
      <c r="EH657" s="7"/>
      <c r="EI657" s="7"/>
      <c r="EJ657" s="7"/>
      <c r="EK657" s="7"/>
      <c r="EL657" s="7"/>
      <c r="EM657" s="7"/>
      <c r="EN657" s="7"/>
      <c r="EO657" s="7"/>
      <c r="EP657" s="7"/>
      <c r="EQ657" s="7"/>
      <c r="ER657" s="7"/>
      <c r="ES657" s="7"/>
      <c r="ET657" s="7"/>
      <c r="EU657" s="7"/>
      <c r="EV657" s="7"/>
      <c r="EW657" s="7"/>
      <c r="EX657" s="7"/>
      <c r="EY657" s="7"/>
      <c r="EZ657" s="7"/>
      <c r="FA657" s="7"/>
      <c r="FB657" s="7"/>
      <c r="FC657" s="7"/>
      <c r="FD657" s="7"/>
      <c r="FE657" s="7"/>
      <c r="FF657" s="7"/>
      <c r="FG657" s="7"/>
      <c r="FH657" s="7"/>
      <c r="FI657" s="7"/>
      <c r="FJ657" s="7"/>
      <c r="FK657" s="7"/>
      <c r="FL657" s="7"/>
      <c r="FM657" s="7"/>
      <c r="FN657" s="7"/>
      <c r="FO657" s="7"/>
      <c r="FP657" s="7"/>
      <c r="FQ657" s="7"/>
      <c r="FR657" s="7"/>
      <c r="FS657" s="7"/>
      <c r="FT657" s="7"/>
      <c r="FU657" s="7"/>
      <c r="FV657" s="7"/>
      <c r="FW657" s="7"/>
      <c r="FX657" s="7"/>
      <c r="FY657" s="7"/>
      <c r="FZ657" s="7"/>
      <c r="GA657" s="7"/>
      <c r="GB657" s="7"/>
      <c r="GC657" s="7"/>
      <c r="GD657" s="7"/>
      <c r="GE657" s="7"/>
      <c r="GF657" s="7"/>
      <c r="GG657" s="7"/>
      <c r="GH657" s="7"/>
      <c r="GI657" s="7"/>
      <c r="GJ657" s="7"/>
      <c r="GK657" s="7"/>
      <c r="GL657" s="7"/>
      <c r="GM657" s="7"/>
      <c r="GN657" s="7"/>
      <c r="GO657" s="7"/>
      <c r="GP657" s="7"/>
      <c r="GQ657" s="7"/>
      <c r="GR657" s="7"/>
      <c r="GS657" s="7"/>
      <c r="GT657" s="7"/>
      <c r="GU657" s="7"/>
      <c r="GV657" s="7"/>
      <c r="GW657" s="7"/>
      <c r="GX657" s="7"/>
      <c r="GY657" s="7"/>
      <c r="GZ657" s="7"/>
      <c r="HA657" s="7"/>
      <c r="HB657" s="7"/>
      <c r="HC657" s="7"/>
      <c r="HD657" s="7"/>
      <c r="HE657" s="7"/>
      <c r="HF657" s="7"/>
      <c r="HG657" s="7"/>
      <c r="HH657" s="7"/>
      <c r="HI657" s="7"/>
      <c r="HJ657" s="7"/>
      <c r="HK657" s="7"/>
      <c r="HL657" s="7"/>
      <c r="HM657" s="7"/>
      <c r="HN657" s="7"/>
      <c r="HO657" s="7"/>
      <c r="HP657" s="7"/>
      <c r="HQ657" s="7"/>
      <c r="HR657" s="7"/>
      <c r="HS657" s="7"/>
      <c r="HT657" s="7"/>
      <c r="HU657" s="7"/>
      <c r="HV657" s="7"/>
      <c r="HW657" s="7"/>
      <c r="HX657" s="7"/>
      <c r="HY657" s="7"/>
      <c r="HZ657" s="7"/>
      <c r="IA657" s="7"/>
      <c r="IB657" s="7"/>
      <c r="IC657" s="7"/>
      <c r="ID657" s="7"/>
      <c r="IE657" s="7"/>
      <c r="IF657" s="7"/>
      <c r="IG657" s="7"/>
      <c r="IH657" s="7"/>
      <c r="II657" s="7"/>
      <c r="IJ657" s="7"/>
      <c r="IK657" s="7"/>
      <c r="IL657" s="7"/>
      <c r="IM657" s="7"/>
      <c r="IN657" s="7"/>
      <c r="IO657" s="7"/>
      <c r="IP657" s="7"/>
      <c r="IQ657" s="7"/>
      <c r="IR657" s="7"/>
      <c r="IS657" s="7"/>
      <c r="IT657" s="7"/>
      <c r="IU657" s="7"/>
      <c r="IV657" s="7"/>
      <c r="IW657" s="7"/>
      <c r="IX657" s="7"/>
      <c r="IY657" s="7"/>
      <c r="IZ657" s="7"/>
      <c r="JA657" s="7"/>
      <c r="JB657" s="7"/>
      <c r="JC657" s="7"/>
      <c r="JD657" s="7"/>
      <c r="JE657" s="7"/>
      <c r="JF657" s="7"/>
      <c r="JG657" s="7"/>
      <c r="JH657" s="7"/>
      <c r="JI657" s="7"/>
      <c r="JJ657" s="7"/>
      <c r="JK657" s="7"/>
      <c r="JL657" s="7"/>
      <c r="JM657" s="7"/>
      <c r="JN657" s="7"/>
      <c r="JO657" s="7"/>
      <c r="JP657" s="7"/>
      <c r="JQ657" s="7"/>
      <c r="JR657" s="7"/>
      <c r="JS657" s="7"/>
      <c r="JT657" s="7"/>
      <c r="JU657" s="7"/>
      <c r="JV657" s="7"/>
      <c r="JW657" s="7"/>
      <c r="JX657" s="7"/>
      <c r="JY657" s="7"/>
      <c r="JZ657" s="7"/>
      <c r="KA657" s="7"/>
      <c r="KB657" s="7"/>
      <c r="KC657" s="7"/>
      <c r="KD657" s="7"/>
      <c r="KE657" s="7"/>
      <c r="KF657" s="7"/>
      <c r="KG657" s="7"/>
      <c r="KH657" s="7"/>
      <c r="KI657" s="7"/>
      <c r="KJ657" s="7"/>
      <c r="KK657" s="7"/>
      <c r="KL657" s="7"/>
      <c r="KM657" s="7"/>
      <c r="KN657" s="7"/>
      <c r="KO657" s="7"/>
      <c r="KP657" s="7"/>
      <c r="KQ657" s="7"/>
      <c r="KR657" s="7"/>
      <c r="KS657" s="7"/>
      <c r="KT657" s="7"/>
      <c r="KU657" s="7"/>
      <c r="KV657" s="7"/>
      <c r="KW657" s="7"/>
      <c r="KX657" s="7"/>
      <c r="KY657" s="7"/>
      <c r="KZ657" s="7"/>
      <c r="LA657" s="7"/>
      <c r="LB657" s="7"/>
      <c r="LC657" s="7"/>
      <c r="LD657" s="7"/>
      <c r="LE657" s="7"/>
      <c r="LF657" s="7"/>
      <c r="LG657" s="7"/>
      <c r="LH657" s="7"/>
      <c r="LI657" s="7"/>
      <c r="LJ657" s="7"/>
      <c r="LK657" s="7"/>
      <c r="LL657" s="7"/>
      <c r="LM657" s="7"/>
      <c r="LN657" s="7"/>
      <c r="LO657" s="7"/>
      <c r="LP657" s="7"/>
      <c r="LQ657" s="7"/>
      <c r="LR657" s="7"/>
      <c r="LS657" s="7"/>
      <c r="LT657" s="7"/>
      <c r="LU657" s="7"/>
      <c r="LV657" s="7"/>
      <c r="LW657" s="7"/>
      <c r="LX657" s="7"/>
      <c r="LY657" s="7"/>
      <c r="LZ657" s="7"/>
      <c r="MA657" s="7"/>
      <c r="MB657" s="7"/>
      <c r="MC657" s="7"/>
      <c r="MD657" s="7"/>
      <c r="ME657" s="7"/>
      <c r="MF657" s="7"/>
      <c r="MG657" s="7"/>
      <c r="MH657" s="7"/>
      <c r="MI657" s="7"/>
      <c r="MJ657" s="7"/>
      <c r="MK657" s="7"/>
      <c r="ML657" s="7"/>
      <c r="MM657" s="7"/>
      <c r="MN657" s="7"/>
      <c r="MO657" s="7"/>
      <c r="MP657" s="7"/>
      <c r="MQ657" s="7"/>
      <c r="MR657" s="7"/>
      <c r="MS657" s="7"/>
      <c r="MT657" s="7"/>
      <c r="MU657" s="7"/>
      <c r="MV657" s="7"/>
      <c r="MW657" s="7"/>
      <c r="MX657" s="7"/>
      <c r="MY657" s="7"/>
      <c r="MZ657" s="7"/>
      <c r="NA657" s="7"/>
      <c r="NB657" s="7"/>
      <c r="NC657" s="7"/>
      <c r="ND657" s="7"/>
      <c r="NE657" s="7"/>
      <c r="NF657" s="7"/>
      <c r="NG657" s="7"/>
      <c r="NH657" s="7"/>
      <c r="NI657" s="7"/>
      <c r="NJ657" s="7"/>
      <c r="NK657" s="7"/>
      <c r="NL657" s="7"/>
      <c r="NM657" s="7"/>
      <c r="NN657" s="7"/>
      <c r="NO657" s="7"/>
      <c r="NP657" s="7"/>
      <c r="NQ657" s="7"/>
      <c r="NR657" s="7"/>
      <c r="NS657" s="7"/>
      <c r="NT657" s="7"/>
      <c r="NU657" s="7"/>
      <c r="NV657" s="7"/>
      <c r="NW657" s="7"/>
      <c r="NX657" s="7"/>
      <c r="NY657" s="7"/>
      <c r="NZ657" s="7"/>
      <c r="OA657" s="7"/>
      <c r="OB657" s="7"/>
      <c r="OC657" s="7"/>
      <c r="OD657" s="7"/>
      <c r="OE657" s="7"/>
      <c r="OF657" s="7"/>
      <c r="OG657" s="7"/>
      <c r="OH657" s="7"/>
      <c r="OI657" s="7"/>
      <c r="OJ657" s="7"/>
      <c r="OK657" s="7"/>
      <c r="OL657" s="7"/>
      <c r="OM657" s="7"/>
      <c r="ON657" s="7"/>
      <c r="OO657" s="7"/>
      <c r="OP657" s="7"/>
      <c r="OQ657" s="7"/>
      <c r="OR657" s="7"/>
      <c r="OS657" s="7"/>
      <c r="OT657" s="7"/>
      <c r="OU657" s="7"/>
      <c r="OV657" s="7"/>
      <c r="OW657" s="7"/>
      <c r="OX657" s="7"/>
      <c r="OY657" s="7"/>
      <c r="OZ657" s="7"/>
      <c r="PA657" s="7"/>
      <c r="PB657" s="7"/>
      <c r="PC657" s="7"/>
      <c r="PD657" s="7"/>
      <c r="PE657" s="7"/>
      <c r="PF657" s="7"/>
      <c r="PG657" s="7"/>
      <c r="PH657" s="7"/>
      <c r="PI657" s="7"/>
      <c r="PJ657" s="7"/>
      <c r="PK657" s="7"/>
      <c r="PL657" s="7"/>
      <c r="PM657" s="7"/>
      <c r="PN657" s="7"/>
      <c r="PO657" s="7"/>
      <c r="PP657" s="7"/>
      <c r="PQ657" s="7"/>
      <c r="PR657" s="7"/>
      <c r="PS657" s="7"/>
      <c r="PT657" s="7"/>
      <c r="PU657" s="7"/>
      <c r="PV657" s="7"/>
      <c r="PW657" s="7"/>
      <c r="PX657" s="7"/>
      <c r="PY657" s="7"/>
      <c r="PZ657" s="7"/>
      <c r="QA657" s="7"/>
      <c r="QB657" s="7"/>
      <c r="QC657" s="7"/>
      <c r="QD657" s="7"/>
      <c r="QE657" s="7"/>
      <c r="QF657" s="7"/>
      <c r="QG657" s="7"/>
      <c r="QH657" s="7"/>
      <c r="QI657" s="7"/>
      <c r="QJ657" s="7"/>
      <c r="QK657" s="7"/>
      <c r="QL657" s="7"/>
      <c r="QM657" s="7"/>
      <c r="QN657" s="7"/>
      <c r="QO657" s="7"/>
      <c r="QP657" s="7"/>
      <c r="QQ657" s="7"/>
      <c r="QR657" s="7"/>
      <c r="QS657" s="7"/>
      <c r="QT657" s="7"/>
      <c r="QU657" s="7"/>
      <c r="QV657" s="7"/>
      <c r="QW657" s="7"/>
      <c r="QX657" s="7"/>
      <c r="QY657" s="7"/>
      <c r="QZ657" s="7"/>
      <c r="RA657" s="7"/>
      <c r="RB657" s="7"/>
      <c r="RC657" s="7"/>
      <c r="RD657" s="7"/>
      <c r="RE657" s="7"/>
      <c r="RF657" s="7"/>
      <c r="RG657" s="7"/>
      <c r="RH657" s="7"/>
      <c r="RI657" s="7"/>
      <c r="RJ657" s="7"/>
      <c r="RK657" s="7"/>
      <c r="RL657" s="7"/>
      <c r="RM657" s="7"/>
      <c r="RN657" s="7"/>
      <c r="RO657" s="7"/>
      <c r="RP657" s="7"/>
      <c r="RQ657" s="7"/>
      <c r="RR657" s="7"/>
      <c r="RS657" s="7"/>
      <c r="RT657" s="7"/>
      <c r="RU657" s="7"/>
      <c r="RV657" s="7"/>
      <c r="RW657" s="7"/>
      <c r="RX657" s="7"/>
      <c r="RY657" s="7"/>
      <c r="RZ657" s="7"/>
      <c r="SA657" s="7"/>
      <c r="SB657" s="7"/>
      <c r="SC657" s="7"/>
      <c r="SD657" s="7"/>
      <c r="SE657" s="7"/>
      <c r="SF657" s="7"/>
      <c r="SG657" s="7"/>
      <c r="SH657" s="7"/>
      <c r="SI657" s="7"/>
      <c r="SJ657" s="7"/>
      <c r="SK657" s="7"/>
    </row>
    <row r="658" ht="14.2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  <c r="DT658" s="7"/>
      <c r="DU658" s="7"/>
      <c r="DV658" s="7"/>
      <c r="DW658" s="7"/>
      <c r="DX658" s="7"/>
      <c r="DY658" s="7"/>
      <c r="DZ658" s="7"/>
      <c r="EA658" s="7"/>
      <c r="EB658" s="7"/>
      <c r="EC658" s="7"/>
      <c r="ED658" s="7"/>
      <c r="EE658" s="7"/>
      <c r="EF658" s="7"/>
      <c r="EG658" s="7"/>
      <c r="EH658" s="7"/>
      <c r="EI658" s="7"/>
      <c r="EJ658" s="7"/>
      <c r="EK658" s="7"/>
      <c r="EL658" s="7"/>
      <c r="EM658" s="7"/>
      <c r="EN658" s="7"/>
      <c r="EO658" s="7"/>
      <c r="EP658" s="7"/>
      <c r="EQ658" s="7"/>
      <c r="ER658" s="7"/>
      <c r="ES658" s="7"/>
      <c r="ET658" s="7"/>
      <c r="EU658" s="7"/>
      <c r="EV658" s="7"/>
      <c r="EW658" s="7"/>
      <c r="EX658" s="7"/>
      <c r="EY658" s="7"/>
      <c r="EZ658" s="7"/>
      <c r="FA658" s="7"/>
      <c r="FB658" s="7"/>
      <c r="FC658" s="7"/>
      <c r="FD658" s="7"/>
      <c r="FE658" s="7"/>
      <c r="FF658" s="7"/>
      <c r="FG658" s="7"/>
      <c r="FH658" s="7"/>
      <c r="FI658" s="7"/>
      <c r="FJ658" s="7"/>
      <c r="FK658" s="7"/>
      <c r="FL658" s="7"/>
      <c r="FM658" s="7"/>
      <c r="FN658" s="7"/>
      <c r="FO658" s="7"/>
      <c r="FP658" s="7"/>
      <c r="FQ658" s="7"/>
      <c r="FR658" s="7"/>
      <c r="FS658" s="7"/>
      <c r="FT658" s="7"/>
      <c r="FU658" s="7"/>
      <c r="FV658" s="7"/>
      <c r="FW658" s="7"/>
      <c r="FX658" s="7"/>
      <c r="FY658" s="7"/>
      <c r="FZ658" s="7"/>
      <c r="GA658" s="7"/>
      <c r="GB658" s="7"/>
      <c r="GC658" s="7"/>
      <c r="GD658" s="7"/>
      <c r="GE658" s="7"/>
      <c r="GF658" s="7"/>
      <c r="GG658" s="7"/>
      <c r="GH658" s="7"/>
      <c r="GI658" s="7"/>
      <c r="GJ658" s="7"/>
      <c r="GK658" s="7"/>
      <c r="GL658" s="7"/>
      <c r="GM658" s="7"/>
      <c r="GN658" s="7"/>
      <c r="GO658" s="7"/>
      <c r="GP658" s="7"/>
      <c r="GQ658" s="7"/>
      <c r="GR658" s="7"/>
      <c r="GS658" s="7"/>
      <c r="GT658" s="7"/>
      <c r="GU658" s="7"/>
      <c r="GV658" s="7"/>
      <c r="GW658" s="7"/>
      <c r="GX658" s="7"/>
      <c r="GY658" s="7"/>
      <c r="GZ658" s="7"/>
      <c r="HA658" s="7"/>
      <c r="HB658" s="7"/>
      <c r="HC658" s="7"/>
      <c r="HD658" s="7"/>
      <c r="HE658" s="7"/>
      <c r="HF658" s="7"/>
      <c r="HG658" s="7"/>
      <c r="HH658" s="7"/>
      <c r="HI658" s="7"/>
      <c r="HJ658" s="7"/>
      <c r="HK658" s="7"/>
      <c r="HL658" s="7"/>
      <c r="HM658" s="7"/>
      <c r="HN658" s="7"/>
      <c r="HO658" s="7"/>
      <c r="HP658" s="7"/>
      <c r="HQ658" s="7"/>
      <c r="HR658" s="7"/>
      <c r="HS658" s="7"/>
      <c r="HT658" s="7"/>
      <c r="HU658" s="7"/>
      <c r="HV658" s="7"/>
      <c r="HW658" s="7"/>
      <c r="HX658" s="7"/>
      <c r="HY658" s="7"/>
      <c r="HZ658" s="7"/>
      <c r="IA658" s="7"/>
      <c r="IB658" s="7"/>
      <c r="IC658" s="7"/>
      <c r="ID658" s="7"/>
      <c r="IE658" s="7"/>
      <c r="IF658" s="7"/>
      <c r="IG658" s="7"/>
      <c r="IH658" s="7"/>
      <c r="II658" s="7"/>
      <c r="IJ658" s="7"/>
      <c r="IK658" s="7"/>
      <c r="IL658" s="7"/>
      <c r="IM658" s="7"/>
      <c r="IN658" s="7"/>
      <c r="IO658" s="7"/>
      <c r="IP658" s="7"/>
      <c r="IQ658" s="7"/>
      <c r="IR658" s="7"/>
      <c r="IS658" s="7"/>
      <c r="IT658" s="7"/>
      <c r="IU658" s="7"/>
      <c r="IV658" s="7"/>
      <c r="IW658" s="7"/>
      <c r="IX658" s="7"/>
      <c r="IY658" s="7"/>
      <c r="IZ658" s="7"/>
      <c r="JA658" s="7"/>
      <c r="JB658" s="7"/>
      <c r="JC658" s="7"/>
      <c r="JD658" s="7"/>
      <c r="JE658" s="7"/>
      <c r="JF658" s="7"/>
      <c r="JG658" s="7"/>
      <c r="JH658" s="7"/>
      <c r="JI658" s="7"/>
      <c r="JJ658" s="7"/>
      <c r="JK658" s="7"/>
      <c r="JL658" s="7"/>
      <c r="JM658" s="7"/>
      <c r="JN658" s="7"/>
      <c r="JO658" s="7"/>
      <c r="JP658" s="7"/>
      <c r="JQ658" s="7"/>
      <c r="JR658" s="7"/>
      <c r="JS658" s="7"/>
      <c r="JT658" s="7"/>
      <c r="JU658" s="7"/>
      <c r="JV658" s="7"/>
      <c r="JW658" s="7"/>
      <c r="JX658" s="7"/>
      <c r="JY658" s="7"/>
      <c r="JZ658" s="7"/>
      <c r="KA658" s="7"/>
      <c r="KB658" s="7"/>
      <c r="KC658" s="7"/>
      <c r="KD658" s="7"/>
      <c r="KE658" s="7"/>
      <c r="KF658" s="7"/>
      <c r="KG658" s="7"/>
      <c r="KH658" s="7"/>
      <c r="KI658" s="7"/>
      <c r="KJ658" s="7"/>
      <c r="KK658" s="7"/>
      <c r="KL658" s="7"/>
      <c r="KM658" s="7"/>
      <c r="KN658" s="7"/>
      <c r="KO658" s="7"/>
      <c r="KP658" s="7"/>
      <c r="KQ658" s="7"/>
      <c r="KR658" s="7"/>
      <c r="KS658" s="7"/>
      <c r="KT658" s="7"/>
      <c r="KU658" s="7"/>
      <c r="KV658" s="7"/>
      <c r="KW658" s="7"/>
      <c r="KX658" s="7"/>
      <c r="KY658" s="7"/>
      <c r="KZ658" s="7"/>
      <c r="LA658" s="7"/>
      <c r="LB658" s="7"/>
      <c r="LC658" s="7"/>
      <c r="LD658" s="7"/>
      <c r="LE658" s="7"/>
      <c r="LF658" s="7"/>
      <c r="LG658" s="7"/>
      <c r="LH658" s="7"/>
      <c r="LI658" s="7"/>
      <c r="LJ658" s="7"/>
      <c r="LK658" s="7"/>
      <c r="LL658" s="7"/>
      <c r="LM658" s="7"/>
      <c r="LN658" s="7"/>
      <c r="LO658" s="7"/>
      <c r="LP658" s="7"/>
      <c r="LQ658" s="7"/>
      <c r="LR658" s="7"/>
      <c r="LS658" s="7"/>
      <c r="LT658" s="7"/>
      <c r="LU658" s="7"/>
      <c r="LV658" s="7"/>
      <c r="LW658" s="7"/>
      <c r="LX658" s="7"/>
      <c r="LY658" s="7"/>
      <c r="LZ658" s="7"/>
      <c r="MA658" s="7"/>
      <c r="MB658" s="7"/>
      <c r="MC658" s="7"/>
      <c r="MD658" s="7"/>
      <c r="ME658" s="7"/>
      <c r="MF658" s="7"/>
      <c r="MG658" s="7"/>
      <c r="MH658" s="7"/>
      <c r="MI658" s="7"/>
      <c r="MJ658" s="7"/>
      <c r="MK658" s="7"/>
      <c r="ML658" s="7"/>
      <c r="MM658" s="7"/>
      <c r="MN658" s="7"/>
      <c r="MO658" s="7"/>
      <c r="MP658" s="7"/>
      <c r="MQ658" s="7"/>
      <c r="MR658" s="7"/>
      <c r="MS658" s="7"/>
      <c r="MT658" s="7"/>
      <c r="MU658" s="7"/>
      <c r="MV658" s="7"/>
      <c r="MW658" s="7"/>
      <c r="MX658" s="7"/>
      <c r="MY658" s="7"/>
      <c r="MZ658" s="7"/>
      <c r="NA658" s="7"/>
      <c r="NB658" s="7"/>
      <c r="NC658" s="7"/>
      <c r="ND658" s="7"/>
      <c r="NE658" s="7"/>
      <c r="NF658" s="7"/>
      <c r="NG658" s="7"/>
      <c r="NH658" s="7"/>
      <c r="NI658" s="7"/>
      <c r="NJ658" s="7"/>
      <c r="NK658" s="7"/>
      <c r="NL658" s="7"/>
      <c r="NM658" s="7"/>
      <c r="NN658" s="7"/>
      <c r="NO658" s="7"/>
      <c r="NP658" s="7"/>
      <c r="NQ658" s="7"/>
      <c r="NR658" s="7"/>
      <c r="NS658" s="7"/>
      <c r="NT658" s="7"/>
      <c r="NU658" s="7"/>
      <c r="NV658" s="7"/>
      <c r="NW658" s="7"/>
      <c r="NX658" s="7"/>
      <c r="NY658" s="7"/>
      <c r="NZ658" s="7"/>
      <c r="OA658" s="7"/>
      <c r="OB658" s="7"/>
      <c r="OC658" s="7"/>
      <c r="OD658" s="7"/>
      <c r="OE658" s="7"/>
      <c r="OF658" s="7"/>
      <c r="OG658" s="7"/>
      <c r="OH658" s="7"/>
      <c r="OI658" s="7"/>
      <c r="OJ658" s="7"/>
      <c r="OK658" s="7"/>
      <c r="OL658" s="7"/>
      <c r="OM658" s="7"/>
      <c r="ON658" s="7"/>
      <c r="OO658" s="7"/>
      <c r="OP658" s="7"/>
      <c r="OQ658" s="7"/>
      <c r="OR658" s="7"/>
      <c r="OS658" s="7"/>
      <c r="OT658" s="7"/>
      <c r="OU658" s="7"/>
      <c r="OV658" s="7"/>
      <c r="OW658" s="7"/>
      <c r="OX658" s="7"/>
      <c r="OY658" s="7"/>
      <c r="OZ658" s="7"/>
      <c r="PA658" s="7"/>
      <c r="PB658" s="7"/>
      <c r="PC658" s="7"/>
      <c r="PD658" s="7"/>
      <c r="PE658" s="7"/>
      <c r="PF658" s="7"/>
      <c r="PG658" s="7"/>
      <c r="PH658" s="7"/>
      <c r="PI658" s="7"/>
      <c r="PJ658" s="7"/>
      <c r="PK658" s="7"/>
      <c r="PL658" s="7"/>
      <c r="PM658" s="7"/>
      <c r="PN658" s="7"/>
      <c r="PO658" s="7"/>
      <c r="PP658" s="7"/>
      <c r="PQ658" s="7"/>
      <c r="PR658" s="7"/>
      <c r="PS658" s="7"/>
      <c r="PT658" s="7"/>
      <c r="PU658" s="7"/>
      <c r="PV658" s="7"/>
      <c r="PW658" s="7"/>
      <c r="PX658" s="7"/>
      <c r="PY658" s="7"/>
      <c r="PZ658" s="7"/>
      <c r="QA658" s="7"/>
      <c r="QB658" s="7"/>
      <c r="QC658" s="7"/>
      <c r="QD658" s="7"/>
      <c r="QE658" s="7"/>
      <c r="QF658" s="7"/>
      <c r="QG658" s="7"/>
      <c r="QH658" s="7"/>
      <c r="QI658" s="7"/>
      <c r="QJ658" s="7"/>
      <c r="QK658" s="7"/>
      <c r="QL658" s="7"/>
      <c r="QM658" s="7"/>
      <c r="QN658" s="7"/>
      <c r="QO658" s="7"/>
      <c r="QP658" s="7"/>
      <c r="QQ658" s="7"/>
      <c r="QR658" s="7"/>
      <c r="QS658" s="7"/>
      <c r="QT658" s="7"/>
      <c r="QU658" s="7"/>
      <c r="QV658" s="7"/>
      <c r="QW658" s="7"/>
      <c r="QX658" s="7"/>
      <c r="QY658" s="7"/>
      <c r="QZ658" s="7"/>
      <c r="RA658" s="7"/>
      <c r="RB658" s="7"/>
      <c r="RC658" s="7"/>
      <c r="RD658" s="7"/>
      <c r="RE658" s="7"/>
      <c r="RF658" s="7"/>
      <c r="RG658" s="7"/>
      <c r="RH658" s="7"/>
      <c r="RI658" s="7"/>
      <c r="RJ658" s="7"/>
      <c r="RK658" s="7"/>
      <c r="RL658" s="7"/>
      <c r="RM658" s="7"/>
      <c r="RN658" s="7"/>
      <c r="RO658" s="7"/>
      <c r="RP658" s="7"/>
      <c r="RQ658" s="7"/>
      <c r="RR658" s="7"/>
      <c r="RS658" s="7"/>
      <c r="RT658" s="7"/>
      <c r="RU658" s="7"/>
      <c r="RV658" s="7"/>
      <c r="RW658" s="7"/>
      <c r="RX658" s="7"/>
      <c r="RY658" s="7"/>
      <c r="RZ658" s="7"/>
      <c r="SA658" s="7"/>
      <c r="SB658" s="7"/>
      <c r="SC658" s="7"/>
      <c r="SD658" s="7"/>
      <c r="SE658" s="7"/>
      <c r="SF658" s="7"/>
      <c r="SG658" s="7"/>
      <c r="SH658" s="7"/>
      <c r="SI658" s="7"/>
      <c r="SJ658" s="7"/>
      <c r="SK658" s="7"/>
    </row>
    <row r="659" ht="14.2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  <c r="DT659" s="7"/>
      <c r="DU659" s="7"/>
      <c r="DV659" s="7"/>
      <c r="DW659" s="7"/>
      <c r="DX659" s="7"/>
      <c r="DY659" s="7"/>
      <c r="DZ659" s="7"/>
      <c r="EA659" s="7"/>
      <c r="EB659" s="7"/>
      <c r="EC659" s="7"/>
      <c r="ED659" s="7"/>
      <c r="EE659" s="7"/>
      <c r="EF659" s="7"/>
      <c r="EG659" s="7"/>
      <c r="EH659" s="7"/>
      <c r="EI659" s="7"/>
      <c r="EJ659" s="7"/>
      <c r="EK659" s="7"/>
      <c r="EL659" s="7"/>
      <c r="EM659" s="7"/>
      <c r="EN659" s="7"/>
      <c r="EO659" s="7"/>
      <c r="EP659" s="7"/>
      <c r="EQ659" s="7"/>
      <c r="ER659" s="7"/>
      <c r="ES659" s="7"/>
      <c r="ET659" s="7"/>
      <c r="EU659" s="7"/>
      <c r="EV659" s="7"/>
      <c r="EW659" s="7"/>
      <c r="EX659" s="7"/>
      <c r="EY659" s="7"/>
      <c r="EZ659" s="7"/>
      <c r="FA659" s="7"/>
      <c r="FB659" s="7"/>
      <c r="FC659" s="7"/>
      <c r="FD659" s="7"/>
      <c r="FE659" s="7"/>
      <c r="FF659" s="7"/>
      <c r="FG659" s="7"/>
      <c r="FH659" s="7"/>
      <c r="FI659" s="7"/>
      <c r="FJ659" s="7"/>
      <c r="FK659" s="7"/>
      <c r="FL659" s="7"/>
      <c r="FM659" s="7"/>
      <c r="FN659" s="7"/>
      <c r="FO659" s="7"/>
      <c r="FP659" s="7"/>
      <c r="FQ659" s="7"/>
      <c r="FR659" s="7"/>
      <c r="FS659" s="7"/>
      <c r="FT659" s="7"/>
      <c r="FU659" s="7"/>
      <c r="FV659" s="7"/>
      <c r="FW659" s="7"/>
      <c r="FX659" s="7"/>
      <c r="FY659" s="7"/>
      <c r="FZ659" s="7"/>
      <c r="GA659" s="7"/>
      <c r="GB659" s="7"/>
      <c r="GC659" s="7"/>
      <c r="GD659" s="7"/>
      <c r="GE659" s="7"/>
      <c r="GF659" s="7"/>
      <c r="GG659" s="7"/>
      <c r="GH659" s="7"/>
      <c r="GI659" s="7"/>
      <c r="GJ659" s="7"/>
      <c r="GK659" s="7"/>
      <c r="GL659" s="7"/>
      <c r="GM659" s="7"/>
      <c r="GN659" s="7"/>
      <c r="GO659" s="7"/>
      <c r="GP659" s="7"/>
      <c r="GQ659" s="7"/>
      <c r="GR659" s="7"/>
      <c r="GS659" s="7"/>
      <c r="GT659" s="7"/>
      <c r="GU659" s="7"/>
      <c r="GV659" s="7"/>
      <c r="GW659" s="7"/>
      <c r="GX659" s="7"/>
      <c r="GY659" s="7"/>
      <c r="GZ659" s="7"/>
      <c r="HA659" s="7"/>
      <c r="HB659" s="7"/>
      <c r="HC659" s="7"/>
      <c r="HD659" s="7"/>
      <c r="HE659" s="7"/>
      <c r="HF659" s="7"/>
      <c r="HG659" s="7"/>
      <c r="HH659" s="7"/>
      <c r="HI659" s="7"/>
      <c r="HJ659" s="7"/>
      <c r="HK659" s="7"/>
      <c r="HL659" s="7"/>
      <c r="HM659" s="7"/>
      <c r="HN659" s="7"/>
      <c r="HO659" s="7"/>
      <c r="HP659" s="7"/>
      <c r="HQ659" s="7"/>
      <c r="HR659" s="7"/>
      <c r="HS659" s="7"/>
      <c r="HT659" s="7"/>
      <c r="HU659" s="7"/>
      <c r="HV659" s="7"/>
      <c r="HW659" s="7"/>
      <c r="HX659" s="7"/>
      <c r="HY659" s="7"/>
      <c r="HZ659" s="7"/>
      <c r="IA659" s="7"/>
      <c r="IB659" s="7"/>
      <c r="IC659" s="7"/>
      <c r="ID659" s="7"/>
      <c r="IE659" s="7"/>
      <c r="IF659" s="7"/>
      <c r="IG659" s="7"/>
      <c r="IH659" s="7"/>
      <c r="II659" s="7"/>
      <c r="IJ659" s="7"/>
      <c r="IK659" s="7"/>
      <c r="IL659" s="7"/>
      <c r="IM659" s="7"/>
      <c r="IN659" s="7"/>
      <c r="IO659" s="7"/>
      <c r="IP659" s="7"/>
      <c r="IQ659" s="7"/>
      <c r="IR659" s="7"/>
      <c r="IS659" s="7"/>
      <c r="IT659" s="7"/>
      <c r="IU659" s="7"/>
      <c r="IV659" s="7"/>
      <c r="IW659" s="7"/>
      <c r="IX659" s="7"/>
      <c r="IY659" s="7"/>
      <c r="IZ659" s="7"/>
      <c r="JA659" s="7"/>
      <c r="JB659" s="7"/>
      <c r="JC659" s="7"/>
      <c r="JD659" s="7"/>
      <c r="JE659" s="7"/>
      <c r="JF659" s="7"/>
      <c r="JG659" s="7"/>
      <c r="JH659" s="7"/>
      <c r="JI659" s="7"/>
      <c r="JJ659" s="7"/>
      <c r="JK659" s="7"/>
      <c r="JL659" s="7"/>
      <c r="JM659" s="7"/>
      <c r="JN659" s="7"/>
      <c r="JO659" s="7"/>
      <c r="JP659" s="7"/>
      <c r="JQ659" s="7"/>
      <c r="JR659" s="7"/>
      <c r="JS659" s="7"/>
      <c r="JT659" s="7"/>
      <c r="JU659" s="7"/>
      <c r="JV659" s="7"/>
      <c r="JW659" s="7"/>
      <c r="JX659" s="7"/>
      <c r="JY659" s="7"/>
      <c r="JZ659" s="7"/>
      <c r="KA659" s="7"/>
      <c r="KB659" s="7"/>
      <c r="KC659" s="7"/>
      <c r="KD659" s="7"/>
      <c r="KE659" s="7"/>
      <c r="KF659" s="7"/>
      <c r="KG659" s="7"/>
      <c r="KH659" s="7"/>
      <c r="KI659" s="7"/>
      <c r="KJ659" s="7"/>
      <c r="KK659" s="7"/>
      <c r="KL659" s="7"/>
      <c r="KM659" s="7"/>
      <c r="KN659" s="7"/>
      <c r="KO659" s="7"/>
      <c r="KP659" s="7"/>
      <c r="KQ659" s="7"/>
      <c r="KR659" s="7"/>
      <c r="KS659" s="7"/>
      <c r="KT659" s="7"/>
      <c r="KU659" s="7"/>
      <c r="KV659" s="7"/>
      <c r="KW659" s="7"/>
      <c r="KX659" s="7"/>
      <c r="KY659" s="7"/>
      <c r="KZ659" s="7"/>
      <c r="LA659" s="7"/>
      <c r="LB659" s="7"/>
      <c r="LC659" s="7"/>
      <c r="LD659" s="7"/>
      <c r="LE659" s="7"/>
      <c r="LF659" s="7"/>
      <c r="LG659" s="7"/>
      <c r="LH659" s="7"/>
      <c r="LI659" s="7"/>
      <c r="LJ659" s="7"/>
      <c r="LK659" s="7"/>
      <c r="LL659" s="7"/>
      <c r="LM659" s="7"/>
      <c r="LN659" s="7"/>
      <c r="LO659" s="7"/>
      <c r="LP659" s="7"/>
      <c r="LQ659" s="7"/>
      <c r="LR659" s="7"/>
      <c r="LS659" s="7"/>
      <c r="LT659" s="7"/>
      <c r="LU659" s="7"/>
      <c r="LV659" s="7"/>
      <c r="LW659" s="7"/>
      <c r="LX659" s="7"/>
      <c r="LY659" s="7"/>
      <c r="LZ659" s="7"/>
      <c r="MA659" s="7"/>
      <c r="MB659" s="7"/>
      <c r="MC659" s="7"/>
      <c r="MD659" s="7"/>
      <c r="ME659" s="7"/>
      <c r="MF659" s="7"/>
      <c r="MG659" s="7"/>
      <c r="MH659" s="7"/>
      <c r="MI659" s="7"/>
      <c r="MJ659" s="7"/>
      <c r="MK659" s="7"/>
      <c r="ML659" s="7"/>
      <c r="MM659" s="7"/>
      <c r="MN659" s="7"/>
      <c r="MO659" s="7"/>
      <c r="MP659" s="7"/>
      <c r="MQ659" s="7"/>
      <c r="MR659" s="7"/>
      <c r="MS659" s="7"/>
      <c r="MT659" s="7"/>
      <c r="MU659" s="7"/>
      <c r="MV659" s="7"/>
      <c r="MW659" s="7"/>
      <c r="MX659" s="7"/>
      <c r="MY659" s="7"/>
      <c r="MZ659" s="7"/>
      <c r="NA659" s="7"/>
      <c r="NB659" s="7"/>
      <c r="NC659" s="7"/>
      <c r="ND659" s="7"/>
      <c r="NE659" s="7"/>
      <c r="NF659" s="7"/>
      <c r="NG659" s="7"/>
      <c r="NH659" s="7"/>
      <c r="NI659" s="7"/>
      <c r="NJ659" s="7"/>
      <c r="NK659" s="7"/>
      <c r="NL659" s="7"/>
      <c r="NM659" s="7"/>
      <c r="NN659" s="7"/>
      <c r="NO659" s="7"/>
      <c r="NP659" s="7"/>
      <c r="NQ659" s="7"/>
      <c r="NR659" s="7"/>
      <c r="NS659" s="7"/>
      <c r="NT659" s="7"/>
      <c r="NU659" s="7"/>
      <c r="NV659" s="7"/>
      <c r="NW659" s="7"/>
      <c r="NX659" s="7"/>
      <c r="NY659" s="7"/>
      <c r="NZ659" s="7"/>
      <c r="OA659" s="7"/>
      <c r="OB659" s="7"/>
      <c r="OC659" s="7"/>
      <c r="OD659" s="7"/>
      <c r="OE659" s="7"/>
      <c r="OF659" s="7"/>
      <c r="OG659" s="7"/>
      <c r="OH659" s="7"/>
      <c r="OI659" s="7"/>
      <c r="OJ659" s="7"/>
      <c r="OK659" s="7"/>
      <c r="OL659" s="7"/>
      <c r="OM659" s="7"/>
      <c r="ON659" s="7"/>
      <c r="OO659" s="7"/>
      <c r="OP659" s="7"/>
      <c r="OQ659" s="7"/>
      <c r="OR659" s="7"/>
      <c r="OS659" s="7"/>
      <c r="OT659" s="7"/>
      <c r="OU659" s="7"/>
      <c r="OV659" s="7"/>
      <c r="OW659" s="7"/>
      <c r="OX659" s="7"/>
      <c r="OY659" s="7"/>
      <c r="OZ659" s="7"/>
      <c r="PA659" s="7"/>
      <c r="PB659" s="7"/>
      <c r="PC659" s="7"/>
      <c r="PD659" s="7"/>
      <c r="PE659" s="7"/>
      <c r="PF659" s="7"/>
      <c r="PG659" s="7"/>
      <c r="PH659" s="7"/>
      <c r="PI659" s="7"/>
      <c r="PJ659" s="7"/>
      <c r="PK659" s="7"/>
      <c r="PL659" s="7"/>
      <c r="PM659" s="7"/>
      <c r="PN659" s="7"/>
      <c r="PO659" s="7"/>
      <c r="PP659" s="7"/>
      <c r="PQ659" s="7"/>
      <c r="PR659" s="7"/>
      <c r="PS659" s="7"/>
      <c r="PT659" s="7"/>
      <c r="PU659" s="7"/>
      <c r="PV659" s="7"/>
      <c r="PW659" s="7"/>
      <c r="PX659" s="7"/>
      <c r="PY659" s="7"/>
      <c r="PZ659" s="7"/>
      <c r="QA659" s="7"/>
      <c r="QB659" s="7"/>
      <c r="QC659" s="7"/>
      <c r="QD659" s="7"/>
      <c r="QE659" s="7"/>
      <c r="QF659" s="7"/>
      <c r="QG659" s="7"/>
      <c r="QH659" s="7"/>
      <c r="QI659" s="7"/>
      <c r="QJ659" s="7"/>
      <c r="QK659" s="7"/>
      <c r="QL659" s="7"/>
      <c r="QM659" s="7"/>
      <c r="QN659" s="7"/>
      <c r="QO659" s="7"/>
      <c r="QP659" s="7"/>
      <c r="QQ659" s="7"/>
      <c r="QR659" s="7"/>
      <c r="QS659" s="7"/>
      <c r="QT659" s="7"/>
      <c r="QU659" s="7"/>
      <c r="QV659" s="7"/>
      <c r="QW659" s="7"/>
      <c r="QX659" s="7"/>
      <c r="QY659" s="7"/>
      <c r="QZ659" s="7"/>
      <c r="RA659" s="7"/>
      <c r="RB659" s="7"/>
      <c r="RC659" s="7"/>
      <c r="RD659" s="7"/>
      <c r="RE659" s="7"/>
      <c r="RF659" s="7"/>
      <c r="RG659" s="7"/>
      <c r="RH659" s="7"/>
      <c r="RI659" s="7"/>
      <c r="RJ659" s="7"/>
      <c r="RK659" s="7"/>
      <c r="RL659" s="7"/>
      <c r="RM659" s="7"/>
      <c r="RN659" s="7"/>
      <c r="RO659" s="7"/>
      <c r="RP659" s="7"/>
      <c r="RQ659" s="7"/>
      <c r="RR659" s="7"/>
      <c r="RS659" s="7"/>
      <c r="RT659" s="7"/>
      <c r="RU659" s="7"/>
      <c r="RV659" s="7"/>
      <c r="RW659" s="7"/>
      <c r="RX659" s="7"/>
      <c r="RY659" s="7"/>
      <c r="RZ659" s="7"/>
      <c r="SA659" s="7"/>
      <c r="SB659" s="7"/>
      <c r="SC659" s="7"/>
      <c r="SD659" s="7"/>
      <c r="SE659" s="7"/>
      <c r="SF659" s="7"/>
      <c r="SG659" s="7"/>
      <c r="SH659" s="7"/>
      <c r="SI659" s="7"/>
      <c r="SJ659" s="7"/>
      <c r="SK659" s="7"/>
    </row>
    <row r="660" ht="14.2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  <c r="DT660" s="7"/>
      <c r="DU660" s="7"/>
      <c r="DV660" s="7"/>
      <c r="DW660" s="7"/>
      <c r="DX660" s="7"/>
      <c r="DY660" s="7"/>
      <c r="DZ660" s="7"/>
      <c r="EA660" s="7"/>
      <c r="EB660" s="7"/>
      <c r="EC660" s="7"/>
      <c r="ED660" s="7"/>
      <c r="EE660" s="7"/>
      <c r="EF660" s="7"/>
      <c r="EG660" s="7"/>
      <c r="EH660" s="7"/>
      <c r="EI660" s="7"/>
      <c r="EJ660" s="7"/>
      <c r="EK660" s="7"/>
      <c r="EL660" s="7"/>
      <c r="EM660" s="7"/>
      <c r="EN660" s="7"/>
      <c r="EO660" s="7"/>
      <c r="EP660" s="7"/>
      <c r="EQ660" s="7"/>
      <c r="ER660" s="7"/>
      <c r="ES660" s="7"/>
      <c r="ET660" s="7"/>
      <c r="EU660" s="7"/>
      <c r="EV660" s="7"/>
      <c r="EW660" s="7"/>
      <c r="EX660" s="7"/>
      <c r="EY660" s="7"/>
      <c r="EZ660" s="7"/>
      <c r="FA660" s="7"/>
      <c r="FB660" s="7"/>
      <c r="FC660" s="7"/>
      <c r="FD660" s="7"/>
      <c r="FE660" s="7"/>
      <c r="FF660" s="7"/>
      <c r="FG660" s="7"/>
      <c r="FH660" s="7"/>
      <c r="FI660" s="7"/>
      <c r="FJ660" s="7"/>
      <c r="FK660" s="7"/>
      <c r="FL660" s="7"/>
      <c r="FM660" s="7"/>
      <c r="FN660" s="7"/>
      <c r="FO660" s="7"/>
      <c r="FP660" s="7"/>
      <c r="FQ660" s="7"/>
      <c r="FR660" s="7"/>
      <c r="FS660" s="7"/>
      <c r="FT660" s="7"/>
      <c r="FU660" s="7"/>
      <c r="FV660" s="7"/>
      <c r="FW660" s="7"/>
      <c r="FX660" s="7"/>
      <c r="FY660" s="7"/>
      <c r="FZ660" s="7"/>
      <c r="GA660" s="7"/>
      <c r="GB660" s="7"/>
      <c r="GC660" s="7"/>
      <c r="GD660" s="7"/>
      <c r="GE660" s="7"/>
      <c r="GF660" s="7"/>
      <c r="GG660" s="7"/>
      <c r="GH660" s="7"/>
      <c r="GI660" s="7"/>
      <c r="GJ660" s="7"/>
      <c r="GK660" s="7"/>
      <c r="GL660" s="7"/>
      <c r="GM660" s="7"/>
      <c r="GN660" s="7"/>
      <c r="GO660" s="7"/>
      <c r="GP660" s="7"/>
      <c r="GQ660" s="7"/>
      <c r="GR660" s="7"/>
      <c r="GS660" s="7"/>
      <c r="GT660" s="7"/>
      <c r="GU660" s="7"/>
      <c r="GV660" s="7"/>
      <c r="GW660" s="7"/>
      <c r="GX660" s="7"/>
      <c r="GY660" s="7"/>
      <c r="GZ660" s="7"/>
      <c r="HA660" s="7"/>
      <c r="HB660" s="7"/>
      <c r="HC660" s="7"/>
      <c r="HD660" s="7"/>
      <c r="HE660" s="7"/>
      <c r="HF660" s="7"/>
      <c r="HG660" s="7"/>
      <c r="HH660" s="7"/>
      <c r="HI660" s="7"/>
      <c r="HJ660" s="7"/>
      <c r="HK660" s="7"/>
      <c r="HL660" s="7"/>
      <c r="HM660" s="7"/>
      <c r="HN660" s="7"/>
      <c r="HO660" s="7"/>
      <c r="HP660" s="7"/>
      <c r="HQ660" s="7"/>
      <c r="HR660" s="7"/>
      <c r="HS660" s="7"/>
      <c r="HT660" s="7"/>
      <c r="HU660" s="7"/>
      <c r="HV660" s="7"/>
      <c r="HW660" s="7"/>
      <c r="HX660" s="7"/>
      <c r="HY660" s="7"/>
      <c r="HZ660" s="7"/>
      <c r="IA660" s="7"/>
      <c r="IB660" s="7"/>
      <c r="IC660" s="7"/>
      <c r="ID660" s="7"/>
      <c r="IE660" s="7"/>
      <c r="IF660" s="7"/>
      <c r="IG660" s="7"/>
      <c r="IH660" s="7"/>
      <c r="II660" s="7"/>
      <c r="IJ660" s="7"/>
      <c r="IK660" s="7"/>
      <c r="IL660" s="7"/>
      <c r="IM660" s="7"/>
      <c r="IN660" s="7"/>
      <c r="IO660" s="7"/>
      <c r="IP660" s="7"/>
      <c r="IQ660" s="7"/>
      <c r="IR660" s="7"/>
      <c r="IS660" s="7"/>
      <c r="IT660" s="7"/>
      <c r="IU660" s="7"/>
      <c r="IV660" s="7"/>
      <c r="IW660" s="7"/>
      <c r="IX660" s="7"/>
      <c r="IY660" s="7"/>
      <c r="IZ660" s="7"/>
      <c r="JA660" s="7"/>
      <c r="JB660" s="7"/>
      <c r="JC660" s="7"/>
      <c r="JD660" s="7"/>
      <c r="JE660" s="7"/>
      <c r="JF660" s="7"/>
      <c r="JG660" s="7"/>
      <c r="JH660" s="7"/>
      <c r="JI660" s="7"/>
      <c r="JJ660" s="7"/>
      <c r="JK660" s="7"/>
      <c r="JL660" s="7"/>
      <c r="JM660" s="7"/>
      <c r="JN660" s="7"/>
      <c r="JO660" s="7"/>
      <c r="JP660" s="7"/>
      <c r="JQ660" s="7"/>
      <c r="JR660" s="7"/>
      <c r="JS660" s="7"/>
      <c r="JT660" s="7"/>
      <c r="JU660" s="7"/>
      <c r="JV660" s="7"/>
      <c r="JW660" s="7"/>
      <c r="JX660" s="7"/>
      <c r="JY660" s="7"/>
      <c r="JZ660" s="7"/>
      <c r="KA660" s="7"/>
      <c r="KB660" s="7"/>
      <c r="KC660" s="7"/>
      <c r="KD660" s="7"/>
      <c r="KE660" s="7"/>
      <c r="KF660" s="7"/>
      <c r="KG660" s="7"/>
      <c r="KH660" s="7"/>
      <c r="KI660" s="7"/>
      <c r="KJ660" s="7"/>
      <c r="KK660" s="7"/>
      <c r="KL660" s="7"/>
      <c r="KM660" s="7"/>
      <c r="KN660" s="7"/>
      <c r="KO660" s="7"/>
      <c r="KP660" s="7"/>
      <c r="KQ660" s="7"/>
      <c r="KR660" s="7"/>
      <c r="KS660" s="7"/>
      <c r="KT660" s="7"/>
      <c r="KU660" s="7"/>
      <c r="KV660" s="7"/>
      <c r="KW660" s="7"/>
      <c r="KX660" s="7"/>
      <c r="KY660" s="7"/>
      <c r="KZ660" s="7"/>
      <c r="LA660" s="7"/>
      <c r="LB660" s="7"/>
      <c r="LC660" s="7"/>
      <c r="LD660" s="7"/>
      <c r="LE660" s="7"/>
      <c r="LF660" s="7"/>
      <c r="LG660" s="7"/>
      <c r="LH660" s="7"/>
      <c r="LI660" s="7"/>
      <c r="LJ660" s="7"/>
      <c r="LK660" s="7"/>
      <c r="LL660" s="7"/>
      <c r="LM660" s="7"/>
      <c r="LN660" s="7"/>
      <c r="LO660" s="7"/>
      <c r="LP660" s="7"/>
      <c r="LQ660" s="7"/>
      <c r="LR660" s="7"/>
      <c r="LS660" s="7"/>
      <c r="LT660" s="7"/>
      <c r="LU660" s="7"/>
      <c r="LV660" s="7"/>
      <c r="LW660" s="7"/>
      <c r="LX660" s="7"/>
      <c r="LY660" s="7"/>
      <c r="LZ660" s="7"/>
      <c r="MA660" s="7"/>
      <c r="MB660" s="7"/>
      <c r="MC660" s="7"/>
      <c r="MD660" s="7"/>
      <c r="ME660" s="7"/>
      <c r="MF660" s="7"/>
      <c r="MG660" s="7"/>
      <c r="MH660" s="7"/>
      <c r="MI660" s="7"/>
      <c r="MJ660" s="7"/>
      <c r="MK660" s="7"/>
      <c r="ML660" s="7"/>
      <c r="MM660" s="7"/>
      <c r="MN660" s="7"/>
      <c r="MO660" s="7"/>
      <c r="MP660" s="7"/>
      <c r="MQ660" s="7"/>
      <c r="MR660" s="7"/>
      <c r="MS660" s="7"/>
      <c r="MT660" s="7"/>
      <c r="MU660" s="7"/>
      <c r="MV660" s="7"/>
      <c r="MW660" s="7"/>
      <c r="MX660" s="7"/>
      <c r="MY660" s="7"/>
      <c r="MZ660" s="7"/>
      <c r="NA660" s="7"/>
      <c r="NB660" s="7"/>
      <c r="NC660" s="7"/>
      <c r="ND660" s="7"/>
      <c r="NE660" s="7"/>
      <c r="NF660" s="7"/>
      <c r="NG660" s="7"/>
      <c r="NH660" s="7"/>
      <c r="NI660" s="7"/>
      <c r="NJ660" s="7"/>
      <c r="NK660" s="7"/>
      <c r="NL660" s="7"/>
      <c r="NM660" s="7"/>
      <c r="NN660" s="7"/>
      <c r="NO660" s="7"/>
      <c r="NP660" s="7"/>
      <c r="NQ660" s="7"/>
      <c r="NR660" s="7"/>
      <c r="NS660" s="7"/>
      <c r="NT660" s="7"/>
      <c r="NU660" s="7"/>
      <c r="NV660" s="7"/>
      <c r="NW660" s="7"/>
      <c r="NX660" s="7"/>
      <c r="NY660" s="7"/>
      <c r="NZ660" s="7"/>
      <c r="OA660" s="7"/>
      <c r="OB660" s="7"/>
      <c r="OC660" s="7"/>
      <c r="OD660" s="7"/>
      <c r="OE660" s="7"/>
      <c r="OF660" s="7"/>
      <c r="OG660" s="7"/>
      <c r="OH660" s="7"/>
      <c r="OI660" s="7"/>
      <c r="OJ660" s="7"/>
      <c r="OK660" s="7"/>
      <c r="OL660" s="7"/>
      <c r="OM660" s="7"/>
      <c r="ON660" s="7"/>
      <c r="OO660" s="7"/>
      <c r="OP660" s="7"/>
      <c r="OQ660" s="7"/>
      <c r="OR660" s="7"/>
      <c r="OS660" s="7"/>
      <c r="OT660" s="7"/>
      <c r="OU660" s="7"/>
      <c r="OV660" s="7"/>
      <c r="OW660" s="7"/>
      <c r="OX660" s="7"/>
      <c r="OY660" s="7"/>
      <c r="OZ660" s="7"/>
      <c r="PA660" s="7"/>
      <c r="PB660" s="7"/>
      <c r="PC660" s="7"/>
      <c r="PD660" s="7"/>
      <c r="PE660" s="7"/>
      <c r="PF660" s="7"/>
      <c r="PG660" s="7"/>
      <c r="PH660" s="7"/>
      <c r="PI660" s="7"/>
      <c r="PJ660" s="7"/>
      <c r="PK660" s="7"/>
      <c r="PL660" s="7"/>
      <c r="PM660" s="7"/>
      <c r="PN660" s="7"/>
      <c r="PO660" s="7"/>
      <c r="PP660" s="7"/>
      <c r="PQ660" s="7"/>
      <c r="PR660" s="7"/>
      <c r="PS660" s="7"/>
      <c r="PT660" s="7"/>
      <c r="PU660" s="7"/>
      <c r="PV660" s="7"/>
      <c r="PW660" s="7"/>
      <c r="PX660" s="7"/>
      <c r="PY660" s="7"/>
      <c r="PZ660" s="7"/>
      <c r="QA660" s="7"/>
      <c r="QB660" s="7"/>
      <c r="QC660" s="7"/>
      <c r="QD660" s="7"/>
      <c r="QE660" s="7"/>
      <c r="QF660" s="7"/>
      <c r="QG660" s="7"/>
      <c r="QH660" s="7"/>
      <c r="QI660" s="7"/>
      <c r="QJ660" s="7"/>
      <c r="QK660" s="7"/>
      <c r="QL660" s="7"/>
      <c r="QM660" s="7"/>
      <c r="QN660" s="7"/>
      <c r="QO660" s="7"/>
      <c r="QP660" s="7"/>
      <c r="QQ660" s="7"/>
      <c r="QR660" s="7"/>
      <c r="QS660" s="7"/>
      <c r="QT660" s="7"/>
      <c r="QU660" s="7"/>
      <c r="QV660" s="7"/>
      <c r="QW660" s="7"/>
      <c r="QX660" s="7"/>
      <c r="QY660" s="7"/>
      <c r="QZ660" s="7"/>
      <c r="RA660" s="7"/>
      <c r="RB660" s="7"/>
      <c r="RC660" s="7"/>
      <c r="RD660" s="7"/>
      <c r="RE660" s="7"/>
      <c r="RF660" s="7"/>
      <c r="RG660" s="7"/>
      <c r="RH660" s="7"/>
      <c r="RI660" s="7"/>
      <c r="RJ660" s="7"/>
      <c r="RK660" s="7"/>
      <c r="RL660" s="7"/>
      <c r="RM660" s="7"/>
      <c r="RN660" s="7"/>
      <c r="RO660" s="7"/>
      <c r="RP660" s="7"/>
      <c r="RQ660" s="7"/>
      <c r="RR660" s="7"/>
      <c r="RS660" s="7"/>
      <c r="RT660" s="7"/>
      <c r="RU660" s="7"/>
      <c r="RV660" s="7"/>
      <c r="RW660" s="7"/>
      <c r="RX660" s="7"/>
      <c r="RY660" s="7"/>
      <c r="RZ660" s="7"/>
      <c r="SA660" s="7"/>
      <c r="SB660" s="7"/>
      <c r="SC660" s="7"/>
      <c r="SD660" s="7"/>
      <c r="SE660" s="7"/>
      <c r="SF660" s="7"/>
      <c r="SG660" s="7"/>
      <c r="SH660" s="7"/>
      <c r="SI660" s="7"/>
      <c r="SJ660" s="7"/>
      <c r="SK660" s="7"/>
    </row>
    <row r="661" ht="14.2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  <c r="DT661" s="7"/>
      <c r="DU661" s="7"/>
      <c r="DV661" s="7"/>
      <c r="DW661" s="7"/>
      <c r="DX661" s="7"/>
      <c r="DY661" s="7"/>
      <c r="DZ661" s="7"/>
      <c r="EA661" s="7"/>
      <c r="EB661" s="7"/>
      <c r="EC661" s="7"/>
      <c r="ED661" s="7"/>
      <c r="EE661" s="7"/>
      <c r="EF661" s="7"/>
      <c r="EG661" s="7"/>
      <c r="EH661" s="7"/>
      <c r="EI661" s="7"/>
      <c r="EJ661" s="7"/>
      <c r="EK661" s="7"/>
      <c r="EL661" s="7"/>
      <c r="EM661" s="7"/>
      <c r="EN661" s="7"/>
      <c r="EO661" s="7"/>
      <c r="EP661" s="7"/>
      <c r="EQ661" s="7"/>
      <c r="ER661" s="7"/>
      <c r="ES661" s="7"/>
      <c r="ET661" s="7"/>
      <c r="EU661" s="7"/>
      <c r="EV661" s="7"/>
      <c r="EW661" s="7"/>
      <c r="EX661" s="7"/>
      <c r="EY661" s="7"/>
      <c r="EZ661" s="7"/>
      <c r="FA661" s="7"/>
      <c r="FB661" s="7"/>
      <c r="FC661" s="7"/>
      <c r="FD661" s="7"/>
      <c r="FE661" s="7"/>
      <c r="FF661" s="7"/>
      <c r="FG661" s="7"/>
      <c r="FH661" s="7"/>
      <c r="FI661" s="7"/>
      <c r="FJ661" s="7"/>
      <c r="FK661" s="7"/>
      <c r="FL661" s="7"/>
      <c r="FM661" s="7"/>
      <c r="FN661" s="7"/>
      <c r="FO661" s="7"/>
      <c r="FP661" s="7"/>
      <c r="FQ661" s="7"/>
      <c r="FR661" s="7"/>
      <c r="FS661" s="7"/>
      <c r="FT661" s="7"/>
      <c r="FU661" s="7"/>
      <c r="FV661" s="7"/>
      <c r="FW661" s="7"/>
      <c r="FX661" s="7"/>
      <c r="FY661" s="7"/>
      <c r="FZ661" s="7"/>
      <c r="GA661" s="7"/>
      <c r="GB661" s="7"/>
      <c r="GC661" s="7"/>
      <c r="GD661" s="7"/>
      <c r="GE661" s="7"/>
      <c r="GF661" s="7"/>
      <c r="GG661" s="7"/>
      <c r="GH661" s="7"/>
      <c r="GI661" s="7"/>
      <c r="GJ661" s="7"/>
      <c r="GK661" s="7"/>
      <c r="GL661" s="7"/>
      <c r="GM661" s="7"/>
      <c r="GN661" s="7"/>
      <c r="GO661" s="7"/>
      <c r="GP661" s="7"/>
      <c r="GQ661" s="7"/>
      <c r="GR661" s="7"/>
      <c r="GS661" s="7"/>
      <c r="GT661" s="7"/>
      <c r="GU661" s="7"/>
      <c r="GV661" s="7"/>
      <c r="GW661" s="7"/>
      <c r="GX661" s="7"/>
      <c r="GY661" s="7"/>
      <c r="GZ661" s="7"/>
      <c r="HA661" s="7"/>
      <c r="HB661" s="7"/>
      <c r="HC661" s="7"/>
      <c r="HD661" s="7"/>
      <c r="HE661" s="7"/>
      <c r="HF661" s="7"/>
      <c r="HG661" s="7"/>
      <c r="HH661" s="7"/>
      <c r="HI661" s="7"/>
      <c r="HJ661" s="7"/>
      <c r="HK661" s="7"/>
      <c r="HL661" s="7"/>
      <c r="HM661" s="7"/>
      <c r="HN661" s="7"/>
      <c r="HO661" s="7"/>
      <c r="HP661" s="7"/>
      <c r="HQ661" s="7"/>
      <c r="HR661" s="7"/>
      <c r="HS661" s="7"/>
      <c r="HT661" s="7"/>
      <c r="HU661" s="7"/>
      <c r="HV661" s="7"/>
      <c r="HW661" s="7"/>
      <c r="HX661" s="7"/>
      <c r="HY661" s="7"/>
      <c r="HZ661" s="7"/>
      <c r="IA661" s="7"/>
      <c r="IB661" s="7"/>
      <c r="IC661" s="7"/>
      <c r="ID661" s="7"/>
      <c r="IE661" s="7"/>
      <c r="IF661" s="7"/>
      <c r="IG661" s="7"/>
      <c r="IH661" s="7"/>
      <c r="II661" s="7"/>
      <c r="IJ661" s="7"/>
      <c r="IK661" s="7"/>
      <c r="IL661" s="7"/>
      <c r="IM661" s="7"/>
      <c r="IN661" s="7"/>
      <c r="IO661" s="7"/>
      <c r="IP661" s="7"/>
      <c r="IQ661" s="7"/>
      <c r="IR661" s="7"/>
      <c r="IS661" s="7"/>
      <c r="IT661" s="7"/>
      <c r="IU661" s="7"/>
      <c r="IV661" s="7"/>
      <c r="IW661" s="7"/>
      <c r="IX661" s="7"/>
      <c r="IY661" s="7"/>
      <c r="IZ661" s="7"/>
      <c r="JA661" s="7"/>
      <c r="JB661" s="7"/>
      <c r="JC661" s="7"/>
      <c r="JD661" s="7"/>
      <c r="JE661" s="7"/>
      <c r="JF661" s="7"/>
      <c r="JG661" s="7"/>
      <c r="JH661" s="7"/>
      <c r="JI661" s="7"/>
      <c r="JJ661" s="7"/>
      <c r="JK661" s="7"/>
      <c r="JL661" s="7"/>
      <c r="JM661" s="7"/>
      <c r="JN661" s="7"/>
      <c r="JO661" s="7"/>
      <c r="JP661" s="7"/>
      <c r="JQ661" s="7"/>
      <c r="JR661" s="7"/>
      <c r="JS661" s="7"/>
      <c r="JT661" s="7"/>
      <c r="JU661" s="7"/>
      <c r="JV661" s="7"/>
      <c r="JW661" s="7"/>
      <c r="JX661" s="7"/>
      <c r="JY661" s="7"/>
      <c r="JZ661" s="7"/>
      <c r="KA661" s="7"/>
      <c r="KB661" s="7"/>
      <c r="KC661" s="7"/>
      <c r="KD661" s="7"/>
      <c r="KE661" s="7"/>
      <c r="KF661" s="7"/>
      <c r="KG661" s="7"/>
      <c r="KH661" s="7"/>
      <c r="KI661" s="7"/>
      <c r="KJ661" s="7"/>
      <c r="KK661" s="7"/>
      <c r="KL661" s="7"/>
      <c r="KM661" s="7"/>
      <c r="KN661" s="7"/>
      <c r="KO661" s="7"/>
      <c r="KP661" s="7"/>
      <c r="KQ661" s="7"/>
      <c r="KR661" s="7"/>
      <c r="KS661" s="7"/>
      <c r="KT661" s="7"/>
      <c r="KU661" s="7"/>
      <c r="KV661" s="7"/>
      <c r="KW661" s="7"/>
      <c r="KX661" s="7"/>
      <c r="KY661" s="7"/>
      <c r="KZ661" s="7"/>
      <c r="LA661" s="7"/>
      <c r="LB661" s="7"/>
      <c r="LC661" s="7"/>
      <c r="LD661" s="7"/>
      <c r="LE661" s="7"/>
      <c r="LF661" s="7"/>
      <c r="LG661" s="7"/>
      <c r="LH661" s="7"/>
      <c r="LI661" s="7"/>
      <c r="LJ661" s="7"/>
      <c r="LK661" s="7"/>
      <c r="LL661" s="7"/>
      <c r="LM661" s="7"/>
      <c r="LN661" s="7"/>
      <c r="LO661" s="7"/>
      <c r="LP661" s="7"/>
      <c r="LQ661" s="7"/>
      <c r="LR661" s="7"/>
      <c r="LS661" s="7"/>
      <c r="LT661" s="7"/>
      <c r="LU661" s="7"/>
      <c r="LV661" s="7"/>
      <c r="LW661" s="7"/>
      <c r="LX661" s="7"/>
      <c r="LY661" s="7"/>
      <c r="LZ661" s="7"/>
      <c r="MA661" s="7"/>
      <c r="MB661" s="7"/>
      <c r="MC661" s="7"/>
      <c r="MD661" s="7"/>
      <c r="ME661" s="7"/>
      <c r="MF661" s="7"/>
      <c r="MG661" s="7"/>
      <c r="MH661" s="7"/>
      <c r="MI661" s="7"/>
      <c r="MJ661" s="7"/>
      <c r="MK661" s="7"/>
      <c r="ML661" s="7"/>
      <c r="MM661" s="7"/>
      <c r="MN661" s="7"/>
      <c r="MO661" s="7"/>
      <c r="MP661" s="7"/>
      <c r="MQ661" s="7"/>
      <c r="MR661" s="7"/>
      <c r="MS661" s="7"/>
      <c r="MT661" s="7"/>
      <c r="MU661" s="7"/>
      <c r="MV661" s="7"/>
      <c r="MW661" s="7"/>
      <c r="MX661" s="7"/>
      <c r="MY661" s="7"/>
      <c r="MZ661" s="7"/>
      <c r="NA661" s="7"/>
      <c r="NB661" s="7"/>
      <c r="NC661" s="7"/>
      <c r="ND661" s="7"/>
      <c r="NE661" s="7"/>
      <c r="NF661" s="7"/>
      <c r="NG661" s="7"/>
      <c r="NH661" s="7"/>
      <c r="NI661" s="7"/>
      <c r="NJ661" s="7"/>
      <c r="NK661" s="7"/>
      <c r="NL661" s="7"/>
      <c r="NM661" s="7"/>
      <c r="NN661" s="7"/>
      <c r="NO661" s="7"/>
      <c r="NP661" s="7"/>
      <c r="NQ661" s="7"/>
      <c r="NR661" s="7"/>
      <c r="NS661" s="7"/>
      <c r="NT661" s="7"/>
      <c r="NU661" s="7"/>
      <c r="NV661" s="7"/>
      <c r="NW661" s="7"/>
      <c r="NX661" s="7"/>
      <c r="NY661" s="7"/>
      <c r="NZ661" s="7"/>
      <c r="OA661" s="7"/>
      <c r="OB661" s="7"/>
      <c r="OC661" s="7"/>
      <c r="OD661" s="7"/>
      <c r="OE661" s="7"/>
      <c r="OF661" s="7"/>
      <c r="OG661" s="7"/>
      <c r="OH661" s="7"/>
      <c r="OI661" s="7"/>
      <c r="OJ661" s="7"/>
      <c r="OK661" s="7"/>
      <c r="OL661" s="7"/>
      <c r="OM661" s="7"/>
      <c r="ON661" s="7"/>
      <c r="OO661" s="7"/>
      <c r="OP661" s="7"/>
      <c r="OQ661" s="7"/>
      <c r="OR661" s="7"/>
      <c r="OS661" s="7"/>
      <c r="OT661" s="7"/>
      <c r="OU661" s="7"/>
      <c r="OV661" s="7"/>
      <c r="OW661" s="7"/>
      <c r="OX661" s="7"/>
      <c r="OY661" s="7"/>
      <c r="OZ661" s="7"/>
      <c r="PA661" s="7"/>
      <c r="PB661" s="7"/>
      <c r="PC661" s="7"/>
      <c r="PD661" s="7"/>
      <c r="PE661" s="7"/>
      <c r="PF661" s="7"/>
      <c r="PG661" s="7"/>
      <c r="PH661" s="7"/>
      <c r="PI661" s="7"/>
      <c r="PJ661" s="7"/>
      <c r="PK661" s="7"/>
      <c r="PL661" s="7"/>
      <c r="PM661" s="7"/>
      <c r="PN661" s="7"/>
      <c r="PO661" s="7"/>
      <c r="PP661" s="7"/>
      <c r="PQ661" s="7"/>
      <c r="PR661" s="7"/>
      <c r="PS661" s="7"/>
      <c r="PT661" s="7"/>
      <c r="PU661" s="7"/>
      <c r="PV661" s="7"/>
      <c r="PW661" s="7"/>
      <c r="PX661" s="7"/>
      <c r="PY661" s="7"/>
      <c r="PZ661" s="7"/>
      <c r="QA661" s="7"/>
      <c r="QB661" s="7"/>
      <c r="QC661" s="7"/>
      <c r="QD661" s="7"/>
      <c r="QE661" s="7"/>
      <c r="QF661" s="7"/>
      <c r="QG661" s="7"/>
      <c r="QH661" s="7"/>
      <c r="QI661" s="7"/>
      <c r="QJ661" s="7"/>
      <c r="QK661" s="7"/>
      <c r="QL661" s="7"/>
      <c r="QM661" s="7"/>
      <c r="QN661" s="7"/>
      <c r="QO661" s="7"/>
      <c r="QP661" s="7"/>
      <c r="QQ661" s="7"/>
      <c r="QR661" s="7"/>
      <c r="QS661" s="7"/>
      <c r="QT661" s="7"/>
      <c r="QU661" s="7"/>
      <c r="QV661" s="7"/>
      <c r="QW661" s="7"/>
      <c r="QX661" s="7"/>
      <c r="QY661" s="7"/>
      <c r="QZ661" s="7"/>
      <c r="RA661" s="7"/>
      <c r="RB661" s="7"/>
      <c r="RC661" s="7"/>
      <c r="RD661" s="7"/>
      <c r="RE661" s="7"/>
      <c r="RF661" s="7"/>
      <c r="RG661" s="7"/>
      <c r="RH661" s="7"/>
      <c r="RI661" s="7"/>
      <c r="RJ661" s="7"/>
      <c r="RK661" s="7"/>
      <c r="RL661" s="7"/>
      <c r="RM661" s="7"/>
      <c r="RN661" s="7"/>
      <c r="RO661" s="7"/>
      <c r="RP661" s="7"/>
      <c r="RQ661" s="7"/>
      <c r="RR661" s="7"/>
      <c r="RS661" s="7"/>
      <c r="RT661" s="7"/>
      <c r="RU661" s="7"/>
      <c r="RV661" s="7"/>
      <c r="RW661" s="7"/>
      <c r="RX661" s="7"/>
      <c r="RY661" s="7"/>
      <c r="RZ661" s="7"/>
      <c r="SA661" s="7"/>
      <c r="SB661" s="7"/>
      <c r="SC661" s="7"/>
      <c r="SD661" s="7"/>
      <c r="SE661" s="7"/>
      <c r="SF661" s="7"/>
      <c r="SG661" s="7"/>
      <c r="SH661" s="7"/>
      <c r="SI661" s="7"/>
      <c r="SJ661" s="7"/>
      <c r="SK661" s="7"/>
    </row>
    <row r="662" ht="14.2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  <c r="DT662" s="7"/>
      <c r="DU662" s="7"/>
      <c r="DV662" s="7"/>
      <c r="DW662" s="7"/>
      <c r="DX662" s="7"/>
      <c r="DY662" s="7"/>
      <c r="DZ662" s="7"/>
      <c r="EA662" s="7"/>
      <c r="EB662" s="7"/>
      <c r="EC662" s="7"/>
      <c r="ED662" s="7"/>
      <c r="EE662" s="7"/>
      <c r="EF662" s="7"/>
      <c r="EG662" s="7"/>
      <c r="EH662" s="7"/>
      <c r="EI662" s="7"/>
      <c r="EJ662" s="7"/>
      <c r="EK662" s="7"/>
      <c r="EL662" s="7"/>
      <c r="EM662" s="7"/>
      <c r="EN662" s="7"/>
      <c r="EO662" s="7"/>
      <c r="EP662" s="7"/>
      <c r="EQ662" s="7"/>
      <c r="ER662" s="7"/>
      <c r="ES662" s="7"/>
      <c r="ET662" s="7"/>
      <c r="EU662" s="7"/>
      <c r="EV662" s="7"/>
      <c r="EW662" s="7"/>
      <c r="EX662" s="7"/>
      <c r="EY662" s="7"/>
      <c r="EZ662" s="7"/>
      <c r="FA662" s="7"/>
      <c r="FB662" s="7"/>
      <c r="FC662" s="7"/>
      <c r="FD662" s="7"/>
      <c r="FE662" s="7"/>
      <c r="FF662" s="7"/>
      <c r="FG662" s="7"/>
      <c r="FH662" s="7"/>
      <c r="FI662" s="7"/>
      <c r="FJ662" s="7"/>
      <c r="FK662" s="7"/>
      <c r="FL662" s="7"/>
      <c r="FM662" s="7"/>
      <c r="FN662" s="7"/>
      <c r="FO662" s="7"/>
      <c r="FP662" s="7"/>
      <c r="FQ662" s="7"/>
      <c r="FR662" s="7"/>
      <c r="FS662" s="7"/>
      <c r="FT662" s="7"/>
      <c r="FU662" s="7"/>
      <c r="FV662" s="7"/>
      <c r="FW662" s="7"/>
      <c r="FX662" s="7"/>
      <c r="FY662" s="7"/>
      <c r="FZ662" s="7"/>
      <c r="GA662" s="7"/>
      <c r="GB662" s="7"/>
      <c r="GC662" s="7"/>
      <c r="GD662" s="7"/>
      <c r="GE662" s="7"/>
      <c r="GF662" s="7"/>
      <c r="GG662" s="7"/>
      <c r="GH662" s="7"/>
      <c r="GI662" s="7"/>
      <c r="GJ662" s="7"/>
      <c r="GK662" s="7"/>
      <c r="GL662" s="7"/>
      <c r="GM662" s="7"/>
      <c r="GN662" s="7"/>
      <c r="GO662" s="7"/>
      <c r="GP662" s="7"/>
      <c r="GQ662" s="7"/>
      <c r="GR662" s="7"/>
      <c r="GS662" s="7"/>
      <c r="GT662" s="7"/>
      <c r="GU662" s="7"/>
      <c r="GV662" s="7"/>
      <c r="GW662" s="7"/>
      <c r="GX662" s="7"/>
      <c r="GY662" s="7"/>
      <c r="GZ662" s="7"/>
      <c r="HA662" s="7"/>
      <c r="HB662" s="7"/>
      <c r="HC662" s="7"/>
      <c r="HD662" s="7"/>
      <c r="HE662" s="7"/>
      <c r="HF662" s="7"/>
      <c r="HG662" s="7"/>
      <c r="HH662" s="7"/>
      <c r="HI662" s="7"/>
      <c r="HJ662" s="7"/>
      <c r="HK662" s="7"/>
      <c r="HL662" s="7"/>
      <c r="HM662" s="7"/>
      <c r="HN662" s="7"/>
      <c r="HO662" s="7"/>
      <c r="HP662" s="7"/>
      <c r="HQ662" s="7"/>
      <c r="HR662" s="7"/>
      <c r="HS662" s="7"/>
      <c r="HT662" s="7"/>
      <c r="HU662" s="7"/>
      <c r="HV662" s="7"/>
      <c r="HW662" s="7"/>
      <c r="HX662" s="7"/>
      <c r="HY662" s="7"/>
      <c r="HZ662" s="7"/>
      <c r="IA662" s="7"/>
      <c r="IB662" s="7"/>
      <c r="IC662" s="7"/>
      <c r="ID662" s="7"/>
      <c r="IE662" s="7"/>
      <c r="IF662" s="7"/>
      <c r="IG662" s="7"/>
      <c r="IH662" s="7"/>
      <c r="II662" s="7"/>
      <c r="IJ662" s="7"/>
      <c r="IK662" s="7"/>
      <c r="IL662" s="7"/>
      <c r="IM662" s="7"/>
      <c r="IN662" s="7"/>
      <c r="IO662" s="7"/>
      <c r="IP662" s="7"/>
      <c r="IQ662" s="7"/>
      <c r="IR662" s="7"/>
      <c r="IS662" s="7"/>
      <c r="IT662" s="7"/>
      <c r="IU662" s="7"/>
      <c r="IV662" s="7"/>
      <c r="IW662" s="7"/>
      <c r="IX662" s="7"/>
      <c r="IY662" s="7"/>
      <c r="IZ662" s="7"/>
      <c r="JA662" s="7"/>
      <c r="JB662" s="7"/>
      <c r="JC662" s="7"/>
      <c r="JD662" s="7"/>
      <c r="JE662" s="7"/>
      <c r="JF662" s="7"/>
      <c r="JG662" s="7"/>
      <c r="JH662" s="7"/>
      <c r="JI662" s="7"/>
      <c r="JJ662" s="7"/>
      <c r="JK662" s="7"/>
      <c r="JL662" s="7"/>
      <c r="JM662" s="7"/>
      <c r="JN662" s="7"/>
      <c r="JO662" s="7"/>
      <c r="JP662" s="7"/>
      <c r="JQ662" s="7"/>
      <c r="JR662" s="7"/>
      <c r="JS662" s="7"/>
      <c r="JT662" s="7"/>
      <c r="JU662" s="7"/>
      <c r="JV662" s="7"/>
      <c r="JW662" s="7"/>
      <c r="JX662" s="7"/>
      <c r="JY662" s="7"/>
      <c r="JZ662" s="7"/>
      <c r="KA662" s="7"/>
      <c r="KB662" s="7"/>
      <c r="KC662" s="7"/>
      <c r="KD662" s="7"/>
      <c r="KE662" s="7"/>
      <c r="KF662" s="7"/>
      <c r="KG662" s="7"/>
      <c r="KH662" s="7"/>
      <c r="KI662" s="7"/>
      <c r="KJ662" s="7"/>
      <c r="KK662" s="7"/>
      <c r="KL662" s="7"/>
      <c r="KM662" s="7"/>
      <c r="KN662" s="7"/>
      <c r="KO662" s="7"/>
      <c r="KP662" s="7"/>
      <c r="KQ662" s="7"/>
      <c r="KR662" s="7"/>
      <c r="KS662" s="7"/>
      <c r="KT662" s="7"/>
      <c r="KU662" s="7"/>
      <c r="KV662" s="7"/>
      <c r="KW662" s="7"/>
      <c r="KX662" s="7"/>
      <c r="KY662" s="7"/>
      <c r="KZ662" s="7"/>
      <c r="LA662" s="7"/>
      <c r="LB662" s="7"/>
      <c r="LC662" s="7"/>
      <c r="LD662" s="7"/>
      <c r="LE662" s="7"/>
      <c r="LF662" s="7"/>
      <c r="LG662" s="7"/>
      <c r="LH662" s="7"/>
      <c r="LI662" s="7"/>
      <c r="LJ662" s="7"/>
      <c r="LK662" s="7"/>
      <c r="LL662" s="7"/>
      <c r="LM662" s="7"/>
      <c r="LN662" s="7"/>
      <c r="LO662" s="7"/>
      <c r="LP662" s="7"/>
      <c r="LQ662" s="7"/>
      <c r="LR662" s="7"/>
      <c r="LS662" s="7"/>
      <c r="LT662" s="7"/>
      <c r="LU662" s="7"/>
      <c r="LV662" s="7"/>
      <c r="LW662" s="7"/>
      <c r="LX662" s="7"/>
      <c r="LY662" s="7"/>
      <c r="LZ662" s="7"/>
      <c r="MA662" s="7"/>
      <c r="MB662" s="7"/>
      <c r="MC662" s="7"/>
      <c r="MD662" s="7"/>
      <c r="ME662" s="7"/>
      <c r="MF662" s="7"/>
      <c r="MG662" s="7"/>
      <c r="MH662" s="7"/>
      <c r="MI662" s="7"/>
      <c r="MJ662" s="7"/>
      <c r="MK662" s="7"/>
      <c r="ML662" s="7"/>
      <c r="MM662" s="7"/>
      <c r="MN662" s="7"/>
      <c r="MO662" s="7"/>
      <c r="MP662" s="7"/>
      <c r="MQ662" s="7"/>
      <c r="MR662" s="7"/>
      <c r="MS662" s="7"/>
      <c r="MT662" s="7"/>
      <c r="MU662" s="7"/>
      <c r="MV662" s="7"/>
      <c r="MW662" s="7"/>
      <c r="MX662" s="7"/>
      <c r="MY662" s="7"/>
      <c r="MZ662" s="7"/>
      <c r="NA662" s="7"/>
      <c r="NB662" s="7"/>
      <c r="NC662" s="7"/>
      <c r="ND662" s="7"/>
      <c r="NE662" s="7"/>
      <c r="NF662" s="7"/>
      <c r="NG662" s="7"/>
      <c r="NH662" s="7"/>
      <c r="NI662" s="7"/>
      <c r="NJ662" s="7"/>
      <c r="NK662" s="7"/>
      <c r="NL662" s="7"/>
      <c r="NM662" s="7"/>
      <c r="NN662" s="7"/>
      <c r="NO662" s="7"/>
      <c r="NP662" s="7"/>
      <c r="NQ662" s="7"/>
      <c r="NR662" s="7"/>
      <c r="NS662" s="7"/>
      <c r="NT662" s="7"/>
      <c r="NU662" s="7"/>
      <c r="NV662" s="7"/>
      <c r="NW662" s="7"/>
      <c r="NX662" s="7"/>
      <c r="NY662" s="7"/>
      <c r="NZ662" s="7"/>
      <c r="OA662" s="7"/>
      <c r="OB662" s="7"/>
      <c r="OC662" s="7"/>
      <c r="OD662" s="7"/>
      <c r="OE662" s="7"/>
      <c r="OF662" s="7"/>
      <c r="OG662" s="7"/>
      <c r="OH662" s="7"/>
      <c r="OI662" s="7"/>
      <c r="OJ662" s="7"/>
      <c r="OK662" s="7"/>
      <c r="OL662" s="7"/>
      <c r="OM662" s="7"/>
      <c r="ON662" s="7"/>
      <c r="OO662" s="7"/>
      <c r="OP662" s="7"/>
      <c r="OQ662" s="7"/>
      <c r="OR662" s="7"/>
      <c r="OS662" s="7"/>
      <c r="OT662" s="7"/>
      <c r="OU662" s="7"/>
      <c r="OV662" s="7"/>
      <c r="OW662" s="7"/>
      <c r="OX662" s="7"/>
      <c r="OY662" s="7"/>
      <c r="OZ662" s="7"/>
      <c r="PA662" s="7"/>
      <c r="PB662" s="7"/>
      <c r="PC662" s="7"/>
      <c r="PD662" s="7"/>
      <c r="PE662" s="7"/>
      <c r="PF662" s="7"/>
      <c r="PG662" s="7"/>
      <c r="PH662" s="7"/>
      <c r="PI662" s="7"/>
      <c r="PJ662" s="7"/>
      <c r="PK662" s="7"/>
      <c r="PL662" s="7"/>
      <c r="PM662" s="7"/>
      <c r="PN662" s="7"/>
      <c r="PO662" s="7"/>
      <c r="PP662" s="7"/>
      <c r="PQ662" s="7"/>
      <c r="PR662" s="7"/>
      <c r="PS662" s="7"/>
      <c r="PT662" s="7"/>
      <c r="PU662" s="7"/>
      <c r="PV662" s="7"/>
      <c r="PW662" s="7"/>
      <c r="PX662" s="7"/>
      <c r="PY662" s="7"/>
      <c r="PZ662" s="7"/>
      <c r="QA662" s="7"/>
      <c r="QB662" s="7"/>
      <c r="QC662" s="7"/>
      <c r="QD662" s="7"/>
      <c r="QE662" s="7"/>
      <c r="QF662" s="7"/>
      <c r="QG662" s="7"/>
      <c r="QH662" s="7"/>
      <c r="QI662" s="7"/>
      <c r="QJ662" s="7"/>
      <c r="QK662" s="7"/>
      <c r="QL662" s="7"/>
      <c r="QM662" s="7"/>
      <c r="QN662" s="7"/>
      <c r="QO662" s="7"/>
      <c r="QP662" s="7"/>
      <c r="QQ662" s="7"/>
      <c r="QR662" s="7"/>
      <c r="QS662" s="7"/>
      <c r="QT662" s="7"/>
      <c r="QU662" s="7"/>
      <c r="QV662" s="7"/>
      <c r="QW662" s="7"/>
      <c r="QX662" s="7"/>
      <c r="QY662" s="7"/>
      <c r="QZ662" s="7"/>
      <c r="RA662" s="7"/>
      <c r="RB662" s="7"/>
      <c r="RC662" s="7"/>
      <c r="RD662" s="7"/>
      <c r="RE662" s="7"/>
      <c r="RF662" s="7"/>
      <c r="RG662" s="7"/>
      <c r="RH662" s="7"/>
      <c r="RI662" s="7"/>
      <c r="RJ662" s="7"/>
      <c r="RK662" s="7"/>
      <c r="RL662" s="7"/>
      <c r="RM662" s="7"/>
      <c r="RN662" s="7"/>
      <c r="RO662" s="7"/>
      <c r="RP662" s="7"/>
      <c r="RQ662" s="7"/>
      <c r="RR662" s="7"/>
      <c r="RS662" s="7"/>
      <c r="RT662" s="7"/>
      <c r="RU662" s="7"/>
      <c r="RV662" s="7"/>
      <c r="RW662" s="7"/>
      <c r="RX662" s="7"/>
      <c r="RY662" s="7"/>
      <c r="RZ662" s="7"/>
      <c r="SA662" s="7"/>
      <c r="SB662" s="7"/>
      <c r="SC662" s="7"/>
      <c r="SD662" s="7"/>
      <c r="SE662" s="7"/>
      <c r="SF662" s="7"/>
      <c r="SG662" s="7"/>
      <c r="SH662" s="7"/>
      <c r="SI662" s="7"/>
      <c r="SJ662" s="7"/>
      <c r="SK662" s="7"/>
    </row>
    <row r="663" ht="14.2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  <c r="DT663" s="7"/>
      <c r="DU663" s="7"/>
      <c r="DV663" s="7"/>
      <c r="DW663" s="7"/>
      <c r="DX663" s="7"/>
      <c r="DY663" s="7"/>
      <c r="DZ663" s="7"/>
      <c r="EA663" s="7"/>
      <c r="EB663" s="7"/>
      <c r="EC663" s="7"/>
      <c r="ED663" s="7"/>
      <c r="EE663" s="7"/>
      <c r="EF663" s="7"/>
      <c r="EG663" s="7"/>
      <c r="EH663" s="7"/>
      <c r="EI663" s="7"/>
      <c r="EJ663" s="7"/>
      <c r="EK663" s="7"/>
      <c r="EL663" s="7"/>
      <c r="EM663" s="7"/>
      <c r="EN663" s="7"/>
      <c r="EO663" s="7"/>
      <c r="EP663" s="7"/>
      <c r="EQ663" s="7"/>
      <c r="ER663" s="7"/>
      <c r="ES663" s="7"/>
      <c r="ET663" s="7"/>
      <c r="EU663" s="7"/>
      <c r="EV663" s="7"/>
      <c r="EW663" s="7"/>
      <c r="EX663" s="7"/>
      <c r="EY663" s="7"/>
      <c r="EZ663" s="7"/>
      <c r="FA663" s="7"/>
      <c r="FB663" s="7"/>
      <c r="FC663" s="7"/>
      <c r="FD663" s="7"/>
      <c r="FE663" s="7"/>
      <c r="FF663" s="7"/>
      <c r="FG663" s="7"/>
      <c r="FH663" s="7"/>
      <c r="FI663" s="7"/>
      <c r="FJ663" s="7"/>
      <c r="FK663" s="7"/>
      <c r="FL663" s="7"/>
      <c r="FM663" s="7"/>
      <c r="FN663" s="7"/>
      <c r="FO663" s="7"/>
      <c r="FP663" s="7"/>
      <c r="FQ663" s="7"/>
      <c r="FR663" s="7"/>
      <c r="FS663" s="7"/>
      <c r="FT663" s="7"/>
      <c r="FU663" s="7"/>
      <c r="FV663" s="7"/>
      <c r="FW663" s="7"/>
      <c r="FX663" s="7"/>
      <c r="FY663" s="7"/>
      <c r="FZ663" s="7"/>
      <c r="GA663" s="7"/>
      <c r="GB663" s="7"/>
      <c r="GC663" s="7"/>
      <c r="GD663" s="7"/>
      <c r="GE663" s="7"/>
      <c r="GF663" s="7"/>
      <c r="GG663" s="7"/>
      <c r="GH663" s="7"/>
      <c r="GI663" s="7"/>
      <c r="GJ663" s="7"/>
      <c r="GK663" s="7"/>
      <c r="GL663" s="7"/>
      <c r="GM663" s="7"/>
      <c r="GN663" s="7"/>
      <c r="GO663" s="7"/>
      <c r="GP663" s="7"/>
      <c r="GQ663" s="7"/>
      <c r="GR663" s="7"/>
      <c r="GS663" s="7"/>
      <c r="GT663" s="7"/>
      <c r="GU663" s="7"/>
      <c r="GV663" s="7"/>
      <c r="GW663" s="7"/>
      <c r="GX663" s="7"/>
      <c r="GY663" s="7"/>
      <c r="GZ663" s="7"/>
      <c r="HA663" s="7"/>
      <c r="HB663" s="7"/>
      <c r="HC663" s="7"/>
      <c r="HD663" s="7"/>
      <c r="HE663" s="7"/>
      <c r="HF663" s="7"/>
      <c r="HG663" s="7"/>
      <c r="HH663" s="7"/>
      <c r="HI663" s="7"/>
      <c r="HJ663" s="7"/>
      <c r="HK663" s="7"/>
      <c r="HL663" s="7"/>
      <c r="HM663" s="7"/>
      <c r="HN663" s="7"/>
      <c r="HO663" s="7"/>
      <c r="HP663" s="7"/>
      <c r="HQ663" s="7"/>
      <c r="HR663" s="7"/>
      <c r="HS663" s="7"/>
      <c r="HT663" s="7"/>
      <c r="HU663" s="7"/>
      <c r="HV663" s="7"/>
      <c r="HW663" s="7"/>
      <c r="HX663" s="7"/>
      <c r="HY663" s="7"/>
      <c r="HZ663" s="7"/>
      <c r="IA663" s="7"/>
      <c r="IB663" s="7"/>
      <c r="IC663" s="7"/>
      <c r="ID663" s="7"/>
      <c r="IE663" s="7"/>
      <c r="IF663" s="7"/>
      <c r="IG663" s="7"/>
      <c r="IH663" s="7"/>
      <c r="II663" s="7"/>
      <c r="IJ663" s="7"/>
      <c r="IK663" s="7"/>
      <c r="IL663" s="7"/>
      <c r="IM663" s="7"/>
      <c r="IN663" s="7"/>
      <c r="IO663" s="7"/>
      <c r="IP663" s="7"/>
      <c r="IQ663" s="7"/>
      <c r="IR663" s="7"/>
      <c r="IS663" s="7"/>
      <c r="IT663" s="7"/>
      <c r="IU663" s="7"/>
      <c r="IV663" s="7"/>
      <c r="IW663" s="7"/>
      <c r="IX663" s="7"/>
      <c r="IY663" s="7"/>
      <c r="IZ663" s="7"/>
      <c r="JA663" s="7"/>
      <c r="JB663" s="7"/>
      <c r="JC663" s="7"/>
      <c r="JD663" s="7"/>
      <c r="JE663" s="7"/>
      <c r="JF663" s="7"/>
      <c r="JG663" s="7"/>
      <c r="JH663" s="7"/>
      <c r="JI663" s="7"/>
      <c r="JJ663" s="7"/>
      <c r="JK663" s="7"/>
      <c r="JL663" s="7"/>
      <c r="JM663" s="7"/>
      <c r="JN663" s="7"/>
      <c r="JO663" s="7"/>
      <c r="JP663" s="7"/>
      <c r="JQ663" s="7"/>
      <c r="JR663" s="7"/>
      <c r="JS663" s="7"/>
      <c r="JT663" s="7"/>
      <c r="JU663" s="7"/>
      <c r="JV663" s="7"/>
      <c r="JW663" s="7"/>
      <c r="JX663" s="7"/>
      <c r="JY663" s="7"/>
      <c r="JZ663" s="7"/>
      <c r="KA663" s="7"/>
      <c r="KB663" s="7"/>
      <c r="KC663" s="7"/>
      <c r="KD663" s="7"/>
      <c r="KE663" s="7"/>
      <c r="KF663" s="7"/>
      <c r="KG663" s="7"/>
      <c r="KH663" s="7"/>
      <c r="KI663" s="7"/>
      <c r="KJ663" s="7"/>
      <c r="KK663" s="7"/>
      <c r="KL663" s="7"/>
      <c r="KM663" s="7"/>
      <c r="KN663" s="7"/>
      <c r="KO663" s="7"/>
      <c r="KP663" s="7"/>
      <c r="KQ663" s="7"/>
      <c r="KR663" s="7"/>
      <c r="KS663" s="7"/>
      <c r="KT663" s="7"/>
      <c r="KU663" s="7"/>
      <c r="KV663" s="7"/>
      <c r="KW663" s="7"/>
      <c r="KX663" s="7"/>
      <c r="KY663" s="7"/>
      <c r="KZ663" s="7"/>
      <c r="LA663" s="7"/>
      <c r="LB663" s="7"/>
      <c r="LC663" s="7"/>
      <c r="LD663" s="7"/>
      <c r="LE663" s="7"/>
      <c r="LF663" s="7"/>
      <c r="LG663" s="7"/>
      <c r="LH663" s="7"/>
      <c r="LI663" s="7"/>
      <c r="LJ663" s="7"/>
      <c r="LK663" s="7"/>
      <c r="LL663" s="7"/>
      <c r="LM663" s="7"/>
      <c r="LN663" s="7"/>
      <c r="LO663" s="7"/>
      <c r="LP663" s="7"/>
      <c r="LQ663" s="7"/>
      <c r="LR663" s="7"/>
      <c r="LS663" s="7"/>
      <c r="LT663" s="7"/>
      <c r="LU663" s="7"/>
      <c r="LV663" s="7"/>
      <c r="LW663" s="7"/>
      <c r="LX663" s="7"/>
      <c r="LY663" s="7"/>
      <c r="LZ663" s="7"/>
      <c r="MA663" s="7"/>
      <c r="MB663" s="7"/>
      <c r="MC663" s="7"/>
      <c r="MD663" s="7"/>
      <c r="ME663" s="7"/>
      <c r="MF663" s="7"/>
      <c r="MG663" s="7"/>
      <c r="MH663" s="7"/>
      <c r="MI663" s="7"/>
      <c r="MJ663" s="7"/>
      <c r="MK663" s="7"/>
      <c r="ML663" s="7"/>
      <c r="MM663" s="7"/>
      <c r="MN663" s="7"/>
      <c r="MO663" s="7"/>
      <c r="MP663" s="7"/>
      <c r="MQ663" s="7"/>
      <c r="MR663" s="7"/>
      <c r="MS663" s="7"/>
      <c r="MT663" s="7"/>
      <c r="MU663" s="7"/>
      <c r="MV663" s="7"/>
      <c r="MW663" s="7"/>
      <c r="MX663" s="7"/>
      <c r="MY663" s="7"/>
      <c r="MZ663" s="7"/>
      <c r="NA663" s="7"/>
      <c r="NB663" s="7"/>
      <c r="NC663" s="7"/>
      <c r="ND663" s="7"/>
      <c r="NE663" s="7"/>
      <c r="NF663" s="7"/>
      <c r="NG663" s="7"/>
      <c r="NH663" s="7"/>
      <c r="NI663" s="7"/>
      <c r="NJ663" s="7"/>
      <c r="NK663" s="7"/>
      <c r="NL663" s="7"/>
      <c r="NM663" s="7"/>
      <c r="NN663" s="7"/>
      <c r="NO663" s="7"/>
      <c r="NP663" s="7"/>
      <c r="NQ663" s="7"/>
      <c r="NR663" s="7"/>
      <c r="NS663" s="7"/>
      <c r="NT663" s="7"/>
      <c r="NU663" s="7"/>
      <c r="NV663" s="7"/>
      <c r="NW663" s="7"/>
      <c r="NX663" s="7"/>
      <c r="NY663" s="7"/>
      <c r="NZ663" s="7"/>
      <c r="OA663" s="7"/>
      <c r="OB663" s="7"/>
      <c r="OC663" s="7"/>
      <c r="OD663" s="7"/>
      <c r="OE663" s="7"/>
      <c r="OF663" s="7"/>
      <c r="OG663" s="7"/>
      <c r="OH663" s="7"/>
      <c r="OI663" s="7"/>
      <c r="OJ663" s="7"/>
      <c r="OK663" s="7"/>
      <c r="OL663" s="7"/>
      <c r="OM663" s="7"/>
      <c r="ON663" s="7"/>
      <c r="OO663" s="7"/>
      <c r="OP663" s="7"/>
      <c r="OQ663" s="7"/>
      <c r="OR663" s="7"/>
      <c r="OS663" s="7"/>
      <c r="OT663" s="7"/>
      <c r="OU663" s="7"/>
      <c r="OV663" s="7"/>
      <c r="OW663" s="7"/>
      <c r="OX663" s="7"/>
      <c r="OY663" s="7"/>
      <c r="OZ663" s="7"/>
      <c r="PA663" s="7"/>
      <c r="PB663" s="7"/>
      <c r="PC663" s="7"/>
      <c r="PD663" s="7"/>
      <c r="PE663" s="7"/>
      <c r="PF663" s="7"/>
      <c r="PG663" s="7"/>
      <c r="PH663" s="7"/>
      <c r="PI663" s="7"/>
      <c r="PJ663" s="7"/>
      <c r="PK663" s="7"/>
      <c r="PL663" s="7"/>
      <c r="PM663" s="7"/>
      <c r="PN663" s="7"/>
      <c r="PO663" s="7"/>
      <c r="PP663" s="7"/>
      <c r="PQ663" s="7"/>
      <c r="PR663" s="7"/>
      <c r="PS663" s="7"/>
      <c r="PT663" s="7"/>
      <c r="PU663" s="7"/>
      <c r="PV663" s="7"/>
      <c r="PW663" s="7"/>
      <c r="PX663" s="7"/>
      <c r="PY663" s="7"/>
      <c r="PZ663" s="7"/>
      <c r="QA663" s="7"/>
      <c r="QB663" s="7"/>
      <c r="QC663" s="7"/>
      <c r="QD663" s="7"/>
      <c r="QE663" s="7"/>
      <c r="QF663" s="7"/>
      <c r="QG663" s="7"/>
      <c r="QH663" s="7"/>
      <c r="QI663" s="7"/>
      <c r="QJ663" s="7"/>
      <c r="QK663" s="7"/>
      <c r="QL663" s="7"/>
      <c r="QM663" s="7"/>
      <c r="QN663" s="7"/>
      <c r="QO663" s="7"/>
      <c r="QP663" s="7"/>
      <c r="QQ663" s="7"/>
      <c r="QR663" s="7"/>
      <c r="QS663" s="7"/>
      <c r="QT663" s="7"/>
      <c r="QU663" s="7"/>
      <c r="QV663" s="7"/>
      <c r="QW663" s="7"/>
      <c r="QX663" s="7"/>
      <c r="QY663" s="7"/>
      <c r="QZ663" s="7"/>
      <c r="RA663" s="7"/>
      <c r="RB663" s="7"/>
      <c r="RC663" s="7"/>
      <c r="RD663" s="7"/>
      <c r="RE663" s="7"/>
      <c r="RF663" s="7"/>
      <c r="RG663" s="7"/>
      <c r="RH663" s="7"/>
      <c r="RI663" s="7"/>
      <c r="RJ663" s="7"/>
      <c r="RK663" s="7"/>
      <c r="RL663" s="7"/>
      <c r="RM663" s="7"/>
      <c r="RN663" s="7"/>
      <c r="RO663" s="7"/>
      <c r="RP663" s="7"/>
      <c r="RQ663" s="7"/>
      <c r="RR663" s="7"/>
      <c r="RS663" s="7"/>
      <c r="RT663" s="7"/>
      <c r="RU663" s="7"/>
      <c r="RV663" s="7"/>
      <c r="RW663" s="7"/>
      <c r="RX663" s="7"/>
      <c r="RY663" s="7"/>
      <c r="RZ663" s="7"/>
      <c r="SA663" s="7"/>
      <c r="SB663" s="7"/>
      <c r="SC663" s="7"/>
      <c r="SD663" s="7"/>
      <c r="SE663" s="7"/>
      <c r="SF663" s="7"/>
      <c r="SG663" s="7"/>
      <c r="SH663" s="7"/>
      <c r="SI663" s="7"/>
      <c r="SJ663" s="7"/>
      <c r="SK663" s="7"/>
    </row>
    <row r="664" ht="14.2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  <c r="DT664" s="7"/>
      <c r="DU664" s="7"/>
      <c r="DV664" s="7"/>
      <c r="DW664" s="7"/>
      <c r="DX664" s="7"/>
      <c r="DY664" s="7"/>
      <c r="DZ664" s="7"/>
      <c r="EA664" s="7"/>
      <c r="EB664" s="7"/>
      <c r="EC664" s="7"/>
      <c r="ED664" s="7"/>
      <c r="EE664" s="7"/>
      <c r="EF664" s="7"/>
      <c r="EG664" s="7"/>
      <c r="EH664" s="7"/>
      <c r="EI664" s="7"/>
      <c r="EJ664" s="7"/>
      <c r="EK664" s="7"/>
      <c r="EL664" s="7"/>
      <c r="EM664" s="7"/>
      <c r="EN664" s="7"/>
      <c r="EO664" s="7"/>
      <c r="EP664" s="7"/>
      <c r="EQ664" s="7"/>
      <c r="ER664" s="7"/>
      <c r="ES664" s="7"/>
      <c r="ET664" s="7"/>
      <c r="EU664" s="7"/>
      <c r="EV664" s="7"/>
      <c r="EW664" s="7"/>
      <c r="EX664" s="7"/>
      <c r="EY664" s="7"/>
      <c r="EZ664" s="7"/>
      <c r="FA664" s="7"/>
      <c r="FB664" s="7"/>
      <c r="FC664" s="7"/>
      <c r="FD664" s="7"/>
      <c r="FE664" s="7"/>
      <c r="FF664" s="7"/>
      <c r="FG664" s="7"/>
      <c r="FH664" s="7"/>
      <c r="FI664" s="7"/>
      <c r="FJ664" s="7"/>
      <c r="FK664" s="7"/>
      <c r="FL664" s="7"/>
      <c r="FM664" s="7"/>
      <c r="FN664" s="7"/>
      <c r="FO664" s="7"/>
      <c r="FP664" s="7"/>
      <c r="FQ664" s="7"/>
      <c r="FR664" s="7"/>
      <c r="FS664" s="7"/>
      <c r="FT664" s="7"/>
      <c r="FU664" s="7"/>
      <c r="FV664" s="7"/>
      <c r="FW664" s="7"/>
      <c r="FX664" s="7"/>
      <c r="FY664" s="7"/>
      <c r="FZ664" s="7"/>
      <c r="GA664" s="7"/>
      <c r="GB664" s="7"/>
      <c r="GC664" s="7"/>
      <c r="GD664" s="7"/>
      <c r="GE664" s="7"/>
      <c r="GF664" s="7"/>
      <c r="GG664" s="7"/>
      <c r="GH664" s="7"/>
      <c r="GI664" s="7"/>
      <c r="GJ664" s="7"/>
      <c r="GK664" s="7"/>
      <c r="GL664" s="7"/>
      <c r="GM664" s="7"/>
      <c r="GN664" s="7"/>
      <c r="GO664" s="7"/>
      <c r="GP664" s="7"/>
      <c r="GQ664" s="7"/>
      <c r="GR664" s="7"/>
      <c r="GS664" s="7"/>
      <c r="GT664" s="7"/>
      <c r="GU664" s="7"/>
      <c r="GV664" s="7"/>
      <c r="GW664" s="7"/>
      <c r="GX664" s="7"/>
      <c r="GY664" s="7"/>
      <c r="GZ664" s="7"/>
      <c r="HA664" s="7"/>
      <c r="HB664" s="7"/>
      <c r="HC664" s="7"/>
      <c r="HD664" s="7"/>
      <c r="HE664" s="7"/>
      <c r="HF664" s="7"/>
      <c r="HG664" s="7"/>
      <c r="HH664" s="7"/>
      <c r="HI664" s="7"/>
      <c r="HJ664" s="7"/>
      <c r="HK664" s="7"/>
      <c r="HL664" s="7"/>
      <c r="HM664" s="7"/>
      <c r="HN664" s="7"/>
      <c r="HO664" s="7"/>
      <c r="HP664" s="7"/>
      <c r="HQ664" s="7"/>
      <c r="HR664" s="7"/>
      <c r="HS664" s="7"/>
      <c r="HT664" s="7"/>
      <c r="HU664" s="7"/>
      <c r="HV664" s="7"/>
      <c r="HW664" s="7"/>
      <c r="HX664" s="7"/>
      <c r="HY664" s="7"/>
      <c r="HZ664" s="7"/>
      <c r="IA664" s="7"/>
      <c r="IB664" s="7"/>
      <c r="IC664" s="7"/>
      <c r="ID664" s="7"/>
      <c r="IE664" s="7"/>
      <c r="IF664" s="7"/>
      <c r="IG664" s="7"/>
      <c r="IH664" s="7"/>
      <c r="II664" s="7"/>
      <c r="IJ664" s="7"/>
      <c r="IK664" s="7"/>
      <c r="IL664" s="7"/>
      <c r="IM664" s="7"/>
      <c r="IN664" s="7"/>
      <c r="IO664" s="7"/>
      <c r="IP664" s="7"/>
      <c r="IQ664" s="7"/>
      <c r="IR664" s="7"/>
      <c r="IS664" s="7"/>
      <c r="IT664" s="7"/>
      <c r="IU664" s="7"/>
      <c r="IV664" s="7"/>
      <c r="IW664" s="7"/>
      <c r="IX664" s="7"/>
      <c r="IY664" s="7"/>
      <c r="IZ664" s="7"/>
      <c r="JA664" s="7"/>
      <c r="JB664" s="7"/>
      <c r="JC664" s="7"/>
      <c r="JD664" s="7"/>
      <c r="JE664" s="7"/>
      <c r="JF664" s="7"/>
      <c r="JG664" s="7"/>
      <c r="JH664" s="7"/>
      <c r="JI664" s="7"/>
      <c r="JJ664" s="7"/>
      <c r="JK664" s="7"/>
      <c r="JL664" s="7"/>
      <c r="JM664" s="7"/>
      <c r="JN664" s="7"/>
      <c r="JO664" s="7"/>
      <c r="JP664" s="7"/>
      <c r="JQ664" s="7"/>
      <c r="JR664" s="7"/>
      <c r="JS664" s="7"/>
      <c r="JT664" s="7"/>
      <c r="JU664" s="7"/>
      <c r="JV664" s="7"/>
      <c r="JW664" s="7"/>
      <c r="JX664" s="7"/>
      <c r="JY664" s="7"/>
      <c r="JZ664" s="7"/>
      <c r="KA664" s="7"/>
      <c r="KB664" s="7"/>
      <c r="KC664" s="7"/>
      <c r="KD664" s="7"/>
      <c r="KE664" s="7"/>
      <c r="KF664" s="7"/>
      <c r="KG664" s="7"/>
      <c r="KH664" s="7"/>
      <c r="KI664" s="7"/>
      <c r="KJ664" s="7"/>
      <c r="KK664" s="7"/>
      <c r="KL664" s="7"/>
      <c r="KM664" s="7"/>
      <c r="KN664" s="7"/>
      <c r="KO664" s="7"/>
      <c r="KP664" s="7"/>
      <c r="KQ664" s="7"/>
      <c r="KR664" s="7"/>
      <c r="KS664" s="7"/>
      <c r="KT664" s="7"/>
      <c r="KU664" s="7"/>
      <c r="KV664" s="7"/>
      <c r="KW664" s="7"/>
      <c r="KX664" s="7"/>
      <c r="KY664" s="7"/>
      <c r="KZ664" s="7"/>
      <c r="LA664" s="7"/>
      <c r="LB664" s="7"/>
      <c r="LC664" s="7"/>
      <c r="LD664" s="7"/>
      <c r="LE664" s="7"/>
      <c r="LF664" s="7"/>
      <c r="LG664" s="7"/>
      <c r="LH664" s="7"/>
      <c r="LI664" s="7"/>
      <c r="LJ664" s="7"/>
      <c r="LK664" s="7"/>
      <c r="LL664" s="7"/>
      <c r="LM664" s="7"/>
      <c r="LN664" s="7"/>
      <c r="LO664" s="7"/>
      <c r="LP664" s="7"/>
      <c r="LQ664" s="7"/>
      <c r="LR664" s="7"/>
      <c r="LS664" s="7"/>
      <c r="LT664" s="7"/>
      <c r="LU664" s="7"/>
      <c r="LV664" s="7"/>
      <c r="LW664" s="7"/>
      <c r="LX664" s="7"/>
      <c r="LY664" s="7"/>
      <c r="LZ664" s="7"/>
      <c r="MA664" s="7"/>
      <c r="MB664" s="7"/>
      <c r="MC664" s="7"/>
      <c r="MD664" s="7"/>
      <c r="ME664" s="7"/>
      <c r="MF664" s="7"/>
      <c r="MG664" s="7"/>
      <c r="MH664" s="7"/>
      <c r="MI664" s="7"/>
      <c r="MJ664" s="7"/>
      <c r="MK664" s="7"/>
      <c r="ML664" s="7"/>
      <c r="MM664" s="7"/>
      <c r="MN664" s="7"/>
      <c r="MO664" s="7"/>
      <c r="MP664" s="7"/>
      <c r="MQ664" s="7"/>
      <c r="MR664" s="7"/>
      <c r="MS664" s="7"/>
      <c r="MT664" s="7"/>
      <c r="MU664" s="7"/>
      <c r="MV664" s="7"/>
      <c r="MW664" s="7"/>
      <c r="MX664" s="7"/>
      <c r="MY664" s="7"/>
      <c r="MZ664" s="7"/>
      <c r="NA664" s="7"/>
      <c r="NB664" s="7"/>
      <c r="NC664" s="7"/>
      <c r="ND664" s="7"/>
      <c r="NE664" s="7"/>
      <c r="NF664" s="7"/>
      <c r="NG664" s="7"/>
      <c r="NH664" s="7"/>
      <c r="NI664" s="7"/>
      <c r="NJ664" s="7"/>
      <c r="NK664" s="7"/>
      <c r="NL664" s="7"/>
      <c r="NM664" s="7"/>
      <c r="NN664" s="7"/>
      <c r="NO664" s="7"/>
      <c r="NP664" s="7"/>
      <c r="NQ664" s="7"/>
      <c r="NR664" s="7"/>
      <c r="NS664" s="7"/>
      <c r="NT664" s="7"/>
      <c r="NU664" s="7"/>
      <c r="NV664" s="7"/>
      <c r="NW664" s="7"/>
      <c r="NX664" s="7"/>
      <c r="NY664" s="7"/>
      <c r="NZ664" s="7"/>
      <c r="OA664" s="7"/>
      <c r="OB664" s="7"/>
      <c r="OC664" s="7"/>
      <c r="OD664" s="7"/>
      <c r="OE664" s="7"/>
      <c r="OF664" s="7"/>
      <c r="OG664" s="7"/>
      <c r="OH664" s="7"/>
      <c r="OI664" s="7"/>
      <c r="OJ664" s="7"/>
      <c r="OK664" s="7"/>
      <c r="OL664" s="7"/>
      <c r="OM664" s="7"/>
      <c r="ON664" s="7"/>
      <c r="OO664" s="7"/>
      <c r="OP664" s="7"/>
      <c r="OQ664" s="7"/>
      <c r="OR664" s="7"/>
      <c r="OS664" s="7"/>
      <c r="OT664" s="7"/>
      <c r="OU664" s="7"/>
      <c r="OV664" s="7"/>
      <c r="OW664" s="7"/>
      <c r="OX664" s="7"/>
      <c r="OY664" s="7"/>
      <c r="OZ664" s="7"/>
      <c r="PA664" s="7"/>
      <c r="PB664" s="7"/>
      <c r="PC664" s="7"/>
      <c r="PD664" s="7"/>
      <c r="PE664" s="7"/>
      <c r="PF664" s="7"/>
      <c r="PG664" s="7"/>
      <c r="PH664" s="7"/>
      <c r="PI664" s="7"/>
      <c r="PJ664" s="7"/>
      <c r="PK664" s="7"/>
      <c r="PL664" s="7"/>
      <c r="PM664" s="7"/>
      <c r="PN664" s="7"/>
      <c r="PO664" s="7"/>
      <c r="PP664" s="7"/>
      <c r="PQ664" s="7"/>
      <c r="PR664" s="7"/>
      <c r="PS664" s="7"/>
      <c r="PT664" s="7"/>
      <c r="PU664" s="7"/>
      <c r="PV664" s="7"/>
      <c r="PW664" s="7"/>
      <c r="PX664" s="7"/>
      <c r="PY664" s="7"/>
      <c r="PZ664" s="7"/>
      <c r="QA664" s="7"/>
      <c r="QB664" s="7"/>
      <c r="QC664" s="7"/>
      <c r="QD664" s="7"/>
      <c r="QE664" s="7"/>
      <c r="QF664" s="7"/>
      <c r="QG664" s="7"/>
      <c r="QH664" s="7"/>
      <c r="QI664" s="7"/>
      <c r="QJ664" s="7"/>
      <c r="QK664" s="7"/>
      <c r="QL664" s="7"/>
      <c r="QM664" s="7"/>
      <c r="QN664" s="7"/>
      <c r="QO664" s="7"/>
      <c r="QP664" s="7"/>
      <c r="QQ664" s="7"/>
      <c r="QR664" s="7"/>
      <c r="QS664" s="7"/>
      <c r="QT664" s="7"/>
      <c r="QU664" s="7"/>
      <c r="QV664" s="7"/>
      <c r="QW664" s="7"/>
      <c r="QX664" s="7"/>
      <c r="QY664" s="7"/>
      <c r="QZ664" s="7"/>
      <c r="RA664" s="7"/>
      <c r="RB664" s="7"/>
      <c r="RC664" s="7"/>
      <c r="RD664" s="7"/>
      <c r="RE664" s="7"/>
      <c r="RF664" s="7"/>
      <c r="RG664" s="7"/>
      <c r="RH664" s="7"/>
      <c r="RI664" s="7"/>
      <c r="RJ664" s="7"/>
      <c r="RK664" s="7"/>
      <c r="RL664" s="7"/>
      <c r="RM664" s="7"/>
      <c r="RN664" s="7"/>
      <c r="RO664" s="7"/>
      <c r="RP664" s="7"/>
      <c r="RQ664" s="7"/>
      <c r="RR664" s="7"/>
      <c r="RS664" s="7"/>
      <c r="RT664" s="7"/>
      <c r="RU664" s="7"/>
      <c r="RV664" s="7"/>
      <c r="RW664" s="7"/>
      <c r="RX664" s="7"/>
      <c r="RY664" s="7"/>
      <c r="RZ664" s="7"/>
      <c r="SA664" s="7"/>
      <c r="SB664" s="7"/>
      <c r="SC664" s="7"/>
      <c r="SD664" s="7"/>
      <c r="SE664" s="7"/>
      <c r="SF664" s="7"/>
      <c r="SG664" s="7"/>
      <c r="SH664" s="7"/>
      <c r="SI664" s="7"/>
      <c r="SJ664" s="7"/>
      <c r="SK664" s="7"/>
    </row>
    <row r="665" ht="14.2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  <c r="DT665" s="7"/>
      <c r="DU665" s="7"/>
      <c r="DV665" s="7"/>
      <c r="DW665" s="7"/>
      <c r="DX665" s="7"/>
      <c r="DY665" s="7"/>
      <c r="DZ665" s="7"/>
      <c r="EA665" s="7"/>
      <c r="EB665" s="7"/>
      <c r="EC665" s="7"/>
      <c r="ED665" s="7"/>
      <c r="EE665" s="7"/>
      <c r="EF665" s="7"/>
      <c r="EG665" s="7"/>
      <c r="EH665" s="7"/>
      <c r="EI665" s="7"/>
      <c r="EJ665" s="7"/>
      <c r="EK665" s="7"/>
      <c r="EL665" s="7"/>
      <c r="EM665" s="7"/>
      <c r="EN665" s="7"/>
      <c r="EO665" s="7"/>
      <c r="EP665" s="7"/>
      <c r="EQ665" s="7"/>
      <c r="ER665" s="7"/>
      <c r="ES665" s="7"/>
      <c r="ET665" s="7"/>
      <c r="EU665" s="7"/>
      <c r="EV665" s="7"/>
      <c r="EW665" s="7"/>
      <c r="EX665" s="7"/>
      <c r="EY665" s="7"/>
      <c r="EZ665" s="7"/>
      <c r="FA665" s="7"/>
      <c r="FB665" s="7"/>
      <c r="FC665" s="7"/>
      <c r="FD665" s="7"/>
      <c r="FE665" s="7"/>
      <c r="FF665" s="7"/>
      <c r="FG665" s="7"/>
      <c r="FH665" s="7"/>
      <c r="FI665" s="7"/>
      <c r="FJ665" s="7"/>
      <c r="FK665" s="7"/>
      <c r="FL665" s="7"/>
      <c r="FM665" s="7"/>
      <c r="FN665" s="7"/>
      <c r="FO665" s="7"/>
      <c r="FP665" s="7"/>
      <c r="FQ665" s="7"/>
      <c r="FR665" s="7"/>
      <c r="FS665" s="7"/>
      <c r="FT665" s="7"/>
      <c r="FU665" s="7"/>
      <c r="FV665" s="7"/>
      <c r="FW665" s="7"/>
      <c r="FX665" s="7"/>
      <c r="FY665" s="7"/>
      <c r="FZ665" s="7"/>
      <c r="GA665" s="7"/>
      <c r="GB665" s="7"/>
      <c r="GC665" s="7"/>
      <c r="GD665" s="7"/>
      <c r="GE665" s="7"/>
      <c r="GF665" s="7"/>
      <c r="GG665" s="7"/>
      <c r="GH665" s="7"/>
      <c r="GI665" s="7"/>
      <c r="GJ665" s="7"/>
      <c r="GK665" s="7"/>
      <c r="GL665" s="7"/>
      <c r="GM665" s="7"/>
      <c r="GN665" s="7"/>
      <c r="GO665" s="7"/>
      <c r="GP665" s="7"/>
      <c r="GQ665" s="7"/>
      <c r="GR665" s="7"/>
      <c r="GS665" s="7"/>
      <c r="GT665" s="7"/>
      <c r="GU665" s="7"/>
      <c r="GV665" s="7"/>
      <c r="GW665" s="7"/>
      <c r="GX665" s="7"/>
      <c r="GY665" s="7"/>
      <c r="GZ665" s="7"/>
      <c r="HA665" s="7"/>
      <c r="HB665" s="7"/>
      <c r="HC665" s="7"/>
      <c r="HD665" s="7"/>
      <c r="HE665" s="7"/>
      <c r="HF665" s="7"/>
      <c r="HG665" s="7"/>
      <c r="HH665" s="7"/>
      <c r="HI665" s="7"/>
      <c r="HJ665" s="7"/>
      <c r="HK665" s="7"/>
      <c r="HL665" s="7"/>
      <c r="HM665" s="7"/>
      <c r="HN665" s="7"/>
      <c r="HO665" s="7"/>
      <c r="HP665" s="7"/>
      <c r="HQ665" s="7"/>
      <c r="HR665" s="7"/>
      <c r="HS665" s="7"/>
      <c r="HT665" s="7"/>
      <c r="HU665" s="7"/>
      <c r="HV665" s="7"/>
      <c r="HW665" s="7"/>
      <c r="HX665" s="7"/>
      <c r="HY665" s="7"/>
      <c r="HZ665" s="7"/>
      <c r="IA665" s="7"/>
      <c r="IB665" s="7"/>
      <c r="IC665" s="7"/>
      <c r="ID665" s="7"/>
      <c r="IE665" s="7"/>
      <c r="IF665" s="7"/>
      <c r="IG665" s="7"/>
      <c r="IH665" s="7"/>
      <c r="II665" s="7"/>
      <c r="IJ665" s="7"/>
      <c r="IK665" s="7"/>
      <c r="IL665" s="7"/>
      <c r="IM665" s="7"/>
      <c r="IN665" s="7"/>
      <c r="IO665" s="7"/>
      <c r="IP665" s="7"/>
      <c r="IQ665" s="7"/>
      <c r="IR665" s="7"/>
      <c r="IS665" s="7"/>
      <c r="IT665" s="7"/>
      <c r="IU665" s="7"/>
      <c r="IV665" s="7"/>
      <c r="IW665" s="7"/>
      <c r="IX665" s="7"/>
      <c r="IY665" s="7"/>
      <c r="IZ665" s="7"/>
      <c r="JA665" s="7"/>
      <c r="JB665" s="7"/>
      <c r="JC665" s="7"/>
      <c r="JD665" s="7"/>
      <c r="JE665" s="7"/>
      <c r="JF665" s="7"/>
      <c r="JG665" s="7"/>
      <c r="JH665" s="7"/>
      <c r="JI665" s="7"/>
      <c r="JJ665" s="7"/>
      <c r="JK665" s="7"/>
      <c r="JL665" s="7"/>
      <c r="JM665" s="7"/>
      <c r="JN665" s="7"/>
      <c r="JO665" s="7"/>
      <c r="JP665" s="7"/>
      <c r="JQ665" s="7"/>
      <c r="JR665" s="7"/>
      <c r="JS665" s="7"/>
      <c r="JT665" s="7"/>
      <c r="JU665" s="7"/>
      <c r="JV665" s="7"/>
      <c r="JW665" s="7"/>
      <c r="JX665" s="7"/>
      <c r="JY665" s="7"/>
      <c r="JZ665" s="7"/>
      <c r="KA665" s="7"/>
      <c r="KB665" s="7"/>
      <c r="KC665" s="7"/>
      <c r="KD665" s="7"/>
      <c r="KE665" s="7"/>
      <c r="KF665" s="7"/>
      <c r="KG665" s="7"/>
      <c r="KH665" s="7"/>
      <c r="KI665" s="7"/>
      <c r="KJ665" s="7"/>
      <c r="KK665" s="7"/>
      <c r="KL665" s="7"/>
      <c r="KM665" s="7"/>
      <c r="KN665" s="7"/>
      <c r="KO665" s="7"/>
      <c r="KP665" s="7"/>
      <c r="KQ665" s="7"/>
      <c r="KR665" s="7"/>
      <c r="KS665" s="7"/>
      <c r="KT665" s="7"/>
      <c r="KU665" s="7"/>
      <c r="KV665" s="7"/>
      <c r="KW665" s="7"/>
      <c r="KX665" s="7"/>
      <c r="KY665" s="7"/>
      <c r="KZ665" s="7"/>
      <c r="LA665" s="7"/>
      <c r="LB665" s="7"/>
      <c r="LC665" s="7"/>
      <c r="LD665" s="7"/>
      <c r="LE665" s="7"/>
      <c r="LF665" s="7"/>
      <c r="LG665" s="7"/>
      <c r="LH665" s="7"/>
      <c r="LI665" s="7"/>
      <c r="LJ665" s="7"/>
      <c r="LK665" s="7"/>
      <c r="LL665" s="7"/>
      <c r="LM665" s="7"/>
      <c r="LN665" s="7"/>
      <c r="LO665" s="7"/>
      <c r="LP665" s="7"/>
      <c r="LQ665" s="7"/>
      <c r="LR665" s="7"/>
      <c r="LS665" s="7"/>
      <c r="LT665" s="7"/>
      <c r="LU665" s="7"/>
      <c r="LV665" s="7"/>
      <c r="LW665" s="7"/>
      <c r="LX665" s="7"/>
      <c r="LY665" s="7"/>
      <c r="LZ665" s="7"/>
      <c r="MA665" s="7"/>
      <c r="MB665" s="7"/>
      <c r="MC665" s="7"/>
      <c r="MD665" s="7"/>
      <c r="ME665" s="7"/>
      <c r="MF665" s="7"/>
      <c r="MG665" s="7"/>
      <c r="MH665" s="7"/>
      <c r="MI665" s="7"/>
      <c r="MJ665" s="7"/>
      <c r="MK665" s="7"/>
      <c r="ML665" s="7"/>
      <c r="MM665" s="7"/>
      <c r="MN665" s="7"/>
      <c r="MO665" s="7"/>
      <c r="MP665" s="7"/>
      <c r="MQ665" s="7"/>
      <c r="MR665" s="7"/>
      <c r="MS665" s="7"/>
      <c r="MT665" s="7"/>
      <c r="MU665" s="7"/>
      <c r="MV665" s="7"/>
      <c r="MW665" s="7"/>
      <c r="MX665" s="7"/>
      <c r="MY665" s="7"/>
      <c r="MZ665" s="7"/>
      <c r="NA665" s="7"/>
      <c r="NB665" s="7"/>
      <c r="NC665" s="7"/>
      <c r="ND665" s="7"/>
      <c r="NE665" s="7"/>
      <c r="NF665" s="7"/>
      <c r="NG665" s="7"/>
      <c r="NH665" s="7"/>
      <c r="NI665" s="7"/>
      <c r="NJ665" s="7"/>
      <c r="NK665" s="7"/>
      <c r="NL665" s="7"/>
      <c r="NM665" s="7"/>
      <c r="NN665" s="7"/>
      <c r="NO665" s="7"/>
      <c r="NP665" s="7"/>
      <c r="NQ665" s="7"/>
      <c r="NR665" s="7"/>
      <c r="NS665" s="7"/>
      <c r="NT665" s="7"/>
      <c r="NU665" s="7"/>
      <c r="NV665" s="7"/>
      <c r="NW665" s="7"/>
      <c r="NX665" s="7"/>
      <c r="NY665" s="7"/>
      <c r="NZ665" s="7"/>
      <c r="OA665" s="7"/>
      <c r="OB665" s="7"/>
      <c r="OC665" s="7"/>
      <c r="OD665" s="7"/>
      <c r="OE665" s="7"/>
      <c r="OF665" s="7"/>
      <c r="OG665" s="7"/>
      <c r="OH665" s="7"/>
      <c r="OI665" s="7"/>
      <c r="OJ665" s="7"/>
      <c r="OK665" s="7"/>
      <c r="OL665" s="7"/>
      <c r="OM665" s="7"/>
      <c r="ON665" s="7"/>
      <c r="OO665" s="7"/>
      <c r="OP665" s="7"/>
      <c r="OQ665" s="7"/>
      <c r="OR665" s="7"/>
      <c r="OS665" s="7"/>
      <c r="OT665" s="7"/>
      <c r="OU665" s="7"/>
      <c r="OV665" s="7"/>
      <c r="OW665" s="7"/>
      <c r="OX665" s="7"/>
      <c r="OY665" s="7"/>
      <c r="OZ665" s="7"/>
      <c r="PA665" s="7"/>
      <c r="PB665" s="7"/>
      <c r="PC665" s="7"/>
      <c r="PD665" s="7"/>
      <c r="PE665" s="7"/>
      <c r="PF665" s="7"/>
      <c r="PG665" s="7"/>
      <c r="PH665" s="7"/>
      <c r="PI665" s="7"/>
      <c r="PJ665" s="7"/>
      <c r="PK665" s="7"/>
      <c r="PL665" s="7"/>
      <c r="PM665" s="7"/>
      <c r="PN665" s="7"/>
      <c r="PO665" s="7"/>
      <c r="PP665" s="7"/>
      <c r="PQ665" s="7"/>
      <c r="PR665" s="7"/>
      <c r="PS665" s="7"/>
      <c r="PT665" s="7"/>
      <c r="PU665" s="7"/>
      <c r="PV665" s="7"/>
      <c r="PW665" s="7"/>
      <c r="PX665" s="7"/>
      <c r="PY665" s="7"/>
      <c r="PZ665" s="7"/>
      <c r="QA665" s="7"/>
      <c r="QB665" s="7"/>
      <c r="QC665" s="7"/>
      <c r="QD665" s="7"/>
      <c r="QE665" s="7"/>
      <c r="QF665" s="7"/>
      <c r="QG665" s="7"/>
      <c r="QH665" s="7"/>
      <c r="QI665" s="7"/>
      <c r="QJ665" s="7"/>
      <c r="QK665" s="7"/>
      <c r="QL665" s="7"/>
      <c r="QM665" s="7"/>
      <c r="QN665" s="7"/>
      <c r="QO665" s="7"/>
      <c r="QP665" s="7"/>
      <c r="QQ665" s="7"/>
      <c r="QR665" s="7"/>
      <c r="QS665" s="7"/>
      <c r="QT665" s="7"/>
      <c r="QU665" s="7"/>
      <c r="QV665" s="7"/>
      <c r="QW665" s="7"/>
      <c r="QX665" s="7"/>
      <c r="QY665" s="7"/>
      <c r="QZ665" s="7"/>
      <c r="RA665" s="7"/>
      <c r="RB665" s="7"/>
      <c r="RC665" s="7"/>
      <c r="RD665" s="7"/>
      <c r="RE665" s="7"/>
      <c r="RF665" s="7"/>
      <c r="RG665" s="7"/>
      <c r="RH665" s="7"/>
      <c r="RI665" s="7"/>
      <c r="RJ665" s="7"/>
      <c r="RK665" s="7"/>
      <c r="RL665" s="7"/>
      <c r="RM665" s="7"/>
      <c r="RN665" s="7"/>
      <c r="RO665" s="7"/>
      <c r="RP665" s="7"/>
      <c r="RQ665" s="7"/>
      <c r="RR665" s="7"/>
      <c r="RS665" s="7"/>
      <c r="RT665" s="7"/>
      <c r="RU665" s="7"/>
      <c r="RV665" s="7"/>
      <c r="RW665" s="7"/>
      <c r="RX665" s="7"/>
      <c r="RY665" s="7"/>
      <c r="RZ665" s="7"/>
      <c r="SA665" s="7"/>
      <c r="SB665" s="7"/>
      <c r="SC665" s="7"/>
      <c r="SD665" s="7"/>
      <c r="SE665" s="7"/>
      <c r="SF665" s="7"/>
      <c r="SG665" s="7"/>
      <c r="SH665" s="7"/>
      <c r="SI665" s="7"/>
      <c r="SJ665" s="7"/>
      <c r="SK665" s="7"/>
    </row>
    <row r="666" ht="14.2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  <c r="DT666" s="7"/>
      <c r="DU666" s="7"/>
      <c r="DV666" s="7"/>
      <c r="DW666" s="7"/>
      <c r="DX666" s="7"/>
      <c r="DY666" s="7"/>
      <c r="DZ666" s="7"/>
      <c r="EA666" s="7"/>
      <c r="EB666" s="7"/>
      <c r="EC666" s="7"/>
      <c r="ED666" s="7"/>
      <c r="EE666" s="7"/>
      <c r="EF666" s="7"/>
      <c r="EG666" s="7"/>
      <c r="EH666" s="7"/>
      <c r="EI666" s="7"/>
      <c r="EJ666" s="7"/>
      <c r="EK666" s="7"/>
      <c r="EL666" s="7"/>
      <c r="EM666" s="7"/>
      <c r="EN666" s="7"/>
      <c r="EO666" s="7"/>
      <c r="EP666" s="7"/>
      <c r="EQ666" s="7"/>
      <c r="ER666" s="7"/>
      <c r="ES666" s="7"/>
      <c r="ET666" s="7"/>
      <c r="EU666" s="7"/>
      <c r="EV666" s="7"/>
      <c r="EW666" s="7"/>
      <c r="EX666" s="7"/>
      <c r="EY666" s="7"/>
      <c r="EZ666" s="7"/>
      <c r="FA666" s="7"/>
      <c r="FB666" s="7"/>
      <c r="FC666" s="7"/>
      <c r="FD666" s="7"/>
      <c r="FE666" s="7"/>
      <c r="FF666" s="7"/>
      <c r="FG666" s="7"/>
      <c r="FH666" s="7"/>
      <c r="FI666" s="7"/>
      <c r="FJ666" s="7"/>
      <c r="FK666" s="7"/>
      <c r="FL666" s="7"/>
      <c r="FM666" s="7"/>
      <c r="FN666" s="7"/>
      <c r="FO666" s="7"/>
      <c r="FP666" s="7"/>
      <c r="FQ666" s="7"/>
      <c r="FR666" s="7"/>
      <c r="FS666" s="7"/>
      <c r="FT666" s="7"/>
      <c r="FU666" s="7"/>
      <c r="FV666" s="7"/>
      <c r="FW666" s="7"/>
      <c r="FX666" s="7"/>
      <c r="FY666" s="7"/>
      <c r="FZ666" s="7"/>
      <c r="GA666" s="7"/>
      <c r="GB666" s="7"/>
      <c r="GC666" s="7"/>
      <c r="GD666" s="7"/>
      <c r="GE666" s="7"/>
      <c r="GF666" s="7"/>
      <c r="GG666" s="7"/>
      <c r="GH666" s="7"/>
      <c r="GI666" s="7"/>
      <c r="GJ666" s="7"/>
      <c r="GK666" s="7"/>
      <c r="GL666" s="7"/>
      <c r="GM666" s="7"/>
      <c r="GN666" s="7"/>
      <c r="GO666" s="7"/>
      <c r="GP666" s="7"/>
      <c r="GQ666" s="7"/>
      <c r="GR666" s="7"/>
      <c r="GS666" s="7"/>
      <c r="GT666" s="7"/>
      <c r="GU666" s="7"/>
      <c r="GV666" s="7"/>
      <c r="GW666" s="7"/>
      <c r="GX666" s="7"/>
      <c r="GY666" s="7"/>
      <c r="GZ666" s="7"/>
      <c r="HA666" s="7"/>
      <c r="HB666" s="7"/>
      <c r="HC666" s="7"/>
      <c r="HD666" s="7"/>
      <c r="HE666" s="7"/>
      <c r="HF666" s="7"/>
      <c r="HG666" s="7"/>
      <c r="HH666" s="7"/>
      <c r="HI666" s="7"/>
      <c r="HJ666" s="7"/>
      <c r="HK666" s="7"/>
      <c r="HL666" s="7"/>
      <c r="HM666" s="7"/>
      <c r="HN666" s="7"/>
      <c r="HO666" s="7"/>
      <c r="HP666" s="7"/>
      <c r="HQ666" s="7"/>
      <c r="HR666" s="7"/>
      <c r="HS666" s="7"/>
      <c r="HT666" s="7"/>
      <c r="HU666" s="7"/>
      <c r="HV666" s="7"/>
      <c r="HW666" s="7"/>
      <c r="HX666" s="7"/>
      <c r="HY666" s="7"/>
      <c r="HZ666" s="7"/>
      <c r="IA666" s="7"/>
      <c r="IB666" s="7"/>
      <c r="IC666" s="7"/>
      <c r="ID666" s="7"/>
      <c r="IE666" s="7"/>
      <c r="IF666" s="7"/>
      <c r="IG666" s="7"/>
      <c r="IH666" s="7"/>
      <c r="II666" s="7"/>
      <c r="IJ666" s="7"/>
      <c r="IK666" s="7"/>
      <c r="IL666" s="7"/>
      <c r="IM666" s="7"/>
      <c r="IN666" s="7"/>
      <c r="IO666" s="7"/>
      <c r="IP666" s="7"/>
      <c r="IQ666" s="7"/>
      <c r="IR666" s="7"/>
      <c r="IS666" s="7"/>
      <c r="IT666" s="7"/>
      <c r="IU666" s="7"/>
      <c r="IV666" s="7"/>
      <c r="IW666" s="7"/>
      <c r="IX666" s="7"/>
      <c r="IY666" s="7"/>
      <c r="IZ666" s="7"/>
      <c r="JA666" s="7"/>
      <c r="JB666" s="7"/>
      <c r="JC666" s="7"/>
      <c r="JD666" s="7"/>
      <c r="JE666" s="7"/>
      <c r="JF666" s="7"/>
      <c r="JG666" s="7"/>
      <c r="JH666" s="7"/>
      <c r="JI666" s="7"/>
      <c r="JJ666" s="7"/>
      <c r="JK666" s="7"/>
      <c r="JL666" s="7"/>
      <c r="JM666" s="7"/>
      <c r="JN666" s="7"/>
      <c r="JO666" s="7"/>
      <c r="JP666" s="7"/>
      <c r="JQ666" s="7"/>
      <c r="JR666" s="7"/>
      <c r="JS666" s="7"/>
      <c r="JT666" s="7"/>
      <c r="JU666" s="7"/>
      <c r="JV666" s="7"/>
      <c r="JW666" s="7"/>
      <c r="JX666" s="7"/>
      <c r="JY666" s="7"/>
      <c r="JZ666" s="7"/>
      <c r="KA666" s="7"/>
      <c r="KB666" s="7"/>
      <c r="KC666" s="7"/>
      <c r="KD666" s="7"/>
      <c r="KE666" s="7"/>
      <c r="KF666" s="7"/>
      <c r="KG666" s="7"/>
      <c r="KH666" s="7"/>
      <c r="KI666" s="7"/>
      <c r="KJ666" s="7"/>
      <c r="KK666" s="7"/>
      <c r="KL666" s="7"/>
      <c r="KM666" s="7"/>
      <c r="KN666" s="7"/>
      <c r="KO666" s="7"/>
      <c r="KP666" s="7"/>
      <c r="KQ666" s="7"/>
      <c r="KR666" s="7"/>
      <c r="KS666" s="7"/>
      <c r="KT666" s="7"/>
      <c r="KU666" s="7"/>
      <c r="KV666" s="7"/>
      <c r="KW666" s="7"/>
      <c r="KX666" s="7"/>
      <c r="KY666" s="7"/>
      <c r="KZ666" s="7"/>
      <c r="LA666" s="7"/>
      <c r="LB666" s="7"/>
      <c r="LC666" s="7"/>
      <c r="LD666" s="7"/>
      <c r="LE666" s="7"/>
      <c r="LF666" s="7"/>
      <c r="LG666" s="7"/>
      <c r="LH666" s="7"/>
      <c r="LI666" s="7"/>
      <c r="LJ666" s="7"/>
      <c r="LK666" s="7"/>
      <c r="LL666" s="7"/>
      <c r="LM666" s="7"/>
      <c r="LN666" s="7"/>
      <c r="LO666" s="7"/>
      <c r="LP666" s="7"/>
      <c r="LQ666" s="7"/>
      <c r="LR666" s="7"/>
      <c r="LS666" s="7"/>
      <c r="LT666" s="7"/>
      <c r="LU666" s="7"/>
      <c r="LV666" s="7"/>
      <c r="LW666" s="7"/>
      <c r="LX666" s="7"/>
      <c r="LY666" s="7"/>
      <c r="LZ666" s="7"/>
      <c r="MA666" s="7"/>
      <c r="MB666" s="7"/>
      <c r="MC666" s="7"/>
      <c r="MD666" s="7"/>
      <c r="ME666" s="7"/>
      <c r="MF666" s="7"/>
      <c r="MG666" s="7"/>
      <c r="MH666" s="7"/>
      <c r="MI666" s="7"/>
      <c r="MJ666" s="7"/>
      <c r="MK666" s="7"/>
      <c r="ML666" s="7"/>
      <c r="MM666" s="7"/>
      <c r="MN666" s="7"/>
      <c r="MO666" s="7"/>
      <c r="MP666" s="7"/>
      <c r="MQ666" s="7"/>
      <c r="MR666" s="7"/>
      <c r="MS666" s="7"/>
      <c r="MT666" s="7"/>
      <c r="MU666" s="7"/>
      <c r="MV666" s="7"/>
      <c r="MW666" s="7"/>
      <c r="MX666" s="7"/>
      <c r="MY666" s="7"/>
      <c r="MZ666" s="7"/>
      <c r="NA666" s="7"/>
      <c r="NB666" s="7"/>
      <c r="NC666" s="7"/>
      <c r="ND666" s="7"/>
      <c r="NE666" s="7"/>
      <c r="NF666" s="7"/>
      <c r="NG666" s="7"/>
      <c r="NH666" s="7"/>
      <c r="NI666" s="7"/>
      <c r="NJ666" s="7"/>
      <c r="NK666" s="7"/>
      <c r="NL666" s="7"/>
      <c r="NM666" s="7"/>
      <c r="NN666" s="7"/>
      <c r="NO666" s="7"/>
      <c r="NP666" s="7"/>
      <c r="NQ666" s="7"/>
      <c r="NR666" s="7"/>
      <c r="NS666" s="7"/>
      <c r="NT666" s="7"/>
      <c r="NU666" s="7"/>
      <c r="NV666" s="7"/>
      <c r="NW666" s="7"/>
      <c r="NX666" s="7"/>
      <c r="NY666" s="7"/>
      <c r="NZ666" s="7"/>
      <c r="OA666" s="7"/>
      <c r="OB666" s="7"/>
      <c r="OC666" s="7"/>
      <c r="OD666" s="7"/>
      <c r="OE666" s="7"/>
      <c r="OF666" s="7"/>
      <c r="OG666" s="7"/>
      <c r="OH666" s="7"/>
      <c r="OI666" s="7"/>
      <c r="OJ666" s="7"/>
      <c r="OK666" s="7"/>
      <c r="OL666" s="7"/>
      <c r="OM666" s="7"/>
      <c r="ON666" s="7"/>
      <c r="OO666" s="7"/>
      <c r="OP666" s="7"/>
      <c r="OQ666" s="7"/>
      <c r="OR666" s="7"/>
      <c r="OS666" s="7"/>
      <c r="OT666" s="7"/>
      <c r="OU666" s="7"/>
      <c r="OV666" s="7"/>
      <c r="OW666" s="7"/>
      <c r="OX666" s="7"/>
      <c r="OY666" s="7"/>
      <c r="OZ666" s="7"/>
      <c r="PA666" s="7"/>
      <c r="PB666" s="7"/>
      <c r="PC666" s="7"/>
      <c r="PD666" s="7"/>
      <c r="PE666" s="7"/>
      <c r="PF666" s="7"/>
      <c r="PG666" s="7"/>
      <c r="PH666" s="7"/>
      <c r="PI666" s="7"/>
      <c r="PJ666" s="7"/>
      <c r="PK666" s="7"/>
      <c r="PL666" s="7"/>
      <c r="PM666" s="7"/>
      <c r="PN666" s="7"/>
      <c r="PO666" s="7"/>
      <c r="PP666" s="7"/>
      <c r="PQ666" s="7"/>
      <c r="PR666" s="7"/>
      <c r="PS666" s="7"/>
      <c r="PT666" s="7"/>
      <c r="PU666" s="7"/>
      <c r="PV666" s="7"/>
      <c r="PW666" s="7"/>
      <c r="PX666" s="7"/>
      <c r="PY666" s="7"/>
      <c r="PZ666" s="7"/>
      <c r="QA666" s="7"/>
      <c r="QB666" s="7"/>
      <c r="QC666" s="7"/>
      <c r="QD666" s="7"/>
      <c r="QE666" s="7"/>
      <c r="QF666" s="7"/>
      <c r="QG666" s="7"/>
      <c r="QH666" s="7"/>
      <c r="QI666" s="7"/>
      <c r="QJ666" s="7"/>
      <c r="QK666" s="7"/>
      <c r="QL666" s="7"/>
      <c r="QM666" s="7"/>
      <c r="QN666" s="7"/>
      <c r="QO666" s="7"/>
      <c r="QP666" s="7"/>
      <c r="QQ666" s="7"/>
      <c r="QR666" s="7"/>
      <c r="QS666" s="7"/>
      <c r="QT666" s="7"/>
      <c r="QU666" s="7"/>
      <c r="QV666" s="7"/>
      <c r="QW666" s="7"/>
      <c r="QX666" s="7"/>
      <c r="QY666" s="7"/>
      <c r="QZ666" s="7"/>
      <c r="RA666" s="7"/>
      <c r="RB666" s="7"/>
      <c r="RC666" s="7"/>
      <c r="RD666" s="7"/>
      <c r="RE666" s="7"/>
      <c r="RF666" s="7"/>
      <c r="RG666" s="7"/>
      <c r="RH666" s="7"/>
      <c r="RI666" s="7"/>
      <c r="RJ666" s="7"/>
      <c r="RK666" s="7"/>
      <c r="RL666" s="7"/>
      <c r="RM666" s="7"/>
      <c r="RN666" s="7"/>
      <c r="RO666" s="7"/>
      <c r="RP666" s="7"/>
      <c r="RQ666" s="7"/>
      <c r="RR666" s="7"/>
      <c r="RS666" s="7"/>
      <c r="RT666" s="7"/>
      <c r="RU666" s="7"/>
      <c r="RV666" s="7"/>
      <c r="RW666" s="7"/>
      <c r="RX666" s="7"/>
      <c r="RY666" s="7"/>
      <c r="RZ666" s="7"/>
      <c r="SA666" s="7"/>
      <c r="SB666" s="7"/>
      <c r="SC666" s="7"/>
      <c r="SD666" s="7"/>
      <c r="SE666" s="7"/>
      <c r="SF666" s="7"/>
      <c r="SG666" s="7"/>
      <c r="SH666" s="7"/>
      <c r="SI666" s="7"/>
      <c r="SJ666" s="7"/>
      <c r="SK666" s="7"/>
    </row>
    <row r="667" ht="14.2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  <c r="DT667" s="7"/>
      <c r="DU667" s="7"/>
      <c r="DV667" s="7"/>
      <c r="DW667" s="7"/>
      <c r="DX667" s="7"/>
      <c r="DY667" s="7"/>
      <c r="DZ667" s="7"/>
      <c r="EA667" s="7"/>
      <c r="EB667" s="7"/>
      <c r="EC667" s="7"/>
      <c r="ED667" s="7"/>
      <c r="EE667" s="7"/>
      <c r="EF667" s="7"/>
      <c r="EG667" s="7"/>
      <c r="EH667" s="7"/>
      <c r="EI667" s="7"/>
      <c r="EJ667" s="7"/>
      <c r="EK667" s="7"/>
      <c r="EL667" s="7"/>
      <c r="EM667" s="7"/>
      <c r="EN667" s="7"/>
      <c r="EO667" s="7"/>
      <c r="EP667" s="7"/>
      <c r="EQ667" s="7"/>
      <c r="ER667" s="7"/>
      <c r="ES667" s="7"/>
      <c r="ET667" s="7"/>
      <c r="EU667" s="7"/>
      <c r="EV667" s="7"/>
      <c r="EW667" s="7"/>
      <c r="EX667" s="7"/>
      <c r="EY667" s="7"/>
      <c r="EZ667" s="7"/>
      <c r="FA667" s="7"/>
      <c r="FB667" s="7"/>
      <c r="FC667" s="7"/>
      <c r="FD667" s="7"/>
      <c r="FE667" s="7"/>
      <c r="FF667" s="7"/>
      <c r="FG667" s="7"/>
      <c r="FH667" s="7"/>
      <c r="FI667" s="7"/>
      <c r="FJ667" s="7"/>
      <c r="FK667" s="7"/>
      <c r="FL667" s="7"/>
      <c r="FM667" s="7"/>
      <c r="FN667" s="7"/>
      <c r="FO667" s="7"/>
      <c r="FP667" s="7"/>
      <c r="FQ667" s="7"/>
      <c r="FR667" s="7"/>
      <c r="FS667" s="7"/>
      <c r="FT667" s="7"/>
      <c r="FU667" s="7"/>
      <c r="FV667" s="7"/>
      <c r="FW667" s="7"/>
      <c r="FX667" s="7"/>
      <c r="FY667" s="7"/>
      <c r="FZ667" s="7"/>
      <c r="GA667" s="7"/>
      <c r="GB667" s="7"/>
      <c r="GC667" s="7"/>
      <c r="GD667" s="7"/>
      <c r="GE667" s="7"/>
      <c r="GF667" s="7"/>
      <c r="GG667" s="7"/>
      <c r="GH667" s="7"/>
      <c r="GI667" s="7"/>
      <c r="GJ667" s="7"/>
      <c r="GK667" s="7"/>
      <c r="GL667" s="7"/>
      <c r="GM667" s="7"/>
      <c r="GN667" s="7"/>
      <c r="GO667" s="7"/>
      <c r="GP667" s="7"/>
      <c r="GQ667" s="7"/>
      <c r="GR667" s="7"/>
      <c r="GS667" s="7"/>
      <c r="GT667" s="7"/>
      <c r="GU667" s="7"/>
      <c r="GV667" s="7"/>
      <c r="GW667" s="7"/>
      <c r="GX667" s="7"/>
      <c r="GY667" s="7"/>
      <c r="GZ667" s="7"/>
      <c r="HA667" s="7"/>
      <c r="HB667" s="7"/>
      <c r="HC667" s="7"/>
      <c r="HD667" s="7"/>
      <c r="HE667" s="7"/>
      <c r="HF667" s="7"/>
      <c r="HG667" s="7"/>
      <c r="HH667" s="7"/>
      <c r="HI667" s="7"/>
      <c r="HJ667" s="7"/>
      <c r="HK667" s="7"/>
      <c r="HL667" s="7"/>
      <c r="HM667" s="7"/>
      <c r="HN667" s="7"/>
      <c r="HO667" s="7"/>
      <c r="HP667" s="7"/>
      <c r="HQ667" s="7"/>
      <c r="HR667" s="7"/>
      <c r="HS667" s="7"/>
      <c r="HT667" s="7"/>
      <c r="HU667" s="7"/>
      <c r="HV667" s="7"/>
      <c r="HW667" s="7"/>
      <c r="HX667" s="7"/>
      <c r="HY667" s="7"/>
      <c r="HZ667" s="7"/>
      <c r="IA667" s="7"/>
      <c r="IB667" s="7"/>
      <c r="IC667" s="7"/>
      <c r="ID667" s="7"/>
      <c r="IE667" s="7"/>
      <c r="IF667" s="7"/>
      <c r="IG667" s="7"/>
      <c r="IH667" s="7"/>
      <c r="II667" s="7"/>
      <c r="IJ667" s="7"/>
      <c r="IK667" s="7"/>
      <c r="IL667" s="7"/>
      <c r="IM667" s="7"/>
      <c r="IN667" s="7"/>
      <c r="IO667" s="7"/>
      <c r="IP667" s="7"/>
      <c r="IQ667" s="7"/>
      <c r="IR667" s="7"/>
      <c r="IS667" s="7"/>
      <c r="IT667" s="7"/>
      <c r="IU667" s="7"/>
      <c r="IV667" s="7"/>
      <c r="IW667" s="7"/>
      <c r="IX667" s="7"/>
      <c r="IY667" s="7"/>
      <c r="IZ667" s="7"/>
      <c r="JA667" s="7"/>
      <c r="JB667" s="7"/>
      <c r="JC667" s="7"/>
      <c r="JD667" s="7"/>
      <c r="JE667" s="7"/>
      <c r="JF667" s="7"/>
      <c r="JG667" s="7"/>
      <c r="JH667" s="7"/>
      <c r="JI667" s="7"/>
      <c r="JJ667" s="7"/>
      <c r="JK667" s="7"/>
      <c r="JL667" s="7"/>
      <c r="JM667" s="7"/>
      <c r="JN667" s="7"/>
      <c r="JO667" s="7"/>
      <c r="JP667" s="7"/>
      <c r="JQ667" s="7"/>
      <c r="JR667" s="7"/>
      <c r="JS667" s="7"/>
      <c r="JT667" s="7"/>
      <c r="JU667" s="7"/>
      <c r="JV667" s="7"/>
      <c r="JW667" s="7"/>
      <c r="JX667" s="7"/>
      <c r="JY667" s="7"/>
      <c r="JZ667" s="7"/>
      <c r="KA667" s="7"/>
      <c r="KB667" s="7"/>
      <c r="KC667" s="7"/>
      <c r="KD667" s="7"/>
      <c r="KE667" s="7"/>
      <c r="KF667" s="7"/>
      <c r="KG667" s="7"/>
      <c r="KH667" s="7"/>
      <c r="KI667" s="7"/>
      <c r="KJ667" s="7"/>
      <c r="KK667" s="7"/>
      <c r="KL667" s="7"/>
      <c r="KM667" s="7"/>
      <c r="KN667" s="7"/>
      <c r="KO667" s="7"/>
      <c r="KP667" s="7"/>
      <c r="KQ667" s="7"/>
      <c r="KR667" s="7"/>
      <c r="KS667" s="7"/>
      <c r="KT667" s="7"/>
      <c r="KU667" s="7"/>
      <c r="KV667" s="7"/>
      <c r="KW667" s="7"/>
      <c r="KX667" s="7"/>
      <c r="KY667" s="7"/>
      <c r="KZ667" s="7"/>
      <c r="LA667" s="7"/>
      <c r="LB667" s="7"/>
      <c r="LC667" s="7"/>
      <c r="LD667" s="7"/>
      <c r="LE667" s="7"/>
      <c r="LF667" s="7"/>
      <c r="LG667" s="7"/>
      <c r="LH667" s="7"/>
      <c r="LI667" s="7"/>
      <c r="LJ667" s="7"/>
      <c r="LK667" s="7"/>
      <c r="LL667" s="7"/>
      <c r="LM667" s="7"/>
      <c r="LN667" s="7"/>
      <c r="LO667" s="7"/>
      <c r="LP667" s="7"/>
      <c r="LQ667" s="7"/>
      <c r="LR667" s="7"/>
      <c r="LS667" s="7"/>
      <c r="LT667" s="7"/>
      <c r="LU667" s="7"/>
      <c r="LV667" s="7"/>
      <c r="LW667" s="7"/>
      <c r="LX667" s="7"/>
      <c r="LY667" s="7"/>
      <c r="LZ667" s="7"/>
      <c r="MA667" s="7"/>
      <c r="MB667" s="7"/>
      <c r="MC667" s="7"/>
      <c r="MD667" s="7"/>
      <c r="ME667" s="7"/>
      <c r="MF667" s="7"/>
      <c r="MG667" s="7"/>
      <c r="MH667" s="7"/>
      <c r="MI667" s="7"/>
      <c r="MJ667" s="7"/>
      <c r="MK667" s="7"/>
      <c r="ML667" s="7"/>
      <c r="MM667" s="7"/>
      <c r="MN667" s="7"/>
      <c r="MO667" s="7"/>
      <c r="MP667" s="7"/>
      <c r="MQ667" s="7"/>
      <c r="MR667" s="7"/>
      <c r="MS667" s="7"/>
      <c r="MT667" s="7"/>
      <c r="MU667" s="7"/>
      <c r="MV667" s="7"/>
      <c r="MW667" s="7"/>
      <c r="MX667" s="7"/>
      <c r="MY667" s="7"/>
      <c r="MZ667" s="7"/>
      <c r="NA667" s="7"/>
      <c r="NB667" s="7"/>
      <c r="NC667" s="7"/>
      <c r="ND667" s="7"/>
      <c r="NE667" s="7"/>
      <c r="NF667" s="7"/>
      <c r="NG667" s="7"/>
      <c r="NH667" s="7"/>
      <c r="NI667" s="7"/>
      <c r="NJ667" s="7"/>
      <c r="NK667" s="7"/>
      <c r="NL667" s="7"/>
      <c r="NM667" s="7"/>
      <c r="NN667" s="7"/>
      <c r="NO667" s="7"/>
      <c r="NP667" s="7"/>
      <c r="NQ667" s="7"/>
      <c r="NR667" s="7"/>
      <c r="NS667" s="7"/>
      <c r="NT667" s="7"/>
      <c r="NU667" s="7"/>
      <c r="NV667" s="7"/>
      <c r="NW667" s="7"/>
      <c r="NX667" s="7"/>
      <c r="NY667" s="7"/>
      <c r="NZ667" s="7"/>
      <c r="OA667" s="7"/>
      <c r="OB667" s="7"/>
      <c r="OC667" s="7"/>
      <c r="OD667" s="7"/>
      <c r="OE667" s="7"/>
      <c r="OF667" s="7"/>
      <c r="OG667" s="7"/>
      <c r="OH667" s="7"/>
      <c r="OI667" s="7"/>
      <c r="OJ667" s="7"/>
      <c r="OK667" s="7"/>
      <c r="OL667" s="7"/>
      <c r="OM667" s="7"/>
      <c r="ON667" s="7"/>
      <c r="OO667" s="7"/>
      <c r="OP667" s="7"/>
      <c r="OQ667" s="7"/>
      <c r="OR667" s="7"/>
      <c r="OS667" s="7"/>
      <c r="OT667" s="7"/>
      <c r="OU667" s="7"/>
      <c r="OV667" s="7"/>
      <c r="OW667" s="7"/>
      <c r="OX667" s="7"/>
      <c r="OY667" s="7"/>
      <c r="OZ667" s="7"/>
      <c r="PA667" s="7"/>
      <c r="PB667" s="7"/>
      <c r="PC667" s="7"/>
      <c r="PD667" s="7"/>
      <c r="PE667" s="7"/>
      <c r="PF667" s="7"/>
      <c r="PG667" s="7"/>
      <c r="PH667" s="7"/>
      <c r="PI667" s="7"/>
      <c r="PJ667" s="7"/>
      <c r="PK667" s="7"/>
      <c r="PL667" s="7"/>
      <c r="PM667" s="7"/>
      <c r="PN667" s="7"/>
      <c r="PO667" s="7"/>
      <c r="PP667" s="7"/>
      <c r="PQ667" s="7"/>
      <c r="PR667" s="7"/>
      <c r="PS667" s="7"/>
      <c r="PT667" s="7"/>
      <c r="PU667" s="7"/>
      <c r="PV667" s="7"/>
      <c r="PW667" s="7"/>
      <c r="PX667" s="7"/>
      <c r="PY667" s="7"/>
      <c r="PZ667" s="7"/>
      <c r="QA667" s="7"/>
      <c r="QB667" s="7"/>
      <c r="QC667" s="7"/>
      <c r="QD667" s="7"/>
      <c r="QE667" s="7"/>
      <c r="QF667" s="7"/>
      <c r="QG667" s="7"/>
      <c r="QH667" s="7"/>
      <c r="QI667" s="7"/>
      <c r="QJ667" s="7"/>
      <c r="QK667" s="7"/>
      <c r="QL667" s="7"/>
      <c r="QM667" s="7"/>
      <c r="QN667" s="7"/>
      <c r="QO667" s="7"/>
      <c r="QP667" s="7"/>
      <c r="QQ667" s="7"/>
      <c r="QR667" s="7"/>
      <c r="QS667" s="7"/>
      <c r="QT667" s="7"/>
      <c r="QU667" s="7"/>
      <c r="QV667" s="7"/>
      <c r="QW667" s="7"/>
      <c r="QX667" s="7"/>
      <c r="QY667" s="7"/>
      <c r="QZ667" s="7"/>
      <c r="RA667" s="7"/>
      <c r="RB667" s="7"/>
      <c r="RC667" s="7"/>
      <c r="RD667" s="7"/>
      <c r="RE667" s="7"/>
      <c r="RF667" s="7"/>
      <c r="RG667" s="7"/>
      <c r="RH667" s="7"/>
      <c r="RI667" s="7"/>
      <c r="RJ667" s="7"/>
      <c r="RK667" s="7"/>
      <c r="RL667" s="7"/>
      <c r="RM667" s="7"/>
      <c r="RN667" s="7"/>
      <c r="RO667" s="7"/>
      <c r="RP667" s="7"/>
      <c r="RQ667" s="7"/>
      <c r="RR667" s="7"/>
      <c r="RS667" s="7"/>
      <c r="RT667" s="7"/>
      <c r="RU667" s="7"/>
      <c r="RV667" s="7"/>
      <c r="RW667" s="7"/>
      <c r="RX667" s="7"/>
      <c r="RY667" s="7"/>
      <c r="RZ667" s="7"/>
      <c r="SA667" s="7"/>
      <c r="SB667" s="7"/>
      <c r="SC667" s="7"/>
      <c r="SD667" s="7"/>
      <c r="SE667" s="7"/>
      <c r="SF667" s="7"/>
      <c r="SG667" s="7"/>
      <c r="SH667" s="7"/>
      <c r="SI667" s="7"/>
      <c r="SJ667" s="7"/>
      <c r="SK667" s="7"/>
    </row>
    <row r="668" ht="14.2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  <c r="DT668" s="7"/>
      <c r="DU668" s="7"/>
      <c r="DV668" s="7"/>
      <c r="DW668" s="7"/>
      <c r="DX668" s="7"/>
      <c r="DY668" s="7"/>
      <c r="DZ668" s="7"/>
      <c r="EA668" s="7"/>
      <c r="EB668" s="7"/>
      <c r="EC668" s="7"/>
      <c r="ED668" s="7"/>
      <c r="EE668" s="7"/>
      <c r="EF668" s="7"/>
      <c r="EG668" s="7"/>
      <c r="EH668" s="7"/>
      <c r="EI668" s="7"/>
      <c r="EJ668" s="7"/>
      <c r="EK668" s="7"/>
      <c r="EL668" s="7"/>
      <c r="EM668" s="7"/>
      <c r="EN668" s="7"/>
      <c r="EO668" s="7"/>
      <c r="EP668" s="7"/>
      <c r="EQ668" s="7"/>
      <c r="ER668" s="7"/>
      <c r="ES668" s="7"/>
      <c r="ET668" s="7"/>
      <c r="EU668" s="7"/>
      <c r="EV668" s="7"/>
      <c r="EW668" s="7"/>
      <c r="EX668" s="7"/>
      <c r="EY668" s="7"/>
      <c r="EZ668" s="7"/>
      <c r="FA668" s="7"/>
      <c r="FB668" s="7"/>
      <c r="FC668" s="7"/>
      <c r="FD668" s="7"/>
      <c r="FE668" s="7"/>
      <c r="FF668" s="7"/>
      <c r="FG668" s="7"/>
      <c r="FH668" s="7"/>
      <c r="FI668" s="7"/>
      <c r="FJ668" s="7"/>
      <c r="FK668" s="7"/>
      <c r="FL668" s="7"/>
      <c r="FM668" s="7"/>
      <c r="FN668" s="7"/>
      <c r="FO668" s="7"/>
      <c r="FP668" s="7"/>
      <c r="FQ668" s="7"/>
      <c r="FR668" s="7"/>
      <c r="FS668" s="7"/>
      <c r="FT668" s="7"/>
      <c r="FU668" s="7"/>
      <c r="FV668" s="7"/>
      <c r="FW668" s="7"/>
      <c r="FX668" s="7"/>
      <c r="FY668" s="7"/>
      <c r="FZ668" s="7"/>
      <c r="GA668" s="7"/>
      <c r="GB668" s="7"/>
      <c r="GC668" s="7"/>
      <c r="GD668" s="7"/>
      <c r="GE668" s="7"/>
      <c r="GF668" s="7"/>
      <c r="GG668" s="7"/>
      <c r="GH668" s="7"/>
      <c r="GI668" s="7"/>
      <c r="GJ668" s="7"/>
      <c r="GK668" s="7"/>
      <c r="GL668" s="7"/>
      <c r="GM668" s="7"/>
      <c r="GN668" s="7"/>
      <c r="GO668" s="7"/>
      <c r="GP668" s="7"/>
      <c r="GQ668" s="7"/>
      <c r="GR668" s="7"/>
      <c r="GS668" s="7"/>
      <c r="GT668" s="7"/>
      <c r="GU668" s="7"/>
      <c r="GV668" s="7"/>
      <c r="GW668" s="7"/>
      <c r="GX668" s="7"/>
      <c r="GY668" s="7"/>
      <c r="GZ668" s="7"/>
      <c r="HA668" s="7"/>
      <c r="HB668" s="7"/>
      <c r="HC668" s="7"/>
      <c r="HD668" s="7"/>
      <c r="HE668" s="7"/>
      <c r="HF668" s="7"/>
      <c r="HG668" s="7"/>
      <c r="HH668" s="7"/>
      <c r="HI668" s="7"/>
      <c r="HJ668" s="7"/>
      <c r="HK668" s="7"/>
      <c r="HL668" s="7"/>
      <c r="HM668" s="7"/>
      <c r="HN668" s="7"/>
      <c r="HO668" s="7"/>
      <c r="HP668" s="7"/>
      <c r="HQ668" s="7"/>
      <c r="HR668" s="7"/>
      <c r="HS668" s="7"/>
      <c r="HT668" s="7"/>
      <c r="HU668" s="7"/>
      <c r="HV668" s="7"/>
      <c r="HW668" s="7"/>
      <c r="HX668" s="7"/>
      <c r="HY668" s="7"/>
      <c r="HZ668" s="7"/>
      <c r="IA668" s="7"/>
      <c r="IB668" s="7"/>
      <c r="IC668" s="7"/>
      <c r="ID668" s="7"/>
      <c r="IE668" s="7"/>
      <c r="IF668" s="7"/>
      <c r="IG668" s="7"/>
      <c r="IH668" s="7"/>
      <c r="II668" s="7"/>
      <c r="IJ668" s="7"/>
      <c r="IK668" s="7"/>
      <c r="IL668" s="7"/>
      <c r="IM668" s="7"/>
      <c r="IN668" s="7"/>
      <c r="IO668" s="7"/>
      <c r="IP668" s="7"/>
      <c r="IQ668" s="7"/>
      <c r="IR668" s="7"/>
      <c r="IS668" s="7"/>
      <c r="IT668" s="7"/>
      <c r="IU668" s="7"/>
      <c r="IV668" s="7"/>
      <c r="IW668" s="7"/>
      <c r="IX668" s="7"/>
      <c r="IY668" s="7"/>
      <c r="IZ668" s="7"/>
      <c r="JA668" s="7"/>
      <c r="JB668" s="7"/>
      <c r="JC668" s="7"/>
      <c r="JD668" s="7"/>
      <c r="JE668" s="7"/>
      <c r="JF668" s="7"/>
      <c r="JG668" s="7"/>
      <c r="JH668" s="7"/>
      <c r="JI668" s="7"/>
      <c r="JJ668" s="7"/>
      <c r="JK668" s="7"/>
      <c r="JL668" s="7"/>
      <c r="JM668" s="7"/>
      <c r="JN668" s="7"/>
      <c r="JO668" s="7"/>
      <c r="JP668" s="7"/>
      <c r="JQ668" s="7"/>
      <c r="JR668" s="7"/>
      <c r="JS668" s="7"/>
      <c r="JT668" s="7"/>
      <c r="JU668" s="7"/>
      <c r="JV668" s="7"/>
      <c r="JW668" s="7"/>
      <c r="JX668" s="7"/>
      <c r="JY668" s="7"/>
      <c r="JZ668" s="7"/>
      <c r="KA668" s="7"/>
      <c r="KB668" s="7"/>
      <c r="KC668" s="7"/>
      <c r="KD668" s="7"/>
      <c r="KE668" s="7"/>
      <c r="KF668" s="7"/>
      <c r="KG668" s="7"/>
      <c r="KH668" s="7"/>
      <c r="KI668" s="7"/>
      <c r="KJ668" s="7"/>
      <c r="KK668" s="7"/>
      <c r="KL668" s="7"/>
      <c r="KM668" s="7"/>
      <c r="KN668" s="7"/>
      <c r="KO668" s="7"/>
      <c r="KP668" s="7"/>
      <c r="KQ668" s="7"/>
      <c r="KR668" s="7"/>
      <c r="KS668" s="7"/>
      <c r="KT668" s="7"/>
      <c r="KU668" s="7"/>
      <c r="KV668" s="7"/>
      <c r="KW668" s="7"/>
      <c r="KX668" s="7"/>
      <c r="KY668" s="7"/>
      <c r="KZ668" s="7"/>
      <c r="LA668" s="7"/>
      <c r="LB668" s="7"/>
      <c r="LC668" s="7"/>
      <c r="LD668" s="7"/>
      <c r="LE668" s="7"/>
      <c r="LF668" s="7"/>
      <c r="LG668" s="7"/>
      <c r="LH668" s="7"/>
      <c r="LI668" s="7"/>
      <c r="LJ668" s="7"/>
      <c r="LK668" s="7"/>
      <c r="LL668" s="7"/>
      <c r="LM668" s="7"/>
      <c r="LN668" s="7"/>
      <c r="LO668" s="7"/>
      <c r="LP668" s="7"/>
      <c r="LQ668" s="7"/>
      <c r="LR668" s="7"/>
      <c r="LS668" s="7"/>
      <c r="LT668" s="7"/>
      <c r="LU668" s="7"/>
      <c r="LV668" s="7"/>
      <c r="LW668" s="7"/>
      <c r="LX668" s="7"/>
      <c r="LY668" s="7"/>
      <c r="LZ668" s="7"/>
      <c r="MA668" s="7"/>
      <c r="MB668" s="7"/>
      <c r="MC668" s="7"/>
      <c r="MD668" s="7"/>
      <c r="ME668" s="7"/>
      <c r="MF668" s="7"/>
      <c r="MG668" s="7"/>
      <c r="MH668" s="7"/>
      <c r="MI668" s="7"/>
      <c r="MJ668" s="7"/>
      <c r="MK668" s="7"/>
      <c r="ML668" s="7"/>
      <c r="MM668" s="7"/>
      <c r="MN668" s="7"/>
      <c r="MO668" s="7"/>
      <c r="MP668" s="7"/>
      <c r="MQ668" s="7"/>
      <c r="MR668" s="7"/>
      <c r="MS668" s="7"/>
      <c r="MT668" s="7"/>
      <c r="MU668" s="7"/>
      <c r="MV668" s="7"/>
      <c r="MW668" s="7"/>
      <c r="MX668" s="7"/>
      <c r="MY668" s="7"/>
      <c r="MZ668" s="7"/>
      <c r="NA668" s="7"/>
      <c r="NB668" s="7"/>
      <c r="NC668" s="7"/>
      <c r="ND668" s="7"/>
      <c r="NE668" s="7"/>
      <c r="NF668" s="7"/>
      <c r="NG668" s="7"/>
      <c r="NH668" s="7"/>
      <c r="NI668" s="7"/>
      <c r="NJ668" s="7"/>
      <c r="NK668" s="7"/>
      <c r="NL668" s="7"/>
      <c r="NM668" s="7"/>
      <c r="NN668" s="7"/>
      <c r="NO668" s="7"/>
      <c r="NP668" s="7"/>
      <c r="NQ668" s="7"/>
      <c r="NR668" s="7"/>
      <c r="NS668" s="7"/>
      <c r="NT668" s="7"/>
      <c r="NU668" s="7"/>
      <c r="NV668" s="7"/>
      <c r="NW668" s="7"/>
      <c r="NX668" s="7"/>
      <c r="NY668" s="7"/>
      <c r="NZ668" s="7"/>
      <c r="OA668" s="7"/>
      <c r="OB668" s="7"/>
      <c r="OC668" s="7"/>
      <c r="OD668" s="7"/>
      <c r="OE668" s="7"/>
      <c r="OF668" s="7"/>
      <c r="OG668" s="7"/>
      <c r="OH668" s="7"/>
      <c r="OI668" s="7"/>
      <c r="OJ668" s="7"/>
      <c r="OK668" s="7"/>
      <c r="OL668" s="7"/>
      <c r="OM668" s="7"/>
      <c r="ON668" s="7"/>
      <c r="OO668" s="7"/>
      <c r="OP668" s="7"/>
      <c r="OQ668" s="7"/>
      <c r="OR668" s="7"/>
      <c r="OS668" s="7"/>
      <c r="OT668" s="7"/>
      <c r="OU668" s="7"/>
      <c r="OV668" s="7"/>
      <c r="OW668" s="7"/>
      <c r="OX668" s="7"/>
      <c r="OY668" s="7"/>
      <c r="OZ668" s="7"/>
      <c r="PA668" s="7"/>
      <c r="PB668" s="7"/>
      <c r="PC668" s="7"/>
      <c r="PD668" s="7"/>
      <c r="PE668" s="7"/>
      <c r="PF668" s="7"/>
      <c r="PG668" s="7"/>
      <c r="PH668" s="7"/>
      <c r="PI668" s="7"/>
      <c r="PJ668" s="7"/>
      <c r="PK668" s="7"/>
      <c r="PL668" s="7"/>
      <c r="PM668" s="7"/>
      <c r="PN668" s="7"/>
      <c r="PO668" s="7"/>
      <c r="PP668" s="7"/>
      <c r="PQ668" s="7"/>
      <c r="PR668" s="7"/>
      <c r="PS668" s="7"/>
      <c r="PT668" s="7"/>
      <c r="PU668" s="7"/>
      <c r="PV668" s="7"/>
      <c r="PW668" s="7"/>
      <c r="PX668" s="7"/>
      <c r="PY668" s="7"/>
      <c r="PZ668" s="7"/>
      <c r="QA668" s="7"/>
      <c r="QB668" s="7"/>
      <c r="QC668" s="7"/>
      <c r="QD668" s="7"/>
      <c r="QE668" s="7"/>
      <c r="QF668" s="7"/>
      <c r="QG668" s="7"/>
      <c r="QH668" s="7"/>
      <c r="QI668" s="7"/>
      <c r="QJ668" s="7"/>
      <c r="QK668" s="7"/>
      <c r="QL668" s="7"/>
      <c r="QM668" s="7"/>
      <c r="QN668" s="7"/>
      <c r="QO668" s="7"/>
      <c r="QP668" s="7"/>
      <c r="QQ668" s="7"/>
      <c r="QR668" s="7"/>
      <c r="QS668" s="7"/>
      <c r="QT668" s="7"/>
      <c r="QU668" s="7"/>
      <c r="QV668" s="7"/>
      <c r="QW668" s="7"/>
      <c r="QX668" s="7"/>
      <c r="QY668" s="7"/>
      <c r="QZ668" s="7"/>
      <c r="RA668" s="7"/>
      <c r="RB668" s="7"/>
      <c r="RC668" s="7"/>
      <c r="RD668" s="7"/>
      <c r="RE668" s="7"/>
      <c r="RF668" s="7"/>
      <c r="RG668" s="7"/>
      <c r="RH668" s="7"/>
      <c r="RI668" s="7"/>
      <c r="RJ668" s="7"/>
      <c r="RK668" s="7"/>
      <c r="RL668" s="7"/>
      <c r="RM668" s="7"/>
      <c r="RN668" s="7"/>
      <c r="RO668" s="7"/>
      <c r="RP668" s="7"/>
      <c r="RQ668" s="7"/>
      <c r="RR668" s="7"/>
      <c r="RS668" s="7"/>
      <c r="RT668" s="7"/>
      <c r="RU668" s="7"/>
      <c r="RV668" s="7"/>
      <c r="RW668" s="7"/>
      <c r="RX668" s="7"/>
      <c r="RY668" s="7"/>
      <c r="RZ668" s="7"/>
      <c r="SA668" s="7"/>
      <c r="SB668" s="7"/>
      <c r="SC668" s="7"/>
      <c r="SD668" s="7"/>
      <c r="SE668" s="7"/>
      <c r="SF668" s="7"/>
      <c r="SG668" s="7"/>
      <c r="SH668" s="7"/>
      <c r="SI668" s="7"/>
      <c r="SJ668" s="7"/>
      <c r="SK668" s="7"/>
    </row>
    <row r="669" ht="14.2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  <c r="DT669" s="7"/>
      <c r="DU669" s="7"/>
      <c r="DV669" s="7"/>
      <c r="DW669" s="7"/>
      <c r="DX669" s="7"/>
      <c r="DY669" s="7"/>
      <c r="DZ669" s="7"/>
      <c r="EA669" s="7"/>
      <c r="EB669" s="7"/>
      <c r="EC669" s="7"/>
      <c r="ED669" s="7"/>
      <c r="EE669" s="7"/>
      <c r="EF669" s="7"/>
      <c r="EG669" s="7"/>
      <c r="EH669" s="7"/>
      <c r="EI669" s="7"/>
      <c r="EJ669" s="7"/>
      <c r="EK669" s="7"/>
      <c r="EL669" s="7"/>
      <c r="EM669" s="7"/>
      <c r="EN669" s="7"/>
      <c r="EO669" s="7"/>
      <c r="EP669" s="7"/>
      <c r="EQ669" s="7"/>
      <c r="ER669" s="7"/>
      <c r="ES669" s="7"/>
      <c r="ET669" s="7"/>
      <c r="EU669" s="7"/>
      <c r="EV669" s="7"/>
      <c r="EW669" s="7"/>
      <c r="EX669" s="7"/>
      <c r="EY669" s="7"/>
      <c r="EZ669" s="7"/>
      <c r="FA669" s="7"/>
      <c r="FB669" s="7"/>
      <c r="FC669" s="7"/>
      <c r="FD669" s="7"/>
      <c r="FE669" s="7"/>
      <c r="FF669" s="7"/>
      <c r="FG669" s="7"/>
      <c r="FH669" s="7"/>
      <c r="FI669" s="7"/>
      <c r="FJ669" s="7"/>
      <c r="FK669" s="7"/>
      <c r="FL669" s="7"/>
      <c r="FM669" s="7"/>
      <c r="FN669" s="7"/>
      <c r="FO669" s="7"/>
      <c r="FP669" s="7"/>
      <c r="FQ669" s="7"/>
      <c r="FR669" s="7"/>
      <c r="FS669" s="7"/>
      <c r="FT669" s="7"/>
      <c r="FU669" s="7"/>
      <c r="FV669" s="7"/>
      <c r="FW669" s="7"/>
      <c r="FX669" s="7"/>
      <c r="FY669" s="7"/>
      <c r="FZ669" s="7"/>
      <c r="GA669" s="7"/>
      <c r="GB669" s="7"/>
      <c r="GC669" s="7"/>
      <c r="GD669" s="7"/>
      <c r="GE669" s="7"/>
      <c r="GF669" s="7"/>
      <c r="GG669" s="7"/>
      <c r="GH669" s="7"/>
      <c r="GI669" s="7"/>
      <c r="GJ669" s="7"/>
      <c r="GK669" s="7"/>
      <c r="GL669" s="7"/>
      <c r="GM669" s="7"/>
      <c r="GN669" s="7"/>
      <c r="GO669" s="7"/>
      <c r="GP669" s="7"/>
      <c r="GQ669" s="7"/>
      <c r="GR669" s="7"/>
      <c r="GS669" s="7"/>
      <c r="GT669" s="7"/>
      <c r="GU669" s="7"/>
      <c r="GV669" s="7"/>
      <c r="GW669" s="7"/>
      <c r="GX669" s="7"/>
      <c r="GY669" s="7"/>
      <c r="GZ669" s="7"/>
      <c r="HA669" s="7"/>
      <c r="HB669" s="7"/>
      <c r="HC669" s="7"/>
      <c r="HD669" s="7"/>
      <c r="HE669" s="7"/>
      <c r="HF669" s="7"/>
      <c r="HG669" s="7"/>
      <c r="HH669" s="7"/>
      <c r="HI669" s="7"/>
      <c r="HJ669" s="7"/>
      <c r="HK669" s="7"/>
      <c r="HL669" s="7"/>
      <c r="HM669" s="7"/>
      <c r="HN669" s="7"/>
      <c r="HO669" s="7"/>
      <c r="HP669" s="7"/>
      <c r="HQ669" s="7"/>
      <c r="HR669" s="7"/>
      <c r="HS669" s="7"/>
      <c r="HT669" s="7"/>
      <c r="HU669" s="7"/>
      <c r="HV669" s="7"/>
      <c r="HW669" s="7"/>
      <c r="HX669" s="7"/>
      <c r="HY669" s="7"/>
      <c r="HZ669" s="7"/>
      <c r="IA669" s="7"/>
      <c r="IB669" s="7"/>
      <c r="IC669" s="7"/>
      <c r="ID669" s="7"/>
      <c r="IE669" s="7"/>
      <c r="IF669" s="7"/>
      <c r="IG669" s="7"/>
      <c r="IH669" s="7"/>
      <c r="II669" s="7"/>
      <c r="IJ669" s="7"/>
      <c r="IK669" s="7"/>
      <c r="IL669" s="7"/>
      <c r="IM669" s="7"/>
      <c r="IN669" s="7"/>
      <c r="IO669" s="7"/>
      <c r="IP669" s="7"/>
      <c r="IQ669" s="7"/>
      <c r="IR669" s="7"/>
      <c r="IS669" s="7"/>
      <c r="IT669" s="7"/>
      <c r="IU669" s="7"/>
      <c r="IV669" s="7"/>
      <c r="IW669" s="7"/>
      <c r="IX669" s="7"/>
      <c r="IY669" s="7"/>
      <c r="IZ669" s="7"/>
      <c r="JA669" s="7"/>
      <c r="JB669" s="7"/>
      <c r="JC669" s="7"/>
      <c r="JD669" s="7"/>
      <c r="JE669" s="7"/>
      <c r="JF669" s="7"/>
      <c r="JG669" s="7"/>
      <c r="JH669" s="7"/>
      <c r="JI669" s="7"/>
      <c r="JJ669" s="7"/>
      <c r="JK669" s="7"/>
      <c r="JL669" s="7"/>
      <c r="JM669" s="7"/>
      <c r="JN669" s="7"/>
      <c r="JO669" s="7"/>
      <c r="JP669" s="7"/>
      <c r="JQ669" s="7"/>
      <c r="JR669" s="7"/>
      <c r="JS669" s="7"/>
      <c r="JT669" s="7"/>
      <c r="JU669" s="7"/>
      <c r="JV669" s="7"/>
      <c r="JW669" s="7"/>
      <c r="JX669" s="7"/>
      <c r="JY669" s="7"/>
      <c r="JZ669" s="7"/>
      <c r="KA669" s="7"/>
      <c r="KB669" s="7"/>
      <c r="KC669" s="7"/>
      <c r="KD669" s="7"/>
      <c r="KE669" s="7"/>
      <c r="KF669" s="7"/>
      <c r="KG669" s="7"/>
      <c r="KH669" s="7"/>
      <c r="KI669" s="7"/>
      <c r="KJ669" s="7"/>
      <c r="KK669" s="7"/>
      <c r="KL669" s="7"/>
      <c r="KM669" s="7"/>
      <c r="KN669" s="7"/>
      <c r="KO669" s="7"/>
      <c r="KP669" s="7"/>
      <c r="KQ669" s="7"/>
      <c r="KR669" s="7"/>
      <c r="KS669" s="7"/>
      <c r="KT669" s="7"/>
      <c r="KU669" s="7"/>
      <c r="KV669" s="7"/>
      <c r="KW669" s="7"/>
      <c r="KX669" s="7"/>
      <c r="KY669" s="7"/>
      <c r="KZ669" s="7"/>
      <c r="LA669" s="7"/>
      <c r="LB669" s="7"/>
      <c r="LC669" s="7"/>
      <c r="LD669" s="7"/>
      <c r="LE669" s="7"/>
      <c r="LF669" s="7"/>
      <c r="LG669" s="7"/>
      <c r="LH669" s="7"/>
      <c r="LI669" s="7"/>
      <c r="LJ669" s="7"/>
      <c r="LK669" s="7"/>
      <c r="LL669" s="7"/>
      <c r="LM669" s="7"/>
      <c r="LN669" s="7"/>
      <c r="LO669" s="7"/>
      <c r="LP669" s="7"/>
      <c r="LQ669" s="7"/>
      <c r="LR669" s="7"/>
      <c r="LS669" s="7"/>
      <c r="LT669" s="7"/>
      <c r="LU669" s="7"/>
      <c r="LV669" s="7"/>
      <c r="LW669" s="7"/>
      <c r="LX669" s="7"/>
      <c r="LY669" s="7"/>
      <c r="LZ669" s="7"/>
      <c r="MA669" s="7"/>
      <c r="MB669" s="7"/>
      <c r="MC669" s="7"/>
      <c r="MD669" s="7"/>
      <c r="ME669" s="7"/>
      <c r="MF669" s="7"/>
      <c r="MG669" s="7"/>
      <c r="MH669" s="7"/>
      <c r="MI669" s="7"/>
      <c r="MJ669" s="7"/>
      <c r="MK669" s="7"/>
      <c r="ML669" s="7"/>
      <c r="MM669" s="7"/>
      <c r="MN669" s="7"/>
      <c r="MO669" s="7"/>
      <c r="MP669" s="7"/>
      <c r="MQ669" s="7"/>
      <c r="MR669" s="7"/>
      <c r="MS669" s="7"/>
      <c r="MT669" s="7"/>
      <c r="MU669" s="7"/>
      <c r="MV669" s="7"/>
      <c r="MW669" s="7"/>
      <c r="MX669" s="7"/>
      <c r="MY669" s="7"/>
      <c r="MZ669" s="7"/>
      <c r="NA669" s="7"/>
      <c r="NB669" s="7"/>
      <c r="NC669" s="7"/>
      <c r="ND669" s="7"/>
      <c r="NE669" s="7"/>
      <c r="NF669" s="7"/>
      <c r="NG669" s="7"/>
      <c r="NH669" s="7"/>
      <c r="NI669" s="7"/>
      <c r="NJ669" s="7"/>
      <c r="NK669" s="7"/>
      <c r="NL669" s="7"/>
      <c r="NM669" s="7"/>
      <c r="NN669" s="7"/>
      <c r="NO669" s="7"/>
      <c r="NP669" s="7"/>
      <c r="NQ669" s="7"/>
      <c r="NR669" s="7"/>
      <c r="NS669" s="7"/>
      <c r="NT669" s="7"/>
      <c r="NU669" s="7"/>
      <c r="NV669" s="7"/>
      <c r="NW669" s="7"/>
      <c r="NX669" s="7"/>
      <c r="NY669" s="7"/>
      <c r="NZ669" s="7"/>
      <c r="OA669" s="7"/>
      <c r="OB669" s="7"/>
      <c r="OC669" s="7"/>
      <c r="OD669" s="7"/>
      <c r="OE669" s="7"/>
      <c r="OF669" s="7"/>
      <c r="OG669" s="7"/>
      <c r="OH669" s="7"/>
      <c r="OI669" s="7"/>
      <c r="OJ669" s="7"/>
      <c r="OK669" s="7"/>
      <c r="OL669" s="7"/>
      <c r="OM669" s="7"/>
      <c r="ON669" s="7"/>
      <c r="OO669" s="7"/>
      <c r="OP669" s="7"/>
      <c r="OQ669" s="7"/>
      <c r="OR669" s="7"/>
      <c r="OS669" s="7"/>
      <c r="OT669" s="7"/>
      <c r="OU669" s="7"/>
      <c r="OV669" s="7"/>
      <c r="OW669" s="7"/>
      <c r="OX669" s="7"/>
      <c r="OY669" s="7"/>
      <c r="OZ669" s="7"/>
      <c r="PA669" s="7"/>
      <c r="PB669" s="7"/>
      <c r="PC669" s="7"/>
      <c r="PD669" s="7"/>
      <c r="PE669" s="7"/>
      <c r="PF669" s="7"/>
      <c r="PG669" s="7"/>
      <c r="PH669" s="7"/>
      <c r="PI669" s="7"/>
      <c r="PJ669" s="7"/>
      <c r="PK669" s="7"/>
      <c r="PL669" s="7"/>
      <c r="PM669" s="7"/>
      <c r="PN669" s="7"/>
      <c r="PO669" s="7"/>
      <c r="PP669" s="7"/>
      <c r="PQ669" s="7"/>
      <c r="PR669" s="7"/>
      <c r="PS669" s="7"/>
      <c r="PT669" s="7"/>
      <c r="PU669" s="7"/>
      <c r="PV669" s="7"/>
      <c r="PW669" s="7"/>
      <c r="PX669" s="7"/>
      <c r="PY669" s="7"/>
      <c r="PZ669" s="7"/>
      <c r="QA669" s="7"/>
      <c r="QB669" s="7"/>
      <c r="QC669" s="7"/>
      <c r="QD669" s="7"/>
      <c r="QE669" s="7"/>
      <c r="QF669" s="7"/>
      <c r="QG669" s="7"/>
      <c r="QH669" s="7"/>
      <c r="QI669" s="7"/>
      <c r="QJ669" s="7"/>
      <c r="QK669" s="7"/>
      <c r="QL669" s="7"/>
      <c r="QM669" s="7"/>
      <c r="QN669" s="7"/>
      <c r="QO669" s="7"/>
      <c r="QP669" s="7"/>
      <c r="QQ669" s="7"/>
      <c r="QR669" s="7"/>
      <c r="QS669" s="7"/>
      <c r="QT669" s="7"/>
      <c r="QU669" s="7"/>
      <c r="QV669" s="7"/>
      <c r="QW669" s="7"/>
      <c r="QX669" s="7"/>
      <c r="QY669" s="7"/>
      <c r="QZ669" s="7"/>
      <c r="RA669" s="7"/>
      <c r="RB669" s="7"/>
      <c r="RC669" s="7"/>
      <c r="RD669" s="7"/>
      <c r="RE669" s="7"/>
      <c r="RF669" s="7"/>
      <c r="RG669" s="7"/>
      <c r="RH669" s="7"/>
      <c r="RI669" s="7"/>
      <c r="RJ669" s="7"/>
      <c r="RK669" s="7"/>
      <c r="RL669" s="7"/>
      <c r="RM669" s="7"/>
      <c r="RN669" s="7"/>
      <c r="RO669" s="7"/>
      <c r="RP669" s="7"/>
      <c r="RQ669" s="7"/>
      <c r="RR669" s="7"/>
      <c r="RS669" s="7"/>
      <c r="RT669" s="7"/>
      <c r="RU669" s="7"/>
      <c r="RV669" s="7"/>
      <c r="RW669" s="7"/>
      <c r="RX669" s="7"/>
      <c r="RY669" s="7"/>
      <c r="RZ669" s="7"/>
      <c r="SA669" s="7"/>
      <c r="SB669" s="7"/>
      <c r="SC669" s="7"/>
      <c r="SD669" s="7"/>
      <c r="SE669" s="7"/>
      <c r="SF669" s="7"/>
      <c r="SG669" s="7"/>
      <c r="SH669" s="7"/>
      <c r="SI669" s="7"/>
      <c r="SJ669" s="7"/>
      <c r="SK669" s="7"/>
    </row>
    <row r="670" ht="14.2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  <c r="DT670" s="7"/>
      <c r="DU670" s="7"/>
      <c r="DV670" s="7"/>
      <c r="DW670" s="7"/>
      <c r="DX670" s="7"/>
      <c r="DY670" s="7"/>
      <c r="DZ670" s="7"/>
      <c r="EA670" s="7"/>
      <c r="EB670" s="7"/>
      <c r="EC670" s="7"/>
      <c r="ED670" s="7"/>
      <c r="EE670" s="7"/>
      <c r="EF670" s="7"/>
      <c r="EG670" s="7"/>
      <c r="EH670" s="7"/>
      <c r="EI670" s="7"/>
      <c r="EJ670" s="7"/>
      <c r="EK670" s="7"/>
      <c r="EL670" s="7"/>
      <c r="EM670" s="7"/>
      <c r="EN670" s="7"/>
      <c r="EO670" s="7"/>
      <c r="EP670" s="7"/>
      <c r="EQ670" s="7"/>
      <c r="ER670" s="7"/>
      <c r="ES670" s="7"/>
      <c r="ET670" s="7"/>
      <c r="EU670" s="7"/>
      <c r="EV670" s="7"/>
      <c r="EW670" s="7"/>
      <c r="EX670" s="7"/>
      <c r="EY670" s="7"/>
      <c r="EZ670" s="7"/>
      <c r="FA670" s="7"/>
      <c r="FB670" s="7"/>
      <c r="FC670" s="7"/>
      <c r="FD670" s="7"/>
      <c r="FE670" s="7"/>
      <c r="FF670" s="7"/>
      <c r="FG670" s="7"/>
      <c r="FH670" s="7"/>
      <c r="FI670" s="7"/>
      <c r="FJ670" s="7"/>
      <c r="FK670" s="7"/>
      <c r="FL670" s="7"/>
      <c r="FM670" s="7"/>
      <c r="FN670" s="7"/>
      <c r="FO670" s="7"/>
      <c r="FP670" s="7"/>
      <c r="FQ670" s="7"/>
      <c r="FR670" s="7"/>
      <c r="FS670" s="7"/>
      <c r="FT670" s="7"/>
      <c r="FU670" s="7"/>
      <c r="FV670" s="7"/>
      <c r="FW670" s="7"/>
      <c r="FX670" s="7"/>
      <c r="FY670" s="7"/>
      <c r="FZ670" s="7"/>
      <c r="GA670" s="7"/>
      <c r="GB670" s="7"/>
      <c r="GC670" s="7"/>
      <c r="GD670" s="7"/>
      <c r="GE670" s="7"/>
      <c r="GF670" s="7"/>
      <c r="GG670" s="7"/>
      <c r="GH670" s="7"/>
      <c r="GI670" s="7"/>
      <c r="GJ670" s="7"/>
      <c r="GK670" s="7"/>
      <c r="GL670" s="7"/>
      <c r="GM670" s="7"/>
      <c r="GN670" s="7"/>
      <c r="GO670" s="7"/>
      <c r="GP670" s="7"/>
      <c r="GQ670" s="7"/>
      <c r="GR670" s="7"/>
      <c r="GS670" s="7"/>
      <c r="GT670" s="7"/>
      <c r="GU670" s="7"/>
      <c r="GV670" s="7"/>
      <c r="GW670" s="7"/>
      <c r="GX670" s="7"/>
      <c r="GY670" s="7"/>
      <c r="GZ670" s="7"/>
      <c r="HA670" s="7"/>
      <c r="HB670" s="7"/>
      <c r="HC670" s="7"/>
      <c r="HD670" s="7"/>
      <c r="HE670" s="7"/>
      <c r="HF670" s="7"/>
      <c r="HG670" s="7"/>
      <c r="HH670" s="7"/>
      <c r="HI670" s="7"/>
      <c r="HJ670" s="7"/>
      <c r="HK670" s="7"/>
      <c r="HL670" s="7"/>
      <c r="HM670" s="7"/>
      <c r="HN670" s="7"/>
      <c r="HO670" s="7"/>
      <c r="HP670" s="7"/>
      <c r="HQ670" s="7"/>
      <c r="HR670" s="7"/>
      <c r="HS670" s="7"/>
      <c r="HT670" s="7"/>
      <c r="HU670" s="7"/>
      <c r="HV670" s="7"/>
      <c r="HW670" s="7"/>
      <c r="HX670" s="7"/>
      <c r="HY670" s="7"/>
      <c r="HZ670" s="7"/>
      <c r="IA670" s="7"/>
      <c r="IB670" s="7"/>
      <c r="IC670" s="7"/>
      <c r="ID670" s="7"/>
      <c r="IE670" s="7"/>
      <c r="IF670" s="7"/>
      <c r="IG670" s="7"/>
      <c r="IH670" s="7"/>
      <c r="II670" s="7"/>
      <c r="IJ670" s="7"/>
      <c r="IK670" s="7"/>
      <c r="IL670" s="7"/>
      <c r="IM670" s="7"/>
      <c r="IN670" s="7"/>
      <c r="IO670" s="7"/>
      <c r="IP670" s="7"/>
      <c r="IQ670" s="7"/>
      <c r="IR670" s="7"/>
      <c r="IS670" s="7"/>
      <c r="IT670" s="7"/>
      <c r="IU670" s="7"/>
      <c r="IV670" s="7"/>
      <c r="IW670" s="7"/>
      <c r="IX670" s="7"/>
      <c r="IY670" s="7"/>
      <c r="IZ670" s="7"/>
      <c r="JA670" s="7"/>
      <c r="JB670" s="7"/>
      <c r="JC670" s="7"/>
      <c r="JD670" s="7"/>
      <c r="JE670" s="7"/>
      <c r="JF670" s="7"/>
      <c r="JG670" s="7"/>
      <c r="JH670" s="7"/>
      <c r="JI670" s="7"/>
      <c r="JJ670" s="7"/>
      <c r="JK670" s="7"/>
      <c r="JL670" s="7"/>
      <c r="JM670" s="7"/>
      <c r="JN670" s="7"/>
      <c r="JO670" s="7"/>
      <c r="JP670" s="7"/>
      <c r="JQ670" s="7"/>
      <c r="JR670" s="7"/>
      <c r="JS670" s="7"/>
      <c r="JT670" s="7"/>
      <c r="JU670" s="7"/>
      <c r="JV670" s="7"/>
      <c r="JW670" s="7"/>
      <c r="JX670" s="7"/>
      <c r="JY670" s="7"/>
      <c r="JZ670" s="7"/>
      <c r="KA670" s="7"/>
      <c r="KB670" s="7"/>
      <c r="KC670" s="7"/>
      <c r="KD670" s="7"/>
      <c r="KE670" s="7"/>
      <c r="KF670" s="7"/>
      <c r="KG670" s="7"/>
      <c r="KH670" s="7"/>
      <c r="KI670" s="7"/>
      <c r="KJ670" s="7"/>
      <c r="KK670" s="7"/>
      <c r="KL670" s="7"/>
      <c r="KM670" s="7"/>
      <c r="KN670" s="7"/>
      <c r="KO670" s="7"/>
      <c r="KP670" s="7"/>
      <c r="KQ670" s="7"/>
      <c r="KR670" s="7"/>
      <c r="KS670" s="7"/>
      <c r="KT670" s="7"/>
      <c r="KU670" s="7"/>
      <c r="KV670" s="7"/>
      <c r="KW670" s="7"/>
      <c r="KX670" s="7"/>
      <c r="KY670" s="7"/>
      <c r="KZ670" s="7"/>
      <c r="LA670" s="7"/>
      <c r="LB670" s="7"/>
      <c r="LC670" s="7"/>
      <c r="LD670" s="7"/>
      <c r="LE670" s="7"/>
      <c r="LF670" s="7"/>
      <c r="LG670" s="7"/>
      <c r="LH670" s="7"/>
      <c r="LI670" s="7"/>
      <c r="LJ670" s="7"/>
      <c r="LK670" s="7"/>
      <c r="LL670" s="7"/>
      <c r="LM670" s="7"/>
      <c r="LN670" s="7"/>
      <c r="LO670" s="7"/>
      <c r="LP670" s="7"/>
      <c r="LQ670" s="7"/>
      <c r="LR670" s="7"/>
      <c r="LS670" s="7"/>
      <c r="LT670" s="7"/>
      <c r="LU670" s="7"/>
      <c r="LV670" s="7"/>
      <c r="LW670" s="7"/>
      <c r="LX670" s="7"/>
      <c r="LY670" s="7"/>
      <c r="LZ670" s="7"/>
      <c r="MA670" s="7"/>
      <c r="MB670" s="7"/>
      <c r="MC670" s="7"/>
      <c r="MD670" s="7"/>
      <c r="ME670" s="7"/>
      <c r="MF670" s="7"/>
      <c r="MG670" s="7"/>
      <c r="MH670" s="7"/>
      <c r="MI670" s="7"/>
      <c r="MJ670" s="7"/>
      <c r="MK670" s="7"/>
      <c r="ML670" s="7"/>
      <c r="MM670" s="7"/>
      <c r="MN670" s="7"/>
      <c r="MO670" s="7"/>
      <c r="MP670" s="7"/>
      <c r="MQ670" s="7"/>
      <c r="MR670" s="7"/>
      <c r="MS670" s="7"/>
      <c r="MT670" s="7"/>
      <c r="MU670" s="7"/>
      <c r="MV670" s="7"/>
      <c r="MW670" s="7"/>
      <c r="MX670" s="7"/>
      <c r="MY670" s="7"/>
      <c r="MZ670" s="7"/>
      <c r="NA670" s="7"/>
      <c r="NB670" s="7"/>
      <c r="NC670" s="7"/>
      <c r="ND670" s="7"/>
      <c r="NE670" s="7"/>
      <c r="NF670" s="7"/>
      <c r="NG670" s="7"/>
      <c r="NH670" s="7"/>
      <c r="NI670" s="7"/>
      <c r="NJ670" s="7"/>
      <c r="NK670" s="7"/>
      <c r="NL670" s="7"/>
      <c r="NM670" s="7"/>
      <c r="NN670" s="7"/>
      <c r="NO670" s="7"/>
      <c r="NP670" s="7"/>
      <c r="NQ670" s="7"/>
      <c r="NR670" s="7"/>
      <c r="NS670" s="7"/>
      <c r="NT670" s="7"/>
      <c r="NU670" s="7"/>
      <c r="NV670" s="7"/>
      <c r="NW670" s="7"/>
      <c r="NX670" s="7"/>
      <c r="NY670" s="7"/>
      <c r="NZ670" s="7"/>
      <c r="OA670" s="7"/>
      <c r="OB670" s="7"/>
      <c r="OC670" s="7"/>
      <c r="OD670" s="7"/>
      <c r="OE670" s="7"/>
      <c r="OF670" s="7"/>
      <c r="OG670" s="7"/>
      <c r="OH670" s="7"/>
      <c r="OI670" s="7"/>
      <c r="OJ670" s="7"/>
      <c r="OK670" s="7"/>
      <c r="OL670" s="7"/>
      <c r="OM670" s="7"/>
      <c r="ON670" s="7"/>
      <c r="OO670" s="7"/>
      <c r="OP670" s="7"/>
      <c r="OQ670" s="7"/>
      <c r="OR670" s="7"/>
      <c r="OS670" s="7"/>
      <c r="OT670" s="7"/>
      <c r="OU670" s="7"/>
      <c r="OV670" s="7"/>
      <c r="OW670" s="7"/>
      <c r="OX670" s="7"/>
      <c r="OY670" s="7"/>
      <c r="OZ670" s="7"/>
      <c r="PA670" s="7"/>
      <c r="PB670" s="7"/>
      <c r="PC670" s="7"/>
      <c r="PD670" s="7"/>
      <c r="PE670" s="7"/>
      <c r="PF670" s="7"/>
      <c r="PG670" s="7"/>
      <c r="PH670" s="7"/>
      <c r="PI670" s="7"/>
      <c r="PJ670" s="7"/>
      <c r="PK670" s="7"/>
      <c r="PL670" s="7"/>
      <c r="PM670" s="7"/>
      <c r="PN670" s="7"/>
      <c r="PO670" s="7"/>
      <c r="PP670" s="7"/>
      <c r="PQ670" s="7"/>
      <c r="PR670" s="7"/>
      <c r="PS670" s="7"/>
      <c r="PT670" s="7"/>
      <c r="PU670" s="7"/>
      <c r="PV670" s="7"/>
      <c r="PW670" s="7"/>
      <c r="PX670" s="7"/>
      <c r="PY670" s="7"/>
      <c r="PZ670" s="7"/>
      <c r="QA670" s="7"/>
      <c r="QB670" s="7"/>
      <c r="QC670" s="7"/>
      <c r="QD670" s="7"/>
      <c r="QE670" s="7"/>
      <c r="QF670" s="7"/>
      <c r="QG670" s="7"/>
      <c r="QH670" s="7"/>
      <c r="QI670" s="7"/>
      <c r="QJ670" s="7"/>
      <c r="QK670" s="7"/>
      <c r="QL670" s="7"/>
      <c r="QM670" s="7"/>
      <c r="QN670" s="7"/>
      <c r="QO670" s="7"/>
      <c r="QP670" s="7"/>
      <c r="QQ670" s="7"/>
      <c r="QR670" s="7"/>
      <c r="QS670" s="7"/>
      <c r="QT670" s="7"/>
      <c r="QU670" s="7"/>
      <c r="QV670" s="7"/>
      <c r="QW670" s="7"/>
      <c r="QX670" s="7"/>
      <c r="QY670" s="7"/>
      <c r="QZ670" s="7"/>
      <c r="RA670" s="7"/>
      <c r="RB670" s="7"/>
      <c r="RC670" s="7"/>
      <c r="RD670" s="7"/>
      <c r="RE670" s="7"/>
      <c r="RF670" s="7"/>
      <c r="RG670" s="7"/>
      <c r="RH670" s="7"/>
      <c r="RI670" s="7"/>
      <c r="RJ670" s="7"/>
      <c r="RK670" s="7"/>
      <c r="RL670" s="7"/>
      <c r="RM670" s="7"/>
      <c r="RN670" s="7"/>
      <c r="RO670" s="7"/>
      <c r="RP670" s="7"/>
      <c r="RQ670" s="7"/>
      <c r="RR670" s="7"/>
      <c r="RS670" s="7"/>
      <c r="RT670" s="7"/>
      <c r="RU670" s="7"/>
      <c r="RV670" s="7"/>
      <c r="RW670" s="7"/>
      <c r="RX670" s="7"/>
      <c r="RY670" s="7"/>
      <c r="RZ670" s="7"/>
      <c r="SA670" s="7"/>
      <c r="SB670" s="7"/>
      <c r="SC670" s="7"/>
      <c r="SD670" s="7"/>
      <c r="SE670" s="7"/>
      <c r="SF670" s="7"/>
      <c r="SG670" s="7"/>
      <c r="SH670" s="7"/>
      <c r="SI670" s="7"/>
      <c r="SJ670" s="7"/>
      <c r="SK670" s="7"/>
    </row>
    <row r="671" ht="14.2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  <c r="DT671" s="7"/>
      <c r="DU671" s="7"/>
      <c r="DV671" s="7"/>
      <c r="DW671" s="7"/>
      <c r="DX671" s="7"/>
      <c r="DY671" s="7"/>
      <c r="DZ671" s="7"/>
      <c r="EA671" s="7"/>
      <c r="EB671" s="7"/>
      <c r="EC671" s="7"/>
      <c r="ED671" s="7"/>
      <c r="EE671" s="7"/>
      <c r="EF671" s="7"/>
      <c r="EG671" s="7"/>
      <c r="EH671" s="7"/>
      <c r="EI671" s="7"/>
      <c r="EJ671" s="7"/>
      <c r="EK671" s="7"/>
      <c r="EL671" s="7"/>
      <c r="EM671" s="7"/>
      <c r="EN671" s="7"/>
      <c r="EO671" s="7"/>
      <c r="EP671" s="7"/>
      <c r="EQ671" s="7"/>
      <c r="ER671" s="7"/>
      <c r="ES671" s="7"/>
      <c r="ET671" s="7"/>
      <c r="EU671" s="7"/>
      <c r="EV671" s="7"/>
      <c r="EW671" s="7"/>
      <c r="EX671" s="7"/>
      <c r="EY671" s="7"/>
      <c r="EZ671" s="7"/>
      <c r="FA671" s="7"/>
      <c r="FB671" s="7"/>
      <c r="FC671" s="7"/>
      <c r="FD671" s="7"/>
      <c r="FE671" s="7"/>
      <c r="FF671" s="7"/>
      <c r="FG671" s="7"/>
      <c r="FH671" s="7"/>
      <c r="FI671" s="7"/>
      <c r="FJ671" s="7"/>
      <c r="FK671" s="7"/>
      <c r="FL671" s="7"/>
      <c r="FM671" s="7"/>
      <c r="FN671" s="7"/>
      <c r="FO671" s="7"/>
      <c r="FP671" s="7"/>
      <c r="FQ671" s="7"/>
      <c r="FR671" s="7"/>
      <c r="FS671" s="7"/>
      <c r="FT671" s="7"/>
      <c r="FU671" s="7"/>
      <c r="FV671" s="7"/>
      <c r="FW671" s="7"/>
      <c r="FX671" s="7"/>
      <c r="FY671" s="7"/>
      <c r="FZ671" s="7"/>
      <c r="GA671" s="7"/>
      <c r="GB671" s="7"/>
      <c r="GC671" s="7"/>
      <c r="GD671" s="7"/>
      <c r="GE671" s="7"/>
      <c r="GF671" s="7"/>
      <c r="GG671" s="7"/>
      <c r="GH671" s="7"/>
      <c r="GI671" s="7"/>
      <c r="GJ671" s="7"/>
      <c r="GK671" s="7"/>
      <c r="GL671" s="7"/>
      <c r="GM671" s="7"/>
      <c r="GN671" s="7"/>
      <c r="GO671" s="7"/>
      <c r="GP671" s="7"/>
      <c r="GQ671" s="7"/>
      <c r="GR671" s="7"/>
      <c r="GS671" s="7"/>
      <c r="GT671" s="7"/>
      <c r="GU671" s="7"/>
      <c r="GV671" s="7"/>
      <c r="GW671" s="7"/>
      <c r="GX671" s="7"/>
      <c r="GY671" s="7"/>
      <c r="GZ671" s="7"/>
      <c r="HA671" s="7"/>
      <c r="HB671" s="7"/>
      <c r="HC671" s="7"/>
      <c r="HD671" s="7"/>
      <c r="HE671" s="7"/>
      <c r="HF671" s="7"/>
      <c r="HG671" s="7"/>
      <c r="HH671" s="7"/>
      <c r="HI671" s="7"/>
      <c r="HJ671" s="7"/>
      <c r="HK671" s="7"/>
      <c r="HL671" s="7"/>
      <c r="HM671" s="7"/>
      <c r="HN671" s="7"/>
      <c r="HO671" s="7"/>
      <c r="HP671" s="7"/>
      <c r="HQ671" s="7"/>
      <c r="HR671" s="7"/>
      <c r="HS671" s="7"/>
      <c r="HT671" s="7"/>
      <c r="HU671" s="7"/>
      <c r="HV671" s="7"/>
      <c r="HW671" s="7"/>
      <c r="HX671" s="7"/>
      <c r="HY671" s="7"/>
      <c r="HZ671" s="7"/>
      <c r="IA671" s="7"/>
      <c r="IB671" s="7"/>
      <c r="IC671" s="7"/>
      <c r="ID671" s="7"/>
      <c r="IE671" s="7"/>
      <c r="IF671" s="7"/>
      <c r="IG671" s="7"/>
      <c r="IH671" s="7"/>
      <c r="II671" s="7"/>
      <c r="IJ671" s="7"/>
      <c r="IK671" s="7"/>
      <c r="IL671" s="7"/>
      <c r="IM671" s="7"/>
      <c r="IN671" s="7"/>
      <c r="IO671" s="7"/>
      <c r="IP671" s="7"/>
      <c r="IQ671" s="7"/>
      <c r="IR671" s="7"/>
      <c r="IS671" s="7"/>
      <c r="IT671" s="7"/>
      <c r="IU671" s="7"/>
      <c r="IV671" s="7"/>
      <c r="IW671" s="7"/>
      <c r="IX671" s="7"/>
      <c r="IY671" s="7"/>
      <c r="IZ671" s="7"/>
      <c r="JA671" s="7"/>
      <c r="JB671" s="7"/>
      <c r="JC671" s="7"/>
      <c r="JD671" s="7"/>
      <c r="JE671" s="7"/>
      <c r="JF671" s="7"/>
      <c r="JG671" s="7"/>
      <c r="JH671" s="7"/>
      <c r="JI671" s="7"/>
      <c r="JJ671" s="7"/>
      <c r="JK671" s="7"/>
      <c r="JL671" s="7"/>
      <c r="JM671" s="7"/>
      <c r="JN671" s="7"/>
      <c r="JO671" s="7"/>
      <c r="JP671" s="7"/>
      <c r="JQ671" s="7"/>
      <c r="JR671" s="7"/>
      <c r="JS671" s="7"/>
      <c r="JT671" s="7"/>
      <c r="JU671" s="7"/>
      <c r="JV671" s="7"/>
      <c r="JW671" s="7"/>
      <c r="JX671" s="7"/>
      <c r="JY671" s="7"/>
      <c r="JZ671" s="7"/>
      <c r="KA671" s="7"/>
      <c r="KB671" s="7"/>
      <c r="KC671" s="7"/>
      <c r="KD671" s="7"/>
      <c r="KE671" s="7"/>
      <c r="KF671" s="7"/>
      <c r="KG671" s="7"/>
      <c r="KH671" s="7"/>
      <c r="KI671" s="7"/>
      <c r="KJ671" s="7"/>
      <c r="KK671" s="7"/>
      <c r="KL671" s="7"/>
      <c r="KM671" s="7"/>
      <c r="KN671" s="7"/>
      <c r="KO671" s="7"/>
      <c r="KP671" s="7"/>
      <c r="KQ671" s="7"/>
      <c r="KR671" s="7"/>
      <c r="KS671" s="7"/>
      <c r="KT671" s="7"/>
      <c r="KU671" s="7"/>
      <c r="KV671" s="7"/>
      <c r="KW671" s="7"/>
      <c r="KX671" s="7"/>
      <c r="KY671" s="7"/>
      <c r="KZ671" s="7"/>
      <c r="LA671" s="7"/>
      <c r="LB671" s="7"/>
      <c r="LC671" s="7"/>
      <c r="LD671" s="7"/>
      <c r="LE671" s="7"/>
      <c r="LF671" s="7"/>
      <c r="LG671" s="7"/>
      <c r="LH671" s="7"/>
      <c r="LI671" s="7"/>
      <c r="LJ671" s="7"/>
      <c r="LK671" s="7"/>
      <c r="LL671" s="7"/>
      <c r="LM671" s="7"/>
      <c r="LN671" s="7"/>
      <c r="LO671" s="7"/>
      <c r="LP671" s="7"/>
      <c r="LQ671" s="7"/>
      <c r="LR671" s="7"/>
      <c r="LS671" s="7"/>
      <c r="LT671" s="7"/>
      <c r="LU671" s="7"/>
      <c r="LV671" s="7"/>
      <c r="LW671" s="7"/>
      <c r="LX671" s="7"/>
      <c r="LY671" s="7"/>
      <c r="LZ671" s="7"/>
      <c r="MA671" s="7"/>
      <c r="MB671" s="7"/>
      <c r="MC671" s="7"/>
      <c r="MD671" s="7"/>
      <c r="ME671" s="7"/>
      <c r="MF671" s="7"/>
      <c r="MG671" s="7"/>
      <c r="MH671" s="7"/>
      <c r="MI671" s="7"/>
      <c r="MJ671" s="7"/>
      <c r="MK671" s="7"/>
      <c r="ML671" s="7"/>
      <c r="MM671" s="7"/>
      <c r="MN671" s="7"/>
      <c r="MO671" s="7"/>
      <c r="MP671" s="7"/>
      <c r="MQ671" s="7"/>
      <c r="MR671" s="7"/>
      <c r="MS671" s="7"/>
      <c r="MT671" s="7"/>
      <c r="MU671" s="7"/>
      <c r="MV671" s="7"/>
      <c r="MW671" s="7"/>
      <c r="MX671" s="7"/>
      <c r="MY671" s="7"/>
      <c r="MZ671" s="7"/>
      <c r="NA671" s="7"/>
      <c r="NB671" s="7"/>
      <c r="NC671" s="7"/>
      <c r="ND671" s="7"/>
      <c r="NE671" s="7"/>
      <c r="NF671" s="7"/>
      <c r="NG671" s="7"/>
      <c r="NH671" s="7"/>
      <c r="NI671" s="7"/>
      <c r="NJ671" s="7"/>
      <c r="NK671" s="7"/>
      <c r="NL671" s="7"/>
      <c r="NM671" s="7"/>
      <c r="NN671" s="7"/>
      <c r="NO671" s="7"/>
      <c r="NP671" s="7"/>
      <c r="NQ671" s="7"/>
      <c r="NR671" s="7"/>
      <c r="NS671" s="7"/>
      <c r="NT671" s="7"/>
      <c r="NU671" s="7"/>
      <c r="NV671" s="7"/>
      <c r="NW671" s="7"/>
      <c r="NX671" s="7"/>
      <c r="NY671" s="7"/>
      <c r="NZ671" s="7"/>
      <c r="OA671" s="7"/>
      <c r="OB671" s="7"/>
      <c r="OC671" s="7"/>
      <c r="OD671" s="7"/>
      <c r="OE671" s="7"/>
      <c r="OF671" s="7"/>
      <c r="OG671" s="7"/>
      <c r="OH671" s="7"/>
      <c r="OI671" s="7"/>
      <c r="OJ671" s="7"/>
      <c r="OK671" s="7"/>
      <c r="OL671" s="7"/>
      <c r="OM671" s="7"/>
      <c r="ON671" s="7"/>
      <c r="OO671" s="7"/>
      <c r="OP671" s="7"/>
      <c r="OQ671" s="7"/>
      <c r="OR671" s="7"/>
      <c r="OS671" s="7"/>
      <c r="OT671" s="7"/>
      <c r="OU671" s="7"/>
      <c r="OV671" s="7"/>
      <c r="OW671" s="7"/>
      <c r="OX671" s="7"/>
      <c r="OY671" s="7"/>
      <c r="OZ671" s="7"/>
      <c r="PA671" s="7"/>
      <c r="PB671" s="7"/>
      <c r="PC671" s="7"/>
      <c r="PD671" s="7"/>
      <c r="PE671" s="7"/>
      <c r="PF671" s="7"/>
      <c r="PG671" s="7"/>
      <c r="PH671" s="7"/>
      <c r="PI671" s="7"/>
      <c r="PJ671" s="7"/>
      <c r="PK671" s="7"/>
      <c r="PL671" s="7"/>
      <c r="PM671" s="7"/>
      <c r="PN671" s="7"/>
      <c r="PO671" s="7"/>
      <c r="PP671" s="7"/>
      <c r="PQ671" s="7"/>
      <c r="PR671" s="7"/>
      <c r="PS671" s="7"/>
      <c r="PT671" s="7"/>
      <c r="PU671" s="7"/>
      <c r="PV671" s="7"/>
      <c r="PW671" s="7"/>
      <c r="PX671" s="7"/>
      <c r="PY671" s="7"/>
      <c r="PZ671" s="7"/>
      <c r="QA671" s="7"/>
      <c r="QB671" s="7"/>
      <c r="QC671" s="7"/>
      <c r="QD671" s="7"/>
      <c r="QE671" s="7"/>
      <c r="QF671" s="7"/>
      <c r="QG671" s="7"/>
      <c r="QH671" s="7"/>
      <c r="QI671" s="7"/>
      <c r="QJ671" s="7"/>
      <c r="QK671" s="7"/>
      <c r="QL671" s="7"/>
      <c r="QM671" s="7"/>
      <c r="QN671" s="7"/>
      <c r="QO671" s="7"/>
      <c r="QP671" s="7"/>
      <c r="QQ671" s="7"/>
      <c r="QR671" s="7"/>
      <c r="QS671" s="7"/>
      <c r="QT671" s="7"/>
      <c r="QU671" s="7"/>
      <c r="QV671" s="7"/>
      <c r="QW671" s="7"/>
      <c r="QX671" s="7"/>
      <c r="QY671" s="7"/>
      <c r="QZ671" s="7"/>
      <c r="RA671" s="7"/>
      <c r="RB671" s="7"/>
      <c r="RC671" s="7"/>
      <c r="RD671" s="7"/>
      <c r="RE671" s="7"/>
      <c r="RF671" s="7"/>
      <c r="RG671" s="7"/>
      <c r="RH671" s="7"/>
      <c r="RI671" s="7"/>
      <c r="RJ671" s="7"/>
      <c r="RK671" s="7"/>
      <c r="RL671" s="7"/>
      <c r="RM671" s="7"/>
      <c r="RN671" s="7"/>
      <c r="RO671" s="7"/>
      <c r="RP671" s="7"/>
      <c r="RQ671" s="7"/>
      <c r="RR671" s="7"/>
      <c r="RS671" s="7"/>
      <c r="RT671" s="7"/>
      <c r="RU671" s="7"/>
      <c r="RV671" s="7"/>
      <c r="RW671" s="7"/>
      <c r="RX671" s="7"/>
      <c r="RY671" s="7"/>
      <c r="RZ671" s="7"/>
      <c r="SA671" s="7"/>
      <c r="SB671" s="7"/>
      <c r="SC671" s="7"/>
      <c r="SD671" s="7"/>
      <c r="SE671" s="7"/>
      <c r="SF671" s="7"/>
      <c r="SG671" s="7"/>
      <c r="SH671" s="7"/>
      <c r="SI671" s="7"/>
      <c r="SJ671" s="7"/>
      <c r="SK671" s="7"/>
    </row>
    <row r="672" ht="14.2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  <c r="DT672" s="7"/>
      <c r="DU672" s="7"/>
      <c r="DV672" s="7"/>
      <c r="DW672" s="7"/>
      <c r="DX672" s="7"/>
      <c r="DY672" s="7"/>
      <c r="DZ672" s="7"/>
      <c r="EA672" s="7"/>
      <c r="EB672" s="7"/>
      <c r="EC672" s="7"/>
      <c r="ED672" s="7"/>
      <c r="EE672" s="7"/>
      <c r="EF672" s="7"/>
      <c r="EG672" s="7"/>
      <c r="EH672" s="7"/>
      <c r="EI672" s="7"/>
      <c r="EJ672" s="7"/>
      <c r="EK672" s="7"/>
      <c r="EL672" s="7"/>
      <c r="EM672" s="7"/>
      <c r="EN672" s="7"/>
      <c r="EO672" s="7"/>
      <c r="EP672" s="7"/>
      <c r="EQ672" s="7"/>
      <c r="ER672" s="7"/>
      <c r="ES672" s="7"/>
      <c r="ET672" s="7"/>
      <c r="EU672" s="7"/>
      <c r="EV672" s="7"/>
      <c r="EW672" s="7"/>
      <c r="EX672" s="7"/>
      <c r="EY672" s="7"/>
      <c r="EZ672" s="7"/>
      <c r="FA672" s="7"/>
      <c r="FB672" s="7"/>
      <c r="FC672" s="7"/>
      <c r="FD672" s="7"/>
      <c r="FE672" s="7"/>
      <c r="FF672" s="7"/>
      <c r="FG672" s="7"/>
      <c r="FH672" s="7"/>
      <c r="FI672" s="7"/>
      <c r="FJ672" s="7"/>
      <c r="FK672" s="7"/>
      <c r="FL672" s="7"/>
      <c r="FM672" s="7"/>
      <c r="FN672" s="7"/>
      <c r="FO672" s="7"/>
      <c r="FP672" s="7"/>
      <c r="FQ672" s="7"/>
      <c r="FR672" s="7"/>
      <c r="FS672" s="7"/>
      <c r="FT672" s="7"/>
      <c r="FU672" s="7"/>
      <c r="FV672" s="7"/>
      <c r="FW672" s="7"/>
      <c r="FX672" s="7"/>
      <c r="FY672" s="7"/>
      <c r="FZ672" s="7"/>
      <c r="GA672" s="7"/>
      <c r="GB672" s="7"/>
      <c r="GC672" s="7"/>
      <c r="GD672" s="7"/>
      <c r="GE672" s="7"/>
      <c r="GF672" s="7"/>
      <c r="GG672" s="7"/>
      <c r="GH672" s="7"/>
      <c r="GI672" s="7"/>
      <c r="GJ672" s="7"/>
      <c r="GK672" s="7"/>
      <c r="GL672" s="7"/>
      <c r="GM672" s="7"/>
      <c r="GN672" s="7"/>
      <c r="GO672" s="7"/>
      <c r="GP672" s="7"/>
      <c r="GQ672" s="7"/>
      <c r="GR672" s="7"/>
      <c r="GS672" s="7"/>
      <c r="GT672" s="7"/>
      <c r="GU672" s="7"/>
      <c r="GV672" s="7"/>
      <c r="GW672" s="7"/>
      <c r="GX672" s="7"/>
      <c r="GY672" s="7"/>
      <c r="GZ672" s="7"/>
      <c r="HA672" s="7"/>
      <c r="HB672" s="7"/>
      <c r="HC672" s="7"/>
      <c r="HD672" s="7"/>
      <c r="HE672" s="7"/>
      <c r="HF672" s="7"/>
      <c r="HG672" s="7"/>
      <c r="HH672" s="7"/>
      <c r="HI672" s="7"/>
      <c r="HJ672" s="7"/>
      <c r="HK672" s="7"/>
      <c r="HL672" s="7"/>
      <c r="HM672" s="7"/>
      <c r="HN672" s="7"/>
      <c r="HO672" s="7"/>
      <c r="HP672" s="7"/>
      <c r="HQ672" s="7"/>
      <c r="HR672" s="7"/>
      <c r="HS672" s="7"/>
      <c r="HT672" s="7"/>
      <c r="HU672" s="7"/>
      <c r="HV672" s="7"/>
      <c r="HW672" s="7"/>
      <c r="HX672" s="7"/>
      <c r="HY672" s="7"/>
      <c r="HZ672" s="7"/>
      <c r="IA672" s="7"/>
      <c r="IB672" s="7"/>
      <c r="IC672" s="7"/>
      <c r="ID672" s="7"/>
      <c r="IE672" s="7"/>
      <c r="IF672" s="7"/>
      <c r="IG672" s="7"/>
      <c r="IH672" s="7"/>
      <c r="II672" s="7"/>
      <c r="IJ672" s="7"/>
      <c r="IK672" s="7"/>
      <c r="IL672" s="7"/>
      <c r="IM672" s="7"/>
      <c r="IN672" s="7"/>
      <c r="IO672" s="7"/>
      <c r="IP672" s="7"/>
      <c r="IQ672" s="7"/>
      <c r="IR672" s="7"/>
      <c r="IS672" s="7"/>
      <c r="IT672" s="7"/>
      <c r="IU672" s="7"/>
      <c r="IV672" s="7"/>
      <c r="IW672" s="7"/>
      <c r="IX672" s="7"/>
      <c r="IY672" s="7"/>
      <c r="IZ672" s="7"/>
      <c r="JA672" s="7"/>
      <c r="JB672" s="7"/>
      <c r="JC672" s="7"/>
      <c r="JD672" s="7"/>
      <c r="JE672" s="7"/>
      <c r="JF672" s="7"/>
      <c r="JG672" s="7"/>
      <c r="JH672" s="7"/>
      <c r="JI672" s="7"/>
      <c r="JJ672" s="7"/>
      <c r="JK672" s="7"/>
      <c r="JL672" s="7"/>
      <c r="JM672" s="7"/>
      <c r="JN672" s="7"/>
      <c r="JO672" s="7"/>
      <c r="JP672" s="7"/>
      <c r="JQ672" s="7"/>
      <c r="JR672" s="7"/>
      <c r="JS672" s="7"/>
      <c r="JT672" s="7"/>
      <c r="JU672" s="7"/>
      <c r="JV672" s="7"/>
      <c r="JW672" s="7"/>
      <c r="JX672" s="7"/>
      <c r="JY672" s="7"/>
      <c r="JZ672" s="7"/>
      <c r="KA672" s="7"/>
      <c r="KB672" s="7"/>
      <c r="KC672" s="7"/>
      <c r="KD672" s="7"/>
      <c r="KE672" s="7"/>
      <c r="KF672" s="7"/>
      <c r="KG672" s="7"/>
      <c r="KH672" s="7"/>
      <c r="KI672" s="7"/>
      <c r="KJ672" s="7"/>
      <c r="KK672" s="7"/>
      <c r="KL672" s="7"/>
      <c r="KM672" s="7"/>
      <c r="KN672" s="7"/>
      <c r="KO672" s="7"/>
      <c r="KP672" s="7"/>
      <c r="KQ672" s="7"/>
      <c r="KR672" s="7"/>
      <c r="KS672" s="7"/>
      <c r="KT672" s="7"/>
      <c r="KU672" s="7"/>
      <c r="KV672" s="7"/>
      <c r="KW672" s="7"/>
      <c r="KX672" s="7"/>
      <c r="KY672" s="7"/>
      <c r="KZ672" s="7"/>
      <c r="LA672" s="7"/>
      <c r="LB672" s="7"/>
      <c r="LC672" s="7"/>
      <c r="LD672" s="7"/>
      <c r="LE672" s="7"/>
      <c r="LF672" s="7"/>
      <c r="LG672" s="7"/>
      <c r="LH672" s="7"/>
      <c r="LI672" s="7"/>
      <c r="LJ672" s="7"/>
      <c r="LK672" s="7"/>
      <c r="LL672" s="7"/>
      <c r="LM672" s="7"/>
      <c r="LN672" s="7"/>
      <c r="LO672" s="7"/>
      <c r="LP672" s="7"/>
      <c r="LQ672" s="7"/>
      <c r="LR672" s="7"/>
      <c r="LS672" s="7"/>
      <c r="LT672" s="7"/>
      <c r="LU672" s="7"/>
      <c r="LV672" s="7"/>
      <c r="LW672" s="7"/>
      <c r="LX672" s="7"/>
      <c r="LY672" s="7"/>
      <c r="LZ672" s="7"/>
      <c r="MA672" s="7"/>
      <c r="MB672" s="7"/>
      <c r="MC672" s="7"/>
      <c r="MD672" s="7"/>
      <c r="ME672" s="7"/>
      <c r="MF672" s="7"/>
      <c r="MG672" s="7"/>
      <c r="MH672" s="7"/>
      <c r="MI672" s="7"/>
      <c r="MJ672" s="7"/>
      <c r="MK672" s="7"/>
      <c r="ML672" s="7"/>
      <c r="MM672" s="7"/>
      <c r="MN672" s="7"/>
      <c r="MO672" s="7"/>
      <c r="MP672" s="7"/>
      <c r="MQ672" s="7"/>
      <c r="MR672" s="7"/>
      <c r="MS672" s="7"/>
      <c r="MT672" s="7"/>
      <c r="MU672" s="7"/>
      <c r="MV672" s="7"/>
      <c r="MW672" s="7"/>
      <c r="MX672" s="7"/>
      <c r="MY672" s="7"/>
      <c r="MZ672" s="7"/>
      <c r="NA672" s="7"/>
      <c r="NB672" s="7"/>
      <c r="NC672" s="7"/>
      <c r="ND672" s="7"/>
      <c r="NE672" s="7"/>
      <c r="NF672" s="7"/>
      <c r="NG672" s="7"/>
      <c r="NH672" s="7"/>
      <c r="NI672" s="7"/>
      <c r="NJ672" s="7"/>
      <c r="NK672" s="7"/>
      <c r="NL672" s="7"/>
      <c r="NM672" s="7"/>
      <c r="NN672" s="7"/>
      <c r="NO672" s="7"/>
      <c r="NP672" s="7"/>
      <c r="NQ672" s="7"/>
      <c r="NR672" s="7"/>
      <c r="NS672" s="7"/>
      <c r="NT672" s="7"/>
      <c r="NU672" s="7"/>
      <c r="NV672" s="7"/>
      <c r="NW672" s="7"/>
      <c r="NX672" s="7"/>
      <c r="NY672" s="7"/>
      <c r="NZ672" s="7"/>
      <c r="OA672" s="7"/>
      <c r="OB672" s="7"/>
      <c r="OC672" s="7"/>
      <c r="OD672" s="7"/>
      <c r="OE672" s="7"/>
      <c r="OF672" s="7"/>
      <c r="OG672" s="7"/>
      <c r="OH672" s="7"/>
      <c r="OI672" s="7"/>
      <c r="OJ672" s="7"/>
      <c r="OK672" s="7"/>
      <c r="OL672" s="7"/>
      <c r="OM672" s="7"/>
      <c r="ON672" s="7"/>
      <c r="OO672" s="7"/>
      <c r="OP672" s="7"/>
      <c r="OQ672" s="7"/>
      <c r="OR672" s="7"/>
      <c r="OS672" s="7"/>
      <c r="OT672" s="7"/>
      <c r="OU672" s="7"/>
      <c r="OV672" s="7"/>
      <c r="OW672" s="7"/>
      <c r="OX672" s="7"/>
      <c r="OY672" s="7"/>
      <c r="OZ672" s="7"/>
      <c r="PA672" s="7"/>
      <c r="PB672" s="7"/>
      <c r="PC672" s="7"/>
      <c r="PD672" s="7"/>
      <c r="PE672" s="7"/>
      <c r="PF672" s="7"/>
      <c r="PG672" s="7"/>
      <c r="PH672" s="7"/>
      <c r="PI672" s="7"/>
      <c r="PJ672" s="7"/>
      <c r="PK672" s="7"/>
      <c r="PL672" s="7"/>
      <c r="PM672" s="7"/>
      <c r="PN672" s="7"/>
      <c r="PO672" s="7"/>
      <c r="PP672" s="7"/>
      <c r="PQ672" s="7"/>
      <c r="PR672" s="7"/>
      <c r="PS672" s="7"/>
      <c r="PT672" s="7"/>
      <c r="PU672" s="7"/>
      <c r="PV672" s="7"/>
      <c r="PW672" s="7"/>
      <c r="PX672" s="7"/>
      <c r="PY672" s="7"/>
      <c r="PZ672" s="7"/>
      <c r="QA672" s="7"/>
      <c r="QB672" s="7"/>
      <c r="QC672" s="7"/>
      <c r="QD672" s="7"/>
      <c r="QE672" s="7"/>
      <c r="QF672" s="7"/>
      <c r="QG672" s="7"/>
      <c r="QH672" s="7"/>
      <c r="QI672" s="7"/>
      <c r="QJ672" s="7"/>
      <c r="QK672" s="7"/>
      <c r="QL672" s="7"/>
      <c r="QM672" s="7"/>
      <c r="QN672" s="7"/>
      <c r="QO672" s="7"/>
      <c r="QP672" s="7"/>
      <c r="QQ672" s="7"/>
      <c r="QR672" s="7"/>
      <c r="QS672" s="7"/>
      <c r="QT672" s="7"/>
      <c r="QU672" s="7"/>
      <c r="QV672" s="7"/>
      <c r="QW672" s="7"/>
      <c r="QX672" s="7"/>
      <c r="QY672" s="7"/>
      <c r="QZ672" s="7"/>
      <c r="RA672" s="7"/>
      <c r="RB672" s="7"/>
      <c r="RC672" s="7"/>
      <c r="RD672" s="7"/>
      <c r="RE672" s="7"/>
      <c r="RF672" s="7"/>
      <c r="RG672" s="7"/>
      <c r="RH672" s="7"/>
      <c r="RI672" s="7"/>
      <c r="RJ672" s="7"/>
      <c r="RK672" s="7"/>
      <c r="RL672" s="7"/>
      <c r="RM672" s="7"/>
      <c r="RN672" s="7"/>
      <c r="RO672" s="7"/>
      <c r="RP672" s="7"/>
      <c r="RQ672" s="7"/>
      <c r="RR672" s="7"/>
      <c r="RS672" s="7"/>
      <c r="RT672" s="7"/>
      <c r="RU672" s="7"/>
      <c r="RV672" s="7"/>
      <c r="RW672" s="7"/>
      <c r="RX672" s="7"/>
      <c r="RY672" s="7"/>
      <c r="RZ672" s="7"/>
      <c r="SA672" s="7"/>
      <c r="SB672" s="7"/>
      <c r="SC672" s="7"/>
      <c r="SD672" s="7"/>
      <c r="SE672" s="7"/>
      <c r="SF672" s="7"/>
      <c r="SG672" s="7"/>
      <c r="SH672" s="7"/>
      <c r="SI672" s="7"/>
      <c r="SJ672" s="7"/>
      <c r="SK672" s="7"/>
    </row>
    <row r="673" ht="14.2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  <c r="DT673" s="7"/>
      <c r="DU673" s="7"/>
      <c r="DV673" s="7"/>
      <c r="DW673" s="7"/>
      <c r="DX673" s="7"/>
      <c r="DY673" s="7"/>
      <c r="DZ673" s="7"/>
      <c r="EA673" s="7"/>
      <c r="EB673" s="7"/>
      <c r="EC673" s="7"/>
      <c r="ED673" s="7"/>
      <c r="EE673" s="7"/>
      <c r="EF673" s="7"/>
      <c r="EG673" s="7"/>
      <c r="EH673" s="7"/>
      <c r="EI673" s="7"/>
      <c r="EJ673" s="7"/>
      <c r="EK673" s="7"/>
      <c r="EL673" s="7"/>
      <c r="EM673" s="7"/>
      <c r="EN673" s="7"/>
      <c r="EO673" s="7"/>
      <c r="EP673" s="7"/>
      <c r="EQ673" s="7"/>
      <c r="ER673" s="7"/>
      <c r="ES673" s="7"/>
      <c r="ET673" s="7"/>
      <c r="EU673" s="7"/>
      <c r="EV673" s="7"/>
      <c r="EW673" s="7"/>
      <c r="EX673" s="7"/>
      <c r="EY673" s="7"/>
      <c r="EZ673" s="7"/>
      <c r="FA673" s="7"/>
      <c r="FB673" s="7"/>
      <c r="FC673" s="7"/>
      <c r="FD673" s="7"/>
      <c r="FE673" s="7"/>
      <c r="FF673" s="7"/>
      <c r="FG673" s="7"/>
      <c r="FH673" s="7"/>
      <c r="FI673" s="7"/>
      <c r="FJ673" s="7"/>
      <c r="FK673" s="7"/>
      <c r="FL673" s="7"/>
      <c r="FM673" s="7"/>
      <c r="FN673" s="7"/>
      <c r="FO673" s="7"/>
      <c r="FP673" s="7"/>
      <c r="FQ673" s="7"/>
      <c r="FR673" s="7"/>
      <c r="FS673" s="7"/>
      <c r="FT673" s="7"/>
      <c r="FU673" s="7"/>
      <c r="FV673" s="7"/>
      <c r="FW673" s="7"/>
      <c r="FX673" s="7"/>
      <c r="FY673" s="7"/>
      <c r="FZ673" s="7"/>
      <c r="GA673" s="7"/>
      <c r="GB673" s="7"/>
      <c r="GC673" s="7"/>
      <c r="GD673" s="7"/>
      <c r="GE673" s="7"/>
      <c r="GF673" s="7"/>
      <c r="GG673" s="7"/>
      <c r="GH673" s="7"/>
      <c r="GI673" s="7"/>
      <c r="GJ673" s="7"/>
      <c r="GK673" s="7"/>
      <c r="GL673" s="7"/>
      <c r="GM673" s="7"/>
      <c r="GN673" s="7"/>
      <c r="GO673" s="7"/>
      <c r="GP673" s="7"/>
      <c r="GQ673" s="7"/>
      <c r="GR673" s="7"/>
      <c r="GS673" s="7"/>
      <c r="GT673" s="7"/>
      <c r="GU673" s="7"/>
      <c r="GV673" s="7"/>
      <c r="GW673" s="7"/>
      <c r="GX673" s="7"/>
      <c r="GY673" s="7"/>
      <c r="GZ673" s="7"/>
      <c r="HA673" s="7"/>
      <c r="HB673" s="7"/>
      <c r="HC673" s="7"/>
      <c r="HD673" s="7"/>
      <c r="HE673" s="7"/>
      <c r="HF673" s="7"/>
      <c r="HG673" s="7"/>
      <c r="HH673" s="7"/>
      <c r="HI673" s="7"/>
      <c r="HJ673" s="7"/>
      <c r="HK673" s="7"/>
      <c r="HL673" s="7"/>
      <c r="HM673" s="7"/>
      <c r="HN673" s="7"/>
      <c r="HO673" s="7"/>
      <c r="HP673" s="7"/>
      <c r="HQ673" s="7"/>
      <c r="HR673" s="7"/>
      <c r="HS673" s="7"/>
      <c r="HT673" s="7"/>
      <c r="HU673" s="7"/>
      <c r="HV673" s="7"/>
      <c r="HW673" s="7"/>
      <c r="HX673" s="7"/>
      <c r="HY673" s="7"/>
      <c r="HZ673" s="7"/>
      <c r="IA673" s="7"/>
      <c r="IB673" s="7"/>
      <c r="IC673" s="7"/>
      <c r="ID673" s="7"/>
      <c r="IE673" s="7"/>
      <c r="IF673" s="7"/>
      <c r="IG673" s="7"/>
      <c r="IH673" s="7"/>
      <c r="II673" s="7"/>
      <c r="IJ673" s="7"/>
      <c r="IK673" s="7"/>
      <c r="IL673" s="7"/>
      <c r="IM673" s="7"/>
      <c r="IN673" s="7"/>
      <c r="IO673" s="7"/>
      <c r="IP673" s="7"/>
      <c r="IQ673" s="7"/>
      <c r="IR673" s="7"/>
      <c r="IS673" s="7"/>
      <c r="IT673" s="7"/>
      <c r="IU673" s="7"/>
      <c r="IV673" s="7"/>
      <c r="IW673" s="7"/>
      <c r="IX673" s="7"/>
      <c r="IY673" s="7"/>
      <c r="IZ673" s="7"/>
      <c r="JA673" s="7"/>
      <c r="JB673" s="7"/>
      <c r="JC673" s="7"/>
      <c r="JD673" s="7"/>
      <c r="JE673" s="7"/>
      <c r="JF673" s="7"/>
      <c r="JG673" s="7"/>
      <c r="JH673" s="7"/>
      <c r="JI673" s="7"/>
      <c r="JJ673" s="7"/>
      <c r="JK673" s="7"/>
      <c r="JL673" s="7"/>
      <c r="JM673" s="7"/>
      <c r="JN673" s="7"/>
      <c r="JO673" s="7"/>
      <c r="JP673" s="7"/>
      <c r="JQ673" s="7"/>
      <c r="JR673" s="7"/>
      <c r="JS673" s="7"/>
      <c r="JT673" s="7"/>
      <c r="JU673" s="7"/>
      <c r="JV673" s="7"/>
      <c r="JW673" s="7"/>
      <c r="JX673" s="7"/>
      <c r="JY673" s="7"/>
      <c r="JZ673" s="7"/>
      <c r="KA673" s="7"/>
      <c r="KB673" s="7"/>
      <c r="KC673" s="7"/>
      <c r="KD673" s="7"/>
      <c r="KE673" s="7"/>
      <c r="KF673" s="7"/>
      <c r="KG673" s="7"/>
      <c r="KH673" s="7"/>
      <c r="KI673" s="7"/>
      <c r="KJ673" s="7"/>
      <c r="KK673" s="7"/>
      <c r="KL673" s="7"/>
      <c r="KM673" s="7"/>
      <c r="KN673" s="7"/>
      <c r="KO673" s="7"/>
      <c r="KP673" s="7"/>
      <c r="KQ673" s="7"/>
      <c r="KR673" s="7"/>
      <c r="KS673" s="7"/>
      <c r="KT673" s="7"/>
      <c r="KU673" s="7"/>
      <c r="KV673" s="7"/>
      <c r="KW673" s="7"/>
      <c r="KX673" s="7"/>
      <c r="KY673" s="7"/>
      <c r="KZ673" s="7"/>
      <c r="LA673" s="7"/>
      <c r="LB673" s="7"/>
      <c r="LC673" s="7"/>
      <c r="LD673" s="7"/>
      <c r="LE673" s="7"/>
      <c r="LF673" s="7"/>
      <c r="LG673" s="7"/>
      <c r="LH673" s="7"/>
      <c r="LI673" s="7"/>
      <c r="LJ673" s="7"/>
      <c r="LK673" s="7"/>
      <c r="LL673" s="7"/>
      <c r="LM673" s="7"/>
      <c r="LN673" s="7"/>
      <c r="LO673" s="7"/>
      <c r="LP673" s="7"/>
      <c r="LQ673" s="7"/>
      <c r="LR673" s="7"/>
      <c r="LS673" s="7"/>
      <c r="LT673" s="7"/>
      <c r="LU673" s="7"/>
      <c r="LV673" s="7"/>
      <c r="LW673" s="7"/>
      <c r="LX673" s="7"/>
      <c r="LY673" s="7"/>
      <c r="LZ673" s="7"/>
      <c r="MA673" s="7"/>
      <c r="MB673" s="7"/>
      <c r="MC673" s="7"/>
      <c r="MD673" s="7"/>
      <c r="ME673" s="7"/>
      <c r="MF673" s="7"/>
      <c r="MG673" s="7"/>
      <c r="MH673" s="7"/>
      <c r="MI673" s="7"/>
      <c r="MJ673" s="7"/>
      <c r="MK673" s="7"/>
      <c r="ML673" s="7"/>
      <c r="MM673" s="7"/>
      <c r="MN673" s="7"/>
      <c r="MO673" s="7"/>
      <c r="MP673" s="7"/>
      <c r="MQ673" s="7"/>
      <c r="MR673" s="7"/>
      <c r="MS673" s="7"/>
      <c r="MT673" s="7"/>
      <c r="MU673" s="7"/>
      <c r="MV673" s="7"/>
      <c r="MW673" s="7"/>
      <c r="MX673" s="7"/>
      <c r="MY673" s="7"/>
      <c r="MZ673" s="7"/>
      <c r="NA673" s="7"/>
      <c r="NB673" s="7"/>
      <c r="NC673" s="7"/>
      <c r="ND673" s="7"/>
      <c r="NE673" s="7"/>
      <c r="NF673" s="7"/>
      <c r="NG673" s="7"/>
      <c r="NH673" s="7"/>
      <c r="NI673" s="7"/>
      <c r="NJ673" s="7"/>
      <c r="NK673" s="7"/>
      <c r="NL673" s="7"/>
      <c r="NM673" s="7"/>
      <c r="NN673" s="7"/>
      <c r="NO673" s="7"/>
      <c r="NP673" s="7"/>
      <c r="NQ673" s="7"/>
      <c r="NR673" s="7"/>
      <c r="NS673" s="7"/>
      <c r="NT673" s="7"/>
      <c r="NU673" s="7"/>
      <c r="NV673" s="7"/>
      <c r="NW673" s="7"/>
      <c r="NX673" s="7"/>
      <c r="NY673" s="7"/>
      <c r="NZ673" s="7"/>
      <c r="OA673" s="7"/>
      <c r="OB673" s="7"/>
      <c r="OC673" s="7"/>
      <c r="OD673" s="7"/>
      <c r="OE673" s="7"/>
      <c r="OF673" s="7"/>
      <c r="OG673" s="7"/>
      <c r="OH673" s="7"/>
      <c r="OI673" s="7"/>
      <c r="OJ673" s="7"/>
      <c r="OK673" s="7"/>
      <c r="OL673" s="7"/>
      <c r="OM673" s="7"/>
      <c r="ON673" s="7"/>
      <c r="OO673" s="7"/>
      <c r="OP673" s="7"/>
      <c r="OQ673" s="7"/>
      <c r="OR673" s="7"/>
      <c r="OS673" s="7"/>
      <c r="OT673" s="7"/>
      <c r="OU673" s="7"/>
      <c r="OV673" s="7"/>
      <c r="OW673" s="7"/>
      <c r="OX673" s="7"/>
      <c r="OY673" s="7"/>
      <c r="OZ673" s="7"/>
      <c r="PA673" s="7"/>
      <c r="PB673" s="7"/>
      <c r="PC673" s="7"/>
      <c r="PD673" s="7"/>
      <c r="PE673" s="7"/>
      <c r="PF673" s="7"/>
      <c r="PG673" s="7"/>
      <c r="PH673" s="7"/>
      <c r="PI673" s="7"/>
      <c r="PJ673" s="7"/>
      <c r="PK673" s="7"/>
      <c r="PL673" s="7"/>
      <c r="PM673" s="7"/>
      <c r="PN673" s="7"/>
      <c r="PO673" s="7"/>
      <c r="PP673" s="7"/>
      <c r="PQ673" s="7"/>
      <c r="PR673" s="7"/>
      <c r="PS673" s="7"/>
      <c r="PT673" s="7"/>
      <c r="PU673" s="7"/>
      <c r="PV673" s="7"/>
      <c r="PW673" s="7"/>
      <c r="PX673" s="7"/>
      <c r="PY673" s="7"/>
      <c r="PZ673" s="7"/>
      <c r="QA673" s="7"/>
      <c r="QB673" s="7"/>
      <c r="QC673" s="7"/>
      <c r="QD673" s="7"/>
      <c r="QE673" s="7"/>
      <c r="QF673" s="7"/>
      <c r="QG673" s="7"/>
      <c r="QH673" s="7"/>
      <c r="QI673" s="7"/>
      <c r="QJ673" s="7"/>
      <c r="QK673" s="7"/>
      <c r="QL673" s="7"/>
      <c r="QM673" s="7"/>
      <c r="QN673" s="7"/>
      <c r="QO673" s="7"/>
      <c r="QP673" s="7"/>
      <c r="QQ673" s="7"/>
      <c r="QR673" s="7"/>
      <c r="QS673" s="7"/>
      <c r="QT673" s="7"/>
      <c r="QU673" s="7"/>
      <c r="QV673" s="7"/>
      <c r="QW673" s="7"/>
      <c r="QX673" s="7"/>
      <c r="QY673" s="7"/>
      <c r="QZ673" s="7"/>
      <c r="RA673" s="7"/>
      <c r="RB673" s="7"/>
      <c r="RC673" s="7"/>
      <c r="RD673" s="7"/>
      <c r="RE673" s="7"/>
      <c r="RF673" s="7"/>
      <c r="RG673" s="7"/>
      <c r="RH673" s="7"/>
      <c r="RI673" s="7"/>
      <c r="RJ673" s="7"/>
      <c r="RK673" s="7"/>
      <c r="RL673" s="7"/>
      <c r="RM673" s="7"/>
      <c r="RN673" s="7"/>
      <c r="RO673" s="7"/>
      <c r="RP673" s="7"/>
      <c r="RQ673" s="7"/>
      <c r="RR673" s="7"/>
      <c r="RS673" s="7"/>
      <c r="RT673" s="7"/>
      <c r="RU673" s="7"/>
      <c r="RV673" s="7"/>
      <c r="RW673" s="7"/>
      <c r="RX673" s="7"/>
      <c r="RY673" s="7"/>
      <c r="RZ673" s="7"/>
      <c r="SA673" s="7"/>
      <c r="SB673" s="7"/>
      <c r="SC673" s="7"/>
      <c r="SD673" s="7"/>
      <c r="SE673" s="7"/>
      <c r="SF673" s="7"/>
      <c r="SG673" s="7"/>
      <c r="SH673" s="7"/>
      <c r="SI673" s="7"/>
      <c r="SJ673" s="7"/>
      <c r="SK673" s="7"/>
    </row>
    <row r="674" ht="14.2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  <c r="DT674" s="7"/>
      <c r="DU674" s="7"/>
      <c r="DV674" s="7"/>
      <c r="DW674" s="7"/>
      <c r="DX674" s="7"/>
      <c r="DY674" s="7"/>
      <c r="DZ674" s="7"/>
      <c r="EA674" s="7"/>
      <c r="EB674" s="7"/>
      <c r="EC674" s="7"/>
      <c r="ED674" s="7"/>
      <c r="EE674" s="7"/>
      <c r="EF674" s="7"/>
      <c r="EG674" s="7"/>
      <c r="EH674" s="7"/>
      <c r="EI674" s="7"/>
      <c r="EJ674" s="7"/>
      <c r="EK674" s="7"/>
      <c r="EL674" s="7"/>
      <c r="EM674" s="7"/>
      <c r="EN674" s="7"/>
      <c r="EO674" s="7"/>
      <c r="EP674" s="7"/>
      <c r="EQ674" s="7"/>
      <c r="ER674" s="7"/>
      <c r="ES674" s="7"/>
      <c r="ET674" s="7"/>
      <c r="EU674" s="7"/>
      <c r="EV674" s="7"/>
      <c r="EW674" s="7"/>
      <c r="EX674" s="7"/>
      <c r="EY674" s="7"/>
      <c r="EZ674" s="7"/>
      <c r="FA674" s="7"/>
      <c r="FB674" s="7"/>
      <c r="FC674" s="7"/>
      <c r="FD674" s="7"/>
      <c r="FE674" s="7"/>
      <c r="FF674" s="7"/>
      <c r="FG674" s="7"/>
      <c r="FH674" s="7"/>
      <c r="FI674" s="7"/>
      <c r="FJ674" s="7"/>
      <c r="FK674" s="7"/>
      <c r="FL674" s="7"/>
      <c r="FM674" s="7"/>
      <c r="FN674" s="7"/>
      <c r="FO674" s="7"/>
      <c r="FP674" s="7"/>
      <c r="FQ674" s="7"/>
      <c r="FR674" s="7"/>
      <c r="FS674" s="7"/>
      <c r="FT674" s="7"/>
      <c r="FU674" s="7"/>
      <c r="FV674" s="7"/>
      <c r="FW674" s="7"/>
      <c r="FX674" s="7"/>
      <c r="FY674" s="7"/>
      <c r="FZ674" s="7"/>
      <c r="GA674" s="7"/>
      <c r="GB674" s="7"/>
      <c r="GC674" s="7"/>
      <c r="GD674" s="7"/>
      <c r="GE674" s="7"/>
      <c r="GF674" s="7"/>
      <c r="GG674" s="7"/>
      <c r="GH674" s="7"/>
      <c r="GI674" s="7"/>
      <c r="GJ674" s="7"/>
      <c r="GK674" s="7"/>
      <c r="GL674" s="7"/>
      <c r="GM674" s="7"/>
      <c r="GN674" s="7"/>
      <c r="GO674" s="7"/>
      <c r="GP674" s="7"/>
      <c r="GQ674" s="7"/>
      <c r="GR674" s="7"/>
      <c r="GS674" s="7"/>
      <c r="GT674" s="7"/>
      <c r="GU674" s="7"/>
      <c r="GV674" s="7"/>
      <c r="GW674" s="7"/>
      <c r="GX674" s="7"/>
      <c r="GY674" s="7"/>
      <c r="GZ674" s="7"/>
      <c r="HA674" s="7"/>
      <c r="HB674" s="7"/>
      <c r="HC674" s="7"/>
      <c r="HD674" s="7"/>
      <c r="HE674" s="7"/>
      <c r="HF674" s="7"/>
      <c r="HG674" s="7"/>
      <c r="HH674" s="7"/>
      <c r="HI674" s="7"/>
      <c r="HJ674" s="7"/>
      <c r="HK674" s="7"/>
      <c r="HL674" s="7"/>
      <c r="HM674" s="7"/>
      <c r="HN674" s="7"/>
      <c r="HO674" s="7"/>
      <c r="HP674" s="7"/>
      <c r="HQ674" s="7"/>
      <c r="HR674" s="7"/>
      <c r="HS674" s="7"/>
      <c r="HT674" s="7"/>
      <c r="HU674" s="7"/>
      <c r="HV674" s="7"/>
      <c r="HW674" s="7"/>
      <c r="HX674" s="7"/>
      <c r="HY674" s="7"/>
      <c r="HZ674" s="7"/>
      <c r="IA674" s="7"/>
      <c r="IB674" s="7"/>
      <c r="IC674" s="7"/>
      <c r="ID674" s="7"/>
      <c r="IE674" s="7"/>
      <c r="IF674" s="7"/>
      <c r="IG674" s="7"/>
      <c r="IH674" s="7"/>
      <c r="II674" s="7"/>
      <c r="IJ674" s="7"/>
      <c r="IK674" s="7"/>
      <c r="IL674" s="7"/>
      <c r="IM674" s="7"/>
      <c r="IN674" s="7"/>
      <c r="IO674" s="7"/>
      <c r="IP674" s="7"/>
      <c r="IQ674" s="7"/>
      <c r="IR674" s="7"/>
      <c r="IS674" s="7"/>
      <c r="IT674" s="7"/>
      <c r="IU674" s="7"/>
      <c r="IV674" s="7"/>
      <c r="IW674" s="7"/>
      <c r="IX674" s="7"/>
      <c r="IY674" s="7"/>
      <c r="IZ674" s="7"/>
      <c r="JA674" s="7"/>
      <c r="JB674" s="7"/>
      <c r="JC674" s="7"/>
      <c r="JD674" s="7"/>
      <c r="JE674" s="7"/>
      <c r="JF674" s="7"/>
      <c r="JG674" s="7"/>
      <c r="JH674" s="7"/>
      <c r="JI674" s="7"/>
      <c r="JJ674" s="7"/>
      <c r="JK674" s="7"/>
      <c r="JL674" s="7"/>
      <c r="JM674" s="7"/>
      <c r="JN674" s="7"/>
      <c r="JO674" s="7"/>
      <c r="JP674" s="7"/>
      <c r="JQ674" s="7"/>
      <c r="JR674" s="7"/>
      <c r="JS674" s="7"/>
      <c r="JT674" s="7"/>
      <c r="JU674" s="7"/>
      <c r="JV674" s="7"/>
      <c r="JW674" s="7"/>
      <c r="JX674" s="7"/>
      <c r="JY674" s="7"/>
      <c r="JZ674" s="7"/>
      <c r="KA674" s="7"/>
      <c r="KB674" s="7"/>
      <c r="KC674" s="7"/>
      <c r="KD674" s="7"/>
      <c r="KE674" s="7"/>
      <c r="KF674" s="7"/>
      <c r="KG674" s="7"/>
      <c r="KH674" s="7"/>
      <c r="KI674" s="7"/>
      <c r="KJ674" s="7"/>
      <c r="KK674" s="7"/>
      <c r="KL674" s="7"/>
      <c r="KM674" s="7"/>
      <c r="KN674" s="7"/>
      <c r="KO674" s="7"/>
      <c r="KP674" s="7"/>
      <c r="KQ674" s="7"/>
      <c r="KR674" s="7"/>
      <c r="KS674" s="7"/>
      <c r="KT674" s="7"/>
      <c r="KU674" s="7"/>
      <c r="KV674" s="7"/>
      <c r="KW674" s="7"/>
      <c r="KX674" s="7"/>
      <c r="KY674" s="7"/>
      <c r="KZ674" s="7"/>
      <c r="LA674" s="7"/>
      <c r="LB674" s="7"/>
      <c r="LC674" s="7"/>
      <c r="LD674" s="7"/>
      <c r="LE674" s="7"/>
      <c r="LF674" s="7"/>
      <c r="LG674" s="7"/>
      <c r="LH674" s="7"/>
      <c r="LI674" s="7"/>
      <c r="LJ674" s="7"/>
      <c r="LK674" s="7"/>
      <c r="LL674" s="7"/>
      <c r="LM674" s="7"/>
      <c r="LN674" s="7"/>
      <c r="LO674" s="7"/>
      <c r="LP674" s="7"/>
      <c r="LQ674" s="7"/>
      <c r="LR674" s="7"/>
      <c r="LS674" s="7"/>
      <c r="LT674" s="7"/>
      <c r="LU674" s="7"/>
      <c r="LV674" s="7"/>
      <c r="LW674" s="7"/>
      <c r="LX674" s="7"/>
      <c r="LY674" s="7"/>
      <c r="LZ674" s="7"/>
      <c r="MA674" s="7"/>
      <c r="MB674" s="7"/>
      <c r="MC674" s="7"/>
      <c r="MD674" s="7"/>
      <c r="ME674" s="7"/>
      <c r="MF674" s="7"/>
      <c r="MG674" s="7"/>
      <c r="MH674" s="7"/>
      <c r="MI674" s="7"/>
      <c r="MJ674" s="7"/>
      <c r="MK674" s="7"/>
      <c r="ML674" s="7"/>
      <c r="MM674" s="7"/>
      <c r="MN674" s="7"/>
      <c r="MO674" s="7"/>
      <c r="MP674" s="7"/>
      <c r="MQ674" s="7"/>
      <c r="MR674" s="7"/>
      <c r="MS674" s="7"/>
      <c r="MT674" s="7"/>
      <c r="MU674" s="7"/>
      <c r="MV674" s="7"/>
      <c r="MW674" s="7"/>
      <c r="MX674" s="7"/>
      <c r="MY674" s="7"/>
      <c r="MZ674" s="7"/>
      <c r="NA674" s="7"/>
      <c r="NB674" s="7"/>
      <c r="NC674" s="7"/>
      <c r="ND674" s="7"/>
      <c r="NE674" s="7"/>
      <c r="NF674" s="7"/>
      <c r="NG674" s="7"/>
      <c r="NH674" s="7"/>
      <c r="NI674" s="7"/>
      <c r="NJ674" s="7"/>
      <c r="NK674" s="7"/>
      <c r="NL674" s="7"/>
      <c r="NM674" s="7"/>
      <c r="NN674" s="7"/>
      <c r="NO674" s="7"/>
      <c r="NP674" s="7"/>
      <c r="NQ674" s="7"/>
      <c r="NR674" s="7"/>
      <c r="NS674" s="7"/>
      <c r="NT674" s="7"/>
      <c r="NU674" s="7"/>
      <c r="NV674" s="7"/>
      <c r="NW674" s="7"/>
      <c r="NX674" s="7"/>
      <c r="NY674" s="7"/>
      <c r="NZ674" s="7"/>
      <c r="OA674" s="7"/>
      <c r="OB674" s="7"/>
      <c r="OC674" s="7"/>
      <c r="OD674" s="7"/>
      <c r="OE674" s="7"/>
      <c r="OF674" s="7"/>
      <c r="OG674" s="7"/>
      <c r="OH674" s="7"/>
      <c r="OI674" s="7"/>
      <c r="OJ674" s="7"/>
      <c r="OK674" s="7"/>
      <c r="OL674" s="7"/>
      <c r="OM674" s="7"/>
      <c r="ON674" s="7"/>
      <c r="OO674" s="7"/>
      <c r="OP674" s="7"/>
      <c r="OQ674" s="7"/>
      <c r="OR674" s="7"/>
      <c r="OS674" s="7"/>
      <c r="OT674" s="7"/>
      <c r="OU674" s="7"/>
      <c r="OV674" s="7"/>
      <c r="OW674" s="7"/>
      <c r="OX674" s="7"/>
      <c r="OY674" s="7"/>
      <c r="OZ674" s="7"/>
      <c r="PA674" s="7"/>
      <c r="PB674" s="7"/>
      <c r="PC674" s="7"/>
      <c r="PD674" s="7"/>
      <c r="PE674" s="7"/>
      <c r="PF674" s="7"/>
      <c r="PG674" s="7"/>
      <c r="PH674" s="7"/>
      <c r="PI674" s="7"/>
      <c r="PJ674" s="7"/>
      <c r="PK674" s="7"/>
      <c r="PL674" s="7"/>
      <c r="PM674" s="7"/>
      <c r="PN674" s="7"/>
      <c r="PO674" s="7"/>
      <c r="PP674" s="7"/>
      <c r="PQ674" s="7"/>
      <c r="PR674" s="7"/>
      <c r="PS674" s="7"/>
      <c r="PT674" s="7"/>
      <c r="PU674" s="7"/>
      <c r="PV674" s="7"/>
      <c r="PW674" s="7"/>
      <c r="PX674" s="7"/>
      <c r="PY674" s="7"/>
      <c r="PZ674" s="7"/>
      <c r="QA674" s="7"/>
      <c r="QB674" s="7"/>
      <c r="QC674" s="7"/>
      <c r="QD674" s="7"/>
      <c r="QE674" s="7"/>
      <c r="QF674" s="7"/>
      <c r="QG674" s="7"/>
      <c r="QH674" s="7"/>
      <c r="QI674" s="7"/>
      <c r="QJ674" s="7"/>
      <c r="QK674" s="7"/>
      <c r="QL674" s="7"/>
      <c r="QM674" s="7"/>
      <c r="QN674" s="7"/>
      <c r="QO674" s="7"/>
      <c r="QP674" s="7"/>
      <c r="QQ674" s="7"/>
      <c r="QR674" s="7"/>
      <c r="QS674" s="7"/>
      <c r="QT674" s="7"/>
      <c r="QU674" s="7"/>
      <c r="QV674" s="7"/>
      <c r="QW674" s="7"/>
      <c r="QX674" s="7"/>
      <c r="QY674" s="7"/>
      <c r="QZ674" s="7"/>
      <c r="RA674" s="7"/>
      <c r="RB674" s="7"/>
      <c r="RC674" s="7"/>
      <c r="RD674" s="7"/>
      <c r="RE674" s="7"/>
      <c r="RF674" s="7"/>
      <c r="RG674" s="7"/>
      <c r="RH674" s="7"/>
      <c r="RI674" s="7"/>
      <c r="RJ674" s="7"/>
      <c r="RK674" s="7"/>
      <c r="RL674" s="7"/>
      <c r="RM674" s="7"/>
      <c r="RN674" s="7"/>
      <c r="RO674" s="7"/>
      <c r="RP674" s="7"/>
      <c r="RQ674" s="7"/>
      <c r="RR674" s="7"/>
      <c r="RS674" s="7"/>
      <c r="RT674" s="7"/>
      <c r="RU674" s="7"/>
      <c r="RV674" s="7"/>
      <c r="RW674" s="7"/>
      <c r="RX674" s="7"/>
      <c r="RY674" s="7"/>
      <c r="RZ674" s="7"/>
      <c r="SA674" s="7"/>
      <c r="SB674" s="7"/>
      <c r="SC674" s="7"/>
      <c r="SD674" s="7"/>
      <c r="SE674" s="7"/>
      <c r="SF674" s="7"/>
      <c r="SG674" s="7"/>
      <c r="SH674" s="7"/>
      <c r="SI674" s="7"/>
      <c r="SJ674" s="7"/>
      <c r="SK674" s="7"/>
    </row>
    <row r="675" ht="14.2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  <c r="DT675" s="7"/>
      <c r="DU675" s="7"/>
      <c r="DV675" s="7"/>
      <c r="DW675" s="7"/>
      <c r="DX675" s="7"/>
      <c r="DY675" s="7"/>
      <c r="DZ675" s="7"/>
      <c r="EA675" s="7"/>
      <c r="EB675" s="7"/>
      <c r="EC675" s="7"/>
      <c r="ED675" s="7"/>
      <c r="EE675" s="7"/>
      <c r="EF675" s="7"/>
      <c r="EG675" s="7"/>
      <c r="EH675" s="7"/>
      <c r="EI675" s="7"/>
      <c r="EJ675" s="7"/>
      <c r="EK675" s="7"/>
      <c r="EL675" s="7"/>
      <c r="EM675" s="7"/>
      <c r="EN675" s="7"/>
      <c r="EO675" s="7"/>
      <c r="EP675" s="7"/>
      <c r="EQ675" s="7"/>
      <c r="ER675" s="7"/>
      <c r="ES675" s="7"/>
      <c r="ET675" s="7"/>
      <c r="EU675" s="7"/>
      <c r="EV675" s="7"/>
      <c r="EW675" s="7"/>
      <c r="EX675" s="7"/>
      <c r="EY675" s="7"/>
      <c r="EZ675" s="7"/>
      <c r="FA675" s="7"/>
      <c r="FB675" s="7"/>
      <c r="FC675" s="7"/>
      <c r="FD675" s="7"/>
      <c r="FE675" s="7"/>
      <c r="FF675" s="7"/>
      <c r="FG675" s="7"/>
      <c r="FH675" s="7"/>
      <c r="FI675" s="7"/>
      <c r="FJ675" s="7"/>
      <c r="FK675" s="7"/>
      <c r="FL675" s="7"/>
      <c r="FM675" s="7"/>
      <c r="FN675" s="7"/>
      <c r="FO675" s="7"/>
      <c r="FP675" s="7"/>
      <c r="FQ675" s="7"/>
      <c r="FR675" s="7"/>
      <c r="FS675" s="7"/>
      <c r="FT675" s="7"/>
      <c r="FU675" s="7"/>
      <c r="FV675" s="7"/>
      <c r="FW675" s="7"/>
      <c r="FX675" s="7"/>
      <c r="FY675" s="7"/>
      <c r="FZ675" s="7"/>
      <c r="GA675" s="7"/>
      <c r="GB675" s="7"/>
      <c r="GC675" s="7"/>
      <c r="GD675" s="7"/>
      <c r="GE675" s="7"/>
      <c r="GF675" s="7"/>
      <c r="GG675" s="7"/>
      <c r="GH675" s="7"/>
      <c r="GI675" s="7"/>
      <c r="GJ675" s="7"/>
      <c r="GK675" s="7"/>
      <c r="GL675" s="7"/>
      <c r="GM675" s="7"/>
      <c r="GN675" s="7"/>
      <c r="GO675" s="7"/>
      <c r="GP675" s="7"/>
      <c r="GQ675" s="7"/>
      <c r="GR675" s="7"/>
      <c r="GS675" s="7"/>
      <c r="GT675" s="7"/>
      <c r="GU675" s="7"/>
      <c r="GV675" s="7"/>
      <c r="GW675" s="7"/>
      <c r="GX675" s="7"/>
      <c r="GY675" s="7"/>
      <c r="GZ675" s="7"/>
      <c r="HA675" s="7"/>
      <c r="HB675" s="7"/>
      <c r="HC675" s="7"/>
      <c r="HD675" s="7"/>
      <c r="HE675" s="7"/>
      <c r="HF675" s="7"/>
      <c r="HG675" s="7"/>
      <c r="HH675" s="7"/>
      <c r="HI675" s="7"/>
      <c r="HJ675" s="7"/>
      <c r="HK675" s="7"/>
      <c r="HL675" s="7"/>
      <c r="HM675" s="7"/>
      <c r="HN675" s="7"/>
      <c r="HO675" s="7"/>
      <c r="HP675" s="7"/>
      <c r="HQ675" s="7"/>
      <c r="HR675" s="7"/>
      <c r="HS675" s="7"/>
      <c r="HT675" s="7"/>
      <c r="HU675" s="7"/>
      <c r="HV675" s="7"/>
      <c r="HW675" s="7"/>
      <c r="HX675" s="7"/>
      <c r="HY675" s="7"/>
      <c r="HZ675" s="7"/>
      <c r="IA675" s="7"/>
      <c r="IB675" s="7"/>
      <c r="IC675" s="7"/>
      <c r="ID675" s="7"/>
      <c r="IE675" s="7"/>
      <c r="IF675" s="7"/>
      <c r="IG675" s="7"/>
      <c r="IH675" s="7"/>
      <c r="II675" s="7"/>
      <c r="IJ675" s="7"/>
      <c r="IK675" s="7"/>
      <c r="IL675" s="7"/>
      <c r="IM675" s="7"/>
      <c r="IN675" s="7"/>
      <c r="IO675" s="7"/>
      <c r="IP675" s="7"/>
      <c r="IQ675" s="7"/>
      <c r="IR675" s="7"/>
      <c r="IS675" s="7"/>
      <c r="IT675" s="7"/>
      <c r="IU675" s="7"/>
      <c r="IV675" s="7"/>
      <c r="IW675" s="7"/>
      <c r="IX675" s="7"/>
      <c r="IY675" s="7"/>
      <c r="IZ675" s="7"/>
      <c r="JA675" s="7"/>
      <c r="JB675" s="7"/>
      <c r="JC675" s="7"/>
      <c r="JD675" s="7"/>
      <c r="JE675" s="7"/>
      <c r="JF675" s="7"/>
      <c r="JG675" s="7"/>
      <c r="JH675" s="7"/>
      <c r="JI675" s="7"/>
      <c r="JJ675" s="7"/>
      <c r="JK675" s="7"/>
      <c r="JL675" s="7"/>
      <c r="JM675" s="7"/>
      <c r="JN675" s="7"/>
      <c r="JO675" s="7"/>
      <c r="JP675" s="7"/>
      <c r="JQ675" s="7"/>
      <c r="JR675" s="7"/>
      <c r="JS675" s="7"/>
      <c r="JT675" s="7"/>
      <c r="JU675" s="7"/>
      <c r="JV675" s="7"/>
      <c r="JW675" s="7"/>
      <c r="JX675" s="7"/>
      <c r="JY675" s="7"/>
      <c r="JZ675" s="7"/>
      <c r="KA675" s="7"/>
      <c r="KB675" s="7"/>
      <c r="KC675" s="7"/>
      <c r="KD675" s="7"/>
      <c r="KE675" s="7"/>
      <c r="KF675" s="7"/>
      <c r="KG675" s="7"/>
      <c r="KH675" s="7"/>
      <c r="KI675" s="7"/>
      <c r="KJ675" s="7"/>
      <c r="KK675" s="7"/>
      <c r="KL675" s="7"/>
      <c r="KM675" s="7"/>
      <c r="KN675" s="7"/>
      <c r="KO675" s="7"/>
      <c r="KP675" s="7"/>
      <c r="KQ675" s="7"/>
      <c r="KR675" s="7"/>
      <c r="KS675" s="7"/>
      <c r="KT675" s="7"/>
      <c r="KU675" s="7"/>
      <c r="KV675" s="7"/>
      <c r="KW675" s="7"/>
      <c r="KX675" s="7"/>
      <c r="KY675" s="7"/>
      <c r="KZ675" s="7"/>
      <c r="LA675" s="7"/>
      <c r="LB675" s="7"/>
      <c r="LC675" s="7"/>
      <c r="LD675" s="7"/>
      <c r="LE675" s="7"/>
      <c r="LF675" s="7"/>
      <c r="LG675" s="7"/>
      <c r="LH675" s="7"/>
      <c r="LI675" s="7"/>
      <c r="LJ675" s="7"/>
      <c r="LK675" s="7"/>
      <c r="LL675" s="7"/>
      <c r="LM675" s="7"/>
      <c r="LN675" s="7"/>
      <c r="LO675" s="7"/>
      <c r="LP675" s="7"/>
      <c r="LQ675" s="7"/>
      <c r="LR675" s="7"/>
      <c r="LS675" s="7"/>
      <c r="LT675" s="7"/>
      <c r="LU675" s="7"/>
      <c r="LV675" s="7"/>
      <c r="LW675" s="7"/>
      <c r="LX675" s="7"/>
      <c r="LY675" s="7"/>
      <c r="LZ675" s="7"/>
      <c r="MA675" s="7"/>
      <c r="MB675" s="7"/>
      <c r="MC675" s="7"/>
      <c r="MD675" s="7"/>
      <c r="ME675" s="7"/>
      <c r="MF675" s="7"/>
      <c r="MG675" s="7"/>
      <c r="MH675" s="7"/>
      <c r="MI675" s="7"/>
      <c r="MJ675" s="7"/>
      <c r="MK675" s="7"/>
      <c r="ML675" s="7"/>
      <c r="MM675" s="7"/>
      <c r="MN675" s="7"/>
      <c r="MO675" s="7"/>
      <c r="MP675" s="7"/>
      <c r="MQ675" s="7"/>
      <c r="MR675" s="7"/>
      <c r="MS675" s="7"/>
      <c r="MT675" s="7"/>
      <c r="MU675" s="7"/>
      <c r="MV675" s="7"/>
      <c r="MW675" s="7"/>
      <c r="MX675" s="7"/>
      <c r="MY675" s="7"/>
      <c r="MZ675" s="7"/>
      <c r="NA675" s="7"/>
      <c r="NB675" s="7"/>
      <c r="NC675" s="7"/>
      <c r="ND675" s="7"/>
      <c r="NE675" s="7"/>
      <c r="NF675" s="7"/>
      <c r="NG675" s="7"/>
      <c r="NH675" s="7"/>
      <c r="NI675" s="7"/>
      <c r="NJ675" s="7"/>
      <c r="NK675" s="7"/>
      <c r="NL675" s="7"/>
      <c r="NM675" s="7"/>
      <c r="NN675" s="7"/>
      <c r="NO675" s="7"/>
      <c r="NP675" s="7"/>
      <c r="NQ675" s="7"/>
      <c r="NR675" s="7"/>
      <c r="NS675" s="7"/>
      <c r="NT675" s="7"/>
      <c r="NU675" s="7"/>
      <c r="NV675" s="7"/>
      <c r="NW675" s="7"/>
      <c r="NX675" s="7"/>
      <c r="NY675" s="7"/>
      <c r="NZ675" s="7"/>
      <c r="OA675" s="7"/>
      <c r="OB675" s="7"/>
      <c r="OC675" s="7"/>
      <c r="OD675" s="7"/>
      <c r="OE675" s="7"/>
      <c r="OF675" s="7"/>
      <c r="OG675" s="7"/>
      <c r="OH675" s="7"/>
      <c r="OI675" s="7"/>
      <c r="OJ675" s="7"/>
      <c r="OK675" s="7"/>
      <c r="OL675" s="7"/>
      <c r="OM675" s="7"/>
      <c r="ON675" s="7"/>
      <c r="OO675" s="7"/>
      <c r="OP675" s="7"/>
      <c r="OQ675" s="7"/>
      <c r="OR675" s="7"/>
      <c r="OS675" s="7"/>
      <c r="OT675" s="7"/>
      <c r="OU675" s="7"/>
      <c r="OV675" s="7"/>
      <c r="OW675" s="7"/>
      <c r="OX675" s="7"/>
      <c r="OY675" s="7"/>
      <c r="OZ675" s="7"/>
      <c r="PA675" s="7"/>
      <c r="PB675" s="7"/>
      <c r="PC675" s="7"/>
      <c r="PD675" s="7"/>
      <c r="PE675" s="7"/>
      <c r="PF675" s="7"/>
      <c r="PG675" s="7"/>
      <c r="PH675" s="7"/>
      <c r="PI675" s="7"/>
      <c r="PJ675" s="7"/>
      <c r="PK675" s="7"/>
      <c r="PL675" s="7"/>
      <c r="PM675" s="7"/>
      <c r="PN675" s="7"/>
      <c r="PO675" s="7"/>
      <c r="PP675" s="7"/>
      <c r="PQ675" s="7"/>
      <c r="PR675" s="7"/>
      <c r="PS675" s="7"/>
      <c r="PT675" s="7"/>
      <c r="PU675" s="7"/>
      <c r="PV675" s="7"/>
      <c r="PW675" s="7"/>
      <c r="PX675" s="7"/>
      <c r="PY675" s="7"/>
      <c r="PZ675" s="7"/>
      <c r="QA675" s="7"/>
      <c r="QB675" s="7"/>
      <c r="QC675" s="7"/>
      <c r="QD675" s="7"/>
      <c r="QE675" s="7"/>
      <c r="QF675" s="7"/>
      <c r="QG675" s="7"/>
      <c r="QH675" s="7"/>
      <c r="QI675" s="7"/>
      <c r="QJ675" s="7"/>
      <c r="QK675" s="7"/>
      <c r="QL675" s="7"/>
      <c r="QM675" s="7"/>
      <c r="QN675" s="7"/>
      <c r="QO675" s="7"/>
      <c r="QP675" s="7"/>
      <c r="QQ675" s="7"/>
      <c r="QR675" s="7"/>
      <c r="QS675" s="7"/>
      <c r="QT675" s="7"/>
      <c r="QU675" s="7"/>
      <c r="QV675" s="7"/>
      <c r="QW675" s="7"/>
      <c r="QX675" s="7"/>
      <c r="QY675" s="7"/>
      <c r="QZ675" s="7"/>
      <c r="RA675" s="7"/>
      <c r="RB675" s="7"/>
      <c r="RC675" s="7"/>
      <c r="RD675" s="7"/>
      <c r="RE675" s="7"/>
      <c r="RF675" s="7"/>
      <c r="RG675" s="7"/>
      <c r="RH675" s="7"/>
      <c r="RI675" s="7"/>
      <c r="RJ675" s="7"/>
      <c r="RK675" s="7"/>
      <c r="RL675" s="7"/>
      <c r="RM675" s="7"/>
      <c r="RN675" s="7"/>
      <c r="RO675" s="7"/>
      <c r="RP675" s="7"/>
      <c r="RQ675" s="7"/>
      <c r="RR675" s="7"/>
      <c r="RS675" s="7"/>
      <c r="RT675" s="7"/>
      <c r="RU675" s="7"/>
      <c r="RV675" s="7"/>
      <c r="RW675" s="7"/>
      <c r="RX675" s="7"/>
      <c r="RY675" s="7"/>
      <c r="RZ675" s="7"/>
      <c r="SA675" s="7"/>
      <c r="SB675" s="7"/>
      <c r="SC675" s="7"/>
      <c r="SD675" s="7"/>
      <c r="SE675" s="7"/>
      <c r="SF675" s="7"/>
      <c r="SG675" s="7"/>
      <c r="SH675" s="7"/>
      <c r="SI675" s="7"/>
      <c r="SJ675" s="7"/>
      <c r="SK675" s="7"/>
    </row>
    <row r="676" ht="14.2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  <c r="DT676" s="7"/>
      <c r="DU676" s="7"/>
      <c r="DV676" s="7"/>
      <c r="DW676" s="7"/>
      <c r="DX676" s="7"/>
      <c r="DY676" s="7"/>
      <c r="DZ676" s="7"/>
      <c r="EA676" s="7"/>
      <c r="EB676" s="7"/>
      <c r="EC676" s="7"/>
      <c r="ED676" s="7"/>
      <c r="EE676" s="7"/>
      <c r="EF676" s="7"/>
      <c r="EG676" s="7"/>
      <c r="EH676" s="7"/>
      <c r="EI676" s="7"/>
      <c r="EJ676" s="7"/>
      <c r="EK676" s="7"/>
      <c r="EL676" s="7"/>
      <c r="EM676" s="7"/>
      <c r="EN676" s="7"/>
      <c r="EO676" s="7"/>
      <c r="EP676" s="7"/>
      <c r="EQ676" s="7"/>
      <c r="ER676" s="7"/>
      <c r="ES676" s="7"/>
      <c r="ET676" s="7"/>
      <c r="EU676" s="7"/>
      <c r="EV676" s="7"/>
      <c r="EW676" s="7"/>
      <c r="EX676" s="7"/>
      <c r="EY676" s="7"/>
      <c r="EZ676" s="7"/>
      <c r="FA676" s="7"/>
      <c r="FB676" s="7"/>
      <c r="FC676" s="7"/>
      <c r="FD676" s="7"/>
      <c r="FE676" s="7"/>
      <c r="FF676" s="7"/>
      <c r="FG676" s="7"/>
      <c r="FH676" s="7"/>
      <c r="FI676" s="7"/>
      <c r="FJ676" s="7"/>
      <c r="FK676" s="7"/>
      <c r="FL676" s="7"/>
      <c r="FM676" s="7"/>
      <c r="FN676" s="7"/>
      <c r="FO676" s="7"/>
      <c r="FP676" s="7"/>
      <c r="FQ676" s="7"/>
      <c r="FR676" s="7"/>
      <c r="FS676" s="7"/>
      <c r="FT676" s="7"/>
      <c r="FU676" s="7"/>
      <c r="FV676" s="7"/>
      <c r="FW676" s="7"/>
      <c r="FX676" s="7"/>
      <c r="FY676" s="7"/>
      <c r="FZ676" s="7"/>
      <c r="GA676" s="7"/>
      <c r="GB676" s="7"/>
      <c r="GC676" s="7"/>
      <c r="GD676" s="7"/>
      <c r="GE676" s="7"/>
      <c r="GF676" s="7"/>
      <c r="GG676" s="7"/>
      <c r="GH676" s="7"/>
      <c r="GI676" s="7"/>
      <c r="GJ676" s="7"/>
      <c r="GK676" s="7"/>
      <c r="GL676" s="7"/>
      <c r="GM676" s="7"/>
      <c r="GN676" s="7"/>
      <c r="GO676" s="7"/>
      <c r="GP676" s="7"/>
      <c r="GQ676" s="7"/>
      <c r="GR676" s="7"/>
      <c r="GS676" s="7"/>
      <c r="GT676" s="7"/>
      <c r="GU676" s="7"/>
      <c r="GV676" s="7"/>
      <c r="GW676" s="7"/>
      <c r="GX676" s="7"/>
      <c r="GY676" s="7"/>
      <c r="GZ676" s="7"/>
      <c r="HA676" s="7"/>
      <c r="HB676" s="7"/>
      <c r="HC676" s="7"/>
      <c r="HD676" s="7"/>
      <c r="HE676" s="7"/>
      <c r="HF676" s="7"/>
      <c r="HG676" s="7"/>
      <c r="HH676" s="7"/>
      <c r="HI676" s="7"/>
      <c r="HJ676" s="7"/>
      <c r="HK676" s="7"/>
      <c r="HL676" s="7"/>
      <c r="HM676" s="7"/>
      <c r="HN676" s="7"/>
      <c r="HO676" s="7"/>
      <c r="HP676" s="7"/>
      <c r="HQ676" s="7"/>
      <c r="HR676" s="7"/>
      <c r="HS676" s="7"/>
      <c r="HT676" s="7"/>
      <c r="HU676" s="7"/>
      <c r="HV676" s="7"/>
      <c r="HW676" s="7"/>
      <c r="HX676" s="7"/>
      <c r="HY676" s="7"/>
      <c r="HZ676" s="7"/>
      <c r="IA676" s="7"/>
      <c r="IB676" s="7"/>
      <c r="IC676" s="7"/>
      <c r="ID676" s="7"/>
      <c r="IE676" s="7"/>
      <c r="IF676" s="7"/>
      <c r="IG676" s="7"/>
      <c r="IH676" s="7"/>
      <c r="II676" s="7"/>
      <c r="IJ676" s="7"/>
      <c r="IK676" s="7"/>
      <c r="IL676" s="7"/>
      <c r="IM676" s="7"/>
      <c r="IN676" s="7"/>
      <c r="IO676" s="7"/>
      <c r="IP676" s="7"/>
      <c r="IQ676" s="7"/>
      <c r="IR676" s="7"/>
      <c r="IS676" s="7"/>
      <c r="IT676" s="7"/>
      <c r="IU676" s="7"/>
      <c r="IV676" s="7"/>
      <c r="IW676" s="7"/>
      <c r="IX676" s="7"/>
      <c r="IY676" s="7"/>
      <c r="IZ676" s="7"/>
      <c r="JA676" s="7"/>
      <c r="JB676" s="7"/>
      <c r="JC676" s="7"/>
      <c r="JD676" s="7"/>
      <c r="JE676" s="7"/>
      <c r="JF676" s="7"/>
      <c r="JG676" s="7"/>
      <c r="JH676" s="7"/>
      <c r="JI676" s="7"/>
      <c r="JJ676" s="7"/>
      <c r="JK676" s="7"/>
      <c r="JL676" s="7"/>
      <c r="JM676" s="7"/>
      <c r="JN676" s="7"/>
      <c r="JO676" s="7"/>
      <c r="JP676" s="7"/>
      <c r="JQ676" s="7"/>
      <c r="JR676" s="7"/>
      <c r="JS676" s="7"/>
      <c r="JT676" s="7"/>
      <c r="JU676" s="7"/>
      <c r="JV676" s="7"/>
      <c r="JW676" s="7"/>
      <c r="JX676" s="7"/>
      <c r="JY676" s="7"/>
      <c r="JZ676" s="7"/>
      <c r="KA676" s="7"/>
      <c r="KB676" s="7"/>
      <c r="KC676" s="7"/>
      <c r="KD676" s="7"/>
      <c r="KE676" s="7"/>
      <c r="KF676" s="7"/>
      <c r="KG676" s="7"/>
      <c r="KH676" s="7"/>
      <c r="KI676" s="7"/>
      <c r="KJ676" s="7"/>
      <c r="KK676" s="7"/>
      <c r="KL676" s="7"/>
      <c r="KM676" s="7"/>
      <c r="KN676" s="7"/>
      <c r="KO676" s="7"/>
      <c r="KP676" s="7"/>
      <c r="KQ676" s="7"/>
      <c r="KR676" s="7"/>
      <c r="KS676" s="7"/>
      <c r="KT676" s="7"/>
      <c r="KU676" s="7"/>
      <c r="KV676" s="7"/>
      <c r="KW676" s="7"/>
      <c r="KX676" s="7"/>
      <c r="KY676" s="7"/>
      <c r="KZ676" s="7"/>
      <c r="LA676" s="7"/>
      <c r="LB676" s="7"/>
      <c r="LC676" s="7"/>
      <c r="LD676" s="7"/>
      <c r="LE676" s="7"/>
      <c r="LF676" s="7"/>
      <c r="LG676" s="7"/>
      <c r="LH676" s="7"/>
      <c r="LI676" s="7"/>
      <c r="LJ676" s="7"/>
      <c r="LK676" s="7"/>
      <c r="LL676" s="7"/>
      <c r="LM676" s="7"/>
      <c r="LN676" s="7"/>
      <c r="LO676" s="7"/>
      <c r="LP676" s="7"/>
      <c r="LQ676" s="7"/>
      <c r="LR676" s="7"/>
      <c r="LS676" s="7"/>
      <c r="LT676" s="7"/>
      <c r="LU676" s="7"/>
      <c r="LV676" s="7"/>
      <c r="LW676" s="7"/>
      <c r="LX676" s="7"/>
      <c r="LY676" s="7"/>
      <c r="LZ676" s="7"/>
      <c r="MA676" s="7"/>
      <c r="MB676" s="7"/>
      <c r="MC676" s="7"/>
      <c r="MD676" s="7"/>
      <c r="ME676" s="7"/>
      <c r="MF676" s="7"/>
      <c r="MG676" s="7"/>
      <c r="MH676" s="7"/>
      <c r="MI676" s="7"/>
      <c r="MJ676" s="7"/>
      <c r="MK676" s="7"/>
      <c r="ML676" s="7"/>
      <c r="MM676" s="7"/>
      <c r="MN676" s="7"/>
      <c r="MO676" s="7"/>
      <c r="MP676" s="7"/>
      <c r="MQ676" s="7"/>
      <c r="MR676" s="7"/>
      <c r="MS676" s="7"/>
      <c r="MT676" s="7"/>
      <c r="MU676" s="7"/>
      <c r="MV676" s="7"/>
      <c r="MW676" s="7"/>
      <c r="MX676" s="7"/>
      <c r="MY676" s="7"/>
      <c r="MZ676" s="7"/>
      <c r="NA676" s="7"/>
      <c r="NB676" s="7"/>
      <c r="NC676" s="7"/>
      <c r="ND676" s="7"/>
      <c r="NE676" s="7"/>
      <c r="NF676" s="7"/>
      <c r="NG676" s="7"/>
      <c r="NH676" s="7"/>
      <c r="NI676" s="7"/>
      <c r="NJ676" s="7"/>
      <c r="NK676" s="7"/>
      <c r="NL676" s="7"/>
      <c r="NM676" s="7"/>
      <c r="NN676" s="7"/>
      <c r="NO676" s="7"/>
      <c r="NP676" s="7"/>
      <c r="NQ676" s="7"/>
      <c r="NR676" s="7"/>
      <c r="NS676" s="7"/>
      <c r="NT676" s="7"/>
      <c r="NU676" s="7"/>
      <c r="NV676" s="7"/>
      <c r="NW676" s="7"/>
      <c r="NX676" s="7"/>
      <c r="NY676" s="7"/>
      <c r="NZ676" s="7"/>
      <c r="OA676" s="7"/>
      <c r="OB676" s="7"/>
      <c r="OC676" s="7"/>
      <c r="OD676" s="7"/>
      <c r="OE676" s="7"/>
      <c r="OF676" s="7"/>
      <c r="OG676" s="7"/>
      <c r="OH676" s="7"/>
      <c r="OI676" s="7"/>
      <c r="OJ676" s="7"/>
      <c r="OK676" s="7"/>
      <c r="OL676" s="7"/>
      <c r="OM676" s="7"/>
      <c r="ON676" s="7"/>
      <c r="OO676" s="7"/>
      <c r="OP676" s="7"/>
      <c r="OQ676" s="7"/>
      <c r="OR676" s="7"/>
      <c r="OS676" s="7"/>
      <c r="OT676" s="7"/>
      <c r="OU676" s="7"/>
      <c r="OV676" s="7"/>
      <c r="OW676" s="7"/>
      <c r="OX676" s="7"/>
      <c r="OY676" s="7"/>
      <c r="OZ676" s="7"/>
      <c r="PA676" s="7"/>
      <c r="PB676" s="7"/>
      <c r="PC676" s="7"/>
      <c r="PD676" s="7"/>
      <c r="PE676" s="7"/>
      <c r="PF676" s="7"/>
      <c r="PG676" s="7"/>
      <c r="PH676" s="7"/>
      <c r="PI676" s="7"/>
      <c r="PJ676" s="7"/>
      <c r="PK676" s="7"/>
      <c r="PL676" s="7"/>
      <c r="PM676" s="7"/>
      <c r="PN676" s="7"/>
      <c r="PO676" s="7"/>
      <c r="PP676" s="7"/>
      <c r="PQ676" s="7"/>
      <c r="PR676" s="7"/>
      <c r="PS676" s="7"/>
      <c r="PT676" s="7"/>
      <c r="PU676" s="7"/>
      <c r="PV676" s="7"/>
      <c r="PW676" s="7"/>
      <c r="PX676" s="7"/>
      <c r="PY676" s="7"/>
      <c r="PZ676" s="7"/>
      <c r="QA676" s="7"/>
      <c r="QB676" s="7"/>
      <c r="QC676" s="7"/>
      <c r="QD676" s="7"/>
      <c r="QE676" s="7"/>
      <c r="QF676" s="7"/>
      <c r="QG676" s="7"/>
      <c r="QH676" s="7"/>
      <c r="QI676" s="7"/>
      <c r="QJ676" s="7"/>
      <c r="QK676" s="7"/>
      <c r="QL676" s="7"/>
      <c r="QM676" s="7"/>
      <c r="QN676" s="7"/>
      <c r="QO676" s="7"/>
      <c r="QP676" s="7"/>
      <c r="QQ676" s="7"/>
      <c r="QR676" s="7"/>
      <c r="QS676" s="7"/>
      <c r="QT676" s="7"/>
      <c r="QU676" s="7"/>
      <c r="QV676" s="7"/>
      <c r="QW676" s="7"/>
      <c r="QX676" s="7"/>
      <c r="QY676" s="7"/>
      <c r="QZ676" s="7"/>
      <c r="RA676" s="7"/>
      <c r="RB676" s="7"/>
      <c r="RC676" s="7"/>
      <c r="RD676" s="7"/>
      <c r="RE676" s="7"/>
      <c r="RF676" s="7"/>
      <c r="RG676" s="7"/>
      <c r="RH676" s="7"/>
      <c r="RI676" s="7"/>
      <c r="RJ676" s="7"/>
      <c r="RK676" s="7"/>
      <c r="RL676" s="7"/>
      <c r="RM676" s="7"/>
      <c r="RN676" s="7"/>
      <c r="RO676" s="7"/>
      <c r="RP676" s="7"/>
      <c r="RQ676" s="7"/>
      <c r="RR676" s="7"/>
      <c r="RS676" s="7"/>
      <c r="RT676" s="7"/>
      <c r="RU676" s="7"/>
      <c r="RV676" s="7"/>
      <c r="RW676" s="7"/>
      <c r="RX676" s="7"/>
      <c r="RY676" s="7"/>
      <c r="RZ676" s="7"/>
      <c r="SA676" s="7"/>
      <c r="SB676" s="7"/>
      <c r="SC676" s="7"/>
      <c r="SD676" s="7"/>
      <c r="SE676" s="7"/>
      <c r="SF676" s="7"/>
      <c r="SG676" s="7"/>
      <c r="SH676" s="7"/>
      <c r="SI676" s="7"/>
      <c r="SJ676" s="7"/>
      <c r="SK676" s="7"/>
    </row>
    <row r="677" ht="14.2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  <c r="DT677" s="7"/>
      <c r="DU677" s="7"/>
      <c r="DV677" s="7"/>
      <c r="DW677" s="7"/>
      <c r="DX677" s="7"/>
      <c r="DY677" s="7"/>
      <c r="DZ677" s="7"/>
      <c r="EA677" s="7"/>
      <c r="EB677" s="7"/>
      <c r="EC677" s="7"/>
      <c r="ED677" s="7"/>
      <c r="EE677" s="7"/>
      <c r="EF677" s="7"/>
      <c r="EG677" s="7"/>
      <c r="EH677" s="7"/>
      <c r="EI677" s="7"/>
      <c r="EJ677" s="7"/>
      <c r="EK677" s="7"/>
      <c r="EL677" s="7"/>
      <c r="EM677" s="7"/>
      <c r="EN677" s="7"/>
      <c r="EO677" s="7"/>
      <c r="EP677" s="7"/>
      <c r="EQ677" s="7"/>
      <c r="ER677" s="7"/>
      <c r="ES677" s="7"/>
      <c r="ET677" s="7"/>
      <c r="EU677" s="7"/>
      <c r="EV677" s="7"/>
      <c r="EW677" s="7"/>
      <c r="EX677" s="7"/>
      <c r="EY677" s="7"/>
      <c r="EZ677" s="7"/>
      <c r="FA677" s="7"/>
      <c r="FB677" s="7"/>
      <c r="FC677" s="7"/>
      <c r="FD677" s="7"/>
      <c r="FE677" s="7"/>
      <c r="FF677" s="7"/>
      <c r="FG677" s="7"/>
      <c r="FH677" s="7"/>
      <c r="FI677" s="7"/>
      <c r="FJ677" s="7"/>
      <c r="FK677" s="7"/>
      <c r="FL677" s="7"/>
      <c r="FM677" s="7"/>
      <c r="FN677" s="7"/>
      <c r="FO677" s="7"/>
      <c r="FP677" s="7"/>
      <c r="FQ677" s="7"/>
      <c r="FR677" s="7"/>
      <c r="FS677" s="7"/>
      <c r="FT677" s="7"/>
      <c r="FU677" s="7"/>
      <c r="FV677" s="7"/>
      <c r="FW677" s="7"/>
      <c r="FX677" s="7"/>
      <c r="FY677" s="7"/>
      <c r="FZ677" s="7"/>
      <c r="GA677" s="7"/>
      <c r="GB677" s="7"/>
      <c r="GC677" s="7"/>
      <c r="GD677" s="7"/>
      <c r="GE677" s="7"/>
      <c r="GF677" s="7"/>
      <c r="GG677" s="7"/>
      <c r="GH677" s="7"/>
      <c r="GI677" s="7"/>
      <c r="GJ677" s="7"/>
      <c r="GK677" s="7"/>
      <c r="GL677" s="7"/>
      <c r="GM677" s="7"/>
      <c r="GN677" s="7"/>
      <c r="GO677" s="7"/>
      <c r="GP677" s="7"/>
      <c r="GQ677" s="7"/>
      <c r="GR677" s="7"/>
      <c r="GS677" s="7"/>
      <c r="GT677" s="7"/>
      <c r="GU677" s="7"/>
      <c r="GV677" s="7"/>
      <c r="GW677" s="7"/>
      <c r="GX677" s="7"/>
      <c r="GY677" s="7"/>
      <c r="GZ677" s="7"/>
      <c r="HA677" s="7"/>
      <c r="HB677" s="7"/>
      <c r="HC677" s="7"/>
      <c r="HD677" s="7"/>
      <c r="HE677" s="7"/>
      <c r="HF677" s="7"/>
      <c r="HG677" s="7"/>
      <c r="HH677" s="7"/>
      <c r="HI677" s="7"/>
      <c r="HJ677" s="7"/>
      <c r="HK677" s="7"/>
      <c r="HL677" s="7"/>
      <c r="HM677" s="7"/>
      <c r="HN677" s="7"/>
      <c r="HO677" s="7"/>
      <c r="HP677" s="7"/>
      <c r="HQ677" s="7"/>
      <c r="HR677" s="7"/>
      <c r="HS677" s="7"/>
      <c r="HT677" s="7"/>
      <c r="HU677" s="7"/>
      <c r="HV677" s="7"/>
      <c r="HW677" s="7"/>
      <c r="HX677" s="7"/>
      <c r="HY677" s="7"/>
      <c r="HZ677" s="7"/>
      <c r="IA677" s="7"/>
      <c r="IB677" s="7"/>
      <c r="IC677" s="7"/>
      <c r="ID677" s="7"/>
      <c r="IE677" s="7"/>
      <c r="IF677" s="7"/>
      <c r="IG677" s="7"/>
      <c r="IH677" s="7"/>
      <c r="II677" s="7"/>
      <c r="IJ677" s="7"/>
      <c r="IK677" s="7"/>
      <c r="IL677" s="7"/>
      <c r="IM677" s="7"/>
      <c r="IN677" s="7"/>
      <c r="IO677" s="7"/>
      <c r="IP677" s="7"/>
      <c r="IQ677" s="7"/>
      <c r="IR677" s="7"/>
      <c r="IS677" s="7"/>
      <c r="IT677" s="7"/>
      <c r="IU677" s="7"/>
      <c r="IV677" s="7"/>
      <c r="IW677" s="7"/>
      <c r="IX677" s="7"/>
      <c r="IY677" s="7"/>
      <c r="IZ677" s="7"/>
      <c r="JA677" s="7"/>
      <c r="JB677" s="7"/>
      <c r="JC677" s="7"/>
      <c r="JD677" s="7"/>
      <c r="JE677" s="7"/>
      <c r="JF677" s="7"/>
      <c r="JG677" s="7"/>
      <c r="JH677" s="7"/>
      <c r="JI677" s="7"/>
      <c r="JJ677" s="7"/>
      <c r="JK677" s="7"/>
      <c r="JL677" s="7"/>
      <c r="JM677" s="7"/>
      <c r="JN677" s="7"/>
      <c r="JO677" s="7"/>
      <c r="JP677" s="7"/>
      <c r="JQ677" s="7"/>
      <c r="JR677" s="7"/>
      <c r="JS677" s="7"/>
      <c r="JT677" s="7"/>
      <c r="JU677" s="7"/>
      <c r="JV677" s="7"/>
      <c r="JW677" s="7"/>
      <c r="JX677" s="7"/>
      <c r="JY677" s="7"/>
      <c r="JZ677" s="7"/>
      <c r="KA677" s="7"/>
      <c r="KB677" s="7"/>
      <c r="KC677" s="7"/>
      <c r="KD677" s="7"/>
      <c r="KE677" s="7"/>
      <c r="KF677" s="7"/>
      <c r="KG677" s="7"/>
      <c r="KH677" s="7"/>
      <c r="KI677" s="7"/>
      <c r="KJ677" s="7"/>
      <c r="KK677" s="7"/>
      <c r="KL677" s="7"/>
      <c r="KM677" s="7"/>
      <c r="KN677" s="7"/>
      <c r="KO677" s="7"/>
      <c r="KP677" s="7"/>
      <c r="KQ677" s="7"/>
      <c r="KR677" s="7"/>
      <c r="KS677" s="7"/>
      <c r="KT677" s="7"/>
      <c r="KU677" s="7"/>
      <c r="KV677" s="7"/>
      <c r="KW677" s="7"/>
      <c r="KX677" s="7"/>
      <c r="KY677" s="7"/>
      <c r="KZ677" s="7"/>
      <c r="LA677" s="7"/>
      <c r="LB677" s="7"/>
      <c r="LC677" s="7"/>
      <c r="LD677" s="7"/>
      <c r="LE677" s="7"/>
      <c r="LF677" s="7"/>
      <c r="LG677" s="7"/>
      <c r="LH677" s="7"/>
      <c r="LI677" s="7"/>
      <c r="LJ677" s="7"/>
      <c r="LK677" s="7"/>
      <c r="LL677" s="7"/>
      <c r="LM677" s="7"/>
      <c r="LN677" s="7"/>
      <c r="LO677" s="7"/>
      <c r="LP677" s="7"/>
      <c r="LQ677" s="7"/>
      <c r="LR677" s="7"/>
      <c r="LS677" s="7"/>
      <c r="LT677" s="7"/>
      <c r="LU677" s="7"/>
      <c r="LV677" s="7"/>
      <c r="LW677" s="7"/>
      <c r="LX677" s="7"/>
      <c r="LY677" s="7"/>
      <c r="LZ677" s="7"/>
      <c r="MA677" s="7"/>
      <c r="MB677" s="7"/>
      <c r="MC677" s="7"/>
      <c r="MD677" s="7"/>
      <c r="ME677" s="7"/>
      <c r="MF677" s="7"/>
      <c r="MG677" s="7"/>
      <c r="MH677" s="7"/>
      <c r="MI677" s="7"/>
      <c r="MJ677" s="7"/>
      <c r="MK677" s="7"/>
      <c r="ML677" s="7"/>
      <c r="MM677" s="7"/>
      <c r="MN677" s="7"/>
      <c r="MO677" s="7"/>
      <c r="MP677" s="7"/>
      <c r="MQ677" s="7"/>
      <c r="MR677" s="7"/>
      <c r="MS677" s="7"/>
      <c r="MT677" s="7"/>
      <c r="MU677" s="7"/>
      <c r="MV677" s="7"/>
      <c r="MW677" s="7"/>
      <c r="MX677" s="7"/>
      <c r="MY677" s="7"/>
      <c r="MZ677" s="7"/>
      <c r="NA677" s="7"/>
      <c r="NB677" s="7"/>
      <c r="NC677" s="7"/>
      <c r="ND677" s="7"/>
      <c r="NE677" s="7"/>
      <c r="NF677" s="7"/>
      <c r="NG677" s="7"/>
      <c r="NH677" s="7"/>
      <c r="NI677" s="7"/>
      <c r="NJ677" s="7"/>
      <c r="NK677" s="7"/>
      <c r="NL677" s="7"/>
      <c r="NM677" s="7"/>
      <c r="NN677" s="7"/>
      <c r="NO677" s="7"/>
      <c r="NP677" s="7"/>
      <c r="NQ677" s="7"/>
      <c r="NR677" s="7"/>
      <c r="NS677" s="7"/>
      <c r="NT677" s="7"/>
      <c r="NU677" s="7"/>
      <c r="NV677" s="7"/>
      <c r="NW677" s="7"/>
      <c r="NX677" s="7"/>
      <c r="NY677" s="7"/>
      <c r="NZ677" s="7"/>
      <c r="OA677" s="7"/>
      <c r="OB677" s="7"/>
      <c r="OC677" s="7"/>
      <c r="OD677" s="7"/>
      <c r="OE677" s="7"/>
      <c r="OF677" s="7"/>
      <c r="OG677" s="7"/>
      <c r="OH677" s="7"/>
      <c r="OI677" s="7"/>
      <c r="OJ677" s="7"/>
      <c r="OK677" s="7"/>
      <c r="OL677" s="7"/>
      <c r="OM677" s="7"/>
      <c r="ON677" s="7"/>
      <c r="OO677" s="7"/>
      <c r="OP677" s="7"/>
      <c r="OQ677" s="7"/>
      <c r="OR677" s="7"/>
      <c r="OS677" s="7"/>
      <c r="OT677" s="7"/>
      <c r="OU677" s="7"/>
      <c r="OV677" s="7"/>
      <c r="OW677" s="7"/>
      <c r="OX677" s="7"/>
      <c r="OY677" s="7"/>
      <c r="OZ677" s="7"/>
      <c r="PA677" s="7"/>
      <c r="PB677" s="7"/>
      <c r="PC677" s="7"/>
      <c r="PD677" s="7"/>
      <c r="PE677" s="7"/>
      <c r="PF677" s="7"/>
      <c r="PG677" s="7"/>
      <c r="PH677" s="7"/>
      <c r="PI677" s="7"/>
      <c r="PJ677" s="7"/>
      <c r="PK677" s="7"/>
      <c r="PL677" s="7"/>
      <c r="PM677" s="7"/>
      <c r="PN677" s="7"/>
      <c r="PO677" s="7"/>
      <c r="PP677" s="7"/>
      <c r="PQ677" s="7"/>
      <c r="PR677" s="7"/>
      <c r="PS677" s="7"/>
      <c r="PT677" s="7"/>
      <c r="PU677" s="7"/>
      <c r="PV677" s="7"/>
      <c r="PW677" s="7"/>
      <c r="PX677" s="7"/>
      <c r="PY677" s="7"/>
      <c r="PZ677" s="7"/>
      <c r="QA677" s="7"/>
      <c r="QB677" s="7"/>
      <c r="QC677" s="7"/>
      <c r="QD677" s="7"/>
      <c r="QE677" s="7"/>
      <c r="QF677" s="7"/>
      <c r="QG677" s="7"/>
      <c r="QH677" s="7"/>
      <c r="QI677" s="7"/>
      <c r="QJ677" s="7"/>
      <c r="QK677" s="7"/>
      <c r="QL677" s="7"/>
      <c r="QM677" s="7"/>
      <c r="QN677" s="7"/>
      <c r="QO677" s="7"/>
      <c r="QP677" s="7"/>
      <c r="QQ677" s="7"/>
      <c r="QR677" s="7"/>
      <c r="QS677" s="7"/>
      <c r="QT677" s="7"/>
      <c r="QU677" s="7"/>
      <c r="QV677" s="7"/>
      <c r="QW677" s="7"/>
      <c r="QX677" s="7"/>
      <c r="QY677" s="7"/>
      <c r="QZ677" s="7"/>
      <c r="RA677" s="7"/>
      <c r="RB677" s="7"/>
      <c r="RC677" s="7"/>
      <c r="RD677" s="7"/>
      <c r="RE677" s="7"/>
      <c r="RF677" s="7"/>
      <c r="RG677" s="7"/>
      <c r="RH677" s="7"/>
      <c r="RI677" s="7"/>
      <c r="RJ677" s="7"/>
      <c r="RK677" s="7"/>
      <c r="RL677" s="7"/>
      <c r="RM677" s="7"/>
      <c r="RN677" s="7"/>
      <c r="RO677" s="7"/>
      <c r="RP677" s="7"/>
      <c r="RQ677" s="7"/>
      <c r="RR677" s="7"/>
      <c r="RS677" s="7"/>
      <c r="RT677" s="7"/>
      <c r="RU677" s="7"/>
      <c r="RV677" s="7"/>
      <c r="RW677" s="7"/>
      <c r="RX677" s="7"/>
      <c r="RY677" s="7"/>
      <c r="RZ677" s="7"/>
      <c r="SA677" s="7"/>
      <c r="SB677" s="7"/>
      <c r="SC677" s="7"/>
      <c r="SD677" s="7"/>
      <c r="SE677" s="7"/>
      <c r="SF677" s="7"/>
      <c r="SG677" s="7"/>
      <c r="SH677" s="7"/>
      <c r="SI677" s="7"/>
      <c r="SJ677" s="7"/>
      <c r="SK677" s="7"/>
    </row>
    <row r="678" ht="14.2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  <c r="DT678" s="7"/>
      <c r="DU678" s="7"/>
      <c r="DV678" s="7"/>
      <c r="DW678" s="7"/>
      <c r="DX678" s="7"/>
      <c r="DY678" s="7"/>
      <c r="DZ678" s="7"/>
      <c r="EA678" s="7"/>
      <c r="EB678" s="7"/>
      <c r="EC678" s="7"/>
      <c r="ED678" s="7"/>
      <c r="EE678" s="7"/>
      <c r="EF678" s="7"/>
      <c r="EG678" s="7"/>
      <c r="EH678" s="7"/>
      <c r="EI678" s="7"/>
      <c r="EJ678" s="7"/>
      <c r="EK678" s="7"/>
      <c r="EL678" s="7"/>
      <c r="EM678" s="7"/>
      <c r="EN678" s="7"/>
      <c r="EO678" s="7"/>
      <c r="EP678" s="7"/>
      <c r="EQ678" s="7"/>
      <c r="ER678" s="7"/>
      <c r="ES678" s="7"/>
      <c r="ET678" s="7"/>
      <c r="EU678" s="7"/>
      <c r="EV678" s="7"/>
      <c r="EW678" s="7"/>
      <c r="EX678" s="7"/>
      <c r="EY678" s="7"/>
      <c r="EZ678" s="7"/>
      <c r="FA678" s="7"/>
      <c r="FB678" s="7"/>
      <c r="FC678" s="7"/>
      <c r="FD678" s="7"/>
      <c r="FE678" s="7"/>
      <c r="FF678" s="7"/>
      <c r="FG678" s="7"/>
      <c r="FH678" s="7"/>
      <c r="FI678" s="7"/>
      <c r="FJ678" s="7"/>
      <c r="FK678" s="7"/>
      <c r="FL678" s="7"/>
      <c r="FM678" s="7"/>
      <c r="FN678" s="7"/>
      <c r="FO678" s="7"/>
      <c r="FP678" s="7"/>
      <c r="FQ678" s="7"/>
      <c r="FR678" s="7"/>
      <c r="FS678" s="7"/>
      <c r="FT678" s="7"/>
      <c r="FU678" s="7"/>
      <c r="FV678" s="7"/>
      <c r="FW678" s="7"/>
      <c r="FX678" s="7"/>
      <c r="FY678" s="7"/>
      <c r="FZ678" s="7"/>
      <c r="GA678" s="7"/>
      <c r="GB678" s="7"/>
      <c r="GC678" s="7"/>
      <c r="GD678" s="7"/>
      <c r="GE678" s="7"/>
      <c r="GF678" s="7"/>
      <c r="GG678" s="7"/>
      <c r="GH678" s="7"/>
      <c r="GI678" s="7"/>
      <c r="GJ678" s="7"/>
      <c r="GK678" s="7"/>
      <c r="GL678" s="7"/>
      <c r="GM678" s="7"/>
      <c r="GN678" s="7"/>
      <c r="GO678" s="7"/>
      <c r="GP678" s="7"/>
      <c r="GQ678" s="7"/>
      <c r="GR678" s="7"/>
      <c r="GS678" s="7"/>
      <c r="GT678" s="7"/>
      <c r="GU678" s="7"/>
      <c r="GV678" s="7"/>
      <c r="GW678" s="7"/>
      <c r="GX678" s="7"/>
      <c r="GY678" s="7"/>
      <c r="GZ678" s="7"/>
      <c r="HA678" s="7"/>
      <c r="HB678" s="7"/>
      <c r="HC678" s="7"/>
      <c r="HD678" s="7"/>
      <c r="HE678" s="7"/>
      <c r="HF678" s="7"/>
      <c r="HG678" s="7"/>
      <c r="HH678" s="7"/>
      <c r="HI678" s="7"/>
      <c r="HJ678" s="7"/>
      <c r="HK678" s="7"/>
      <c r="HL678" s="7"/>
      <c r="HM678" s="7"/>
      <c r="HN678" s="7"/>
      <c r="HO678" s="7"/>
      <c r="HP678" s="7"/>
      <c r="HQ678" s="7"/>
      <c r="HR678" s="7"/>
      <c r="HS678" s="7"/>
      <c r="HT678" s="7"/>
      <c r="HU678" s="7"/>
      <c r="HV678" s="7"/>
      <c r="HW678" s="7"/>
      <c r="HX678" s="7"/>
      <c r="HY678" s="7"/>
      <c r="HZ678" s="7"/>
      <c r="IA678" s="7"/>
      <c r="IB678" s="7"/>
      <c r="IC678" s="7"/>
      <c r="ID678" s="7"/>
      <c r="IE678" s="7"/>
      <c r="IF678" s="7"/>
      <c r="IG678" s="7"/>
      <c r="IH678" s="7"/>
      <c r="II678" s="7"/>
      <c r="IJ678" s="7"/>
      <c r="IK678" s="7"/>
      <c r="IL678" s="7"/>
      <c r="IM678" s="7"/>
      <c r="IN678" s="7"/>
      <c r="IO678" s="7"/>
      <c r="IP678" s="7"/>
      <c r="IQ678" s="7"/>
      <c r="IR678" s="7"/>
      <c r="IS678" s="7"/>
      <c r="IT678" s="7"/>
      <c r="IU678" s="7"/>
      <c r="IV678" s="7"/>
      <c r="IW678" s="7"/>
      <c r="IX678" s="7"/>
      <c r="IY678" s="7"/>
      <c r="IZ678" s="7"/>
      <c r="JA678" s="7"/>
      <c r="JB678" s="7"/>
      <c r="JC678" s="7"/>
      <c r="JD678" s="7"/>
      <c r="JE678" s="7"/>
      <c r="JF678" s="7"/>
      <c r="JG678" s="7"/>
      <c r="JH678" s="7"/>
      <c r="JI678" s="7"/>
      <c r="JJ678" s="7"/>
      <c r="JK678" s="7"/>
      <c r="JL678" s="7"/>
      <c r="JM678" s="7"/>
      <c r="JN678" s="7"/>
      <c r="JO678" s="7"/>
      <c r="JP678" s="7"/>
      <c r="JQ678" s="7"/>
      <c r="JR678" s="7"/>
      <c r="JS678" s="7"/>
      <c r="JT678" s="7"/>
      <c r="JU678" s="7"/>
      <c r="JV678" s="7"/>
      <c r="JW678" s="7"/>
      <c r="JX678" s="7"/>
      <c r="JY678" s="7"/>
      <c r="JZ678" s="7"/>
      <c r="KA678" s="7"/>
      <c r="KB678" s="7"/>
      <c r="KC678" s="7"/>
      <c r="KD678" s="7"/>
      <c r="KE678" s="7"/>
      <c r="KF678" s="7"/>
      <c r="KG678" s="7"/>
      <c r="KH678" s="7"/>
      <c r="KI678" s="7"/>
      <c r="KJ678" s="7"/>
      <c r="KK678" s="7"/>
      <c r="KL678" s="7"/>
      <c r="KM678" s="7"/>
      <c r="KN678" s="7"/>
      <c r="KO678" s="7"/>
      <c r="KP678" s="7"/>
      <c r="KQ678" s="7"/>
      <c r="KR678" s="7"/>
      <c r="KS678" s="7"/>
      <c r="KT678" s="7"/>
      <c r="KU678" s="7"/>
      <c r="KV678" s="7"/>
      <c r="KW678" s="7"/>
      <c r="KX678" s="7"/>
      <c r="KY678" s="7"/>
      <c r="KZ678" s="7"/>
      <c r="LA678" s="7"/>
      <c r="LB678" s="7"/>
      <c r="LC678" s="7"/>
      <c r="LD678" s="7"/>
      <c r="LE678" s="7"/>
      <c r="LF678" s="7"/>
      <c r="LG678" s="7"/>
      <c r="LH678" s="7"/>
      <c r="LI678" s="7"/>
      <c r="LJ678" s="7"/>
      <c r="LK678" s="7"/>
      <c r="LL678" s="7"/>
      <c r="LM678" s="7"/>
      <c r="LN678" s="7"/>
      <c r="LO678" s="7"/>
      <c r="LP678" s="7"/>
      <c r="LQ678" s="7"/>
      <c r="LR678" s="7"/>
      <c r="LS678" s="7"/>
      <c r="LT678" s="7"/>
      <c r="LU678" s="7"/>
      <c r="LV678" s="7"/>
      <c r="LW678" s="7"/>
      <c r="LX678" s="7"/>
      <c r="LY678" s="7"/>
      <c r="LZ678" s="7"/>
      <c r="MA678" s="7"/>
      <c r="MB678" s="7"/>
      <c r="MC678" s="7"/>
      <c r="MD678" s="7"/>
      <c r="ME678" s="7"/>
      <c r="MF678" s="7"/>
      <c r="MG678" s="7"/>
      <c r="MH678" s="7"/>
      <c r="MI678" s="7"/>
      <c r="MJ678" s="7"/>
      <c r="MK678" s="7"/>
      <c r="ML678" s="7"/>
      <c r="MM678" s="7"/>
      <c r="MN678" s="7"/>
      <c r="MO678" s="7"/>
      <c r="MP678" s="7"/>
      <c r="MQ678" s="7"/>
      <c r="MR678" s="7"/>
      <c r="MS678" s="7"/>
      <c r="MT678" s="7"/>
      <c r="MU678" s="7"/>
      <c r="MV678" s="7"/>
      <c r="MW678" s="7"/>
      <c r="MX678" s="7"/>
      <c r="MY678" s="7"/>
      <c r="MZ678" s="7"/>
      <c r="NA678" s="7"/>
      <c r="NB678" s="7"/>
      <c r="NC678" s="7"/>
      <c r="ND678" s="7"/>
      <c r="NE678" s="7"/>
      <c r="NF678" s="7"/>
      <c r="NG678" s="7"/>
      <c r="NH678" s="7"/>
      <c r="NI678" s="7"/>
      <c r="NJ678" s="7"/>
      <c r="NK678" s="7"/>
      <c r="NL678" s="7"/>
      <c r="NM678" s="7"/>
      <c r="NN678" s="7"/>
      <c r="NO678" s="7"/>
      <c r="NP678" s="7"/>
      <c r="NQ678" s="7"/>
      <c r="NR678" s="7"/>
      <c r="NS678" s="7"/>
      <c r="NT678" s="7"/>
      <c r="NU678" s="7"/>
      <c r="NV678" s="7"/>
      <c r="NW678" s="7"/>
      <c r="NX678" s="7"/>
      <c r="NY678" s="7"/>
      <c r="NZ678" s="7"/>
      <c r="OA678" s="7"/>
      <c r="OB678" s="7"/>
      <c r="OC678" s="7"/>
      <c r="OD678" s="7"/>
      <c r="OE678" s="7"/>
      <c r="OF678" s="7"/>
      <c r="OG678" s="7"/>
      <c r="OH678" s="7"/>
      <c r="OI678" s="7"/>
      <c r="OJ678" s="7"/>
      <c r="OK678" s="7"/>
      <c r="OL678" s="7"/>
      <c r="OM678" s="7"/>
      <c r="ON678" s="7"/>
      <c r="OO678" s="7"/>
      <c r="OP678" s="7"/>
      <c r="OQ678" s="7"/>
      <c r="OR678" s="7"/>
      <c r="OS678" s="7"/>
      <c r="OT678" s="7"/>
      <c r="OU678" s="7"/>
      <c r="OV678" s="7"/>
      <c r="OW678" s="7"/>
      <c r="OX678" s="7"/>
      <c r="OY678" s="7"/>
      <c r="OZ678" s="7"/>
      <c r="PA678" s="7"/>
      <c r="PB678" s="7"/>
      <c r="PC678" s="7"/>
      <c r="PD678" s="7"/>
      <c r="PE678" s="7"/>
      <c r="PF678" s="7"/>
      <c r="PG678" s="7"/>
      <c r="PH678" s="7"/>
      <c r="PI678" s="7"/>
      <c r="PJ678" s="7"/>
      <c r="PK678" s="7"/>
      <c r="PL678" s="7"/>
      <c r="PM678" s="7"/>
      <c r="PN678" s="7"/>
      <c r="PO678" s="7"/>
      <c r="PP678" s="7"/>
      <c r="PQ678" s="7"/>
      <c r="PR678" s="7"/>
      <c r="PS678" s="7"/>
      <c r="PT678" s="7"/>
      <c r="PU678" s="7"/>
      <c r="PV678" s="7"/>
      <c r="PW678" s="7"/>
      <c r="PX678" s="7"/>
      <c r="PY678" s="7"/>
      <c r="PZ678" s="7"/>
      <c r="QA678" s="7"/>
      <c r="QB678" s="7"/>
      <c r="QC678" s="7"/>
      <c r="QD678" s="7"/>
      <c r="QE678" s="7"/>
      <c r="QF678" s="7"/>
      <c r="QG678" s="7"/>
      <c r="QH678" s="7"/>
      <c r="QI678" s="7"/>
      <c r="QJ678" s="7"/>
      <c r="QK678" s="7"/>
      <c r="QL678" s="7"/>
      <c r="QM678" s="7"/>
      <c r="QN678" s="7"/>
      <c r="QO678" s="7"/>
      <c r="QP678" s="7"/>
      <c r="QQ678" s="7"/>
      <c r="QR678" s="7"/>
      <c r="QS678" s="7"/>
      <c r="QT678" s="7"/>
      <c r="QU678" s="7"/>
      <c r="QV678" s="7"/>
      <c r="QW678" s="7"/>
      <c r="QX678" s="7"/>
      <c r="QY678" s="7"/>
      <c r="QZ678" s="7"/>
      <c r="RA678" s="7"/>
      <c r="RB678" s="7"/>
      <c r="RC678" s="7"/>
      <c r="RD678" s="7"/>
      <c r="RE678" s="7"/>
      <c r="RF678" s="7"/>
      <c r="RG678" s="7"/>
      <c r="RH678" s="7"/>
      <c r="RI678" s="7"/>
      <c r="RJ678" s="7"/>
      <c r="RK678" s="7"/>
      <c r="RL678" s="7"/>
      <c r="RM678" s="7"/>
      <c r="RN678" s="7"/>
      <c r="RO678" s="7"/>
      <c r="RP678" s="7"/>
      <c r="RQ678" s="7"/>
      <c r="RR678" s="7"/>
      <c r="RS678" s="7"/>
      <c r="RT678" s="7"/>
      <c r="RU678" s="7"/>
      <c r="RV678" s="7"/>
      <c r="RW678" s="7"/>
      <c r="RX678" s="7"/>
      <c r="RY678" s="7"/>
      <c r="RZ678" s="7"/>
      <c r="SA678" s="7"/>
      <c r="SB678" s="7"/>
      <c r="SC678" s="7"/>
      <c r="SD678" s="7"/>
      <c r="SE678" s="7"/>
      <c r="SF678" s="7"/>
      <c r="SG678" s="7"/>
      <c r="SH678" s="7"/>
      <c r="SI678" s="7"/>
      <c r="SJ678" s="7"/>
      <c r="SK678" s="7"/>
    </row>
    <row r="679" ht="14.2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  <c r="DT679" s="7"/>
      <c r="DU679" s="7"/>
      <c r="DV679" s="7"/>
      <c r="DW679" s="7"/>
      <c r="DX679" s="7"/>
      <c r="DY679" s="7"/>
      <c r="DZ679" s="7"/>
      <c r="EA679" s="7"/>
      <c r="EB679" s="7"/>
      <c r="EC679" s="7"/>
      <c r="ED679" s="7"/>
      <c r="EE679" s="7"/>
      <c r="EF679" s="7"/>
      <c r="EG679" s="7"/>
      <c r="EH679" s="7"/>
      <c r="EI679" s="7"/>
      <c r="EJ679" s="7"/>
      <c r="EK679" s="7"/>
      <c r="EL679" s="7"/>
      <c r="EM679" s="7"/>
      <c r="EN679" s="7"/>
      <c r="EO679" s="7"/>
      <c r="EP679" s="7"/>
      <c r="EQ679" s="7"/>
      <c r="ER679" s="7"/>
      <c r="ES679" s="7"/>
      <c r="ET679" s="7"/>
      <c r="EU679" s="7"/>
      <c r="EV679" s="7"/>
      <c r="EW679" s="7"/>
      <c r="EX679" s="7"/>
      <c r="EY679" s="7"/>
      <c r="EZ679" s="7"/>
      <c r="FA679" s="7"/>
      <c r="FB679" s="7"/>
      <c r="FC679" s="7"/>
      <c r="FD679" s="7"/>
      <c r="FE679" s="7"/>
      <c r="FF679" s="7"/>
      <c r="FG679" s="7"/>
      <c r="FH679" s="7"/>
      <c r="FI679" s="7"/>
      <c r="FJ679" s="7"/>
      <c r="FK679" s="7"/>
      <c r="FL679" s="7"/>
      <c r="FM679" s="7"/>
      <c r="FN679" s="7"/>
      <c r="FO679" s="7"/>
      <c r="FP679" s="7"/>
      <c r="FQ679" s="7"/>
      <c r="FR679" s="7"/>
      <c r="FS679" s="7"/>
      <c r="FT679" s="7"/>
      <c r="FU679" s="7"/>
      <c r="FV679" s="7"/>
      <c r="FW679" s="7"/>
      <c r="FX679" s="7"/>
      <c r="FY679" s="7"/>
      <c r="FZ679" s="7"/>
      <c r="GA679" s="7"/>
      <c r="GB679" s="7"/>
      <c r="GC679" s="7"/>
      <c r="GD679" s="7"/>
      <c r="GE679" s="7"/>
      <c r="GF679" s="7"/>
      <c r="GG679" s="7"/>
      <c r="GH679" s="7"/>
      <c r="GI679" s="7"/>
      <c r="GJ679" s="7"/>
      <c r="GK679" s="7"/>
      <c r="GL679" s="7"/>
      <c r="GM679" s="7"/>
      <c r="GN679" s="7"/>
      <c r="GO679" s="7"/>
      <c r="GP679" s="7"/>
      <c r="GQ679" s="7"/>
      <c r="GR679" s="7"/>
      <c r="GS679" s="7"/>
      <c r="GT679" s="7"/>
      <c r="GU679" s="7"/>
      <c r="GV679" s="7"/>
      <c r="GW679" s="7"/>
      <c r="GX679" s="7"/>
      <c r="GY679" s="7"/>
      <c r="GZ679" s="7"/>
      <c r="HA679" s="7"/>
      <c r="HB679" s="7"/>
      <c r="HC679" s="7"/>
      <c r="HD679" s="7"/>
      <c r="HE679" s="7"/>
      <c r="HF679" s="7"/>
      <c r="HG679" s="7"/>
      <c r="HH679" s="7"/>
      <c r="HI679" s="7"/>
      <c r="HJ679" s="7"/>
      <c r="HK679" s="7"/>
      <c r="HL679" s="7"/>
      <c r="HM679" s="7"/>
      <c r="HN679" s="7"/>
      <c r="HO679" s="7"/>
      <c r="HP679" s="7"/>
      <c r="HQ679" s="7"/>
      <c r="HR679" s="7"/>
      <c r="HS679" s="7"/>
      <c r="HT679" s="7"/>
      <c r="HU679" s="7"/>
      <c r="HV679" s="7"/>
      <c r="HW679" s="7"/>
      <c r="HX679" s="7"/>
      <c r="HY679" s="7"/>
      <c r="HZ679" s="7"/>
      <c r="IA679" s="7"/>
      <c r="IB679" s="7"/>
      <c r="IC679" s="7"/>
      <c r="ID679" s="7"/>
      <c r="IE679" s="7"/>
      <c r="IF679" s="7"/>
      <c r="IG679" s="7"/>
      <c r="IH679" s="7"/>
      <c r="II679" s="7"/>
      <c r="IJ679" s="7"/>
      <c r="IK679" s="7"/>
      <c r="IL679" s="7"/>
      <c r="IM679" s="7"/>
      <c r="IN679" s="7"/>
      <c r="IO679" s="7"/>
      <c r="IP679" s="7"/>
      <c r="IQ679" s="7"/>
      <c r="IR679" s="7"/>
      <c r="IS679" s="7"/>
      <c r="IT679" s="7"/>
      <c r="IU679" s="7"/>
      <c r="IV679" s="7"/>
      <c r="IW679" s="7"/>
      <c r="IX679" s="7"/>
      <c r="IY679" s="7"/>
      <c r="IZ679" s="7"/>
      <c r="JA679" s="7"/>
      <c r="JB679" s="7"/>
      <c r="JC679" s="7"/>
      <c r="JD679" s="7"/>
      <c r="JE679" s="7"/>
      <c r="JF679" s="7"/>
      <c r="JG679" s="7"/>
      <c r="JH679" s="7"/>
      <c r="JI679" s="7"/>
      <c r="JJ679" s="7"/>
      <c r="JK679" s="7"/>
      <c r="JL679" s="7"/>
      <c r="JM679" s="7"/>
      <c r="JN679" s="7"/>
      <c r="JO679" s="7"/>
      <c r="JP679" s="7"/>
      <c r="JQ679" s="7"/>
      <c r="JR679" s="7"/>
      <c r="JS679" s="7"/>
      <c r="JT679" s="7"/>
      <c r="JU679" s="7"/>
      <c r="JV679" s="7"/>
      <c r="JW679" s="7"/>
      <c r="JX679" s="7"/>
      <c r="JY679" s="7"/>
      <c r="JZ679" s="7"/>
      <c r="KA679" s="7"/>
      <c r="KB679" s="7"/>
      <c r="KC679" s="7"/>
      <c r="KD679" s="7"/>
      <c r="KE679" s="7"/>
      <c r="KF679" s="7"/>
      <c r="KG679" s="7"/>
      <c r="KH679" s="7"/>
      <c r="KI679" s="7"/>
      <c r="KJ679" s="7"/>
      <c r="KK679" s="7"/>
      <c r="KL679" s="7"/>
      <c r="KM679" s="7"/>
      <c r="KN679" s="7"/>
      <c r="KO679" s="7"/>
      <c r="KP679" s="7"/>
      <c r="KQ679" s="7"/>
      <c r="KR679" s="7"/>
      <c r="KS679" s="7"/>
      <c r="KT679" s="7"/>
      <c r="KU679" s="7"/>
      <c r="KV679" s="7"/>
      <c r="KW679" s="7"/>
      <c r="KX679" s="7"/>
      <c r="KY679" s="7"/>
      <c r="KZ679" s="7"/>
      <c r="LA679" s="7"/>
      <c r="LB679" s="7"/>
      <c r="LC679" s="7"/>
      <c r="LD679" s="7"/>
      <c r="LE679" s="7"/>
      <c r="LF679" s="7"/>
      <c r="LG679" s="7"/>
      <c r="LH679" s="7"/>
      <c r="LI679" s="7"/>
      <c r="LJ679" s="7"/>
      <c r="LK679" s="7"/>
      <c r="LL679" s="7"/>
      <c r="LM679" s="7"/>
      <c r="LN679" s="7"/>
      <c r="LO679" s="7"/>
      <c r="LP679" s="7"/>
      <c r="LQ679" s="7"/>
      <c r="LR679" s="7"/>
      <c r="LS679" s="7"/>
      <c r="LT679" s="7"/>
      <c r="LU679" s="7"/>
      <c r="LV679" s="7"/>
      <c r="LW679" s="7"/>
      <c r="LX679" s="7"/>
      <c r="LY679" s="7"/>
      <c r="LZ679" s="7"/>
      <c r="MA679" s="7"/>
      <c r="MB679" s="7"/>
      <c r="MC679" s="7"/>
      <c r="MD679" s="7"/>
      <c r="ME679" s="7"/>
      <c r="MF679" s="7"/>
      <c r="MG679" s="7"/>
      <c r="MH679" s="7"/>
      <c r="MI679" s="7"/>
      <c r="MJ679" s="7"/>
      <c r="MK679" s="7"/>
      <c r="ML679" s="7"/>
      <c r="MM679" s="7"/>
      <c r="MN679" s="7"/>
      <c r="MO679" s="7"/>
      <c r="MP679" s="7"/>
      <c r="MQ679" s="7"/>
      <c r="MR679" s="7"/>
      <c r="MS679" s="7"/>
      <c r="MT679" s="7"/>
      <c r="MU679" s="7"/>
      <c r="MV679" s="7"/>
      <c r="MW679" s="7"/>
      <c r="MX679" s="7"/>
      <c r="MY679" s="7"/>
      <c r="MZ679" s="7"/>
      <c r="NA679" s="7"/>
      <c r="NB679" s="7"/>
      <c r="NC679" s="7"/>
      <c r="ND679" s="7"/>
      <c r="NE679" s="7"/>
      <c r="NF679" s="7"/>
      <c r="NG679" s="7"/>
      <c r="NH679" s="7"/>
      <c r="NI679" s="7"/>
      <c r="NJ679" s="7"/>
      <c r="NK679" s="7"/>
      <c r="NL679" s="7"/>
      <c r="NM679" s="7"/>
      <c r="NN679" s="7"/>
      <c r="NO679" s="7"/>
      <c r="NP679" s="7"/>
      <c r="NQ679" s="7"/>
      <c r="NR679" s="7"/>
      <c r="NS679" s="7"/>
      <c r="NT679" s="7"/>
      <c r="NU679" s="7"/>
      <c r="NV679" s="7"/>
      <c r="NW679" s="7"/>
      <c r="NX679" s="7"/>
      <c r="NY679" s="7"/>
      <c r="NZ679" s="7"/>
      <c r="OA679" s="7"/>
      <c r="OB679" s="7"/>
      <c r="OC679" s="7"/>
      <c r="OD679" s="7"/>
      <c r="OE679" s="7"/>
      <c r="OF679" s="7"/>
      <c r="OG679" s="7"/>
      <c r="OH679" s="7"/>
      <c r="OI679" s="7"/>
      <c r="OJ679" s="7"/>
      <c r="OK679" s="7"/>
      <c r="OL679" s="7"/>
      <c r="OM679" s="7"/>
      <c r="ON679" s="7"/>
      <c r="OO679" s="7"/>
      <c r="OP679" s="7"/>
      <c r="OQ679" s="7"/>
      <c r="OR679" s="7"/>
      <c r="OS679" s="7"/>
      <c r="OT679" s="7"/>
      <c r="OU679" s="7"/>
      <c r="OV679" s="7"/>
      <c r="OW679" s="7"/>
      <c r="OX679" s="7"/>
      <c r="OY679" s="7"/>
      <c r="OZ679" s="7"/>
      <c r="PA679" s="7"/>
      <c r="PB679" s="7"/>
      <c r="PC679" s="7"/>
      <c r="PD679" s="7"/>
      <c r="PE679" s="7"/>
      <c r="PF679" s="7"/>
      <c r="PG679" s="7"/>
      <c r="PH679" s="7"/>
      <c r="PI679" s="7"/>
      <c r="PJ679" s="7"/>
      <c r="PK679" s="7"/>
      <c r="PL679" s="7"/>
      <c r="PM679" s="7"/>
      <c r="PN679" s="7"/>
      <c r="PO679" s="7"/>
      <c r="PP679" s="7"/>
      <c r="PQ679" s="7"/>
      <c r="PR679" s="7"/>
      <c r="PS679" s="7"/>
      <c r="PT679" s="7"/>
      <c r="PU679" s="7"/>
      <c r="PV679" s="7"/>
      <c r="PW679" s="7"/>
      <c r="PX679" s="7"/>
      <c r="PY679" s="7"/>
      <c r="PZ679" s="7"/>
      <c r="QA679" s="7"/>
      <c r="QB679" s="7"/>
      <c r="QC679" s="7"/>
      <c r="QD679" s="7"/>
      <c r="QE679" s="7"/>
      <c r="QF679" s="7"/>
      <c r="QG679" s="7"/>
      <c r="QH679" s="7"/>
      <c r="QI679" s="7"/>
      <c r="QJ679" s="7"/>
      <c r="QK679" s="7"/>
      <c r="QL679" s="7"/>
      <c r="QM679" s="7"/>
      <c r="QN679" s="7"/>
      <c r="QO679" s="7"/>
      <c r="QP679" s="7"/>
      <c r="QQ679" s="7"/>
      <c r="QR679" s="7"/>
      <c r="QS679" s="7"/>
      <c r="QT679" s="7"/>
      <c r="QU679" s="7"/>
      <c r="QV679" s="7"/>
      <c r="QW679" s="7"/>
      <c r="QX679" s="7"/>
      <c r="QY679" s="7"/>
      <c r="QZ679" s="7"/>
      <c r="RA679" s="7"/>
      <c r="RB679" s="7"/>
      <c r="RC679" s="7"/>
      <c r="RD679" s="7"/>
      <c r="RE679" s="7"/>
      <c r="RF679" s="7"/>
      <c r="RG679" s="7"/>
      <c r="RH679" s="7"/>
      <c r="RI679" s="7"/>
      <c r="RJ679" s="7"/>
      <c r="RK679" s="7"/>
      <c r="RL679" s="7"/>
      <c r="RM679" s="7"/>
      <c r="RN679" s="7"/>
      <c r="RO679" s="7"/>
      <c r="RP679" s="7"/>
      <c r="RQ679" s="7"/>
      <c r="RR679" s="7"/>
      <c r="RS679" s="7"/>
      <c r="RT679" s="7"/>
      <c r="RU679" s="7"/>
      <c r="RV679" s="7"/>
      <c r="RW679" s="7"/>
      <c r="RX679" s="7"/>
      <c r="RY679" s="7"/>
      <c r="RZ679" s="7"/>
      <c r="SA679" s="7"/>
      <c r="SB679" s="7"/>
      <c r="SC679" s="7"/>
      <c r="SD679" s="7"/>
      <c r="SE679" s="7"/>
      <c r="SF679" s="7"/>
      <c r="SG679" s="7"/>
      <c r="SH679" s="7"/>
      <c r="SI679" s="7"/>
      <c r="SJ679" s="7"/>
      <c r="SK679" s="7"/>
    </row>
    <row r="680" ht="14.2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  <c r="DT680" s="7"/>
      <c r="DU680" s="7"/>
      <c r="DV680" s="7"/>
      <c r="DW680" s="7"/>
      <c r="DX680" s="7"/>
      <c r="DY680" s="7"/>
      <c r="DZ680" s="7"/>
      <c r="EA680" s="7"/>
      <c r="EB680" s="7"/>
      <c r="EC680" s="7"/>
      <c r="ED680" s="7"/>
      <c r="EE680" s="7"/>
      <c r="EF680" s="7"/>
      <c r="EG680" s="7"/>
      <c r="EH680" s="7"/>
      <c r="EI680" s="7"/>
      <c r="EJ680" s="7"/>
      <c r="EK680" s="7"/>
      <c r="EL680" s="7"/>
      <c r="EM680" s="7"/>
      <c r="EN680" s="7"/>
      <c r="EO680" s="7"/>
      <c r="EP680" s="7"/>
      <c r="EQ680" s="7"/>
      <c r="ER680" s="7"/>
      <c r="ES680" s="7"/>
      <c r="ET680" s="7"/>
      <c r="EU680" s="7"/>
      <c r="EV680" s="7"/>
      <c r="EW680" s="7"/>
      <c r="EX680" s="7"/>
      <c r="EY680" s="7"/>
      <c r="EZ680" s="7"/>
      <c r="FA680" s="7"/>
      <c r="FB680" s="7"/>
      <c r="FC680" s="7"/>
      <c r="FD680" s="7"/>
      <c r="FE680" s="7"/>
      <c r="FF680" s="7"/>
      <c r="FG680" s="7"/>
      <c r="FH680" s="7"/>
      <c r="FI680" s="7"/>
      <c r="FJ680" s="7"/>
      <c r="FK680" s="7"/>
      <c r="FL680" s="7"/>
      <c r="FM680" s="7"/>
      <c r="FN680" s="7"/>
      <c r="FO680" s="7"/>
      <c r="FP680" s="7"/>
      <c r="FQ680" s="7"/>
      <c r="FR680" s="7"/>
      <c r="FS680" s="7"/>
      <c r="FT680" s="7"/>
      <c r="FU680" s="7"/>
      <c r="FV680" s="7"/>
      <c r="FW680" s="7"/>
      <c r="FX680" s="7"/>
      <c r="FY680" s="7"/>
      <c r="FZ680" s="7"/>
      <c r="GA680" s="7"/>
      <c r="GB680" s="7"/>
      <c r="GC680" s="7"/>
      <c r="GD680" s="7"/>
      <c r="GE680" s="7"/>
      <c r="GF680" s="7"/>
      <c r="GG680" s="7"/>
      <c r="GH680" s="7"/>
      <c r="GI680" s="7"/>
      <c r="GJ680" s="7"/>
      <c r="GK680" s="7"/>
      <c r="GL680" s="7"/>
      <c r="GM680" s="7"/>
      <c r="GN680" s="7"/>
      <c r="GO680" s="7"/>
      <c r="GP680" s="7"/>
      <c r="GQ680" s="7"/>
      <c r="GR680" s="7"/>
      <c r="GS680" s="7"/>
      <c r="GT680" s="7"/>
      <c r="GU680" s="7"/>
      <c r="GV680" s="7"/>
      <c r="GW680" s="7"/>
      <c r="GX680" s="7"/>
      <c r="GY680" s="7"/>
      <c r="GZ680" s="7"/>
      <c r="HA680" s="7"/>
      <c r="HB680" s="7"/>
      <c r="HC680" s="7"/>
      <c r="HD680" s="7"/>
      <c r="HE680" s="7"/>
      <c r="HF680" s="7"/>
      <c r="HG680" s="7"/>
      <c r="HH680" s="7"/>
      <c r="HI680" s="7"/>
      <c r="HJ680" s="7"/>
      <c r="HK680" s="7"/>
      <c r="HL680" s="7"/>
      <c r="HM680" s="7"/>
      <c r="HN680" s="7"/>
      <c r="HO680" s="7"/>
      <c r="HP680" s="7"/>
      <c r="HQ680" s="7"/>
      <c r="HR680" s="7"/>
      <c r="HS680" s="7"/>
      <c r="HT680" s="7"/>
      <c r="HU680" s="7"/>
      <c r="HV680" s="7"/>
      <c r="HW680" s="7"/>
      <c r="HX680" s="7"/>
      <c r="HY680" s="7"/>
      <c r="HZ680" s="7"/>
      <c r="IA680" s="7"/>
      <c r="IB680" s="7"/>
      <c r="IC680" s="7"/>
      <c r="ID680" s="7"/>
      <c r="IE680" s="7"/>
      <c r="IF680" s="7"/>
      <c r="IG680" s="7"/>
      <c r="IH680" s="7"/>
      <c r="II680" s="7"/>
      <c r="IJ680" s="7"/>
      <c r="IK680" s="7"/>
      <c r="IL680" s="7"/>
      <c r="IM680" s="7"/>
      <c r="IN680" s="7"/>
      <c r="IO680" s="7"/>
      <c r="IP680" s="7"/>
      <c r="IQ680" s="7"/>
      <c r="IR680" s="7"/>
      <c r="IS680" s="7"/>
      <c r="IT680" s="7"/>
      <c r="IU680" s="7"/>
      <c r="IV680" s="7"/>
      <c r="IW680" s="7"/>
      <c r="IX680" s="7"/>
      <c r="IY680" s="7"/>
      <c r="IZ680" s="7"/>
      <c r="JA680" s="7"/>
      <c r="JB680" s="7"/>
      <c r="JC680" s="7"/>
      <c r="JD680" s="7"/>
      <c r="JE680" s="7"/>
      <c r="JF680" s="7"/>
      <c r="JG680" s="7"/>
      <c r="JH680" s="7"/>
      <c r="JI680" s="7"/>
      <c r="JJ680" s="7"/>
      <c r="JK680" s="7"/>
      <c r="JL680" s="7"/>
      <c r="JM680" s="7"/>
      <c r="JN680" s="7"/>
      <c r="JO680" s="7"/>
      <c r="JP680" s="7"/>
      <c r="JQ680" s="7"/>
      <c r="JR680" s="7"/>
      <c r="JS680" s="7"/>
      <c r="JT680" s="7"/>
      <c r="JU680" s="7"/>
      <c r="JV680" s="7"/>
      <c r="JW680" s="7"/>
      <c r="JX680" s="7"/>
      <c r="JY680" s="7"/>
      <c r="JZ680" s="7"/>
      <c r="KA680" s="7"/>
      <c r="KB680" s="7"/>
      <c r="KC680" s="7"/>
      <c r="KD680" s="7"/>
      <c r="KE680" s="7"/>
      <c r="KF680" s="7"/>
      <c r="KG680" s="7"/>
      <c r="KH680" s="7"/>
      <c r="KI680" s="7"/>
      <c r="KJ680" s="7"/>
      <c r="KK680" s="7"/>
      <c r="KL680" s="7"/>
      <c r="KM680" s="7"/>
      <c r="KN680" s="7"/>
      <c r="KO680" s="7"/>
      <c r="KP680" s="7"/>
      <c r="KQ680" s="7"/>
      <c r="KR680" s="7"/>
      <c r="KS680" s="7"/>
      <c r="KT680" s="7"/>
      <c r="KU680" s="7"/>
      <c r="KV680" s="7"/>
      <c r="KW680" s="7"/>
      <c r="KX680" s="7"/>
      <c r="KY680" s="7"/>
      <c r="KZ680" s="7"/>
      <c r="LA680" s="7"/>
      <c r="LB680" s="7"/>
      <c r="LC680" s="7"/>
      <c r="LD680" s="7"/>
      <c r="LE680" s="7"/>
      <c r="LF680" s="7"/>
      <c r="LG680" s="7"/>
      <c r="LH680" s="7"/>
      <c r="LI680" s="7"/>
      <c r="LJ680" s="7"/>
      <c r="LK680" s="7"/>
      <c r="LL680" s="7"/>
      <c r="LM680" s="7"/>
      <c r="LN680" s="7"/>
      <c r="LO680" s="7"/>
      <c r="LP680" s="7"/>
      <c r="LQ680" s="7"/>
      <c r="LR680" s="7"/>
      <c r="LS680" s="7"/>
      <c r="LT680" s="7"/>
      <c r="LU680" s="7"/>
      <c r="LV680" s="7"/>
      <c r="LW680" s="7"/>
      <c r="LX680" s="7"/>
      <c r="LY680" s="7"/>
      <c r="LZ680" s="7"/>
      <c r="MA680" s="7"/>
      <c r="MB680" s="7"/>
      <c r="MC680" s="7"/>
      <c r="MD680" s="7"/>
      <c r="ME680" s="7"/>
      <c r="MF680" s="7"/>
      <c r="MG680" s="7"/>
      <c r="MH680" s="7"/>
      <c r="MI680" s="7"/>
      <c r="MJ680" s="7"/>
      <c r="MK680" s="7"/>
      <c r="ML680" s="7"/>
      <c r="MM680" s="7"/>
      <c r="MN680" s="7"/>
      <c r="MO680" s="7"/>
      <c r="MP680" s="7"/>
      <c r="MQ680" s="7"/>
      <c r="MR680" s="7"/>
      <c r="MS680" s="7"/>
      <c r="MT680" s="7"/>
      <c r="MU680" s="7"/>
      <c r="MV680" s="7"/>
      <c r="MW680" s="7"/>
      <c r="MX680" s="7"/>
      <c r="MY680" s="7"/>
      <c r="MZ680" s="7"/>
      <c r="NA680" s="7"/>
      <c r="NB680" s="7"/>
      <c r="NC680" s="7"/>
      <c r="ND680" s="7"/>
      <c r="NE680" s="7"/>
      <c r="NF680" s="7"/>
      <c r="NG680" s="7"/>
      <c r="NH680" s="7"/>
      <c r="NI680" s="7"/>
      <c r="NJ680" s="7"/>
      <c r="NK680" s="7"/>
      <c r="NL680" s="7"/>
      <c r="NM680" s="7"/>
      <c r="NN680" s="7"/>
      <c r="NO680" s="7"/>
      <c r="NP680" s="7"/>
      <c r="NQ680" s="7"/>
      <c r="NR680" s="7"/>
      <c r="NS680" s="7"/>
      <c r="NT680" s="7"/>
      <c r="NU680" s="7"/>
      <c r="NV680" s="7"/>
      <c r="NW680" s="7"/>
      <c r="NX680" s="7"/>
      <c r="NY680" s="7"/>
      <c r="NZ680" s="7"/>
      <c r="OA680" s="7"/>
      <c r="OB680" s="7"/>
      <c r="OC680" s="7"/>
      <c r="OD680" s="7"/>
      <c r="OE680" s="7"/>
      <c r="OF680" s="7"/>
      <c r="OG680" s="7"/>
      <c r="OH680" s="7"/>
      <c r="OI680" s="7"/>
      <c r="OJ680" s="7"/>
      <c r="OK680" s="7"/>
      <c r="OL680" s="7"/>
      <c r="OM680" s="7"/>
      <c r="ON680" s="7"/>
      <c r="OO680" s="7"/>
      <c r="OP680" s="7"/>
      <c r="OQ680" s="7"/>
      <c r="OR680" s="7"/>
      <c r="OS680" s="7"/>
      <c r="OT680" s="7"/>
      <c r="OU680" s="7"/>
      <c r="OV680" s="7"/>
      <c r="OW680" s="7"/>
      <c r="OX680" s="7"/>
      <c r="OY680" s="7"/>
      <c r="OZ680" s="7"/>
      <c r="PA680" s="7"/>
      <c r="PB680" s="7"/>
      <c r="PC680" s="7"/>
      <c r="PD680" s="7"/>
      <c r="PE680" s="7"/>
      <c r="PF680" s="7"/>
      <c r="PG680" s="7"/>
      <c r="PH680" s="7"/>
      <c r="PI680" s="7"/>
      <c r="PJ680" s="7"/>
      <c r="PK680" s="7"/>
      <c r="PL680" s="7"/>
      <c r="PM680" s="7"/>
      <c r="PN680" s="7"/>
      <c r="PO680" s="7"/>
      <c r="PP680" s="7"/>
      <c r="PQ680" s="7"/>
      <c r="PR680" s="7"/>
      <c r="PS680" s="7"/>
      <c r="PT680" s="7"/>
      <c r="PU680" s="7"/>
      <c r="PV680" s="7"/>
      <c r="PW680" s="7"/>
      <c r="PX680" s="7"/>
      <c r="PY680" s="7"/>
      <c r="PZ680" s="7"/>
      <c r="QA680" s="7"/>
      <c r="QB680" s="7"/>
      <c r="QC680" s="7"/>
      <c r="QD680" s="7"/>
      <c r="QE680" s="7"/>
      <c r="QF680" s="7"/>
      <c r="QG680" s="7"/>
      <c r="QH680" s="7"/>
      <c r="QI680" s="7"/>
      <c r="QJ680" s="7"/>
      <c r="QK680" s="7"/>
      <c r="QL680" s="7"/>
      <c r="QM680" s="7"/>
      <c r="QN680" s="7"/>
      <c r="QO680" s="7"/>
      <c r="QP680" s="7"/>
      <c r="QQ680" s="7"/>
      <c r="QR680" s="7"/>
      <c r="QS680" s="7"/>
      <c r="QT680" s="7"/>
      <c r="QU680" s="7"/>
      <c r="QV680" s="7"/>
      <c r="QW680" s="7"/>
      <c r="QX680" s="7"/>
      <c r="QY680" s="7"/>
      <c r="QZ680" s="7"/>
      <c r="RA680" s="7"/>
      <c r="RB680" s="7"/>
      <c r="RC680" s="7"/>
      <c r="RD680" s="7"/>
      <c r="RE680" s="7"/>
      <c r="RF680" s="7"/>
      <c r="RG680" s="7"/>
      <c r="RH680" s="7"/>
      <c r="RI680" s="7"/>
      <c r="RJ680" s="7"/>
      <c r="RK680" s="7"/>
      <c r="RL680" s="7"/>
      <c r="RM680" s="7"/>
      <c r="RN680" s="7"/>
      <c r="RO680" s="7"/>
      <c r="RP680" s="7"/>
      <c r="RQ680" s="7"/>
      <c r="RR680" s="7"/>
      <c r="RS680" s="7"/>
      <c r="RT680" s="7"/>
      <c r="RU680" s="7"/>
      <c r="RV680" s="7"/>
      <c r="RW680" s="7"/>
      <c r="RX680" s="7"/>
      <c r="RY680" s="7"/>
      <c r="RZ680" s="7"/>
      <c r="SA680" s="7"/>
      <c r="SB680" s="7"/>
      <c r="SC680" s="7"/>
      <c r="SD680" s="7"/>
      <c r="SE680" s="7"/>
      <c r="SF680" s="7"/>
      <c r="SG680" s="7"/>
      <c r="SH680" s="7"/>
      <c r="SI680" s="7"/>
      <c r="SJ680" s="7"/>
      <c r="SK680" s="7"/>
    </row>
    <row r="681" ht="14.2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  <c r="DT681" s="7"/>
      <c r="DU681" s="7"/>
      <c r="DV681" s="7"/>
      <c r="DW681" s="7"/>
      <c r="DX681" s="7"/>
      <c r="DY681" s="7"/>
      <c r="DZ681" s="7"/>
      <c r="EA681" s="7"/>
      <c r="EB681" s="7"/>
      <c r="EC681" s="7"/>
      <c r="ED681" s="7"/>
      <c r="EE681" s="7"/>
      <c r="EF681" s="7"/>
      <c r="EG681" s="7"/>
      <c r="EH681" s="7"/>
      <c r="EI681" s="7"/>
      <c r="EJ681" s="7"/>
      <c r="EK681" s="7"/>
      <c r="EL681" s="7"/>
      <c r="EM681" s="7"/>
      <c r="EN681" s="7"/>
      <c r="EO681" s="7"/>
      <c r="EP681" s="7"/>
      <c r="EQ681" s="7"/>
      <c r="ER681" s="7"/>
      <c r="ES681" s="7"/>
      <c r="ET681" s="7"/>
      <c r="EU681" s="7"/>
      <c r="EV681" s="7"/>
      <c r="EW681" s="7"/>
      <c r="EX681" s="7"/>
      <c r="EY681" s="7"/>
      <c r="EZ681" s="7"/>
      <c r="FA681" s="7"/>
      <c r="FB681" s="7"/>
      <c r="FC681" s="7"/>
      <c r="FD681" s="7"/>
      <c r="FE681" s="7"/>
      <c r="FF681" s="7"/>
      <c r="FG681" s="7"/>
      <c r="FH681" s="7"/>
      <c r="FI681" s="7"/>
      <c r="FJ681" s="7"/>
      <c r="FK681" s="7"/>
      <c r="FL681" s="7"/>
      <c r="FM681" s="7"/>
      <c r="FN681" s="7"/>
      <c r="FO681" s="7"/>
      <c r="FP681" s="7"/>
      <c r="FQ681" s="7"/>
      <c r="FR681" s="7"/>
      <c r="FS681" s="7"/>
      <c r="FT681" s="7"/>
      <c r="FU681" s="7"/>
      <c r="FV681" s="7"/>
      <c r="FW681" s="7"/>
      <c r="FX681" s="7"/>
      <c r="FY681" s="7"/>
      <c r="FZ681" s="7"/>
      <c r="GA681" s="7"/>
      <c r="GB681" s="7"/>
      <c r="GC681" s="7"/>
      <c r="GD681" s="7"/>
      <c r="GE681" s="7"/>
      <c r="GF681" s="7"/>
      <c r="GG681" s="7"/>
      <c r="GH681" s="7"/>
      <c r="GI681" s="7"/>
      <c r="GJ681" s="7"/>
      <c r="GK681" s="7"/>
      <c r="GL681" s="7"/>
      <c r="GM681" s="7"/>
      <c r="GN681" s="7"/>
      <c r="GO681" s="7"/>
      <c r="GP681" s="7"/>
      <c r="GQ681" s="7"/>
      <c r="GR681" s="7"/>
      <c r="GS681" s="7"/>
      <c r="GT681" s="7"/>
      <c r="GU681" s="7"/>
      <c r="GV681" s="7"/>
      <c r="GW681" s="7"/>
      <c r="GX681" s="7"/>
      <c r="GY681" s="7"/>
      <c r="GZ681" s="7"/>
      <c r="HA681" s="7"/>
      <c r="HB681" s="7"/>
      <c r="HC681" s="7"/>
      <c r="HD681" s="7"/>
      <c r="HE681" s="7"/>
      <c r="HF681" s="7"/>
      <c r="HG681" s="7"/>
      <c r="HH681" s="7"/>
      <c r="HI681" s="7"/>
      <c r="HJ681" s="7"/>
      <c r="HK681" s="7"/>
      <c r="HL681" s="7"/>
      <c r="HM681" s="7"/>
      <c r="HN681" s="7"/>
      <c r="HO681" s="7"/>
      <c r="HP681" s="7"/>
      <c r="HQ681" s="7"/>
      <c r="HR681" s="7"/>
      <c r="HS681" s="7"/>
      <c r="HT681" s="7"/>
      <c r="HU681" s="7"/>
      <c r="HV681" s="7"/>
      <c r="HW681" s="7"/>
      <c r="HX681" s="7"/>
      <c r="HY681" s="7"/>
      <c r="HZ681" s="7"/>
      <c r="IA681" s="7"/>
      <c r="IB681" s="7"/>
      <c r="IC681" s="7"/>
      <c r="ID681" s="7"/>
      <c r="IE681" s="7"/>
      <c r="IF681" s="7"/>
      <c r="IG681" s="7"/>
      <c r="IH681" s="7"/>
      <c r="II681" s="7"/>
      <c r="IJ681" s="7"/>
      <c r="IK681" s="7"/>
      <c r="IL681" s="7"/>
      <c r="IM681" s="7"/>
      <c r="IN681" s="7"/>
      <c r="IO681" s="7"/>
      <c r="IP681" s="7"/>
      <c r="IQ681" s="7"/>
      <c r="IR681" s="7"/>
      <c r="IS681" s="7"/>
      <c r="IT681" s="7"/>
      <c r="IU681" s="7"/>
      <c r="IV681" s="7"/>
      <c r="IW681" s="7"/>
      <c r="IX681" s="7"/>
      <c r="IY681" s="7"/>
      <c r="IZ681" s="7"/>
      <c r="JA681" s="7"/>
      <c r="JB681" s="7"/>
      <c r="JC681" s="7"/>
      <c r="JD681" s="7"/>
      <c r="JE681" s="7"/>
      <c r="JF681" s="7"/>
      <c r="JG681" s="7"/>
      <c r="JH681" s="7"/>
      <c r="JI681" s="7"/>
      <c r="JJ681" s="7"/>
      <c r="JK681" s="7"/>
      <c r="JL681" s="7"/>
      <c r="JM681" s="7"/>
      <c r="JN681" s="7"/>
      <c r="JO681" s="7"/>
      <c r="JP681" s="7"/>
      <c r="JQ681" s="7"/>
      <c r="JR681" s="7"/>
      <c r="JS681" s="7"/>
      <c r="JT681" s="7"/>
      <c r="JU681" s="7"/>
      <c r="JV681" s="7"/>
      <c r="JW681" s="7"/>
      <c r="JX681" s="7"/>
      <c r="JY681" s="7"/>
      <c r="JZ681" s="7"/>
      <c r="KA681" s="7"/>
      <c r="KB681" s="7"/>
      <c r="KC681" s="7"/>
      <c r="KD681" s="7"/>
      <c r="KE681" s="7"/>
      <c r="KF681" s="7"/>
      <c r="KG681" s="7"/>
      <c r="KH681" s="7"/>
      <c r="KI681" s="7"/>
      <c r="KJ681" s="7"/>
      <c r="KK681" s="7"/>
      <c r="KL681" s="7"/>
      <c r="KM681" s="7"/>
      <c r="KN681" s="7"/>
      <c r="KO681" s="7"/>
      <c r="KP681" s="7"/>
      <c r="KQ681" s="7"/>
      <c r="KR681" s="7"/>
      <c r="KS681" s="7"/>
      <c r="KT681" s="7"/>
      <c r="KU681" s="7"/>
      <c r="KV681" s="7"/>
      <c r="KW681" s="7"/>
      <c r="KX681" s="7"/>
      <c r="KY681" s="7"/>
      <c r="KZ681" s="7"/>
      <c r="LA681" s="7"/>
      <c r="LB681" s="7"/>
      <c r="LC681" s="7"/>
      <c r="LD681" s="7"/>
      <c r="LE681" s="7"/>
      <c r="LF681" s="7"/>
      <c r="LG681" s="7"/>
      <c r="LH681" s="7"/>
      <c r="LI681" s="7"/>
      <c r="LJ681" s="7"/>
      <c r="LK681" s="7"/>
      <c r="LL681" s="7"/>
      <c r="LM681" s="7"/>
      <c r="LN681" s="7"/>
      <c r="LO681" s="7"/>
      <c r="LP681" s="7"/>
      <c r="LQ681" s="7"/>
      <c r="LR681" s="7"/>
      <c r="LS681" s="7"/>
      <c r="LT681" s="7"/>
      <c r="LU681" s="7"/>
      <c r="LV681" s="7"/>
      <c r="LW681" s="7"/>
      <c r="LX681" s="7"/>
      <c r="LY681" s="7"/>
      <c r="LZ681" s="7"/>
      <c r="MA681" s="7"/>
      <c r="MB681" s="7"/>
      <c r="MC681" s="7"/>
      <c r="MD681" s="7"/>
      <c r="ME681" s="7"/>
      <c r="MF681" s="7"/>
      <c r="MG681" s="7"/>
      <c r="MH681" s="7"/>
      <c r="MI681" s="7"/>
      <c r="MJ681" s="7"/>
      <c r="MK681" s="7"/>
      <c r="ML681" s="7"/>
      <c r="MM681" s="7"/>
      <c r="MN681" s="7"/>
      <c r="MO681" s="7"/>
      <c r="MP681" s="7"/>
      <c r="MQ681" s="7"/>
      <c r="MR681" s="7"/>
      <c r="MS681" s="7"/>
      <c r="MT681" s="7"/>
      <c r="MU681" s="7"/>
      <c r="MV681" s="7"/>
      <c r="MW681" s="7"/>
      <c r="MX681" s="7"/>
      <c r="MY681" s="7"/>
      <c r="MZ681" s="7"/>
      <c r="NA681" s="7"/>
      <c r="NB681" s="7"/>
      <c r="NC681" s="7"/>
      <c r="ND681" s="7"/>
      <c r="NE681" s="7"/>
      <c r="NF681" s="7"/>
      <c r="NG681" s="7"/>
      <c r="NH681" s="7"/>
      <c r="NI681" s="7"/>
      <c r="NJ681" s="7"/>
      <c r="NK681" s="7"/>
      <c r="NL681" s="7"/>
      <c r="NM681" s="7"/>
      <c r="NN681" s="7"/>
      <c r="NO681" s="7"/>
      <c r="NP681" s="7"/>
      <c r="NQ681" s="7"/>
      <c r="NR681" s="7"/>
      <c r="NS681" s="7"/>
      <c r="NT681" s="7"/>
      <c r="NU681" s="7"/>
      <c r="NV681" s="7"/>
      <c r="NW681" s="7"/>
      <c r="NX681" s="7"/>
      <c r="NY681" s="7"/>
      <c r="NZ681" s="7"/>
      <c r="OA681" s="7"/>
      <c r="OB681" s="7"/>
      <c r="OC681" s="7"/>
      <c r="OD681" s="7"/>
      <c r="OE681" s="7"/>
      <c r="OF681" s="7"/>
      <c r="OG681" s="7"/>
      <c r="OH681" s="7"/>
      <c r="OI681" s="7"/>
      <c r="OJ681" s="7"/>
      <c r="OK681" s="7"/>
      <c r="OL681" s="7"/>
      <c r="OM681" s="7"/>
      <c r="ON681" s="7"/>
      <c r="OO681" s="7"/>
      <c r="OP681" s="7"/>
      <c r="OQ681" s="7"/>
      <c r="OR681" s="7"/>
      <c r="OS681" s="7"/>
      <c r="OT681" s="7"/>
      <c r="OU681" s="7"/>
      <c r="OV681" s="7"/>
      <c r="OW681" s="7"/>
      <c r="OX681" s="7"/>
      <c r="OY681" s="7"/>
      <c r="OZ681" s="7"/>
      <c r="PA681" s="7"/>
      <c r="PB681" s="7"/>
      <c r="PC681" s="7"/>
      <c r="PD681" s="7"/>
      <c r="PE681" s="7"/>
      <c r="PF681" s="7"/>
      <c r="PG681" s="7"/>
      <c r="PH681" s="7"/>
      <c r="PI681" s="7"/>
      <c r="PJ681" s="7"/>
      <c r="PK681" s="7"/>
      <c r="PL681" s="7"/>
      <c r="PM681" s="7"/>
      <c r="PN681" s="7"/>
      <c r="PO681" s="7"/>
      <c r="PP681" s="7"/>
      <c r="PQ681" s="7"/>
      <c r="PR681" s="7"/>
      <c r="PS681" s="7"/>
      <c r="PT681" s="7"/>
      <c r="PU681" s="7"/>
      <c r="PV681" s="7"/>
      <c r="PW681" s="7"/>
      <c r="PX681" s="7"/>
      <c r="PY681" s="7"/>
      <c r="PZ681" s="7"/>
      <c r="QA681" s="7"/>
      <c r="QB681" s="7"/>
      <c r="QC681" s="7"/>
      <c r="QD681" s="7"/>
      <c r="QE681" s="7"/>
      <c r="QF681" s="7"/>
      <c r="QG681" s="7"/>
      <c r="QH681" s="7"/>
      <c r="QI681" s="7"/>
      <c r="QJ681" s="7"/>
      <c r="QK681" s="7"/>
      <c r="QL681" s="7"/>
      <c r="QM681" s="7"/>
      <c r="QN681" s="7"/>
      <c r="QO681" s="7"/>
      <c r="QP681" s="7"/>
      <c r="QQ681" s="7"/>
      <c r="QR681" s="7"/>
      <c r="QS681" s="7"/>
      <c r="QT681" s="7"/>
      <c r="QU681" s="7"/>
      <c r="QV681" s="7"/>
      <c r="QW681" s="7"/>
      <c r="QX681" s="7"/>
      <c r="QY681" s="7"/>
      <c r="QZ681" s="7"/>
      <c r="RA681" s="7"/>
      <c r="RB681" s="7"/>
      <c r="RC681" s="7"/>
      <c r="RD681" s="7"/>
      <c r="RE681" s="7"/>
      <c r="RF681" s="7"/>
      <c r="RG681" s="7"/>
      <c r="RH681" s="7"/>
      <c r="RI681" s="7"/>
      <c r="RJ681" s="7"/>
      <c r="RK681" s="7"/>
      <c r="RL681" s="7"/>
      <c r="RM681" s="7"/>
      <c r="RN681" s="7"/>
      <c r="RO681" s="7"/>
      <c r="RP681" s="7"/>
      <c r="RQ681" s="7"/>
      <c r="RR681" s="7"/>
      <c r="RS681" s="7"/>
      <c r="RT681" s="7"/>
      <c r="RU681" s="7"/>
      <c r="RV681" s="7"/>
      <c r="RW681" s="7"/>
      <c r="RX681" s="7"/>
      <c r="RY681" s="7"/>
      <c r="RZ681" s="7"/>
      <c r="SA681" s="7"/>
      <c r="SB681" s="7"/>
      <c r="SC681" s="7"/>
      <c r="SD681" s="7"/>
      <c r="SE681" s="7"/>
      <c r="SF681" s="7"/>
      <c r="SG681" s="7"/>
      <c r="SH681" s="7"/>
      <c r="SI681" s="7"/>
      <c r="SJ681" s="7"/>
      <c r="SK681" s="7"/>
    </row>
    <row r="682" ht="14.2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  <c r="DT682" s="7"/>
      <c r="DU682" s="7"/>
      <c r="DV682" s="7"/>
      <c r="DW682" s="7"/>
      <c r="DX682" s="7"/>
      <c r="DY682" s="7"/>
      <c r="DZ682" s="7"/>
      <c r="EA682" s="7"/>
      <c r="EB682" s="7"/>
      <c r="EC682" s="7"/>
      <c r="ED682" s="7"/>
      <c r="EE682" s="7"/>
      <c r="EF682" s="7"/>
      <c r="EG682" s="7"/>
      <c r="EH682" s="7"/>
      <c r="EI682" s="7"/>
      <c r="EJ682" s="7"/>
      <c r="EK682" s="7"/>
      <c r="EL682" s="7"/>
      <c r="EM682" s="7"/>
      <c r="EN682" s="7"/>
      <c r="EO682" s="7"/>
      <c r="EP682" s="7"/>
      <c r="EQ682" s="7"/>
      <c r="ER682" s="7"/>
      <c r="ES682" s="7"/>
      <c r="ET682" s="7"/>
      <c r="EU682" s="7"/>
      <c r="EV682" s="7"/>
      <c r="EW682" s="7"/>
      <c r="EX682" s="7"/>
      <c r="EY682" s="7"/>
      <c r="EZ682" s="7"/>
      <c r="FA682" s="7"/>
      <c r="FB682" s="7"/>
      <c r="FC682" s="7"/>
      <c r="FD682" s="7"/>
      <c r="FE682" s="7"/>
      <c r="FF682" s="7"/>
      <c r="FG682" s="7"/>
      <c r="FH682" s="7"/>
      <c r="FI682" s="7"/>
      <c r="FJ682" s="7"/>
      <c r="FK682" s="7"/>
      <c r="FL682" s="7"/>
      <c r="FM682" s="7"/>
      <c r="FN682" s="7"/>
      <c r="FO682" s="7"/>
      <c r="FP682" s="7"/>
      <c r="FQ682" s="7"/>
      <c r="FR682" s="7"/>
      <c r="FS682" s="7"/>
      <c r="FT682" s="7"/>
      <c r="FU682" s="7"/>
      <c r="FV682" s="7"/>
      <c r="FW682" s="7"/>
      <c r="FX682" s="7"/>
      <c r="FY682" s="7"/>
      <c r="FZ682" s="7"/>
      <c r="GA682" s="7"/>
      <c r="GB682" s="7"/>
      <c r="GC682" s="7"/>
      <c r="GD682" s="7"/>
      <c r="GE682" s="7"/>
      <c r="GF682" s="7"/>
      <c r="GG682" s="7"/>
      <c r="GH682" s="7"/>
      <c r="GI682" s="7"/>
      <c r="GJ682" s="7"/>
      <c r="GK682" s="7"/>
      <c r="GL682" s="7"/>
      <c r="GM682" s="7"/>
      <c r="GN682" s="7"/>
      <c r="GO682" s="7"/>
      <c r="GP682" s="7"/>
      <c r="GQ682" s="7"/>
      <c r="GR682" s="7"/>
      <c r="GS682" s="7"/>
      <c r="GT682" s="7"/>
      <c r="GU682" s="7"/>
      <c r="GV682" s="7"/>
      <c r="GW682" s="7"/>
      <c r="GX682" s="7"/>
      <c r="GY682" s="7"/>
      <c r="GZ682" s="7"/>
      <c r="HA682" s="7"/>
      <c r="HB682" s="7"/>
      <c r="HC682" s="7"/>
      <c r="HD682" s="7"/>
      <c r="HE682" s="7"/>
      <c r="HF682" s="7"/>
      <c r="HG682" s="7"/>
      <c r="HH682" s="7"/>
      <c r="HI682" s="7"/>
      <c r="HJ682" s="7"/>
      <c r="HK682" s="7"/>
      <c r="HL682" s="7"/>
      <c r="HM682" s="7"/>
      <c r="HN682" s="7"/>
      <c r="HO682" s="7"/>
      <c r="HP682" s="7"/>
      <c r="HQ682" s="7"/>
      <c r="HR682" s="7"/>
      <c r="HS682" s="7"/>
      <c r="HT682" s="7"/>
      <c r="HU682" s="7"/>
      <c r="HV682" s="7"/>
      <c r="HW682" s="7"/>
      <c r="HX682" s="7"/>
      <c r="HY682" s="7"/>
      <c r="HZ682" s="7"/>
      <c r="IA682" s="7"/>
      <c r="IB682" s="7"/>
      <c r="IC682" s="7"/>
      <c r="ID682" s="7"/>
      <c r="IE682" s="7"/>
      <c r="IF682" s="7"/>
      <c r="IG682" s="7"/>
      <c r="IH682" s="7"/>
      <c r="II682" s="7"/>
      <c r="IJ682" s="7"/>
      <c r="IK682" s="7"/>
      <c r="IL682" s="7"/>
      <c r="IM682" s="7"/>
      <c r="IN682" s="7"/>
      <c r="IO682" s="7"/>
      <c r="IP682" s="7"/>
      <c r="IQ682" s="7"/>
      <c r="IR682" s="7"/>
      <c r="IS682" s="7"/>
      <c r="IT682" s="7"/>
      <c r="IU682" s="7"/>
      <c r="IV682" s="7"/>
      <c r="IW682" s="7"/>
      <c r="IX682" s="7"/>
      <c r="IY682" s="7"/>
      <c r="IZ682" s="7"/>
      <c r="JA682" s="7"/>
      <c r="JB682" s="7"/>
      <c r="JC682" s="7"/>
      <c r="JD682" s="7"/>
      <c r="JE682" s="7"/>
      <c r="JF682" s="7"/>
      <c r="JG682" s="7"/>
      <c r="JH682" s="7"/>
      <c r="JI682" s="7"/>
      <c r="JJ682" s="7"/>
      <c r="JK682" s="7"/>
      <c r="JL682" s="7"/>
      <c r="JM682" s="7"/>
      <c r="JN682" s="7"/>
      <c r="JO682" s="7"/>
      <c r="JP682" s="7"/>
      <c r="JQ682" s="7"/>
      <c r="JR682" s="7"/>
      <c r="JS682" s="7"/>
      <c r="JT682" s="7"/>
      <c r="JU682" s="7"/>
      <c r="JV682" s="7"/>
      <c r="JW682" s="7"/>
      <c r="JX682" s="7"/>
      <c r="JY682" s="7"/>
      <c r="JZ682" s="7"/>
      <c r="KA682" s="7"/>
      <c r="KB682" s="7"/>
      <c r="KC682" s="7"/>
      <c r="KD682" s="7"/>
      <c r="KE682" s="7"/>
      <c r="KF682" s="7"/>
      <c r="KG682" s="7"/>
      <c r="KH682" s="7"/>
      <c r="KI682" s="7"/>
      <c r="KJ682" s="7"/>
      <c r="KK682" s="7"/>
      <c r="KL682" s="7"/>
      <c r="KM682" s="7"/>
      <c r="KN682" s="7"/>
      <c r="KO682" s="7"/>
      <c r="KP682" s="7"/>
      <c r="KQ682" s="7"/>
      <c r="KR682" s="7"/>
      <c r="KS682" s="7"/>
      <c r="KT682" s="7"/>
      <c r="KU682" s="7"/>
      <c r="KV682" s="7"/>
      <c r="KW682" s="7"/>
      <c r="KX682" s="7"/>
      <c r="KY682" s="7"/>
      <c r="KZ682" s="7"/>
      <c r="LA682" s="7"/>
      <c r="LB682" s="7"/>
      <c r="LC682" s="7"/>
      <c r="LD682" s="7"/>
      <c r="LE682" s="7"/>
      <c r="LF682" s="7"/>
      <c r="LG682" s="7"/>
      <c r="LH682" s="7"/>
      <c r="LI682" s="7"/>
      <c r="LJ682" s="7"/>
      <c r="LK682" s="7"/>
      <c r="LL682" s="7"/>
      <c r="LM682" s="7"/>
      <c r="LN682" s="7"/>
      <c r="LO682" s="7"/>
      <c r="LP682" s="7"/>
      <c r="LQ682" s="7"/>
      <c r="LR682" s="7"/>
      <c r="LS682" s="7"/>
      <c r="LT682" s="7"/>
      <c r="LU682" s="7"/>
      <c r="LV682" s="7"/>
      <c r="LW682" s="7"/>
      <c r="LX682" s="7"/>
      <c r="LY682" s="7"/>
      <c r="LZ682" s="7"/>
      <c r="MA682" s="7"/>
      <c r="MB682" s="7"/>
      <c r="MC682" s="7"/>
      <c r="MD682" s="7"/>
      <c r="ME682" s="7"/>
      <c r="MF682" s="7"/>
      <c r="MG682" s="7"/>
      <c r="MH682" s="7"/>
      <c r="MI682" s="7"/>
      <c r="MJ682" s="7"/>
      <c r="MK682" s="7"/>
      <c r="ML682" s="7"/>
      <c r="MM682" s="7"/>
      <c r="MN682" s="7"/>
      <c r="MO682" s="7"/>
      <c r="MP682" s="7"/>
      <c r="MQ682" s="7"/>
      <c r="MR682" s="7"/>
      <c r="MS682" s="7"/>
      <c r="MT682" s="7"/>
      <c r="MU682" s="7"/>
      <c r="MV682" s="7"/>
      <c r="MW682" s="7"/>
      <c r="MX682" s="7"/>
      <c r="MY682" s="7"/>
      <c r="MZ682" s="7"/>
      <c r="NA682" s="7"/>
      <c r="NB682" s="7"/>
      <c r="NC682" s="7"/>
      <c r="ND682" s="7"/>
      <c r="NE682" s="7"/>
      <c r="NF682" s="7"/>
      <c r="NG682" s="7"/>
      <c r="NH682" s="7"/>
      <c r="NI682" s="7"/>
      <c r="NJ682" s="7"/>
      <c r="NK682" s="7"/>
      <c r="NL682" s="7"/>
      <c r="NM682" s="7"/>
      <c r="NN682" s="7"/>
      <c r="NO682" s="7"/>
      <c r="NP682" s="7"/>
      <c r="NQ682" s="7"/>
      <c r="NR682" s="7"/>
      <c r="NS682" s="7"/>
      <c r="NT682" s="7"/>
      <c r="NU682" s="7"/>
      <c r="NV682" s="7"/>
      <c r="NW682" s="7"/>
      <c r="NX682" s="7"/>
      <c r="NY682" s="7"/>
      <c r="NZ682" s="7"/>
      <c r="OA682" s="7"/>
      <c r="OB682" s="7"/>
      <c r="OC682" s="7"/>
      <c r="OD682" s="7"/>
      <c r="OE682" s="7"/>
      <c r="OF682" s="7"/>
      <c r="OG682" s="7"/>
      <c r="OH682" s="7"/>
      <c r="OI682" s="7"/>
      <c r="OJ682" s="7"/>
      <c r="OK682" s="7"/>
      <c r="OL682" s="7"/>
      <c r="OM682" s="7"/>
      <c r="ON682" s="7"/>
      <c r="OO682" s="7"/>
      <c r="OP682" s="7"/>
      <c r="OQ682" s="7"/>
      <c r="OR682" s="7"/>
      <c r="OS682" s="7"/>
      <c r="OT682" s="7"/>
      <c r="OU682" s="7"/>
      <c r="OV682" s="7"/>
      <c r="OW682" s="7"/>
      <c r="OX682" s="7"/>
      <c r="OY682" s="7"/>
      <c r="OZ682" s="7"/>
      <c r="PA682" s="7"/>
      <c r="PB682" s="7"/>
      <c r="PC682" s="7"/>
      <c r="PD682" s="7"/>
      <c r="PE682" s="7"/>
      <c r="PF682" s="7"/>
      <c r="PG682" s="7"/>
      <c r="PH682" s="7"/>
      <c r="PI682" s="7"/>
      <c r="PJ682" s="7"/>
      <c r="PK682" s="7"/>
      <c r="PL682" s="7"/>
      <c r="PM682" s="7"/>
      <c r="PN682" s="7"/>
      <c r="PO682" s="7"/>
      <c r="PP682" s="7"/>
      <c r="PQ682" s="7"/>
      <c r="PR682" s="7"/>
      <c r="PS682" s="7"/>
      <c r="PT682" s="7"/>
      <c r="PU682" s="7"/>
      <c r="PV682" s="7"/>
      <c r="PW682" s="7"/>
      <c r="PX682" s="7"/>
      <c r="PY682" s="7"/>
      <c r="PZ682" s="7"/>
      <c r="QA682" s="7"/>
      <c r="QB682" s="7"/>
      <c r="QC682" s="7"/>
      <c r="QD682" s="7"/>
      <c r="QE682" s="7"/>
      <c r="QF682" s="7"/>
      <c r="QG682" s="7"/>
      <c r="QH682" s="7"/>
      <c r="QI682" s="7"/>
      <c r="QJ682" s="7"/>
      <c r="QK682" s="7"/>
      <c r="QL682" s="7"/>
      <c r="QM682" s="7"/>
      <c r="QN682" s="7"/>
      <c r="QO682" s="7"/>
      <c r="QP682" s="7"/>
      <c r="QQ682" s="7"/>
      <c r="QR682" s="7"/>
      <c r="QS682" s="7"/>
      <c r="QT682" s="7"/>
      <c r="QU682" s="7"/>
      <c r="QV682" s="7"/>
      <c r="QW682" s="7"/>
      <c r="QX682" s="7"/>
      <c r="QY682" s="7"/>
      <c r="QZ682" s="7"/>
      <c r="RA682" s="7"/>
      <c r="RB682" s="7"/>
      <c r="RC682" s="7"/>
      <c r="RD682" s="7"/>
      <c r="RE682" s="7"/>
      <c r="RF682" s="7"/>
      <c r="RG682" s="7"/>
      <c r="RH682" s="7"/>
      <c r="RI682" s="7"/>
      <c r="RJ682" s="7"/>
      <c r="RK682" s="7"/>
      <c r="RL682" s="7"/>
      <c r="RM682" s="7"/>
      <c r="RN682" s="7"/>
      <c r="RO682" s="7"/>
      <c r="RP682" s="7"/>
      <c r="RQ682" s="7"/>
      <c r="RR682" s="7"/>
      <c r="RS682" s="7"/>
      <c r="RT682" s="7"/>
      <c r="RU682" s="7"/>
      <c r="RV682" s="7"/>
      <c r="RW682" s="7"/>
      <c r="RX682" s="7"/>
      <c r="RY682" s="7"/>
      <c r="RZ682" s="7"/>
      <c r="SA682" s="7"/>
      <c r="SB682" s="7"/>
      <c r="SC682" s="7"/>
      <c r="SD682" s="7"/>
      <c r="SE682" s="7"/>
      <c r="SF682" s="7"/>
      <c r="SG682" s="7"/>
      <c r="SH682" s="7"/>
      <c r="SI682" s="7"/>
      <c r="SJ682" s="7"/>
      <c r="SK682" s="7"/>
    </row>
    <row r="683" ht="14.2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  <c r="DT683" s="7"/>
      <c r="DU683" s="7"/>
      <c r="DV683" s="7"/>
      <c r="DW683" s="7"/>
      <c r="DX683" s="7"/>
      <c r="DY683" s="7"/>
      <c r="DZ683" s="7"/>
      <c r="EA683" s="7"/>
      <c r="EB683" s="7"/>
      <c r="EC683" s="7"/>
      <c r="ED683" s="7"/>
      <c r="EE683" s="7"/>
      <c r="EF683" s="7"/>
      <c r="EG683" s="7"/>
      <c r="EH683" s="7"/>
      <c r="EI683" s="7"/>
      <c r="EJ683" s="7"/>
      <c r="EK683" s="7"/>
      <c r="EL683" s="7"/>
      <c r="EM683" s="7"/>
      <c r="EN683" s="7"/>
      <c r="EO683" s="7"/>
      <c r="EP683" s="7"/>
      <c r="EQ683" s="7"/>
      <c r="ER683" s="7"/>
      <c r="ES683" s="7"/>
      <c r="ET683" s="7"/>
      <c r="EU683" s="7"/>
      <c r="EV683" s="7"/>
      <c r="EW683" s="7"/>
      <c r="EX683" s="7"/>
      <c r="EY683" s="7"/>
      <c r="EZ683" s="7"/>
      <c r="FA683" s="7"/>
      <c r="FB683" s="7"/>
      <c r="FC683" s="7"/>
      <c r="FD683" s="7"/>
      <c r="FE683" s="7"/>
      <c r="FF683" s="7"/>
      <c r="FG683" s="7"/>
      <c r="FH683" s="7"/>
      <c r="FI683" s="7"/>
      <c r="FJ683" s="7"/>
      <c r="FK683" s="7"/>
      <c r="FL683" s="7"/>
      <c r="FM683" s="7"/>
      <c r="FN683" s="7"/>
      <c r="FO683" s="7"/>
      <c r="FP683" s="7"/>
      <c r="FQ683" s="7"/>
      <c r="FR683" s="7"/>
      <c r="FS683" s="7"/>
      <c r="FT683" s="7"/>
      <c r="FU683" s="7"/>
      <c r="FV683" s="7"/>
      <c r="FW683" s="7"/>
      <c r="FX683" s="7"/>
      <c r="FY683" s="7"/>
      <c r="FZ683" s="7"/>
      <c r="GA683" s="7"/>
      <c r="GB683" s="7"/>
      <c r="GC683" s="7"/>
      <c r="GD683" s="7"/>
      <c r="GE683" s="7"/>
      <c r="GF683" s="7"/>
      <c r="GG683" s="7"/>
      <c r="GH683" s="7"/>
      <c r="GI683" s="7"/>
      <c r="GJ683" s="7"/>
      <c r="GK683" s="7"/>
      <c r="GL683" s="7"/>
      <c r="GM683" s="7"/>
      <c r="GN683" s="7"/>
      <c r="GO683" s="7"/>
      <c r="GP683" s="7"/>
      <c r="GQ683" s="7"/>
      <c r="GR683" s="7"/>
      <c r="GS683" s="7"/>
      <c r="GT683" s="7"/>
      <c r="GU683" s="7"/>
      <c r="GV683" s="7"/>
      <c r="GW683" s="7"/>
      <c r="GX683" s="7"/>
      <c r="GY683" s="7"/>
      <c r="GZ683" s="7"/>
      <c r="HA683" s="7"/>
      <c r="HB683" s="7"/>
      <c r="HC683" s="7"/>
      <c r="HD683" s="7"/>
      <c r="HE683" s="7"/>
      <c r="HF683" s="7"/>
      <c r="HG683" s="7"/>
      <c r="HH683" s="7"/>
      <c r="HI683" s="7"/>
      <c r="HJ683" s="7"/>
      <c r="HK683" s="7"/>
      <c r="HL683" s="7"/>
      <c r="HM683" s="7"/>
      <c r="HN683" s="7"/>
      <c r="HO683" s="7"/>
      <c r="HP683" s="7"/>
      <c r="HQ683" s="7"/>
      <c r="HR683" s="7"/>
      <c r="HS683" s="7"/>
      <c r="HT683" s="7"/>
      <c r="HU683" s="7"/>
      <c r="HV683" s="7"/>
      <c r="HW683" s="7"/>
      <c r="HX683" s="7"/>
      <c r="HY683" s="7"/>
      <c r="HZ683" s="7"/>
      <c r="IA683" s="7"/>
      <c r="IB683" s="7"/>
      <c r="IC683" s="7"/>
      <c r="ID683" s="7"/>
      <c r="IE683" s="7"/>
      <c r="IF683" s="7"/>
      <c r="IG683" s="7"/>
      <c r="IH683" s="7"/>
      <c r="II683" s="7"/>
      <c r="IJ683" s="7"/>
      <c r="IK683" s="7"/>
      <c r="IL683" s="7"/>
      <c r="IM683" s="7"/>
      <c r="IN683" s="7"/>
      <c r="IO683" s="7"/>
      <c r="IP683" s="7"/>
      <c r="IQ683" s="7"/>
      <c r="IR683" s="7"/>
      <c r="IS683" s="7"/>
      <c r="IT683" s="7"/>
      <c r="IU683" s="7"/>
      <c r="IV683" s="7"/>
      <c r="IW683" s="7"/>
      <c r="IX683" s="7"/>
      <c r="IY683" s="7"/>
      <c r="IZ683" s="7"/>
      <c r="JA683" s="7"/>
      <c r="JB683" s="7"/>
      <c r="JC683" s="7"/>
      <c r="JD683" s="7"/>
      <c r="JE683" s="7"/>
      <c r="JF683" s="7"/>
      <c r="JG683" s="7"/>
      <c r="JH683" s="7"/>
      <c r="JI683" s="7"/>
      <c r="JJ683" s="7"/>
      <c r="JK683" s="7"/>
      <c r="JL683" s="7"/>
      <c r="JM683" s="7"/>
      <c r="JN683" s="7"/>
      <c r="JO683" s="7"/>
      <c r="JP683" s="7"/>
      <c r="JQ683" s="7"/>
      <c r="JR683" s="7"/>
      <c r="JS683" s="7"/>
      <c r="JT683" s="7"/>
      <c r="JU683" s="7"/>
      <c r="JV683" s="7"/>
      <c r="JW683" s="7"/>
      <c r="JX683" s="7"/>
      <c r="JY683" s="7"/>
      <c r="JZ683" s="7"/>
      <c r="KA683" s="7"/>
      <c r="KB683" s="7"/>
      <c r="KC683" s="7"/>
      <c r="KD683" s="7"/>
      <c r="KE683" s="7"/>
      <c r="KF683" s="7"/>
      <c r="KG683" s="7"/>
      <c r="KH683" s="7"/>
      <c r="KI683" s="7"/>
      <c r="KJ683" s="7"/>
      <c r="KK683" s="7"/>
      <c r="KL683" s="7"/>
      <c r="KM683" s="7"/>
      <c r="KN683" s="7"/>
      <c r="KO683" s="7"/>
      <c r="KP683" s="7"/>
      <c r="KQ683" s="7"/>
      <c r="KR683" s="7"/>
      <c r="KS683" s="7"/>
      <c r="KT683" s="7"/>
      <c r="KU683" s="7"/>
      <c r="KV683" s="7"/>
      <c r="KW683" s="7"/>
      <c r="KX683" s="7"/>
      <c r="KY683" s="7"/>
      <c r="KZ683" s="7"/>
      <c r="LA683" s="7"/>
      <c r="LB683" s="7"/>
      <c r="LC683" s="7"/>
      <c r="LD683" s="7"/>
      <c r="LE683" s="7"/>
      <c r="LF683" s="7"/>
      <c r="LG683" s="7"/>
      <c r="LH683" s="7"/>
      <c r="LI683" s="7"/>
      <c r="LJ683" s="7"/>
      <c r="LK683" s="7"/>
      <c r="LL683" s="7"/>
      <c r="LM683" s="7"/>
      <c r="LN683" s="7"/>
      <c r="LO683" s="7"/>
      <c r="LP683" s="7"/>
      <c r="LQ683" s="7"/>
      <c r="LR683" s="7"/>
      <c r="LS683" s="7"/>
      <c r="LT683" s="7"/>
      <c r="LU683" s="7"/>
      <c r="LV683" s="7"/>
      <c r="LW683" s="7"/>
      <c r="LX683" s="7"/>
      <c r="LY683" s="7"/>
      <c r="LZ683" s="7"/>
      <c r="MA683" s="7"/>
      <c r="MB683" s="7"/>
      <c r="MC683" s="7"/>
      <c r="MD683" s="7"/>
      <c r="ME683" s="7"/>
      <c r="MF683" s="7"/>
      <c r="MG683" s="7"/>
      <c r="MH683" s="7"/>
      <c r="MI683" s="7"/>
      <c r="MJ683" s="7"/>
      <c r="MK683" s="7"/>
      <c r="ML683" s="7"/>
      <c r="MM683" s="7"/>
      <c r="MN683" s="7"/>
      <c r="MO683" s="7"/>
      <c r="MP683" s="7"/>
      <c r="MQ683" s="7"/>
      <c r="MR683" s="7"/>
      <c r="MS683" s="7"/>
      <c r="MT683" s="7"/>
      <c r="MU683" s="7"/>
      <c r="MV683" s="7"/>
      <c r="MW683" s="7"/>
      <c r="MX683" s="7"/>
      <c r="MY683" s="7"/>
      <c r="MZ683" s="7"/>
      <c r="NA683" s="7"/>
      <c r="NB683" s="7"/>
      <c r="NC683" s="7"/>
      <c r="ND683" s="7"/>
      <c r="NE683" s="7"/>
      <c r="NF683" s="7"/>
      <c r="NG683" s="7"/>
      <c r="NH683" s="7"/>
      <c r="NI683" s="7"/>
      <c r="NJ683" s="7"/>
      <c r="NK683" s="7"/>
      <c r="NL683" s="7"/>
      <c r="NM683" s="7"/>
      <c r="NN683" s="7"/>
      <c r="NO683" s="7"/>
      <c r="NP683" s="7"/>
      <c r="NQ683" s="7"/>
      <c r="NR683" s="7"/>
      <c r="NS683" s="7"/>
      <c r="NT683" s="7"/>
      <c r="NU683" s="7"/>
      <c r="NV683" s="7"/>
      <c r="NW683" s="7"/>
      <c r="NX683" s="7"/>
      <c r="NY683" s="7"/>
      <c r="NZ683" s="7"/>
      <c r="OA683" s="7"/>
      <c r="OB683" s="7"/>
      <c r="OC683" s="7"/>
      <c r="OD683" s="7"/>
      <c r="OE683" s="7"/>
      <c r="OF683" s="7"/>
      <c r="OG683" s="7"/>
      <c r="OH683" s="7"/>
      <c r="OI683" s="7"/>
      <c r="OJ683" s="7"/>
      <c r="OK683" s="7"/>
      <c r="OL683" s="7"/>
      <c r="OM683" s="7"/>
      <c r="ON683" s="7"/>
      <c r="OO683" s="7"/>
      <c r="OP683" s="7"/>
      <c r="OQ683" s="7"/>
      <c r="OR683" s="7"/>
      <c r="OS683" s="7"/>
      <c r="OT683" s="7"/>
      <c r="OU683" s="7"/>
      <c r="OV683" s="7"/>
      <c r="OW683" s="7"/>
      <c r="OX683" s="7"/>
      <c r="OY683" s="7"/>
      <c r="OZ683" s="7"/>
      <c r="PA683" s="7"/>
      <c r="PB683" s="7"/>
      <c r="PC683" s="7"/>
      <c r="PD683" s="7"/>
      <c r="PE683" s="7"/>
      <c r="PF683" s="7"/>
      <c r="PG683" s="7"/>
      <c r="PH683" s="7"/>
      <c r="PI683" s="7"/>
      <c r="PJ683" s="7"/>
      <c r="PK683" s="7"/>
      <c r="PL683" s="7"/>
      <c r="PM683" s="7"/>
      <c r="PN683" s="7"/>
      <c r="PO683" s="7"/>
      <c r="PP683" s="7"/>
      <c r="PQ683" s="7"/>
      <c r="PR683" s="7"/>
      <c r="PS683" s="7"/>
      <c r="PT683" s="7"/>
      <c r="PU683" s="7"/>
      <c r="PV683" s="7"/>
      <c r="PW683" s="7"/>
      <c r="PX683" s="7"/>
      <c r="PY683" s="7"/>
      <c r="PZ683" s="7"/>
      <c r="QA683" s="7"/>
      <c r="QB683" s="7"/>
      <c r="QC683" s="7"/>
      <c r="QD683" s="7"/>
      <c r="QE683" s="7"/>
      <c r="QF683" s="7"/>
      <c r="QG683" s="7"/>
      <c r="QH683" s="7"/>
      <c r="QI683" s="7"/>
      <c r="QJ683" s="7"/>
      <c r="QK683" s="7"/>
      <c r="QL683" s="7"/>
      <c r="QM683" s="7"/>
      <c r="QN683" s="7"/>
      <c r="QO683" s="7"/>
      <c r="QP683" s="7"/>
      <c r="QQ683" s="7"/>
      <c r="QR683" s="7"/>
      <c r="QS683" s="7"/>
      <c r="QT683" s="7"/>
      <c r="QU683" s="7"/>
      <c r="QV683" s="7"/>
      <c r="QW683" s="7"/>
      <c r="QX683" s="7"/>
      <c r="QY683" s="7"/>
      <c r="QZ683" s="7"/>
      <c r="RA683" s="7"/>
      <c r="RB683" s="7"/>
      <c r="RC683" s="7"/>
      <c r="RD683" s="7"/>
      <c r="RE683" s="7"/>
      <c r="RF683" s="7"/>
      <c r="RG683" s="7"/>
      <c r="RH683" s="7"/>
      <c r="RI683" s="7"/>
      <c r="RJ683" s="7"/>
      <c r="RK683" s="7"/>
      <c r="RL683" s="7"/>
      <c r="RM683" s="7"/>
      <c r="RN683" s="7"/>
      <c r="RO683" s="7"/>
      <c r="RP683" s="7"/>
      <c r="RQ683" s="7"/>
      <c r="RR683" s="7"/>
      <c r="RS683" s="7"/>
      <c r="RT683" s="7"/>
      <c r="RU683" s="7"/>
      <c r="RV683" s="7"/>
      <c r="RW683" s="7"/>
      <c r="RX683" s="7"/>
      <c r="RY683" s="7"/>
      <c r="RZ683" s="7"/>
      <c r="SA683" s="7"/>
      <c r="SB683" s="7"/>
      <c r="SC683" s="7"/>
      <c r="SD683" s="7"/>
      <c r="SE683" s="7"/>
      <c r="SF683" s="7"/>
      <c r="SG683" s="7"/>
      <c r="SH683" s="7"/>
      <c r="SI683" s="7"/>
      <c r="SJ683" s="7"/>
      <c r="SK683" s="7"/>
    </row>
    <row r="684" ht="14.2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  <c r="DT684" s="7"/>
      <c r="DU684" s="7"/>
      <c r="DV684" s="7"/>
      <c r="DW684" s="7"/>
      <c r="DX684" s="7"/>
      <c r="DY684" s="7"/>
      <c r="DZ684" s="7"/>
      <c r="EA684" s="7"/>
      <c r="EB684" s="7"/>
      <c r="EC684" s="7"/>
      <c r="ED684" s="7"/>
      <c r="EE684" s="7"/>
      <c r="EF684" s="7"/>
      <c r="EG684" s="7"/>
      <c r="EH684" s="7"/>
      <c r="EI684" s="7"/>
      <c r="EJ684" s="7"/>
      <c r="EK684" s="7"/>
      <c r="EL684" s="7"/>
      <c r="EM684" s="7"/>
      <c r="EN684" s="7"/>
      <c r="EO684" s="7"/>
      <c r="EP684" s="7"/>
      <c r="EQ684" s="7"/>
      <c r="ER684" s="7"/>
      <c r="ES684" s="7"/>
      <c r="ET684" s="7"/>
      <c r="EU684" s="7"/>
      <c r="EV684" s="7"/>
      <c r="EW684" s="7"/>
      <c r="EX684" s="7"/>
      <c r="EY684" s="7"/>
      <c r="EZ684" s="7"/>
      <c r="FA684" s="7"/>
      <c r="FB684" s="7"/>
      <c r="FC684" s="7"/>
      <c r="FD684" s="7"/>
      <c r="FE684" s="7"/>
      <c r="FF684" s="7"/>
      <c r="FG684" s="7"/>
      <c r="FH684" s="7"/>
      <c r="FI684" s="7"/>
      <c r="FJ684" s="7"/>
      <c r="FK684" s="7"/>
      <c r="FL684" s="7"/>
      <c r="FM684" s="7"/>
      <c r="FN684" s="7"/>
      <c r="FO684" s="7"/>
      <c r="FP684" s="7"/>
      <c r="FQ684" s="7"/>
      <c r="FR684" s="7"/>
      <c r="FS684" s="7"/>
      <c r="FT684" s="7"/>
      <c r="FU684" s="7"/>
      <c r="FV684" s="7"/>
      <c r="FW684" s="7"/>
      <c r="FX684" s="7"/>
      <c r="FY684" s="7"/>
      <c r="FZ684" s="7"/>
      <c r="GA684" s="7"/>
      <c r="GB684" s="7"/>
      <c r="GC684" s="7"/>
      <c r="GD684" s="7"/>
      <c r="GE684" s="7"/>
      <c r="GF684" s="7"/>
      <c r="GG684" s="7"/>
      <c r="GH684" s="7"/>
      <c r="GI684" s="7"/>
      <c r="GJ684" s="7"/>
      <c r="GK684" s="7"/>
      <c r="GL684" s="7"/>
      <c r="GM684" s="7"/>
      <c r="GN684" s="7"/>
      <c r="GO684" s="7"/>
      <c r="GP684" s="7"/>
      <c r="GQ684" s="7"/>
      <c r="GR684" s="7"/>
      <c r="GS684" s="7"/>
      <c r="GT684" s="7"/>
      <c r="GU684" s="7"/>
      <c r="GV684" s="7"/>
      <c r="GW684" s="7"/>
      <c r="GX684" s="7"/>
      <c r="GY684" s="7"/>
      <c r="GZ684" s="7"/>
      <c r="HA684" s="7"/>
      <c r="HB684" s="7"/>
      <c r="HC684" s="7"/>
      <c r="HD684" s="7"/>
      <c r="HE684" s="7"/>
      <c r="HF684" s="7"/>
      <c r="HG684" s="7"/>
      <c r="HH684" s="7"/>
      <c r="HI684" s="7"/>
      <c r="HJ684" s="7"/>
      <c r="HK684" s="7"/>
      <c r="HL684" s="7"/>
      <c r="HM684" s="7"/>
      <c r="HN684" s="7"/>
      <c r="HO684" s="7"/>
      <c r="HP684" s="7"/>
      <c r="HQ684" s="7"/>
      <c r="HR684" s="7"/>
      <c r="HS684" s="7"/>
      <c r="HT684" s="7"/>
      <c r="HU684" s="7"/>
      <c r="HV684" s="7"/>
      <c r="HW684" s="7"/>
      <c r="HX684" s="7"/>
      <c r="HY684" s="7"/>
      <c r="HZ684" s="7"/>
      <c r="IA684" s="7"/>
      <c r="IB684" s="7"/>
      <c r="IC684" s="7"/>
      <c r="ID684" s="7"/>
      <c r="IE684" s="7"/>
      <c r="IF684" s="7"/>
      <c r="IG684" s="7"/>
      <c r="IH684" s="7"/>
      <c r="II684" s="7"/>
      <c r="IJ684" s="7"/>
      <c r="IK684" s="7"/>
      <c r="IL684" s="7"/>
      <c r="IM684" s="7"/>
      <c r="IN684" s="7"/>
      <c r="IO684" s="7"/>
      <c r="IP684" s="7"/>
      <c r="IQ684" s="7"/>
      <c r="IR684" s="7"/>
      <c r="IS684" s="7"/>
      <c r="IT684" s="7"/>
      <c r="IU684" s="7"/>
      <c r="IV684" s="7"/>
      <c r="IW684" s="7"/>
      <c r="IX684" s="7"/>
      <c r="IY684" s="7"/>
      <c r="IZ684" s="7"/>
      <c r="JA684" s="7"/>
      <c r="JB684" s="7"/>
      <c r="JC684" s="7"/>
      <c r="JD684" s="7"/>
      <c r="JE684" s="7"/>
      <c r="JF684" s="7"/>
      <c r="JG684" s="7"/>
      <c r="JH684" s="7"/>
      <c r="JI684" s="7"/>
      <c r="JJ684" s="7"/>
      <c r="JK684" s="7"/>
      <c r="JL684" s="7"/>
      <c r="JM684" s="7"/>
      <c r="JN684" s="7"/>
      <c r="JO684" s="7"/>
      <c r="JP684" s="7"/>
      <c r="JQ684" s="7"/>
      <c r="JR684" s="7"/>
      <c r="JS684" s="7"/>
      <c r="JT684" s="7"/>
      <c r="JU684" s="7"/>
      <c r="JV684" s="7"/>
      <c r="JW684" s="7"/>
      <c r="JX684" s="7"/>
      <c r="JY684" s="7"/>
      <c r="JZ684" s="7"/>
      <c r="KA684" s="7"/>
      <c r="KB684" s="7"/>
      <c r="KC684" s="7"/>
      <c r="KD684" s="7"/>
      <c r="KE684" s="7"/>
      <c r="KF684" s="7"/>
      <c r="KG684" s="7"/>
      <c r="KH684" s="7"/>
      <c r="KI684" s="7"/>
      <c r="KJ684" s="7"/>
      <c r="KK684" s="7"/>
      <c r="KL684" s="7"/>
      <c r="KM684" s="7"/>
      <c r="KN684" s="7"/>
      <c r="KO684" s="7"/>
      <c r="KP684" s="7"/>
      <c r="KQ684" s="7"/>
      <c r="KR684" s="7"/>
      <c r="KS684" s="7"/>
      <c r="KT684" s="7"/>
      <c r="KU684" s="7"/>
      <c r="KV684" s="7"/>
      <c r="KW684" s="7"/>
      <c r="KX684" s="7"/>
      <c r="KY684" s="7"/>
      <c r="KZ684" s="7"/>
      <c r="LA684" s="7"/>
      <c r="LB684" s="7"/>
      <c r="LC684" s="7"/>
      <c r="LD684" s="7"/>
      <c r="LE684" s="7"/>
      <c r="LF684" s="7"/>
      <c r="LG684" s="7"/>
      <c r="LH684" s="7"/>
      <c r="LI684" s="7"/>
      <c r="LJ684" s="7"/>
      <c r="LK684" s="7"/>
      <c r="LL684" s="7"/>
      <c r="LM684" s="7"/>
      <c r="LN684" s="7"/>
      <c r="LO684" s="7"/>
      <c r="LP684" s="7"/>
      <c r="LQ684" s="7"/>
      <c r="LR684" s="7"/>
      <c r="LS684" s="7"/>
      <c r="LT684" s="7"/>
      <c r="LU684" s="7"/>
      <c r="LV684" s="7"/>
      <c r="LW684" s="7"/>
      <c r="LX684" s="7"/>
      <c r="LY684" s="7"/>
      <c r="LZ684" s="7"/>
      <c r="MA684" s="7"/>
      <c r="MB684" s="7"/>
      <c r="MC684" s="7"/>
      <c r="MD684" s="7"/>
      <c r="ME684" s="7"/>
      <c r="MF684" s="7"/>
      <c r="MG684" s="7"/>
      <c r="MH684" s="7"/>
      <c r="MI684" s="7"/>
      <c r="MJ684" s="7"/>
      <c r="MK684" s="7"/>
      <c r="ML684" s="7"/>
      <c r="MM684" s="7"/>
      <c r="MN684" s="7"/>
      <c r="MO684" s="7"/>
      <c r="MP684" s="7"/>
      <c r="MQ684" s="7"/>
      <c r="MR684" s="7"/>
      <c r="MS684" s="7"/>
      <c r="MT684" s="7"/>
      <c r="MU684" s="7"/>
      <c r="MV684" s="7"/>
      <c r="MW684" s="7"/>
      <c r="MX684" s="7"/>
      <c r="MY684" s="7"/>
      <c r="MZ684" s="7"/>
      <c r="NA684" s="7"/>
      <c r="NB684" s="7"/>
      <c r="NC684" s="7"/>
      <c r="ND684" s="7"/>
      <c r="NE684" s="7"/>
      <c r="NF684" s="7"/>
      <c r="NG684" s="7"/>
      <c r="NH684" s="7"/>
      <c r="NI684" s="7"/>
      <c r="NJ684" s="7"/>
      <c r="NK684" s="7"/>
      <c r="NL684" s="7"/>
      <c r="NM684" s="7"/>
      <c r="NN684" s="7"/>
      <c r="NO684" s="7"/>
      <c r="NP684" s="7"/>
      <c r="NQ684" s="7"/>
      <c r="NR684" s="7"/>
      <c r="NS684" s="7"/>
      <c r="NT684" s="7"/>
      <c r="NU684" s="7"/>
      <c r="NV684" s="7"/>
      <c r="NW684" s="7"/>
      <c r="NX684" s="7"/>
      <c r="NY684" s="7"/>
      <c r="NZ684" s="7"/>
      <c r="OA684" s="7"/>
      <c r="OB684" s="7"/>
      <c r="OC684" s="7"/>
      <c r="OD684" s="7"/>
      <c r="OE684" s="7"/>
      <c r="OF684" s="7"/>
      <c r="OG684" s="7"/>
      <c r="OH684" s="7"/>
      <c r="OI684" s="7"/>
      <c r="OJ684" s="7"/>
      <c r="OK684" s="7"/>
      <c r="OL684" s="7"/>
      <c r="OM684" s="7"/>
      <c r="ON684" s="7"/>
      <c r="OO684" s="7"/>
      <c r="OP684" s="7"/>
      <c r="OQ684" s="7"/>
      <c r="OR684" s="7"/>
      <c r="OS684" s="7"/>
      <c r="OT684" s="7"/>
      <c r="OU684" s="7"/>
      <c r="OV684" s="7"/>
      <c r="OW684" s="7"/>
      <c r="OX684" s="7"/>
      <c r="OY684" s="7"/>
      <c r="OZ684" s="7"/>
      <c r="PA684" s="7"/>
      <c r="PB684" s="7"/>
      <c r="PC684" s="7"/>
      <c r="PD684" s="7"/>
      <c r="PE684" s="7"/>
      <c r="PF684" s="7"/>
      <c r="PG684" s="7"/>
      <c r="PH684" s="7"/>
      <c r="PI684" s="7"/>
      <c r="PJ684" s="7"/>
      <c r="PK684" s="7"/>
      <c r="PL684" s="7"/>
      <c r="PM684" s="7"/>
      <c r="PN684" s="7"/>
      <c r="PO684" s="7"/>
      <c r="PP684" s="7"/>
      <c r="PQ684" s="7"/>
      <c r="PR684" s="7"/>
      <c r="PS684" s="7"/>
      <c r="PT684" s="7"/>
      <c r="PU684" s="7"/>
      <c r="PV684" s="7"/>
      <c r="PW684" s="7"/>
      <c r="PX684" s="7"/>
      <c r="PY684" s="7"/>
      <c r="PZ684" s="7"/>
      <c r="QA684" s="7"/>
      <c r="QB684" s="7"/>
      <c r="QC684" s="7"/>
      <c r="QD684" s="7"/>
      <c r="QE684" s="7"/>
      <c r="QF684" s="7"/>
      <c r="QG684" s="7"/>
      <c r="QH684" s="7"/>
      <c r="QI684" s="7"/>
      <c r="QJ684" s="7"/>
      <c r="QK684" s="7"/>
      <c r="QL684" s="7"/>
      <c r="QM684" s="7"/>
      <c r="QN684" s="7"/>
      <c r="QO684" s="7"/>
      <c r="QP684" s="7"/>
      <c r="QQ684" s="7"/>
      <c r="QR684" s="7"/>
      <c r="QS684" s="7"/>
      <c r="QT684" s="7"/>
      <c r="QU684" s="7"/>
      <c r="QV684" s="7"/>
      <c r="QW684" s="7"/>
      <c r="QX684" s="7"/>
      <c r="QY684" s="7"/>
      <c r="QZ684" s="7"/>
      <c r="RA684" s="7"/>
      <c r="RB684" s="7"/>
      <c r="RC684" s="7"/>
      <c r="RD684" s="7"/>
      <c r="RE684" s="7"/>
      <c r="RF684" s="7"/>
      <c r="RG684" s="7"/>
      <c r="RH684" s="7"/>
      <c r="RI684" s="7"/>
      <c r="RJ684" s="7"/>
      <c r="RK684" s="7"/>
      <c r="RL684" s="7"/>
      <c r="RM684" s="7"/>
      <c r="RN684" s="7"/>
      <c r="RO684" s="7"/>
      <c r="RP684" s="7"/>
      <c r="RQ684" s="7"/>
      <c r="RR684" s="7"/>
      <c r="RS684" s="7"/>
      <c r="RT684" s="7"/>
      <c r="RU684" s="7"/>
      <c r="RV684" s="7"/>
      <c r="RW684" s="7"/>
      <c r="RX684" s="7"/>
      <c r="RY684" s="7"/>
      <c r="RZ684" s="7"/>
      <c r="SA684" s="7"/>
      <c r="SB684" s="7"/>
      <c r="SC684" s="7"/>
      <c r="SD684" s="7"/>
      <c r="SE684" s="7"/>
      <c r="SF684" s="7"/>
      <c r="SG684" s="7"/>
      <c r="SH684" s="7"/>
      <c r="SI684" s="7"/>
      <c r="SJ684" s="7"/>
      <c r="SK684" s="7"/>
    </row>
    <row r="685" ht="14.2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  <c r="DT685" s="7"/>
      <c r="DU685" s="7"/>
      <c r="DV685" s="7"/>
      <c r="DW685" s="7"/>
      <c r="DX685" s="7"/>
      <c r="DY685" s="7"/>
      <c r="DZ685" s="7"/>
      <c r="EA685" s="7"/>
      <c r="EB685" s="7"/>
      <c r="EC685" s="7"/>
      <c r="ED685" s="7"/>
      <c r="EE685" s="7"/>
      <c r="EF685" s="7"/>
      <c r="EG685" s="7"/>
      <c r="EH685" s="7"/>
      <c r="EI685" s="7"/>
      <c r="EJ685" s="7"/>
      <c r="EK685" s="7"/>
      <c r="EL685" s="7"/>
      <c r="EM685" s="7"/>
      <c r="EN685" s="7"/>
      <c r="EO685" s="7"/>
      <c r="EP685" s="7"/>
      <c r="EQ685" s="7"/>
      <c r="ER685" s="7"/>
      <c r="ES685" s="7"/>
      <c r="ET685" s="7"/>
      <c r="EU685" s="7"/>
      <c r="EV685" s="7"/>
      <c r="EW685" s="7"/>
      <c r="EX685" s="7"/>
      <c r="EY685" s="7"/>
      <c r="EZ685" s="7"/>
      <c r="FA685" s="7"/>
      <c r="FB685" s="7"/>
      <c r="FC685" s="7"/>
      <c r="FD685" s="7"/>
      <c r="FE685" s="7"/>
      <c r="FF685" s="7"/>
      <c r="FG685" s="7"/>
      <c r="FH685" s="7"/>
      <c r="FI685" s="7"/>
      <c r="FJ685" s="7"/>
      <c r="FK685" s="7"/>
      <c r="FL685" s="7"/>
      <c r="FM685" s="7"/>
      <c r="FN685" s="7"/>
      <c r="FO685" s="7"/>
      <c r="FP685" s="7"/>
      <c r="FQ685" s="7"/>
      <c r="FR685" s="7"/>
      <c r="FS685" s="7"/>
      <c r="FT685" s="7"/>
      <c r="FU685" s="7"/>
      <c r="FV685" s="7"/>
      <c r="FW685" s="7"/>
      <c r="FX685" s="7"/>
      <c r="FY685" s="7"/>
      <c r="FZ685" s="7"/>
      <c r="GA685" s="7"/>
      <c r="GB685" s="7"/>
      <c r="GC685" s="7"/>
      <c r="GD685" s="7"/>
      <c r="GE685" s="7"/>
      <c r="GF685" s="7"/>
      <c r="GG685" s="7"/>
      <c r="GH685" s="7"/>
      <c r="GI685" s="7"/>
      <c r="GJ685" s="7"/>
      <c r="GK685" s="7"/>
      <c r="GL685" s="7"/>
      <c r="GM685" s="7"/>
      <c r="GN685" s="7"/>
      <c r="GO685" s="7"/>
      <c r="GP685" s="7"/>
      <c r="GQ685" s="7"/>
      <c r="GR685" s="7"/>
      <c r="GS685" s="7"/>
      <c r="GT685" s="7"/>
      <c r="GU685" s="7"/>
      <c r="GV685" s="7"/>
      <c r="GW685" s="7"/>
      <c r="GX685" s="7"/>
      <c r="GY685" s="7"/>
      <c r="GZ685" s="7"/>
      <c r="HA685" s="7"/>
      <c r="HB685" s="7"/>
      <c r="HC685" s="7"/>
      <c r="HD685" s="7"/>
      <c r="HE685" s="7"/>
      <c r="HF685" s="7"/>
      <c r="HG685" s="7"/>
      <c r="HH685" s="7"/>
      <c r="HI685" s="7"/>
      <c r="HJ685" s="7"/>
      <c r="HK685" s="7"/>
      <c r="HL685" s="7"/>
      <c r="HM685" s="7"/>
      <c r="HN685" s="7"/>
      <c r="HO685" s="7"/>
      <c r="HP685" s="7"/>
      <c r="HQ685" s="7"/>
      <c r="HR685" s="7"/>
      <c r="HS685" s="7"/>
      <c r="HT685" s="7"/>
      <c r="HU685" s="7"/>
      <c r="HV685" s="7"/>
      <c r="HW685" s="7"/>
      <c r="HX685" s="7"/>
      <c r="HY685" s="7"/>
      <c r="HZ685" s="7"/>
      <c r="IA685" s="7"/>
      <c r="IB685" s="7"/>
      <c r="IC685" s="7"/>
      <c r="ID685" s="7"/>
      <c r="IE685" s="7"/>
      <c r="IF685" s="7"/>
      <c r="IG685" s="7"/>
      <c r="IH685" s="7"/>
      <c r="II685" s="7"/>
      <c r="IJ685" s="7"/>
      <c r="IK685" s="7"/>
      <c r="IL685" s="7"/>
      <c r="IM685" s="7"/>
      <c r="IN685" s="7"/>
      <c r="IO685" s="7"/>
      <c r="IP685" s="7"/>
      <c r="IQ685" s="7"/>
      <c r="IR685" s="7"/>
      <c r="IS685" s="7"/>
      <c r="IT685" s="7"/>
      <c r="IU685" s="7"/>
      <c r="IV685" s="7"/>
      <c r="IW685" s="7"/>
      <c r="IX685" s="7"/>
      <c r="IY685" s="7"/>
      <c r="IZ685" s="7"/>
      <c r="JA685" s="7"/>
      <c r="JB685" s="7"/>
      <c r="JC685" s="7"/>
      <c r="JD685" s="7"/>
      <c r="JE685" s="7"/>
      <c r="JF685" s="7"/>
      <c r="JG685" s="7"/>
      <c r="JH685" s="7"/>
      <c r="JI685" s="7"/>
      <c r="JJ685" s="7"/>
      <c r="JK685" s="7"/>
      <c r="JL685" s="7"/>
      <c r="JM685" s="7"/>
      <c r="JN685" s="7"/>
      <c r="JO685" s="7"/>
      <c r="JP685" s="7"/>
      <c r="JQ685" s="7"/>
      <c r="JR685" s="7"/>
      <c r="JS685" s="7"/>
      <c r="JT685" s="7"/>
      <c r="JU685" s="7"/>
      <c r="JV685" s="7"/>
      <c r="JW685" s="7"/>
      <c r="JX685" s="7"/>
      <c r="JY685" s="7"/>
      <c r="JZ685" s="7"/>
      <c r="KA685" s="7"/>
      <c r="KB685" s="7"/>
      <c r="KC685" s="7"/>
      <c r="KD685" s="7"/>
      <c r="KE685" s="7"/>
      <c r="KF685" s="7"/>
      <c r="KG685" s="7"/>
      <c r="KH685" s="7"/>
      <c r="KI685" s="7"/>
      <c r="KJ685" s="7"/>
      <c r="KK685" s="7"/>
      <c r="KL685" s="7"/>
      <c r="KM685" s="7"/>
      <c r="KN685" s="7"/>
      <c r="KO685" s="7"/>
      <c r="KP685" s="7"/>
      <c r="KQ685" s="7"/>
      <c r="KR685" s="7"/>
      <c r="KS685" s="7"/>
      <c r="KT685" s="7"/>
      <c r="KU685" s="7"/>
      <c r="KV685" s="7"/>
      <c r="KW685" s="7"/>
      <c r="KX685" s="7"/>
      <c r="KY685" s="7"/>
      <c r="KZ685" s="7"/>
      <c r="LA685" s="7"/>
      <c r="LB685" s="7"/>
      <c r="LC685" s="7"/>
      <c r="LD685" s="7"/>
      <c r="LE685" s="7"/>
      <c r="LF685" s="7"/>
      <c r="LG685" s="7"/>
      <c r="LH685" s="7"/>
      <c r="LI685" s="7"/>
      <c r="LJ685" s="7"/>
      <c r="LK685" s="7"/>
      <c r="LL685" s="7"/>
      <c r="LM685" s="7"/>
      <c r="LN685" s="7"/>
      <c r="LO685" s="7"/>
      <c r="LP685" s="7"/>
      <c r="LQ685" s="7"/>
      <c r="LR685" s="7"/>
      <c r="LS685" s="7"/>
      <c r="LT685" s="7"/>
      <c r="LU685" s="7"/>
      <c r="LV685" s="7"/>
      <c r="LW685" s="7"/>
      <c r="LX685" s="7"/>
      <c r="LY685" s="7"/>
      <c r="LZ685" s="7"/>
      <c r="MA685" s="7"/>
      <c r="MB685" s="7"/>
      <c r="MC685" s="7"/>
      <c r="MD685" s="7"/>
      <c r="ME685" s="7"/>
      <c r="MF685" s="7"/>
      <c r="MG685" s="7"/>
      <c r="MH685" s="7"/>
      <c r="MI685" s="7"/>
      <c r="MJ685" s="7"/>
      <c r="MK685" s="7"/>
      <c r="ML685" s="7"/>
      <c r="MM685" s="7"/>
      <c r="MN685" s="7"/>
      <c r="MO685" s="7"/>
      <c r="MP685" s="7"/>
      <c r="MQ685" s="7"/>
      <c r="MR685" s="7"/>
      <c r="MS685" s="7"/>
      <c r="MT685" s="7"/>
      <c r="MU685" s="7"/>
      <c r="MV685" s="7"/>
      <c r="MW685" s="7"/>
      <c r="MX685" s="7"/>
      <c r="MY685" s="7"/>
      <c r="MZ685" s="7"/>
      <c r="NA685" s="7"/>
      <c r="NB685" s="7"/>
      <c r="NC685" s="7"/>
      <c r="ND685" s="7"/>
      <c r="NE685" s="7"/>
      <c r="NF685" s="7"/>
      <c r="NG685" s="7"/>
      <c r="NH685" s="7"/>
      <c r="NI685" s="7"/>
      <c r="NJ685" s="7"/>
      <c r="NK685" s="7"/>
      <c r="NL685" s="7"/>
      <c r="NM685" s="7"/>
      <c r="NN685" s="7"/>
      <c r="NO685" s="7"/>
      <c r="NP685" s="7"/>
      <c r="NQ685" s="7"/>
      <c r="NR685" s="7"/>
      <c r="NS685" s="7"/>
      <c r="NT685" s="7"/>
      <c r="NU685" s="7"/>
      <c r="NV685" s="7"/>
      <c r="NW685" s="7"/>
      <c r="NX685" s="7"/>
      <c r="NY685" s="7"/>
      <c r="NZ685" s="7"/>
      <c r="OA685" s="7"/>
      <c r="OB685" s="7"/>
      <c r="OC685" s="7"/>
      <c r="OD685" s="7"/>
      <c r="OE685" s="7"/>
      <c r="OF685" s="7"/>
      <c r="OG685" s="7"/>
      <c r="OH685" s="7"/>
      <c r="OI685" s="7"/>
      <c r="OJ685" s="7"/>
      <c r="OK685" s="7"/>
      <c r="OL685" s="7"/>
      <c r="OM685" s="7"/>
      <c r="ON685" s="7"/>
      <c r="OO685" s="7"/>
      <c r="OP685" s="7"/>
      <c r="OQ685" s="7"/>
      <c r="OR685" s="7"/>
      <c r="OS685" s="7"/>
      <c r="OT685" s="7"/>
      <c r="OU685" s="7"/>
      <c r="OV685" s="7"/>
      <c r="OW685" s="7"/>
      <c r="OX685" s="7"/>
      <c r="OY685" s="7"/>
      <c r="OZ685" s="7"/>
      <c r="PA685" s="7"/>
      <c r="PB685" s="7"/>
      <c r="PC685" s="7"/>
      <c r="PD685" s="7"/>
      <c r="PE685" s="7"/>
      <c r="PF685" s="7"/>
      <c r="PG685" s="7"/>
      <c r="PH685" s="7"/>
      <c r="PI685" s="7"/>
      <c r="PJ685" s="7"/>
      <c r="PK685" s="7"/>
      <c r="PL685" s="7"/>
      <c r="PM685" s="7"/>
      <c r="PN685" s="7"/>
      <c r="PO685" s="7"/>
      <c r="PP685" s="7"/>
      <c r="PQ685" s="7"/>
      <c r="PR685" s="7"/>
      <c r="PS685" s="7"/>
      <c r="PT685" s="7"/>
      <c r="PU685" s="7"/>
      <c r="PV685" s="7"/>
      <c r="PW685" s="7"/>
      <c r="PX685" s="7"/>
      <c r="PY685" s="7"/>
      <c r="PZ685" s="7"/>
      <c r="QA685" s="7"/>
      <c r="QB685" s="7"/>
      <c r="QC685" s="7"/>
      <c r="QD685" s="7"/>
      <c r="QE685" s="7"/>
      <c r="QF685" s="7"/>
      <c r="QG685" s="7"/>
      <c r="QH685" s="7"/>
      <c r="QI685" s="7"/>
      <c r="QJ685" s="7"/>
      <c r="QK685" s="7"/>
      <c r="QL685" s="7"/>
      <c r="QM685" s="7"/>
      <c r="QN685" s="7"/>
      <c r="QO685" s="7"/>
      <c r="QP685" s="7"/>
      <c r="QQ685" s="7"/>
      <c r="QR685" s="7"/>
      <c r="QS685" s="7"/>
      <c r="QT685" s="7"/>
      <c r="QU685" s="7"/>
      <c r="QV685" s="7"/>
      <c r="QW685" s="7"/>
      <c r="QX685" s="7"/>
      <c r="QY685" s="7"/>
      <c r="QZ685" s="7"/>
      <c r="RA685" s="7"/>
      <c r="RB685" s="7"/>
      <c r="RC685" s="7"/>
      <c r="RD685" s="7"/>
      <c r="RE685" s="7"/>
      <c r="RF685" s="7"/>
      <c r="RG685" s="7"/>
      <c r="RH685" s="7"/>
      <c r="RI685" s="7"/>
      <c r="RJ685" s="7"/>
      <c r="RK685" s="7"/>
      <c r="RL685" s="7"/>
      <c r="RM685" s="7"/>
      <c r="RN685" s="7"/>
      <c r="RO685" s="7"/>
      <c r="RP685" s="7"/>
      <c r="RQ685" s="7"/>
      <c r="RR685" s="7"/>
      <c r="RS685" s="7"/>
      <c r="RT685" s="7"/>
      <c r="RU685" s="7"/>
      <c r="RV685" s="7"/>
      <c r="RW685" s="7"/>
      <c r="RX685" s="7"/>
      <c r="RY685" s="7"/>
      <c r="RZ685" s="7"/>
      <c r="SA685" s="7"/>
      <c r="SB685" s="7"/>
      <c r="SC685" s="7"/>
      <c r="SD685" s="7"/>
      <c r="SE685" s="7"/>
      <c r="SF685" s="7"/>
      <c r="SG685" s="7"/>
      <c r="SH685" s="7"/>
      <c r="SI685" s="7"/>
      <c r="SJ685" s="7"/>
      <c r="SK685" s="7"/>
    </row>
    <row r="686" ht="14.2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  <c r="DT686" s="7"/>
      <c r="DU686" s="7"/>
      <c r="DV686" s="7"/>
      <c r="DW686" s="7"/>
      <c r="DX686" s="7"/>
      <c r="DY686" s="7"/>
      <c r="DZ686" s="7"/>
      <c r="EA686" s="7"/>
      <c r="EB686" s="7"/>
      <c r="EC686" s="7"/>
      <c r="ED686" s="7"/>
      <c r="EE686" s="7"/>
      <c r="EF686" s="7"/>
      <c r="EG686" s="7"/>
      <c r="EH686" s="7"/>
      <c r="EI686" s="7"/>
      <c r="EJ686" s="7"/>
      <c r="EK686" s="7"/>
      <c r="EL686" s="7"/>
      <c r="EM686" s="7"/>
      <c r="EN686" s="7"/>
      <c r="EO686" s="7"/>
      <c r="EP686" s="7"/>
      <c r="EQ686" s="7"/>
      <c r="ER686" s="7"/>
      <c r="ES686" s="7"/>
      <c r="ET686" s="7"/>
      <c r="EU686" s="7"/>
      <c r="EV686" s="7"/>
      <c r="EW686" s="7"/>
      <c r="EX686" s="7"/>
      <c r="EY686" s="7"/>
      <c r="EZ686" s="7"/>
      <c r="FA686" s="7"/>
      <c r="FB686" s="7"/>
      <c r="FC686" s="7"/>
      <c r="FD686" s="7"/>
      <c r="FE686" s="7"/>
      <c r="FF686" s="7"/>
      <c r="FG686" s="7"/>
      <c r="FH686" s="7"/>
      <c r="FI686" s="7"/>
      <c r="FJ686" s="7"/>
      <c r="FK686" s="7"/>
      <c r="FL686" s="7"/>
      <c r="FM686" s="7"/>
      <c r="FN686" s="7"/>
      <c r="FO686" s="7"/>
      <c r="FP686" s="7"/>
      <c r="FQ686" s="7"/>
      <c r="FR686" s="7"/>
      <c r="FS686" s="7"/>
      <c r="FT686" s="7"/>
      <c r="FU686" s="7"/>
      <c r="FV686" s="7"/>
      <c r="FW686" s="7"/>
      <c r="FX686" s="7"/>
      <c r="FY686" s="7"/>
      <c r="FZ686" s="7"/>
      <c r="GA686" s="7"/>
      <c r="GB686" s="7"/>
      <c r="GC686" s="7"/>
      <c r="GD686" s="7"/>
      <c r="GE686" s="7"/>
      <c r="GF686" s="7"/>
      <c r="GG686" s="7"/>
      <c r="GH686" s="7"/>
      <c r="GI686" s="7"/>
      <c r="GJ686" s="7"/>
      <c r="GK686" s="7"/>
      <c r="GL686" s="7"/>
      <c r="GM686" s="7"/>
      <c r="GN686" s="7"/>
      <c r="GO686" s="7"/>
      <c r="GP686" s="7"/>
      <c r="GQ686" s="7"/>
      <c r="GR686" s="7"/>
      <c r="GS686" s="7"/>
      <c r="GT686" s="7"/>
      <c r="GU686" s="7"/>
      <c r="GV686" s="7"/>
      <c r="GW686" s="7"/>
      <c r="GX686" s="7"/>
      <c r="GY686" s="7"/>
      <c r="GZ686" s="7"/>
      <c r="HA686" s="7"/>
      <c r="HB686" s="7"/>
      <c r="HC686" s="7"/>
      <c r="HD686" s="7"/>
      <c r="HE686" s="7"/>
      <c r="HF686" s="7"/>
      <c r="HG686" s="7"/>
      <c r="HH686" s="7"/>
      <c r="HI686" s="7"/>
      <c r="HJ686" s="7"/>
      <c r="HK686" s="7"/>
      <c r="HL686" s="7"/>
      <c r="HM686" s="7"/>
      <c r="HN686" s="7"/>
      <c r="HO686" s="7"/>
      <c r="HP686" s="7"/>
      <c r="HQ686" s="7"/>
      <c r="HR686" s="7"/>
      <c r="HS686" s="7"/>
      <c r="HT686" s="7"/>
      <c r="HU686" s="7"/>
      <c r="HV686" s="7"/>
      <c r="HW686" s="7"/>
      <c r="HX686" s="7"/>
      <c r="HY686" s="7"/>
      <c r="HZ686" s="7"/>
      <c r="IA686" s="7"/>
      <c r="IB686" s="7"/>
      <c r="IC686" s="7"/>
      <c r="ID686" s="7"/>
      <c r="IE686" s="7"/>
      <c r="IF686" s="7"/>
      <c r="IG686" s="7"/>
      <c r="IH686" s="7"/>
      <c r="II686" s="7"/>
      <c r="IJ686" s="7"/>
      <c r="IK686" s="7"/>
      <c r="IL686" s="7"/>
      <c r="IM686" s="7"/>
      <c r="IN686" s="7"/>
      <c r="IO686" s="7"/>
      <c r="IP686" s="7"/>
      <c r="IQ686" s="7"/>
      <c r="IR686" s="7"/>
      <c r="IS686" s="7"/>
      <c r="IT686" s="7"/>
      <c r="IU686" s="7"/>
      <c r="IV686" s="7"/>
      <c r="IW686" s="7"/>
      <c r="IX686" s="7"/>
      <c r="IY686" s="7"/>
      <c r="IZ686" s="7"/>
      <c r="JA686" s="7"/>
      <c r="JB686" s="7"/>
      <c r="JC686" s="7"/>
      <c r="JD686" s="7"/>
      <c r="JE686" s="7"/>
      <c r="JF686" s="7"/>
      <c r="JG686" s="7"/>
      <c r="JH686" s="7"/>
      <c r="JI686" s="7"/>
      <c r="JJ686" s="7"/>
      <c r="JK686" s="7"/>
      <c r="JL686" s="7"/>
      <c r="JM686" s="7"/>
      <c r="JN686" s="7"/>
      <c r="JO686" s="7"/>
      <c r="JP686" s="7"/>
      <c r="JQ686" s="7"/>
      <c r="JR686" s="7"/>
      <c r="JS686" s="7"/>
      <c r="JT686" s="7"/>
      <c r="JU686" s="7"/>
      <c r="JV686" s="7"/>
      <c r="JW686" s="7"/>
      <c r="JX686" s="7"/>
      <c r="JY686" s="7"/>
      <c r="JZ686" s="7"/>
      <c r="KA686" s="7"/>
      <c r="KB686" s="7"/>
      <c r="KC686" s="7"/>
      <c r="KD686" s="7"/>
      <c r="KE686" s="7"/>
      <c r="KF686" s="7"/>
      <c r="KG686" s="7"/>
      <c r="KH686" s="7"/>
      <c r="KI686" s="7"/>
      <c r="KJ686" s="7"/>
      <c r="KK686" s="7"/>
      <c r="KL686" s="7"/>
      <c r="KM686" s="7"/>
      <c r="KN686" s="7"/>
      <c r="KO686" s="7"/>
      <c r="KP686" s="7"/>
      <c r="KQ686" s="7"/>
      <c r="KR686" s="7"/>
      <c r="KS686" s="7"/>
      <c r="KT686" s="7"/>
      <c r="KU686" s="7"/>
      <c r="KV686" s="7"/>
      <c r="KW686" s="7"/>
      <c r="KX686" s="7"/>
      <c r="KY686" s="7"/>
      <c r="KZ686" s="7"/>
      <c r="LA686" s="7"/>
      <c r="LB686" s="7"/>
      <c r="LC686" s="7"/>
      <c r="LD686" s="7"/>
      <c r="LE686" s="7"/>
      <c r="LF686" s="7"/>
      <c r="LG686" s="7"/>
      <c r="LH686" s="7"/>
      <c r="LI686" s="7"/>
      <c r="LJ686" s="7"/>
      <c r="LK686" s="7"/>
      <c r="LL686" s="7"/>
      <c r="LM686" s="7"/>
      <c r="LN686" s="7"/>
      <c r="LO686" s="7"/>
      <c r="LP686" s="7"/>
      <c r="LQ686" s="7"/>
      <c r="LR686" s="7"/>
      <c r="LS686" s="7"/>
      <c r="LT686" s="7"/>
      <c r="LU686" s="7"/>
      <c r="LV686" s="7"/>
      <c r="LW686" s="7"/>
      <c r="LX686" s="7"/>
      <c r="LY686" s="7"/>
      <c r="LZ686" s="7"/>
      <c r="MA686" s="7"/>
      <c r="MB686" s="7"/>
      <c r="MC686" s="7"/>
      <c r="MD686" s="7"/>
      <c r="ME686" s="7"/>
      <c r="MF686" s="7"/>
      <c r="MG686" s="7"/>
      <c r="MH686" s="7"/>
      <c r="MI686" s="7"/>
      <c r="MJ686" s="7"/>
      <c r="MK686" s="7"/>
      <c r="ML686" s="7"/>
      <c r="MM686" s="7"/>
      <c r="MN686" s="7"/>
      <c r="MO686" s="7"/>
      <c r="MP686" s="7"/>
      <c r="MQ686" s="7"/>
      <c r="MR686" s="7"/>
      <c r="MS686" s="7"/>
      <c r="MT686" s="7"/>
      <c r="MU686" s="7"/>
      <c r="MV686" s="7"/>
      <c r="MW686" s="7"/>
      <c r="MX686" s="7"/>
      <c r="MY686" s="7"/>
      <c r="MZ686" s="7"/>
      <c r="NA686" s="7"/>
      <c r="NB686" s="7"/>
      <c r="NC686" s="7"/>
      <c r="ND686" s="7"/>
      <c r="NE686" s="7"/>
      <c r="NF686" s="7"/>
      <c r="NG686" s="7"/>
      <c r="NH686" s="7"/>
      <c r="NI686" s="7"/>
      <c r="NJ686" s="7"/>
      <c r="NK686" s="7"/>
      <c r="NL686" s="7"/>
      <c r="NM686" s="7"/>
      <c r="NN686" s="7"/>
      <c r="NO686" s="7"/>
      <c r="NP686" s="7"/>
      <c r="NQ686" s="7"/>
      <c r="NR686" s="7"/>
      <c r="NS686" s="7"/>
      <c r="NT686" s="7"/>
      <c r="NU686" s="7"/>
      <c r="NV686" s="7"/>
      <c r="NW686" s="7"/>
      <c r="NX686" s="7"/>
      <c r="NY686" s="7"/>
      <c r="NZ686" s="7"/>
      <c r="OA686" s="7"/>
      <c r="OB686" s="7"/>
      <c r="OC686" s="7"/>
      <c r="OD686" s="7"/>
      <c r="OE686" s="7"/>
      <c r="OF686" s="7"/>
      <c r="OG686" s="7"/>
      <c r="OH686" s="7"/>
      <c r="OI686" s="7"/>
      <c r="OJ686" s="7"/>
      <c r="OK686" s="7"/>
      <c r="OL686" s="7"/>
      <c r="OM686" s="7"/>
      <c r="ON686" s="7"/>
      <c r="OO686" s="7"/>
      <c r="OP686" s="7"/>
      <c r="OQ686" s="7"/>
      <c r="OR686" s="7"/>
      <c r="OS686" s="7"/>
      <c r="OT686" s="7"/>
      <c r="OU686" s="7"/>
      <c r="OV686" s="7"/>
      <c r="OW686" s="7"/>
      <c r="OX686" s="7"/>
      <c r="OY686" s="7"/>
      <c r="OZ686" s="7"/>
      <c r="PA686" s="7"/>
      <c r="PB686" s="7"/>
      <c r="PC686" s="7"/>
      <c r="PD686" s="7"/>
      <c r="PE686" s="7"/>
      <c r="PF686" s="7"/>
      <c r="PG686" s="7"/>
      <c r="PH686" s="7"/>
      <c r="PI686" s="7"/>
      <c r="PJ686" s="7"/>
      <c r="PK686" s="7"/>
      <c r="PL686" s="7"/>
      <c r="PM686" s="7"/>
      <c r="PN686" s="7"/>
      <c r="PO686" s="7"/>
      <c r="PP686" s="7"/>
      <c r="PQ686" s="7"/>
      <c r="PR686" s="7"/>
      <c r="PS686" s="7"/>
      <c r="PT686" s="7"/>
      <c r="PU686" s="7"/>
      <c r="PV686" s="7"/>
      <c r="PW686" s="7"/>
      <c r="PX686" s="7"/>
      <c r="PY686" s="7"/>
      <c r="PZ686" s="7"/>
      <c r="QA686" s="7"/>
      <c r="QB686" s="7"/>
      <c r="QC686" s="7"/>
      <c r="QD686" s="7"/>
      <c r="QE686" s="7"/>
      <c r="QF686" s="7"/>
      <c r="QG686" s="7"/>
      <c r="QH686" s="7"/>
      <c r="QI686" s="7"/>
      <c r="QJ686" s="7"/>
      <c r="QK686" s="7"/>
      <c r="QL686" s="7"/>
      <c r="QM686" s="7"/>
      <c r="QN686" s="7"/>
      <c r="QO686" s="7"/>
      <c r="QP686" s="7"/>
      <c r="QQ686" s="7"/>
      <c r="QR686" s="7"/>
      <c r="QS686" s="7"/>
      <c r="QT686" s="7"/>
      <c r="QU686" s="7"/>
      <c r="QV686" s="7"/>
      <c r="QW686" s="7"/>
      <c r="QX686" s="7"/>
      <c r="QY686" s="7"/>
      <c r="QZ686" s="7"/>
      <c r="RA686" s="7"/>
      <c r="RB686" s="7"/>
      <c r="RC686" s="7"/>
      <c r="RD686" s="7"/>
      <c r="RE686" s="7"/>
      <c r="RF686" s="7"/>
      <c r="RG686" s="7"/>
      <c r="RH686" s="7"/>
      <c r="RI686" s="7"/>
      <c r="RJ686" s="7"/>
      <c r="RK686" s="7"/>
      <c r="RL686" s="7"/>
      <c r="RM686" s="7"/>
      <c r="RN686" s="7"/>
      <c r="RO686" s="7"/>
      <c r="RP686" s="7"/>
      <c r="RQ686" s="7"/>
      <c r="RR686" s="7"/>
      <c r="RS686" s="7"/>
      <c r="RT686" s="7"/>
      <c r="RU686" s="7"/>
      <c r="RV686" s="7"/>
      <c r="RW686" s="7"/>
      <c r="RX686" s="7"/>
      <c r="RY686" s="7"/>
      <c r="RZ686" s="7"/>
      <c r="SA686" s="7"/>
      <c r="SB686" s="7"/>
      <c r="SC686" s="7"/>
      <c r="SD686" s="7"/>
      <c r="SE686" s="7"/>
      <c r="SF686" s="7"/>
      <c r="SG686" s="7"/>
      <c r="SH686" s="7"/>
      <c r="SI686" s="7"/>
      <c r="SJ686" s="7"/>
      <c r="SK686" s="7"/>
    </row>
    <row r="687" ht="14.2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  <c r="DT687" s="7"/>
      <c r="DU687" s="7"/>
      <c r="DV687" s="7"/>
      <c r="DW687" s="7"/>
      <c r="DX687" s="7"/>
      <c r="DY687" s="7"/>
      <c r="DZ687" s="7"/>
      <c r="EA687" s="7"/>
      <c r="EB687" s="7"/>
      <c r="EC687" s="7"/>
      <c r="ED687" s="7"/>
      <c r="EE687" s="7"/>
      <c r="EF687" s="7"/>
      <c r="EG687" s="7"/>
      <c r="EH687" s="7"/>
      <c r="EI687" s="7"/>
      <c r="EJ687" s="7"/>
      <c r="EK687" s="7"/>
      <c r="EL687" s="7"/>
      <c r="EM687" s="7"/>
      <c r="EN687" s="7"/>
      <c r="EO687" s="7"/>
      <c r="EP687" s="7"/>
      <c r="EQ687" s="7"/>
      <c r="ER687" s="7"/>
      <c r="ES687" s="7"/>
      <c r="ET687" s="7"/>
      <c r="EU687" s="7"/>
      <c r="EV687" s="7"/>
      <c r="EW687" s="7"/>
      <c r="EX687" s="7"/>
      <c r="EY687" s="7"/>
      <c r="EZ687" s="7"/>
      <c r="FA687" s="7"/>
      <c r="FB687" s="7"/>
      <c r="FC687" s="7"/>
      <c r="FD687" s="7"/>
      <c r="FE687" s="7"/>
      <c r="FF687" s="7"/>
      <c r="FG687" s="7"/>
      <c r="FH687" s="7"/>
      <c r="FI687" s="7"/>
      <c r="FJ687" s="7"/>
      <c r="FK687" s="7"/>
      <c r="FL687" s="7"/>
      <c r="FM687" s="7"/>
      <c r="FN687" s="7"/>
      <c r="FO687" s="7"/>
      <c r="FP687" s="7"/>
      <c r="FQ687" s="7"/>
      <c r="FR687" s="7"/>
      <c r="FS687" s="7"/>
      <c r="FT687" s="7"/>
      <c r="FU687" s="7"/>
      <c r="FV687" s="7"/>
      <c r="FW687" s="7"/>
      <c r="FX687" s="7"/>
      <c r="FY687" s="7"/>
      <c r="FZ687" s="7"/>
      <c r="GA687" s="7"/>
      <c r="GB687" s="7"/>
      <c r="GC687" s="7"/>
      <c r="GD687" s="7"/>
      <c r="GE687" s="7"/>
      <c r="GF687" s="7"/>
      <c r="GG687" s="7"/>
      <c r="GH687" s="7"/>
      <c r="GI687" s="7"/>
      <c r="GJ687" s="7"/>
      <c r="GK687" s="7"/>
      <c r="GL687" s="7"/>
      <c r="GM687" s="7"/>
      <c r="GN687" s="7"/>
      <c r="GO687" s="7"/>
      <c r="GP687" s="7"/>
      <c r="GQ687" s="7"/>
      <c r="GR687" s="7"/>
      <c r="GS687" s="7"/>
      <c r="GT687" s="7"/>
      <c r="GU687" s="7"/>
      <c r="GV687" s="7"/>
      <c r="GW687" s="7"/>
      <c r="GX687" s="7"/>
      <c r="GY687" s="7"/>
      <c r="GZ687" s="7"/>
      <c r="HA687" s="7"/>
      <c r="HB687" s="7"/>
      <c r="HC687" s="7"/>
      <c r="HD687" s="7"/>
      <c r="HE687" s="7"/>
      <c r="HF687" s="7"/>
      <c r="HG687" s="7"/>
      <c r="HH687" s="7"/>
      <c r="HI687" s="7"/>
      <c r="HJ687" s="7"/>
      <c r="HK687" s="7"/>
      <c r="HL687" s="7"/>
      <c r="HM687" s="7"/>
      <c r="HN687" s="7"/>
      <c r="HO687" s="7"/>
      <c r="HP687" s="7"/>
      <c r="HQ687" s="7"/>
      <c r="HR687" s="7"/>
      <c r="HS687" s="7"/>
      <c r="HT687" s="7"/>
      <c r="HU687" s="7"/>
      <c r="HV687" s="7"/>
      <c r="HW687" s="7"/>
      <c r="HX687" s="7"/>
      <c r="HY687" s="7"/>
      <c r="HZ687" s="7"/>
      <c r="IA687" s="7"/>
      <c r="IB687" s="7"/>
      <c r="IC687" s="7"/>
      <c r="ID687" s="7"/>
      <c r="IE687" s="7"/>
      <c r="IF687" s="7"/>
      <c r="IG687" s="7"/>
      <c r="IH687" s="7"/>
      <c r="II687" s="7"/>
      <c r="IJ687" s="7"/>
      <c r="IK687" s="7"/>
      <c r="IL687" s="7"/>
      <c r="IM687" s="7"/>
      <c r="IN687" s="7"/>
      <c r="IO687" s="7"/>
      <c r="IP687" s="7"/>
      <c r="IQ687" s="7"/>
      <c r="IR687" s="7"/>
      <c r="IS687" s="7"/>
      <c r="IT687" s="7"/>
      <c r="IU687" s="7"/>
      <c r="IV687" s="7"/>
      <c r="IW687" s="7"/>
      <c r="IX687" s="7"/>
      <c r="IY687" s="7"/>
      <c r="IZ687" s="7"/>
      <c r="JA687" s="7"/>
      <c r="JB687" s="7"/>
      <c r="JC687" s="7"/>
      <c r="JD687" s="7"/>
      <c r="JE687" s="7"/>
      <c r="JF687" s="7"/>
      <c r="JG687" s="7"/>
      <c r="JH687" s="7"/>
      <c r="JI687" s="7"/>
      <c r="JJ687" s="7"/>
      <c r="JK687" s="7"/>
      <c r="JL687" s="7"/>
      <c r="JM687" s="7"/>
      <c r="JN687" s="7"/>
      <c r="JO687" s="7"/>
      <c r="JP687" s="7"/>
      <c r="JQ687" s="7"/>
      <c r="JR687" s="7"/>
      <c r="JS687" s="7"/>
      <c r="JT687" s="7"/>
      <c r="JU687" s="7"/>
      <c r="JV687" s="7"/>
      <c r="JW687" s="7"/>
      <c r="JX687" s="7"/>
      <c r="JY687" s="7"/>
      <c r="JZ687" s="7"/>
      <c r="KA687" s="7"/>
      <c r="KB687" s="7"/>
      <c r="KC687" s="7"/>
      <c r="KD687" s="7"/>
      <c r="KE687" s="7"/>
      <c r="KF687" s="7"/>
      <c r="KG687" s="7"/>
      <c r="KH687" s="7"/>
      <c r="KI687" s="7"/>
      <c r="KJ687" s="7"/>
      <c r="KK687" s="7"/>
      <c r="KL687" s="7"/>
      <c r="KM687" s="7"/>
      <c r="KN687" s="7"/>
      <c r="KO687" s="7"/>
      <c r="KP687" s="7"/>
      <c r="KQ687" s="7"/>
      <c r="KR687" s="7"/>
      <c r="KS687" s="7"/>
      <c r="KT687" s="7"/>
      <c r="KU687" s="7"/>
      <c r="KV687" s="7"/>
      <c r="KW687" s="7"/>
      <c r="KX687" s="7"/>
      <c r="KY687" s="7"/>
      <c r="KZ687" s="7"/>
      <c r="LA687" s="7"/>
      <c r="LB687" s="7"/>
      <c r="LC687" s="7"/>
      <c r="LD687" s="7"/>
      <c r="LE687" s="7"/>
      <c r="LF687" s="7"/>
      <c r="LG687" s="7"/>
      <c r="LH687" s="7"/>
      <c r="LI687" s="7"/>
      <c r="LJ687" s="7"/>
      <c r="LK687" s="7"/>
      <c r="LL687" s="7"/>
      <c r="LM687" s="7"/>
      <c r="LN687" s="7"/>
      <c r="LO687" s="7"/>
      <c r="LP687" s="7"/>
      <c r="LQ687" s="7"/>
      <c r="LR687" s="7"/>
      <c r="LS687" s="7"/>
      <c r="LT687" s="7"/>
      <c r="LU687" s="7"/>
      <c r="LV687" s="7"/>
      <c r="LW687" s="7"/>
      <c r="LX687" s="7"/>
      <c r="LY687" s="7"/>
      <c r="LZ687" s="7"/>
      <c r="MA687" s="7"/>
      <c r="MB687" s="7"/>
      <c r="MC687" s="7"/>
      <c r="MD687" s="7"/>
      <c r="ME687" s="7"/>
      <c r="MF687" s="7"/>
      <c r="MG687" s="7"/>
      <c r="MH687" s="7"/>
      <c r="MI687" s="7"/>
      <c r="MJ687" s="7"/>
      <c r="MK687" s="7"/>
      <c r="ML687" s="7"/>
      <c r="MM687" s="7"/>
      <c r="MN687" s="7"/>
      <c r="MO687" s="7"/>
      <c r="MP687" s="7"/>
      <c r="MQ687" s="7"/>
      <c r="MR687" s="7"/>
      <c r="MS687" s="7"/>
      <c r="MT687" s="7"/>
      <c r="MU687" s="7"/>
      <c r="MV687" s="7"/>
      <c r="MW687" s="7"/>
      <c r="MX687" s="7"/>
      <c r="MY687" s="7"/>
      <c r="MZ687" s="7"/>
      <c r="NA687" s="7"/>
      <c r="NB687" s="7"/>
      <c r="NC687" s="7"/>
      <c r="ND687" s="7"/>
      <c r="NE687" s="7"/>
      <c r="NF687" s="7"/>
      <c r="NG687" s="7"/>
      <c r="NH687" s="7"/>
      <c r="NI687" s="7"/>
      <c r="NJ687" s="7"/>
      <c r="NK687" s="7"/>
      <c r="NL687" s="7"/>
      <c r="NM687" s="7"/>
      <c r="NN687" s="7"/>
      <c r="NO687" s="7"/>
      <c r="NP687" s="7"/>
      <c r="NQ687" s="7"/>
      <c r="NR687" s="7"/>
      <c r="NS687" s="7"/>
      <c r="NT687" s="7"/>
      <c r="NU687" s="7"/>
      <c r="NV687" s="7"/>
      <c r="NW687" s="7"/>
      <c r="NX687" s="7"/>
      <c r="NY687" s="7"/>
      <c r="NZ687" s="7"/>
      <c r="OA687" s="7"/>
      <c r="OB687" s="7"/>
      <c r="OC687" s="7"/>
      <c r="OD687" s="7"/>
      <c r="OE687" s="7"/>
      <c r="OF687" s="7"/>
      <c r="OG687" s="7"/>
      <c r="OH687" s="7"/>
      <c r="OI687" s="7"/>
      <c r="OJ687" s="7"/>
      <c r="OK687" s="7"/>
      <c r="OL687" s="7"/>
      <c r="OM687" s="7"/>
      <c r="ON687" s="7"/>
      <c r="OO687" s="7"/>
      <c r="OP687" s="7"/>
      <c r="OQ687" s="7"/>
      <c r="OR687" s="7"/>
      <c r="OS687" s="7"/>
      <c r="OT687" s="7"/>
      <c r="OU687" s="7"/>
      <c r="OV687" s="7"/>
      <c r="OW687" s="7"/>
      <c r="OX687" s="7"/>
      <c r="OY687" s="7"/>
      <c r="OZ687" s="7"/>
      <c r="PA687" s="7"/>
      <c r="PB687" s="7"/>
      <c r="PC687" s="7"/>
      <c r="PD687" s="7"/>
      <c r="PE687" s="7"/>
      <c r="PF687" s="7"/>
      <c r="PG687" s="7"/>
      <c r="PH687" s="7"/>
      <c r="PI687" s="7"/>
      <c r="PJ687" s="7"/>
      <c r="PK687" s="7"/>
      <c r="PL687" s="7"/>
      <c r="PM687" s="7"/>
      <c r="PN687" s="7"/>
      <c r="PO687" s="7"/>
      <c r="PP687" s="7"/>
      <c r="PQ687" s="7"/>
      <c r="PR687" s="7"/>
      <c r="PS687" s="7"/>
      <c r="PT687" s="7"/>
      <c r="PU687" s="7"/>
      <c r="PV687" s="7"/>
      <c r="PW687" s="7"/>
      <c r="PX687" s="7"/>
      <c r="PY687" s="7"/>
      <c r="PZ687" s="7"/>
      <c r="QA687" s="7"/>
      <c r="QB687" s="7"/>
      <c r="QC687" s="7"/>
      <c r="QD687" s="7"/>
      <c r="QE687" s="7"/>
      <c r="QF687" s="7"/>
      <c r="QG687" s="7"/>
      <c r="QH687" s="7"/>
      <c r="QI687" s="7"/>
      <c r="QJ687" s="7"/>
      <c r="QK687" s="7"/>
      <c r="QL687" s="7"/>
      <c r="QM687" s="7"/>
      <c r="QN687" s="7"/>
      <c r="QO687" s="7"/>
      <c r="QP687" s="7"/>
      <c r="QQ687" s="7"/>
      <c r="QR687" s="7"/>
      <c r="QS687" s="7"/>
      <c r="QT687" s="7"/>
      <c r="QU687" s="7"/>
      <c r="QV687" s="7"/>
      <c r="QW687" s="7"/>
      <c r="QX687" s="7"/>
      <c r="QY687" s="7"/>
      <c r="QZ687" s="7"/>
      <c r="RA687" s="7"/>
      <c r="RB687" s="7"/>
      <c r="RC687" s="7"/>
      <c r="RD687" s="7"/>
      <c r="RE687" s="7"/>
      <c r="RF687" s="7"/>
      <c r="RG687" s="7"/>
      <c r="RH687" s="7"/>
      <c r="RI687" s="7"/>
      <c r="RJ687" s="7"/>
      <c r="RK687" s="7"/>
      <c r="RL687" s="7"/>
      <c r="RM687" s="7"/>
      <c r="RN687" s="7"/>
      <c r="RO687" s="7"/>
      <c r="RP687" s="7"/>
      <c r="RQ687" s="7"/>
      <c r="RR687" s="7"/>
      <c r="RS687" s="7"/>
      <c r="RT687" s="7"/>
      <c r="RU687" s="7"/>
      <c r="RV687" s="7"/>
      <c r="RW687" s="7"/>
      <c r="RX687" s="7"/>
      <c r="RY687" s="7"/>
      <c r="RZ687" s="7"/>
      <c r="SA687" s="7"/>
      <c r="SB687" s="7"/>
      <c r="SC687" s="7"/>
      <c r="SD687" s="7"/>
      <c r="SE687" s="7"/>
      <c r="SF687" s="7"/>
      <c r="SG687" s="7"/>
      <c r="SH687" s="7"/>
      <c r="SI687" s="7"/>
      <c r="SJ687" s="7"/>
      <c r="SK687" s="7"/>
    </row>
    <row r="688" ht="14.2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  <c r="DT688" s="7"/>
      <c r="DU688" s="7"/>
      <c r="DV688" s="7"/>
      <c r="DW688" s="7"/>
      <c r="DX688" s="7"/>
      <c r="DY688" s="7"/>
      <c r="DZ688" s="7"/>
      <c r="EA688" s="7"/>
      <c r="EB688" s="7"/>
      <c r="EC688" s="7"/>
      <c r="ED688" s="7"/>
      <c r="EE688" s="7"/>
      <c r="EF688" s="7"/>
      <c r="EG688" s="7"/>
      <c r="EH688" s="7"/>
      <c r="EI688" s="7"/>
      <c r="EJ688" s="7"/>
      <c r="EK688" s="7"/>
      <c r="EL688" s="7"/>
      <c r="EM688" s="7"/>
      <c r="EN688" s="7"/>
      <c r="EO688" s="7"/>
      <c r="EP688" s="7"/>
      <c r="EQ688" s="7"/>
      <c r="ER688" s="7"/>
      <c r="ES688" s="7"/>
      <c r="ET688" s="7"/>
      <c r="EU688" s="7"/>
      <c r="EV688" s="7"/>
      <c r="EW688" s="7"/>
      <c r="EX688" s="7"/>
      <c r="EY688" s="7"/>
      <c r="EZ688" s="7"/>
      <c r="FA688" s="7"/>
      <c r="FB688" s="7"/>
      <c r="FC688" s="7"/>
      <c r="FD688" s="7"/>
      <c r="FE688" s="7"/>
      <c r="FF688" s="7"/>
      <c r="FG688" s="7"/>
      <c r="FH688" s="7"/>
      <c r="FI688" s="7"/>
      <c r="FJ688" s="7"/>
      <c r="FK688" s="7"/>
      <c r="FL688" s="7"/>
      <c r="FM688" s="7"/>
      <c r="FN688" s="7"/>
      <c r="FO688" s="7"/>
      <c r="FP688" s="7"/>
      <c r="FQ688" s="7"/>
      <c r="FR688" s="7"/>
      <c r="FS688" s="7"/>
      <c r="FT688" s="7"/>
      <c r="FU688" s="7"/>
      <c r="FV688" s="7"/>
      <c r="FW688" s="7"/>
      <c r="FX688" s="7"/>
      <c r="FY688" s="7"/>
      <c r="FZ688" s="7"/>
      <c r="GA688" s="7"/>
      <c r="GB688" s="7"/>
      <c r="GC688" s="7"/>
      <c r="GD688" s="7"/>
      <c r="GE688" s="7"/>
      <c r="GF688" s="7"/>
      <c r="GG688" s="7"/>
      <c r="GH688" s="7"/>
      <c r="GI688" s="7"/>
      <c r="GJ688" s="7"/>
      <c r="GK688" s="7"/>
      <c r="GL688" s="7"/>
      <c r="GM688" s="7"/>
      <c r="GN688" s="7"/>
      <c r="GO688" s="7"/>
      <c r="GP688" s="7"/>
      <c r="GQ688" s="7"/>
      <c r="GR688" s="7"/>
      <c r="GS688" s="7"/>
      <c r="GT688" s="7"/>
      <c r="GU688" s="7"/>
      <c r="GV688" s="7"/>
      <c r="GW688" s="7"/>
      <c r="GX688" s="7"/>
      <c r="GY688" s="7"/>
      <c r="GZ688" s="7"/>
      <c r="HA688" s="7"/>
      <c r="HB688" s="7"/>
      <c r="HC688" s="7"/>
      <c r="HD688" s="7"/>
      <c r="HE688" s="7"/>
      <c r="HF688" s="7"/>
      <c r="HG688" s="7"/>
      <c r="HH688" s="7"/>
      <c r="HI688" s="7"/>
      <c r="HJ688" s="7"/>
      <c r="HK688" s="7"/>
      <c r="HL688" s="7"/>
      <c r="HM688" s="7"/>
      <c r="HN688" s="7"/>
      <c r="HO688" s="7"/>
      <c r="HP688" s="7"/>
      <c r="HQ688" s="7"/>
      <c r="HR688" s="7"/>
      <c r="HS688" s="7"/>
      <c r="HT688" s="7"/>
      <c r="HU688" s="7"/>
      <c r="HV688" s="7"/>
      <c r="HW688" s="7"/>
      <c r="HX688" s="7"/>
      <c r="HY688" s="7"/>
      <c r="HZ688" s="7"/>
      <c r="IA688" s="7"/>
      <c r="IB688" s="7"/>
      <c r="IC688" s="7"/>
      <c r="ID688" s="7"/>
      <c r="IE688" s="7"/>
      <c r="IF688" s="7"/>
      <c r="IG688" s="7"/>
      <c r="IH688" s="7"/>
      <c r="II688" s="7"/>
      <c r="IJ688" s="7"/>
      <c r="IK688" s="7"/>
      <c r="IL688" s="7"/>
      <c r="IM688" s="7"/>
      <c r="IN688" s="7"/>
      <c r="IO688" s="7"/>
      <c r="IP688" s="7"/>
      <c r="IQ688" s="7"/>
      <c r="IR688" s="7"/>
      <c r="IS688" s="7"/>
      <c r="IT688" s="7"/>
      <c r="IU688" s="7"/>
      <c r="IV688" s="7"/>
      <c r="IW688" s="7"/>
      <c r="IX688" s="7"/>
      <c r="IY688" s="7"/>
      <c r="IZ688" s="7"/>
      <c r="JA688" s="7"/>
      <c r="JB688" s="7"/>
      <c r="JC688" s="7"/>
      <c r="JD688" s="7"/>
      <c r="JE688" s="7"/>
      <c r="JF688" s="7"/>
      <c r="JG688" s="7"/>
      <c r="JH688" s="7"/>
      <c r="JI688" s="7"/>
      <c r="JJ688" s="7"/>
      <c r="JK688" s="7"/>
      <c r="JL688" s="7"/>
      <c r="JM688" s="7"/>
      <c r="JN688" s="7"/>
      <c r="JO688" s="7"/>
      <c r="JP688" s="7"/>
      <c r="JQ688" s="7"/>
      <c r="JR688" s="7"/>
      <c r="JS688" s="7"/>
      <c r="JT688" s="7"/>
      <c r="JU688" s="7"/>
      <c r="JV688" s="7"/>
      <c r="JW688" s="7"/>
      <c r="JX688" s="7"/>
      <c r="JY688" s="7"/>
      <c r="JZ688" s="7"/>
      <c r="KA688" s="7"/>
      <c r="KB688" s="7"/>
      <c r="KC688" s="7"/>
      <c r="KD688" s="7"/>
      <c r="KE688" s="7"/>
      <c r="KF688" s="7"/>
      <c r="KG688" s="7"/>
      <c r="KH688" s="7"/>
      <c r="KI688" s="7"/>
      <c r="KJ688" s="7"/>
      <c r="KK688" s="7"/>
      <c r="KL688" s="7"/>
      <c r="KM688" s="7"/>
      <c r="KN688" s="7"/>
      <c r="KO688" s="7"/>
      <c r="KP688" s="7"/>
      <c r="KQ688" s="7"/>
      <c r="KR688" s="7"/>
      <c r="KS688" s="7"/>
      <c r="KT688" s="7"/>
      <c r="KU688" s="7"/>
      <c r="KV688" s="7"/>
      <c r="KW688" s="7"/>
      <c r="KX688" s="7"/>
      <c r="KY688" s="7"/>
      <c r="KZ688" s="7"/>
      <c r="LA688" s="7"/>
      <c r="LB688" s="7"/>
      <c r="LC688" s="7"/>
      <c r="LD688" s="7"/>
      <c r="LE688" s="7"/>
      <c r="LF688" s="7"/>
      <c r="LG688" s="7"/>
      <c r="LH688" s="7"/>
      <c r="LI688" s="7"/>
      <c r="LJ688" s="7"/>
      <c r="LK688" s="7"/>
      <c r="LL688" s="7"/>
      <c r="LM688" s="7"/>
      <c r="LN688" s="7"/>
      <c r="LO688" s="7"/>
      <c r="LP688" s="7"/>
      <c r="LQ688" s="7"/>
      <c r="LR688" s="7"/>
      <c r="LS688" s="7"/>
      <c r="LT688" s="7"/>
      <c r="LU688" s="7"/>
      <c r="LV688" s="7"/>
      <c r="LW688" s="7"/>
      <c r="LX688" s="7"/>
      <c r="LY688" s="7"/>
      <c r="LZ688" s="7"/>
      <c r="MA688" s="7"/>
      <c r="MB688" s="7"/>
      <c r="MC688" s="7"/>
      <c r="MD688" s="7"/>
      <c r="ME688" s="7"/>
      <c r="MF688" s="7"/>
      <c r="MG688" s="7"/>
      <c r="MH688" s="7"/>
      <c r="MI688" s="7"/>
      <c r="MJ688" s="7"/>
      <c r="MK688" s="7"/>
      <c r="ML688" s="7"/>
      <c r="MM688" s="7"/>
      <c r="MN688" s="7"/>
      <c r="MO688" s="7"/>
      <c r="MP688" s="7"/>
      <c r="MQ688" s="7"/>
      <c r="MR688" s="7"/>
      <c r="MS688" s="7"/>
      <c r="MT688" s="7"/>
      <c r="MU688" s="7"/>
      <c r="MV688" s="7"/>
      <c r="MW688" s="7"/>
      <c r="MX688" s="7"/>
      <c r="MY688" s="7"/>
      <c r="MZ688" s="7"/>
      <c r="NA688" s="7"/>
      <c r="NB688" s="7"/>
      <c r="NC688" s="7"/>
      <c r="ND688" s="7"/>
      <c r="NE688" s="7"/>
      <c r="NF688" s="7"/>
      <c r="NG688" s="7"/>
      <c r="NH688" s="7"/>
      <c r="NI688" s="7"/>
      <c r="NJ688" s="7"/>
      <c r="NK688" s="7"/>
      <c r="NL688" s="7"/>
      <c r="NM688" s="7"/>
      <c r="NN688" s="7"/>
      <c r="NO688" s="7"/>
      <c r="NP688" s="7"/>
      <c r="NQ688" s="7"/>
      <c r="NR688" s="7"/>
      <c r="NS688" s="7"/>
      <c r="NT688" s="7"/>
      <c r="NU688" s="7"/>
      <c r="NV688" s="7"/>
      <c r="NW688" s="7"/>
      <c r="NX688" s="7"/>
      <c r="NY688" s="7"/>
      <c r="NZ688" s="7"/>
      <c r="OA688" s="7"/>
      <c r="OB688" s="7"/>
      <c r="OC688" s="7"/>
      <c r="OD688" s="7"/>
      <c r="OE688" s="7"/>
      <c r="OF688" s="7"/>
      <c r="OG688" s="7"/>
      <c r="OH688" s="7"/>
      <c r="OI688" s="7"/>
      <c r="OJ688" s="7"/>
      <c r="OK688" s="7"/>
      <c r="OL688" s="7"/>
      <c r="OM688" s="7"/>
      <c r="ON688" s="7"/>
      <c r="OO688" s="7"/>
      <c r="OP688" s="7"/>
      <c r="OQ688" s="7"/>
      <c r="OR688" s="7"/>
      <c r="OS688" s="7"/>
      <c r="OT688" s="7"/>
      <c r="OU688" s="7"/>
      <c r="OV688" s="7"/>
      <c r="OW688" s="7"/>
      <c r="OX688" s="7"/>
      <c r="OY688" s="7"/>
      <c r="OZ688" s="7"/>
      <c r="PA688" s="7"/>
      <c r="PB688" s="7"/>
      <c r="PC688" s="7"/>
      <c r="PD688" s="7"/>
      <c r="PE688" s="7"/>
      <c r="PF688" s="7"/>
      <c r="PG688" s="7"/>
      <c r="PH688" s="7"/>
      <c r="PI688" s="7"/>
      <c r="PJ688" s="7"/>
      <c r="PK688" s="7"/>
      <c r="PL688" s="7"/>
      <c r="PM688" s="7"/>
      <c r="PN688" s="7"/>
      <c r="PO688" s="7"/>
      <c r="PP688" s="7"/>
      <c r="PQ688" s="7"/>
      <c r="PR688" s="7"/>
      <c r="PS688" s="7"/>
      <c r="PT688" s="7"/>
      <c r="PU688" s="7"/>
      <c r="PV688" s="7"/>
      <c r="PW688" s="7"/>
      <c r="PX688" s="7"/>
      <c r="PY688" s="7"/>
      <c r="PZ688" s="7"/>
      <c r="QA688" s="7"/>
      <c r="QB688" s="7"/>
      <c r="QC688" s="7"/>
      <c r="QD688" s="7"/>
      <c r="QE688" s="7"/>
      <c r="QF688" s="7"/>
      <c r="QG688" s="7"/>
      <c r="QH688" s="7"/>
      <c r="QI688" s="7"/>
      <c r="QJ688" s="7"/>
      <c r="QK688" s="7"/>
      <c r="QL688" s="7"/>
      <c r="QM688" s="7"/>
      <c r="QN688" s="7"/>
      <c r="QO688" s="7"/>
      <c r="QP688" s="7"/>
      <c r="QQ688" s="7"/>
      <c r="QR688" s="7"/>
      <c r="QS688" s="7"/>
      <c r="QT688" s="7"/>
      <c r="QU688" s="7"/>
      <c r="QV688" s="7"/>
      <c r="QW688" s="7"/>
      <c r="QX688" s="7"/>
      <c r="QY688" s="7"/>
      <c r="QZ688" s="7"/>
      <c r="RA688" s="7"/>
      <c r="RB688" s="7"/>
      <c r="RC688" s="7"/>
      <c r="RD688" s="7"/>
      <c r="RE688" s="7"/>
      <c r="RF688" s="7"/>
      <c r="RG688" s="7"/>
      <c r="RH688" s="7"/>
      <c r="RI688" s="7"/>
      <c r="RJ688" s="7"/>
      <c r="RK688" s="7"/>
      <c r="RL688" s="7"/>
      <c r="RM688" s="7"/>
      <c r="RN688" s="7"/>
      <c r="RO688" s="7"/>
      <c r="RP688" s="7"/>
      <c r="RQ688" s="7"/>
      <c r="RR688" s="7"/>
      <c r="RS688" s="7"/>
      <c r="RT688" s="7"/>
      <c r="RU688" s="7"/>
      <c r="RV688" s="7"/>
      <c r="RW688" s="7"/>
      <c r="RX688" s="7"/>
      <c r="RY688" s="7"/>
      <c r="RZ688" s="7"/>
      <c r="SA688" s="7"/>
      <c r="SB688" s="7"/>
      <c r="SC688" s="7"/>
      <c r="SD688" s="7"/>
      <c r="SE688" s="7"/>
      <c r="SF688" s="7"/>
      <c r="SG688" s="7"/>
      <c r="SH688" s="7"/>
      <c r="SI688" s="7"/>
      <c r="SJ688" s="7"/>
      <c r="SK688" s="7"/>
    </row>
    <row r="689" ht="14.2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  <c r="DT689" s="7"/>
      <c r="DU689" s="7"/>
      <c r="DV689" s="7"/>
      <c r="DW689" s="7"/>
      <c r="DX689" s="7"/>
      <c r="DY689" s="7"/>
      <c r="DZ689" s="7"/>
      <c r="EA689" s="7"/>
      <c r="EB689" s="7"/>
      <c r="EC689" s="7"/>
      <c r="ED689" s="7"/>
      <c r="EE689" s="7"/>
      <c r="EF689" s="7"/>
      <c r="EG689" s="7"/>
      <c r="EH689" s="7"/>
      <c r="EI689" s="7"/>
      <c r="EJ689" s="7"/>
      <c r="EK689" s="7"/>
      <c r="EL689" s="7"/>
      <c r="EM689" s="7"/>
      <c r="EN689" s="7"/>
      <c r="EO689" s="7"/>
      <c r="EP689" s="7"/>
      <c r="EQ689" s="7"/>
      <c r="ER689" s="7"/>
      <c r="ES689" s="7"/>
      <c r="ET689" s="7"/>
      <c r="EU689" s="7"/>
      <c r="EV689" s="7"/>
      <c r="EW689" s="7"/>
      <c r="EX689" s="7"/>
      <c r="EY689" s="7"/>
      <c r="EZ689" s="7"/>
      <c r="FA689" s="7"/>
      <c r="FB689" s="7"/>
      <c r="FC689" s="7"/>
      <c r="FD689" s="7"/>
      <c r="FE689" s="7"/>
      <c r="FF689" s="7"/>
      <c r="FG689" s="7"/>
      <c r="FH689" s="7"/>
      <c r="FI689" s="7"/>
      <c r="FJ689" s="7"/>
      <c r="FK689" s="7"/>
      <c r="FL689" s="7"/>
      <c r="FM689" s="7"/>
      <c r="FN689" s="7"/>
      <c r="FO689" s="7"/>
      <c r="FP689" s="7"/>
      <c r="FQ689" s="7"/>
      <c r="FR689" s="7"/>
      <c r="FS689" s="7"/>
      <c r="FT689" s="7"/>
      <c r="FU689" s="7"/>
      <c r="FV689" s="7"/>
      <c r="FW689" s="7"/>
      <c r="FX689" s="7"/>
      <c r="FY689" s="7"/>
      <c r="FZ689" s="7"/>
      <c r="GA689" s="7"/>
      <c r="GB689" s="7"/>
      <c r="GC689" s="7"/>
      <c r="GD689" s="7"/>
      <c r="GE689" s="7"/>
      <c r="GF689" s="7"/>
      <c r="GG689" s="7"/>
      <c r="GH689" s="7"/>
      <c r="GI689" s="7"/>
      <c r="GJ689" s="7"/>
      <c r="GK689" s="7"/>
      <c r="GL689" s="7"/>
      <c r="GM689" s="7"/>
      <c r="GN689" s="7"/>
      <c r="GO689" s="7"/>
      <c r="GP689" s="7"/>
      <c r="GQ689" s="7"/>
      <c r="GR689" s="7"/>
      <c r="GS689" s="7"/>
      <c r="GT689" s="7"/>
      <c r="GU689" s="7"/>
      <c r="GV689" s="7"/>
      <c r="GW689" s="7"/>
      <c r="GX689" s="7"/>
      <c r="GY689" s="7"/>
      <c r="GZ689" s="7"/>
      <c r="HA689" s="7"/>
      <c r="HB689" s="7"/>
      <c r="HC689" s="7"/>
      <c r="HD689" s="7"/>
      <c r="HE689" s="7"/>
      <c r="HF689" s="7"/>
      <c r="HG689" s="7"/>
      <c r="HH689" s="7"/>
      <c r="HI689" s="7"/>
      <c r="HJ689" s="7"/>
      <c r="HK689" s="7"/>
      <c r="HL689" s="7"/>
      <c r="HM689" s="7"/>
      <c r="HN689" s="7"/>
      <c r="HO689" s="7"/>
      <c r="HP689" s="7"/>
      <c r="HQ689" s="7"/>
      <c r="HR689" s="7"/>
      <c r="HS689" s="7"/>
      <c r="HT689" s="7"/>
      <c r="HU689" s="7"/>
      <c r="HV689" s="7"/>
      <c r="HW689" s="7"/>
      <c r="HX689" s="7"/>
      <c r="HY689" s="7"/>
      <c r="HZ689" s="7"/>
      <c r="IA689" s="7"/>
      <c r="IB689" s="7"/>
      <c r="IC689" s="7"/>
      <c r="ID689" s="7"/>
      <c r="IE689" s="7"/>
      <c r="IF689" s="7"/>
      <c r="IG689" s="7"/>
      <c r="IH689" s="7"/>
      <c r="II689" s="7"/>
      <c r="IJ689" s="7"/>
      <c r="IK689" s="7"/>
      <c r="IL689" s="7"/>
      <c r="IM689" s="7"/>
      <c r="IN689" s="7"/>
      <c r="IO689" s="7"/>
      <c r="IP689" s="7"/>
      <c r="IQ689" s="7"/>
      <c r="IR689" s="7"/>
      <c r="IS689" s="7"/>
      <c r="IT689" s="7"/>
      <c r="IU689" s="7"/>
      <c r="IV689" s="7"/>
      <c r="IW689" s="7"/>
      <c r="IX689" s="7"/>
      <c r="IY689" s="7"/>
      <c r="IZ689" s="7"/>
      <c r="JA689" s="7"/>
      <c r="JB689" s="7"/>
      <c r="JC689" s="7"/>
      <c r="JD689" s="7"/>
      <c r="JE689" s="7"/>
      <c r="JF689" s="7"/>
      <c r="JG689" s="7"/>
      <c r="JH689" s="7"/>
      <c r="JI689" s="7"/>
      <c r="JJ689" s="7"/>
      <c r="JK689" s="7"/>
      <c r="JL689" s="7"/>
      <c r="JM689" s="7"/>
      <c r="JN689" s="7"/>
      <c r="JO689" s="7"/>
      <c r="JP689" s="7"/>
      <c r="JQ689" s="7"/>
      <c r="JR689" s="7"/>
      <c r="JS689" s="7"/>
      <c r="JT689" s="7"/>
      <c r="JU689" s="7"/>
      <c r="JV689" s="7"/>
      <c r="JW689" s="7"/>
      <c r="JX689" s="7"/>
      <c r="JY689" s="7"/>
      <c r="JZ689" s="7"/>
      <c r="KA689" s="7"/>
      <c r="KB689" s="7"/>
      <c r="KC689" s="7"/>
      <c r="KD689" s="7"/>
      <c r="KE689" s="7"/>
      <c r="KF689" s="7"/>
      <c r="KG689" s="7"/>
      <c r="KH689" s="7"/>
      <c r="KI689" s="7"/>
      <c r="KJ689" s="7"/>
      <c r="KK689" s="7"/>
      <c r="KL689" s="7"/>
      <c r="KM689" s="7"/>
      <c r="KN689" s="7"/>
      <c r="KO689" s="7"/>
      <c r="KP689" s="7"/>
      <c r="KQ689" s="7"/>
      <c r="KR689" s="7"/>
      <c r="KS689" s="7"/>
      <c r="KT689" s="7"/>
      <c r="KU689" s="7"/>
      <c r="KV689" s="7"/>
      <c r="KW689" s="7"/>
      <c r="KX689" s="7"/>
      <c r="KY689" s="7"/>
      <c r="KZ689" s="7"/>
      <c r="LA689" s="7"/>
      <c r="LB689" s="7"/>
      <c r="LC689" s="7"/>
      <c r="LD689" s="7"/>
      <c r="LE689" s="7"/>
      <c r="LF689" s="7"/>
      <c r="LG689" s="7"/>
      <c r="LH689" s="7"/>
      <c r="LI689" s="7"/>
      <c r="LJ689" s="7"/>
      <c r="LK689" s="7"/>
      <c r="LL689" s="7"/>
      <c r="LM689" s="7"/>
      <c r="LN689" s="7"/>
      <c r="LO689" s="7"/>
      <c r="LP689" s="7"/>
      <c r="LQ689" s="7"/>
      <c r="LR689" s="7"/>
      <c r="LS689" s="7"/>
      <c r="LT689" s="7"/>
      <c r="LU689" s="7"/>
      <c r="LV689" s="7"/>
      <c r="LW689" s="7"/>
      <c r="LX689" s="7"/>
      <c r="LY689" s="7"/>
      <c r="LZ689" s="7"/>
      <c r="MA689" s="7"/>
      <c r="MB689" s="7"/>
      <c r="MC689" s="7"/>
      <c r="MD689" s="7"/>
      <c r="ME689" s="7"/>
      <c r="MF689" s="7"/>
      <c r="MG689" s="7"/>
      <c r="MH689" s="7"/>
      <c r="MI689" s="7"/>
      <c r="MJ689" s="7"/>
      <c r="MK689" s="7"/>
      <c r="ML689" s="7"/>
      <c r="MM689" s="7"/>
      <c r="MN689" s="7"/>
      <c r="MO689" s="7"/>
      <c r="MP689" s="7"/>
      <c r="MQ689" s="7"/>
      <c r="MR689" s="7"/>
      <c r="MS689" s="7"/>
      <c r="MT689" s="7"/>
      <c r="MU689" s="7"/>
      <c r="MV689" s="7"/>
      <c r="MW689" s="7"/>
      <c r="MX689" s="7"/>
      <c r="MY689" s="7"/>
      <c r="MZ689" s="7"/>
      <c r="NA689" s="7"/>
      <c r="NB689" s="7"/>
      <c r="NC689" s="7"/>
      <c r="ND689" s="7"/>
      <c r="NE689" s="7"/>
      <c r="NF689" s="7"/>
      <c r="NG689" s="7"/>
      <c r="NH689" s="7"/>
      <c r="NI689" s="7"/>
      <c r="NJ689" s="7"/>
      <c r="NK689" s="7"/>
      <c r="NL689" s="7"/>
      <c r="NM689" s="7"/>
      <c r="NN689" s="7"/>
      <c r="NO689" s="7"/>
      <c r="NP689" s="7"/>
      <c r="NQ689" s="7"/>
      <c r="NR689" s="7"/>
      <c r="NS689" s="7"/>
      <c r="NT689" s="7"/>
      <c r="NU689" s="7"/>
      <c r="NV689" s="7"/>
      <c r="NW689" s="7"/>
      <c r="NX689" s="7"/>
      <c r="NY689" s="7"/>
      <c r="NZ689" s="7"/>
      <c r="OA689" s="7"/>
      <c r="OB689" s="7"/>
      <c r="OC689" s="7"/>
      <c r="OD689" s="7"/>
      <c r="OE689" s="7"/>
      <c r="OF689" s="7"/>
      <c r="OG689" s="7"/>
      <c r="OH689" s="7"/>
      <c r="OI689" s="7"/>
      <c r="OJ689" s="7"/>
      <c r="OK689" s="7"/>
      <c r="OL689" s="7"/>
      <c r="OM689" s="7"/>
      <c r="ON689" s="7"/>
      <c r="OO689" s="7"/>
      <c r="OP689" s="7"/>
      <c r="OQ689" s="7"/>
      <c r="OR689" s="7"/>
      <c r="OS689" s="7"/>
      <c r="OT689" s="7"/>
      <c r="OU689" s="7"/>
      <c r="OV689" s="7"/>
      <c r="OW689" s="7"/>
      <c r="OX689" s="7"/>
      <c r="OY689" s="7"/>
      <c r="OZ689" s="7"/>
      <c r="PA689" s="7"/>
      <c r="PB689" s="7"/>
      <c r="PC689" s="7"/>
      <c r="PD689" s="7"/>
      <c r="PE689" s="7"/>
      <c r="PF689" s="7"/>
      <c r="PG689" s="7"/>
      <c r="PH689" s="7"/>
      <c r="PI689" s="7"/>
      <c r="PJ689" s="7"/>
      <c r="PK689" s="7"/>
      <c r="PL689" s="7"/>
      <c r="PM689" s="7"/>
      <c r="PN689" s="7"/>
      <c r="PO689" s="7"/>
      <c r="PP689" s="7"/>
      <c r="PQ689" s="7"/>
      <c r="PR689" s="7"/>
      <c r="PS689" s="7"/>
      <c r="PT689" s="7"/>
      <c r="PU689" s="7"/>
      <c r="PV689" s="7"/>
      <c r="PW689" s="7"/>
      <c r="PX689" s="7"/>
      <c r="PY689" s="7"/>
      <c r="PZ689" s="7"/>
      <c r="QA689" s="7"/>
      <c r="QB689" s="7"/>
      <c r="QC689" s="7"/>
      <c r="QD689" s="7"/>
      <c r="QE689" s="7"/>
      <c r="QF689" s="7"/>
      <c r="QG689" s="7"/>
      <c r="QH689" s="7"/>
      <c r="QI689" s="7"/>
      <c r="QJ689" s="7"/>
      <c r="QK689" s="7"/>
      <c r="QL689" s="7"/>
      <c r="QM689" s="7"/>
      <c r="QN689" s="7"/>
      <c r="QO689" s="7"/>
      <c r="QP689" s="7"/>
      <c r="QQ689" s="7"/>
      <c r="QR689" s="7"/>
      <c r="QS689" s="7"/>
      <c r="QT689" s="7"/>
      <c r="QU689" s="7"/>
      <c r="QV689" s="7"/>
      <c r="QW689" s="7"/>
      <c r="QX689" s="7"/>
      <c r="QY689" s="7"/>
      <c r="QZ689" s="7"/>
      <c r="RA689" s="7"/>
      <c r="RB689" s="7"/>
      <c r="RC689" s="7"/>
      <c r="RD689" s="7"/>
      <c r="RE689" s="7"/>
      <c r="RF689" s="7"/>
      <c r="RG689" s="7"/>
      <c r="RH689" s="7"/>
      <c r="RI689" s="7"/>
      <c r="RJ689" s="7"/>
      <c r="RK689" s="7"/>
      <c r="RL689" s="7"/>
      <c r="RM689" s="7"/>
      <c r="RN689" s="7"/>
      <c r="RO689" s="7"/>
      <c r="RP689" s="7"/>
      <c r="RQ689" s="7"/>
      <c r="RR689" s="7"/>
      <c r="RS689" s="7"/>
      <c r="RT689" s="7"/>
      <c r="RU689" s="7"/>
      <c r="RV689" s="7"/>
      <c r="RW689" s="7"/>
      <c r="RX689" s="7"/>
      <c r="RY689" s="7"/>
      <c r="RZ689" s="7"/>
      <c r="SA689" s="7"/>
      <c r="SB689" s="7"/>
      <c r="SC689" s="7"/>
      <c r="SD689" s="7"/>
      <c r="SE689" s="7"/>
      <c r="SF689" s="7"/>
      <c r="SG689" s="7"/>
      <c r="SH689" s="7"/>
      <c r="SI689" s="7"/>
      <c r="SJ689" s="7"/>
      <c r="SK689" s="7"/>
    </row>
    <row r="690" ht="14.2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  <c r="DT690" s="7"/>
      <c r="DU690" s="7"/>
      <c r="DV690" s="7"/>
      <c r="DW690" s="7"/>
      <c r="DX690" s="7"/>
      <c r="DY690" s="7"/>
      <c r="DZ690" s="7"/>
      <c r="EA690" s="7"/>
      <c r="EB690" s="7"/>
      <c r="EC690" s="7"/>
      <c r="ED690" s="7"/>
      <c r="EE690" s="7"/>
      <c r="EF690" s="7"/>
      <c r="EG690" s="7"/>
      <c r="EH690" s="7"/>
      <c r="EI690" s="7"/>
      <c r="EJ690" s="7"/>
      <c r="EK690" s="7"/>
      <c r="EL690" s="7"/>
      <c r="EM690" s="7"/>
      <c r="EN690" s="7"/>
      <c r="EO690" s="7"/>
      <c r="EP690" s="7"/>
      <c r="EQ690" s="7"/>
      <c r="ER690" s="7"/>
      <c r="ES690" s="7"/>
      <c r="ET690" s="7"/>
      <c r="EU690" s="7"/>
      <c r="EV690" s="7"/>
      <c r="EW690" s="7"/>
      <c r="EX690" s="7"/>
      <c r="EY690" s="7"/>
      <c r="EZ690" s="7"/>
      <c r="FA690" s="7"/>
      <c r="FB690" s="7"/>
      <c r="FC690" s="7"/>
      <c r="FD690" s="7"/>
      <c r="FE690" s="7"/>
      <c r="FF690" s="7"/>
      <c r="FG690" s="7"/>
      <c r="FH690" s="7"/>
      <c r="FI690" s="7"/>
      <c r="FJ690" s="7"/>
      <c r="FK690" s="7"/>
      <c r="FL690" s="7"/>
      <c r="FM690" s="7"/>
      <c r="FN690" s="7"/>
      <c r="FO690" s="7"/>
      <c r="FP690" s="7"/>
      <c r="FQ690" s="7"/>
      <c r="FR690" s="7"/>
      <c r="FS690" s="7"/>
      <c r="FT690" s="7"/>
      <c r="FU690" s="7"/>
      <c r="FV690" s="7"/>
      <c r="FW690" s="7"/>
      <c r="FX690" s="7"/>
      <c r="FY690" s="7"/>
      <c r="FZ690" s="7"/>
      <c r="GA690" s="7"/>
      <c r="GB690" s="7"/>
      <c r="GC690" s="7"/>
      <c r="GD690" s="7"/>
      <c r="GE690" s="7"/>
      <c r="GF690" s="7"/>
      <c r="GG690" s="7"/>
      <c r="GH690" s="7"/>
      <c r="GI690" s="7"/>
      <c r="GJ690" s="7"/>
      <c r="GK690" s="7"/>
      <c r="GL690" s="7"/>
      <c r="GM690" s="7"/>
      <c r="GN690" s="7"/>
      <c r="GO690" s="7"/>
      <c r="GP690" s="7"/>
      <c r="GQ690" s="7"/>
      <c r="GR690" s="7"/>
      <c r="GS690" s="7"/>
      <c r="GT690" s="7"/>
      <c r="GU690" s="7"/>
      <c r="GV690" s="7"/>
      <c r="GW690" s="7"/>
      <c r="GX690" s="7"/>
      <c r="GY690" s="7"/>
      <c r="GZ690" s="7"/>
      <c r="HA690" s="7"/>
      <c r="HB690" s="7"/>
      <c r="HC690" s="7"/>
      <c r="HD690" s="7"/>
      <c r="HE690" s="7"/>
      <c r="HF690" s="7"/>
      <c r="HG690" s="7"/>
      <c r="HH690" s="7"/>
      <c r="HI690" s="7"/>
      <c r="HJ690" s="7"/>
      <c r="HK690" s="7"/>
      <c r="HL690" s="7"/>
      <c r="HM690" s="7"/>
      <c r="HN690" s="7"/>
      <c r="HO690" s="7"/>
      <c r="HP690" s="7"/>
      <c r="HQ690" s="7"/>
      <c r="HR690" s="7"/>
      <c r="HS690" s="7"/>
      <c r="HT690" s="7"/>
      <c r="HU690" s="7"/>
      <c r="HV690" s="7"/>
      <c r="HW690" s="7"/>
      <c r="HX690" s="7"/>
      <c r="HY690" s="7"/>
      <c r="HZ690" s="7"/>
      <c r="IA690" s="7"/>
      <c r="IB690" s="7"/>
      <c r="IC690" s="7"/>
      <c r="ID690" s="7"/>
      <c r="IE690" s="7"/>
      <c r="IF690" s="7"/>
      <c r="IG690" s="7"/>
      <c r="IH690" s="7"/>
      <c r="II690" s="7"/>
      <c r="IJ690" s="7"/>
      <c r="IK690" s="7"/>
      <c r="IL690" s="7"/>
      <c r="IM690" s="7"/>
      <c r="IN690" s="7"/>
      <c r="IO690" s="7"/>
      <c r="IP690" s="7"/>
      <c r="IQ690" s="7"/>
      <c r="IR690" s="7"/>
      <c r="IS690" s="7"/>
      <c r="IT690" s="7"/>
      <c r="IU690" s="7"/>
      <c r="IV690" s="7"/>
      <c r="IW690" s="7"/>
      <c r="IX690" s="7"/>
      <c r="IY690" s="7"/>
      <c r="IZ690" s="7"/>
      <c r="JA690" s="7"/>
      <c r="JB690" s="7"/>
      <c r="JC690" s="7"/>
      <c r="JD690" s="7"/>
      <c r="JE690" s="7"/>
      <c r="JF690" s="7"/>
      <c r="JG690" s="7"/>
      <c r="JH690" s="7"/>
      <c r="JI690" s="7"/>
      <c r="JJ690" s="7"/>
      <c r="JK690" s="7"/>
      <c r="JL690" s="7"/>
      <c r="JM690" s="7"/>
      <c r="JN690" s="7"/>
      <c r="JO690" s="7"/>
      <c r="JP690" s="7"/>
      <c r="JQ690" s="7"/>
      <c r="JR690" s="7"/>
      <c r="JS690" s="7"/>
      <c r="JT690" s="7"/>
      <c r="JU690" s="7"/>
      <c r="JV690" s="7"/>
      <c r="JW690" s="7"/>
      <c r="JX690" s="7"/>
      <c r="JY690" s="7"/>
      <c r="JZ690" s="7"/>
      <c r="KA690" s="7"/>
      <c r="KB690" s="7"/>
      <c r="KC690" s="7"/>
      <c r="KD690" s="7"/>
      <c r="KE690" s="7"/>
      <c r="KF690" s="7"/>
      <c r="KG690" s="7"/>
      <c r="KH690" s="7"/>
      <c r="KI690" s="7"/>
      <c r="KJ690" s="7"/>
      <c r="KK690" s="7"/>
      <c r="KL690" s="7"/>
      <c r="KM690" s="7"/>
      <c r="KN690" s="7"/>
      <c r="KO690" s="7"/>
      <c r="KP690" s="7"/>
      <c r="KQ690" s="7"/>
      <c r="KR690" s="7"/>
      <c r="KS690" s="7"/>
      <c r="KT690" s="7"/>
      <c r="KU690" s="7"/>
      <c r="KV690" s="7"/>
      <c r="KW690" s="7"/>
      <c r="KX690" s="7"/>
      <c r="KY690" s="7"/>
      <c r="KZ690" s="7"/>
      <c r="LA690" s="7"/>
      <c r="LB690" s="7"/>
      <c r="LC690" s="7"/>
      <c r="LD690" s="7"/>
      <c r="LE690" s="7"/>
      <c r="LF690" s="7"/>
      <c r="LG690" s="7"/>
      <c r="LH690" s="7"/>
      <c r="LI690" s="7"/>
      <c r="LJ690" s="7"/>
      <c r="LK690" s="7"/>
      <c r="LL690" s="7"/>
      <c r="LM690" s="7"/>
      <c r="LN690" s="7"/>
      <c r="LO690" s="7"/>
      <c r="LP690" s="7"/>
      <c r="LQ690" s="7"/>
      <c r="LR690" s="7"/>
      <c r="LS690" s="7"/>
      <c r="LT690" s="7"/>
      <c r="LU690" s="7"/>
      <c r="LV690" s="7"/>
      <c r="LW690" s="7"/>
      <c r="LX690" s="7"/>
      <c r="LY690" s="7"/>
      <c r="LZ690" s="7"/>
      <c r="MA690" s="7"/>
      <c r="MB690" s="7"/>
      <c r="MC690" s="7"/>
      <c r="MD690" s="7"/>
      <c r="ME690" s="7"/>
      <c r="MF690" s="7"/>
      <c r="MG690" s="7"/>
      <c r="MH690" s="7"/>
      <c r="MI690" s="7"/>
      <c r="MJ690" s="7"/>
      <c r="MK690" s="7"/>
      <c r="ML690" s="7"/>
      <c r="MM690" s="7"/>
      <c r="MN690" s="7"/>
      <c r="MO690" s="7"/>
      <c r="MP690" s="7"/>
      <c r="MQ690" s="7"/>
      <c r="MR690" s="7"/>
      <c r="MS690" s="7"/>
      <c r="MT690" s="7"/>
      <c r="MU690" s="7"/>
      <c r="MV690" s="7"/>
      <c r="MW690" s="7"/>
      <c r="MX690" s="7"/>
      <c r="MY690" s="7"/>
      <c r="MZ690" s="7"/>
      <c r="NA690" s="7"/>
      <c r="NB690" s="7"/>
      <c r="NC690" s="7"/>
      <c r="ND690" s="7"/>
      <c r="NE690" s="7"/>
      <c r="NF690" s="7"/>
      <c r="NG690" s="7"/>
      <c r="NH690" s="7"/>
      <c r="NI690" s="7"/>
      <c r="NJ690" s="7"/>
      <c r="NK690" s="7"/>
      <c r="NL690" s="7"/>
      <c r="NM690" s="7"/>
      <c r="NN690" s="7"/>
      <c r="NO690" s="7"/>
      <c r="NP690" s="7"/>
      <c r="NQ690" s="7"/>
      <c r="NR690" s="7"/>
      <c r="NS690" s="7"/>
      <c r="NT690" s="7"/>
      <c r="NU690" s="7"/>
      <c r="NV690" s="7"/>
      <c r="NW690" s="7"/>
      <c r="NX690" s="7"/>
      <c r="NY690" s="7"/>
      <c r="NZ690" s="7"/>
      <c r="OA690" s="7"/>
      <c r="OB690" s="7"/>
      <c r="OC690" s="7"/>
      <c r="OD690" s="7"/>
      <c r="OE690" s="7"/>
      <c r="OF690" s="7"/>
      <c r="OG690" s="7"/>
      <c r="OH690" s="7"/>
      <c r="OI690" s="7"/>
      <c r="OJ690" s="7"/>
      <c r="OK690" s="7"/>
      <c r="OL690" s="7"/>
      <c r="OM690" s="7"/>
      <c r="ON690" s="7"/>
      <c r="OO690" s="7"/>
      <c r="OP690" s="7"/>
      <c r="OQ690" s="7"/>
      <c r="OR690" s="7"/>
      <c r="OS690" s="7"/>
      <c r="OT690" s="7"/>
      <c r="OU690" s="7"/>
      <c r="OV690" s="7"/>
      <c r="OW690" s="7"/>
      <c r="OX690" s="7"/>
      <c r="OY690" s="7"/>
      <c r="OZ690" s="7"/>
      <c r="PA690" s="7"/>
      <c r="PB690" s="7"/>
      <c r="PC690" s="7"/>
      <c r="PD690" s="7"/>
      <c r="PE690" s="7"/>
      <c r="PF690" s="7"/>
      <c r="PG690" s="7"/>
      <c r="PH690" s="7"/>
      <c r="PI690" s="7"/>
      <c r="PJ690" s="7"/>
      <c r="PK690" s="7"/>
      <c r="PL690" s="7"/>
      <c r="PM690" s="7"/>
      <c r="PN690" s="7"/>
      <c r="PO690" s="7"/>
      <c r="PP690" s="7"/>
      <c r="PQ690" s="7"/>
      <c r="PR690" s="7"/>
      <c r="PS690" s="7"/>
      <c r="PT690" s="7"/>
      <c r="PU690" s="7"/>
      <c r="PV690" s="7"/>
      <c r="PW690" s="7"/>
      <c r="PX690" s="7"/>
      <c r="PY690" s="7"/>
      <c r="PZ690" s="7"/>
      <c r="QA690" s="7"/>
      <c r="QB690" s="7"/>
      <c r="QC690" s="7"/>
      <c r="QD690" s="7"/>
      <c r="QE690" s="7"/>
      <c r="QF690" s="7"/>
      <c r="QG690" s="7"/>
      <c r="QH690" s="7"/>
      <c r="QI690" s="7"/>
      <c r="QJ690" s="7"/>
      <c r="QK690" s="7"/>
      <c r="QL690" s="7"/>
      <c r="QM690" s="7"/>
      <c r="QN690" s="7"/>
      <c r="QO690" s="7"/>
      <c r="QP690" s="7"/>
      <c r="QQ690" s="7"/>
      <c r="QR690" s="7"/>
      <c r="QS690" s="7"/>
      <c r="QT690" s="7"/>
      <c r="QU690" s="7"/>
      <c r="QV690" s="7"/>
      <c r="QW690" s="7"/>
      <c r="QX690" s="7"/>
      <c r="QY690" s="7"/>
      <c r="QZ690" s="7"/>
      <c r="RA690" s="7"/>
      <c r="RB690" s="7"/>
      <c r="RC690" s="7"/>
      <c r="RD690" s="7"/>
      <c r="RE690" s="7"/>
      <c r="RF690" s="7"/>
      <c r="RG690" s="7"/>
      <c r="RH690" s="7"/>
      <c r="RI690" s="7"/>
      <c r="RJ690" s="7"/>
      <c r="RK690" s="7"/>
      <c r="RL690" s="7"/>
      <c r="RM690" s="7"/>
      <c r="RN690" s="7"/>
      <c r="RO690" s="7"/>
      <c r="RP690" s="7"/>
      <c r="RQ690" s="7"/>
      <c r="RR690" s="7"/>
      <c r="RS690" s="7"/>
      <c r="RT690" s="7"/>
      <c r="RU690" s="7"/>
      <c r="RV690" s="7"/>
      <c r="RW690" s="7"/>
      <c r="RX690" s="7"/>
      <c r="RY690" s="7"/>
      <c r="RZ690" s="7"/>
      <c r="SA690" s="7"/>
      <c r="SB690" s="7"/>
      <c r="SC690" s="7"/>
      <c r="SD690" s="7"/>
      <c r="SE690" s="7"/>
      <c r="SF690" s="7"/>
      <c r="SG690" s="7"/>
      <c r="SH690" s="7"/>
      <c r="SI690" s="7"/>
      <c r="SJ690" s="7"/>
      <c r="SK690" s="7"/>
    </row>
    <row r="691" ht="14.2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  <c r="DT691" s="7"/>
      <c r="DU691" s="7"/>
      <c r="DV691" s="7"/>
      <c r="DW691" s="7"/>
      <c r="DX691" s="7"/>
      <c r="DY691" s="7"/>
      <c r="DZ691" s="7"/>
      <c r="EA691" s="7"/>
      <c r="EB691" s="7"/>
      <c r="EC691" s="7"/>
      <c r="ED691" s="7"/>
      <c r="EE691" s="7"/>
      <c r="EF691" s="7"/>
      <c r="EG691" s="7"/>
      <c r="EH691" s="7"/>
      <c r="EI691" s="7"/>
      <c r="EJ691" s="7"/>
      <c r="EK691" s="7"/>
      <c r="EL691" s="7"/>
      <c r="EM691" s="7"/>
      <c r="EN691" s="7"/>
      <c r="EO691" s="7"/>
      <c r="EP691" s="7"/>
      <c r="EQ691" s="7"/>
      <c r="ER691" s="7"/>
      <c r="ES691" s="7"/>
      <c r="ET691" s="7"/>
      <c r="EU691" s="7"/>
      <c r="EV691" s="7"/>
      <c r="EW691" s="7"/>
      <c r="EX691" s="7"/>
      <c r="EY691" s="7"/>
      <c r="EZ691" s="7"/>
      <c r="FA691" s="7"/>
      <c r="FB691" s="7"/>
      <c r="FC691" s="7"/>
      <c r="FD691" s="7"/>
      <c r="FE691" s="7"/>
      <c r="FF691" s="7"/>
      <c r="FG691" s="7"/>
      <c r="FH691" s="7"/>
      <c r="FI691" s="7"/>
      <c r="FJ691" s="7"/>
      <c r="FK691" s="7"/>
      <c r="FL691" s="7"/>
      <c r="FM691" s="7"/>
      <c r="FN691" s="7"/>
      <c r="FO691" s="7"/>
      <c r="FP691" s="7"/>
      <c r="FQ691" s="7"/>
      <c r="FR691" s="7"/>
      <c r="FS691" s="7"/>
      <c r="FT691" s="7"/>
      <c r="FU691" s="7"/>
      <c r="FV691" s="7"/>
      <c r="FW691" s="7"/>
      <c r="FX691" s="7"/>
      <c r="FY691" s="7"/>
      <c r="FZ691" s="7"/>
      <c r="GA691" s="7"/>
      <c r="GB691" s="7"/>
      <c r="GC691" s="7"/>
      <c r="GD691" s="7"/>
      <c r="GE691" s="7"/>
      <c r="GF691" s="7"/>
      <c r="GG691" s="7"/>
      <c r="GH691" s="7"/>
      <c r="GI691" s="7"/>
      <c r="GJ691" s="7"/>
      <c r="GK691" s="7"/>
      <c r="GL691" s="7"/>
      <c r="GM691" s="7"/>
      <c r="GN691" s="7"/>
      <c r="GO691" s="7"/>
      <c r="GP691" s="7"/>
      <c r="GQ691" s="7"/>
      <c r="GR691" s="7"/>
      <c r="GS691" s="7"/>
      <c r="GT691" s="7"/>
      <c r="GU691" s="7"/>
      <c r="GV691" s="7"/>
      <c r="GW691" s="7"/>
      <c r="GX691" s="7"/>
      <c r="GY691" s="7"/>
      <c r="GZ691" s="7"/>
      <c r="HA691" s="7"/>
      <c r="HB691" s="7"/>
      <c r="HC691" s="7"/>
      <c r="HD691" s="7"/>
      <c r="HE691" s="7"/>
      <c r="HF691" s="7"/>
      <c r="HG691" s="7"/>
      <c r="HH691" s="7"/>
      <c r="HI691" s="7"/>
      <c r="HJ691" s="7"/>
      <c r="HK691" s="7"/>
      <c r="HL691" s="7"/>
      <c r="HM691" s="7"/>
      <c r="HN691" s="7"/>
      <c r="HO691" s="7"/>
      <c r="HP691" s="7"/>
      <c r="HQ691" s="7"/>
      <c r="HR691" s="7"/>
      <c r="HS691" s="7"/>
      <c r="HT691" s="7"/>
      <c r="HU691" s="7"/>
      <c r="HV691" s="7"/>
      <c r="HW691" s="7"/>
      <c r="HX691" s="7"/>
      <c r="HY691" s="7"/>
      <c r="HZ691" s="7"/>
      <c r="IA691" s="7"/>
      <c r="IB691" s="7"/>
      <c r="IC691" s="7"/>
      <c r="ID691" s="7"/>
      <c r="IE691" s="7"/>
      <c r="IF691" s="7"/>
      <c r="IG691" s="7"/>
      <c r="IH691" s="7"/>
      <c r="II691" s="7"/>
      <c r="IJ691" s="7"/>
      <c r="IK691" s="7"/>
      <c r="IL691" s="7"/>
      <c r="IM691" s="7"/>
      <c r="IN691" s="7"/>
      <c r="IO691" s="7"/>
      <c r="IP691" s="7"/>
      <c r="IQ691" s="7"/>
      <c r="IR691" s="7"/>
      <c r="IS691" s="7"/>
      <c r="IT691" s="7"/>
      <c r="IU691" s="7"/>
      <c r="IV691" s="7"/>
      <c r="IW691" s="7"/>
      <c r="IX691" s="7"/>
      <c r="IY691" s="7"/>
      <c r="IZ691" s="7"/>
      <c r="JA691" s="7"/>
      <c r="JB691" s="7"/>
      <c r="JC691" s="7"/>
      <c r="JD691" s="7"/>
      <c r="JE691" s="7"/>
      <c r="JF691" s="7"/>
      <c r="JG691" s="7"/>
      <c r="JH691" s="7"/>
      <c r="JI691" s="7"/>
      <c r="JJ691" s="7"/>
      <c r="JK691" s="7"/>
      <c r="JL691" s="7"/>
      <c r="JM691" s="7"/>
      <c r="JN691" s="7"/>
      <c r="JO691" s="7"/>
      <c r="JP691" s="7"/>
      <c r="JQ691" s="7"/>
      <c r="JR691" s="7"/>
      <c r="JS691" s="7"/>
      <c r="JT691" s="7"/>
      <c r="JU691" s="7"/>
      <c r="JV691" s="7"/>
      <c r="JW691" s="7"/>
      <c r="JX691" s="7"/>
      <c r="JY691" s="7"/>
      <c r="JZ691" s="7"/>
      <c r="KA691" s="7"/>
      <c r="KB691" s="7"/>
      <c r="KC691" s="7"/>
      <c r="KD691" s="7"/>
      <c r="KE691" s="7"/>
      <c r="KF691" s="7"/>
      <c r="KG691" s="7"/>
      <c r="KH691" s="7"/>
      <c r="KI691" s="7"/>
      <c r="KJ691" s="7"/>
      <c r="KK691" s="7"/>
      <c r="KL691" s="7"/>
      <c r="KM691" s="7"/>
      <c r="KN691" s="7"/>
      <c r="KO691" s="7"/>
      <c r="KP691" s="7"/>
      <c r="KQ691" s="7"/>
      <c r="KR691" s="7"/>
      <c r="KS691" s="7"/>
      <c r="KT691" s="7"/>
      <c r="KU691" s="7"/>
      <c r="KV691" s="7"/>
      <c r="KW691" s="7"/>
      <c r="KX691" s="7"/>
      <c r="KY691" s="7"/>
      <c r="KZ691" s="7"/>
      <c r="LA691" s="7"/>
      <c r="LB691" s="7"/>
      <c r="LC691" s="7"/>
      <c r="LD691" s="7"/>
      <c r="LE691" s="7"/>
      <c r="LF691" s="7"/>
      <c r="LG691" s="7"/>
      <c r="LH691" s="7"/>
      <c r="LI691" s="7"/>
      <c r="LJ691" s="7"/>
      <c r="LK691" s="7"/>
      <c r="LL691" s="7"/>
      <c r="LM691" s="7"/>
      <c r="LN691" s="7"/>
      <c r="LO691" s="7"/>
      <c r="LP691" s="7"/>
      <c r="LQ691" s="7"/>
      <c r="LR691" s="7"/>
      <c r="LS691" s="7"/>
      <c r="LT691" s="7"/>
      <c r="LU691" s="7"/>
      <c r="LV691" s="7"/>
      <c r="LW691" s="7"/>
      <c r="LX691" s="7"/>
      <c r="LY691" s="7"/>
      <c r="LZ691" s="7"/>
      <c r="MA691" s="7"/>
      <c r="MB691" s="7"/>
      <c r="MC691" s="7"/>
      <c r="MD691" s="7"/>
      <c r="ME691" s="7"/>
      <c r="MF691" s="7"/>
      <c r="MG691" s="7"/>
      <c r="MH691" s="7"/>
      <c r="MI691" s="7"/>
      <c r="MJ691" s="7"/>
      <c r="MK691" s="7"/>
      <c r="ML691" s="7"/>
      <c r="MM691" s="7"/>
      <c r="MN691" s="7"/>
      <c r="MO691" s="7"/>
      <c r="MP691" s="7"/>
      <c r="MQ691" s="7"/>
      <c r="MR691" s="7"/>
      <c r="MS691" s="7"/>
      <c r="MT691" s="7"/>
      <c r="MU691" s="7"/>
      <c r="MV691" s="7"/>
      <c r="MW691" s="7"/>
      <c r="MX691" s="7"/>
      <c r="MY691" s="7"/>
      <c r="MZ691" s="7"/>
      <c r="NA691" s="7"/>
      <c r="NB691" s="7"/>
      <c r="NC691" s="7"/>
      <c r="ND691" s="7"/>
      <c r="NE691" s="7"/>
      <c r="NF691" s="7"/>
      <c r="NG691" s="7"/>
      <c r="NH691" s="7"/>
      <c r="NI691" s="7"/>
      <c r="NJ691" s="7"/>
      <c r="NK691" s="7"/>
      <c r="NL691" s="7"/>
      <c r="NM691" s="7"/>
      <c r="NN691" s="7"/>
      <c r="NO691" s="7"/>
      <c r="NP691" s="7"/>
      <c r="NQ691" s="7"/>
      <c r="NR691" s="7"/>
      <c r="NS691" s="7"/>
      <c r="NT691" s="7"/>
      <c r="NU691" s="7"/>
      <c r="NV691" s="7"/>
      <c r="NW691" s="7"/>
      <c r="NX691" s="7"/>
      <c r="NY691" s="7"/>
      <c r="NZ691" s="7"/>
      <c r="OA691" s="7"/>
      <c r="OB691" s="7"/>
      <c r="OC691" s="7"/>
      <c r="OD691" s="7"/>
      <c r="OE691" s="7"/>
      <c r="OF691" s="7"/>
      <c r="OG691" s="7"/>
      <c r="OH691" s="7"/>
      <c r="OI691" s="7"/>
      <c r="OJ691" s="7"/>
      <c r="OK691" s="7"/>
      <c r="OL691" s="7"/>
      <c r="OM691" s="7"/>
      <c r="ON691" s="7"/>
      <c r="OO691" s="7"/>
      <c r="OP691" s="7"/>
      <c r="OQ691" s="7"/>
      <c r="OR691" s="7"/>
      <c r="OS691" s="7"/>
      <c r="OT691" s="7"/>
      <c r="OU691" s="7"/>
      <c r="OV691" s="7"/>
      <c r="OW691" s="7"/>
      <c r="OX691" s="7"/>
      <c r="OY691" s="7"/>
      <c r="OZ691" s="7"/>
      <c r="PA691" s="7"/>
      <c r="PB691" s="7"/>
      <c r="PC691" s="7"/>
      <c r="PD691" s="7"/>
      <c r="PE691" s="7"/>
      <c r="PF691" s="7"/>
      <c r="PG691" s="7"/>
      <c r="PH691" s="7"/>
      <c r="PI691" s="7"/>
      <c r="PJ691" s="7"/>
      <c r="PK691" s="7"/>
      <c r="PL691" s="7"/>
      <c r="PM691" s="7"/>
      <c r="PN691" s="7"/>
      <c r="PO691" s="7"/>
      <c r="PP691" s="7"/>
      <c r="PQ691" s="7"/>
      <c r="PR691" s="7"/>
      <c r="PS691" s="7"/>
      <c r="PT691" s="7"/>
      <c r="PU691" s="7"/>
      <c r="PV691" s="7"/>
      <c r="PW691" s="7"/>
      <c r="PX691" s="7"/>
      <c r="PY691" s="7"/>
      <c r="PZ691" s="7"/>
      <c r="QA691" s="7"/>
      <c r="QB691" s="7"/>
      <c r="QC691" s="7"/>
      <c r="QD691" s="7"/>
      <c r="QE691" s="7"/>
      <c r="QF691" s="7"/>
      <c r="QG691" s="7"/>
      <c r="QH691" s="7"/>
      <c r="QI691" s="7"/>
      <c r="QJ691" s="7"/>
      <c r="QK691" s="7"/>
      <c r="QL691" s="7"/>
      <c r="QM691" s="7"/>
      <c r="QN691" s="7"/>
      <c r="QO691" s="7"/>
      <c r="QP691" s="7"/>
      <c r="QQ691" s="7"/>
      <c r="QR691" s="7"/>
      <c r="QS691" s="7"/>
      <c r="QT691" s="7"/>
      <c r="QU691" s="7"/>
      <c r="QV691" s="7"/>
      <c r="QW691" s="7"/>
      <c r="QX691" s="7"/>
      <c r="QY691" s="7"/>
      <c r="QZ691" s="7"/>
      <c r="RA691" s="7"/>
      <c r="RB691" s="7"/>
      <c r="RC691" s="7"/>
      <c r="RD691" s="7"/>
      <c r="RE691" s="7"/>
      <c r="RF691" s="7"/>
      <c r="RG691" s="7"/>
      <c r="RH691" s="7"/>
      <c r="RI691" s="7"/>
      <c r="RJ691" s="7"/>
      <c r="RK691" s="7"/>
      <c r="RL691" s="7"/>
      <c r="RM691" s="7"/>
      <c r="RN691" s="7"/>
      <c r="RO691" s="7"/>
      <c r="RP691" s="7"/>
      <c r="RQ691" s="7"/>
      <c r="RR691" s="7"/>
      <c r="RS691" s="7"/>
      <c r="RT691" s="7"/>
      <c r="RU691" s="7"/>
      <c r="RV691" s="7"/>
      <c r="RW691" s="7"/>
      <c r="RX691" s="7"/>
      <c r="RY691" s="7"/>
      <c r="RZ691" s="7"/>
      <c r="SA691" s="7"/>
      <c r="SB691" s="7"/>
      <c r="SC691" s="7"/>
      <c r="SD691" s="7"/>
      <c r="SE691" s="7"/>
      <c r="SF691" s="7"/>
      <c r="SG691" s="7"/>
      <c r="SH691" s="7"/>
      <c r="SI691" s="7"/>
      <c r="SJ691" s="7"/>
      <c r="SK691" s="7"/>
    </row>
    <row r="692" ht="14.2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  <c r="DT692" s="7"/>
      <c r="DU692" s="7"/>
      <c r="DV692" s="7"/>
      <c r="DW692" s="7"/>
      <c r="DX692" s="7"/>
      <c r="DY692" s="7"/>
      <c r="DZ692" s="7"/>
      <c r="EA692" s="7"/>
      <c r="EB692" s="7"/>
      <c r="EC692" s="7"/>
      <c r="ED692" s="7"/>
      <c r="EE692" s="7"/>
      <c r="EF692" s="7"/>
      <c r="EG692" s="7"/>
      <c r="EH692" s="7"/>
      <c r="EI692" s="7"/>
      <c r="EJ692" s="7"/>
      <c r="EK692" s="7"/>
      <c r="EL692" s="7"/>
      <c r="EM692" s="7"/>
      <c r="EN692" s="7"/>
      <c r="EO692" s="7"/>
      <c r="EP692" s="7"/>
      <c r="EQ692" s="7"/>
      <c r="ER692" s="7"/>
      <c r="ES692" s="7"/>
      <c r="ET692" s="7"/>
      <c r="EU692" s="7"/>
      <c r="EV692" s="7"/>
      <c r="EW692" s="7"/>
      <c r="EX692" s="7"/>
      <c r="EY692" s="7"/>
      <c r="EZ692" s="7"/>
      <c r="FA692" s="7"/>
      <c r="FB692" s="7"/>
      <c r="FC692" s="7"/>
      <c r="FD692" s="7"/>
      <c r="FE692" s="7"/>
      <c r="FF692" s="7"/>
      <c r="FG692" s="7"/>
      <c r="FH692" s="7"/>
      <c r="FI692" s="7"/>
      <c r="FJ692" s="7"/>
      <c r="FK692" s="7"/>
      <c r="FL692" s="7"/>
      <c r="FM692" s="7"/>
      <c r="FN692" s="7"/>
      <c r="FO692" s="7"/>
      <c r="FP692" s="7"/>
      <c r="FQ692" s="7"/>
      <c r="FR692" s="7"/>
      <c r="FS692" s="7"/>
      <c r="FT692" s="7"/>
      <c r="FU692" s="7"/>
      <c r="FV692" s="7"/>
      <c r="FW692" s="7"/>
      <c r="FX692" s="7"/>
      <c r="FY692" s="7"/>
      <c r="FZ692" s="7"/>
      <c r="GA692" s="7"/>
      <c r="GB692" s="7"/>
      <c r="GC692" s="7"/>
      <c r="GD692" s="7"/>
      <c r="GE692" s="7"/>
      <c r="GF692" s="7"/>
      <c r="GG692" s="7"/>
      <c r="GH692" s="7"/>
      <c r="GI692" s="7"/>
      <c r="GJ692" s="7"/>
      <c r="GK692" s="7"/>
      <c r="GL692" s="7"/>
      <c r="GM692" s="7"/>
      <c r="GN692" s="7"/>
      <c r="GO692" s="7"/>
      <c r="GP692" s="7"/>
      <c r="GQ692" s="7"/>
      <c r="GR692" s="7"/>
      <c r="GS692" s="7"/>
      <c r="GT692" s="7"/>
      <c r="GU692" s="7"/>
      <c r="GV692" s="7"/>
      <c r="GW692" s="7"/>
      <c r="GX692" s="7"/>
      <c r="GY692" s="7"/>
      <c r="GZ692" s="7"/>
      <c r="HA692" s="7"/>
      <c r="HB692" s="7"/>
      <c r="HC692" s="7"/>
      <c r="HD692" s="7"/>
      <c r="HE692" s="7"/>
      <c r="HF692" s="7"/>
      <c r="HG692" s="7"/>
      <c r="HH692" s="7"/>
      <c r="HI692" s="7"/>
      <c r="HJ692" s="7"/>
      <c r="HK692" s="7"/>
      <c r="HL692" s="7"/>
      <c r="HM692" s="7"/>
      <c r="HN692" s="7"/>
      <c r="HO692" s="7"/>
      <c r="HP692" s="7"/>
      <c r="HQ692" s="7"/>
      <c r="HR692" s="7"/>
      <c r="HS692" s="7"/>
      <c r="HT692" s="7"/>
      <c r="HU692" s="7"/>
      <c r="HV692" s="7"/>
      <c r="HW692" s="7"/>
      <c r="HX692" s="7"/>
      <c r="HY692" s="7"/>
      <c r="HZ692" s="7"/>
      <c r="IA692" s="7"/>
      <c r="IB692" s="7"/>
      <c r="IC692" s="7"/>
      <c r="ID692" s="7"/>
      <c r="IE692" s="7"/>
      <c r="IF692" s="7"/>
      <c r="IG692" s="7"/>
      <c r="IH692" s="7"/>
      <c r="II692" s="7"/>
      <c r="IJ692" s="7"/>
      <c r="IK692" s="7"/>
      <c r="IL692" s="7"/>
      <c r="IM692" s="7"/>
      <c r="IN692" s="7"/>
      <c r="IO692" s="7"/>
      <c r="IP692" s="7"/>
      <c r="IQ692" s="7"/>
      <c r="IR692" s="7"/>
      <c r="IS692" s="7"/>
      <c r="IT692" s="7"/>
      <c r="IU692" s="7"/>
      <c r="IV692" s="7"/>
      <c r="IW692" s="7"/>
      <c r="IX692" s="7"/>
      <c r="IY692" s="7"/>
      <c r="IZ692" s="7"/>
      <c r="JA692" s="7"/>
      <c r="JB692" s="7"/>
      <c r="JC692" s="7"/>
      <c r="JD692" s="7"/>
      <c r="JE692" s="7"/>
      <c r="JF692" s="7"/>
      <c r="JG692" s="7"/>
      <c r="JH692" s="7"/>
      <c r="JI692" s="7"/>
      <c r="JJ692" s="7"/>
      <c r="JK692" s="7"/>
      <c r="JL692" s="7"/>
      <c r="JM692" s="7"/>
      <c r="JN692" s="7"/>
      <c r="JO692" s="7"/>
      <c r="JP692" s="7"/>
      <c r="JQ692" s="7"/>
      <c r="JR692" s="7"/>
      <c r="JS692" s="7"/>
      <c r="JT692" s="7"/>
      <c r="JU692" s="7"/>
      <c r="JV692" s="7"/>
      <c r="JW692" s="7"/>
      <c r="JX692" s="7"/>
      <c r="JY692" s="7"/>
      <c r="JZ692" s="7"/>
      <c r="KA692" s="7"/>
      <c r="KB692" s="7"/>
      <c r="KC692" s="7"/>
      <c r="KD692" s="7"/>
      <c r="KE692" s="7"/>
      <c r="KF692" s="7"/>
      <c r="KG692" s="7"/>
      <c r="KH692" s="7"/>
      <c r="KI692" s="7"/>
      <c r="KJ692" s="7"/>
      <c r="KK692" s="7"/>
      <c r="KL692" s="7"/>
      <c r="KM692" s="7"/>
      <c r="KN692" s="7"/>
      <c r="KO692" s="7"/>
      <c r="KP692" s="7"/>
      <c r="KQ692" s="7"/>
      <c r="KR692" s="7"/>
      <c r="KS692" s="7"/>
      <c r="KT692" s="7"/>
      <c r="KU692" s="7"/>
      <c r="KV692" s="7"/>
      <c r="KW692" s="7"/>
      <c r="KX692" s="7"/>
      <c r="KY692" s="7"/>
      <c r="KZ692" s="7"/>
      <c r="LA692" s="7"/>
      <c r="LB692" s="7"/>
      <c r="LC692" s="7"/>
      <c r="LD692" s="7"/>
      <c r="LE692" s="7"/>
      <c r="LF692" s="7"/>
      <c r="LG692" s="7"/>
      <c r="LH692" s="7"/>
      <c r="LI692" s="7"/>
      <c r="LJ692" s="7"/>
      <c r="LK692" s="7"/>
      <c r="LL692" s="7"/>
      <c r="LM692" s="7"/>
      <c r="LN692" s="7"/>
      <c r="LO692" s="7"/>
      <c r="LP692" s="7"/>
      <c r="LQ692" s="7"/>
      <c r="LR692" s="7"/>
      <c r="LS692" s="7"/>
      <c r="LT692" s="7"/>
      <c r="LU692" s="7"/>
      <c r="LV692" s="7"/>
      <c r="LW692" s="7"/>
      <c r="LX692" s="7"/>
      <c r="LY692" s="7"/>
      <c r="LZ692" s="7"/>
      <c r="MA692" s="7"/>
      <c r="MB692" s="7"/>
      <c r="MC692" s="7"/>
      <c r="MD692" s="7"/>
      <c r="ME692" s="7"/>
      <c r="MF692" s="7"/>
      <c r="MG692" s="7"/>
      <c r="MH692" s="7"/>
      <c r="MI692" s="7"/>
      <c r="MJ692" s="7"/>
      <c r="MK692" s="7"/>
      <c r="ML692" s="7"/>
      <c r="MM692" s="7"/>
      <c r="MN692" s="7"/>
      <c r="MO692" s="7"/>
      <c r="MP692" s="7"/>
      <c r="MQ692" s="7"/>
      <c r="MR692" s="7"/>
      <c r="MS692" s="7"/>
      <c r="MT692" s="7"/>
      <c r="MU692" s="7"/>
      <c r="MV692" s="7"/>
      <c r="MW692" s="7"/>
      <c r="MX692" s="7"/>
      <c r="MY692" s="7"/>
      <c r="MZ692" s="7"/>
      <c r="NA692" s="7"/>
      <c r="NB692" s="7"/>
      <c r="NC692" s="7"/>
      <c r="ND692" s="7"/>
      <c r="NE692" s="7"/>
      <c r="NF692" s="7"/>
      <c r="NG692" s="7"/>
      <c r="NH692" s="7"/>
      <c r="NI692" s="7"/>
      <c r="NJ692" s="7"/>
      <c r="NK692" s="7"/>
      <c r="NL692" s="7"/>
      <c r="NM692" s="7"/>
      <c r="NN692" s="7"/>
      <c r="NO692" s="7"/>
      <c r="NP692" s="7"/>
      <c r="NQ692" s="7"/>
      <c r="NR692" s="7"/>
      <c r="NS692" s="7"/>
      <c r="NT692" s="7"/>
      <c r="NU692" s="7"/>
      <c r="NV692" s="7"/>
      <c r="NW692" s="7"/>
      <c r="NX692" s="7"/>
      <c r="NY692" s="7"/>
      <c r="NZ692" s="7"/>
      <c r="OA692" s="7"/>
      <c r="OB692" s="7"/>
      <c r="OC692" s="7"/>
      <c r="OD692" s="7"/>
      <c r="OE692" s="7"/>
      <c r="OF692" s="7"/>
      <c r="OG692" s="7"/>
      <c r="OH692" s="7"/>
      <c r="OI692" s="7"/>
      <c r="OJ692" s="7"/>
      <c r="OK692" s="7"/>
      <c r="OL692" s="7"/>
      <c r="OM692" s="7"/>
      <c r="ON692" s="7"/>
      <c r="OO692" s="7"/>
      <c r="OP692" s="7"/>
      <c r="OQ692" s="7"/>
      <c r="OR692" s="7"/>
      <c r="OS692" s="7"/>
      <c r="OT692" s="7"/>
      <c r="OU692" s="7"/>
      <c r="OV692" s="7"/>
      <c r="OW692" s="7"/>
      <c r="OX692" s="7"/>
      <c r="OY692" s="7"/>
      <c r="OZ692" s="7"/>
      <c r="PA692" s="7"/>
      <c r="PB692" s="7"/>
      <c r="PC692" s="7"/>
      <c r="PD692" s="7"/>
      <c r="PE692" s="7"/>
      <c r="PF692" s="7"/>
      <c r="PG692" s="7"/>
      <c r="PH692" s="7"/>
      <c r="PI692" s="7"/>
      <c r="PJ692" s="7"/>
      <c r="PK692" s="7"/>
      <c r="PL692" s="7"/>
      <c r="PM692" s="7"/>
      <c r="PN692" s="7"/>
      <c r="PO692" s="7"/>
      <c r="PP692" s="7"/>
      <c r="PQ692" s="7"/>
      <c r="PR692" s="7"/>
      <c r="PS692" s="7"/>
      <c r="PT692" s="7"/>
      <c r="PU692" s="7"/>
      <c r="PV692" s="7"/>
      <c r="PW692" s="7"/>
      <c r="PX692" s="7"/>
      <c r="PY692" s="7"/>
      <c r="PZ692" s="7"/>
      <c r="QA692" s="7"/>
      <c r="QB692" s="7"/>
      <c r="QC692" s="7"/>
      <c r="QD692" s="7"/>
      <c r="QE692" s="7"/>
      <c r="QF692" s="7"/>
      <c r="QG692" s="7"/>
      <c r="QH692" s="7"/>
      <c r="QI692" s="7"/>
      <c r="QJ692" s="7"/>
      <c r="QK692" s="7"/>
      <c r="QL692" s="7"/>
      <c r="QM692" s="7"/>
      <c r="QN692" s="7"/>
      <c r="QO692" s="7"/>
      <c r="QP692" s="7"/>
      <c r="QQ692" s="7"/>
      <c r="QR692" s="7"/>
      <c r="QS692" s="7"/>
      <c r="QT692" s="7"/>
      <c r="QU692" s="7"/>
      <c r="QV692" s="7"/>
      <c r="QW692" s="7"/>
      <c r="QX692" s="7"/>
      <c r="QY692" s="7"/>
      <c r="QZ692" s="7"/>
      <c r="RA692" s="7"/>
      <c r="RB692" s="7"/>
      <c r="RC692" s="7"/>
      <c r="RD692" s="7"/>
      <c r="RE692" s="7"/>
      <c r="RF692" s="7"/>
      <c r="RG692" s="7"/>
      <c r="RH692" s="7"/>
      <c r="RI692" s="7"/>
      <c r="RJ692" s="7"/>
      <c r="RK692" s="7"/>
      <c r="RL692" s="7"/>
      <c r="RM692" s="7"/>
      <c r="RN692" s="7"/>
      <c r="RO692" s="7"/>
      <c r="RP692" s="7"/>
      <c r="RQ692" s="7"/>
      <c r="RR692" s="7"/>
      <c r="RS692" s="7"/>
      <c r="RT692" s="7"/>
      <c r="RU692" s="7"/>
      <c r="RV692" s="7"/>
      <c r="RW692" s="7"/>
      <c r="RX692" s="7"/>
      <c r="RY692" s="7"/>
      <c r="RZ692" s="7"/>
      <c r="SA692" s="7"/>
      <c r="SB692" s="7"/>
      <c r="SC692" s="7"/>
      <c r="SD692" s="7"/>
      <c r="SE692" s="7"/>
      <c r="SF692" s="7"/>
      <c r="SG692" s="7"/>
      <c r="SH692" s="7"/>
      <c r="SI692" s="7"/>
      <c r="SJ692" s="7"/>
      <c r="SK692" s="7"/>
    </row>
    <row r="693" ht="14.2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  <c r="DT693" s="7"/>
      <c r="DU693" s="7"/>
      <c r="DV693" s="7"/>
      <c r="DW693" s="7"/>
      <c r="DX693" s="7"/>
      <c r="DY693" s="7"/>
      <c r="DZ693" s="7"/>
      <c r="EA693" s="7"/>
      <c r="EB693" s="7"/>
      <c r="EC693" s="7"/>
      <c r="ED693" s="7"/>
      <c r="EE693" s="7"/>
      <c r="EF693" s="7"/>
      <c r="EG693" s="7"/>
      <c r="EH693" s="7"/>
      <c r="EI693" s="7"/>
      <c r="EJ693" s="7"/>
      <c r="EK693" s="7"/>
      <c r="EL693" s="7"/>
      <c r="EM693" s="7"/>
      <c r="EN693" s="7"/>
      <c r="EO693" s="7"/>
      <c r="EP693" s="7"/>
      <c r="EQ693" s="7"/>
      <c r="ER693" s="7"/>
      <c r="ES693" s="7"/>
      <c r="ET693" s="7"/>
      <c r="EU693" s="7"/>
      <c r="EV693" s="7"/>
      <c r="EW693" s="7"/>
      <c r="EX693" s="7"/>
      <c r="EY693" s="7"/>
      <c r="EZ693" s="7"/>
      <c r="FA693" s="7"/>
      <c r="FB693" s="7"/>
      <c r="FC693" s="7"/>
      <c r="FD693" s="7"/>
      <c r="FE693" s="7"/>
      <c r="FF693" s="7"/>
      <c r="FG693" s="7"/>
      <c r="FH693" s="7"/>
      <c r="FI693" s="7"/>
      <c r="FJ693" s="7"/>
      <c r="FK693" s="7"/>
      <c r="FL693" s="7"/>
      <c r="FM693" s="7"/>
      <c r="FN693" s="7"/>
      <c r="FO693" s="7"/>
      <c r="FP693" s="7"/>
      <c r="FQ693" s="7"/>
      <c r="FR693" s="7"/>
      <c r="FS693" s="7"/>
      <c r="FT693" s="7"/>
      <c r="FU693" s="7"/>
      <c r="FV693" s="7"/>
      <c r="FW693" s="7"/>
      <c r="FX693" s="7"/>
      <c r="FY693" s="7"/>
      <c r="FZ693" s="7"/>
      <c r="GA693" s="7"/>
      <c r="GB693" s="7"/>
      <c r="GC693" s="7"/>
      <c r="GD693" s="7"/>
      <c r="GE693" s="7"/>
      <c r="GF693" s="7"/>
      <c r="GG693" s="7"/>
      <c r="GH693" s="7"/>
      <c r="GI693" s="7"/>
      <c r="GJ693" s="7"/>
      <c r="GK693" s="7"/>
      <c r="GL693" s="7"/>
      <c r="GM693" s="7"/>
      <c r="GN693" s="7"/>
      <c r="GO693" s="7"/>
      <c r="GP693" s="7"/>
      <c r="GQ693" s="7"/>
      <c r="GR693" s="7"/>
      <c r="GS693" s="7"/>
      <c r="GT693" s="7"/>
      <c r="GU693" s="7"/>
      <c r="GV693" s="7"/>
      <c r="GW693" s="7"/>
      <c r="GX693" s="7"/>
      <c r="GY693" s="7"/>
      <c r="GZ693" s="7"/>
      <c r="HA693" s="7"/>
      <c r="HB693" s="7"/>
      <c r="HC693" s="7"/>
      <c r="HD693" s="7"/>
      <c r="HE693" s="7"/>
      <c r="HF693" s="7"/>
      <c r="HG693" s="7"/>
      <c r="HH693" s="7"/>
      <c r="HI693" s="7"/>
      <c r="HJ693" s="7"/>
      <c r="HK693" s="7"/>
      <c r="HL693" s="7"/>
      <c r="HM693" s="7"/>
      <c r="HN693" s="7"/>
      <c r="HO693" s="7"/>
      <c r="HP693" s="7"/>
      <c r="HQ693" s="7"/>
      <c r="HR693" s="7"/>
      <c r="HS693" s="7"/>
      <c r="HT693" s="7"/>
      <c r="HU693" s="7"/>
      <c r="HV693" s="7"/>
      <c r="HW693" s="7"/>
      <c r="HX693" s="7"/>
      <c r="HY693" s="7"/>
      <c r="HZ693" s="7"/>
      <c r="IA693" s="7"/>
      <c r="IB693" s="7"/>
      <c r="IC693" s="7"/>
      <c r="ID693" s="7"/>
      <c r="IE693" s="7"/>
      <c r="IF693" s="7"/>
      <c r="IG693" s="7"/>
      <c r="IH693" s="7"/>
      <c r="II693" s="7"/>
      <c r="IJ693" s="7"/>
      <c r="IK693" s="7"/>
      <c r="IL693" s="7"/>
      <c r="IM693" s="7"/>
      <c r="IN693" s="7"/>
      <c r="IO693" s="7"/>
      <c r="IP693" s="7"/>
      <c r="IQ693" s="7"/>
      <c r="IR693" s="7"/>
      <c r="IS693" s="7"/>
      <c r="IT693" s="7"/>
      <c r="IU693" s="7"/>
      <c r="IV693" s="7"/>
      <c r="IW693" s="7"/>
      <c r="IX693" s="7"/>
      <c r="IY693" s="7"/>
      <c r="IZ693" s="7"/>
      <c r="JA693" s="7"/>
      <c r="JB693" s="7"/>
      <c r="JC693" s="7"/>
      <c r="JD693" s="7"/>
      <c r="JE693" s="7"/>
      <c r="JF693" s="7"/>
      <c r="JG693" s="7"/>
      <c r="JH693" s="7"/>
      <c r="JI693" s="7"/>
      <c r="JJ693" s="7"/>
      <c r="JK693" s="7"/>
      <c r="JL693" s="7"/>
      <c r="JM693" s="7"/>
      <c r="JN693" s="7"/>
      <c r="JO693" s="7"/>
      <c r="JP693" s="7"/>
      <c r="JQ693" s="7"/>
      <c r="JR693" s="7"/>
      <c r="JS693" s="7"/>
      <c r="JT693" s="7"/>
      <c r="JU693" s="7"/>
      <c r="JV693" s="7"/>
      <c r="JW693" s="7"/>
      <c r="JX693" s="7"/>
      <c r="JY693" s="7"/>
      <c r="JZ693" s="7"/>
      <c r="KA693" s="7"/>
      <c r="KB693" s="7"/>
      <c r="KC693" s="7"/>
      <c r="KD693" s="7"/>
      <c r="KE693" s="7"/>
      <c r="KF693" s="7"/>
      <c r="KG693" s="7"/>
      <c r="KH693" s="7"/>
      <c r="KI693" s="7"/>
      <c r="KJ693" s="7"/>
      <c r="KK693" s="7"/>
      <c r="KL693" s="7"/>
      <c r="KM693" s="7"/>
      <c r="KN693" s="7"/>
      <c r="KO693" s="7"/>
      <c r="KP693" s="7"/>
      <c r="KQ693" s="7"/>
      <c r="KR693" s="7"/>
      <c r="KS693" s="7"/>
      <c r="KT693" s="7"/>
      <c r="KU693" s="7"/>
      <c r="KV693" s="7"/>
      <c r="KW693" s="7"/>
      <c r="KX693" s="7"/>
      <c r="KY693" s="7"/>
      <c r="KZ693" s="7"/>
      <c r="LA693" s="7"/>
      <c r="LB693" s="7"/>
      <c r="LC693" s="7"/>
      <c r="LD693" s="7"/>
      <c r="LE693" s="7"/>
      <c r="LF693" s="7"/>
      <c r="LG693" s="7"/>
      <c r="LH693" s="7"/>
      <c r="LI693" s="7"/>
      <c r="LJ693" s="7"/>
      <c r="LK693" s="7"/>
      <c r="LL693" s="7"/>
      <c r="LM693" s="7"/>
      <c r="LN693" s="7"/>
      <c r="LO693" s="7"/>
      <c r="LP693" s="7"/>
      <c r="LQ693" s="7"/>
      <c r="LR693" s="7"/>
      <c r="LS693" s="7"/>
      <c r="LT693" s="7"/>
      <c r="LU693" s="7"/>
      <c r="LV693" s="7"/>
      <c r="LW693" s="7"/>
      <c r="LX693" s="7"/>
      <c r="LY693" s="7"/>
      <c r="LZ693" s="7"/>
      <c r="MA693" s="7"/>
      <c r="MB693" s="7"/>
      <c r="MC693" s="7"/>
      <c r="MD693" s="7"/>
      <c r="ME693" s="7"/>
      <c r="MF693" s="7"/>
      <c r="MG693" s="7"/>
      <c r="MH693" s="7"/>
      <c r="MI693" s="7"/>
      <c r="MJ693" s="7"/>
      <c r="MK693" s="7"/>
      <c r="ML693" s="7"/>
      <c r="MM693" s="7"/>
      <c r="MN693" s="7"/>
      <c r="MO693" s="7"/>
      <c r="MP693" s="7"/>
      <c r="MQ693" s="7"/>
      <c r="MR693" s="7"/>
      <c r="MS693" s="7"/>
      <c r="MT693" s="7"/>
      <c r="MU693" s="7"/>
      <c r="MV693" s="7"/>
      <c r="MW693" s="7"/>
      <c r="MX693" s="7"/>
      <c r="MY693" s="7"/>
      <c r="MZ693" s="7"/>
      <c r="NA693" s="7"/>
      <c r="NB693" s="7"/>
      <c r="NC693" s="7"/>
      <c r="ND693" s="7"/>
      <c r="NE693" s="7"/>
      <c r="NF693" s="7"/>
      <c r="NG693" s="7"/>
      <c r="NH693" s="7"/>
      <c r="NI693" s="7"/>
      <c r="NJ693" s="7"/>
      <c r="NK693" s="7"/>
      <c r="NL693" s="7"/>
      <c r="NM693" s="7"/>
      <c r="NN693" s="7"/>
      <c r="NO693" s="7"/>
      <c r="NP693" s="7"/>
      <c r="NQ693" s="7"/>
      <c r="NR693" s="7"/>
      <c r="NS693" s="7"/>
      <c r="NT693" s="7"/>
      <c r="NU693" s="7"/>
      <c r="NV693" s="7"/>
      <c r="NW693" s="7"/>
      <c r="NX693" s="7"/>
      <c r="NY693" s="7"/>
      <c r="NZ693" s="7"/>
      <c r="OA693" s="7"/>
      <c r="OB693" s="7"/>
      <c r="OC693" s="7"/>
      <c r="OD693" s="7"/>
      <c r="OE693" s="7"/>
      <c r="OF693" s="7"/>
      <c r="OG693" s="7"/>
      <c r="OH693" s="7"/>
      <c r="OI693" s="7"/>
      <c r="OJ693" s="7"/>
      <c r="OK693" s="7"/>
      <c r="OL693" s="7"/>
      <c r="OM693" s="7"/>
      <c r="ON693" s="7"/>
      <c r="OO693" s="7"/>
      <c r="OP693" s="7"/>
      <c r="OQ693" s="7"/>
      <c r="OR693" s="7"/>
      <c r="OS693" s="7"/>
      <c r="OT693" s="7"/>
      <c r="OU693" s="7"/>
      <c r="OV693" s="7"/>
      <c r="OW693" s="7"/>
      <c r="OX693" s="7"/>
      <c r="OY693" s="7"/>
      <c r="OZ693" s="7"/>
      <c r="PA693" s="7"/>
      <c r="PB693" s="7"/>
      <c r="PC693" s="7"/>
      <c r="PD693" s="7"/>
      <c r="PE693" s="7"/>
      <c r="PF693" s="7"/>
      <c r="PG693" s="7"/>
      <c r="PH693" s="7"/>
      <c r="PI693" s="7"/>
      <c r="PJ693" s="7"/>
      <c r="PK693" s="7"/>
      <c r="PL693" s="7"/>
      <c r="PM693" s="7"/>
      <c r="PN693" s="7"/>
      <c r="PO693" s="7"/>
      <c r="PP693" s="7"/>
      <c r="PQ693" s="7"/>
      <c r="PR693" s="7"/>
      <c r="PS693" s="7"/>
      <c r="PT693" s="7"/>
      <c r="PU693" s="7"/>
      <c r="PV693" s="7"/>
      <c r="PW693" s="7"/>
      <c r="PX693" s="7"/>
      <c r="PY693" s="7"/>
      <c r="PZ693" s="7"/>
      <c r="QA693" s="7"/>
      <c r="QB693" s="7"/>
      <c r="QC693" s="7"/>
      <c r="QD693" s="7"/>
      <c r="QE693" s="7"/>
      <c r="QF693" s="7"/>
      <c r="QG693" s="7"/>
      <c r="QH693" s="7"/>
      <c r="QI693" s="7"/>
      <c r="QJ693" s="7"/>
      <c r="QK693" s="7"/>
      <c r="QL693" s="7"/>
      <c r="QM693" s="7"/>
      <c r="QN693" s="7"/>
      <c r="QO693" s="7"/>
      <c r="QP693" s="7"/>
      <c r="QQ693" s="7"/>
      <c r="QR693" s="7"/>
      <c r="QS693" s="7"/>
      <c r="QT693" s="7"/>
      <c r="QU693" s="7"/>
      <c r="QV693" s="7"/>
      <c r="QW693" s="7"/>
      <c r="QX693" s="7"/>
      <c r="QY693" s="7"/>
      <c r="QZ693" s="7"/>
      <c r="RA693" s="7"/>
      <c r="RB693" s="7"/>
      <c r="RC693" s="7"/>
      <c r="RD693" s="7"/>
      <c r="RE693" s="7"/>
      <c r="RF693" s="7"/>
      <c r="RG693" s="7"/>
      <c r="RH693" s="7"/>
      <c r="RI693" s="7"/>
      <c r="RJ693" s="7"/>
      <c r="RK693" s="7"/>
      <c r="RL693" s="7"/>
      <c r="RM693" s="7"/>
      <c r="RN693" s="7"/>
      <c r="RO693" s="7"/>
      <c r="RP693" s="7"/>
      <c r="RQ693" s="7"/>
      <c r="RR693" s="7"/>
      <c r="RS693" s="7"/>
      <c r="RT693" s="7"/>
      <c r="RU693" s="7"/>
      <c r="RV693" s="7"/>
      <c r="RW693" s="7"/>
      <c r="RX693" s="7"/>
      <c r="RY693" s="7"/>
      <c r="RZ693" s="7"/>
      <c r="SA693" s="7"/>
      <c r="SB693" s="7"/>
      <c r="SC693" s="7"/>
      <c r="SD693" s="7"/>
      <c r="SE693" s="7"/>
      <c r="SF693" s="7"/>
      <c r="SG693" s="7"/>
      <c r="SH693" s="7"/>
      <c r="SI693" s="7"/>
      <c r="SJ693" s="7"/>
      <c r="SK693" s="7"/>
    </row>
    <row r="694" ht="14.2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  <c r="DT694" s="7"/>
      <c r="DU694" s="7"/>
      <c r="DV694" s="7"/>
      <c r="DW694" s="7"/>
      <c r="DX694" s="7"/>
      <c r="DY694" s="7"/>
      <c r="DZ694" s="7"/>
      <c r="EA694" s="7"/>
      <c r="EB694" s="7"/>
      <c r="EC694" s="7"/>
      <c r="ED694" s="7"/>
      <c r="EE694" s="7"/>
      <c r="EF694" s="7"/>
      <c r="EG694" s="7"/>
      <c r="EH694" s="7"/>
      <c r="EI694" s="7"/>
      <c r="EJ694" s="7"/>
      <c r="EK694" s="7"/>
      <c r="EL694" s="7"/>
      <c r="EM694" s="7"/>
      <c r="EN694" s="7"/>
      <c r="EO694" s="7"/>
      <c r="EP694" s="7"/>
      <c r="EQ694" s="7"/>
      <c r="ER694" s="7"/>
      <c r="ES694" s="7"/>
      <c r="ET694" s="7"/>
      <c r="EU694" s="7"/>
      <c r="EV694" s="7"/>
      <c r="EW694" s="7"/>
      <c r="EX694" s="7"/>
      <c r="EY694" s="7"/>
      <c r="EZ694" s="7"/>
      <c r="FA694" s="7"/>
      <c r="FB694" s="7"/>
      <c r="FC694" s="7"/>
      <c r="FD694" s="7"/>
      <c r="FE694" s="7"/>
      <c r="FF694" s="7"/>
      <c r="FG694" s="7"/>
      <c r="FH694" s="7"/>
      <c r="FI694" s="7"/>
      <c r="FJ694" s="7"/>
      <c r="FK694" s="7"/>
      <c r="FL694" s="7"/>
      <c r="FM694" s="7"/>
      <c r="FN694" s="7"/>
      <c r="FO694" s="7"/>
      <c r="FP694" s="7"/>
      <c r="FQ694" s="7"/>
      <c r="FR694" s="7"/>
      <c r="FS694" s="7"/>
      <c r="FT694" s="7"/>
      <c r="FU694" s="7"/>
      <c r="FV694" s="7"/>
      <c r="FW694" s="7"/>
      <c r="FX694" s="7"/>
      <c r="FY694" s="7"/>
      <c r="FZ694" s="7"/>
      <c r="GA694" s="7"/>
      <c r="GB694" s="7"/>
      <c r="GC694" s="7"/>
      <c r="GD694" s="7"/>
      <c r="GE694" s="7"/>
      <c r="GF694" s="7"/>
      <c r="GG694" s="7"/>
      <c r="GH694" s="7"/>
      <c r="GI694" s="7"/>
      <c r="GJ694" s="7"/>
      <c r="GK694" s="7"/>
      <c r="GL694" s="7"/>
      <c r="GM694" s="7"/>
      <c r="GN694" s="7"/>
      <c r="GO694" s="7"/>
      <c r="GP694" s="7"/>
      <c r="GQ694" s="7"/>
      <c r="GR694" s="7"/>
      <c r="GS694" s="7"/>
      <c r="GT694" s="7"/>
      <c r="GU694" s="7"/>
      <c r="GV694" s="7"/>
      <c r="GW694" s="7"/>
      <c r="GX694" s="7"/>
      <c r="GY694" s="7"/>
      <c r="GZ694" s="7"/>
      <c r="HA694" s="7"/>
      <c r="HB694" s="7"/>
      <c r="HC694" s="7"/>
      <c r="HD694" s="7"/>
      <c r="HE694" s="7"/>
      <c r="HF694" s="7"/>
      <c r="HG694" s="7"/>
      <c r="HH694" s="7"/>
      <c r="HI694" s="7"/>
      <c r="HJ694" s="7"/>
      <c r="HK694" s="7"/>
      <c r="HL694" s="7"/>
      <c r="HM694" s="7"/>
      <c r="HN694" s="7"/>
      <c r="HO694" s="7"/>
      <c r="HP694" s="7"/>
      <c r="HQ694" s="7"/>
      <c r="HR694" s="7"/>
      <c r="HS694" s="7"/>
      <c r="HT694" s="7"/>
      <c r="HU694" s="7"/>
      <c r="HV694" s="7"/>
      <c r="HW694" s="7"/>
      <c r="HX694" s="7"/>
      <c r="HY694" s="7"/>
      <c r="HZ694" s="7"/>
      <c r="IA694" s="7"/>
      <c r="IB694" s="7"/>
      <c r="IC694" s="7"/>
      <c r="ID694" s="7"/>
      <c r="IE694" s="7"/>
      <c r="IF694" s="7"/>
      <c r="IG694" s="7"/>
      <c r="IH694" s="7"/>
      <c r="II694" s="7"/>
      <c r="IJ694" s="7"/>
      <c r="IK694" s="7"/>
      <c r="IL694" s="7"/>
      <c r="IM694" s="7"/>
      <c r="IN694" s="7"/>
      <c r="IO694" s="7"/>
      <c r="IP694" s="7"/>
      <c r="IQ694" s="7"/>
      <c r="IR694" s="7"/>
      <c r="IS694" s="7"/>
      <c r="IT694" s="7"/>
      <c r="IU694" s="7"/>
      <c r="IV694" s="7"/>
      <c r="IW694" s="7"/>
      <c r="IX694" s="7"/>
      <c r="IY694" s="7"/>
      <c r="IZ694" s="7"/>
      <c r="JA694" s="7"/>
      <c r="JB694" s="7"/>
      <c r="JC694" s="7"/>
      <c r="JD694" s="7"/>
      <c r="JE694" s="7"/>
      <c r="JF694" s="7"/>
      <c r="JG694" s="7"/>
      <c r="JH694" s="7"/>
      <c r="JI694" s="7"/>
      <c r="JJ694" s="7"/>
      <c r="JK694" s="7"/>
      <c r="JL694" s="7"/>
      <c r="JM694" s="7"/>
      <c r="JN694" s="7"/>
      <c r="JO694" s="7"/>
      <c r="JP694" s="7"/>
      <c r="JQ694" s="7"/>
      <c r="JR694" s="7"/>
      <c r="JS694" s="7"/>
      <c r="JT694" s="7"/>
      <c r="JU694" s="7"/>
      <c r="JV694" s="7"/>
      <c r="JW694" s="7"/>
      <c r="JX694" s="7"/>
      <c r="JY694" s="7"/>
      <c r="JZ694" s="7"/>
      <c r="KA694" s="7"/>
      <c r="KB694" s="7"/>
      <c r="KC694" s="7"/>
      <c r="KD694" s="7"/>
      <c r="KE694" s="7"/>
      <c r="KF694" s="7"/>
      <c r="KG694" s="7"/>
      <c r="KH694" s="7"/>
      <c r="KI694" s="7"/>
      <c r="KJ694" s="7"/>
      <c r="KK694" s="7"/>
      <c r="KL694" s="7"/>
      <c r="KM694" s="7"/>
      <c r="KN694" s="7"/>
      <c r="KO694" s="7"/>
      <c r="KP694" s="7"/>
      <c r="KQ694" s="7"/>
      <c r="KR694" s="7"/>
      <c r="KS694" s="7"/>
      <c r="KT694" s="7"/>
      <c r="KU694" s="7"/>
      <c r="KV694" s="7"/>
      <c r="KW694" s="7"/>
      <c r="KX694" s="7"/>
      <c r="KY694" s="7"/>
      <c r="KZ694" s="7"/>
      <c r="LA694" s="7"/>
      <c r="LB694" s="7"/>
      <c r="LC694" s="7"/>
      <c r="LD694" s="7"/>
      <c r="LE694" s="7"/>
      <c r="LF694" s="7"/>
      <c r="LG694" s="7"/>
      <c r="LH694" s="7"/>
      <c r="LI694" s="7"/>
      <c r="LJ694" s="7"/>
      <c r="LK694" s="7"/>
      <c r="LL694" s="7"/>
      <c r="LM694" s="7"/>
      <c r="LN694" s="7"/>
      <c r="LO694" s="7"/>
      <c r="LP694" s="7"/>
      <c r="LQ694" s="7"/>
      <c r="LR694" s="7"/>
      <c r="LS694" s="7"/>
      <c r="LT694" s="7"/>
      <c r="LU694" s="7"/>
      <c r="LV694" s="7"/>
      <c r="LW694" s="7"/>
      <c r="LX694" s="7"/>
      <c r="LY694" s="7"/>
      <c r="LZ694" s="7"/>
      <c r="MA694" s="7"/>
      <c r="MB694" s="7"/>
      <c r="MC694" s="7"/>
      <c r="MD694" s="7"/>
      <c r="ME694" s="7"/>
      <c r="MF694" s="7"/>
      <c r="MG694" s="7"/>
      <c r="MH694" s="7"/>
      <c r="MI694" s="7"/>
      <c r="MJ694" s="7"/>
      <c r="MK694" s="7"/>
      <c r="ML694" s="7"/>
      <c r="MM694" s="7"/>
      <c r="MN694" s="7"/>
      <c r="MO694" s="7"/>
      <c r="MP694" s="7"/>
      <c r="MQ694" s="7"/>
      <c r="MR694" s="7"/>
      <c r="MS694" s="7"/>
      <c r="MT694" s="7"/>
      <c r="MU694" s="7"/>
      <c r="MV694" s="7"/>
      <c r="MW694" s="7"/>
      <c r="MX694" s="7"/>
      <c r="MY694" s="7"/>
      <c r="MZ694" s="7"/>
      <c r="NA694" s="7"/>
      <c r="NB694" s="7"/>
      <c r="NC694" s="7"/>
      <c r="ND694" s="7"/>
      <c r="NE694" s="7"/>
      <c r="NF694" s="7"/>
      <c r="NG694" s="7"/>
      <c r="NH694" s="7"/>
      <c r="NI694" s="7"/>
      <c r="NJ694" s="7"/>
      <c r="NK694" s="7"/>
      <c r="NL694" s="7"/>
      <c r="NM694" s="7"/>
      <c r="NN694" s="7"/>
      <c r="NO694" s="7"/>
      <c r="NP694" s="7"/>
      <c r="NQ694" s="7"/>
      <c r="NR694" s="7"/>
      <c r="NS694" s="7"/>
      <c r="NT694" s="7"/>
      <c r="NU694" s="7"/>
      <c r="NV694" s="7"/>
      <c r="NW694" s="7"/>
      <c r="NX694" s="7"/>
      <c r="NY694" s="7"/>
      <c r="NZ694" s="7"/>
      <c r="OA694" s="7"/>
      <c r="OB694" s="7"/>
      <c r="OC694" s="7"/>
      <c r="OD694" s="7"/>
      <c r="OE694" s="7"/>
      <c r="OF694" s="7"/>
      <c r="OG694" s="7"/>
      <c r="OH694" s="7"/>
      <c r="OI694" s="7"/>
      <c r="OJ694" s="7"/>
      <c r="OK694" s="7"/>
      <c r="OL694" s="7"/>
      <c r="OM694" s="7"/>
      <c r="ON694" s="7"/>
      <c r="OO694" s="7"/>
      <c r="OP694" s="7"/>
      <c r="OQ694" s="7"/>
      <c r="OR694" s="7"/>
      <c r="OS694" s="7"/>
      <c r="OT694" s="7"/>
      <c r="OU694" s="7"/>
      <c r="OV694" s="7"/>
      <c r="OW694" s="7"/>
      <c r="OX694" s="7"/>
      <c r="OY694" s="7"/>
      <c r="OZ694" s="7"/>
      <c r="PA694" s="7"/>
      <c r="PB694" s="7"/>
      <c r="PC694" s="7"/>
      <c r="PD694" s="7"/>
      <c r="PE694" s="7"/>
      <c r="PF694" s="7"/>
      <c r="PG694" s="7"/>
      <c r="PH694" s="7"/>
      <c r="PI694" s="7"/>
      <c r="PJ694" s="7"/>
      <c r="PK694" s="7"/>
      <c r="PL694" s="7"/>
      <c r="PM694" s="7"/>
      <c r="PN694" s="7"/>
      <c r="PO694" s="7"/>
      <c r="PP694" s="7"/>
      <c r="PQ694" s="7"/>
      <c r="PR694" s="7"/>
      <c r="PS694" s="7"/>
      <c r="PT694" s="7"/>
      <c r="PU694" s="7"/>
      <c r="PV694" s="7"/>
      <c r="PW694" s="7"/>
      <c r="PX694" s="7"/>
      <c r="PY694" s="7"/>
      <c r="PZ694" s="7"/>
      <c r="QA694" s="7"/>
      <c r="QB694" s="7"/>
      <c r="QC694" s="7"/>
      <c r="QD694" s="7"/>
      <c r="QE694" s="7"/>
      <c r="QF694" s="7"/>
      <c r="QG694" s="7"/>
      <c r="QH694" s="7"/>
      <c r="QI694" s="7"/>
      <c r="QJ694" s="7"/>
      <c r="QK694" s="7"/>
      <c r="QL694" s="7"/>
      <c r="QM694" s="7"/>
      <c r="QN694" s="7"/>
      <c r="QO694" s="7"/>
      <c r="QP694" s="7"/>
      <c r="QQ694" s="7"/>
      <c r="QR694" s="7"/>
      <c r="QS694" s="7"/>
      <c r="QT694" s="7"/>
      <c r="QU694" s="7"/>
      <c r="QV694" s="7"/>
      <c r="QW694" s="7"/>
      <c r="QX694" s="7"/>
      <c r="QY694" s="7"/>
      <c r="QZ694" s="7"/>
      <c r="RA694" s="7"/>
      <c r="RB694" s="7"/>
      <c r="RC694" s="7"/>
      <c r="RD694" s="7"/>
      <c r="RE694" s="7"/>
      <c r="RF694" s="7"/>
      <c r="RG694" s="7"/>
      <c r="RH694" s="7"/>
      <c r="RI694" s="7"/>
      <c r="RJ694" s="7"/>
      <c r="RK694" s="7"/>
      <c r="RL694" s="7"/>
      <c r="RM694" s="7"/>
      <c r="RN694" s="7"/>
      <c r="RO694" s="7"/>
      <c r="RP694" s="7"/>
      <c r="RQ694" s="7"/>
      <c r="RR694" s="7"/>
      <c r="RS694" s="7"/>
      <c r="RT694" s="7"/>
      <c r="RU694" s="7"/>
      <c r="RV694" s="7"/>
      <c r="RW694" s="7"/>
      <c r="RX694" s="7"/>
      <c r="RY694" s="7"/>
      <c r="RZ694" s="7"/>
      <c r="SA694" s="7"/>
      <c r="SB694" s="7"/>
      <c r="SC694" s="7"/>
      <c r="SD694" s="7"/>
      <c r="SE694" s="7"/>
      <c r="SF694" s="7"/>
      <c r="SG694" s="7"/>
      <c r="SH694" s="7"/>
      <c r="SI694" s="7"/>
      <c r="SJ694" s="7"/>
      <c r="SK694" s="7"/>
    </row>
    <row r="695" ht="14.2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  <c r="DT695" s="7"/>
      <c r="DU695" s="7"/>
      <c r="DV695" s="7"/>
      <c r="DW695" s="7"/>
      <c r="DX695" s="7"/>
      <c r="DY695" s="7"/>
      <c r="DZ695" s="7"/>
      <c r="EA695" s="7"/>
      <c r="EB695" s="7"/>
      <c r="EC695" s="7"/>
      <c r="ED695" s="7"/>
      <c r="EE695" s="7"/>
      <c r="EF695" s="7"/>
      <c r="EG695" s="7"/>
      <c r="EH695" s="7"/>
      <c r="EI695" s="7"/>
      <c r="EJ695" s="7"/>
      <c r="EK695" s="7"/>
      <c r="EL695" s="7"/>
      <c r="EM695" s="7"/>
      <c r="EN695" s="7"/>
      <c r="EO695" s="7"/>
      <c r="EP695" s="7"/>
      <c r="EQ695" s="7"/>
      <c r="ER695" s="7"/>
      <c r="ES695" s="7"/>
      <c r="ET695" s="7"/>
      <c r="EU695" s="7"/>
      <c r="EV695" s="7"/>
      <c r="EW695" s="7"/>
      <c r="EX695" s="7"/>
      <c r="EY695" s="7"/>
      <c r="EZ695" s="7"/>
      <c r="FA695" s="7"/>
      <c r="FB695" s="7"/>
      <c r="FC695" s="7"/>
      <c r="FD695" s="7"/>
      <c r="FE695" s="7"/>
      <c r="FF695" s="7"/>
      <c r="FG695" s="7"/>
      <c r="FH695" s="7"/>
      <c r="FI695" s="7"/>
      <c r="FJ695" s="7"/>
      <c r="FK695" s="7"/>
      <c r="FL695" s="7"/>
      <c r="FM695" s="7"/>
      <c r="FN695" s="7"/>
      <c r="FO695" s="7"/>
      <c r="FP695" s="7"/>
      <c r="FQ695" s="7"/>
      <c r="FR695" s="7"/>
      <c r="FS695" s="7"/>
      <c r="FT695" s="7"/>
      <c r="FU695" s="7"/>
      <c r="FV695" s="7"/>
      <c r="FW695" s="7"/>
      <c r="FX695" s="7"/>
      <c r="FY695" s="7"/>
      <c r="FZ695" s="7"/>
      <c r="GA695" s="7"/>
      <c r="GB695" s="7"/>
      <c r="GC695" s="7"/>
      <c r="GD695" s="7"/>
      <c r="GE695" s="7"/>
      <c r="GF695" s="7"/>
      <c r="GG695" s="7"/>
      <c r="GH695" s="7"/>
      <c r="GI695" s="7"/>
      <c r="GJ695" s="7"/>
      <c r="GK695" s="7"/>
      <c r="GL695" s="7"/>
      <c r="GM695" s="7"/>
      <c r="GN695" s="7"/>
      <c r="GO695" s="7"/>
      <c r="GP695" s="7"/>
      <c r="GQ695" s="7"/>
      <c r="GR695" s="7"/>
      <c r="GS695" s="7"/>
      <c r="GT695" s="7"/>
      <c r="GU695" s="7"/>
      <c r="GV695" s="7"/>
      <c r="GW695" s="7"/>
      <c r="GX695" s="7"/>
      <c r="GY695" s="7"/>
      <c r="GZ695" s="7"/>
      <c r="HA695" s="7"/>
      <c r="HB695" s="7"/>
      <c r="HC695" s="7"/>
      <c r="HD695" s="7"/>
      <c r="HE695" s="7"/>
      <c r="HF695" s="7"/>
      <c r="HG695" s="7"/>
      <c r="HH695" s="7"/>
      <c r="HI695" s="7"/>
      <c r="HJ695" s="7"/>
      <c r="HK695" s="7"/>
      <c r="HL695" s="7"/>
      <c r="HM695" s="7"/>
      <c r="HN695" s="7"/>
      <c r="HO695" s="7"/>
      <c r="HP695" s="7"/>
      <c r="HQ695" s="7"/>
      <c r="HR695" s="7"/>
      <c r="HS695" s="7"/>
      <c r="HT695" s="7"/>
      <c r="HU695" s="7"/>
      <c r="HV695" s="7"/>
      <c r="HW695" s="7"/>
      <c r="HX695" s="7"/>
      <c r="HY695" s="7"/>
      <c r="HZ695" s="7"/>
      <c r="IA695" s="7"/>
      <c r="IB695" s="7"/>
      <c r="IC695" s="7"/>
      <c r="ID695" s="7"/>
      <c r="IE695" s="7"/>
      <c r="IF695" s="7"/>
      <c r="IG695" s="7"/>
      <c r="IH695" s="7"/>
      <c r="II695" s="7"/>
      <c r="IJ695" s="7"/>
      <c r="IK695" s="7"/>
      <c r="IL695" s="7"/>
      <c r="IM695" s="7"/>
      <c r="IN695" s="7"/>
      <c r="IO695" s="7"/>
      <c r="IP695" s="7"/>
      <c r="IQ695" s="7"/>
      <c r="IR695" s="7"/>
      <c r="IS695" s="7"/>
      <c r="IT695" s="7"/>
      <c r="IU695" s="7"/>
      <c r="IV695" s="7"/>
      <c r="IW695" s="7"/>
      <c r="IX695" s="7"/>
      <c r="IY695" s="7"/>
      <c r="IZ695" s="7"/>
      <c r="JA695" s="7"/>
      <c r="JB695" s="7"/>
      <c r="JC695" s="7"/>
      <c r="JD695" s="7"/>
      <c r="JE695" s="7"/>
      <c r="JF695" s="7"/>
      <c r="JG695" s="7"/>
      <c r="JH695" s="7"/>
      <c r="JI695" s="7"/>
      <c r="JJ695" s="7"/>
      <c r="JK695" s="7"/>
      <c r="JL695" s="7"/>
      <c r="JM695" s="7"/>
      <c r="JN695" s="7"/>
      <c r="JO695" s="7"/>
      <c r="JP695" s="7"/>
      <c r="JQ695" s="7"/>
      <c r="JR695" s="7"/>
      <c r="JS695" s="7"/>
      <c r="JT695" s="7"/>
      <c r="JU695" s="7"/>
      <c r="JV695" s="7"/>
      <c r="JW695" s="7"/>
      <c r="JX695" s="7"/>
      <c r="JY695" s="7"/>
      <c r="JZ695" s="7"/>
      <c r="KA695" s="7"/>
      <c r="KB695" s="7"/>
      <c r="KC695" s="7"/>
      <c r="KD695" s="7"/>
      <c r="KE695" s="7"/>
      <c r="KF695" s="7"/>
      <c r="KG695" s="7"/>
      <c r="KH695" s="7"/>
      <c r="KI695" s="7"/>
      <c r="KJ695" s="7"/>
      <c r="KK695" s="7"/>
      <c r="KL695" s="7"/>
      <c r="KM695" s="7"/>
      <c r="KN695" s="7"/>
      <c r="KO695" s="7"/>
      <c r="KP695" s="7"/>
      <c r="KQ695" s="7"/>
      <c r="KR695" s="7"/>
      <c r="KS695" s="7"/>
      <c r="KT695" s="7"/>
      <c r="KU695" s="7"/>
      <c r="KV695" s="7"/>
      <c r="KW695" s="7"/>
      <c r="KX695" s="7"/>
      <c r="KY695" s="7"/>
      <c r="KZ695" s="7"/>
      <c r="LA695" s="7"/>
      <c r="LB695" s="7"/>
      <c r="LC695" s="7"/>
      <c r="LD695" s="7"/>
      <c r="LE695" s="7"/>
      <c r="LF695" s="7"/>
      <c r="LG695" s="7"/>
      <c r="LH695" s="7"/>
      <c r="LI695" s="7"/>
      <c r="LJ695" s="7"/>
      <c r="LK695" s="7"/>
      <c r="LL695" s="7"/>
      <c r="LM695" s="7"/>
      <c r="LN695" s="7"/>
      <c r="LO695" s="7"/>
      <c r="LP695" s="7"/>
      <c r="LQ695" s="7"/>
      <c r="LR695" s="7"/>
      <c r="LS695" s="7"/>
      <c r="LT695" s="7"/>
      <c r="LU695" s="7"/>
      <c r="LV695" s="7"/>
      <c r="LW695" s="7"/>
      <c r="LX695" s="7"/>
      <c r="LY695" s="7"/>
      <c r="LZ695" s="7"/>
      <c r="MA695" s="7"/>
      <c r="MB695" s="7"/>
      <c r="MC695" s="7"/>
      <c r="MD695" s="7"/>
      <c r="ME695" s="7"/>
      <c r="MF695" s="7"/>
      <c r="MG695" s="7"/>
      <c r="MH695" s="7"/>
      <c r="MI695" s="7"/>
      <c r="MJ695" s="7"/>
      <c r="MK695" s="7"/>
      <c r="ML695" s="7"/>
      <c r="MM695" s="7"/>
      <c r="MN695" s="7"/>
      <c r="MO695" s="7"/>
      <c r="MP695" s="7"/>
      <c r="MQ695" s="7"/>
      <c r="MR695" s="7"/>
      <c r="MS695" s="7"/>
      <c r="MT695" s="7"/>
      <c r="MU695" s="7"/>
      <c r="MV695" s="7"/>
      <c r="MW695" s="7"/>
      <c r="MX695" s="7"/>
      <c r="MY695" s="7"/>
      <c r="MZ695" s="7"/>
      <c r="NA695" s="7"/>
      <c r="NB695" s="7"/>
      <c r="NC695" s="7"/>
      <c r="ND695" s="7"/>
      <c r="NE695" s="7"/>
      <c r="NF695" s="7"/>
      <c r="NG695" s="7"/>
      <c r="NH695" s="7"/>
      <c r="NI695" s="7"/>
      <c r="NJ695" s="7"/>
      <c r="NK695" s="7"/>
      <c r="NL695" s="7"/>
      <c r="NM695" s="7"/>
      <c r="NN695" s="7"/>
      <c r="NO695" s="7"/>
      <c r="NP695" s="7"/>
      <c r="NQ695" s="7"/>
      <c r="NR695" s="7"/>
      <c r="NS695" s="7"/>
      <c r="NT695" s="7"/>
      <c r="NU695" s="7"/>
      <c r="NV695" s="7"/>
      <c r="NW695" s="7"/>
      <c r="NX695" s="7"/>
      <c r="NY695" s="7"/>
      <c r="NZ695" s="7"/>
      <c r="OA695" s="7"/>
      <c r="OB695" s="7"/>
      <c r="OC695" s="7"/>
      <c r="OD695" s="7"/>
      <c r="OE695" s="7"/>
      <c r="OF695" s="7"/>
      <c r="OG695" s="7"/>
      <c r="OH695" s="7"/>
      <c r="OI695" s="7"/>
      <c r="OJ695" s="7"/>
      <c r="OK695" s="7"/>
      <c r="OL695" s="7"/>
      <c r="OM695" s="7"/>
      <c r="ON695" s="7"/>
      <c r="OO695" s="7"/>
      <c r="OP695" s="7"/>
      <c r="OQ695" s="7"/>
      <c r="OR695" s="7"/>
      <c r="OS695" s="7"/>
      <c r="OT695" s="7"/>
      <c r="OU695" s="7"/>
      <c r="OV695" s="7"/>
      <c r="OW695" s="7"/>
      <c r="OX695" s="7"/>
      <c r="OY695" s="7"/>
      <c r="OZ695" s="7"/>
      <c r="PA695" s="7"/>
      <c r="PB695" s="7"/>
      <c r="PC695" s="7"/>
      <c r="PD695" s="7"/>
      <c r="PE695" s="7"/>
      <c r="PF695" s="7"/>
      <c r="PG695" s="7"/>
      <c r="PH695" s="7"/>
      <c r="PI695" s="7"/>
      <c r="PJ695" s="7"/>
      <c r="PK695" s="7"/>
      <c r="PL695" s="7"/>
      <c r="PM695" s="7"/>
      <c r="PN695" s="7"/>
      <c r="PO695" s="7"/>
      <c r="PP695" s="7"/>
      <c r="PQ695" s="7"/>
      <c r="PR695" s="7"/>
      <c r="PS695" s="7"/>
      <c r="PT695" s="7"/>
      <c r="PU695" s="7"/>
      <c r="PV695" s="7"/>
      <c r="PW695" s="7"/>
      <c r="PX695" s="7"/>
      <c r="PY695" s="7"/>
      <c r="PZ695" s="7"/>
      <c r="QA695" s="7"/>
      <c r="QB695" s="7"/>
      <c r="QC695" s="7"/>
      <c r="QD695" s="7"/>
      <c r="QE695" s="7"/>
      <c r="QF695" s="7"/>
      <c r="QG695" s="7"/>
      <c r="QH695" s="7"/>
      <c r="QI695" s="7"/>
      <c r="QJ695" s="7"/>
      <c r="QK695" s="7"/>
      <c r="QL695" s="7"/>
      <c r="QM695" s="7"/>
      <c r="QN695" s="7"/>
      <c r="QO695" s="7"/>
      <c r="QP695" s="7"/>
      <c r="QQ695" s="7"/>
      <c r="QR695" s="7"/>
      <c r="QS695" s="7"/>
      <c r="QT695" s="7"/>
      <c r="QU695" s="7"/>
      <c r="QV695" s="7"/>
      <c r="QW695" s="7"/>
      <c r="QX695" s="7"/>
      <c r="QY695" s="7"/>
      <c r="QZ695" s="7"/>
      <c r="RA695" s="7"/>
      <c r="RB695" s="7"/>
      <c r="RC695" s="7"/>
      <c r="RD695" s="7"/>
      <c r="RE695" s="7"/>
      <c r="RF695" s="7"/>
      <c r="RG695" s="7"/>
      <c r="RH695" s="7"/>
      <c r="RI695" s="7"/>
      <c r="RJ695" s="7"/>
      <c r="RK695" s="7"/>
      <c r="RL695" s="7"/>
      <c r="RM695" s="7"/>
      <c r="RN695" s="7"/>
      <c r="RO695" s="7"/>
      <c r="RP695" s="7"/>
      <c r="RQ695" s="7"/>
      <c r="RR695" s="7"/>
      <c r="RS695" s="7"/>
      <c r="RT695" s="7"/>
      <c r="RU695" s="7"/>
      <c r="RV695" s="7"/>
      <c r="RW695" s="7"/>
      <c r="RX695" s="7"/>
      <c r="RY695" s="7"/>
      <c r="RZ695" s="7"/>
      <c r="SA695" s="7"/>
      <c r="SB695" s="7"/>
      <c r="SC695" s="7"/>
      <c r="SD695" s="7"/>
      <c r="SE695" s="7"/>
      <c r="SF695" s="7"/>
      <c r="SG695" s="7"/>
      <c r="SH695" s="7"/>
      <c r="SI695" s="7"/>
      <c r="SJ695" s="7"/>
      <c r="SK695" s="7"/>
    </row>
    <row r="696" ht="14.2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  <c r="DT696" s="7"/>
      <c r="DU696" s="7"/>
      <c r="DV696" s="7"/>
      <c r="DW696" s="7"/>
      <c r="DX696" s="7"/>
      <c r="DY696" s="7"/>
      <c r="DZ696" s="7"/>
      <c r="EA696" s="7"/>
      <c r="EB696" s="7"/>
      <c r="EC696" s="7"/>
      <c r="ED696" s="7"/>
      <c r="EE696" s="7"/>
      <c r="EF696" s="7"/>
      <c r="EG696" s="7"/>
      <c r="EH696" s="7"/>
      <c r="EI696" s="7"/>
      <c r="EJ696" s="7"/>
      <c r="EK696" s="7"/>
      <c r="EL696" s="7"/>
      <c r="EM696" s="7"/>
      <c r="EN696" s="7"/>
      <c r="EO696" s="7"/>
      <c r="EP696" s="7"/>
      <c r="EQ696" s="7"/>
      <c r="ER696" s="7"/>
      <c r="ES696" s="7"/>
      <c r="ET696" s="7"/>
      <c r="EU696" s="7"/>
      <c r="EV696" s="7"/>
      <c r="EW696" s="7"/>
      <c r="EX696" s="7"/>
      <c r="EY696" s="7"/>
      <c r="EZ696" s="7"/>
      <c r="FA696" s="7"/>
      <c r="FB696" s="7"/>
      <c r="FC696" s="7"/>
      <c r="FD696" s="7"/>
      <c r="FE696" s="7"/>
      <c r="FF696" s="7"/>
      <c r="FG696" s="7"/>
      <c r="FH696" s="7"/>
      <c r="FI696" s="7"/>
      <c r="FJ696" s="7"/>
      <c r="FK696" s="7"/>
      <c r="FL696" s="7"/>
      <c r="FM696" s="7"/>
      <c r="FN696" s="7"/>
      <c r="FO696" s="7"/>
      <c r="FP696" s="7"/>
      <c r="FQ696" s="7"/>
      <c r="FR696" s="7"/>
      <c r="FS696" s="7"/>
      <c r="FT696" s="7"/>
      <c r="FU696" s="7"/>
      <c r="FV696" s="7"/>
      <c r="FW696" s="7"/>
      <c r="FX696" s="7"/>
      <c r="FY696" s="7"/>
      <c r="FZ696" s="7"/>
      <c r="GA696" s="7"/>
      <c r="GB696" s="7"/>
      <c r="GC696" s="7"/>
      <c r="GD696" s="7"/>
      <c r="GE696" s="7"/>
      <c r="GF696" s="7"/>
      <c r="GG696" s="7"/>
      <c r="GH696" s="7"/>
      <c r="GI696" s="7"/>
      <c r="GJ696" s="7"/>
      <c r="GK696" s="7"/>
      <c r="GL696" s="7"/>
      <c r="GM696" s="7"/>
      <c r="GN696" s="7"/>
      <c r="GO696" s="7"/>
      <c r="GP696" s="7"/>
      <c r="GQ696" s="7"/>
      <c r="GR696" s="7"/>
      <c r="GS696" s="7"/>
      <c r="GT696" s="7"/>
      <c r="GU696" s="7"/>
      <c r="GV696" s="7"/>
      <c r="GW696" s="7"/>
      <c r="GX696" s="7"/>
      <c r="GY696" s="7"/>
      <c r="GZ696" s="7"/>
      <c r="HA696" s="7"/>
      <c r="HB696" s="7"/>
      <c r="HC696" s="7"/>
      <c r="HD696" s="7"/>
      <c r="HE696" s="7"/>
      <c r="HF696" s="7"/>
      <c r="HG696" s="7"/>
      <c r="HH696" s="7"/>
      <c r="HI696" s="7"/>
      <c r="HJ696" s="7"/>
      <c r="HK696" s="7"/>
      <c r="HL696" s="7"/>
      <c r="HM696" s="7"/>
      <c r="HN696" s="7"/>
      <c r="HO696" s="7"/>
      <c r="HP696" s="7"/>
      <c r="HQ696" s="7"/>
      <c r="HR696" s="7"/>
      <c r="HS696" s="7"/>
      <c r="HT696" s="7"/>
      <c r="HU696" s="7"/>
      <c r="HV696" s="7"/>
      <c r="HW696" s="7"/>
      <c r="HX696" s="7"/>
      <c r="HY696" s="7"/>
      <c r="HZ696" s="7"/>
      <c r="IA696" s="7"/>
      <c r="IB696" s="7"/>
      <c r="IC696" s="7"/>
      <c r="ID696" s="7"/>
      <c r="IE696" s="7"/>
      <c r="IF696" s="7"/>
      <c r="IG696" s="7"/>
      <c r="IH696" s="7"/>
      <c r="II696" s="7"/>
      <c r="IJ696" s="7"/>
      <c r="IK696" s="7"/>
      <c r="IL696" s="7"/>
      <c r="IM696" s="7"/>
      <c r="IN696" s="7"/>
      <c r="IO696" s="7"/>
      <c r="IP696" s="7"/>
      <c r="IQ696" s="7"/>
      <c r="IR696" s="7"/>
      <c r="IS696" s="7"/>
      <c r="IT696" s="7"/>
      <c r="IU696" s="7"/>
      <c r="IV696" s="7"/>
      <c r="IW696" s="7"/>
      <c r="IX696" s="7"/>
      <c r="IY696" s="7"/>
      <c r="IZ696" s="7"/>
      <c r="JA696" s="7"/>
      <c r="JB696" s="7"/>
      <c r="JC696" s="7"/>
      <c r="JD696" s="7"/>
      <c r="JE696" s="7"/>
      <c r="JF696" s="7"/>
      <c r="JG696" s="7"/>
      <c r="JH696" s="7"/>
      <c r="JI696" s="7"/>
      <c r="JJ696" s="7"/>
      <c r="JK696" s="7"/>
      <c r="JL696" s="7"/>
      <c r="JM696" s="7"/>
      <c r="JN696" s="7"/>
      <c r="JO696" s="7"/>
      <c r="JP696" s="7"/>
      <c r="JQ696" s="7"/>
      <c r="JR696" s="7"/>
      <c r="JS696" s="7"/>
      <c r="JT696" s="7"/>
      <c r="JU696" s="7"/>
      <c r="JV696" s="7"/>
      <c r="JW696" s="7"/>
      <c r="JX696" s="7"/>
      <c r="JY696" s="7"/>
      <c r="JZ696" s="7"/>
      <c r="KA696" s="7"/>
      <c r="KB696" s="7"/>
      <c r="KC696" s="7"/>
      <c r="KD696" s="7"/>
      <c r="KE696" s="7"/>
      <c r="KF696" s="7"/>
      <c r="KG696" s="7"/>
      <c r="KH696" s="7"/>
      <c r="KI696" s="7"/>
      <c r="KJ696" s="7"/>
      <c r="KK696" s="7"/>
      <c r="KL696" s="7"/>
      <c r="KM696" s="7"/>
      <c r="KN696" s="7"/>
      <c r="KO696" s="7"/>
      <c r="KP696" s="7"/>
      <c r="KQ696" s="7"/>
      <c r="KR696" s="7"/>
      <c r="KS696" s="7"/>
      <c r="KT696" s="7"/>
      <c r="KU696" s="7"/>
      <c r="KV696" s="7"/>
      <c r="KW696" s="7"/>
      <c r="KX696" s="7"/>
      <c r="KY696" s="7"/>
      <c r="KZ696" s="7"/>
      <c r="LA696" s="7"/>
      <c r="LB696" s="7"/>
      <c r="LC696" s="7"/>
      <c r="LD696" s="7"/>
      <c r="LE696" s="7"/>
      <c r="LF696" s="7"/>
      <c r="LG696" s="7"/>
      <c r="LH696" s="7"/>
      <c r="LI696" s="7"/>
      <c r="LJ696" s="7"/>
      <c r="LK696" s="7"/>
      <c r="LL696" s="7"/>
      <c r="LM696" s="7"/>
      <c r="LN696" s="7"/>
      <c r="LO696" s="7"/>
      <c r="LP696" s="7"/>
      <c r="LQ696" s="7"/>
      <c r="LR696" s="7"/>
      <c r="LS696" s="7"/>
      <c r="LT696" s="7"/>
      <c r="LU696" s="7"/>
      <c r="LV696" s="7"/>
      <c r="LW696" s="7"/>
      <c r="LX696" s="7"/>
      <c r="LY696" s="7"/>
      <c r="LZ696" s="7"/>
      <c r="MA696" s="7"/>
      <c r="MB696" s="7"/>
      <c r="MC696" s="7"/>
      <c r="MD696" s="7"/>
      <c r="ME696" s="7"/>
      <c r="MF696" s="7"/>
      <c r="MG696" s="7"/>
      <c r="MH696" s="7"/>
      <c r="MI696" s="7"/>
      <c r="MJ696" s="7"/>
      <c r="MK696" s="7"/>
      <c r="ML696" s="7"/>
      <c r="MM696" s="7"/>
      <c r="MN696" s="7"/>
      <c r="MO696" s="7"/>
      <c r="MP696" s="7"/>
      <c r="MQ696" s="7"/>
      <c r="MR696" s="7"/>
      <c r="MS696" s="7"/>
      <c r="MT696" s="7"/>
      <c r="MU696" s="7"/>
      <c r="MV696" s="7"/>
      <c r="MW696" s="7"/>
      <c r="MX696" s="7"/>
      <c r="MY696" s="7"/>
      <c r="MZ696" s="7"/>
      <c r="NA696" s="7"/>
      <c r="NB696" s="7"/>
      <c r="NC696" s="7"/>
      <c r="ND696" s="7"/>
      <c r="NE696" s="7"/>
      <c r="NF696" s="7"/>
      <c r="NG696" s="7"/>
      <c r="NH696" s="7"/>
      <c r="NI696" s="7"/>
      <c r="NJ696" s="7"/>
      <c r="NK696" s="7"/>
      <c r="NL696" s="7"/>
      <c r="NM696" s="7"/>
      <c r="NN696" s="7"/>
      <c r="NO696" s="7"/>
      <c r="NP696" s="7"/>
      <c r="NQ696" s="7"/>
      <c r="NR696" s="7"/>
      <c r="NS696" s="7"/>
      <c r="NT696" s="7"/>
      <c r="NU696" s="7"/>
      <c r="NV696" s="7"/>
      <c r="NW696" s="7"/>
      <c r="NX696" s="7"/>
      <c r="NY696" s="7"/>
      <c r="NZ696" s="7"/>
      <c r="OA696" s="7"/>
      <c r="OB696" s="7"/>
      <c r="OC696" s="7"/>
      <c r="OD696" s="7"/>
      <c r="OE696" s="7"/>
      <c r="OF696" s="7"/>
      <c r="OG696" s="7"/>
      <c r="OH696" s="7"/>
      <c r="OI696" s="7"/>
      <c r="OJ696" s="7"/>
      <c r="OK696" s="7"/>
      <c r="OL696" s="7"/>
      <c r="OM696" s="7"/>
      <c r="ON696" s="7"/>
      <c r="OO696" s="7"/>
      <c r="OP696" s="7"/>
      <c r="OQ696" s="7"/>
      <c r="OR696" s="7"/>
      <c r="OS696" s="7"/>
      <c r="OT696" s="7"/>
      <c r="OU696" s="7"/>
      <c r="OV696" s="7"/>
      <c r="OW696" s="7"/>
      <c r="OX696" s="7"/>
      <c r="OY696" s="7"/>
      <c r="OZ696" s="7"/>
      <c r="PA696" s="7"/>
      <c r="PB696" s="7"/>
      <c r="PC696" s="7"/>
      <c r="PD696" s="7"/>
      <c r="PE696" s="7"/>
      <c r="PF696" s="7"/>
      <c r="PG696" s="7"/>
      <c r="PH696" s="7"/>
      <c r="PI696" s="7"/>
      <c r="PJ696" s="7"/>
      <c r="PK696" s="7"/>
      <c r="PL696" s="7"/>
      <c r="PM696" s="7"/>
      <c r="PN696" s="7"/>
      <c r="PO696" s="7"/>
      <c r="PP696" s="7"/>
      <c r="PQ696" s="7"/>
      <c r="PR696" s="7"/>
      <c r="PS696" s="7"/>
      <c r="PT696" s="7"/>
      <c r="PU696" s="7"/>
      <c r="PV696" s="7"/>
      <c r="PW696" s="7"/>
      <c r="PX696" s="7"/>
      <c r="PY696" s="7"/>
      <c r="PZ696" s="7"/>
      <c r="QA696" s="7"/>
      <c r="QB696" s="7"/>
      <c r="QC696" s="7"/>
      <c r="QD696" s="7"/>
      <c r="QE696" s="7"/>
      <c r="QF696" s="7"/>
      <c r="QG696" s="7"/>
      <c r="QH696" s="7"/>
      <c r="QI696" s="7"/>
      <c r="QJ696" s="7"/>
      <c r="QK696" s="7"/>
      <c r="QL696" s="7"/>
      <c r="QM696" s="7"/>
      <c r="QN696" s="7"/>
      <c r="QO696" s="7"/>
      <c r="QP696" s="7"/>
      <c r="QQ696" s="7"/>
      <c r="QR696" s="7"/>
      <c r="QS696" s="7"/>
      <c r="QT696" s="7"/>
      <c r="QU696" s="7"/>
      <c r="QV696" s="7"/>
      <c r="QW696" s="7"/>
      <c r="QX696" s="7"/>
      <c r="QY696" s="7"/>
      <c r="QZ696" s="7"/>
      <c r="RA696" s="7"/>
      <c r="RB696" s="7"/>
      <c r="RC696" s="7"/>
      <c r="RD696" s="7"/>
      <c r="RE696" s="7"/>
      <c r="RF696" s="7"/>
      <c r="RG696" s="7"/>
      <c r="RH696" s="7"/>
      <c r="RI696" s="7"/>
      <c r="RJ696" s="7"/>
      <c r="RK696" s="7"/>
      <c r="RL696" s="7"/>
      <c r="RM696" s="7"/>
      <c r="RN696" s="7"/>
      <c r="RO696" s="7"/>
      <c r="RP696" s="7"/>
      <c r="RQ696" s="7"/>
      <c r="RR696" s="7"/>
      <c r="RS696" s="7"/>
      <c r="RT696" s="7"/>
      <c r="RU696" s="7"/>
      <c r="RV696" s="7"/>
      <c r="RW696" s="7"/>
      <c r="RX696" s="7"/>
      <c r="RY696" s="7"/>
      <c r="RZ696" s="7"/>
      <c r="SA696" s="7"/>
      <c r="SB696" s="7"/>
      <c r="SC696" s="7"/>
      <c r="SD696" s="7"/>
      <c r="SE696" s="7"/>
      <c r="SF696" s="7"/>
      <c r="SG696" s="7"/>
      <c r="SH696" s="7"/>
      <c r="SI696" s="7"/>
      <c r="SJ696" s="7"/>
      <c r="SK696" s="7"/>
    </row>
    <row r="697" ht="14.2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  <c r="DT697" s="7"/>
      <c r="DU697" s="7"/>
      <c r="DV697" s="7"/>
      <c r="DW697" s="7"/>
      <c r="DX697" s="7"/>
      <c r="DY697" s="7"/>
      <c r="DZ697" s="7"/>
      <c r="EA697" s="7"/>
      <c r="EB697" s="7"/>
      <c r="EC697" s="7"/>
      <c r="ED697" s="7"/>
      <c r="EE697" s="7"/>
      <c r="EF697" s="7"/>
      <c r="EG697" s="7"/>
      <c r="EH697" s="7"/>
      <c r="EI697" s="7"/>
      <c r="EJ697" s="7"/>
      <c r="EK697" s="7"/>
      <c r="EL697" s="7"/>
      <c r="EM697" s="7"/>
      <c r="EN697" s="7"/>
      <c r="EO697" s="7"/>
      <c r="EP697" s="7"/>
      <c r="EQ697" s="7"/>
      <c r="ER697" s="7"/>
      <c r="ES697" s="7"/>
      <c r="ET697" s="7"/>
      <c r="EU697" s="7"/>
      <c r="EV697" s="7"/>
      <c r="EW697" s="7"/>
      <c r="EX697" s="7"/>
      <c r="EY697" s="7"/>
      <c r="EZ697" s="7"/>
      <c r="FA697" s="7"/>
      <c r="FB697" s="7"/>
      <c r="FC697" s="7"/>
      <c r="FD697" s="7"/>
      <c r="FE697" s="7"/>
      <c r="FF697" s="7"/>
      <c r="FG697" s="7"/>
      <c r="FH697" s="7"/>
      <c r="FI697" s="7"/>
      <c r="FJ697" s="7"/>
      <c r="FK697" s="7"/>
      <c r="FL697" s="7"/>
      <c r="FM697" s="7"/>
      <c r="FN697" s="7"/>
      <c r="FO697" s="7"/>
      <c r="FP697" s="7"/>
      <c r="FQ697" s="7"/>
      <c r="FR697" s="7"/>
      <c r="FS697" s="7"/>
      <c r="FT697" s="7"/>
      <c r="FU697" s="7"/>
      <c r="FV697" s="7"/>
      <c r="FW697" s="7"/>
      <c r="FX697" s="7"/>
      <c r="FY697" s="7"/>
      <c r="FZ697" s="7"/>
      <c r="GA697" s="7"/>
      <c r="GB697" s="7"/>
      <c r="GC697" s="7"/>
      <c r="GD697" s="7"/>
      <c r="GE697" s="7"/>
      <c r="GF697" s="7"/>
      <c r="GG697" s="7"/>
      <c r="GH697" s="7"/>
      <c r="GI697" s="7"/>
      <c r="GJ697" s="7"/>
      <c r="GK697" s="7"/>
      <c r="GL697" s="7"/>
      <c r="GM697" s="7"/>
      <c r="GN697" s="7"/>
      <c r="GO697" s="7"/>
      <c r="GP697" s="7"/>
      <c r="GQ697" s="7"/>
      <c r="GR697" s="7"/>
      <c r="GS697" s="7"/>
      <c r="GT697" s="7"/>
      <c r="GU697" s="7"/>
      <c r="GV697" s="7"/>
      <c r="GW697" s="7"/>
      <c r="GX697" s="7"/>
      <c r="GY697" s="7"/>
      <c r="GZ697" s="7"/>
      <c r="HA697" s="7"/>
      <c r="HB697" s="7"/>
      <c r="HC697" s="7"/>
      <c r="HD697" s="7"/>
      <c r="HE697" s="7"/>
      <c r="HF697" s="7"/>
      <c r="HG697" s="7"/>
      <c r="HH697" s="7"/>
      <c r="HI697" s="7"/>
      <c r="HJ697" s="7"/>
      <c r="HK697" s="7"/>
      <c r="HL697" s="7"/>
      <c r="HM697" s="7"/>
      <c r="HN697" s="7"/>
      <c r="HO697" s="7"/>
      <c r="HP697" s="7"/>
      <c r="HQ697" s="7"/>
      <c r="HR697" s="7"/>
      <c r="HS697" s="7"/>
      <c r="HT697" s="7"/>
      <c r="HU697" s="7"/>
      <c r="HV697" s="7"/>
      <c r="HW697" s="7"/>
      <c r="HX697" s="7"/>
      <c r="HY697" s="7"/>
      <c r="HZ697" s="7"/>
      <c r="IA697" s="7"/>
      <c r="IB697" s="7"/>
      <c r="IC697" s="7"/>
      <c r="ID697" s="7"/>
      <c r="IE697" s="7"/>
      <c r="IF697" s="7"/>
      <c r="IG697" s="7"/>
      <c r="IH697" s="7"/>
      <c r="II697" s="7"/>
      <c r="IJ697" s="7"/>
      <c r="IK697" s="7"/>
      <c r="IL697" s="7"/>
      <c r="IM697" s="7"/>
      <c r="IN697" s="7"/>
      <c r="IO697" s="7"/>
      <c r="IP697" s="7"/>
      <c r="IQ697" s="7"/>
      <c r="IR697" s="7"/>
      <c r="IS697" s="7"/>
      <c r="IT697" s="7"/>
      <c r="IU697" s="7"/>
      <c r="IV697" s="7"/>
      <c r="IW697" s="7"/>
      <c r="IX697" s="7"/>
      <c r="IY697" s="7"/>
      <c r="IZ697" s="7"/>
      <c r="JA697" s="7"/>
      <c r="JB697" s="7"/>
      <c r="JC697" s="7"/>
      <c r="JD697" s="7"/>
      <c r="JE697" s="7"/>
      <c r="JF697" s="7"/>
      <c r="JG697" s="7"/>
      <c r="JH697" s="7"/>
      <c r="JI697" s="7"/>
      <c r="JJ697" s="7"/>
      <c r="JK697" s="7"/>
      <c r="JL697" s="7"/>
      <c r="JM697" s="7"/>
      <c r="JN697" s="7"/>
      <c r="JO697" s="7"/>
      <c r="JP697" s="7"/>
      <c r="JQ697" s="7"/>
      <c r="JR697" s="7"/>
      <c r="JS697" s="7"/>
      <c r="JT697" s="7"/>
      <c r="JU697" s="7"/>
      <c r="JV697" s="7"/>
      <c r="JW697" s="7"/>
      <c r="JX697" s="7"/>
      <c r="JY697" s="7"/>
      <c r="JZ697" s="7"/>
      <c r="KA697" s="7"/>
      <c r="KB697" s="7"/>
      <c r="KC697" s="7"/>
      <c r="KD697" s="7"/>
      <c r="KE697" s="7"/>
      <c r="KF697" s="7"/>
      <c r="KG697" s="7"/>
      <c r="KH697" s="7"/>
      <c r="KI697" s="7"/>
      <c r="KJ697" s="7"/>
      <c r="KK697" s="7"/>
      <c r="KL697" s="7"/>
      <c r="KM697" s="7"/>
      <c r="KN697" s="7"/>
      <c r="KO697" s="7"/>
      <c r="KP697" s="7"/>
      <c r="KQ697" s="7"/>
      <c r="KR697" s="7"/>
      <c r="KS697" s="7"/>
      <c r="KT697" s="7"/>
      <c r="KU697" s="7"/>
      <c r="KV697" s="7"/>
      <c r="KW697" s="7"/>
      <c r="KX697" s="7"/>
      <c r="KY697" s="7"/>
      <c r="KZ697" s="7"/>
      <c r="LA697" s="7"/>
      <c r="LB697" s="7"/>
      <c r="LC697" s="7"/>
      <c r="LD697" s="7"/>
      <c r="LE697" s="7"/>
      <c r="LF697" s="7"/>
      <c r="LG697" s="7"/>
      <c r="LH697" s="7"/>
      <c r="LI697" s="7"/>
      <c r="LJ697" s="7"/>
      <c r="LK697" s="7"/>
      <c r="LL697" s="7"/>
      <c r="LM697" s="7"/>
      <c r="LN697" s="7"/>
      <c r="LO697" s="7"/>
      <c r="LP697" s="7"/>
      <c r="LQ697" s="7"/>
      <c r="LR697" s="7"/>
      <c r="LS697" s="7"/>
      <c r="LT697" s="7"/>
      <c r="LU697" s="7"/>
      <c r="LV697" s="7"/>
      <c r="LW697" s="7"/>
      <c r="LX697" s="7"/>
      <c r="LY697" s="7"/>
      <c r="LZ697" s="7"/>
      <c r="MA697" s="7"/>
      <c r="MB697" s="7"/>
      <c r="MC697" s="7"/>
      <c r="MD697" s="7"/>
      <c r="ME697" s="7"/>
      <c r="MF697" s="7"/>
      <c r="MG697" s="7"/>
      <c r="MH697" s="7"/>
      <c r="MI697" s="7"/>
      <c r="MJ697" s="7"/>
      <c r="MK697" s="7"/>
      <c r="ML697" s="7"/>
      <c r="MM697" s="7"/>
      <c r="MN697" s="7"/>
      <c r="MO697" s="7"/>
      <c r="MP697" s="7"/>
      <c r="MQ697" s="7"/>
      <c r="MR697" s="7"/>
      <c r="MS697" s="7"/>
      <c r="MT697" s="7"/>
      <c r="MU697" s="7"/>
      <c r="MV697" s="7"/>
      <c r="MW697" s="7"/>
      <c r="MX697" s="7"/>
      <c r="MY697" s="7"/>
      <c r="MZ697" s="7"/>
      <c r="NA697" s="7"/>
      <c r="NB697" s="7"/>
      <c r="NC697" s="7"/>
      <c r="ND697" s="7"/>
      <c r="NE697" s="7"/>
      <c r="NF697" s="7"/>
      <c r="NG697" s="7"/>
      <c r="NH697" s="7"/>
      <c r="NI697" s="7"/>
      <c r="NJ697" s="7"/>
      <c r="NK697" s="7"/>
      <c r="NL697" s="7"/>
      <c r="NM697" s="7"/>
      <c r="NN697" s="7"/>
      <c r="NO697" s="7"/>
      <c r="NP697" s="7"/>
      <c r="NQ697" s="7"/>
      <c r="NR697" s="7"/>
      <c r="NS697" s="7"/>
      <c r="NT697" s="7"/>
      <c r="NU697" s="7"/>
      <c r="NV697" s="7"/>
      <c r="NW697" s="7"/>
      <c r="NX697" s="7"/>
      <c r="NY697" s="7"/>
      <c r="NZ697" s="7"/>
      <c r="OA697" s="7"/>
      <c r="OB697" s="7"/>
      <c r="OC697" s="7"/>
      <c r="OD697" s="7"/>
      <c r="OE697" s="7"/>
      <c r="OF697" s="7"/>
      <c r="OG697" s="7"/>
      <c r="OH697" s="7"/>
      <c r="OI697" s="7"/>
      <c r="OJ697" s="7"/>
      <c r="OK697" s="7"/>
      <c r="OL697" s="7"/>
      <c r="OM697" s="7"/>
      <c r="ON697" s="7"/>
      <c r="OO697" s="7"/>
      <c r="OP697" s="7"/>
      <c r="OQ697" s="7"/>
      <c r="OR697" s="7"/>
      <c r="OS697" s="7"/>
      <c r="OT697" s="7"/>
      <c r="OU697" s="7"/>
      <c r="OV697" s="7"/>
      <c r="OW697" s="7"/>
      <c r="OX697" s="7"/>
      <c r="OY697" s="7"/>
      <c r="OZ697" s="7"/>
      <c r="PA697" s="7"/>
      <c r="PB697" s="7"/>
      <c r="PC697" s="7"/>
      <c r="PD697" s="7"/>
      <c r="PE697" s="7"/>
      <c r="PF697" s="7"/>
      <c r="PG697" s="7"/>
      <c r="PH697" s="7"/>
      <c r="PI697" s="7"/>
      <c r="PJ697" s="7"/>
      <c r="PK697" s="7"/>
      <c r="PL697" s="7"/>
      <c r="PM697" s="7"/>
      <c r="PN697" s="7"/>
      <c r="PO697" s="7"/>
      <c r="PP697" s="7"/>
      <c r="PQ697" s="7"/>
      <c r="PR697" s="7"/>
      <c r="PS697" s="7"/>
      <c r="PT697" s="7"/>
      <c r="PU697" s="7"/>
      <c r="PV697" s="7"/>
      <c r="PW697" s="7"/>
      <c r="PX697" s="7"/>
      <c r="PY697" s="7"/>
      <c r="PZ697" s="7"/>
      <c r="QA697" s="7"/>
      <c r="QB697" s="7"/>
      <c r="QC697" s="7"/>
      <c r="QD697" s="7"/>
      <c r="QE697" s="7"/>
      <c r="QF697" s="7"/>
      <c r="QG697" s="7"/>
      <c r="QH697" s="7"/>
      <c r="QI697" s="7"/>
      <c r="QJ697" s="7"/>
      <c r="QK697" s="7"/>
      <c r="QL697" s="7"/>
      <c r="QM697" s="7"/>
      <c r="QN697" s="7"/>
      <c r="QO697" s="7"/>
      <c r="QP697" s="7"/>
      <c r="QQ697" s="7"/>
      <c r="QR697" s="7"/>
      <c r="QS697" s="7"/>
      <c r="QT697" s="7"/>
      <c r="QU697" s="7"/>
      <c r="QV697" s="7"/>
      <c r="QW697" s="7"/>
      <c r="QX697" s="7"/>
      <c r="QY697" s="7"/>
      <c r="QZ697" s="7"/>
      <c r="RA697" s="7"/>
      <c r="RB697" s="7"/>
      <c r="RC697" s="7"/>
      <c r="RD697" s="7"/>
      <c r="RE697" s="7"/>
      <c r="RF697" s="7"/>
      <c r="RG697" s="7"/>
      <c r="RH697" s="7"/>
      <c r="RI697" s="7"/>
      <c r="RJ697" s="7"/>
      <c r="RK697" s="7"/>
      <c r="RL697" s="7"/>
      <c r="RM697" s="7"/>
      <c r="RN697" s="7"/>
      <c r="RO697" s="7"/>
      <c r="RP697" s="7"/>
      <c r="RQ697" s="7"/>
      <c r="RR697" s="7"/>
      <c r="RS697" s="7"/>
      <c r="RT697" s="7"/>
      <c r="RU697" s="7"/>
      <c r="RV697" s="7"/>
      <c r="RW697" s="7"/>
      <c r="RX697" s="7"/>
      <c r="RY697" s="7"/>
      <c r="RZ697" s="7"/>
      <c r="SA697" s="7"/>
      <c r="SB697" s="7"/>
      <c r="SC697" s="7"/>
      <c r="SD697" s="7"/>
      <c r="SE697" s="7"/>
      <c r="SF697" s="7"/>
      <c r="SG697" s="7"/>
      <c r="SH697" s="7"/>
      <c r="SI697" s="7"/>
      <c r="SJ697" s="7"/>
      <c r="SK697" s="7"/>
    </row>
    <row r="698" ht="14.2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  <c r="DT698" s="7"/>
      <c r="DU698" s="7"/>
      <c r="DV698" s="7"/>
      <c r="DW698" s="7"/>
      <c r="DX698" s="7"/>
      <c r="DY698" s="7"/>
      <c r="DZ698" s="7"/>
      <c r="EA698" s="7"/>
      <c r="EB698" s="7"/>
      <c r="EC698" s="7"/>
      <c r="ED698" s="7"/>
      <c r="EE698" s="7"/>
      <c r="EF698" s="7"/>
      <c r="EG698" s="7"/>
      <c r="EH698" s="7"/>
      <c r="EI698" s="7"/>
      <c r="EJ698" s="7"/>
      <c r="EK698" s="7"/>
      <c r="EL698" s="7"/>
      <c r="EM698" s="7"/>
      <c r="EN698" s="7"/>
      <c r="EO698" s="7"/>
      <c r="EP698" s="7"/>
      <c r="EQ698" s="7"/>
      <c r="ER698" s="7"/>
      <c r="ES698" s="7"/>
      <c r="ET698" s="7"/>
      <c r="EU698" s="7"/>
      <c r="EV698" s="7"/>
      <c r="EW698" s="7"/>
      <c r="EX698" s="7"/>
      <c r="EY698" s="7"/>
      <c r="EZ698" s="7"/>
      <c r="FA698" s="7"/>
      <c r="FB698" s="7"/>
      <c r="FC698" s="7"/>
      <c r="FD698" s="7"/>
      <c r="FE698" s="7"/>
      <c r="FF698" s="7"/>
      <c r="FG698" s="7"/>
      <c r="FH698" s="7"/>
      <c r="FI698" s="7"/>
      <c r="FJ698" s="7"/>
      <c r="FK698" s="7"/>
      <c r="FL698" s="7"/>
      <c r="FM698" s="7"/>
      <c r="FN698" s="7"/>
      <c r="FO698" s="7"/>
      <c r="FP698" s="7"/>
      <c r="FQ698" s="7"/>
      <c r="FR698" s="7"/>
      <c r="FS698" s="7"/>
      <c r="FT698" s="7"/>
      <c r="FU698" s="7"/>
      <c r="FV698" s="7"/>
      <c r="FW698" s="7"/>
      <c r="FX698" s="7"/>
      <c r="FY698" s="7"/>
      <c r="FZ698" s="7"/>
      <c r="GA698" s="7"/>
      <c r="GB698" s="7"/>
      <c r="GC698" s="7"/>
      <c r="GD698" s="7"/>
      <c r="GE698" s="7"/>
      <c r="GF698" s="7"/>
      <c r="GG698" s="7"/>
      <c r="GH698" s="7"/>
      <c r="GI698" s="7"/>
      <c r="GJ698" s="7"/>
      <c r="GK698" s="7"/>
      <c r="GL698" s="7"/>
      <c r="GM698" s="7"/>
      <c r="GN698" s="7"/>
      <c r="GO698" s="7"/>
      <c r="GP698" s="7"/>
      <c r="GQ698" s="7"/>
      <c r="GR698" s="7"/>
      <c r="GS698" s="7"/>
      <c r="GT698" s="7"/>
      <c r="GU698" s="7"/>
      <c r="GV698" s="7"/>
      <c r="GW698" s="7"/>
      <c r="GX698" s="7"/>
      <c r="GY698" s="7"/>
      <c r="GZ698" s="7"/>
      <c r="HA698" s="7"/>
      <c r="HB698" s="7"/>
      <c r="HC698" s="7"/>
      <c r="HD698" s="7"/>
      <c r="HE698" s="7"/>
      <c r="HF698" s="7"/>
      <c r="HG698" s="7"/>
      <c r="HH698" s="7"/>
      <c r="HI698" s="7"/>
      <c r="HJ698" s="7"/>
      <c r="HK698" s="7"/>
      <c r="HL698" s="7"/>
      <c r="HM698" s="7"/>
      <c r="HN698" s="7"/>
      <c r="HO698" s="7"/>
      <c r="HP698" s="7"/>
      <c r="HQ698" s="7"/>
      <c r="HR698" s="7"/>
      <c r="HS698" s="7"/>
      <c r="HT698" s="7"/>
      <c r="HU698" s="7"/>
      <c r="HV698" s="7"/>
      <c r="HW698" s="7"/>
      <c r="HX698" s="7"/>
      <c r="HY698" s="7"/>
      <c r="HZ698" s="7"/>
      <c r="IA698" s="7"/>
      <c r="IB698" s="7"/>
      <c r="IC698" s="7"/>
      <c r="ID698" s="7"/>
      <c r="IE698" s="7"/>
      <c r="IF698" s="7"/>
      <c r="IG698" s="7"/>
      <c r="IH698" s="7"/>
      <c r="II698" s="7"/>
      <c r="IJ698" s="7"/>
      <c r="IK698" s="7"/>
      <c r="IL698" s="7"/>
      <c r="IM698" s="7"/>
      <c r="IN698" s="7"/>
      <c r="IO698" s="7"/>
      <c r="IP698" s="7"/>
      <c r="IQ698" s="7"/>
      <c r="IR698" s="7"/>
      <c r="IS698" s="7"/>
      <c r="IT698" s="7"/>
      <c r="IU698" s="7"/>
      <c r="IV698" s="7"/>
      <c r="IW698" s="7"/>
      <c r="IX698" s="7"/>
      <c r="IY698" s="7"/>
      <c r="IZ698" s="7"/>
      <c r="JA698" s="7"/>
      <c r="JB698" s="7"/>
      <c r="JC698" s="7"/>
      <c r="JD698" s="7"/>
      <c r="JE698" s="7"/>
      <c r="JF698" s="7"/>
      <c r="JG698" s="7"/>
      <c r="JH698" s="7"/>
      <c r="JI698" s="7"/>
      <c r="JJ698" s="7"/>
      <c r="JK698" s="7"/>
      <c r="JL698" s="7"/>
      <c r="JM698" s="7"/>
      <c r="JN698" s="7"/>
      <c r="JO698" s="7"/>
      <c r="JP698" s="7"/>
      <c r="JQ698" s="7"/>
      <c r="JR698" s="7"/>
      <c r="JS698" s="7"/>
      <c r="JT698" s="7"/>
      <c r="JU698" s="7"/>
      <c r="JV698" s="7"/>
      <c r="JW698" s="7"/>
      <c r="JX698" s="7"/>
      <c r="JY698" s="7"/>
      <c r="JZ698" s="7"/>
      <c r="KA698" s="7"/>
      <c r="KB698" s="7"/>
      <c r="KC698" s="7"/>
      <c r="KD698" s="7"/>
      <c r="KE698" s="7"/>
      <c r="KF698" s="7"/>
      <c r="KG698" s="7"/>
      <c r="KH698" s="7"/>
      <c r="KI698" s="7"/>
      <c r="KJ698" s="7"/>
      <c r="KK698" s="7"/>
      <c r="KL698" s="7"/>
      <c r="KM698" s="7"/>
      <c r="KN698" s="7"/>
      <c r="KO698" s="7"/>
      <c r="KP698" s="7"/>
      <c r="KQ698" s="7"/>
      <c r="KR698" s="7"/>
      <c r="KS698" s="7"/>
      <c r="KT698" s="7"/>
      <c r="KU698" s="7"/>
      <c r="KV698" s="7"/>
      <c r="KW698" s="7"/>
      <c r="KX698" s="7"/>
      <c r="KY698" s="7"/>
      <c r="KZ698" s="7"/>
      <c r="LA698" s="7"/>
      <c r="LB698" s="7"/>
      <c r="LC698" s="7"/>
      <c r="LD698" s="7"/>
      <c r="LE698" s="7"/>
      <c r="LF698" s="7"/>
      <c r="LG698" s="7"/>
      <c r="LH698" s="7"/>
      <c r="LI698" s="7"/>
      <c r="LJ698" s="7"/>
      <c r="LK698" s="7"/>
      <c r="LL698" s="7"/>
      <c r="LM698" s="7"/>
      <c r="LN698" s="7"/>
      <c r="LO698" s="7"/>
      <c r="LP698" s="7"/>
      <c r="LQ698" s="7"/>
      <c r="LR698" s="7"/>
      <c r="LS698" s="7"/>
      <c r="LT698" s="7"/>
      <c r="LU698" s="7"/>
      <c r="LV698" s="7"/>
      <c r="LW698" s="7"/>
      <c r="LX698" s="7"/>
      <c r="LY698" s="7"/>
      <c r="LZ698" s="7"/>
      <c r="MA698" s="7"/>
      <c r="MB698" s="7"/>
      <c r="MC698" s="7"/>
      <c r="MD698" s="7"/>
      <c r="ME698" s="7"/>
      <c r="MF698" s="7"/>
      <c r="MG698" s="7"/>
      <c r="MH698" s="7"/>
      <c r="MI698" s="7"/>
      <c r="MJ698" s="7"/>
      <c r="MK698" s="7"/>
      <c r="ML698" s="7"/>
      <c r="MM698" s="7"/>
      <c r="MN698" s="7"/>
      <c r="MO698" s="7"/>
      <c r="MP698" s="7"/>
      <c r="MQ698" s="7"/>
      <c r="MR698" s="7"/>
      <c r="MS698" s="7"/>
      <c r="MT698" s="7"/>
      <c r="MU698" s="7"/>
      <c r="MV698" s="7"/>
      <c r="MW698" s="7"/>
      <c r="MX698" s="7"/>
      <c r="MY698" s="7"/>
      <c r="MZ698" s="7"/>
      <c r="NA698" s="7"/>
      <c r="NB698" s="7"/>
      <c r="NC698" s="7"/>
      <c r="ND698" s="7"/>
      <c r="NE698" s="7"/>
      <c r="NF698" s="7"/>
      <c r="NG698" s="7"/>
      <c r="NH698" s="7"/>
      <c r="NI698" s="7"/>
      <c r="NJ698" s="7"/>
      <c r="NK698" s="7"/>
      <c r="NL698" s="7"/>
      <c r="NM698" s="7"/>
      <c r="NN698" s="7"/>
      <c r="NO698" s="7"/>
      <c r="NP698" s="7"/>
      <c r="NQ698" s="7"/>
      <c r="NR698" s="7"/>
      <c r="NS698" s="7"/>
      <c r="NT698" s="7"/>
      <c r="NU698" s="7"/>
      <c r="NV698" s="7"/>
      <c r="NW698" s="7"/>
      <c r="NX698" s="7"/>
      <c r="NY698" s="7"/>
      <c r="NZ698" s="7"/>
      <c r="OA698" s="7"/>
      <c r="OB698" s="7"/>
      <c r="OC698" s="7"/>
      <c r="OD698" s="7"/>
      <c r="OE698" s="7"/>
      <c r="OF698" s="7"/>
      <c r="OG698" s="7"/>
      <c r="OH698" s="7"/>
      <c r="OI698" s="7"/>
      <c r="OJ698" s="7"/>
      <c r="OK698" s="7"/>
      <c r="OL698" s="7"/>
      <c r="OM698" s="7"/>
      <c r="ON698" s="7"/>
      <c r="OO698" s="7"/>
      <c r="OP698" s="7"/>
      <c r="OQ698" s="7"/>
      <c r="OR698" s="7"/>
      <c r="OS698" s="7"/>
      <c r="OT698" s="7"/>
      <c r="OU698" s="7"/>
      <c r="OV698" s="7"/>
      <c r="OW698" s="7"/>
      <c r="OX698" s="7"/>
      <c r="OY698" s="7"/>
      <c r="OZ698" s="7"/>
      <c r="PA698" s="7"/>
      <c r="PB698" s="7"/>
      <c r="PC698" s="7"/>
      <c r="PD698" s="7"/>
      <c r="PE698" s="7"/>
      <c r="PF698" s="7"/>
      <c r="PG698" s="7"/>
      <c r="PH698" s="7"/>
      <c r="PI698" s="7"/>
      <c r="PJ698" s="7"/>
      <c r="PK698" s="7"/>
      <c r="PL698" s="7"/>
      <c r="PM698" s="7"/>
      <c r="PN698" s="7"/>
      <c r="PO698" s="7"/>
      <c r="PP698" s="7"/>
      <c r="PQ698" s="7"/>
      <c r="PR698" s="7"/>
      <c r="PS698" s="7"/>
      <c r="PT698" s="7"/>
      <c r="PU698" s="7"/>
      <c r="PV698" s="7"/>
      <c r="PW698" s="7"/>
      <c r="PX698" s="7"/>
      <c r="PY698" s="7"/>
      <c r="PZ698" s="7"/>
      <c r="QA698" s="7"/>
      <c r="QB698" s="7"/>
      <c r="QC698" s="7"/>
      <c r="QD698" s="7"/>
      <c r="QE698" s="7"/>
      <c r="QF698" s="7"/>
      <c r="QG698" s="7"/>
      <c r="QH698" s="7"/>
      <c r="QI698" s="7"/>
      <c r="QJ698" s="7"/>
      <c r="QK698" s="7"/>
      <c r="QL698" s="7"/>
      <c r="QM698" s="7"/>
      <c r="QN698" s="7"/>
      <c r="QO698" s="7"/>
      <c r="QP698" s="7"/>
      <c r="QQ698" s="7"/>
      <c r="QR698" s="7"/>
      <c r="QS698" s="7"/>
      <c r="QT698" s="7"/>
      <c r="QU698" s="7"/>
      <c r="QV698" s="7"/>
      <c r="QW698" s="7"/>
      <c r="QX698" s="7"/>
      <c r="QY698" s="7"/>
      <c r="QZ698" s="7"/>
      <c r="RA698" s="7"/>
      <c r="RB698" s="7"/>
      <c r="RC698" s="7"/>
      <c r="RD698" s="7"/>
      <c r="RE698" s="7"/>
      <c r="RF698" s="7"/>
      <c r="RG698" s="7"/>
      <c r="RH698" s="7"/>
      <c r="RI698" s="7"/>
      <c r="RJ698" s="7"/>
      <c r="RK698" s="7"/>
      <c r="RL698" s="7"/>
      <c r="RM698" s="7"/>
      <c r="RN698" s="7"/>
      <c r="RO698" s="7"/>
      <c r="RP698" s="7"/>
      <c r="RQ698" s="7"/>
      <c r="RR698" s="7"/>
      <c r="RS698" s="7"/>
      <c r="RT698" s="7"/>
      <c r="RU698" s="7"/>
      <c r="RV698" s="7"/>
      <c r="RW698" s="7"/>
      <c r="RX698" s="7"/>
      <c r="RY698" s="7"/>
      <c r="RZ698" s="7"/>
      <c r="SA698" s="7"/>
      <c r="SB698" s="7"/>
      <c r="SC698" s="7"/>
      <c r="SD698" s="7"/>
      <c r="SE698" s="7"/>
      <c r="SF698" s="7"/>
      <c r="SG698" s="7"/>
      <c r="SH698" s="7"/>
      <c r="SI698" s="7"/>
      <c r="SJ698" s="7"/>
      <c r="SK698" s="7"/>
    </row>
    <row r="699" ht="14.2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  <c r="DT699" s="7"/>
      <c r="DU699" s="7"/>
      <c r="DV699" s="7"/>
      <c r="DW699" s="7"/>
      <c r="DX699" s="7"/>
      <c r="DY699" s="7"/>
      <c r="DZ699" s="7"/>
      <c r="EA699" s="7"/>
      <c r="EB699" s="7"/>
      <c r="EC699" s="7"/>
      <c r="ED699" s="7"/>
      <c r="EE699" s="7"/>
      <c r="EF699" s="7"/>
      <c r="EG699" s="7"/>
      <c r="EH699" s="7"/>
      <c r="EI699" s="7"/>
      <c r="EJ699" s="7"/>
      <c r="EK699" s="7"/>
      <c r="EL699" s="7"/>
      <c r="EM699" s="7"/>
      <c r="EN699" s="7"/>
      <c r="EO699" s="7"/>
      <c r="EP699" s="7"/>
      <c r="EQ699" s="7"/>
      <c r="ER699" s="7"/>
      <c r="ES699" s="7"/>
      <c r="ET699" s="7"/>
      <c r="EU699" s="7"/>
      <c r="EV699" s="7"/>
      <c r="EW699" s="7"/>
      <c r="EX699" s="7"/>
      <c r="EY699" s="7"/>
      <c r="EZ699" s="7"/>
      <c r="FA699" s="7"/>
      <c r="FB699" s="7"/>
      <c r="FC699" s="7"/>
      <c r="FD699" s="7"/>
      <c r="FE699" s="7"/>
      <c r="FF699" s="7"/>
      <c r="FG699" s="7"/>
      <c r="FH699" s="7"/>
      <c r="FI699" s="7"/>
      <c r="FJ699" s="7"/>
      <c r="FK699" s="7"/>
      <c r="FL699" s="7"/>
      <c r="FM699" s="7"/>
      <c r="FN699" s="7"/>
      <c r="FO699" s="7"/>
      <c r="FP699" s="7"/>
      <c r="FQ699" s="7"/>
      <c r="FR699" s="7"/>
      <c r="FS699" s="7"/>
      <c r="FT699" s="7"/>
      <c r="FU699" s="7"/>
      <c r="FV699" s="7"/>
      <c r="FW699" s="7"/>
      <c r="FX699" s="7"/>
      <c r="FY699" s="7"/>
      <c r="FZ699" s="7"/>
      <c r="GA699" s="7"/>
      <c r="GB699" s="7"/>
      <c r="GC699" s="7"/>
      <c r="GD699" s="7"/>
      <c r="GE699" s="7"/>
      <c r="GF699" s="7"/>
      <c r="GG699" s="7"/>
      <c r="GH699" s="7"/>
      <c r="GI699" s="7"/>
      <c r="GJ699" s="7"/>
      <c r="GK699" s="7"/>
      <c r="GL699" s="7"/>
      <c r="GM699" s="7"/>
      <c r="GN699" s="7"/>
      <c r="GO699" s="7"/>
      <c r="GP699" s="7"/>
      <c r="GQ699" s="7"/>
      <c r="GR699" s="7"/>
      <c r="GS699" s="7"/>
      <c r="GT699" s="7"/>
      <c r="GU699" s="7"/>
      <c r="GV699" s="7"/>
      <c r="GW699" s="7"/>
      <c r="GX699" s="7"/>
      <c r="GY699" s="7"/>
      <c r="GZ699" s="7"/>
      <c r="HA699" s="7"/>
      <c r="HB699" s="7"/>
      <c r="HC699" s="7"/>
      <c r="HD699" s="7"/>
      <c r="HE699" s="7"/>
      <c r="HF699" s="7"/>
      <c r="HG699" s="7"/>
      <c r="HH699" s="7"/>
      <c r="HI699" s="7"/>
      <c r="HJ699" s="7"/>
      <c r="HK699" s="7"/>
      <c r="HL699" s="7"/>
      <c r="HM699" s="7"/>
      <c r="HN699" s="7"/>
      <c r="HO699" s="7"/>
      <c r="HP699" s="7"/>
      <c r="HQ699" s="7"/>
      <c r="HR699" s="7"/>
      <c r="HS699" s="7"/>
      <c r="HT699" s="7"/>
      <c r="HU699" s="7"/>
      <c r="HV699" s="7"/>
      <c r="HW699" s="7"/>
      <c r="HX699" s="7"/>
      <c r="HY699" s="7"/>
      <c r="HZ699" s="7"/>
      <c r="IA699" s="7"/>
      <c r="IB699" s="7"/>
      <c r="IC699" s="7"/>
      <c r="ID699" s="7"/>
      <c r="IE699" s="7"/>
      <c r="IF699" s="7"/>
      <c r="IG699" s="7"/>
      <c r="IH699" s="7"/>
      <c r="II699" s="7"/>
      <c r="IJ699" s="7"/>
      <c r="IK699" s="7"/>
      <c r="IL699" s="7"/>
      <c r="IM699" s="7"/>
      <c r="IN699" s="7"/>
      <c r="IO699" s="7"/>
      <c r="IP699" s="7"/>
      <c r="IQ699" s="7"/>
      <c r="IR699" s="7"/>
      <c r="IS699" s="7"/>
      <c r="IT699" s="7"/>
      <c r="IU699" s="7"/>
      <c r="IV699" s="7"/>
      <c r="IW699" s="7"/>
      <c r="IX699" s="7"/>
      <c r="IY699" s="7"/>
      <c r="IZ699" s="7"/>
      <c r="JA699" s="7"/>
      <c r="JB699" s="7"/>
      <c r="JC699" s="7"/>
      <c r="JD699" s="7"/>
      <c r="JE699" s="7"/>
      <c r="JF699" s="7"/>
      <c r="JG699" s="7"/>
      <c r="JH699" s="7"/>
      <c r="JI699" s="7"/>
      <c r="JJ699" s="7"/>
      <c r="JK699" s="7"/>
      <c r="JL699" s="7"/>
      <c r="JM699" s="7"/>
      <c r="JN699" s="7"/>
      <c r="JO699" s="7"/>
      <c r="JP699" s="7"/>
      <c r="JQ699" s="7"/>
      <c r="JR699" s="7"/>
      <c r="JS699" s="7"/>
      <c r="JT699" s="7"/>
      <c r="JU699" s="7"/>
      <c r="JV699" s="7"/>
      <c r="JW699" s="7"/>
      <c r="JX699" s="7"/>
      <c r="JY699" s="7"/>
      <c r="JZ699" s="7"/>
      <c r="KA699" s="7"/>
      <c r="KB699" s="7"/>
      <c r="KC699" s="7"/>
      <c r="KD699" s="7"/>
      <c r="KE699" s="7"/>
      <c r="KF699" s="7"/>
      <c r="KG699" s="7"/>
      <c r="KH699" s="7"/>
      <c r="KI699" s="7"/>
      <c r="KJ699" s="7"/>
      <c r="KK699" s="7"/>
      <c r="KL699" s="7"/>
      <c r="KM699" s="7"/>
      <c r="KN699" s="7"/>
      <c r="KO699" s="7"/>
      <c r="KP699" s="7"/>
      <c r="KQ699" s="7"/>
      <c r="KR699" s="7"/>
      <c r="KS699" s="7"/>
      <c r="KT699" s="7"/>
      <c r="KU699" s="7"/>
      <c r="KV699" s="7"/>
      <c r="KW699" s="7"/>
      <c r="KX699" s="7"/>
      <c r="KY699" s="7"/>
      <c r="KZ699" s="7"/>
      <c r="LA699" s="7"/>
      <c r="LB699" s="7"/>
      <c r="LC699" s="7"/>
      <c r="LD699" s="7"/>
      <c r="LE699" s="7"/>
      <c r="LF699" s="7"/>
      <c r="LG699" s="7"/>
      <c r="LH699" s="7"/>
      <c r="LI699" s="7"/>
      <c r="LJ699" s="7"/>
      <c r="LK699" s="7"/>
      <c r="LL699" s="7"/>
      <c r="LM699" s="7"/>
      <c r="LN699" s="7"/>
      <c r="LO699" s="7"/>
      <c r="LP699" s="7"/>
      <c r="LQ699" s="7"/>
      <c r="LR699" s="7"/>
      <c r="LS699" s="7"/>
      <c r="LT699" s="7"/>
      <c r="LU699" s="7"/>
      <c r="LV699" s="7"/>
      <c r="LW699" s="7"/>
      <c r="LX699" s="7"/>
      <c r="LY699" s="7"/>
      <c r="LZ699" s="7"/>
      <c r="MA699" s="7"/>
      <c r="MB699" s="7"/>
      <c r="MC699" s="7"/>
      <c r="MD699" s="7"/>
      <c r="ME699" s="7"/>
      <c r="MF699" s="7"/>
      <c r="MG699" s="7"/>
      <c r="MH699" s="7"/>
      <c r="MI699" s="7"/>
      <c r="MJ699" s="7"/>
      <c r="MK699" s="7"/>
      <c r="ML699" s="7"/>
      <c r="MM699" s="7"/>
      <c r="MN699" s="7"/>
      <c r="MO699" s="7"/>
      <c r="MP699" s="7"/>
      <c r="MQ699" s="7"/>
      <c r="MR699" s="7"/>
      <c r="MS699" s="7"/>
      <c r="MT699" s="7"/>
      <c r="MU699" s="7"/>
      <c r="MV699" s="7"/>
      <c r="MW699" s="7"/>
      <c r="MX699" s="7"/>
      <c r="MY699" s="7"/>
      <c r="MZ699" s="7"/>
      <c r="NA699" s="7"/>
      <c r="NB699" s="7"/>
      <c r="NC699" s="7"/>
      <c r="ND699" s="7"/>
      <c r="NE699" s="7"/>
      <c r="NF699" s="7"/>
      <c r="NG699" s="7"/>
      <c r="NH699" s="7"/>
      <c r="NI699" s="7"/>
      <c r="NJ699" s="7"/>
      <c r="NK699" s="7"/>
      <c r="NL699" s="7"/>
      <c r="NM699" s="7"/>
      <c r="NN699" s="7"/>
      <c r="NO699" s="7"/>
      <c r="NP699" s="7"/>
      <c r="NQ699" s="7"/>
      <c r="NR699" s="7"/>
      <c r="NS699" s="7"/>
      <c r="NT699" s="7"/>
      <c r="NU699" s="7"/>
      <c r="NV699" s="7"/>
      <c r="NW699" s="7"/>
      <c r="NX699" s="7"/>
      <c r="NY699" s="7"/>
      <c r="NZ699" s="7"/>
      <c r="OA699" s="7"/>
      <c r="OB699" s="7"/>
      <c r="OC699" s="7"/>
      <c r="OD699" s="7"/>
      <c r="OE699" s="7"/>
      <c r="OF699" s="7"/>
      <c r="OG699" s="7"/>
      <c r="OH699" s="7"/>
      <c r="OI699" s="7"/>
      <c r="OJ699" s="7"/>
      <c r="OK699" s="7"/>
      <c r="OL699" s="7"/>
      <c r="OM699" s="7"/>
      <c r="ON699" s="7"/>
      <c r="OO699" s="7"/>
      <c r="OP699" s="7"/>
      <c r="OQ699" s="7"/>
      <c r="OR699" s="7"/>
      <c r="OS699" s="7"/>
      <c r="OT699" s="7"/>
      <c r="OU699" s="7"/>
      <c r="OV699" s="7"/>
      <c r="OW699" s="7"/>
      <c r="OX699" s="7"/>
      <c r="OY699" s="7"/>
      <c r="OZ699" s="7"/>
      <c r="PA699" s="7"/>
      <c r="PB699" s="7"/>
      <c r="PC699" s="7"/>
      <c r="PD699" s="7"/>
      <c r="PE699" s="7"/>
      <c r="PF699" s="7"/>
      <c r="PG699" s="7"/>
      <c r="PH699" s="7"/>
      <c r="PI699" s="7"/>
      <c r="PJ699" s="7"/>
      <c r="PK699" s="7"/>
      <c r="PL699" s="7"/>
      <c r="PM699" s="7"/>
      <c r="PN699" s="7"/>
      <c r="PO699" s="7"/>
      <c r="PP699" s="7"/>
      <c r="PQ699" s="7"/>
      <c r="PR699" s="7"/>
      <c r="PS699" s="7"/>
      <c r="PT699" s="7"/>
      <c r="PU699" s="7"/>
      <c r="PV699" s="7"/>
      <c r="PW699" s="7"/>
      <c r="PX699" s="7"/>
      <c r="PY699" s="7"/>
      <c r="PZ699" s="7"/>
      <c r="QA699" s="7"/>
      <c r="QB699" s="7"/>
      <c r="QC699" s="7"/>
      <c r="QD699" s="7"/>
      <c r="QE699" s="7"/>
      <c r="QF699" s="7"/>
      <c r="QG699" s="7"/>
      <c r="QH699" s="7"/>
      <c r="QI699" s="7"/>
      <c r="QJ699" s="7"/>
      <c r="QK699" s="7"/>
      <c r="QL699" s="7"/>
      <c r="QM699" s="7"/>
      <c r="QN699" s="7"/>
      <c r="QO699" s="7"/>
      <c r="QP699" s="7"/>
      <c r="QQ699" s="7"/>
      <c r="QR699" s="7"/>
      <c r="QS699" s="7"/>
      <c r="QT699" s="7"/>
      <c r="QU699" s="7"/>
      <c r="QV699" s="7"/>
      <c r="QW699" s="7"/>
      <c r="QX699" s="7"/>
      <c r="QY699" s="7"/>
      <c r="QZ699" s="7"/>
      <c r="RA699" s="7"/>
      <c r="RB699" s="7"/>
      <c r="RC699" s="7"/>
      <c r="RD699" s="7"/>
      <c r="RE699" s="7"/>
      <c r="RF699" s="7"/>
      <c r="RG699" s="7"/>
      <c r="RH699" s="7"/>
      <c r="RI699" s="7"/>
      <c r="RJ699" s="7"/>
      <c r="RK699" s="7"/>
      <c r="RL699" s="7"/>
      <c r="RM699" s="7"/>
      <c r="RN699" s="7"/>
      <c r="RO699" s="7"/>
      <c r="RP699" s="7"/>
      <c r="RQ699" s="7"/>
      <c r="RR699" s="7"/>
      <c r="RS699" s="7"/>
      <c r="RT699" s="7"/>
      <c r="RU699" s="7"/>
      <c r="RV699" s="7"/>
      <c r="RW699" s="7"/>
      <c r="RX699" s="7"/>
      <c r="RY699" s="7"/>
      <c r="RZ699" s="7"/>
      <c r="SA699" s="7"/>
      <c r="SB699" s="7"/>
      <c r="SC699" s="7"/>
      <c r="SD699" s="7"/>
      <c r="SE699" s="7"/>
      <c r="SF699" s="7"/>
      <c r="SG699" s="7"/>
      <c r="SH699" s="7"/>
      <c r="SI699" s="7"/>
      <c r="SJ699" s="7"/>
      <c r="SK699" s="7"/>
    </row>
    <row r="700" ht="14.2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  <c r="DT700" s="7"/>
      <c r="DU700" s="7"/>
      <c r="DV700" s="7"/>
      <c r="DW700" s="7"/>
      <c r="DX700" s="7"/>
      <c r="DY700" s="7"/>
      <c r="DZ700" s="7"/>
      <c r="EA700" s="7"/>
      <c r="EB700" s="7"/>
      <c r="EC700" s="7"/>
      <c r="ED700" s="7"/>
      <c r="EE700" s="7"/>
      <c r="EF700" s="7"/>
      <c r="EG700" s="7"/>
      <c r="EH700" s="7"/>
      <c r="EI700" s="7"/>
      <c r="EJ700" s="7"/>
      <c r="EK700" s="7"/>
      <c r="EL700" s="7"/>
      <c r="EM700" s="7"/>
      <c r="EN700" s="7"/>
      <c r="EO700" s="7"/>
      <c r="EP700" s="7"/>
      <c r="EQ700" s="7"/>
      <c r="ER700" s="7"/>
      <c r="ES700" s="7"/>
      <c r="ET700" s="7"/>
      <c r="EU700" s="7"/>
      <c r="EV700" s="7"/>
      <c r="EW700" s="7"/>
      <c r="EX700" s="7"/>
      <c r="EY700" s="7"/>
      <c r="EZ700" s="7"/>
      <c r="FA700" s="7"/>
      <c r="FB700" s="7"/>
      <c r="FC700" s="7"/>
      <c r="FD700" s="7"/>
      <c r="FE700" s="7"/>
      <c r="FF700" s="7"/>
      <c r="FG700" s="7"/>
      <c r="FH700" s="7"/>
      <c r="FI700" s="7"/>
      <c r="FJ700" s="7"/>
      <c r="FK700" s="7"/>
      <c r="FL700" s="7"/>
      <c r="FM700" s="7"/>
      <c r="FN700" s="7"/>
      <c r="FO700" s="7"/>
      <c r="FP700" s="7"/>
      <c r="FQ700" s="7"/>
      <c r="FR700" s="7"/>
      <c r="FS700" s="7"/>
      <c r="FT700" s="7"/>
      <c r="FU700" s="7"/>
      <c r="FV700" s="7"/>
      <c r="FW700" s="7"/>
      <c r="FX700" s="7"/>
      <c r="FY700" s="7"/>
      <c r="FZ700" s="7"/>
      <c r="GA700" s="7"/>
      <c r="GB700" s="7"/>
      <c r="GC700" s="7"/>
      <c r="GD700" s="7"/>
      <c r="GE700" s="7"/>
      <c r="GF700" s="7"/>
      <c r="GG700" s="7"/>
      <c r="GH700" s="7"/>
      <c r="GI700" s="7"/>
      <c r="GJ700" s="7"/>
      <c r="GK700" s="7"/>
      <c r="GL700" s="7"/>
      <c r="GM700" s="7"/>
      <c r="GN700" s="7"/>
      <c r="GO700" s="7"/>
      <c r="GP700" s="7"/>
      <c r="GQ700" s="7"/>
      <c r="GR700" s="7"/>
      <c r="GS700" s="7"/>
      <c r="GT700" s="7"/>
      <c r="GU700" s="7"/>
      <c r="GV700" s="7"/>
      <c r="GW700" s="7"/>
      <c r="GX700" s="7"/>
      <c r="GY700" s="7"/>
      <c r="GZ700" s="7"/>
      <c r="HA700" s="7"/>
      <c r="HB700" s="7"/>
      <c r="HC700" s="7"/>
      <c r="HD700" s="7"/>
      <c r="HE700" s="7"/>
      <c r="HF700" s="7"/>
      <c r="HG700" s="7"/>
      <c r="HH700" s="7"/>
      <c r="HI700" s="7"/>
      <c r="HJ700" s="7"/>
      <c r="HK700" s="7"/>
      <c r="HL700" s="7"/>
      <c r="HM700" s="7"/>
      <c r="HN700" s="7"/>
      <c r="HO700" s="7"/>
      <c r="HP700" s="7"/>
      <c r="HQ700" s="7"/>
      <c r="HR700" s="7"/>
      <c r="HS700" s="7"/>
      <c r="HT700" s="7"/>
      <c r="HU700" s="7"/>
      <c r="HV700" s="7"/>
      <c r="HW700" s="7"/>
      <c r="HX700" s="7"/>
      <c r="HY700" s="7"/>
      <c r="HZ700" s="7"/>
      <c r="IA700" s="7"/>
      <c r="IB700" s="7"/>
      <c r="IC700" s="7"/>
      <c r="ID700" s="7"/>
      <c r="IE700" s="7"/>
      <c r="IF700" s="7"/>
      <c r="IG700" s="7"/>
      <c r="IH700" s="7"/>
      <c r="II700" s="7"/>
      <c r="IJ700" s="7"/>
      <c r="IK700" s="7"/>
      <c r="IL700" s="7"/>
      <c r="IM700" s="7"/>
      <c r="IN700" s="7"/>
      <c r="IO700" s="7"/>
      <c r="IP700" s="7"/>
      <c r="IQ700" s="7"/>
      <c r="IR700" s="7"/>
      <c r="IS700" s="7"/>
      <c r="IT700" s="7"/>
      <c r="IU700" s="7"/>
      <c r="IV700" s="7"/>
      <c r="IW700" s="7"/>
      <c r="IX700" s="7"/>
      <c r="IY700" s="7"/>
      <c r="IZ700" s="7"/>
      <c r="JA700" s="7"/>
      <c r="JB700" s="7"/>
      <c r="JC700" s="7"/>
      <c r="JD700" s="7"/>
      <c r="JE700" s="7"/>
      <c r="JF700" s="7"/>
      <c r="JG700" s="7"/>
      <c r="JH700" s="7"/>
      <c r="JI700" s="7"/>
      <c r="JJ700" s="7"/>
      <c r="JK700" s="7"/>
      <c r="JL700" s="7"/>
      <c r="JM700" s="7"/>
      <c r="JN700" s="7"/>
      <c r="JO700" s="7"/>
      <c r="JP700" s="7"/>
      <c r="JQ700" s="7"/>
      <c r="JR700" s="7"/>
      <c r="JS700" s="7"/>
      <c r="JT700" s="7"/>
      <c r="JU700" s="7"/>
      <c r="JV700" s="7"/>
      <c r="JW700" s="7"/>
      <c r="JX700" s="7"/>
      <c r="JY700" s="7"/>
      <c r="JZ700" s="7"/>
      <c r="KA700" s="7"/>
      <c r="KB700" s="7"/>
      <c r="KC700" s="7"/>
      <c r="KD700" s="7"/>
      <c r="KE700" s="7"/>
      <c r="KF700" s="7"/>
      <c r="KG700" s="7"/>
      <c r="KH700" s="7"/>
      <c r="KI700" s="7"/>
      <c r="KJ700" s="7"/>
      <c r="KK700" s="7"/>
      <c r="KL700" s="7"/>
      <c r="KM700" s="7"/>
      <c r="KN700" s="7"/>
      <c r="KO700" s="7"/>
      <c r="KP700" s="7"/>
      <c r="KQ700" s="7"/>
      <c r="KR700" s="7"/>
      <c r="KS700" s="7"/>
      <c r="KT700" s="7"/>
      <c r="KU700" s="7"/>
      <c r="KV700" s="7"/>
      <c r="KW700" s="7"/>
      <c r="KX700" s="7"/>
      <c r="KY700" s="7"/>
      <c r="KZ700" s="7"/>
      <c r="LA700" s="7"/>
      <c r="LB700" s="7"/>
      <c r="LC700" s="7"/>
      <c r="LD700" s="7"/>
      <c r="LE700" s="7"/>
      <c r="LF700" s="7"/>
      <c r="LG700" s="7"/>
      <c r="LH700" s="7"/>
      <c r="LI700" s="7"/>
      <c r="LJ700" s="7"/>
      <c r="LK700" s="7"/>
      <c r="LL700" s="7"/>
      <c r="LM700" s="7"/>
      <c r="LN700" s="7"/>
      <c r="LO700" s="7"/>
      <c r="LP700" s="7"/>
      <c r="LQ700" s="7"/>
      <c r="LR700" s="7"/>
      <c r="LS700" s="7"/>
      <c r="LT700" s="7"/>
      <c r="LU700" s="7"/>
      <c r="LV700" s="7"/>
      <c r="LW700" s="7"/>
      <c r="LX700" s="7"/>
      <c r="LY700" s="7"/>
      <c r="LZ700" s="7"/>
      <c r="MA700" s="7"/>
      <c r="MB700" s="7"/>
      <c r="MC700" s="7"/>
      <c r="MD700" s="7"/>
      <c r="ME700" s="7"/>
      <c r="MF700" s="7"/>
      <c r="MG700" s="7"/>
      <c r="MH700" s="7"/>
      <c r="MI700" s="7"/>
      <c r="MJ700" s="7"/>
      <c r="MK700" s="7"/>
      <c r="ML700" s="7"/>
      <c r="MM700" s="7"/>
      <c r="MN700" s="7"/>
      <c r="MO700" s="7"/>
      <c r="MP700" s="7"/>
      <c r="MQ700" s="7"/>
      <c r="MR700" s="7"/>
      <c r="MS700" s="7"/>
      <c r="MT700" s="7"/>
      <c r="MU700" s="7"/>
      <c r="MV700" s="7"/>
      <c r="MW700" s="7"/>
      <c r="MX700" s="7"/>
      <c r="MY700" s="7"/>
      <c r="MZ700" s="7"/>
      <c r="NA700" s="7"/>
      <c r="NB700" s="7"/>
      <c r="NC700" s="7"/>
      <c r="ND700" s="7"/>
      <c r="NE700" s="7"/>
      <c r="NF700" s="7"/>
      <c r="NG700" s="7"/>
      <c r="NH700" s="7"/>
      <c r="NI700" s="7"/>
      <c r="NJ700" s="7"/>
      <c r="NK700" s="7"/>
      <c r="NL700" s="7"/>
      <c r="NM700" s="7"/>
      <c r="NN700" s="7"/>
      <c r="NO700" s="7"/>
      <c r="NP700" s="7"/>
      <c r="NQ700" s="7"/>
      <c r="NR700" s="7"/>
      <c r="NS700" s="7"/>
      <c r="NT700" s="7"/>
      <c r="NU700" s="7"/>
      <c r="NV700" s="7"/>
      <c r="NW700" s="7"/>
      <c r="NX700" s="7"/>
      <c r="NY700" s="7"/>
      <c r="NZ700" s="7"/>
      <c r="OA700" s="7"/>
      <c r="OB700" s="7"/>
      <c r="OC700" s="7"/>
      <c r="OD700" s="7"/>
      <c r="OE700" s="7"/>
      <c r="OF700" s="7"/>
      <c r="OG700" s="7"/>
      <c r="OH700" s="7"/>
      <c r="OI700" s="7"/>
      <c r="OJ700" s="7"/>
      <c r="OK700" s="7"/>
      <c r="OL700" s="7"/>
      <c r="OM700" s="7"/>
      <c r="ON700" s="7"/>
      <c r="OO700" s="7"/>
      <c r="OP700" s="7"/>
      <c r="OQ700" s="7"/>
      <c r="OR700" s="7"/>
      <c r="OS700" s="7"/>
      <c r="OT700" s="7"/>
      <c r="OU700" s="7"/>
      <c r="OV700" s="7"/>
      <c r="OW700" s="7"/>
      <c r="OX700" s="7"/>
      <c r="OY700" s="7"/>
      <c r="OZ700" s="7"/>
      <c r="PA700" s="7"/>
      <c r="PB700" s="7"/>
      <c r="PC700" s="7"/>
      <c r="PD700" s="7"/>
      <c r="PE700" s="7"/>
      <c r="PF700" s="7"/>
      <c r="PG700" s="7"/>
      <c r="PH700" s="7"/>
      <c r="PI700" s="7"/>
      <c r="PJ700" s="7"/>
      <c r="PK700" s="7"/>
      <c r="PL700" s="7"/>
      <c r="PM700" s="7"/>
      <c r="PN700" s="7"/>
      <c r="PO700" s="7"/>
      <c r="PP700" s="7"/>
      <c r="PQ700" s="7"/>
      <c r="PR700" s="7"/>
      <c r="PS700" s="7"/>
      <c r="PT700" s="7"/>
      <c r="PU700" s="7"/>
      <c r="PV700" s="7"/>
      <c r="PW700" s="7"/>
      <c r="PX700" s="7"/>
      <c r="PY700" s="7"/>
      <c r="PZ700" s="7"/>
      <c r="QA700" s="7"/>
      <c r="QB700" s="7"/>
      <c r="QC700" s="7"/>
      <c r="QD700" s="7"/>
      <c r="QE700" s="7"/>
      <c r="QF700" s="7"/>
      <c r="QG700" s="7"/>
      <c r="QH700" s="7"/>
      <c r="QI700" s="7"/>
      <c r="QJ700" s="7"/>
      <c r="QK700" s="7"/>
      <c r="QL700" s="7"/>
      <c r="QM700" s="7"/>
      <c r="QN700" s="7"/>
      <c r="QO700" s="7"/>
      <c r="QP700" s="7"/>
      <c r="QQ700" s="7"/>
      <c r="QR700" s="7"/>
      <c r="QS700" s="7"/>
      <c r="QT700" s="7"/>
      <c r="QU700" s="7"/>
      <c r="QV700" s="7"/>
      <c r="QW700" s="7"/>
      <c r="QX700" s="7"/>
      <c r="QY700" s="7"/>
      <c r="QZ700" s="7"/>
      <c r="RA700" s="7"/>
      <c r="RB700" s="7"/>
      <c r="RC700" s="7"/>
      <c r="RD700" s="7"/>
      <c r="RE700" s="7"/>
      <c r="RF700" s="7"/>
      <c r="RG700" s="7"/>
      <c r="RH700" s="7"/>
      <c r="RI700" s="7"/>
      <c r="RJ700" s="7"/>
      <c r="RK700" s="7"/>
      <c r="RL700" s="7"/>
      <c r="RM700" s="7"/>
      <c r="RN700" s="7"/>
      <c r="RO700" s="7"/>
      <c r="RP700" s="7"/>
      <c r="RQ700" s="7"/>
      <c r="RR700" s="7"/>
      <c r="RS700" s="7"/>
      <c r="RT700" s="7"/>
      <c r="RU700" s="7"/>
      <c r="RV700" s="7"/>
      <c r="RW700" s="7"/>
      <c r="RX700" s="7"/>
      <c r="RY700" s="7"/>
      <c r="RZ700" s="7"/>
      <c r="SA700" s="7"/>
      <c r="SB700" s="7"/>
      <c r="SC700" s="7"/>
      <c r="SD700" s="7"/>
      <c r="SE700" s="7"/>
      <c r="SF700" s="7"/>
      <c r="SG700" s="7"/>
      <c r="SH700" s="7"/>
      <c r="SI700" s="7"/>
      <c r="SJ700" s="7"/>
      <c r="SK700" s="7"/>
    </row>
    <row r="701" ht="14.2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  <c r="DT701" s="7"/>
      <c r="DU701" s="7"/>
      <c r="DV701" s="7"/>
      <c r="DW701" s="7"/>
      <c r="DX701" s="7"/>
      <c r="DY701" s="7"/>
      <c r="DZ701" s="7"/>
      <c r="EA701" s="7"/>
      <c r="EB701" s="7"/>
      <c r="EC701" s="7"/>
      <c r="ED701" s="7"/>
      <c r="EE701" s="7"/>
      <c r="EF701" s="7"/>
      <c r="EG701" s="7"/>
      <c r="EH701" s="7"/>
      <c r="EI701" s="7"/>
      <c r="EJ701" s="7"/>
      <c r="EK701" s="7"/>
      <c r="EL701" s="7"/>
      <c r="EM701" s="7"/>
      <c r="EN701" s="7"/>
      <c r="EO701" s="7"/>
      <c r="EP701" s="7"/>
      <c r="EQ701" s="7"/>
      <c r="ER701" s="7"/>
      <c r="ES701" s="7"/>
      <c r="ET701" s="7"/>
      <c r="EU701" s="7"/>
      <c r="EV701" s="7"/>
      <c r="EW701" s="7"/>
      <c r="EX701" s="7"/>
      <c r="EY701" s="7"/>
      <c r="EZ701" s="7"/>
      <c r="FA701" s="7"/>
      <c r="FB701" s="7"/>
      <c r="FC701" s="7"/>
      <c r="FD701" s="7"/>
      <c r="FE701" s="7"/>
      <c r="FF701" s="7"/>
      <c r="FG701" s="7"/>
      <c r="FH701" s="7"/>
      <c r="FI701" s="7"/>
      <c r="FJ701" s="7"/>
      <c r="FK701" s="7"/>
      <c r="FL701" s="7"/>
      <c r="FM701" s="7"/>
      <c r="FN701" s="7"/>
      <c r="FO701" s="7"/>
      <c r="FP701" s="7"/>
      <c r="FQ701" s="7"/>
      <c r="FR701" s="7"/>
      <c r="FS701" s="7"/>
      <c r="FT701" s="7"/>
      <c r="FU701" s="7"/>
      <c r="FV701" s="7"/>
      <c r="FW701" s="7"/>
      <c r="FX701" s="7"/>
      <c r="FY701" s="7"/>
      <c r="FZ701" s="7"/>
      <c r="GA701" s="7"/>
      <c r="GB701" s="7"/>
      <c r="GC701" s="7"/>
      <c r="GD701" s="7"/>
      <c r="GE701" s="7"/>
      <c r="GF701" s="7"/>
      <c r="GG701" s="7"/>
      <c r="GH701" s="7"/>
      <c r="GI701" s="7"/>
      <c r="GJ701" s="7"/>
      <c r="GK701" s="7"/>
      <c r="GL701" s="7"/>
      <c r="GM701" s="7"/>
      <c r="GN701" s="7"/>
      <c r="GO701" s="7"/>
      <c r="GP701" s="7"/>
      <c r="GQ701" s="7"/>
      <c r="GR701" s="7"/>
      <c r="GS701" s="7"/>
      <c r="GT701" s="7"/>
      <c r="GU701" s="7"/>
      <c r="GV701" s="7"/>
      <c r="GW701" s="7"/>
      <c r="GX701" s="7"/>
      <c r="GY701" s="7"/>
      <c r="GZ701" s="7"/>
      <c r="HA701" s="7"/>
      <c r="HB701" s="7"/>
      <c r="HC701" s="7"/>
      <c r="HD701" s="7"/>
      <c r="HE701" s="7"/>
      <c r="HF701" s="7"/>
      <c r="HG701" s="7"/>
      <c r="HH701" s="7"/>
      <c r="HI701" s="7"/>
      <c r="HJ701" s="7"/>
      <c r="HK701" s="7"/>
      <c r="HL701" s="7"/>
      <c r="HM701" s="7"/>
      <c r="HN701" s="7"/>
      <c r="HO701" s="7"/>
      <c r="HP701" s="7"/>
      <c r="HQ701" s="7"/>
      <c r="HR701" s="7"/>
      <c r="HS701" s="7"/>
      <c r="HT701" s="7"/>
      <c r="HU701" s="7"/>
      <c r="HV701" s="7"/>
      <c r="HW701" s="7"/>
      <c r="HX701" s="7"/>
      <c r="HY701" s="7"/>
      <c r="HZ701" s="7"/>
      <c r="IA701" s="7"/>
      <c r="IB701" s="7"/>
      <c r="IC701" s="7"/>
      <c r="ID701" s="7"/>
      <c r="IE701" s="7"/>
      <c r="IF701" s="7"/>
      <c r="IG701" s="7"/>
      <c r="IH701" s="7"/>
      <c r="II701" s="7"/>
      <c r="IJ701" s="7"/>
      <c r="IK701" s="7"/>
      <c r="IL701" s="7"/>
      <c r="IM701" s="7"/>
      <c r="IN701" s="7"/>
      <c r="IO701" s="7"/>
      <c r="IP701" s="7"/>
      <c r="IQ701" s="7"/>
      <c r="IR701" s="7"/>
      <c r="IS701" s="7"/>
      <c r="IT701" s="7"/>
      <c r="IU701" s="7"/>
      <c r="IV701" s="7"/>
      <c r="IW701" s="7"/>
      <c r="IX701" s="7"/>
      <c r="IY701" s="7"/>
      <c r="IZ701" s="7"/>
      <c r="JA701" s="7"/>
      <c r="JB701" s="7"/>
      <c r="JC701" s="7"/>
      <c r="JD701" s="7"/>
      <c r="JE701" s="7"/>
      <c r="JF701" s="7"/>
      <c r="JG701" s="7"/>
      <c r="JH701" s="7"/>
      <c r="JI701" s="7"/>
      <c r="JJ701" s="7"/>
      <c r="JK701" s="7"/>
      <c r="JL701" s="7"/>
      <c r="JM701" s="7"/>
      <c r="JN701" s="7"/>
      <c r="JO701" s="7"/>
      <c r="JP701" s="7"/>
      <c r="JQ701" s="7"/>
      <c r="JR701" s="7"/>
      <c r="JS701" s="7"/>
      <c r="JT701" s="7"/>
      <c r="JU701" s="7"/>
      <c r="JV701" s="7"/>
      <c r="JW701" s="7"/>
      <c r="JX701" s="7"/>
      <c r="JY701" s="7"/>
      <c r="JZ701" s="7"/>
      <c r="KA701" s="7"/>
      <c r="KB701" s="7"/>
      <c r="KC701" s="7"/>
      <c r="KD701" s="7"/>
      <c r="KE701" s="7"/>
      <c r="KF701" s="7"/>
      <c r="KG701" s="7"/>
      <c r="KH701" s="7"/>
      <c r="KI701" s="7"/>
      <c r="KJ701" s="7"/>
      <c r="KK701" s="7"/>
      <c r="KL701" s="7"/>
      <c r="KM701" s="7"/>
      <c r="KN701" s="7"/>
      <c r="KO701" s="7"/>
      <c r="KP701" s="7"/>
      <c r="KQ701" s="7"/>
      <c r="KR701" s="7"/>
      <c r="KS701" s="7"/>
      <c r="KT701" s="7"/>
      <c r="KU701" s="7"/>
      <c r="KV701" s="7"/>
      <c r="KW701" s="7"/>
      <c r="KX701" s="7"/>
      <c r="KY701" s="7"/>
      <c r="KZ701" s="7"/>
      <c r="LA701" s="7"/>
      <c r="LB701" s="7"/>
      <c r="LC701" s="7"/>
      <c r="LD701" s="7"/>
      <c r="LE701" s="7"/>
      <c r="LF701" s="7"/>
      <c r="LG701" s="7"/>
      <c r="LH701" s="7"/>
      <c r="LI701" s="7"/>
      <c r="LJ701" s="7"/>
      <c r="LK701" s="7"/>
      <c r="LL701" s="7"/>
      <c r="LM701" s="7"/>
      <c r="LN701" s="7"/>
      <c r="LO701" s="7"/>
      <c r="LP701" s="7"/>
      <c r="LQ701" s="7"/>
      <c r="LR701" s="7"/>
      <c r="LS701" s="7"/>
      <c r="LT701" s="7"/>
      <c r="LU701" s="7"/>
      <c r="LV701" s="7"/>
      <c r="LW701" s="7"/>
      <c r="LX701" s="7"/>
      <c r="LY701" s="7"/>
      <c r="LZ701" s="7"/>
      <c r="MA701" s="7"/>
      <c r="MB701" s="7"/>
      <c r="MC701" s="7"/>
      <c r="MD701" s="7"/>
      <c r="ME701" s="7"/>
      <c r="MF701" s="7"/>
      <c r="MG701" s="7"/>
      <c r="MH701" s="7"/>
      <c r="MI701" s="7"/>
      <c r="MJ701" s="7"/>
      <c r="MK701" s="7"/>
      <c r="ML701" s="7"/>
      <c r="MM701" s="7"/>
      <c r="MN701" s="7"/>
      <c r="MO701" s="7"/>
      <c r="MP701" s="7"/>
      <c r="MQ701" s="7"/>
      <c r="MR701" s="7"/>
      <c r="MS701" s="7"/>
      <c r="MT701" s="7"/>
      <c r="MU701" s="7"/>
      <c r="MV701" s="7"/>
      <c r="MW701" s="7"/>
      <c r="MX701" s="7"/>
      <c r="MY701" s="7"/>
      <c r="MZ701" s="7"/>
      <c r="NA701" s="7"/>
      <c r="NB701" s="7"/>
      <c r="NC701" s="7"/>
      <c r="ND701" s="7"/>
      <c r="NE701" s="7"/>
      <c r="NF701" s="7"/>
      <c r="NG701" s="7"/>
      <c r="NH701" s="7"/>
      <c r="NI701" s="7"/>
      <c r="NJ701" s="7"/>
      <c r="NK701" s="7"/>
      <c r="NL701" s="7"/>
      <c r="NM701" s="7"/>
      <c r="NN701" s="7"/>
      <c r="NO701" s="7"/>
      <c r="NP701" s="7"/>
      <c r="NQ701" s="7"/>
      <c r="NR701" s="7"/>
      <c r="NS701" s="7"/>
      <c r="NT701" s="7"/>
      <c r="NU701" s="7"/>
      <c r="NV701" s="7"/>
      <c r="NW701" s="7"/>
      <c r="NX701" s="7"/>
      <c r="NY701" s="7"/>
      <c r="NZ701" s="7"/>
      <c r="OA701" s="7"/>
      <c r="OB701" s="7"/>
      <c r="OC701" s="7"/>
      <c r="OD701" s="7"/>
      <c r="OE701" s="7"/>
      <c r="OF701" s="7"/>
      <c r="OG701" s="7"/>
      <c r="OH701" s="7"/>
      <c r="OI701" s="7"/>
      <c r="OJ701" s="7"/>
      <c r="OK701" s="7"/>
      <c r="OL701" s="7"/>
      <c r="OM701" s="7"/>
      <c r="ON701" s="7"/>
      <c r="OO701" s="7"/>
      <c r="OP701" s="7"/>
      <c r="OQ701" s="7"/>
      <c r="OR701" s="7"/>
      <c r="OS701" s="7"/>
      <c r="OT701" s="7"/>
      <c r="OU701" s="7"/>
      <c r="OV701" s="7"/>
      <c r="OW701" s="7"/>
      <c r="OX701" s="7"/>
      <c r="OY701" s="7"/>
      <c r="OZ701" s="7"/>
      <c r="PA701" s="7"/>
      <c r="PB701" s="7"/>
      <c r="PC701" s="7"/>
      <c r="PD701" s="7"/>
      <c r="PE701" s="7"/>
      <c r="PF701" s="7"/>
      <c r="PG701" s="7"/>
      <c r="PH701" s="7"/>
      <c r="PI701" s="7"/>
      <c r="PJ701" s="7"/>
      <c r="PK701" s="7"/>
      <c r="PL701" s="7"/>
      <c r="PM701" s="7"/>
      <c r="PN701" s="7"/>
      <c r="PO701" s="7"/>
      <c r="PP701" s="7"/>
      <c r="PQ701" s="7"/>
      <c r="PR701" s="7"/>
      <c r="PS701" s="7"/>
      <c r="PT701" s="7"/>
      <c r="PU701" s="7"/>
      <c r="PV701" s="7"/>
      <c r="PW701" s="7"/>
      <c r="PX701" s="7"/>
      <c r="PY701" s="7"/>
      <c r="PZ701" s="7"/>
      <c r="QA701" s="7"/>
      <c r="QB701" s="7"/>
      <c r="QC701" s="7"/>
      <c r="QD701" s="7"/>
      <c r="QE701" s="7"/>
      <c r="QF701" s="7"/>
      <c r="QG701" s="7"/>
      <c r="QH701" s="7"/>
      <c r="QI701" s="7"/>
      <c r="QJ701" s="7"/>
      <c r="QK701" s="7"/>
      <c r="QL701" s="7"/>
      <c r="QM701" s="7"/>
      <c r="QN701" s="7"/>
      <c r="QO701" s="7"/>
      <c r="QP701" s="7"/>
      <c r="QQ701" s="7"/>
      <c r="QR701" s="7"/>
      <c r="QS701" s="7"/>
      <c r="QT701" s="7"/>
      <c r="QU701" s="7"/>
      <c r="QV701" s="7"/>
      <c r="QW701" s="7"/>
      <c r="QX701" s="7"/>
      <c r="QY701" s="7"/>
      <c r="QZ701" s="7"/>
      <c r="RA701" s="7"/>
      <c r="RB701" s="7"/>
      <c r="RC701" s="7"/>
      <c r="RD701" s="7"/>
      <c r="RE701" s="7"/>
      <c r="RF701" s="7"/>
      <c r="RG701" s="7"/>
      <c r="RH701" s="7"/>
      <c r="RI701" s="7"/>
      <c r="RJ701" s="7"/>
      <c r="RK701" s="7"/>
      <c r="RL701" s="7"/>
      <c r="RM701" s="7"/>
      <c r="RN701" s="7"/>
      <c r="RO701" s="7"/>
      <c r="RP701" s="7"/>
      <c r="RQ701" s="7"/>
      <c r="RR701" s="7"/>
      <c r="RS701" s="7"/>
      <c r="RT701" s="7"/>
      <c r="RU701" s="7"/>
      <c r="RV701" s="7"/>
      <c r="RW701" s="7"/>
      <c r="RX701" s="7"/>
      <c r="RY701" s="7"/>
      <c r="RZ701" s="7"/>
      <c r="SA701" s="7"/>
      <c r="SB701" s="7"/>
      <c r="SC701" s="7"/>
      <c r="SD701" s="7"/>
      <c r="SE701" s="7"/>
      <c r="SF701" s="7"/>
      <c r="SG701" s="7"/>
      <c r="SH701" s="7"/>
      <c r="SI701" s="7"/>
      <c r="SJ701" s="7"/>
      <c r="SK701" s="7"/>
    </row>
    <row r="702" ht="14.2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  <c r="DT702" s="7"/>
      <c r="DU702" s="7"/>
      <c r="DV702" s="7"/>
      <c r="DW702" s="7"/>
      <c r="DX702" s="7"/>
      <c r="DY702" s="7"/>
      <c r="DZ702" s="7"/>
      <c r="EA702" s="7"/>
      <c r="EB702" s="7"/>
      <c r="EC702" s="7"/>
      <c r="ED702" s="7"/>
      <c r="EE702" s="7"/>
      <c r="EF702" s="7"/>
      <c r="EG702" s="7"/>
      <c r="EH702" s="7"/>
      <c r="EI702" s="7"/>
      <c r="EJ702" s="7"/>
      <c r="EK702" s="7"/>
      <c r="EL702" s="7"/>
      <c r="EM702" s="7"/>
      <c r="EN702" s="7"/>
      <c r="EO702" s="7"/>
      <c r="EP702" s="7"/>
      <c r="EQ702" s="7"/>
      <c r="ER702" s="7"/>
      <c r="ES702" s="7"/>
      <c r="ET702" s="7"/>
      <c r="EU702" s="7"/>
      <c r="EV702" s="7"/>
      <c r="EW702" s="7"/>
      <c r="EX702" s="7"/>
      <c r="EY702" s="7"/>
      <c r="EZ702" s="7"/>
      <c r="FA702" s="7"/>
      <c r="FB702" s="7"/>
      <c r="FC702" s="7"/>
      <c r="FD702" s="7"/>
      <c r="FE702" s="7"/>
      <c r="FF702" s="7"/>
      <c r="FG702" s="7"/>
      <c r="FH702" s="7"/>
      <c r="FI702" s="7"/>
      <c r="FJ702" s="7"/>
      <c r="FK702" s="7"/>
      <c r="FL702" s="7"/>
      <c r="FM702" s="7"/>
      <c r="FN702" s="7"/>
      <c r="FO702" s="7"/>
      <c r="FP702" s="7"/>
      <c r="FQ702" s="7"/>
      <c r="FR702" s="7"/>
      <c r="FS702" s="7"/>
      <c r="FT702" s="7"/>
      <c r="FU702" s="7"/>
      <c r="FV702" s="7"/>
      <c r="FW702" s="7"/>
      <c r="FX702" s="7"/>
      <c r="FY702" s="7"/>
      <c r="FZ702" s="7"/>
      <c r="GA702" s="7"/>
      <c r="GB702" s="7"/>
      <c r="GC702" s="7"/>
      <c r="GD702" s="7"/>
      <c r="GE702" s="7"/>
      <c r="GF702" s="7"/>
      <c r="GG702" s="7"/>
      <c r="GH702" s="7"/>
      <c r="GI702" s="7"/>
      <c r="GJ702" s="7"/>
      <c r="GK702" s="7"/>
      <c r="GL702" s="7"/>
      <c r="GM702" s="7"/>
      <c r="GN702" s="7"/>
      <c r="GO702" s="7"/>
      <c r="GP702" s="7"/>
      <c r="GQ702" s="7"/>
      <c r="GR702" s="7"/>
      <c r="GS702" s="7"/>
      <c r="GT702" s="7"/>
      <c r="GU702" s="7"/>
      <c r="GV702" s="7"/>
      <c r="GW702" s="7"/>
      <c r="GX702" s="7"/>
      <c r="GY702" s="7"/>
      <c r="GZ702" s="7"/>
      <c r="HA702" s="7"/>
      <c r="HB702" s="7"/>
      <c r="HC702" s="7"/>
      <c r="HD702" s="7"/>
      <c r="HE702" s="7"/>
      <c r="HF702" s="7"/>
      <c r="HG702" s="7"/>
      <c r="HH702" s="7"/>
      <c r="HI702" s="7"/>
      <c r="HJ702" s="7"/>
      <c r="HK702" s="7"/>
      <c r="HL702" s="7"/>
      <c r="HM702" s="7"/>
      <c r="HN702" s="7"/>
      <c r="HO702" s="7"/>
      <c r="HP702" s="7"/>
      <c r="HQ702" s="7"/>
      <c r="HR702" s="7"/>
      <c r="HS702" s="7"/>
      <c r="HT702" s="7"/>
      <c r="HU702" s="7"/>
      <c r="HV702" s="7"/>
      <c r="HW702" s="7"/>
      <c r="HX702" s="7"/>
      <c r="HY702" s="7"/>
      <c r="HZ702" s="7"/>
      <c r="IA702" s="7"/>
      <c r="IB702" s="7"/>
      <c r="IC702" s="7"/>
      <c r="ID702" s="7"/>
      <c r="IE702" s="7"/>
      <c r="IF702" s="7"/>
      <c r="IG702" s="7"/>
      <c r="IH702" s="7"/>
      <c r="II702" s="7"/>
      <c r="IJ702" s="7"/>
      <c r="IK702" s="7"/>
      <c r="IL702" s="7"/>
      <c r="IM702" s="7"/>
      <c r="IN702" s="7"/>
      <c r="IO702" s="7"/>
      <c r="IP702" s="7"/>
      <c r="IQ702" s="7"/>
      <c r="IR702" s="7"/>
      <c r="IS702" s="7"/>
      <c r="IT702" s="7"/>
      <c r="IU702" s="7"/>
      <c r="IV702" s="7"/>
      <c r="IW702" s="7"/>
      <c r="IX702" s="7"/>
      <c r="IY702" s="7"/>
      <c r="IZ702" s="7"/>
      <c r="JA702" s="7"/>
      <c r="JB702" s="7"/>
      <c r="JC702" s="7"/>
      <c r="JD702" s="7"/>
      <c r="JE702" s="7"/>
      <c r="JF702" s="7"/>
      <c r="JG702" s="7"/>
      <c r="JH702" s="7"/>
      <c r="JI702" s="7"/>
      <c r="JJ702" s="7"/>
      <c r="JK702" s="7"/>
      <c r="JL702" s="7"/>
      <c r="JM702" s="7"/>
      <c r="JN702" s="7"/>
      <c r="JO702" s="7"/>
      <c r="JP702" s="7"/>
      <c r="JQ702" s="7"/>
      <c r="JR702" s="7"/>
      <c r="JS702" s="7"/>
      <c r="JT702" s="7"/>
      <c r="JU702" s="7"/>
      <c r="JV702" s="7"/>
      <c r="JW702" s="7"/>
      <c r="JX702" s="7"/>
      <c r="JY702" s="7"/>
      <c r="JZ702" s="7"/>
      <c r="KA702" s="7"/>
      <c r="KB702" s="7"/>
      <c r="KC702" s="7"/>
      <c r="KD702" s="7"/>
      <c r="KE702" s="7"/>
      <c r="KF702" s="7"/>
      <c r="KG702" s="7"/>
      <c r="KH702" s="7"/>
      <c r="KI702" s="7"/>
      <c r="KJ702" s="7"/>
      <c r="KK702" s="7"/>
      <c r="KL702" s="7"/>
      <c r="KM702" s="7"/>
      <c r="KN702" s="7"/>
      <c r="KO702" s="7"/>
      <c r="KP702" s="7"/>
      <c r="KQ702" s="7"/>
      <c r="KR702" s="7"/>
      <c r="KS702" s="7"/>
      <c r="KT702" s="7"/>
      <c r="KU702" s="7"/>
      <c r="KV702" s="7"/>
      <c r="KW702" s="7"/>
      <c r="KX702" s="7"/>
      <c r="KY702" s="7"/>
      <c r="KZ702" s="7"/>
      <c r="LA702" s="7"/>
      <c r="LB702" s="7"/>
      <c r="LC702" s="7"/>
      <c r="LD702" s="7"/>
      <c r="LE702" s="7"/>
      <c r="LF702" s="7"/>
      <c r="LG702" s="7"/>
      <c r="LH702" s="7"/>
      <c r="LI702" s="7"/>
      <c r="LJ702" s="7"/>
      <c r="LK702" s="7"/>
      <c r="LL702" s="7"/>
      <c r="LM702" s="7"/>
      <c r="LN702" s="7"/>
      <c r="LO702" s="7"/>
      <c r="LP702" s="7"/>
      <c r="LQ702" s="7"/>
      <c r="LR702" s="7"/>
      <c r="LS702" s="7"/>
      <c r="LT702" s="7"/>
      <c r="LU702" s="7"/>
      <c r="LV702" s="7"/>
      <c r="LW702" s="7"/>
      <c r="LX702" s="7"/>
      <c r="LY702" s="7"/>
      <c r="LZ702" s="7"/>
      <c r="MA702" s="7"/>
      <c r="MB702" s="7"/>
      <c r="MC702" s="7"/>
      <c r="MD702" s="7"/>
      <c r="ME702" s="7"/>
      <c r="MF702" s="7"/>
      <c r="MG702" s="7"/>
      <c r="MH702" s="7"/>
      <c r="MI702" s="7"/>
      <c r="MJ702" s="7"/>
      <c r="MK702" s="7"/>
      <c r="ML702" s="7"/>
      <c r="MM702" s="7"/>
      <c r="MN702" s="7"/>
      <c r="MO702" s="7"/>
      <c r="MP702" s="7"/>
      <c r="MQ702" s="7"/>
      <c r="MR702" s="7"/>
      <c r="MS702" s="7"/>
      <c r="MT702" s="7"/>
      <c r="MU702" s="7"/>
      <c r="MV702" s="7"/>
      <c r="MW702" s="7"/>
      <c r="MX702" s="7"/>
      <c r="MY702" s="7"/>
      <c r="MZ702" s="7"/>
      <c r="NA702" s="7"/>
      <c r="NB702" s="7"/>
      <c r="NC702" s="7"/>
      <c r="ND702" s="7"/>
      <c r="NE702" s="7"/>
      <c r="NF702" s="7"/>
      <c r="NG702" s="7"/>
      <c r="NH702" s="7"/>
      <c r="NI702" s="7"/>
      <c r="NJ702" s="7"/>
      <c r="NK702" s="7"/>
      <c r="NL702" s="7"/>
      <c r="NM702" s="7"/>
      <c r="NN702" s="7"/>
      <c r="NO702" s="7"/>
      <c r="NP702" s="7"/>
      <c r="NQ702" s="7"/>
      <c r="NR702" s="7"/>
      <c r="NS702" s="7"/>
      <c r="NT702" s="7"/>
      <c r="NU702" s="7"/>
      <c r="NV702" s="7"/>
      <c r="NW702" s="7"/>
      <c r="NX702" s="7"/>
      <c r="NY702" s="7"/>
      <c r="NZ702" s="7"/>
      <c r="OA702" s="7"/>
      <c r="OB702" s="7"/>
      <c r="OC702" s="7"/>
      <c r="OD702" s="7"/>
      <c r="OE702" s="7"/>
      <c r="OF702" s="7"/>
      <c r="OG702" s="7"/>
      <c r="OH702" s="7"/>
      <c r="OI702" s="7"/>
      <c r="OJ702" s="7"/>
      <c r="OK702" s="7"/>
      <c r="OL702" s="7"/>
      <c r="OM702" s="7"/>
      <c r="ON702" s="7"/>
      <c r="OO702" s="7"/>
      <c r="OP702" s="7"/>
      <c r="OQ702" s="7"/>
      <c r="OR702" s="7"/>
      <c r="OS702" s="7"/>
      <c r="OT702" s="7"/>
      <c r="OU702" s="7"/>
      <c r="OV702" s="7"/>
      <c r="OW702" s="7"/>
      <c r="OX702" s="7"/>
      <c r="OY702" s="7"/>
      <c r="OZ702" s="7"/>
      <c r="PA702" s="7"/>
      <c r="PB702" s="7"/>
      <c r="PC702" s="7"/>
      <c r="PD702" s="7"/>
      <c r="PE702" s="7"/>
      <c r="PF702" s="7"/>
      <c r="PG702" s="7"/>
      <c r="PH702" s="7"/>
      <c r="PI702" s="7"/>
      <c r="PJ702" s="7"/>
      <c r="PK702" s="7"/>
      <c r="PL702" s="7"/>
      <c r="PM702" s="7"/>
      <c r="PN702" s="7"/>
      <c r="PO702" s="7"/>
      <c r="PP702" s="7"/>
      <c r="PQ702" s="7"/>
      <c r="PR702" s="7"/>
      <c r="PS702" s="7"/>
      <c r="PT702" s="7"/>
      <c r="PU702" s="7"/>
      <c r="PV702" s="7"/>
      <c r="PW702" s="7"/>
      <c r="PX702" s="7"/>
      <c r="PY702" s="7"/>
      <c r="PZ702" s="7"/>
      <c r="QA702" s="7"/>
      <c r="QB702" s="7"/>
      <c r="QC702" s="7"/>
      <c r="QD702" s="7"/>
      <c r="QE702" s="7"/>
      <c r="QF702" s="7"/>
      <c r="QG702" s="7"/>
      <c r="QH702" s="7"/>
      <c r="QI702" s="7"/>
      <c r="QJ702" s="7"/>
      <c r="QK702" s="7"/>
      <c r="QL702" s="7"/>
      <c r="QM702" s="7"/>
      <c r="QN702" s="7"/>
      <c r="QO702" s="7"/>
      <c r="QP702" s="7"/>
      <c r="QQ702" s="7"/>
      <c r="QR702" s="7"/>
      <c r="QS702" s="7"/>
      <c r="QT702" s="7"/>
      <c r="QU702" s="7"/>
      <c r="QV702" s="7"/>
      <c r="QW702" s="7"/>
      <c r="QX702" s="7"/>
      <c r="QY702" s="7"/>
      <c r="QZ702" s="7"/>
      <c r="RA702" s="7"/>
      <c r="RB702" s="7"/>
      <c r="RC702" s="7"/>
      <c r="RD702" s="7"/>
      <c r="RE702" s="7"/>
      <c r="RF702" s="7"/>
      <c r="RG702" s="7"/>
      <c r="RH702" s="7"/>
      <c r="RI702" s="7"/>
      <c r="RJ702" s="7"/>
      <c r="RK702" s="7"/>
      <c r="RL702" s="7"/>
      <c r="RM702" s="7"/>
      <c r="RN702" s="7"/>
      <c r="RO702" s="7"/>
      <c r="RP702" s="7"/>
      <c r="RQ702" s="7"/>
      <c r="RR702" s="7"/>
      <c r="RS702" s="7"/>
      <c r="RT702" s="7"/>
      <c r="RU702" s="7"/>
      <c r="RV702" s="7"/>
      <c r="RW702" s="7"/>
      <c r="RX702" s="7"/>
      <c r="RY702" s="7"/>
      <c r="RZ702" s="7"/>
      <c r="SA702" s="7"/>
      <c r="SB702" s="7"/>
      <c r="SC702" s="7"/>
      <c r="SD702" s="7"/>
      <c r="SE702" s="7"/>
      <c r="SF702" s="7"/>
      <c r="SG702" s="7"/>
      <c r="SH702" s="7"/>
      <c r="SI702" s="7"/>
      <c r="SJ702" s="7"/>
      <c r="SK702" s="7"/>
    </row>
    <row r="703" ht="14.2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  <c r="DT703" s="7"/>
      <c r="DU703" s="7"/>
      <c r="DV703" s="7"/>
      <c r="DW703" s="7"/>
      <c r="DX703" s="7"/>
      <c r="DY703" s="7"/>
      <c r="DZ703" s="7"/>
      <c r="EA703" s="7"/>
      <c r="EB703" s="7"/>
      <c r="EC703" s="7"/>
      <c r="ED703" s="7"/>
      <c r="EE703" s="7"/>
      <c r="EF703" s="7"/>
      <c r="EG703" s="7"/>
      <c r="EH703" s="7"/>
      <c r="EI703" s="7"/>
      <c r="EJ703" s="7"/>
      <c r="EK703" s="7"/>
      <c r="EL703" s="7"/>
      <c r="EM703" s="7"/>
      <c r="EN703" s="7"/>
      <c r="EO703" s="7"/>
      <c r="EP703" s="7"/>
      <c r="EQ703" s="7"/>
      <c r="ER703" s="7"/>
      <c r="ES703" s="7"/>
      <c r="ET703" s="7"/>
      <c r="EU703" s="7"/>
      <c r="EV703" s="7"/>
      <c r="EW703" s="7"/>
      <c r="EX703" s="7"/>
      <c r="EY703" s="7"/>
      <c r="EZ703" s="7"/>
      <c r="FA703" s="7"/>
      <c r="FB703" s="7"/>
      <c r="FC703" s="7"/>
      <c r="FD703" s="7"/>
      <c r="FE703" s="7"/>
      <c r="FF703" s="7"/>
      <c r="FG703" s="7"/>
      <c r="FH703" s="7"/>
      <c r="FI703" s="7"/>
      <c r="FJ703" s="7"/>
      <c r="FK703" s="7"/>
      <c r="FL703" s="7"/>
      <c r="FM703" s="7"/>
      <c r="FN703" s="7"/>
      <c r="FO703" s="7"/>
      <c r="FP703" s="7"/>
      <c r="FQ703" s="7"/>
      <c r="FR703" s="7"/>
      <c r="FS703" s="7"/>
      <c r="FT703" s="7"/>
      <c r="FU703" s="7"/>
      <c r="FV703" s="7"/>
      <c r="FW703" s="7"/>
      <c r="FX703" s="7"/>
      <c r="FY703" s="7"/>
      <c r="FZ703" s="7"/>
      <c r="GA703" s="7"/>
      <c r="GB703" s="7"/>
      <c r="GC703" s="7"/>
      <c r="GD703" s="7"/>
      <c r="GE703" s="7"/>
      <c r="GF703" s="7"/>
      <c r="GG703" s="7"/>
      <c r="GH703" s="7"/>
      <c r="GI703" s="7"/>
      <c r="GJ703" s="7"/>
      <c r="GK703" s="7"/>
      <c r="GL703" s="7"/>
      <c r="GM703" s="7"/>
      <c r="GN703" s="7"/>
      <c r="GO703" s="7"/>
      <c r="GP703" s="7"/>
      <c r="GQ703" s="7"/>
      <c r="GR703" s="7"/>
      <c r="GS703" s="7"/>
      <c r="GT703" s="7"/>
      <c r="GU703" s="7"/>
      <c r="GV703" s="7"/>
      <c r="GW703" s="7"/>
      <c r="GX703" s="7"/>
      <c r="GY703" s="7"/>
      <c r="GZ703" s="7"/>
      <c r="HA703" s="7"/>
      <c r="HB703" s="7"/>
      <c r="HC703" s="7"/>
      <c r="HD703" s="7"/>
      <c r="HE703" s="7"/>
      <c r="HF703" s="7"/>
      <c r="HG703" s="7"/>
      <c r="HH703" s="7"/>
      <c r="HI703" s="7"/>
      <c r="HJ703" s="7"/>
      <c r="HK703" s="7"/>
      <c r="HL703" s="7"/>
      <c r="HM703" s="7"/>
      <c r="HN703" s="7"/>
      <c r="HO703" s="7"/>
      <c r="HP703" s="7"/>
      <c r="HQ703" s="7"/>
      <c r="HR703" s="7"/>
      <c r="HS703" s="7"/>
      <c r="HT703" s="7"/>
      <c r="HU703" s="7"/>
      <c r="HV703" s="7"/>
      <c r="HW703" s="7"/>
      <c r="HX703" s="7"/>
      <c r="HY703" s="7"/>
      <c r="HZ703" s="7"/>
      <c r="IA703" s="7"/>
      <c r="IB703" s="7"/>
      <c r="IC703" s="7"/>
      <c r="ID703" s="7"/>
      <c r="IE703" s="7"/>
      <c r="IF703" s="7"/>
      <c r="IG703" s="7"/>
      <c r="IH703" s="7"/>
      <c r="II703" s="7"/>
      <c r="IJ703" s="7"/>
      <c r="IK703" s="7"/>
      <c r="IL703" s="7"/>
      <c r="IM703" s="7"/>
      <c r="IN703" s="7"/>
      <c r="IO703" s="7"/>
      <c r="IP703" s="7"/>
      <c r="IQ703" s="7"/>
      <c r="IR703" s="7"/>
      <c r="IS703" s="7"/>
      <c r="IT703" s="7"/>
      <c r="IU703" s="7"/>
      <c r="IV703" s="7"/>
      <c r="IW703" s="7"/>
      <c r="IX703" s="7"/>
      <c r="IY703" s="7"/>
      <c r="IZ703" s="7"/>
      <c r="JA703" s="7"/>
      <c r="JB703" s="7"/>
      <c r="JC703" s="7"/>
      <c r="JD703" s="7"/>
      <c r="JE703" s="7"/>
      <c r="JF703" s="7"/>
      <c r="JG703" s="7"/>
      <c r="JH703" s="7"/>
      <c r="JI703" s="7"/>
      <c r="JJ703" s="7"/>
      <c r="JK703" s="7"/>
      <c r="JL703" s="7"/>
      <c r="JM703" s="7"/>
      <c r="JN703" s="7"/>
      <c r="JO703" s="7"/>
      <c r="JP703" s="7"/>
      <c r="JQ703" s="7"/>
      <c r="JR703" s="7"/>
      <c r="JS703" s="7"/>
      <c r="JT703" s="7"/>
      <c r="JU703" s="7"/>
      <c r="JV703" s="7"/>
      <c r="JW703" s="7"/>
      <c r="JX703" s="7"/>
      <c r="JY703" s="7"/>
      <c r="JZ703" s="7"/>
      <c r="KA703" s="7"/>
      <c r="KB703" s="7"/>
      <c r="KC703" s="7"/>
      <c r="KD703" s="7"/>
      <c r="KE703" s="7"/>
      <c r="KF703" s="7"/>
      <c r="KG703" s="7"/>
      <c r="KH703" s="7"/>
      <c r="KI703" s="7"/>
      <c r="KJ703" s="7"/>
      <c r="KK703" s="7"/>
      <c r="KL703" s="7"/>
      <c r="KM703" s="7"/>
      <c r="KN703" s="7"/>
      <c r="KO703" s="7"/>
      <c r="KP703" s="7"/>
      <c r="KQ703" s="7"/>
      <c r="KR703" s="7"/>
      <c r="KS703" s="7"/>
      <c r="KT703" s="7"/>
      <c r="KU703" s="7"/>
      <c r="KV703" s="7"/>
      <c r="KW703" s="7"/>
      <c r="KX703" s="7"/>
      <c r="KY703" s="7"/>
      <c r="KZ703" s="7"/>
      <c r="LA703" s="7"/>
      <c r="LB703" s="7"/>
      <c r="LC703" s="7"/>
      <c r="LD703" s="7"/>
      <c r="LE703" s="7"/>
      <c r="LF703" s="7"/>
      <c r="LG703" s="7"/>
      <c r="LH703" s="7"/>
      <c r="LI703" s="7"/>
      <c r="LJ703" s="7"/>
      <c r="LK703" s="7"/>
      <c r="LL703" s="7"/>
      <c r="LM703" s="7"/>
      <c r="LN703" s="7"/>
      <c r="LO703" s="7"/>
      <c r="LP703" s="7"/>
      <c r="LQ703" s="7"/>
      <c r="LR703" s="7"/>
      <c r="LS703" s="7"/>
      <c r="LT703" s="7"/>
      <c r="LU703" s="7"/>
      <c r="LV703" s="7"/>
      <c r="LW703" s="7"/>
      <c r="LX703" s="7"/>
      <c r="LY703" s="7"/>
      <c r="LZ703" s="7"/>
      <c r="MA703" s="7"/>
      <c r="MB703" s="7"/>
      <c r="MC703" s="7"/>
      <c r="MD703" s="7"/>
      <c r="ME703" s="7"/>
      <c r="MF703" s="7"/>
      <c r="MG703" s="7"/>
      <c r="MH703" s="7"/>
      <c r="MI703" s="7"/>
      <c r="MJ703" s="7"/>
      <c r="MK703" s="7"/>
      <c r="ML703" s="7"/>
      <c r="MM703" s="7"/>
      <c r="MN703" s="7"/>
      <c r="MO703" s="7"/>
      <c r="MP703" s="7"/>
      <c r="MQ703" s="7"/>
      <c r="MR703" s="7"/>
      <c r="MS703" s="7"/>
      <c r="MT703" s="7"/>
      <c r="MU703" s="7"/>
      <c r="MV703" s="7"/>
      <c r="MW703" s="7"/>
      <c r="MX703" s="7"/>
      <c r="MY703" s="7"/>
      <c r="MZ703" s="7"/>
      <c r="NA703" s="7"/>
      <c r="NB703" s="7"/>
      <c r="NC703" s="7"/>
      <c r="ND703" s="7"/>
      <c r="NE703" s="7"/>
      <c r="NF703" s="7"/>
      <c r="NG703" s="7"/>
      <c r="NH703" s="7"/>
      <c r="NI703" s="7"/>
      <c r="NJ703" s="7"/>
      <c r="NK703" s="7"/>
      <c r="NL703" s="7"/>
      <c r="NM703" s="7"/>
      <c r="NN703" s="7"/>
      <c r="NO703" s="7"/>
      <c r="NP703" s="7"/>
      <c r="NQ703" s="7"/>
      <c r="NR703" s="7"/>
      <c r="NS703" s="7"/>
      <c r="NT703" s="7"/>
      <c r="NU703" s="7"/>
      <c r="NV703" s="7"/>
      <c r="NW703" s="7"/>
      <c r="NX703" s="7"/>
      <c r="NY703" s="7"/>
      <c r="NZ703" s="7"/>
      <c r="OA703" s="7"/>
      <c r="OB703" s="7"/>
      <c r="OC703" s="7"/>
      <c r="OD703" s="7"/>
      <c r="OE703" s="7"/>
      <c r="OF703" s="7"/>
      <c r="OG703" s="7"/>
      <c r="OH703" s="7"/>
      <c r="OI703" s="7"/>
      <c r="OJ703" s="7"/>
      <c r="OK703" s="7"/>
      <c r="OL703" s="7"/>
      <c r="OM703" s="7"/>
      <c r="ON703" s="7"/>
      <c r="OO703" s="7"/>
      <c r="OP703" s="7"/>
      <c r="OQ703" s="7"/>
      <c r="OR703" s="7"/>
      <c r="OS703" s="7"/>
      <c r="OT703" s="7"/>
      <c r="OU703" s="7"/>
      <c r="OV703" s="7"/>
      <c r="OW703" s="7"/>
      <c r="OX703" s="7"/>
      <c r="OY703" s="7"/>
      <c r="OZ703" s="7"/>
      <c r="PA703" s="7"/>
      <c r="PB703" s="7"/>
      <c r="PC703" s="7"/>
      <c r="PD703" s="7"/>
      <c r="PE703" s="7"/>
      <c r="PF703" s="7"/>
      <c r="PG703" s="7"/>
      <c r="PH703" s="7"/>
      <c r="PI703" s="7"/>
      <c r="PJ703" s="7"/>
      <c r="PK703" s="7"/>
      <c r="PL703" s="7"/>
      <c r="PM703" s="7"/>
      <c r="PN703" s="7"/>
      <c r="PO703" s="7"/>
      <c r="PP703" s="7"/>
      <c r="PQ703" s="7"/>
      <c r="PR703" s="7"/>
      <c r="PS703" s="7"/>
      <c r="PT703" s="7"/>
      <c r="PU703" s="7"/>
      <c r="PV703" s="7"/>
      <c r="PW703" s="7"/>
      <c r="PX703" s="7"/>
      <c r="PY703" s="7"/>
      <c r="PZ703" s="7"/>
      <c r="QA703" s="7"/>
      <c r="QB703" s="7"/>
      <c r="QC703" s="7"/>
      <c r="QD703" s="7"/>
      <c r="QE703" s="7"/>
      <c r="QF703" s="7"/>
      <c r="QG703" s="7"/>
      <c r="QH703" s="7"/>
      <c r="QI703" s="7"/>
      <c r="QJ703" s="7"/>
      <c r="QK703" s="7"/>
      <c r="QL703" s="7"/>
      <c r="QM703" s="7"/>
      <c r="QN703" s="7"/>
      <c r="QO703" s="7"/>
      <c r="QP703" s="7"/>
      <c r="QQ703" s="7"/>
      <c r="QR703" s="7"/>
      <c r="QS703" s="7"/>
      <c r="QT703" s="7"/>
      <c r="QU703" s="7"/>
      <c r="QV703" s="7"/>
      <c r="QW703" s="7"/>
      <c r="QX703" s="7"/>
      <c r="QY703" s="7"/>
      <c r="QZ703" s="7"/>
      <c r="RA703" s="7"/>
      <c r="RB703" s="7"/>
      <c r="RC703" s="7"/>
      <c r="RD703" s="7"/>
      <c r="RE703" s="7"/>
      <c r="RF703" s="7"/>
      <c r="RG703" s="7"/>
      <c r="RH703" s="7"/>
      <c r="RI703" s="7"/>
      <c r="RJ703" s="7"/>
      <c r="RK703" s="7"/>
      <c r="RL703" s="7"/>
      <c r="RM703" s="7"/>
      <c r="RN703" s="7"/>
      <c r="RO703" s="7"/>
      <c r="RP703" s="7"/>
      <c r="RQ703" s="7"/>
      <c r="RR703" s="7"/>
      <c r="RS703" s="7"/>
      <c r="RT703" s="7"/>
      <c r="RU703" s="7"/>
      <c r="RV703" s="7"/>
      <c r="RW703" s="7"/>
      <c r="RX703" s="7"/>
      <c r="RY703" s="7"/>
      <c r="RZ703" s="7"/>
      <c r="SA703" s="7"/>
      <c r="SB703" s="7"/>
      <c r="SC703" s="7"/>
      <c r="SD703" s="7"/>
      <c r="SE703" s="7"/>
      <c r="SF703" s="7"/>
      <c r="SG703" s="7"/>
      <c r="SH703" s="7"/>
      <c r="SI703" s="7"/>
      <c r="SJ703" s="7"/>
      <c r="SK703" s="7"/>
    </row>
    <row r="704" ht="14.2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  <c r="DT704" s="7"/>
      <c r="DU704" s="7"/>
      <c r="DV704" s="7"/>
      <c r="DW704" s="7"/>
      <c r="DX704" s="7"/>
      <c r="DY704" s="7"/>
      <c r="DZ704" s="7"/>
      <c r="EA704" s="7"/>
      <c r="EB704" s="7"/>
      <c r="EC704" s="7"/>
      <c r="ED704" s="7"/>
      <c r="EE704" s="7"/>
      <c r="EF704" s="7"/>
      <c r="EG704" s="7"/>
      <c r="EH704" s="7"/>
      <c r="EI704" s="7"/>
      <c r="EJ704" s="7"/>
      <c r="EK704" s="7"/>
      <c r="EL704" s="7"/>
      <c r="EM704" s="7"/>
      <c r="EN704" s="7"/>
      <c r="EO704" s="7"/>
      <c r="EP704" s="7"/>
      <c r="EQ704" s="7"/>
      <c r="ER704" s="7"/>
      <c r="ES704" s="7"/>
      <c r="ET704" s="7"/>
      <c r="EU704" s="7"/>
      <c r="EV704" s="7"/>
      <c r="EW704" s="7"/>
      <c r="EX704" s="7"/>
      <c r="EY704" s="7"/>
      <c r="EZ704" s="7"/>
      <c r="FA704" s="7"/>
      <c r="FB704" s="7"/>
      <c r="FC704" s="7"/>
      <c r="FD704" s="7"/>
      <c r="FE704" s="7"/>
      <c r="FF704" s="7"/>
      <c r="FG704" s="7"/>
      <c r="FH704" s="7"/>
      <c r="FI704" s="7"/>
      <c r="FJ704" s="7"/>
      <c r="FK704" s="7"/>
      <c r="FL704" s="7"/>
      <c r="FM704" s="7"/>
      <c r="FN704" s="7"/>
      <c r="FO704" s="7"/>
      <c r="FP704" s="7"/>
      <c r="FQ704" s="7"/>
      <c r="FR704" s="7"/>
      <c r="FS704" s="7"/>
      <c r="FT704" s="7"/>
      <c r="FU704" s="7"/>
      <c r="FV704" s="7"/>
      <c r="FW704" s="7"/>
      <c r="FX704" s="7"/>
      <c r="FY704" s="7"/>
      <c r="FZ704" s="7"/>
      <c r="GA704" s="7"/>
      <c r="GB704" s="7"/>
      <c r="GC704" s="7"/>
      <c r="GD704" s="7"/>
      <c r="GE704" s="7"/>
      <c r="GF704" s="7"/>
      <c r="GG704" s="7"/>
      <c r="GH704" s="7"/>
      <c r="GI704" s="7"/>
      <c r="GJ704" s="7"/>
      <c r="GK704" s="7"/>
      <c r="GL704" s="7"/>
      <c r="GM704" s="7"/>
      <c r="GN704" s="7"/>
      <c r="GO704" s="7"/>
      <c r="GP704" s="7"/>
      <c r="GQ704" s="7"/>
      <c r="GR704" s="7"/>
      <c r="GS704" s="7"/>
      <c r="GT704" s="7"/>
      <c r="GU704" s="7"/>
      <c r="GV704" s="7"/>
      <c r="GW704" s="7"/>
      <c r="GX704" s="7"/>
      <c r="GY704" s="7"/>
      <c r="GZ704" s="7"/>
      <c r="HA704" s="7"/>
      <c r="HB704" s="7"/>
      <c r="HC704" s="7"/>
      <c r="HD704" s="7"/>
      <c r="HE704" s="7"/>
      <c r="HF704" s="7"/>
      <c r="HG704" s="7"/>
      <c r="HH704" s="7"/>
      <c r="HI704" s="7"/>
      <c r="HJ704" s="7"/>
      <c r="HK704" s="7"/>
      <c r="HL704" s="7"/>
      <c r="HM704" s="7"/>
      <c r="HN704" s="7"/>
      <c r="HO704" s="7"/>
      <c r="HP704" s="7"/>
      <c r="HQ704" s="7"/>
      <c r="HR704" s="7"/>
      <c r="HS704" s="7"/>
      <c r="HT704" s="7"/>
      <c r="HU704" s="7"/>
      <c r="HV704" s="7"/>
      <c r="HW704" s="7"/>
      <c r="HX704" s="7"/>
      <c r="HY704" s="7"/>
      <c r="HZ704" s="7"/>
      <c r="IA704" s="7"/>
      <c r="IB704" s="7"/>
      <c r="IC704" s="7"/>
      <c r="ID704" s="7"/>
      <c r="IE704" s="7"/>
      <c r="IF704" s="7"/>
      <c r="IG704" s="7"/>
      <c r="IH704" s="7"/>
      <c r="II704" s="7"/>
      <c r="IJ704" s="7"/>
      <c r="IK704" s="7"/>
      <c r="IL704" s="7"/>
      <c r="IM704" s="7"/>
      <c r="IN704" s="7"/>
      <c r="IO704" s="7"/>
      <c r="IP704" s="7"/>
      <c r="IQ704" s="7"/>
      <c r="IR704" s="7"/>
      <c r="IS704" s="7"/>
      <c r="IT704" s="7"/>
      <c r="IU704" s="7"/>
      <c r="IV704" s="7"/>
      <c r="IW704" s="7"/>
      <c r="IX704" s="7"/>
      <c r="IY704" s="7"/>
      <c r="IZ704" s="7"/>
      <c r="JA704" s="7"/>
      <c r="JB704" s="7"/>
      <c r="JC704" s="7"/>
      <c r="JD704" s="7"/>
      <c r="JE704" s="7"/>
      <c r="JF704" s="7"/>
      <c r="JG704" s="7"/>
      <c r="JH704" s="7"/>
      <c r="JI704" s="7"/>
      <c r="JJ704" s="7"/>
      <c r="JK704" s="7"/>
      <c r="JL704" s="7"/>
      <c r="JM704" s="7"/>
      <c r="JN704" s="7"/>
      <c r="JO704" s="7"/>
      <c r="JP704" s="7"/>
      <c r="JQ704" s="7"/>
      <c r="JR704" s="7"/>
      <c r="JS704" s="7"/>
      <c r="JT704" s="7"/>
      <c r="JU704" s="7"/>
      <c r="JV704" s="7"/>
      <c r="JW704" s="7"/>
      <c r="JX704" s="7"/>
      <c r="JY704" s="7"/>
      <c r="JZ704" s="7"/>
      <c r="KA704" s="7"/>
      <c r="KB704" s="7"/>
      <c r="KC704" s="7"/>
      <c r="KD704" s="7"/>
      <c r="KE704" s="7"/>
      <c r="KF704" s="7"/>
      <c r="KG704" s="7"/>
      <c r="KH704" s="7"/>
      <c r="KI704" s="7"/>
      <c r="KJ704" s="7"/>
      <c r="KK704" s="7"/>
      <c r="KL704" s="7"/>
      <c r="KM704" s="7"/>
      <c r="KN704" s="7"/>
      <c r="KO704" s="7"/>
      <c r="KP704" s="7"/>
      <c r="KQ704" s="7"/>
      <c r="KR704" s="7"/>
      <c r="KS704" s="7"/>
      <c r="KT704" s="7"/>
      <c r="KU704" s="7"/>
      <c r="KV704" s="7"/>
      <c r="KW704" s="7"/>
      <c r="KX704" s="7"/>
      <c r="KY704" s="7"/>
      <c r="KZ704" s="7"/>
      <c r="LA704" s="7"/>
      <c r="LB704" s="7"/>
      <c r="LC704" s="7"/>
      <c r="LD704" s="7"/>
      <c r="LE704" s="7"/>
      <c r="LF704" s="7"/>
      <c r="LG704" s="7"/>
      <c r="LH704" s="7"/>
      <c r="LI704" s="7"/>
      <c r="LJ704" s="7"/>
      <c r="LK704" s="7"/>
      <c r="LL704" s="7"/>
      <c r="LM704" s="7"/>
      <c r="LN704" s="7"/>
      <c r="LO704" s="7"/>
      <c r="LP704" s="7"/>
      <c r="LQ704" s="7"/>
      <c r="LR704" s="7"/>
      <c r="LS704" s="7"/>
      <c r="LT704" s="7"/>
      <c r="LU704" s="7"/>
      <c r="LV704" s="7"/>
      <c r="LW704" s="7"/>
      <c r="LX704" s="7"/>
      <c r="LY704" s="7"/>
      <c r="LZ704" s="7"/>
      <c r="MA704" s="7"/>
      <c r="MB704" s="7"/>
      <c r="MC704" s="7"/>
      <c r="MD704" s="7"/>
      <c r="ME704" s="7"/>
      <c r="MF704" s="7"/>
      <c r="MG704" s="7"/>
      <c r="MH704" s="7"/>
      <c r="MI704" s="7"/>
      <c r="MJ704" s="7"/>
      <c r="MK704" s="7"/>
      <c r="ML704" s="7"/>
      <c r="MM704" s="7"/>
      <c r="MN704" s="7"/>
      <c r="MO704" s="7"/>
      <c r="MP704" s="7"/>
      <c r="MQ704" s="7"/>
      <c r="MR704" s="7"/>
      <c r="MS704" s="7"/>
      <c r="MT704" s="7"/>
      <c r="MU704" s="7"/>
      <c r="MV704" s="7"/>
      <c r="MW704" s="7"/>
      <c r="MX704" s="7"/>
      <c r="MY704" s="7"/>
      <c r="MZ704" s="7"/>
      <c r="NA704" s="7"/>
      <c r="NB704" s="7"/>
      <c r="NC704" s="7"/>
      <c r="ND704" s="7"/>
      <c r="NE704" s="7"/>
      <c r="NF704" s="7"/>
      <c r="NG704" s="7"/>
      <c r="NH704" s="7"/>
      <c r="NI704" s="7"/>
      <c r="NJ704" s="7"/>
      <c r="NK704" s="7"/>
      <c r="NL704" s="7"/>
      <c r="NM704" s="7"/>
      <c r="NN704" s="7"/>
      <c r="NO704" s="7"/>
      <c r="NP704" s="7"/>
      <c r="NQ704" s="7"/>
      <c r="NR704" s="7"/>
      <c r="NS704" s="7"/>
      <c r="NT704" s="7"/>
      <c r="NU704" s="7"/>
      <c r="NV704" s="7"/>
      <c r="NW704" s="7"/>
      <c r="NX704" s="7"/>
      <c r="NY704" s="7"/>
      <c r="NZ704" s="7"/>
      <c r="OA704" s="7"/>
      <c r="OB704" s="7"/>
      <c r="OC704" s="7"/>
      <c r="OD704" s="7"/>
      <c r="OE704" s="7"/>
      <c r="OF704" s="7"/>
      <c r="OG704" s="7"/>
      <c r="OH704" s="7"/>
      <c r="OI704" s="7"/>
      <c r="OJ704" s="7"/>
      <c r="OK704" s="7"/>
      <c r="OL704" s="7"/>
      <c r="OM704" s="7"/>
      <c r="ON704" s="7"/>
      <c r="OO704" s="7"/>
      <c r="OP704" s="7"/>
      <c r="OQ704" s="7"/>
      <c r="OR704" s="7"/>
      <c r="OS704" s="7"/>
      <c r="OT704" s="7"/>
      <c r="OU704" s="7"/>
      <c r="OV704" s="7"/>
      <c r="OW704" s="7"/>
      <c r="OX704" s="7"/>
      <c r="OY704" s="7"/>
      <c r="OZ704" s="7"/>
      <c r="PA704" s="7"/>
      <c r="PB704" s="7"/>
      <c r="PC704" s="7"/>
      <c r="PD704" s="7"/>
      <c r="PE704" s="7"/>
      <c r="PF704" s="7"/>
      <c r="PG704" s="7"/>
      <c r="PH704" s="7"/>
      <c r="PI704" s="7"/>
      <c r="PJ704" s="7"/>
      <c r="PK704" s="7"/>
      <c r="PL704" s="7"/>
      <c r="PM704" s="7"/>
      <c r="PN704" s="7"/>
      <c r="PO704" s="7"/>
      <c r="PP704" s="7"/>
      <c r="PQ704" s="7"/>
      <c r="PR704" s="7"/>
      <c r="PS704" s="7"/>
      <c r="PT704" s="7"/>
      <c r="PU704" s="7"/>
      <c r="PV704" s="7"/>
      <c r="PW704" s="7"/>
      <c r="PX704" s="7"/>
      <c r="PY704" s="7"/>
      <c r="PZ704" s="7"/>
      <c r="QA704" s="7"/>
      <c r="QB704" s="7"/>
      <c r="QC704" s="7"/>
      <c r="QD704" s="7"/>
      <c r="QE704" s="7"/>
      <c r="QF704" s="7"/>
      <c r="QG704" s="7"/>
      <c r="QH704" s="7"/>
      <c r="QI704" s="7"/>
      <c r="QJ704" s="7"/>
      <c r="QK704" s="7"/>
      <c r="QL704" s="7"/>
      <c r="QM704" s="7"/>
      <c r="QN704" s="7"/>
      <c r="QO704" s="7"/>
      <c r="QP704" s="7"/>
      <c r="QQ704" s="7"/>
      <c r="QR704" s="7"/>
      <c r="QS704" s="7"/>
      <c r="QT704" s="7"/>
      <c r="QU704" s="7"/>
      <c r="QV704" s="7"/>
      <c r="QW704" s="7"/>
      <c r="QX704" s="7"/>
      <c r="QY704" s="7"/>
      <c r="QZ704" s="7"/>
      <c r="RA704" s="7"/>
      <c r="RB704" s="7"/>
      <c r="RC704" s="7"/>
      <c r="RD704" s="7"/>
      <c r="RE704" s="7"/>
      <c r="RF704" s="7"/>
      <c r="RG704" s="7"/>
      <c r="RH704" s="7"/>
      <c r="RI704" s="7"/>
      <c r="RJ704" s="7"/>
      <c r="RK704" s="7"/>
      <c r="RL704" s="7"/>
      <c r="RM704" s="7"/>
      <c r="RN704" s="7"/>
      <c r="RO704" s="7"/>
      <c r="RP704" s="7"/>
      <c r="RQ704" s="7"/>
      <c r="RR704" s="7"/>
      <c r="RS704" s="7"/>
      <c r="RT704" s="7"/>
      <c r="RU704" s="7"/>
      <c r="RV704" s="7"/>
      <c r="RW704" s="7"/>
      <c r="RX704" s="7"/>
      <c r="RY704" s="7"/>
      <c r="RZ704" s="7"/>
      <c r="SA704" s="7"/>
      <c r="SB704" s="7"/>
      <c r="SC704" s="7"/>
      <c r="SD704" s="7"/>
      <c r="SE704" s="7"/>
      <c r="SF704" s="7"/>
      <c r="SG704" s="7"/>
      <c r="SH704" s="7"/>
      <c r="SI704" s="7"/>
      <c r="SJ704" s="7"/>
      <c r="SK704" s="7"/>
    </row>
    <row r="705" ht="14.2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  <c r="DT705" s="7"/>
      <c r="DU705" s="7"/>
      <c r="DV705" s="7"/>
      <c r="DW705" s="7"/>
      <c r="DX705" s="7"/>
      <c r="DY705" s="7"/>
      <c r="DZ705" s="7"/>
      <c r="EA705" s="7"/>
      <c r="EB705" s="7"/>
      <c r="EC705" s="7"/>
      <c r="ED705" s="7"/>
      <c r="EE705" s="7"/>
      <c r="EF705" s="7"/>
      <c r="EG705" s="7"/>
      <c r="EH705" s="7"/>
      <c r="EI705" s="7"/>
      <c r="EJ705" s="7"/>
      <c r="EK705" s="7"/>
      <c r="EL705" s="7"/>
      <c r="EM705" s="7"/>
      <c r="EN705" s="7"/>
      <c r="EO705" s="7"/>
      <c r="EP705" s="7"/>
      <c r="EQ705" s="7"/>
      <c r="ER705" s="7"/>
      <c r="ES705" s="7"/>
      <c r="ET705" s="7"/>
      <c r="EU705" s="7"/>
      <c r="EV705" s="7"/>
      <c r="EW705" s="7"/>
      <c r="EX705" s="7"/>
      <c r="EY705" s="7"/>
      <c r="EZ705" s="7"/>
      <c r="FA705" s="7"/>
      <c r="FB705" s="7"/>
      <c r="FC705" s="7"/>
      <c r="FD705" s="7"/>
      <c r="FE705" s="7"/>
      <c r="FF705" s="7"/>
      <c r="FG705" s="7"/>
      <c r="FH705" s="7"/>
      <c r="FI705" s="7"/>
      <c r="FJ705" s="7"/>
      <c r="FK705" s="7"/>
      <c r="FL705" s="7"/>
      <c r="FM705" s="7"/>
      <c r="FN705" s="7"/>
      <c r="FO705" s="7"/>
      <c r="FP705" s="7"/>
      <c r="FQ705" s="7"/>
      <c r="FR705" s="7"/>
      <c r="FS705" s="7"/>
      <c r="FT705" s="7"/>
      <c r="FU705" s="7"/>
      <c r="FV705" s="7"/>
      <c r="FW705" s="7"/>
      <c r="FX705" s="7"/>
      <c r="FY705" s="7"/>
      <c r="FZ705" s="7"/>
      <c r="GA705" s="7"/>
      <c r="GB705" s="7"/>
      <c r="GC705" s="7"/>
      <c r="GD705" s="7"/>
      <c r="GE705" s="7"/>
      <c r="GF705" s="7"/>
      <c r="GG705" s="7"/>
      <c r="GH705" s="7"/>
      <c r="GI705" s="7"/>
      <c r="GJ705" s="7"/>
      <c r="GK705" s="7"/>
      <c r="GL705" s="7"/>
      <c r="GM705" s="7"/>
      <c r="GN705" s="7"/>
      <c r="GO705" s="7"/>
      <c r="GP705" s="7"/>
      <c r="GQ705" s="7"/>
      <c r="GR705" s="7"/>
      <c r="GS705" s="7"/>
      <c r="GT705" s="7"/>
      <c r="GU705" s="7"/>
      <c r="GV705" s="7"/>
      <c r="GW705" s="7"/>
      <c r="GX705" s="7"/>
      <c r="GY705" s="7"/>
      <c r="GZ705" s="7"/>
      <c r="HA705" s="7"/>
      <c r="HB705" s="7"/>
      <c r="HC705" s="7"/>
      <c r="HD705" s="7"/>
      <c r="HE705" s="7"/>
      <c r="HF705" s="7"/>
      <c r="HG705" s="7"/>
      <c r="HH705" s="7"/>
      <c r="HI705" s="7"/>
      <c r="HJ705" s="7"/>
      <c r="HK705" s="7"/>
      <c r="HL705" s="7"/>
      <c r="HM705" s="7"/>
      <c r="HN705" s="7"/>
      <c r="HO705" s="7"/>
      <c r="HP705" s="7"/>
      <c r="HQ705" s="7"/>
      <c r="HR705" s="7"/>
      <c r="HS705" s="7"/>
      <c r="HT705" s="7"/>
      <c r="HU705" s="7"/>
      <c r="HV705" s="7"/>
      <c r="HW705" s="7"/>
      <c r="HX705" s="7"/>
      <c r="HY705" s="7"/>
      <c r="HZ705" s="7"/>
      <c r="IA705" s="7"/>
      <c r="IB705" s="7"/>
      <c r="IC705" s="7"/>
      <c r="ID705" s="7"/>
      <c r="IE705" s="7"/>
      <c r="IF705" s="7"/>
      <c r="IG705" s="7"/>
      <c r="IH705" s="7"/>
      <c r="II705" s="7"/>
      <c r="IJ705" s="7"/>
      <c r="IK705" s="7"/>
      <c r="IL705" s="7"/>
      <c r="IM705" s="7"/>
      <c r="IN705" s="7"/>
      <c r="IO705" s="7"/>
      <c r="IP705" s="7"/>
      <c r="IQ705" s="7"/>
      <c r="IR705" s="7"/>
      <c r="IS705" s="7"/>
      <c r="IT705" s="7"/>
      <c r="IU705" s="7"/>
      <c r="IV705" s="7"/>
      <c r="IW705" s="7"/>
      <c r="IX705" s="7"/>
      <c r="IY705" s="7"/>
      <c r="IZ705" s="7"/>
      <c r="JA705" s="7"/>
      <c r="JB705" s="7"/>
      <c r="JC705" s="7"/>
      <c r="JD705" s="7"/>
      <c r="JE705" s="7"/>
      <c r="JF705" s="7"/>
      <c r="JG705" s="7"/>
      <c r="JH705" s="7"/>
      <c r="JI705" s="7"/>
      <c r="JJ705" s="7"/>
      <c r="JK705" s="7"/>
      <c r="JL705" s="7"/>
      <c r="JM705" s="7"/>
      <c r="JN705" s="7"/>
      <c r="JO705" s="7"/>
      <c r="JP705" s="7"/>
      <c r="JQ705" s="7"/>
      <c r="JR705" s="7"/>
      <c r="JS705" s="7"/>
      <c r="JT705" s="7"/>
      <c r="JU705" s="7"/>
      <c r="JV705" s="7"/>
      <c r="JW705" s="7"/>
      <c r="JX705" s="7"/>
      <c r="JY705" s="7"/>
      <c r="JZ705" s="7"/>
      <c r="KA705" s="7"/>
      <c r="KB705" s="7"/>
      <c r="KC705" s="7"/>
      <c r="KD705" s="7"/>
      <c r="KE705" s="7"/>
      <c r="KF705" s="7"/>
      <c r="KG705" s="7"/>
      <c r="KH705" s="7"/>
      <c r="KI705" s="7"/>
      <c r="KJ705" s="7"/>
      <c r="KK705" s="7"/>
      <c r="KL705" s="7"/>
      <c r="KM705" s="7"/>
      <c r="KN705" s="7"/>
      <c r="KO705" s="7"/>
      <c r="KP705" s="7"/>
      <c r="KQ705" s="7"/>
      <c r="KR705" s="7"/>
      <c r="KS705" s="7"/>
      <c r="KT705" s="7"/>
      <c r="KU705" s="7"/>
      <c r="KV705" s="7"/>
      <c r="KW705" s="7"/>
      <c r="KX705" s="7"/>
      <c r="KY705" s="7"/>
      <c r="KZ705" s="7"/>
      <c r="LA705" s="7"/>
      <c r="LB705" s="7"/>
      <c r="LC705" s="7"/>
      <c r="LD705" s="7"/>
      <c r="LE705" s="7"/>
      <c r="LF705" s="7"/>
      <c r="LG705" s="7"/>
      <c r="LH705" s="7"/>
      <c r="LI705" s="7"/>
      <c r="LJ705" s="7"/>
      <c r="LK705" s="7"/>
      <c r="LL705" s="7"/>
      <c r="LM705" s="7"/>
      <c r="LN705" s="7"/>
      <c r="LO705" s="7"/>
      <c r="LP705" s="7"/>
      <c r="LQ705" s="7"/>
      <c r="LR705" s="7"/>
      <c r="LS705" s="7"/>
      <c r="LT705" s="7"/>
      <c r="LU705" s="7"/>
      <c r="LV705" s="7"/>
      <c r="LW705" s="7"/>
      <c r="LX705" s="7"/>
      <c r="LY705" s="7"/>
      <c r="LZ705" s="7"/>
      <c r="MA705" s="7"/>
      <c r="MB705" s="7"/>
      <c r="MC705" s="7"/>
      <c r="MD705" s="7"/>
      <c r="ME705" s="7"/>
      <c r="MF705" s="7"/>
      <c r="MG705" s="7"/>
      <c r="MH705" s="7"/>
      <c r="MI705" s="7"/>
      <c r="MJ705" s="7"/>
      <c r="MK705" s="7"/>
      <c r="ML705" s="7"/>
      <c r="MM705" s="7"/>
      <c r="MN705" s="7"/>
      <c r="MO705" s="7"/>
      <c r="MP705" s="7"/>
      <c r="MQ705" s="7"/>
      <c r="MR705" s="7"/>
      <c r="MS705" s="7"/>
      <c r="MT705" s="7"/>
      <c r="MU705" s="7"/>
      <c r="MV705" s="7"/>
      <c r="MW705" s="7"/>
      <c r="MX705" s="7"/>
      <c r="MY705" s="7"/>
      <c r="MZ705" s="7"/>
      <c r="NA705" s="7"/>
      <c r="NB705" s="7"/>
      <c r="NC705" s="7"/>
      <c r="ND705" s="7"/>
      <c r="NE705" s="7"/>
      <c r="NF705" s="7"/>
      <c r="NG705" s="7"/>
      <c r="NH705" s="7"/>
      <c r="NI705" s="7"/>
      <c r="NJ705" s="7"/>
      <c r="NK705" s="7"/>
      <c r="NL705" s="7"/>
      <c r="NM705" s="7"/>
      <c r="NN705" s="7"/>
      <c r="NO705" s="7"/>
      <c r="NP705" s="7"/>
      <c r="NQ705" s="7"/>
      <c r="NR705" s="7"/>
      <c r="NS705" s="7"/>
      <c r="NT705" s="7"/>
      <c r="NU705" s="7"/>
      <c r="NV705" s="7"/>
      <c r="NW705" s="7"/>
      <c r="NX705" s="7"/>
      <c r="NY705" s="7"/>
      <c r="NZ705" s="7"/>
      <c r="OA705" s="7"/>
      <c r="OB705" s="7"/>
      <c r="OC705" s="7"/>
      <c r="OD705" s="7"/>
      <c r="OE705" s="7"/>
      <c r="OF705" s="7"/>
      <c r="OG705" s="7"/>
      <c r="OH705" s="7"/>
      <c r="OI705" s="7"/>
      <c r="OJ705" s="7"/>
      <c r="OK705" s="7"/>
      <c r="OL705" s="7"/>
      <c r="OM705" s="7"/>
      <c r="ON705" s="7"/>
      <c r="OO705" s="7"/>
      <c r="OP705" s="7"/>
      <c r="OQ705" s="7"/>
      <c r="OR705" s="7"/>
      <c r="OS705" s="7"/>
      <c r="OT705" s="7"/>
      <c r="OU705" s="7"/>
      <c r="OV705" s="7"/>
      <c r="OW705" s="7"/>
      <c r="OX705" s="7"/>
      <c r="OY705" s="7"/>
      <c r="OZ705" s="7"/>
      <c r="PA705" s="7"/>
      <c r="PB705" s="7"/>
      <c r="PC705" s="7"/>
      <c r="PD705" s="7"/>
      <c r="PE705" s="7"/>
      <c r="PF705" s="7"/>
      <c r="PG705" s="7"/>
      <c r="PH705" s="7"/>
      <c r="PI705" s="7"/>
      <c r="PJ705" s="7"/>
      <c r="PK705" s="7"/>
      <c r="PL705" s="7"/>
      <c r="PM705" s="7"/>
      <c r="PN705" s="7"/>
      <c r="PO705" s="7"/>
      <c r="PP705" s="7"/>
      <c r="PQ705" s="7"/>
      <c r="PR705" s="7"/>
      <c r="PS705" s="7"/>
      <c r="PT705" s="7"/>
      <c r="PU705" s="7"/>
      <c r="PV705" s="7"/>
      <c r="PW705" s="7"/>
      <c r="PX705" s="7"/>
      <c r="PY705" s="7"/>
      <c r="PZ705" s="7"/>
      <c r="QA705" s="7"/>
      <c r="QB705" s="7"/>
      <c r="QC705" s="7"/>
      <c r="QD705" s="7"/>
      <c r="QE705" s="7"/>
      <c r="QF705" s="7"/>
      <c r="QG705" s="7"/>
      <c r="QH705" s="7"/>
      <c r="QI705" s="7"/>
      <c r="QJ705" s="7"/>
      <c r="QK705" s="7"/>
      <c r="QL705" s="7"/>
      <c r="QM705" s="7"/>
      <c r="QN705" s="7"/>
      <c r="QO705" s="7"/>
      <c r="QP705" s="7"/>
      <c r="QQ705" s="7"/>
      <c r="QR705" s="7"/>
      <c r="QS705" s="7"/>
      <c r="QT705" s="7"/>
      <c r="QU705" s="7"/>
      <c r="QV705" s="7"/>
      <c r="QW705" s="7"/>
      <c r="QX705" s="7"/>
      <c r="QY705" s="7"/>
      <c r="QZ705" s="7"/>
      <c r="RA705" s="7"/>
      <c r="RB705" s="7"/>
      <c r="RC705" s="7"/>
      <c r="RD705" s="7"/>
      <c r="RE705" s="7"/>
      <c r="RF705" s="7"/>
      <c r="RG705" s="7"/>
      <c r="RH705" s="7"/>
      <c r="RI705" s="7"/>
      <c r="RJ705" s="7"/>
      <c r="RK705" s="7"/>
      <c r="RL705" s="7"/>
      <c r="RM705" s="7"/>
      <c r="RN705" s="7"/>
      <c r="RO705" s="7"/>
      <c r="RP705" s="7"/>
      <c r="RQ705" s="7"/>
      <c r="RR705" s="7"/>
      <c r="RS705" s="7"/>
      <c r="RT705" s="7"/>
      <c r="RU705" s="7"/>
      <c r="RV705" s="7"/>
      <c r="RW705" s="7"/>
      <c r="RX705" s="7"/>
      <c r="RY705" s="7"/>
      <c r="RZ705" s="7"/>
      <c r="SA705" s="7"/>
      <c r="SB705" s="7"/>
      <c r="SC705" s="7"/>
      <c r="SD705" s="7"/>
      <c r="SE705" s="7"/>
      <c r="SF705" s="7"/>
      <c r="SG705" s="7"/>
      <c r="SH705" s="7"/>
      <c r="SI705" s="7"/>
      <c r="SJ705" s="7"/>
      <c r="SK705" s="7"/>
    </row>
    <row r="706" ht="14.2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  <c r="DT706" s="7"/>
      <c r="DU706" s="7"/>
      <c r="DV706" s="7"/>
      <c r="DW706" s="7"/>
      <c r="DX706" s="7"/>
      <c r="DY706" s="7"/>
      <c r="DZ706" s="7"/>
      <c r="EA706" s="7"/>
      <c r="EB706" s="7"/>
      <c r="EC706" s="7"/>
      <c r="ED706" s="7"/>
      <c r="EE706" s="7"/>
      <c r="EF706" s="7"/>
      <c r="EG706" s="7"/>
      <c r="EH706" s="7"/>
      <c r="EI706" s="7"/>
      <c r="EJ706" s="7"/>
      <c r="EK706" s="7"/>
      <c r="EL706" s="7"/>
      <c r="EM706" s="7"/>
      <c r="EN706" s="7"/>
      <c r="EO706" s="7"/>
      <c r="EP706" s="7"/>
      <c r="EQ706" s="7"/>
      <c r="ER706" s="7"/>
      <c r="ES706" s="7"/>
      <c r="ET706" s="7"/>
      <c r="EU706" s="7"/>
      <c r="EV706" s="7"/>
      <c r="EW706" s="7"/>
      <c r="EX706" s="7"/>
      <c r="EY706" s="7"/>
      <c r="EZ706" s="7"/>
      <c r="FA706" s="7"/>
      <c r="FB706" s="7"/>
      <c r="FC706" s="7"/>
      <c r="FD706" s="7"/>
      <c r="FE706" s="7"/>
      <c r="FF706" s="7"/>
      <c r="FG706" s="7"/>
      <c r="FH706" s="7"/>
      <c r="FI706" s="7"/>
      <c r="FJ706" s="7"/>
      <c r="FK706" s="7"/>
      <c r="FL706" s="7"/>
      <c r="FM706" s="7"/>
      <c r="FN706" s="7"/>
      <c r="FO706" s="7"/>
      <c r="FP706" s="7"/>
      <c r="FQ706" s="7"/>
      <c r="FR706" s="7"/>
      <c r="FS706" s="7"/>
      <c r="FT706" s="7"/>
      <c r="FU706" s="7"/>
      <c r="FV706" s="7"/>
      <c r="FW706" s="7"/>
      <c r="FX706" s="7"/>
      <c r="FY706" s="7"/>
      <c r="FZ706" s="7"/>
      <c r="GA706" s="7"/>
      <c r="GB706" s="7"/>
      <c r="GC706" s="7"/>
      <c r="GD706" s="7"/>
      <c r="GE706" s="7"/>
      <c r="GF706" s="7"/>
      <c r="GG706" s="7"/>
      <c r="GH706" s="7"/>
      <c r="GI706" s="7"/>
      <c r="GJ706" s="7"/>
      <c r="GK706" s="7"/>
      <c r="GL706" s="7"/>
      <c r="GM706" s="7"/>
      <c r="GN706" s="7"/>
      <c r="GO706" s="7"/>
      <c r="GP706" s="7"/>
      <c r="GQ706" s="7"/>
      <c r="GR706" s="7"/>
      <c r="GS706" s="7"/>
      <c r="GT706" s="7"/>
      <c r="GU706" s="7"/>
      <c r="GV706" s="7"/>
      <c r="GW706" s="7"/>
      <c r="GX706" s="7"/>
      <c r="GY706" s="7"/>
      <c r="GZ706" s="7"/>
      <c r="HA706" s="7"/>
      <c r="HB706" s="7"/>
      <c r="HC706" s="7"/>
      <c r="HD706" s="7"/>
      <c r="HE706" s="7"/>
      <c r="HF706" s="7"/>
      <c r="HG706" s="7"/>
      <c r="HH706" s="7"/>
      <c r="HI706" s="7"/>
      <c r="HJ706" s="7"/>
      <c r="HK706" s="7"/>
      <c r="HL706" s="7"/>
      <c r="HM706" s="7"/>
      <c r="HN706" s="7"/>
      <c r="HO706" s="7"/>
      <c r="HP706" s="7"/>
      <c r="HQ706" s="7"/>
      <c r="HR706" s="7"/>
      <c r="HS706" s="7"/>
      <c r="HT706" s="7"/>
      <c r="HU706" s="7"/>
      <c r="HV706" s="7"/>
      <c r="HW706" s="7"/>
      <c r="HX706" s="7"/>
      <c r="HY706" s="7"/>
      <c r="HZ706" s="7"/>
      <c r="IA706" s="7"/>
      <c r="IB706" s="7"/>
      <c r="IC706" s="7"/>
      <c r="ID706" s="7"/>
      <c r="IE706" s="7"/>
      <c r="IF706" s="7"/>
      <c r="IG706" s="7"/>
      <c r="IH706" s="7"/>
      <c r="II706" s="7"/>
      <c r="IJ706" s="7"/>
      <c r="IK706" s="7"/>
      <c r="IL706" s="7"/>
      <c r="IM706" s="7"/>
      <c r="IN706" s="7"/>
      <c r="IO706" s="7"/>
      <c r="IP706" s="7"/>
      <c r="IQ706" s="7"/>
      <c r="IR706" s="7"/>
      <c r="IS706" s="7"/>
      <c r="IT706" s="7"/>
      <c r="IU706" s="7"/>
      <c r="IV706" s="7"/>
      <c r="IW706" s="7"/>
      <c r="IX706" s="7"/>
      <c r="IY706" s="7"/>
      <c r="IZ706" s="7"/>
      <c r="JA706" s="7"/>
      <c r="JB706" s="7"/>
      <c r="JC706" s="7"/>
      <c r="JD706" s="7"/>
      <c r="JE706" s="7"/>
      <c r="JF706" s="7"/>
      <c r="JG706" s="7"/>
      <c r="JH706" s="7"/>
      <c r="JI706" s="7"/>
      <c r="JJ706" s="7"/>
      <c r="JK706" s="7"/>
      <c r="JL706" s="7"/>
      <c r="JM706" s="7"/>
      <c r="JN706" s="7"/>
      <c r="JO706" s="7"/>
      <c r="JP706" s="7"/>
      <c r="JQ706" s="7"/>
      <c r="JR706" s="7"/>
      <c r="JS706" s="7"/>
      <c r="JT706" s="7"/>
      <c r="JU706" s="7"/>
      <c r="JV706" s="7"/>
      <c r="JW706" s="7"/>
      <c r="JX706" s="7"/>
      <c r="JY706" s="7"/>
      <c r="JZ706" s="7"/>
      <c r="KA706" s="7"/>
      <c r="KB706" s="7"/>
      <c r="KC706" s="7"/>
      <c r="KD706" s="7"/>
      <c r="KE706" s="7"/>
      <c r="KF706" s="7"/>
      <c r="KG706" s="7"/>
      <c r="KH706" s="7"/>
      <c r="KI706" s="7"/>
      <c r="KJ706" s="7"/>
      <c r="KK706" s="7"/>
      <c r="KL706" s="7"/>
      <c r="KM706" s="7"/>
      <c r="KN706" s="7"/>
      <c r="KO706" s="7"/>
      <c r="KP706" s="7"/>
      <c r="KQ706" s="7"/>
      <c r="KR706" s="7"/>
      <c r="KS706" s="7"/>
      <c r="KT706" s="7"/>
      <c r="KU706" s="7"/>
      <c r="KV706" s="7"/>
      <c r="KW706" s="7"/>
      <c r="KX706" s="7"/>
      <c r="KY706" s="7"/>
      <c r="KZ706" s="7"/>
      <c r="LA706" s="7"/>
      <c r="LB706" s="7"/>
      <c r="LC706" s="7"/>
      <c r="LD706" s="7"/>
      <c r="LE706" s="7"/>
      <c r="LF706" s="7"/>
      <c r="LG706" s="7"/>
      <c r="LH706" s="7"/>
      <c r="LI706" s="7"/>
      <c r="LJ706" s="7"/>
      <c r="LK706" s="7"/>
      <c r="LL706" s="7"/>
      <c r="LM706" s="7"/>
      <c r="LN706" s="7"/>
      <c r="LO706" s="7"/>
      <c r="LP706" s="7"/>
      <c r="LQ706" s="7"/>
      <c r="LR706" s="7"/>
      <c r="LS706" s="7"/>
      <c r="LT706" s="7"/>
      <c r="LU706" s="7"/>
      <c r="LV706" s="7"/>
      <c r="LW706" s="7"/>
      <c r="LX706" s="7"/>
      <c r="LY706" s="7"/>
      <c r="LZ706" s="7"/>
      <c r="MA706" s="7"/>
      <c r="MB706" s="7"/>
      <c r="MC706" s="7"/>
      <c r="MD706" s="7"/>
      <c r="ME706" s="7"/>
      <c r="MF706" s="7"/>
      <c r="MG706" s="7"/>
      <c r="MH706" s="7"/>
      <c r="MI706" s="7"/>
      <c r="MJ706" s="7"/>
      <c r="MK706" s="7"/>
      <c r="ML706" s="7"/>
      <c r="MM706" s="7"/>
      <c r="MN706" s="7"/>
      <c r="MO706" s="7"/>
      <c r="MP706" s="7"/>
      <c r="MQ706" s="7"/>
      <c r="MR706" s="7"/>
      <c r="MS706" s="7"/>
      <c r="MT706" s="7"/>
      <c r="MU706" s="7"/>
      <c r="MV706" s="7"/>
      <c r="MW706" s="7"/>
      <c r="MX706" s="7"/>
      <c r="MY706" s="7"/>
      <c r="MZ706" s="7"/>
      <c r="NA706" s="7"/>
      <c r="NB706" s="7"/>
      <c r="NC706" s="7"/>
      <c r="ND706" s="7"/>
      <c r="NE706" s="7"/>
      <c r="NF706" s="7"/>
      <c r="NG706" s="7"/>
      <c r="NH706" s="7"/>
      <c r="NI706" s="7"/>
      <c r="NJ706" s="7"/>
      <c r="NK706" s="7"/>
      <c r="NL706" s="7"/>
      <c r="NM706" s="7"/>
      <c r="NN706" s="7"/>
      <c r="NO706" s="7"/>
      <c r="NP706" s="7"/>
      <c r="NQ706" s="7"/>
      <c r="NR706" s="7"/>
      <c r="NS706" s="7"/>
      <c r="NT706" s="7"/>
      <c r="NU706" s="7"/>
      <c r="NV706" s="7"/>
      <c r="NW706" s="7"/>
      <c r="NX706" s="7"/>
      <c r="NY706" s="7"/>
      <c r="NZ706" s="7"/>
      <c r="OA706" s="7"/>
      <c r="OB706" s="7"/>
      <c r="OC706" s="7"/>
      <c r="OD706" s="7"/>
      <c r="OE706" s="7"/>
      <c r="OF706" s="7"/>
      <c r="OG706" s="7"/>
      <c r="OH706" s="7"/>
      <c r="OI706" s="7"/>
      <c r="OJ706" s="7"/>
      <c r="OK706" s="7"/>
      <c r="OL706" s="7"/>
      <c r="OM706" s="7"/>
      <c r="ON706" s="7"/>
      <c r="OO706" s="7"/>
      <c r="OP706" s="7"/>
      <c r="OQ706" s="7"/>
      <c r="OR706" s="7"/>
      <c r="OS706" s="7"/>
      <c r="OT706" s="7"/>
      <c r="OU706" s="7"/>
      <c r="OV706" s="7"/>
      <c r="OW706" s="7"/>
      <c r="OX706" s="7"/>
      <c r="OY706" s="7"/>
      <c r="OZ706" s="7"/>
      <c r="PA706" s="7"/>
      <c r="PB706" s="7"/>
      <c r="PC706" s="7"/>
      <c r="PD706" s="7"/>
      <c r="PE706" s="7"/>
      <c r="PF706" s="7"/>
      <c r="PG706" s="7"/>
      <c r="PH706" s="7"/>
      <c r="PI706" s="7"/>
      <c r="PJ706" s="7"/>
      <c r="PK706" s="7"/>
      <c r="PL706" s="7"/>
      <c r="PM706" s="7"/>
      <c r="PN706" s="7"/>
      <c r="PO706" s="7"/>
      <c r="PP706" s="7"/>
      <c r="PQ706" s="7"/>
      <c r="PR706" s="7"/>
      <c r="PS706" s="7"/>
      <c r="PT706" s="7"/>
      <c r="PU706" s="7"/>
      <c r="PV706" s="7"/>
      <c r="PW706" s="7"/>
      <c r="PX706" s="7"/>
      <c r="PY706" s="7"/>
      <c r="PZ706" s="7"/>
      <c r="QA706" s="7"/>
      <c r="QB706" s="7"/>
      <c r="QC706" s="7"/>
      <c r="QD706" s="7"/>
      <c r="QE706" s="7"/>
      <c r="QF706" s="7"/>
      <c r="QG706" s="7"/>
      <c r="QH706" s="7"/>
      <c r="QI706" s="7"/>
      <c r="QJ706" s="7"/>
      <c r="QK706" s="7"/>
      <c r="QL706" s="7"/>
      <c r="QM706" s="7"/>
      <c r="QN706" s="7"/>
      <c r="QO706" s="7"/>
      <c r="QP706" s="7"/>
      <c r="QQ706" s="7"/>
      <c r="QR706" s="7"/>
      <c r="QS706" s="7"/>
      <c r="QT706" s="7"/>
      <c r="QU706" s="7"/>
      <c r="QV706" s="7"/>
      <c r="QW706" s="7"/>
      <c r="QX706" s="7"/>
      <c r="QY706" s="7"/>
      <c r="QZ706" s="7"/>
      <c r="RA706" s="7"/>
      <c r="RB706" s="7"/>
      <c r="RC706" s="7"/>
      <c r="RD706" s="7"/>
      <c r="RE706" s="7"/>
      <c r="RF706" s="7"/>
      <c r="RG706" s="7"/>
      <c r="RH706" s="7"/>
      <c r="RI706" s="7"/>
      <c r="RJ706" s="7"/>
      <c r="RK706" s="7"/>
      <c r="RL706" s="7"/>
      <c r="RM706" s="7"/>
      <c r="RN706" s="7"/>
      <c r="RO706" s="7"/>
      <c r="RP706" s="7"/>
      <c r="RQ706" s="7"/>
      <c r="RR706" s="7"/>
      <c r="RS706" s="7"/>
      <c r="RT706" s="7"/>
      <c r="RU706" s="7"/>
      <c r="RV706" s="7"/>
      <c r="RW706" s="7"/>
      <c r="RX706" s="7"/>
      <c r="RY706" s="7"/>
      <c r="RZ706" s="7"/>
      <c r="SA706" s="7"/>
      <c r="SB706" s="7"/>
      <c r="SC706" s="7"/>
      <c r="SD706" s="7"/>
      <c r="SE706" s="7"/>
      <c r="SF706" s="7"/>
      <c r="SG706" s="7"/>
      <c r="SH706" s="7"/>
      <c r="SI706" s="7"/>
      <c r="SJ706" s="7"/>
      <c r="SK706" s="7"/>
    </row>
    <row r="707" ht="14.2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  <c r="DT707" s="7"/>
      <c r="DU707" s="7"/>
      <c r="DV707" s="7"/>
      <c r="DW707" s="7"/>
      <c r="DX707" s="7"/>
      <c r="DY707" s="7"/>
      <c r="DZ707" s="7"/>
      <c r="EA707" s="7"/>
      <c r="EB707" s="7"/>
      <c r="EC707" s="7"/>
      <c r="ED707" s="7"/>
      <c r="EE707" s="7"/>
      <c r="EF707" s="7"/>
      <c r="EG707" s="7"/>
      <c r="EH707" s="7"/>
      <c r="EI707" s="7"/>
      <c r="EJ707" s="7"/>
      <c r="EK707" s="7"/>
      <c r="EL707" s="7"/>
      <c r="EM707" s="7"/>
      <c r="EN707" s="7"/>
      <c r="EO707" s="7"/>
      <c r="EP707" s="7"/>
      <c r="EQ707" s="7"/>
      <c r="ER707" s="7"/>
      <c r="ES707" s="7"/>
      <c r="ET707" s="7"/>
      <c r="EU707" s="7"/>
      <c r="EV707" s="7"/>
      <c r="EW707" s="7"/>
      <c r="EX707" s="7"/>
      <c r="EY707" s="7"/>
      <c r="EZ707" s="7"/>
      <c r="FA707" s="7"/>
      <c r="FB707" s="7"/>
      <c r="FC707" s="7"/>
      <c r="FD707" s="7"/>
      <c r="FE707" s="7"/>
      <c r="FF707" s="7"/>
      <c r="FG707" s="7"/>
      <c r="FH707" s="7"/>
      <c r="FI707" s="7"/>
      <c r="FJ707" s="7"/>
      <c r="FK707" s="7"/>
      <c r="FL707" s="7"/>
      <c r="FM707" s="7"/>
      <c r="FN707" s="7"/>
      <c r="FO707" s="7"/>
      <c r="FP707" s="7"/>
      <c r="FQ707" s="7"/>
      <c r="FR707" s="7"/>
      <c r="FS707" s="7"/>
      <c r="FT707" s="7"/>
      <c r="FU707" s="7"/>
      <c r="FV707" s="7"/>
      <c r="FW707" s="7"/>
      <c r="FX707" s="7"/>
      <c r="FY707" s="7"/>
      <c r="FZ707" s="7"/>
      <c r="GA707" s="7"/>
      <c r="GB707" s="7"/>
      <c r="GC707" s="7"/>
      <c r="GD707" s="7"/>
      <c r="GE707" s="7"/>
      <c r="GF707" s="7"/>
      <c r="GG707" s="7"/>
      <c r="GH707" s="7"/>
      <c r="GI707" s="7"/>
      <c r="GJ707" s="7"/>
      <c r="GK707" s="7"/>
      <c r="GL707" s="7"/>
      <c r="GM707" s="7"/>
      <c r="GN707" s="7"/>
      <c r="GO707" s="7"/>
      <c r="GP707" s="7"/>
      <c r="GQ707" s="7"/>
      <c r="GR707" s="7"/>
      <c r="GS707" s="7"/>
      <c r="GT707" s="7"/>
      <c r="GU707" s="7"/>
      <c r="GV707" s="7"/>
      <c r="GW707" s="7"/>
      <c r="GX707" s="7"/>
      <c r="GY707" s="7"/>
      <c r="GZ707" s="7"/>
      <c r="HA707" s="7"/>
      <c r="HB707" s="7"/>
      <c r="HC707" s="7"/>
      <c r="HD707" s="7"/>
      <c r="HE707" s="7"/>
      <c r="HF707" s="7"/>
      <c r="HG707" s="7"/>
      <c r="HH707" s="7"/>
      <c r="HI707" s="7"/>
      <c r="HJ707" s="7"/>
      <c r="HK707" s="7"/>
      <c r="HL707" s="7"/>
      <c r="HM707" s="7"/>
      <c r="HN707" s="7"/>
      <c r="HO707" s="7"/>
      <c r="HP707" s="7"/>
      <c r="HQ707" s="7"/>
      <c r="HR707" s="7"/>
      <c r="HS707" s="7"/>
      <c r="HT707" s="7"/>
      <c r="HU707" s="7"/>
      <c r="HV707" s="7"/>
      <c r="HW707" s="7"/>
      <c r="HX707" s="7"/>
      <c r="HY707" s="7"/>
      <c r="HZ707" s="7"/>
      <c r="IA707" s="7"/>
      <c r="IB707" s="7"/>
      <c r="IC707" s="7"/>
      <c r="ID707" s="7"/>
      <c r="IE707" s="7"/>
      <c r="IF707" s="7"/>
      <c r="IG707" s="7"/>
      <c r="IH707" s="7"/>
      <c r="II707" s="7"/>
      <c r="IJ707" s="7"/>
      <c r="IK707" s="7"/>
      <c r="IL707" s="7"/>
      <c r="IM707" s="7"/>
      <c r="IN707" s="7"/>
      <c r="IO707" s="7"/>
      <c r="IP707" s="7"/>
      <c r="IQ707" s="7"/>
      <c r="IR707" s="7"/>
      <c r="IS707" s="7"/>
      <c r="IT707" s="7"/>
      <c r="IU707" s="7"/>
      <c r="IV707" s="7"/>
      <c r="IW707" s="7"/>
      <c r="IX707" s="7"/>
      <c r="IY707" s="7"/>
      <c r="IZ707" s="7"/>
      <c r="JA707" s="7"/>
      <c r="JB707" s="7"/>
      <c r="JC707" s="7"/>
      <c r="JD707" s="7"/>
      <c r="JE707" s="7"/>
      <c r="JF707" s="7"/>
      <c r="JG707" s="7"/>
      <c r="JH707" s="7"/>
      <c r="JI707" s="7"/>
      <c r="JJ707" s="7"/>
      <c r="JK707" s="7"/>
      <c r="JL707" s="7"/>
      <c r="JM707" s="7"/>
      <c r="JN707" s="7"/>
      <c r="JO707" s="7"/>
      <c r="JP707" s="7"/>
      <c r="JQ707" s="7"/>
      <c r="JR707" s="7"/>
      <c r="JS707" s="7"/>
      <c r="JT707" s="7"/>
      <c r="JU707" s="7"/>
      <c r="JV707" s="7"/>
      <c r="JW707" s="7"/>
      <c r="JX707" s="7"/>
      <c r="JY707" s="7"/>
      <c r="JZ707" s="7"/>
      <c r="KA707" s="7"/>
      <c r="KB707" s="7"/>
      <c r="KC707" s="7"/>
      <c r="KD707" s="7"/>
      <c r="KE707" s="7"/>
      <c r="KF707" s="7"/>
      <c r="KG707" s="7"/>
      <c r="KH707" s="7"/>
      <c r="KI707" s="7"/>
      <c r="KJ707" s="7"/>
      <c r="KK707" s="7"/>
      <c r="KL707" s="7"/>
      <c r="KM707" s="7"/>
      <c r="KN707" s="7"/>
      <c r="KO707" s="7"/>
      <c r="KP707" s="7"/>
      <c r="KQ707" s="7"/>
      <c r="KR707" s="7"/>
      <c r="KS707" s="7"/>
      <c r="KT707" s="7"/>
      <c r="KU707" s="7"/>
      <c r="KV707" s="7"/>
      <c r="KW707" s="7"/>
      <c r="KX707" s="7"/>
      <c r="KY707" s="7"/>
      <c r="KZ707" s="7"/>
      <c r="LA707" s="7"/>
      <c r="LB707" s="7"/>
      <c r="LC707" s="7"/>
      <c r="LD707" s="7"/>
      <c r="LE707" s="7"/>
      <c r="LF707" s="7"/>
      <c r="LG707" s="7"/>
      <c r="LH707" s="7"/>
      <c r="LI707" s="7"/>
      <c r="LJ707" s="7"/>
      <c r="LK707" s="7"/>
      <c r="LL707" s="7"/>
      <c r="LM707" s="7"/>
      <c r="LN707" s="7"/>
      <c r="LO707" s="7"/>
      <c r="LP707" s="7"/>
      <c r="LQ707" s="7"/>
      <c r="LR707" s="7"/>
      <c r="LS707" s="7"/>
      <c r="LT707" s="7"/>
      <c r="LU707" s="7"/>
      <c r="LV707" s="7"/>
      <c r="LW707" s="7"/>
      <c r="LX707" s="7"/>
      <c r="LY707" s="7"/>
      <c r="LZ707" s="7"/>
      <c r="MA707" s="7"/>
      <c r="MB707" s="7"/>
      <c r="MC707" s="7"/>
      <c r="MD707" s="7"/>
      <c r="ME707" s="7"/>
      <c r="MF707" s="7"/>
      <c r="MG707" s="7"/>
      <c r="MH707" s="7"/>
      <c r="MI707" s="7"/>
      <c r="MJ707" s="7"/>
      <c r="MK707" s="7"/>
      <c r="ML707" s="7"/>
      <c r="MM707" s="7"/>
      <c r="MN707" s="7"/>
      <c r="MO707" s="7"/>
      <c r="MP707" s="7"/>
      <c r="MQ707" s="7"/>
      <c r="MR707" s="7"/>
      <c r="MS707" s="7"/>
      <c r="MT707" s="7"/>
      <c r="MU707" s="7"/>
      <c r="MV707" s="7"/>
      <c r="MW707" s="7"/>
      <c r="MX707" s="7"/>
      <c r="MY707" s="7"/>
      <c r="MZ707" s="7"/>
      <c r="NA707" s="7"/>
      <c r="NB707" s="7"/>
      <c r="NC707" s="7"/>
      <c r="ND707" s="7"/>
      <c r="NE707" s="7"/>
      <c r="NF707" s="7"/>
      <c r="NG707" s="7"/>
      <c r="NH707" s="7"/>
      <c r="NI707" s="7"/>
      <c r="NJ707" s="7"/>
      <c r="NK707" s="7"/>
      <c r="NL707" s="7"/>
      <c r="NM707" s="7"/>
      <c r="NN707" s="7"/>
      <c r="NO707" s="7"/>
      <c r="NP707" s="7"/>
      <c r="NQ707" s="7"/>
      <c r="NR707" s="7"/>
      <c r="NS707" s="7"/>
      <c r="NT707" s="7"/>
      <c r="NU707" s="7"/>
      <c r="NV707" s="7"/>
      <c r="NW707" s="7"/>
      <c r="NX707" s="7"/>
      <c r="NY707" s="7"/>
      <c r="NZ707" s="7"/>
      <c r="OA707" s="7"/>
      <c r="OB707" s="7"/>
      <c r="OC707" s="7"/>
      <c r="OD707" s="7"/>
      <c r="OE707" s="7"/>
      <c r="OF707" s="7"/>
      <c r="OG707" s="7"/>
      <c r="OH707" s="7"/>
      <c r="OI707" s="7"/>
      <c r="OJ707" s="7"/>
      <c r="OK707" s="7"/>
      <c r="OL707" s="7"/>
      <c r="OM707" s="7"/>
      <c r="ON707" s="7"/>
      <c r="OO707" s="7"/>
      <c r="OP707" s="7"/>
      <c r="OQ707" s="7"/>
      <c r="OR707" s="7"/>
      <c r="OS707" s="7"/>
      <c r="OT707" s="7"/>
      <c r="OU707" s="7"/>
      <c r="OV707" s="7"/>
      <c r="OW707" s="7"/>
      <c r="OX707" s="7"/>
      <c r="OY707" s="7"/>
      <c r="OZ707" s="7"/>
      <c r="PA707" s="7"/>
      <c r="PB707" s="7"/>
      <c r="PC707" s="7"/>
      <c r="PD707" s="7"/>
      <c r="PE707" s="7"/>
      <c r="PF707" s="7"/>
      <c r="PG707" s="7"/>
      <c r="PH707" s="7"/>
      <c r="PI707" s="7"/>
      <c r="PJ707" s="7"/>
      <c r="PK707" s="7"/>
      <c r="PL707" s="7"/>
      <c r="PM707" s="7"/>
      <c r="PN707" s="7"/>
      <c r="PO707" s="7"/>
      <c r="PP707" s="7"/>
      <c r="PQ707" s="7"/>
      <c r="PR707" s="7"/>
      <c r="PS707" s="7"/>
      <c r="PT707" s="7"/>
      <c r="PU707" s="7"/>
      <c r="PV707" s="7"/>
      <c r="PW707" s="7"/>
      <c r="PX707" s="7"/>
      <c r="PY707" s="7"/>
      <c r="PZ707" s="7"/>
      <c r="QA707" s="7"/>
      <c r="QB707" s="7"/>
      <c r="QC707" s="7"/>
      <c r="QD707" s="7"/>
      <c r="QE707" s="7"/>
      <c r="QF707" s="7"/>
      <c r="QG707" s="7"/>
      <c r="QH707" s="7"/>
      <c r="QI707" s="7"/>
      <c r="QJ707" s="7"/>
      <c r="QK707" s="7"/>
      <c r="QL707" s="7"/>
      <c r="QM707" s="7"/>
      <c r="QN707" s="7"/>
      <c r="QO707" s="7"/>
      <c r="QP707" s="7"/>
      <c r="QQ707" s="7"/>
      <c r="QR707" s="7"/>
      <c r="QS707" s="7"/>
      <c r="QT707" s="7"/>
      <c r="QU707" s="7"/>
      <c r="QV707" s="7"/>
      <c r="QW707" s="7"/>
      <c r="QX707" s="7"/>
      <c r="QY707" s="7"/>
      <c r="QZ707" s="7"/>
      <c r="RA707" s="7"/>
      <c r="RB707" s="7"/>
      <c r="RC707" s="7"/>
      <c r="RD707" s="7"/>
      <c r="RE707" s="7"/>
      <c r="RF707" s="7"/>
      <c r="RG707" s="7"/>
      <c r="RH707" s="7"/>
      <c r="RI707" s="7"/>
      <c r="RJ707" s="7"/>
      <c r="RK707" s="7"/>
      <c r="RL707" s="7"/>
      <c r="RM707" s="7"/>
      <c r="RN707" s="7"/>
      <c r="RO707" s="7"/>
      <c r="RP707" s="7"/>
      <c r="RQ707" s="7"/>
      <c r="RR707" s="7"/>
      <c r="RS707" s="7"/>
      <c r="RT707" s="7"/>
      <c r="RU707" s="7"/>
      <c r="RV707" s="7"/>
      <c r="RW707" s="7"/>
      <c r="RX707" s="7"/>
      <c r="RY707" s="7"/>
      <c r="RZ707" s="7"/>
      <c r="SA707" s="7"/>
      <c r="SB707" s="7"/>
      <c r="SC707" s="7"/>
      <c r="SD707" s="7"/>
      <c r="SE707" s="7"/>
      <c r="SF707" s="7"/>
      <c r="SG707" s="7"/>
      <c r="SH707" s="7"/>
      <c r="SI707" s="7"/>
      <c r="SJ707" s="7"/>
      <c r="SK707" s="7"/>
    </row>
    <row r="708" ht="14.2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  <c r="DT708" s="7"/>
      <c r="DU708" s="7"/>
      <c r="DV708" s="7"/>
      <c r="DW708" s="7"/>
      <c r="DX708" s="7"/>
      <c r="DY708" s="7"/>
      <c r="DZ708" s="7"/>
      <c r="EA708" s="7"/>
      <c r="EB708" s="7"/>
      <c r="EC708" s="7"/>
      <c r="ED708" s="7"/>
      <c r="EE708" s="7"/>
      <c r="EF708" s="7"/>
      <c r="EG708" s="7"/>
      <c r="EH708" s="7"/>
      <c r="EI708" s="7"/>
      <c r="EJ708" s="7"/>
      <c r="EK708" s="7"/>
      <c r="EL708" s="7"/>
      <c r="EM708" s="7"/>
      <c r="EN708" s="7"/>
      <c r="EO708" s="7"/>
      <c r="EP708" s="7"/>
      <c r="EQ708" s="7"/>
      <c r="ER708" s="7"/>
      <c r="ES708" s="7"/>
      <c r="ET708" s="7"/>
      <c r="EU708" s="7"/>
      <c r="EV708" s="7"/>
      <c r="EW708" s="7"/>
      <c r="EX708" s="7"/>
      <c r="EY708" s="7"/>
      <c r="EZ708" s="7"/>
      <c r="FA708" s="7"/>
      <c r="FB708" s="7"/>
      <c r="FC708" s="7"/>
      <c r="FD708" s="7"/>
      <c r="FE708" s="7"/>
      <c r="FF708" s="7"/>
      <c r="FG708" s="7"/>
      <c r="FH708" s="7"/>
      <c r="FI708" s="7"/>
      <c r="FJ708" s="7"/>
      <c r="FK708" s="7"/>
      <c r="FL708" s="7"/>
      <c r="FM708" s="7"/>
      <c r="FN708" s="7"/>
      <c r="FO708" s="7"/>
      <c r="FP708" s="7"/>
      <c r="FQ708" s="7"/>
      <c r="FR708" s="7"/>
      <c r="FS708" s="7"/>
      <c r="FT708" s="7"/>
      <c r="FU708" s="7"/>
      <c r="FV708" s="7"/>
      <c r="FW708" s="7"/>
      <c r="FX708" s="7"/>
      <c r="FY708" s="7"/>
      <c r="FZ708" s="7"/>
      <c r="GA708" s="7"/>
      <c r="GB708" s="7"/>
      <c r="GC708" s="7"/>
      <c r="GD708" s="7"/>
      <c r="GE708" s="7"/>
      <c r="GF708" s="7"/>
      <c r="GG708" s="7"/>
      <c r="GH708" s="7"/>
      <c r="GI708" s="7"/>
      <c r="GJ708" s="7"/>
      <c r="GK708" s="7"/>
      <c r="GL708" s="7"/>
      <c r="GM708" s="7"/>
      <c r="GN708" s="7"/>
      <c r="GO708" s="7"/>
      <c r="GP708" s="7"/>
      <c r="GQ708" s="7"/>
      <c r="GR708" s="7"/>
      <c r="GS708" s="7"/>
      <c r="GT708" s="7"/>
      <c r="GU708" s="7"/>
      <c r="GV708" s="7"/>
      <c r="GW708" s="7"/>
      <c r="GX708" s="7"/>
      <c r="GY708" s="7"/>
      <c r="GZ708" s="7"/>
      <c r="HA708" s="7"/>
      <c r="HB708" s="7"/>
      <c r="HC708" s="7"/>
      <c r="HD708" s="7"/>
      <c r="HE708" s="7"/>
      <c r="HF708" s="7"/>
      <c r="HG708" s="7"/>
      <c r="HH708" s="7"/>
      <c r="HI708" s="7"/>
      <c r="HJ708" s="7"/>
      <c r="HK708" s="7"/>
      <c r="HL708" s="7"/>
      <c r="HM708" s="7"/>
      <c r="HN708" s="7"/>
      <c r="HO708" s="7"/>
      <c r="HP708" s="7"/>
      <c r="HQ708" s="7"/>
      <c r="HR708" s="7"/>
      <c r="HS708" s="7"/>
      <c r="HT708" s="7"/>
      <c r="HU708" s="7"/>
      <c r="HV708" s="7"/>
      <c r="HW708" s="7"/>
      <c r="HX708" s="7"/>
      <c r="HY708" s="7"/>
      <c r="HZ708" s="7"/>
      <c r="IA708" s="7"/>
      <c r="IB708" s="7"/>
      <c r="IC708" s="7"/>
      <c r="ID708" s="7"/>
      <c r="IE708" s="7"/>
      <c r="IF708" s="7"/>
      <c r="IG708" s="7"/>
      <c r="IH708" s="7"/>
      <c r="II708" s="7"/>
      <c r="IJ708" s="7"/>
      <c r="IK708" s="7"/>
      <c r="IL708" s="7"/>
      <c r="IM708" s="7"/>
      <c r="IN708" s="7"/>
      <c r="IO708" s="7"/>
      <c r="IP708" s="7"/>
      <c r="IQ708" s="7"/>
      <c r="IR708" s="7"/>
      <c r="IS708" s="7"/>
      <c r="IT708" s="7"/>
      <c r="IU708" s="7"/>
      <c r="IV708" s="7"/>
      <c r="IW708" s="7"/>
      <c r="IX708" s="7"/>
      <c r="IY708" s="7"/>
      <c r="IZ708" s="7"/>
      <c r="JA708" s="7"/>
      <c r="JB708" s="7"/>
      <c r="JC708" s="7"/>
      <c r="JD708" s="7"/>
      <c r="JE708" s="7"/>
      <c r="JF708" s="7"/>
      <c r="JG708" s="7"/>
      <c r="JH708" s="7"/>
      <c r="JI708" s="7"/>
      <c r="JJ708" s="7"/>
      <c r="JK708" s="7"/>
      <c r="JL708" s="7"/>
      <c r="JM708" s="7"/>
      <c r="JN708" s="7"/>
      <c r="JO708" s="7"/>
      <c r="JP708" s="7"/>
      <c r="JQ708" s="7"/>
      <c r="JR708" s="7"/>
      <c r="JS708" s="7"/>
      <c r="JT708" s="7"/>
      <c r="JU708" s="7"/>
      <c r="JV708" s="7"/>
      <c r="JW708" s="7"/>
      <c r="JX708" s="7"/>
      <c r="JY708" s="7"/>
      <c r="JZ708" s="7"/>
      <c r="KA708" s="7"/>
      <c r="KB708" s="7"/>
      <c r="KC708" s="7"/>
      <c r="KD708" s="7"/>
      <c r="KE708" s="7"/>
      <c r="KF708" s="7"/>
      <c r="KG708" s="7"/>
      <c r="KH708" s="7"/>
      <c r="KI708" s="7"/>
      <c r="KJ708" s="7"/>
      <c r="KK708" s="7"/>
      <c r="KL708" s="7"/>
      <c r="KM708" s="7"/>
      <c r="KN708" s="7"/>
      <c r="KO708" s="7"/>
      <c r="KP708" s="7"/>
      <c r="KQ708" s="7"/>
      <c r="KR708" s="7"/>
      <c r="KS708" s="7"/>
      <c r="KT708" s="7"/>
      <c r="KU708" s="7"/>
      <c r="KV708" s="7"/>
      <c r="KW708" s="7"/>
      <c r="KX708" s="7"/>
      <c r="KY708" s="7"/>
      <c r="KZ708" s="7"/>
      <c r="LA708" s="7"/>
      <c r="LB708" s="7"/>
      <c r="LC708" s="7"/>
      <c r="LD708" s="7"/>
      <c r="LE708" s="7"/>
      <c r="LF708" s="7"/>
      <c r="LG708" s="7"/>
      <c r="LH708" s="7"/>
      <c r="LI708" s="7"/>
      <c r="LJ708" s="7"/>
      <c r="LK708" s="7"/>
      <c r="LL708" s="7"/>
      <c r="LM708" s="7"/>
      <c r="LN708" s="7"/>
      <c r="LO708" s="7"/>
      <c r="LP708" s="7"/>
      <c r="LQ708" s="7"/>
      <c r="LR708" s="7"/>
      <c r="LS708" s="7"/>
      <c r="LT708" s="7"/>
      <c r="LU708" s="7"/>
      <c r="LV708" s="7"/>
      <c r="LW708" s="7"/>
      <c r="LX708" s="7"/>
      <c r="LY708" s="7"/>
      <c r="LZ708" s="7"/>
      <c r="MA708" s="7"/>
      <c r="MB708" s="7"/>
      <c r="MC708" s="7"/>
      <c r="MD708" s="7"/>
      <c r="ME708" s="7"/>
      <c r="MF708" s="7"/>
      <c r="MG708" s="7"/>
      <c r="MH708" s="7"/>
      <c r="MI708" s="7"/>
      <c r="MJ708" s="7"/>
      <c r="MK708" s="7"/>
      <c r="ML708" s="7"/>
      <c r="MM708" s="7"/>
      <c r="MN708" s="7"/>
      <c r="MO708" s="7"/>
      <c r="MP708" s="7"/>
      <c r="MQ708" s="7"/>
      <c r="MR708" s="7"/>
      <c r="MS708" s="7"/>
      <c r="MT708" s="7"/>
      <c r="MU708" s="7"/>
      <c r="MV708" s="7"/>
      <c r="MW708" s="7"/>
      <c r="MX708" s="7"/>
      <c r="MY708" s="7"/>
      <c r="MZ708" s="7"/>
      <c r="NA708" s="7"/>
      <c r="NB708" s="7"/>
      <c r="NC708" s="7"/>
      <c r="ND708" s="7"/>
      <c r="NE708" s="7"/>
      <c r="NF708" s="7"/>
      <c r="NG708" s="7"/>
      <c r="NH708" s="7"/>
      <c r="NI708" s="7"/>
      <c r="NJ708" s="7"/>
      <c r="NK708" s="7"/>
      <c r="NL708" s="7"/>
      <c r="NM708" s="7"/>
      <c r="NN708" s="7"/>
      <c r="NO708" s="7"/>
      <c r="NP708" s="7"/>
      <c r="NQ708" s="7"/>
      <c r="NR708" s="7"/>
      <c r="NS708" s="7"/>
      <c r="NT708" s="7"/>
      <c r="NU708" s="7"/>
      <c r="NV708" s="7"/>
      <c r="NW708" s="7"/>
      <c r="NX708" s="7"/>
      <c r="NY708" s="7"/>
      <c r="NZ708" s="7"/>
      <c r="OA708" s="7"/>
      <c r="OB708" s="7"/>
      <c r="OC708" s="7"/>
      <c r="OD708" s="7"/>
      <c r="OE708" s="7"/>
      <c r="OF708" s="7"/>
      <c r="OG708" s="7"/>
      <c r="OH708" s="7"/>
      <c r="OI708" s="7"/>
      <c r="OJ708" s="7"/>
      <c r="OK708" s="7"/>
      <c r="OL708" s="7"/>
      <c r="OM708" s="7"/>
      <c r="ON708" s="7"/>
      <c r="OO708" s="7"/>
      <c r="OP708" s="7"/>
      <c r="OQ708" s="7"/>
      <c r="OR708" s="7"/>
      <c r="OS708" s="7"/>
      <c r="OT708" s="7"/>
      <c r="OU708" s="7"/>
      <c r="OV708" s="7"/>
      <c r="OW708" s="7"/>
      <c r="OX708" s="7"/>
      <c r="OY708" s="7"/>
      <c r="OZ708" s="7"/>
      <c r="PA708" s="7"/>
      <c r="PB708" s="7"/>
      <c r="PC708" s="7"/>
      <c r="PD708" s="7"/>
      <c r="PE708" s="7"/>
      <c r="PF708" s="7"/>
      <c r="PG708" s="7"/>
      <c r="PH708" s="7"/>
      <c r="PI708" s="7"/>
      <c r="PJ708" s="7"/>
      <c r="PK708" s="7"/>
      <c r="PL708" s="7"/>
      <c r="PM708" s="7"/>
      <c r="PN708" s="7"/>
      <c r="PO708" s="7"/>
      <c r="PP708" s="7"/>
      <c r="PQ708" s="7"/>
      <c r="PR708" s="7"/>
      <c r="PS708" s="7"/>
      <c r="PT708" s="7"/>
      <c r="PU708" s="7"/>
      <c r="PV708" s="7"/>
      <c r="PW708" s="7"/>
      <c r="PX708" s="7"/>
      <c r="PY708" s="7"/>
      <c r="PZ708" s="7"/>
      <c r="QA708" s="7"/>
      <c r="QB708" s="7"/>
      <c r="QC708" s="7"/>
      <c r="QD708" s="7"/>
      <c r="QE708" s="7"/>
      <c r="QF708" s="7"/>
      <c r="QG708" s="7"/>
      <c r="QH708" s="7"/>
      <c r="QI708" s="7"/>
      <c r="QJ708" s="7"/>
      <c r="QK708" s="7"/>
      <c r="QL708" s="7"/>
      <c r="QM708" s="7"/>
      <c r="QN708" s="7"/>
      <c r="QO708" s="7"/>
      <c r="QP708" s="7"/>
      <c r="QQ708" s="7"/>
      <c r="QR708" s="7"/>
      <c r="QS708" s="7"/>
      <c r="QT708" s="7"/>
      <c r="QU708" s="7"/>
      <c r="QV708" s="7"/>
      <c r="QW708" s="7"/>
      <c r="QX708" s="7"/>
      <c r="QY708" s="7"/>
      <c r="QZ708" s="7"/>
      <c r="RA708" s="7"/>
      <c r="RB708" s="7"/>
      <c r="RC708" s="7"/>
      <c r="RD708" s="7"/>
      <c r="RE708" s="7"/>
      <c r="RF708" s="7"/>
      <c r="RG708" s="7"/>
      <c r="RH708" s="7"/>
      <c r="RI708" s="7"/>
      <c r="RJ708" s="7"/>
      <c r="RK708" s="7"/>
      <c r="RL708" s="7"/>
      <c r="RM708" s="7"/>
      <c r="RN708" s="7"/>
      <c r="RO708" s="7"/>
      <c r="RP708" s="7"/>
      <c r="RQ708" s="7"/>
      <c r="RR708" s="7"/>
      <c r="RS708" s="7"/>
      <c r="RT708" s="7"/>
      <c r="RU708" s="7"/>
      <c r="RV708" s="7"/>
      <c r="RW708" s="7"/>
      <c r="RX708" s="7"/>
      <c r="RY708" s="7"/>
      <c r="RZ708" s="7"/>
      <c r="SA708" s="7"/>
      <c r="SB708" s="7"/>
      <c r="SC708" s="7"/>
      <c r="SD708" s="7"/>
      <c r="SE708" s="7"/>
      <c r="SF708" s="7"/>
      <c r="SG708" s="7"/>
      <c r="SH708" s="7"/>
      <c r="SI708" s="7"/>
      <c r="SJ708" s="7"/>
      <c r="SK708" s="7"/>
    </row>
    <row r="709" ht="14.2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  <c r="DT709" s="7"/>
      <c r="DU709" s="7"/>
      <c r="DV709" s="7"/>
      <c r="DW709" s="7"/>
      <c r="DX709" s="7"/>
      <c r="DY709" s="7"/>
      <c r="DZ709" s="7"/>
      <c r="EA709" s="7"/>
      <c r="EB709" s="7"/>
      <c r="EC709" s="7"/>
      <c r="ED709" s="7"/>
      <c r="EE709" s="7"/>
      <c r="EF709" s="7"/>
      <c r="EG709" s="7"/>
      <c r="EH709" s="7"/>
      <c r="EI709" s="7"/>
      <c r="EJ709" s="7"/>
      <c r="EK709" s="7"/>
      <c r="EL709" s="7"/>
      <c r="EM709" s="7"/>
      <c r="EN709" s="7"/>
      <c r="EO709" s="7"/>
      <c r="EP709" s="7"/>
      <c r="EQ709" s="7"/>
      <c r="ER709" s="7"/>
      <c r="ES709" s="7"/>
      <c r="ET709" s="7"/>
      <c r="EU709" s="7"/>
      <c r="EV709" s="7"/>
      <c r="EW709" s="7"/>
      <c r="EX709" s="7"/>
      <c r="EY709" s="7"/>
      <c r="EZ709" s="7"/>
      <c r="FA709" s="7"/>
      <c r="FB709" s="7"/>
      <c r="FC709" s="7"/>
      <c r="FD709" s="7"/>
      <c r="FE709" s="7"/>
      <c r="FF709" s="7"/>
      <c r="FG709" s="7"/>
      <c r="FH709" s="7"/>
      <c r="FI709" s="7"/>
      <c r="FJ709" s="7"/>
      <c r="FK709" s="7"/>
      <c r="FL709" s="7"/>
      <c r="FM709" s="7"/>
      <c r="FN709" s="7"/>
      <c r="FO709" s="7"/>
      <c r="FP709" s="7"/>
      <c r="FQ709" s="7"/>
      <c r="FR709" s="7"/>
      <c r="FS709" s="7"/>
      <c r="FT709" s="7"/>
      <c r="FU709" s="7"/>
      <c r="FV709" s="7"/>
      <c r="FW709" s="7"/>
      <c r="FX709" s="7"/>
      <c r="FY709" s="7"/>
      <c r="FZ709" s="7"/>
      <c r="GA709" s="7"/>
      <c r="GB709" s="7"/>
      <c r="GC709" s="7"/>
      <c r="GD709" s="7"/>
      <c r="GE709" s="7"/>
      <c r="GF709" s="7"/>
      <c r="GG709" s="7"/>
      <c r="GH709" s="7"/>
      <c r="GI709" s="7"/>
      <c r="GJ709" s="7"/>
      <c r="GK709" s="7"/>
      <c r="GL709" s="7"/>
      <c r="GM709" s="7"/>
      <c r="GN709" s="7"/>
      <c r="GO709" s="7"/>
      <c r="GP709" s="7"/>
      <c r="GQ709" s="7"/>
      <c r="GR709" s="7"/>
      <c r="GS709" s="7"/>
      <c r="GT709" s="7"/>
      <c r="GU709" s="7"/>
      <c r="GV709" s="7"/>
      <c r="GW709" s="7"/>
      <c r="GX709" s="7"/>
      <c r="GY709" s="7"/>
      <c r="GZ709" s="7"/>
      <c r="HA709" s="7"/>
      <c r="HB709" s="7"/>
      <c r="HC709" s="7"/>
      <c r="HD709" s="7"/>
      <c r="HE709" s="7"/>
      <c r="HF709" s="7"/>
      <c r="HG709" s="7"/>
      <c r="HH709" s="7"/>
      <c r="HI709" s="7"/>
      <c r="HJ709" s="7"/>
      <c r="HK709" s="7"/>
      <c r="HL709" s="7"/>
      <c r="HM709" s="7"/>
      <c r="HN709" s="7"/>
      <c r="HO709" s="7"/>
      <c r="HP709" s="7"/>
      <c r="HQ709" s="7"/>
      <c r="HR709" s="7"/>
      <c r="HS709" s="7"/>
      <c r="HT709" s="7"/>
      <c r="HU709" s="7"/>
      <c r="HV709" s="7"/>
      <c r="HW709" s="7"/>
      <c r="HX709" s="7"/>
      <c r="HY709" s="7"/>
      <c r="HZ709" s="7"/>
      <c r="IA709" s="7"/>
      <c r="IB709" s="7"/>
      <c r="IC709" s="7"/>
      <c r="ID709" s="7"/>
      <c r="IE709" s="7"/>
      <c r="IF709" s="7"/>
      <c r="IG709" s="7"/>
      <c r="IH709" s="7"/>
      <c r="II709" s="7"/>
      <c r="IJ709" s="7"/>
      <c r="IK709" s="7"/>
      <c r="IL709" s="7"/>
      <c r="IM709" s="7"/>
      <c r="IN709" s="7"/>
      <c r="IO709" s="7"/>
      <c r="IP709" s="7"/>
      <c r="IQ709" s="7"/>
      <c r="IR709" s="7"/>
      <c r="IS709" s="7"/>
      <c r="IT709" s="7"/>
      <c r="IU709" s="7"/>
      <c r="IV709" s="7"/>
      <c r="IW709" s="7"/>
      <c r="IX709" s="7"/>
      <c r="IY709" s="7"/>
      <c r="IZ709" s="7"/>
      <c r="JA709" s="7"/>
      <c r="JB709" s="7"/>
      <c r="JC709" s="7"/>
      <c r="JD709" s="7"/>
      <c r="JE709" s="7"/>
      <c r="JF709" s="7"/>
      <c r="JG709" s="7"/>
      <c r="JH709" s="7"/>
      <c r="JI709" s="7"/>
      <c r="JJ709" s="7"/>
      <c r="JK709" s="7"/>
      <c r="JL709" s="7"/>
      <c r="JM709" s="7"/>
      <c r="JN709" s="7"/>
      <c r="JO709" s="7"/>
      <c r="JP709" s="7"/>
      <c r="JQ709" s="7"/>
      <c r="JR709" s="7"/>
      <c r="JS709" s="7"/>
      <c r="JT709" s="7"/>
      <c r="JU709" s="7"/>
      <c r="JV709" s="7"/>
      <c r="JW709" s="7"/>
      <c r="JX709" s="7"/>
      <c r="JY709" s="7"/>
      <c r="JZ709" s="7"/>
      <c r="KA709" s="7"/>
      <c r="KB709" s="7"/>
      <c r="KC709" s="7"/>
      <c r="KD709" s="7"/>
      <c r="KE709" s="7"/>
      <c r="KF709" s="7"/>
      <c r="KG709" s="7"/>
      <c r="KH709" s="7"/>
      <c r="KI709" s="7"/>
      <c r="KJ709" s="7"/>
      <c r="KK709" s="7"/>
      <c r="KL709" s="7"/>
      <c r="KM709" s="7"/>
      <c r="KN709" s="7"/>
      <c r="KO709" s="7"/>
      <c r="KP709" s="7"/>
      <c r="KQ709" s="7"/>
      <c r="KR709" s="7"/>
      <c r="KS709" s="7"/>
      <c r="KT709" s="7"/>
      <c r="KU709" s="7"/>
      <c r="KV709" s="7"/>
      <c r="KW709" s="7"/>
      <c r="KX709" s="7"/>
      <c r="KY709" s="7"/>
      <c r="KZ709" s="7"/>
      <c r="LA709" s="7"/>
      <c r="LB709" s="7"/>
      <c r="LC709" s="7"/>
      <c r="LD709" s="7"/>
      <c r="LE709" s="7"/>
      <c r="LF709" s="7"/>
      <c r="LG709" s="7"/>
      <c r="LH709" s="7"/>
      <c r="LI709" s="7"/>
      <c r="LJ709" s="7"/>
      <c r="LK709" s="7"/>
      <c r="LL709" s="7"/>
      <c r="LM709" s="7"/>
      <c r="LN709" s="7"/>
      <c r="LO709" s="7"/>
      <c r="LP709" s="7"/>
      <c r="LQ709" s="7"/>
      <c r="LR709" s="7"/>
      <c r="LS709" s="7"/>
      <c r="LT709" s="7"/>
      <c r="LU709" s="7"/>
      <c r="LV709" s="7"/>
      <c r="LW709" s="7"/>
      <c r="LX709" s="7"/>
      <c r="LY709" s="7"/>
      <c r="LZ709" s="7"/>
      <c r="MA709" s="7"/>
      <c r="MB709" s="7"/>
      <c r="MC709" s="7"/>
      <c r="MD709" s="7"/>
      <c r="ME709" s="7"/>
      <c r="MF709" s="7"/>
      <c r="MG709" s="7"/>
      <c r="MH709" s="7"/>
      <c r="MI709" s="7"/>
      <c r="MJ709" s="7"/>
      <c r="MK709" s="7"/>
      <c r="ML709" s="7"/>
      <c r="MM709" s="7"/>
      <c r="MN709" s="7"/>
      <c r="MO709" s="7"/>
      <c r="MP709" s="7"/>
      <c r="MQ709" s="7"/>
      <c r="MR709" s="7"/>
      <c r="MS709" s="7"/>
      <c r="MT709" s="7"/>
      <c r="MU709" s="7"/>
      <c r="MV709" s="7"/>
      <c r="MW709" s="7"/>
      <c r="MX709" s="7"/>
      <c r="MY709" s="7"/>
      <c r="MZ709" s="7"/>
      <c r="NA709" s="7"/>
      <c r="NB709" s="7"/>
      <c r="NC709" s="7"/>
      <c r="ND709" s="7"/>
      <c r="NE709" s="7"/>
      <c r="NF709" s="7"/>
      <c r="NG709" s="7"/>
      <c r="NH709" s="7"/>
      <c r="NI709" s="7"/>
      <c r="NJ709" s="7"/>
      <c r="NK709" s="7"/>
      <c r="NL709" s="7"/>
      <c r="NM709" s="7"/>
      <c r="NN709" s="7"/>
      <c r="NO709" s="7"/>
      <c r="NP709" s="7"/>
      <c r="NQ709" s="7"/>
      <c r="NR709" s="7"/>
      <c r="NS709" s="7"/>
      <c r="NT709" s="7"/>
      <c r="NU709" s="7"/>
      <c r="NV709" s="7"/>
      <c r="NW709" s="7"/>
      <c r="NX709" s="7"/>
      <c r="NY709" s="7"/>
      <c r="NZ709" s="7"/>
      <c r="OA709" s="7"/>
      <c r="OB709" s="7"/>
      <c r="OC709" s="7"/>
      <c r="OD709" s="7"/>
      <c r="OE709" s="7"/>
      <c r="OF709" s="7"/>
      <c r="OG709" s="7"/>
      <c r="OH709" s="7"/>
      <c r="OI709" s="7"/>
      <c r="OJ709" s="7"/>
      <c r="OK709" s="7"/>
      <c r="OL709" s="7"/>
      <c r="OM709" s="7"/>
      <c r="ON709" s="7"/>
      <c r="OO709" s="7"/>
      <c r="OP709" s="7"/>
      <c r="OQ709" s="7"/>
      <c r="OR709" s="7"/>
      <c r="OS709" s="7"/>
      <c r="OT709" s="7"/>
      <c r="OU709" s="7"/>
      <c r="OV709" s="7"/>
      <c r="OW709" s="7"/>
      <c r="OX709" s="7"/>
      <c r="OY709" s="7"/>
      <c r="OZ709" s="7"/>
      <c r="PA709" s="7"/>
      <c r="PB709" s="7"/>
      <c r="PC709" s="7"/>
      <c r="PD709" s="7"/>
      <c r="PE709" s="7"/>
      <c r="PF709" s="7"/>
      <c r="PG709" s="7"/>
      <c r="PH709" s="7"/>
      <c r="PI709" s="7"/>
      <c r="PJ709" s="7"/>
      <c r="PK709" s="7"/>
      <c r="PL709" s="7"/>
      <c r="PM709" s="7"/>
      <c r="PN709" s="7"/>
      <c r="PO709" s="7"/>
      <c r="PP709" s="7"/>
      <c r="PQ709" s="7"/>
      <c r="PR709" s="7"/>
      <c r="PS709" s="7"/>
      <c r="PT709" s="7"/>
      <c r="PU709" s="7"/>
      <c r="PV709" s="7"/>
      <c r="PW709" s="7"/>
      <c r="PX709" s="7"/>
      <c r="PY709" s="7"/>
      <c r="PZ709" s="7"/>
      <c r="QA709" s="7"/>
      <c r="QB709" s="7"/>
      <c r="QC709" s="7"/>
      <c r="QD709" s="7"/>
      <c r="QE709" s="7"/>
      <c r="QF709" s="7"/>
      <c r="QG709" s="7"/>
      <c r="QH709" s="7"/>
      <c r="QI709" s="7"/>
      <c r="QJ709" s="7"/>
      <c r="QK709" s="7"/>
      <c r="QL709" s="7"/>
      <c r="QM709" s="7"/>
      <c r="QN709" s="7"/>
      <c r="QO709" s="7"/>
      <c r="QP709" s="7"/>
      <c r="QQ709" s="7"/>
      <c r="QR709" s="7"/>
      <c r="QS709" s="7"/>
      <c r="QT709" s="7"/>
      <c r="QU709" s="7"/>
      <c r="QV709" s="7"/>
      <c r="QW709" s="7"/>
      <c r="QX709" s="7"/>
      <c r="QY709" s="7"/>
      <c r="QZ709" s="7"/>
      <c r="RA709" s="7"/>
      <c r="RB709" s="7"/>
      <c r="RC709" s="7"/>
      <c r="RD709" s="7"/>
      <c r="RE709" s="7"/>
      <c r="RF709" s="7"/>
      <c r="RG709" s="7"/>
      <c r="RH709" s="7"/>
      <c r="RI709" s="7"/>
      <c r="RJ709" s="7"/>
      <c r="RK709" s="7"/>
      <c r="RL709" s="7"/>
      <c r="RM709" s="7"/>
      <c r="RN709" s="7"/>
      <c r="RO709" s="7"/>
      <c r="RP709" s="7"/>
      <c r="RQ709" s="7"/>
      <c r="RR709" s="7"/>
      <c r="RS709" s="7"/>
      <c r="RT709" s="7"/>
      <c r="RU709" s="7"/>
      <c r="RV709" s="7"/>
      <c r="RW709" s="7"/>
      <c r="RX709" s="7"/>
      <c r="RY709" s="7"/>
      <c r="RZ709" s="7"/>
      <c r="SA709" s="7"/>
      <c r="SB709" s="7"/>
      <c r="SC709" s="7"/>
      <c r="SD709" s="7"/>
      <c r="SE709" s="7"/>
      <c r="SF709" s="7"/>
      <c r="SG709" s="7"/>
      <c r="SH709" s="7"/>
      <c r="SI709" s="7"/>
      <c r="SJ709" s="7"/>
      <c r="SK709" s="7"/>
    </row>
    <row r="710" ht="14.2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  <c r="DT710" s="7"/>
      <c r="DU710" s="7"/>
      <c r="DV710" s="7"/>
      <c r="DW710" s="7"/>
      <c r="DX710" s="7"/>
      <c r="DY710" s="7"/>
      <c r="DZ710" s="7"/>
      <c r="EA710" s="7"/>
      <c r="EB710" s="7"/>
      <c r="EC710" s="7"/>
      <c r="ED710" s="7"/>
      <c r="EE710" s="7"/>
      <c r="EF710" s="7"/>
      <c r="EG710" s="7"/>
      <c r="EH710" s="7"/>
      <c r="EI710" s="7"/>
      <c r="EJ710" s="7"/>
      <c r="EK710" s="7"/>
      <c r="EL710" s="7"/>
      <c r="EM710" s="7"/>
      <c r="EN710" s="7"/>
      <c r="EO710" s="7"/>
      <c r="EP710" s="7"/>
      <c r="EQ710" s="7"/>
      <c r="ER710" s="7"/>
      <c r="ES710" s="7"/>
      <c r="ET710" s="7"/>
      <c r="EU710" s="7"/>
      <c r="EV710" s="7"/>
      <c r="EW710" s="7"/>
      <c r="EX710" s="7"/>
      <c r="EY710" s="7"/>
      <c r="EZ710" s="7"/>
      <c r="FA710" s="7"/>
      <c r="FB710" s="7"/>
      <c r="FC710" s="7"/>
      <c r="FD710" s="7"/>
      <c r="FE710" s="7"/>
      <c r="FF710" s="7"/>
      <c r="FG710" s="7"/>
      <c r="FH710" s="7"/>
      <c r="FI710" s="7"/>
      <c r="FJ710" s="7"/>
      <c r="FK710" s="7"/>
      <c r="FL710" s="7"/>
      <c r="FM710" s="7"/>
      <c r="FN710" s="7"/>
      <c r="FO710" s="7"/>
      <c r="FP710" s="7"/>
      <c r="FQ710" s="7"/>
      <c r="FR710" s="7"/>
      <c r="FS710" s="7"/>
      <c r="FT710" s="7"/>
      <c r="FU710" s="7"/>
      <c r="FV710" s="7"/>
      <c r="FW710" s="7"/>
      <c r="FX710" s="7"/>
      <c r="FY710" s="7"/>
      <c r="FZ710" s="7"/>
      <c r="GA710" s="7"/>
      <c r="GB710" s="7"/>
      <c r="GC710" s="7"/>
      <c r="GD710" s="7"/>
      <c r="GE710" s="7"/>
      <c r="GF710" s="7"/>
      <c r="GG710" s="7"/>
      <c r="GH710" s="7"/>
      <c r="GI710" s="7"/>
      <c r="GJ710" s="7"/>
      <c r="GK710" s="7"/>
      <c r="GL710" s="7"/>
      <c r="GM710" s="7"/>
      <c r="GN710" s="7"/>
      <c r="GO710" s="7"/>
      <c r="GP710" s="7"/>
      <c r="GQ710" s="7"/>
      <c r="GR710" s="7"/>
      <c r="GS710" s="7"/>
      <c r="GT710" s="7"/>
      <c r="GU710" s="7"/>
      <c r="GV710" s="7"/>
      <c r="GW710" s="7"/>
      <c r="GX710" s="7"/>
      <c r="GY710" s="7"/>
      <c r="GZ710" s="7"/>
      <c r="HA710" s="7"/>
      <c r="HB710" s="7"/>
      <c r="HC710" s="7"/>
      <c r="HD710" s="7"/>
      <c r="HE710" s="7"/>
      <c r="HF710" s="7"/>
      <c r="HG710" s="7"/>
      <c r="HH710" s="7"/>
      <c r="HI710" s="7"/>
      <c r="HJ710" s="7"/>
      <c r="HK710" s="7"/>
      <c r="HL710" s="7"/>
      <c r="HM710" s="7"/>
      <c r="HN710" s="7"/>
      <c r="HO710" s="7"/>
      <c r="HP710" s="7"/>
      <c r="HQ710" s="7"/>
      <c r="HR710" s="7"/>
      <c r="HS710" s="7"/>
      <c r="HT710" s="7"/>
      <c r="HU710" s="7"/>
      <c r="HV710" s="7"/>
      <c r="HW710" s="7"/>
      <c r="HX710" s="7"/>
      <c r="HY710" s="7"/>
      <c r="HZ710" s="7"/>
      <c r="IA710" s="7"/>
      <c r="IB710" s="7"/>
      <c r="IC710" s="7"/>
      <c r="ID710" s="7"/>
      <c r="IE710" s="7"/>
      <c r="IF710" s="7"/>
      <c r="IG710" s="7"/>
      <c r="IH710" s="7"/>
      <c r="II710" s="7"/>
      <c r="IJ710" s="7"/>
      <c r="IK710" s="7"/>
      <c r="IL710" s="7"/>
      <c r="IM710" s="7"/>
      <c r="IN710" s="7"/>
      <c r="IO710" s="7"/>
      <c r="IP710" s="7"/>
      <c r="IQ710" s="7"/>
      <c r="IR710" s="7"/>
      <c r="IS710" s="7"/>
      <c r="IT710" s="7"/>
      <c r="IU710" s="7"/>
      <c r="IV710" s="7"/>
      <c r="IW710" s="7"/>
      <c r="IX710" s="7"/>
      <c r="IY710" s="7"/>
      <c r="IZ710" s="7"/>
      <c r="JA710" s="7"/>
      <c r="JB710" s="7"/>
      <c r="JC710" s="7"/>
      <c r="JD710" s="7"/>
      <c r="JE710" s="7"/>
      <c r="JF710" s="7"/>
      <c r="JG710" s="7"/>
      <c r="JH710" s="7"/>
      <c r="JI710" s="7"/>
      <c r="JJ710" s="7"/>
      <c r="JK710" s="7"/>
      <c r="JL710" s="7"/>
      <c r="JM710" s="7"/>
      <c r="JN710" s="7"/>
      <c r="JO710" s="7"/>
      <c r="JP710" s="7"/>
      <c r="JQ710" s="7"/>
      <c r="JR710" s="7"/>
      <c r="JS710" s="7"/>
      <c r="JT710" s="7"/>
      <c r="JU710" s="7"/>
      <c r="JV710" s="7"/>
      <c r="JW710" s="7"/>
      <c r="JX710" s="7"/>
      <c r="JY710" s="7"/>
      <c r="JZ710" s="7"/>
      <c r="KA710" s="7"/>
      <c r="KB710" s="7"/>
      <c r="KC710" s="7"/>
      <c r="KD710" s="7"/>
      <c r="KE710" s="7"/>
      <c r="KF710" s="7"/>
      <c r="KG710" s="7"/>
      <c r="KH710" s="7"/>
      <c r="KI710" s="7"/>
      <c r="KJ710" s="7"/>
      <c r="KK710" s="7"/>
      <c r="KL710" s="7"/>
      <c r="KM710" s="7"/>
      <c r="KN710" s="7"/>
      <c r="KO710" s="7"/>
      <c r="KP710" s="7"/>
      <c r="KQ710" s="7"/>
      <c r="KR710" s="7"/>
      <c r="KS710" s="7"/>
      <c r="KT710" s="7"/>
      <c r="KU710" s="7"/>
      <c r="KV710" s="7"/>
      <c r="KW710" s="7"/>
      <c r="KX710" s="7"/>
      <c r="KY710" s="7"/>
      <c r="KZ710" s="7"/>
      <c r="LA710" s="7"/>
      <c r="LB710" s="7"/>
      <c r="LC710" s="7"/>
      <c r="LD710" s="7"/>
      <c r="LE710" s="7"/>
      <c r="LF710" s="7"/>
      <c r="LG710" s="7"/>
      <c r="LH710" s="7"/>
      <c r="LI710" s="7"/>
      <c r="LJ710" s="7"/>
      <c r="LK710" s="7"/>
      <c r="LL710" s="7"/>
      <c r="LM710" s="7"/>
      <c r="LN710" s="7"/>
      <c r="LO710" s="7"/>
      <c r="LP710" s="7"/>
      <c r="LQ710" s="7"/>
      <c r="LR710" s="7"/>
      <c r="LS710" s="7"/>
      <c r="LT710" s="7"/>
      <c r="LU710" s="7"/>
      <c r="LV710" s="7"/>
      <c r="LW710" s="7"/>
      <c r="LX710" s="7"/>
      <c r="LY710" s="7"/>
      <c r="LZ710" s="7"/>
      <c r="MA710" s="7"/>
      <c r="MB710" s="7"/>
      <c r="MC710" s="7"/>
      <c r="MD710" s="7"/>
      <c r="ME710" s="7"/>
      <c r="MF710" s="7"/>
      <c r="MG710" s="7"/>
      <c r="MH710" s="7"/>
      <c r="MI710" s="7"/>
      <c r="MJ710" s="7"/>
      <c r="MK710" s="7"/>
      <c r="ML710" s="7"/>
      <c r="MM710" s="7"/>
      <c r="MN710" s="7"/>
      <c r="MO710" s="7"/>
      <c r="MP710" s="7"/>
      <c r="MQ710" s="7"/>
      <c r="MR710" s="7"/>
      <c r="MS710" s="7"/>
      <c r="MT710" s="7"/>
      <c r="MU710" s="7"/>
      <c r="MV710" s="7"/>
      <c r="MW710" s="7"/>
      <c r="MX710" s="7"/>
      <c r="MY710" s="7"/>
      <c r="MZ710" s="7"/>
      <c r="NA710" s="7"/>
      <c r="NB710" s="7"/>
      <c r="NC710" s="7"/>
      <c r="ND710" s="7"/>
      <c r="NE710" s="7"/>
      <c r="NF710" s="7"/>
      <c r="NG710" s="7"/>
      <c r="NH710" s="7"/>
      <c r="NI710" s="7"/>
      <c r="NJ710" s="7"/>
      <c r="NK710" s="7"/>
      <c r="NL710" s="7"/>
      <c r="NM710" s="7"/>
      <c r="NN710" s="7"/>
      <c r="NO710" s="7"/>
      <c r="NP710" s="7"/>
      <c r="NQ710" s="7"/>
      <c r="NR710" s="7"/>
      <c r="NS710" s="7"/>
      <c r="NT710" s="7"/>
      <c r="NU710" s="7"/>
      <c r="NV710" s="7"/>
      <c r="NW710" s="7"/>
      <c r="NX710" s="7"/>
      <c r="NY710" s="7"/>
      <c r="NZ710" s="7"/>
      <c r="OA710" s="7"/>
      <c r="OB710" s="7"/>
      <c r="OC710" s="7"/>
      <c r="OD710" s="7"/>
      <c r="OE710" s="7"/>
      <c r="OF710" s="7"/>
      <c r="OG710" s="7"/>
      <c r="OH710" s="7"/>
      <c r="OI710" s="7"/>
      <c r="OJ710" s="7"/>
      <c r="OK710" s="7"/>
      <c r="OL710" s="7"/>
      <c r="OM710" s="7"/>
      <c r="ON710" s="7"/>
      <c r="OO710" s="7"/>
      <c r="OP710" s="7"/>
      <c r="OQ710" s="7"/>
      <c r="OR710" s="7"/>
      <c r="OS710" s="7"/>
      <c r="OT710" s="7"/>
      <c r="OU710" s="7"/>
      <c r="OV710" s="7"/>
      <c r="OW710" s="7"/>
      <c r="OX710" s="7"/>
      <c r="OY710" s="7"/>
      <c r="OZ710" s="7"/>
      <c r="PA710" s="7"/>
      <c r="PB710" s="7"/>
      <c r="PC710" s="7"/>
      <c r="PD710" s="7"/>
      <c r="PE710" s="7"/>
      <c r="PF710" s="7"/>
      <c r="PG710" s="7"/>
      <c r="PH710" s="7"/>
      <c r="PI710" s="7"/>
      <c r="PJ710" s="7"/>
      <c r="PK710" s="7"/>
      <c r="PL710" s="7"/>
      <c r="PM710" s="7"/>
      <c r="PN710" s="7"/>
      <c r="PO710" s="7"/>
      <c r="PP710" s="7"/>
      <c r="PQ710" s="7"/>
      <c r="PR710" s="7"/>
      <c r="PS710" s="7"/>
      <c r="PT710" s="7"/>
      <c r="PU710" s="7"/>
      <c r="PV710" s="7"/>
      <c r="PW710" s="7"/>
      <c r="PX710" s="7"/>
      <c r="PY710" s="7"/>
      <c r="PZ710" s="7"/>
      <c r="QA710" s="7"/>
      <c r="QB710" s="7"/>
      <c r="QC710" s="7"/>
      <c r="QD710" s="7"/>
      <c r="QE710" s="7"/>
      <c r="QF710" s="7"/>
      <c r="QG710" s="7"/>
      <c r="QH710" s="7"/>
      <c r="QI710" s="7"/>
      <c r="QJ710" s="7"/>
      <c r="QK710" s="7"/>
      <c r="QL710" s="7"/>
      <c r="QM710" s="7"/>
      <c r="QN710" s="7"/>
      <c r="QO710" s="7"/>
      <c r="QP710" s="7"/>
      <c r="QQ710" s="7"/>
      <c r="QR710" s="7"/>
      <c r="QS710" s="7"/>
      <c r="QT710" s="7"/>
      <c r="QU710" s="7"/>
      <c r="QV710" s="7"/>
      <c r="QW710" s="7"/>
      <c r="QX710" s="7"/>
      <c r="QY710" s="7"/>
      <c r="QZ710" s="7"/>
      <c r="RA710" s="7"/>
      <c r="RB710" s="7"/>
      <c r="RC710" s="7"/>
      <c r="RD710" s="7"/>
      <c r="RE710" s="7"/>
      <c r="RF710" s="7"/>
      <c r="RG710" s="7"/>
      <c r="RH710" s="7"/>
      <c r="RI710" s="7"/>
      <c r="RJ710" s="7"/>
      <c r="RK710" s="7"/>
      <c r="RL710" s="7"/>
      <c r="RM710" s="7"/>
      <c r="RN710" s="7"/>
      <c r="RO710" s="7"/>
      <c r="RP710" s="7"/>
      <c r="RQ710" s="7"/>
      <c r="RR710" s="7"/>
      <c r="RS710" s="7"/>
      <c r="RT710" s="7"/>
      <c r="RU710" s="7"/>
      <c r="RV710" s="7"/>
      <c r="RW710" s="7"/>
      <c r="RX710" s="7"/>
      <c r="RY710" s="7"/>
      <c r="RZ710" s="7"/>
      <c r="SA710" s="7"/>
      <c r="SB710" s="7"/>
      <c r="SC710" s="7"/>
      <c r="SD710" s="7"/>
      <c r="SE710" s="7"/>
      <c r="SF710" s="7"/>
      <c r="SG710" s="7"/>
      <c r="SH710" s="7"/>
      <c r="SI710" s="7"/>
      <c r="SJ710" s="7"/>
      <c r="SK710" s="7"/>
    </row>
    <row r="711" ht="14.2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  <c r="DT711" s="7"/>
      <c r="DU711" s="7"/>
      <c r="DV711" s="7"/>
      <c r="DW711" s="7"/>
      <c r="DX711" s="7"/>
      <c r="DY711" s="7"/>
      <c r="DZ711" s="7"/>
      <c r="EA711" s="7"/>
      <c r="EB711" s="7"/>
      <c r="EC711" s="7"/>
      <c r="ED711" s="7"/>
      <c r="EE711" s="7"/>
      <c r="EF711" s="7"/>
      <c r="EG711" s="7"/>
      <c r="EH711" s="7"/>
      <c r="EI711" s="7"/>
      <c r="EJ711" s="7"/>
      <c r="EK711" s="7"/>
      <c r="EL711" s="7"/>
      <c r="EM711" s="7"/>
      <c r="EN711" s="7"/>
      <c r="EO711" s="7"/>
      <c r="EP711" s="7"/>
      <c r="EQ711" s="7"/>
      <c r="ER711" s="7"/>
      <c r="ES711" s="7"/>
      <c r="ET711" s="7"/>
      <c r="EU711" s="7"/>
      <c r="EV711" s="7"/>
      <c r="EW711" s="7"/>
      <c r="EX711" s="7"/>
      <c r="EY711" s="7"/>
      <c r="EZ711" s="7"/>
      <c r="FA711" s="7"/>
      <c r="FB711" s="7"/>
      <c r="FC711" s="7"/>
      <c r="FD711" s="7"/>
      <c r="FE711" s="7"/>
      <c r="FF711" s="7"/>
      <c r="FG711" s="7"/>
      <c r="FH711" s="7"/>
      <c r="FI711" s="7"/>
      <c r="FJ711" s="7"/>
      <c r="FK711" s="7"/>
      <c r="FL711" s="7"/>
      <c r="FM711" s="7"/>
      <c r="FN711" s="7"/>
      <c r="FO711" s="7"/>
      <c r="FP711" s="7"/>
      <c r="FQ711" s="7"/>
      <c r="FR711" s="7"/>
      <c r="FS711" s="7"/>
      <c r="FT711" s="7"/>
      <c r="FU711" s="7"/>
      <c r="FV711" s="7"/>
      <c r="FW711" s="7"/>
      <c r="FX711" s="7"/>
      <c r="FY711" s="7"/>
      <c r="FZ711" s="7"/>
      <c r="GA711" s="7"/>
      <c r="GB711" s="7"/>
      <c r="GC711" s="7"/>
      <c r="GD711" s="7"/>
      <c r="GE711" s="7"/>
      <c r="GF711" s="7"/>
      <c r="GG711" s="7"/>
      <c r="GH711" s="7"/>
      <c r="GI711" s="7"/>
      <c r="GJ711" s="7"/>
      <c r="GK711" s="7"/>
      <c r="GL711" s="7"/>
      <c r="GM711" s="7"/>
      <c r="GN711" s="7"/>
      <c r="GO711" s="7"/>
      <c r="GP711" s="7"/>
      <c r="GQ711" s="7"/>
      <c r="GR711" s="7"/>
      <c r="GS711" s="7"/>
      <c r="GT711" s="7"/>
      <c r="GU711" s="7"/>
      <c r="GV711" s="7"/>
      <c r="GW711" s="7"/>
      <c r="GX711" s="7"/>
      <c r="GY711" s="7"/>
      <c r="GZ711" s="7"/>
      <c r="HA711" s="7"/>
      <c r="HB711" s="7"/>
      <c r="HC711" s="7"/>
      <c r="HD711" s="7"/>
      <c r="HE711" s="7"/>
      <c r="HF711" s="7"/>
      <c r="HG711" s="7"/>
      <c r="HH711" s="7"/>
      <c r="HI711" s="7"/>
      <c r="HJ711" s="7"/>
      <c r="HK711" s="7"/>
      <c r="HL711" s="7"/>
      <c r="HM711" s="7"/>
      <c r="HN711" s="7"/>
      <c r="HO711" s="7"/>
      <c r="HP711" s="7"/>
      <c r="HQ711" s="7"/>
      <c r="HR711" s="7"/>
      <c r="HS711" s="7"/>
      <c r="HT711" s="7"/>
      <c r="HU711" s="7"/>
      <c r="HV711" s="7"/>
      <c r="HW711" s="7"/>
      <c r="HX711" s="7"/>
      <c r="HY711" s="7"/>
      <c r="HZ711" s="7"/>
      <c r="IA711" s="7"/>
      <c r="IB711" s="7"/>
      <c r="IC711" s="7"/>
      <c r="ID711" s="7"/>
      <c r="IE711" s="7"/>
      <c r="IF711" s="7"/>
      <c r="IG711" s="7"/>
      <c r="IH711" s="7"/>
      <c r="II711" s="7"/>
      <c r="IJ711" s="7"/>
      <c r="IK711" s="7"/>
      <c r="IL711" s="7"/>
      <c r="IM711" s="7"/>
      <c r="IN711" s="7"/>
      <c r="IO711" s="7"/>
      <c r="IP711" s="7"/>
      <c r="IQ711" s="7"/>
      <c r="IR711" s="7"/>
      <c r="IS711" s="7"/>
      <c r="IT711" s="7"/>
      <c r="IU711" s="7"/>
      <c r="IV711" s="7"/>
      <c r="IW711" s="7"/>
      <c r="IX711" s="7"/>
      <c r="IY711" s="7"/>
      <c r="IZ711" s="7"/>
      <c r="JA711" s="7"/>
      <c r="JB711" s="7"/>
      <c r="JC711" s="7"/>
      <c r="JD711" s="7"/>
      <c r="JE711" s="7"/>
      <c r="JF711" s="7"/>
      <c r="JG711" s="7"/>
      <c r="JH711" s="7"/>
      <c r="JI711" s="7"/>
      <c r="JJ711" s="7"/>
      <c r="JK711" s="7"/>
      <c r="JL711" s="7"/>
      <c r="JM711" s="7"/>
      <c r="JN711" s="7"/>
      <c r="JO711" s="7"/>
      <c r="JP711" s="7"/>
      <c r="JQ711" s="7"/>
      <c r="JR711" s="7"/>
      <c r="JS711" s="7"/>
      <c r="JT711" s="7"/>
      <c r="JU711" s="7"/>
      <c r="JV711" s="7"/>
      <c r="JW711" s="7"/>
      <c r="JX711" s="7"/>
      <c r="JY711" s="7"/>
      <c r="JZ711" s="7"/>
      <c r="KA711" s="7"/>
      <c r="KB711" s="7"/>
      <c r="KC711" s="7"/>
      <c r="KD711" s="7"/>
      <c r="KE711" s="7"/>
      <c r="KF711" s="7"/>
      <c r="KG711" s="7"/>
      <c r="KH711" s="7"/>
      <c r="KI711" s="7"/>
      <c r="KJ711" s="7"/>
      <c r="KK711" s="7"/>
      <c r="KL711" s="7"/>
      <c r="KM711" s="7"/>
      <c r="KN711" s="7"/>
      <c r="KO711" s="7"/>
      <c r="KP711" s="7"/>
      <c r="KQ711" s="7"/>
      <c r="KR711" s="7"/>
      <c r="KS711" s="7"/>
      <c r="KT711" s="7"/>
      <c r="KU711" s="7"/>
      <c r="KV711" s="7"/>
      <c r="KW711" s="7"/>
      <c r="KX711" s="7"/>
      <c r="KY711" s="7"/>
      <c r="KZ711" s="7"/>
      <c r="LA711" s="7"/>
      <c r="LB711" s="7"/>
      <c r="LC711" s="7"/>
      <c r="LD711" s="7"/>
      <c r="LE711" s="7"/>
      <c r="LF711" s="7"/>
      <c r="LG711" s="7"/>
      <c r="LH711" s="7"/>
      <c r="LI711" s="7"/>
      <c r="LJ711" s="7"/>
      <c r="LK711" s="7"/>
      <c r="LL711" s="7"/>
      <c r="LM711" s="7"/>
      <c r="LN711" s="7"/>
      <c r="LO711" s="7"/>
      <c r="LP711" s="7"/>
      <c r="LQ711" s="7"/>
      <c r="LR711" s="7"/>
      <c r="LS711" s="7"/>
      <c r="LT711" s="7"/>
      <c r="LU711" s="7"/>
      <c r="LV711" s="7"/>
      <c r="LW711" s="7"/>
      <c r="LX711" s="7"/>
      <c r="LY711" s="7"/>
      <c r="LZ711" s="7"/>
      <c r="MA711" s="7"/>
      <c r="MB711" s="7"/>
      <c r="MC711" s="7"/>
      <c r="MD711" s="7"/>
      <c r="ME711" s="7"/>
      <c r="MF711" s="7"/>
      <c r="MG711" s="7"/>
      <c r="MH711" s="7"/>
      <c r="MI711" s="7"/>
      <c r="MJ711" s="7"/>
      <c r="MK711" s="7"/>
      <c r="ML711" s="7"/>
      <c r="MM711" s="7"/>
      <c r="MN711" s="7"/>
      <c r="MO711" s="7"/>
      <c r="MP711" s="7"/>
      <c r="MQ711" s="7"/>
      <c r="MR711" s="7"/>
      <c r="MS711" s="7"/>
      <c r="MT711" s="7"/>
      <c r="MU711" s="7"/>
      <c r="MV711" s="7"/>
      <c r="MW711" s="7"/>
      <c r="MX711" s="7"/>
      <c r="MY711" s="7"/>
      <c r="MZ711" s="7"/>
      <c r="NA711" s="7"/>
      <c r="NB711" s="7"/>
      <c r="NC711" s="7"/>
      <c r="ND711" s="7"/>
      <c r="NE711" s="7"/>
      <c r="NF711" s="7"/>
      <c r="NG711" s="7"/>
      <c r="NH711" s="7"/>
      <c r="NI711" s="7"/>
      <c r="NJ711" s="7"/>
      <c r="NK711" s="7"/>
      <c r="NL711" s="7"/>
      <c r="NM711" s="7"/>
      <c r="NN711" s="7"/>
      <c r="NO711" s="7"/>
      <c r="NP711" s="7"/>
      <c r="NQ711" s="7"/>
      <c r="NR711" s="7"/>
      <c r="NS711" s="7"/>
      <c r="NT711" s="7"/>
      <c r="NU711" s="7"/>
      <c r="NV711" s="7"/>
      <c r="NW711" s="7"/>
      <c r="NX711" s="7"/>
      <c r="NY711" s="7"/>
      <c r="NZ711" s="7"/>
      <c r="OA711" s="7"/>
      <c r="OB711" s="7"/>
      <c r="OC711" s="7"/>
      <c r="OD711" s="7"/>
      <c r="OE711" s="7"/>
      <c r="OF711" s="7"/>
      <c r="OG711" s="7"/>
      <c r="OH711" s="7"/>
      <c r="OI711" s="7"/>
      <c r="OJ711" s="7"/>
      <c r="OK711" s="7"/>
      <c r="OL711" s="7"/>
      <c r="OM711" s="7"/>
      <c r="ON711" s="7"/>
      <c r="OO711" s="7"/>
      <c r="OP711" s="7"/>
      <c r="OQ711" s="7"/>
      <c r="OR711" s="7"/>
      <c r="OS711" s="7"/>
      <c r="OT711" s="7"/>
      <c r="OU711" s="7"/>
      <c r="OV711" s="7"/>
      <c r="OW711" s="7"/>
      <c r="OX711" s="7"/>
      <c r="OY711" s="7"/>
      <c r="OZ711" s="7"/>
      <c r="PA711" s="7"/>
      <c r="PB711" s="7"/>
      <c r="PC711" s="7"/>
      <c r="PD711" s="7"/>
      <c r="PE711" s="7"/>
      <c r="PF711" s="7"/>
      <c r="PG711" s="7"/>
      <c r="PH711" s="7"/>
      <c r="PI711" s="7"/>
      <c r="PJ711" s="7"/>
      <c r="PK711" s="7"/>
      <c r="PL711" s="7"/>
      <c r="PM711" s="7"/>
      <c r="PN711" s="7"/>
      <c r="PO711" s="7"/>
      <c r="PP711" s="7"/>
      <c r="PQ711" s="7"/>
      <c r="PR711" s="7"/>
      <c r="PS711" s="7"/>
      <c r="PT711" s="7"/>
      <c r="PU711" s="7"/>
      <c r="PV711" s="7"/>
      <c r="PW711" s="7"/>
      <c r="PX711" s="7"/>
      <c r="PY711" s="7"/>
      <c r="PZ711" s="7"/>
      <c r="QA711" s="7"/>
      <c r="QB711" s="7"/>
      <c r="QC711" s="7"/>
      <c r="QD711" s="7"/>
      <c r="QE711" s="7"/>
      <c r="QF711" s="7"/>
      <c r="QG711" s="7"/>
      <c r="QH711" s="7"/>
      <c r="QI711" s="7"/>
      <c r="QJ711" s="7"/>
      <c r="QK711" s="7"/>
      <c r="QL711" s="7"/>
      <c r="QM711" s="7"/>
      <c r="QN711" s="7"/>
      <c r="QO711" s="7"/>
      <c r="QP711" s="7"/>
      <c r="QQ711" s="7"/>
      <c r="QR711" s="7"/>
      <c r="QS711" s="7"/>
      <c r="QT711" s="7"/>
      <c r="QU711" s="7"/>
      <c r="QV711" s="7"/>
      <c r="QW711" s="7"/>
      <c r="QX711" s="7"/>
      <c r="QY711" s="7"/>
      <c r="QZ711" s="7"/>
      <c r="RA711" s="7"/>
      <c r="RB711" s="7"/>
      <c r="RC711" s="7"/>
      <c r="RD711" s="7"/>
      <c r="RE711" s="7"/>
      <c r="RF711" s="7"/>
      <c r="RG711" s="7"/>
      <c r="RH711" s="7"/>
      <c r="RI711" s="7"/>
      <c r="RJ711" s="7"/>
      <c r="RK711" s="7"/>
      <c r="RL711" s="7"/>
      <c r="RM711" s="7"/>
      <c r="RN711" s="7"/>
      <c r="RO711" s="7"/>
      <c r="RP711" s="7"/>
      <c r="RQ711" s="7"/>
      <c r="RR711" s="7"/>
      <c r="RS711" s="7"/>
      <c r="RT711" s="7"/>
      <c r="RU711" s="7"/>
      <c r="RV711" s="7"/>
      <c r="RW711" s="7"/>
      <c r="RX711" s="7"/>
      <c r="RY711" s="7"/>
      <c r="RZ711" s="7"/>
      <c r="SA711" s="7"/>
      <c r="SB711" s="7"/>
      <c r="SC711" s="7"/>
      <c r="SD711" s="7"/>
      <c r="SE711" s="7"/>
      <c r="SF711" s="7"/>
      <c r="SG711" s="7"/>
      <c r="SH711" s="7"/>
      <c r="SI711" s="7"/>
      <c r="SJ711" s="7"/>
      <c r="SK711" s="7"/>
    </row>
    <row r="712" ht="14.2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  <c r="DT712" s="7"/>
      <c r="DU712" s="7"/>
      <c r="DV712" s="7"/>
      <c r="DW712" s="7"/>
      <c r="DX712" s="7"/>
      <c r="DY712" s="7"/>
      <c r="DZ712" s="7"/>
      <c r="EA712" s="7"/>
      <c r="EB712" s="7"/>
      <c r="EC712" s="7"/>
      <c r="ED712" s="7"/>
      <c r="EE712" s="7"/>
      <c r="EF712" s="7"/>
      <c r="EG712" s="7"/>
      <c r="EH712" s="7"/>
      <c r="EI712" s="7"/>
      <c r="EJ712" s="7"/>
      <c r="EK712" s="7"/>
      <c r="EL712" s="7"/>
      <c r="EM712" s="7"/>
      <c r="EN712" s="7"/>
      <c r="EO712" s="7"/>
      <c r="EP712" s="7"/>
      <c r="EQ712" s="7"/>
      <c r="ER712" s="7"/>
      <c r="ES712" s="7"/>
      <c r="ET712" s="7"/>
      <c r="EU712" s="7"/>
      <c r="EV712" s="7"/>
      <c r="EW712" s="7"/>
      <c r="EX712" s="7"/>
      <c r="EY712" s="7"/>
      <c r="EZ712" s="7"/>
      <c r="FA712" s="7"/>
      <c r="FB712" s="7"/>
      <c r="FC712" s="7"/>
      <c r="FD712" s="7"/>
      <c r="FE712" s="7"/>
      <c r="FF712" s="7"/>
      <c r="FG712" s="7"/>
      <c r="FH712" s="7"/>
      <c r="FI712" s="7"/>
      <c r="FJ712" s="7"/>
      <c r="FK712" s="7"/>
      <c r="FL712" s="7"/>
      <c r="FM712" s="7"/>
      <c r="FN712" s="7"/>
      <c r="FO712" s="7"/>
      <c r="FP712" s="7"/>
      <c r="FQ712" s="7"/>
      <c r="FR712" s="7"/>
      <c r="FS712" s="7"/>
      <c r="FT712" s="7"/>
      <c r="FU712" s="7"/>
      <c r="FV712" s="7"/>
      <c r="FW712" s="7"/>
      <c r="FX712" s="7"/>
      <c r="FY712" s="7"/>
      <c r="FZ712" s="7"/>
      <c r="GA712" s="7"/>
      <c r="GB712" s="7"/>
      <c r="GC712" s="7"/>
      <c r="GD712" s="7"/>
      <c r="GE712" s="7"/>
      <c r="GF712" s="7"/>
      <c r="GG712" s="7"/>
      <c r="GH712" s="7"/>
      <c r="GI712" s="7"/>
      <c r="GJ712" s="7"/>
      <c r="GK712" s="7"/>
      <c r="GL712" s="7"/>
      <c r="GM712" s="7"/>
      <c r="GN712" s="7"/>
      <c r="GO712" s="7"/>
      <c r="GP712" s="7"/>
      <c r="GQ712" s="7"/>
      <c r="GR712" s="7"/>
      <c r="GS712" s="7"/>
      <c r="GT712" s="7"/>
      <c r="GU712" s="7"/>
      <c r="GV712" s="7"/>
      <c r="GW712" s="7"/>
      <c r="GX712" s="7"/>
      <c r="GY712" s="7"/>
      <c r="GZ712" s="7"/>
      <c r="HA712" s="7"/>
      <c r="HB712" s="7"/>
      <c r="HC712" s="7"/>
      <c r="HD712" s="7"/>
      <c r="HE712" s="7"/>
      <c r="HF712" s="7"/>
      <c r="HG712" s="7"/>
      <c r="HH712" s="7"/>
      <c r="HI712" s="7"/>
      <c r="HJ712" s="7"/>
      <c r="HK712" s="7"/>
      <c r="HL712" s="7"/>
      <c r="HM712" s="7"/>
      <c r="HN712" s="7"/>
      <c r="HO712" s="7"/>
      <c r="HP712" s="7"/>
      <c r="HQ712" s="7"/>
      <c r="HR712" s="7"/>
      <c r="HS712" s="7"/>
      <c r="HT712" s="7"/>
      <c r="HU712" s="7"/>
      <c r="HV712" s="7"/>
      <c r="HW712" s="7"/>
      <c r="HX712" s="7"/>
      <c r="HY712" s="7"/>
      <c r="HZ712" s="7"/>
      <c r="IA712" s="7"/>
      <c r="IB712" s="7"/>
      <c r="IC712" s="7"/>
      <c r="ID712" s="7"/>
      <c r="IE712" s="7"/>
      <c r="IF712" s="7"/>
      <c r="IG712" s="7"/>
      <c r="IH712" s="7"/>
      <c r="II712" s="7"/>
      <c r="IJ712" s="7"/>
      <c r="IK712" s="7"/>
      <c r="IL712" s="7"/>
      <c r="IM712" s="7"/>
      <c r="IN712" s="7"/>
      <c r="IO712" s="7"/>
      <c r="IP712" s="7"/>
      <c r="IQ712" s="7"/>
      <c r="IR712" s="7"/>
      <c r="IS712" s="7"/>
      <c r="IT712" s="7"/>
      <c r="IU712" s="7"/>
      <c r="IV712" s="7"/>
      <c r="IW712" s="7"/>
      <c r="IX712" s="7"/>
      <c r="IY712" s="7"/>
      <c r="IZ712" s="7"/>
      <c r="JA712" s="7"/>
      <c r="JB712" s="7"/>
      <c r="JC712" s="7"/>
      <c r="JD712" s="7"/>
      <c r="JE712" s="7"/>
      <c r="JF712" s="7"/>
      <c r="JG712" s="7"/>
      <c r="JH712" s="7"/>
      <c r="JI712" s="7"/>
      <c r="JJ712" s="7"/>
      <c r="JK712" s="7"/>
      <c r="JL712" s="7"/>
      <c r="JM712" s="7"/>
      <c r="JN712" s="7"/>
      <c r="JO712" s="7"/>
      <c r="JP712" s="7"/>
      <c r="JQ712" s="7"/>
      <c r="JR712" s="7"/>
      <c r="JS712" s="7"/>
      <c r="JT712" s="7"/>
      <c r="JU712" s="7"/>
      <c r="JV712" s="7"/>
      <c r="JW712" s="7"/>
      <c r="JX712" s="7"/>
      <c r="JY712" s="7"/>
      <c r="JZ712" s="7"/>
      <c r="KA712" s="7"/>
      <c r="KB712" s="7"/>
      <c r="KC712" s="7"/>
      <c r="KD712" s="7"/>
      <c r="KE712" s="7"/>
      <c r="KF712" s="7"/>
      <c r="KG712" s="7"/>
      <c r="KH712" s="7"/>
      <c r="KI712" s="7"/>
      <c r="KJ712" s="7"/>
      <c r="KK712" s="7"/>
      <c r="KL712" s="7"/>
      <c r="KM712" s="7"/>
      <c r="KN712" s="7"/>
      <c r="KO712" s="7"/>
      <c r="KP712" s="7"/>
      <c r="KQ712" s="7"/>
      <c r="KR712" s="7"/>
      <c r="KS712" s="7"/>
      <c r="KT712" s="7"/>
      <c r="KU712" s="7"/>
      <c r="KV712" s="7"/>
      <c r="KW712" s="7"/>
      <c r="KX712" s="7"/>
      <c r="KY712" s="7"/>
      <c r="KZ712" s="7"/>
      <c r="LA712" s="7"/>
      <c r="LB712" s="7"/>
      <c r="LC712" s="7"/>
      <c r="LD712" s="7"/>
      <c r="LE712" s="7"/>
      <c r="LF712" s="7"/>
      <c r="LG712" s="7"/>
      <c r="LH712" s="7"/>
      <c r="LI712" s="7"/>
      <c r="LJ712" s="7"/>
      <c r="LK712" s="7"/>
      <c r="LL712" s="7"/>
      <c r="LM712" s="7"/>
      <c r="LN712" s="7"/>
      <c r="LO712" s="7"/>
      <c r="LP712" s="7"/>
      <c r="LQ712" s="7"/>
      <c r="LR712" s="7"/>
      <c r="LS712" s="7"/>
      <c r="LT712" s="7"/>
      <c r="LU712" s="7"/>
      <c r="LV712" s="7"/>
      <c r="LW712" s="7"/>
      <c r="LX712" s="7"/>
      <c r="LY712" s="7"/>
      <c r="LZ712" s="7"/>
      <c r="MA712" s="7"/>
      <c r="MB712" s="7"/>
      <c r="MC712" s="7"/>
      <c r="MD712" s="7"/>
      <c r="ME712" s="7"/>
      <c r="MF712" s="7"/>
      <c r="MG712" s="7"/>
      <c r="MH712" s="7"/>
      <c r="MI712" s="7"/>
      <c r="MJ712" s="7"/>
      <c r="MK712" s="7"/>
      <c r="ML712" s="7"/>
      <c r="MM712" s="7"/>
      <c r="MN712" s="7"/>
      <c r="MO712" s="7"/>
      <c r="MP712" s="7"/>
      <c r="MQ712" s="7"/>
      <c r="MR712" s="7"/>
      <c r="MS712" s="7"/>
      <c r="MT712" s="7"/>
      <c r="MU712" s="7"/>
      <c r="MV712" s="7"/>
      <c r="MW712" s="7"/>
      <c r="MX712" s="7"/>
      <c r="MY712" s="7"/>
      <c r="MZ712" s="7"/>
      <c r="NA712" s="7"/>
      <c r="NB712" s="7"/>
      <c r="NC712" s="7"/>
      <c r="ND712" s="7"/>
      <c r="NE712" s="7"/>
      <c r="NF712" s="7"/>
      <c r="NG712" s="7"/>
      <c r="NH712" s="7"/>
      <c r="NI712" s="7"/>
      <c r="NJ712" s="7"/>
      <c r="NK712" s="7"/>
      <c r="NL712" s="7"/>
      <c r="NM712" s="7"/>
      <c r="NN712" s="7"/>
      <c r="NO712" s="7"/>
      <c r="NP712" s="7"/>
      <c r="NQ712" s="7"/>
      <c r="NR712" s="7"/>
      <c r="NS712" s="7"/>
      <c r="NT712" s="7"/>
      <c r="NU712" s="7"/>
      <c r="NV712" s="7"/>
      <c r="NW712" s="7"/>
      <c r="NX712" s="7"/>
      <c r="NY712" s="7"/>
      <c r="NZ712" s="7"/>
      <c r="OA712" s="7"/>
      <c r="OB712" s="7"/>
      <c r="OC712" s="7"/>
      <c r="OD712" s="7"/>
      <c r="OE712" s="7"/>
      <c r="OF712" s="7"/>
      <c r="OG712" s="7"/>
      <c r="OH712" s="7"/>
      <c r="OI712" s="7"/>
      <c r="OJ712" s="7"/>
      <c r="OK712" s="7"/>
      <c r="OL712" s="7"/>
      <c r="OM712" s="7"/>
      <c r="ON712" s="7"/>
      <c r="OO712" s="7"/>
      <c r="OP712" s="7"/>
      <c r="OQ712" s="7"/>
      <c r="OR712" s="7"/>
      <c r="OS712" s="7"/>
      <c r="OT712" s="7"/>
      <c r="OU712" s="7"/>
      <c r="OV712" s="7"/>
      <c r="OW712" s="7"/>
      <c r="OX712" s="7"/>
      <c r="OY712" s="7"/>
      <c r="OZ712" s="7"/>
      <c r="PA712" s="7"/>
      <c r="PB712" s="7"/>
      <c r="PC712" s="7"/>
      <c r="PD712" s="7"/>
      <c r="PE712" s="7"/>
      <c r="PF712" s="7"/>
      <c r="PG712" s="7"/>
      <c r="PH712" s="7"/>
      <c r="PI712" s="7"/>
      <c r="PJ712" s="7"/>
      <c r="PK712" s="7"/>
      <c r="PL712" s="7"/>
      <c r="PM712" s="7"/>
      <c r="PN712" s="7"/>
      <c r="PO712" s="7"/>
      <c r="PP712" s="7"/>
      <c r="PQ712" s="7"/>
      <c r="PR712" s="7"/>
      <c r="PS712" s="7"/>
      <c r="PT712" s="7"/>
      <c r="PU712" s="7"/>
      <c r="PV712" s="7"/>
      <c r="PW712" s="7"/>
      <c r="PX712" s="7"/>
      <c r="PY712" s="7"/>
      <c r="PZ712" s="7"/>
      <c r="QA712" s="7"/>
      <c r="QB712" s="7"/>
      <c r="QC712" s="7"/>
      <c r="QD712" s="7"/>
      <c r="QE712" s="7"/>
      <c r="QF712" s="7"/>
      <c r="QG712" s="7"/>
      <c r="QH712" s="7"/>
      <c r="QI712" s="7"/>
      <c r="QJ712" s="7"/>
      <c r="QK712" s="7"/>
      <c r="QL712" s="7"/>
      <c r="QM712" s="7"/>
      <c r="QN712" s="7"/>
      <c r="QO712" s="7"/>
      <c r="QP712" s="7"/>
      <c r="QQ712" s="7"/>
      <c r="QR712" s="7"/>
      <c r="QS712" s="7"/>
      <c r="QT712" s="7"/>
      <c r="QU712" s="7"/>
      <c r="QV712" s="7"/>
      <c r="QW712" s="7"/>
      <c r="QX712" s="7"/>
      <c r="QY712" s="7"/>
      <c r="QZ712" s="7"/>
      <c r="RA712" s="7"/>
      <c r="RB712" s="7"/>
      <c r="RC712" s="7"/>
      <c r="RD712" s="7"/>
      <c r="RE712" s="7"/>
      <c r="RF712" s="7"/>
      <c r="RG712" s="7"/>
      <c r="RH712" s="7"/>
      <c r="RI712" s="7"/>
      <c r="RJ712" s="7"/>
      <c r="RK712" s="7"/>
      <c r="RL712" s="7"/>
      <c r="RM712" s="7"/>
      <c r="RN712" s="7"/>
      <c r="RO712" s="7"/>
      <c r="RP712" s="7"/>
      <c r="RQ712" s="7"/>
      <c r="RR712" s="7"/>
      <c r="RS712" s="7"/>
      <c r="RT712" s="7"/>
      <c r="RU712" s="7"/>
      <c r="RV712" s="7"/>
      <c r="RW712" s="7"/>
      <c r="RX712" s="7"/>
      <c r="RY712" s="7"/>
      <c r="RZ712" s="7"/>
      <c r="SA712" s="7"/>
      <c r="SB712" s="7"/>
      <c r="SC712" s="7"/>
      <c r="SD712" s="7"/>
      <c r="SE712" s="7"/>
      <c r="SF712" s="7"/>
      <c r="SG712" s="7"/>
      <c r="SH712" s="7"/>
      <c r="SI712" s="7"/>
      <c r="SJ712" s="7"/>
      <c r="SK712" s="7"/>
    </row>
    <row r="713" ht="14.2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  <c r="DT713" s="7"/>
      <c r="DU713" s="7"/>
      <c r="DV713" s="7"/>
      <c r="DW713" s="7"/>
      <c r="DX713" s="7"/>
      <c r="DY713" s="7"/>
      <c r="DZ713" s="7"/>
      <c r="EA713" s="7"/>
      <c r="EB713" s="7"/>
      <c r="EC713" s="7"/>
      <c r="ED713" s="7"/>
      <c r="EE713" s="7"/>
      <c r="EF713" s="7"/>
      <c r="EG713" s="7"/>
      <c r="EH713" s="7"/>
      <c r="EI713" s="7"/>
      <c r="EJ713" s="7"/>
      <c r="EK713" s="7"/>
      <c r="EL713" s="7"/>
      <c r="EM713" s="7"/>
      <c r="EN713" s="7"/>
      <c r="EO713" s="7"/>
      <c r="EP713" s="7"/>
      <c r="EQ713" s="7"/>
      <c r="ER713" s="7"/>
      <c r="ES713" s="7"/>
      <c r="ET713" s="7"/>
      <c r="EU713" s="7"/>
      <c r="EV713" s="7"/>
      <c r="EW713" s="7"/>
      <c r="EX713" s="7"/>
      <c r="EY713" s="7"/>
      <c r="EZ713" s="7"/>
      <c r="FA713" s="7"/>
      <c r="FB713" s="7"/>
      <c r="FC713" s="7"/>
      <c r="FD713" s="7"/>
      <c r="FE713" s="7"/>
      <c r="FF713" s="7"/>
      <c r="FG713" s="7"/>
      <c r="FH713" s="7"/>
      <c r="FI713" s="7"/>
      <c r="FJ713" s="7"/>
      <c r="FK713" s="7"/>
      <c r="FL713" s="7"/>
      <c r="FM713" s="7"/>
      <c r="FN713" s="7"/>
      <c r="FO713" s="7"/>
      <c r="FP713" s="7"/>
      <c r="FQ713" s="7"/>
      <c r="FR713" s="7"/>
      <c r="FS713" s="7"/>
      <c r="FT713" s="7"/>
      <c r="FU713" s="7"/>
      <c r="FV713" s="7"/>
      <c r="FW713" s="7"/>
      <c r="FX713" s="7"/>
      <c r="FY713" s="7"/>
      <c r="FZ713" s="7"/>
      <c r="GA713" s="7"/>
      <c r="GB713" s="7"/>
      <c r="GC713" s="7"/>
      <c r="GD713" s="7"/>
      <c r="GE713" s="7"/>
      <c r="GF713" s="7"/>
      <c r="GG713" s="7"/>
      <c r="GH713" s="7"/>
      <c r="GI713" s="7"/>
      <c r="GJ713" s="7"/>
      <c r="GK713" s="7"/>
      <c r="GL713" s="7"/>
      <c r="GM713" s="7"/>
      <c r="GN713" s="7"/>
      <c r="GO713" s="7"/>
      <c r="GP713" s="7"/>
      <c r="GQ713" s="7"/>
      <c r="GR713" s="7"/>
      <c r="GS713" s="7"/>
      <c r="GT713" s="7"/>
      <c r="GU713" s="7"/>
      <c r="GV713" s="7"/>
      <c r="GW713" s="7"/>
      <c r="GX713" s="7"/>
      <c r="GY713" s="7"/>
      <c r="GZ713" s="7"/>
      <c r="HA713" s="7"/>
      <c r="HB713" s="7"/>
      <c r="HC713" s="7"/>
      <c r="HD713" s="7"/>
      <c r="HE713" s="7"/>
      <c r="HF713" s="7"/>
      <c r="HG713" s="7"/>
      <c r="HH713" s="7"/>
      <c r="HI713" s="7"/>
      <c r="HJ713" s="7"/>
      <c r="HK713" s="7"/>
      <c r="HL713" s="7"/>
      <c r="HM713" s="7"/>
      <c r="HN713" s="7"/>
      <c r="HO713" s="7"/>
      <c r="HP713" s="7"/>
      <c r="HQ713" s="7"/>
      <c r="HR713" s="7"/>
      <c r="HS713" s="7"/>
      <c r="HT713" s="7"/>
      <c r="HU713" s="7"/>
      <c r="HV713" s="7"/>
      <c r="HW713" s="7"/>
      <c r="HX713" s="7"/>
      <c r="HY713" s="7"/>
      <c r="HZ713" s="7"/>
      <c r="IA713" s="7"/>
      <c r="IB713" s="7"/>
      <c r="IC713" s="7"/>
      <c r="ID713" s="7"/>
      <c r="IE713" s="7"/>
      <c r="IF713" s="7"/>
      <c r="IG713" s="7"/>
      <c r="IH713" s="7"/>
      <c r="II713" s="7"/>
      <c r="IJ713" s="7"/>
      <c r="IK713" s="7"/>
      <c r="IL713" s="7"/>
      <c r="IM713" s="7"/>
      <c r="IN713" s="7"/>
      <c r="IO713" s="7"/>
      <c r="IP713" s="7"/>
      <c r="IQ713" s="7"/>
      <c r="IR713" s="7"/>
      <c r="IS713" s="7"/>
      <c r="IT713" s="7"/>
      <c r="IU713" s="7"/>
      <c r="IV713" s="7"/>
      <c r="IW713" s="7"/>
      <c r="IX713" s="7"/>
      <c r="IY713" s="7"/>
      <c r="IZ713" s="7"/>
      <c r="JA713" s="7"/>
      <c r="JB713" s="7"/>
      <c r="JC713" s="7"/>
      <c r="JD713" s="7"/>
      <c r="JE713" s="7"/>
      <c r="JF713" s="7"/>
      <c r="JG713" s="7"/>
      <c r="JH713" s="7"/>
      <c r="JI713" s="7"/>
      <c r="JJ713" s="7"/>
      <c r="JK713" s="7"/>
      <c r="JL713" s="7"/>
      <c r="JM713" s="7"/>
      <c r="JN713" s="7"/>
      <c r="JO713" s="7"/>
      <c r="JP713" s="7"/>
      <c r="JQ713" s="7"/>
      <c r="JR713" s="7"/>
      <c r="JS713" s="7"/>
      <c r="JT713" s="7"/>
      <c r="JU713" s="7"/>
      <c r="JV713" s="7"/>
      <c r="JW713" s="7"/>
      <c r="JX713" s="7"/>
      <c r="JY713" s="7"/>
      <c r="JZ713" s="7"/>
      <c r="KA713" s="7"/>
      <c r="KB713" s="7"/>
      <c r="KC713" s="7"/>
      <c r="KD713" s="7"/>
      <c r="KE713" s="7"/>
      <c r="KF713" s="7"/>
      <c r="KG713" s="7"/>
      <c r="KH713" s="7"/>
      <c r="KI713" s="7"/>
      <c r="KJ713" s="7"/>
      <c r="KK713" s="7"/>
      <c r="KL713" s="7"/>
      <c r="KM713" s="7"/>
      <c r="KN713" s="7"/>
      <c r="KO713" s="7"/>
      <c r="KP713" s="7"/>
      <c r="KQ713" s="7"/>
      <c r="KR713" s="7"/>
      <c r="KS713" s="7"/>
      <c r="KT713" s="7"/>
      <c r="KU713" s="7"/>
      <c r="KV713" s="7"/>
      <c r="KW713" s="7"/>
      <c r="KX713" s="7"/>
      <c r="KY713" s="7"/>
      <c r="KZ713" s="7"/>
      <c r="LA713" s="7"/>
      <c r="LB713" s="7"/>
      <c r="LC713" s="7"/>
      <c r="LD713" s="7"/>
      <c r="LE713" s="7"/>
      <c r="LF713" s="7"/>
      <c r="LG713" s="7"/>
      <c r="LH713" s="7"/>
      <c r="LI713" s="7"/>
      <c r="LJ713" s="7"/>
      <c r="LK713" s="7"/>
      <c r="LL713" s="7"/>
      <c r="LM713" s="7"/>
      <c r="LN713" s="7"/>
      <c r="LO713" s="7"/>
      <c r="LP713" s="7"/>
      <c r="LQ713" s="7"/>
      <c r="LR713" s="7"/>
      <c r="LS713" s="7"/>
      <c r="LT713" s="7"/>
      <c r="LU713" s="7"/>
      <c r="LV713" s="7"/>
      <c r="LW713" s="7"/>
      <c r="LX713" s="7"/>
      <c r="LY713" s="7"/>
      <c r="LZ713" s="7"/>
      <c r="MA713" s="7"/>
      <c r="MB713" s="7"/>
      <c r="MC713" s="7"/>
      <c r="MD713" s="7"/>
      <c r="ME713" s="7"/>
      <c r="MF713" s="7"/>
      <c r="MG713" s="7"/>
      <c r="MH713" s="7"/>
      <c r="MI713" s="7"/>
      <c r="MJ713" s="7"/>
      <c r="MK713" s="7"/>
      <c r="ML713" s="7"/>
      <c r="MM713" s="7"/>
      <c r="MN713" s="7"/>
      <c r="MO713" s="7"/>
      <c r="MP713" s="7"/>
      <c r="MQ713" s="7"/>
      <c r="MR713" s="7"/>
      <c r="MS713" s="7"/>
      <c r="MT713" s="7"/>
      <c r="MU713" s="7"/>
      <c r="MV713" s="7"/>
      <c r="MW713" s="7"/>
      <c r="MX713" s="7"/>
      <c r="MY713" s="7"/>
      <c r="MZ713" s="7"/>
      <c r="NA713" s="7"/>
      <c r="NB713" s="7"/>
      <c r="NC713" s="7"/>
      <c r="ND713" s="7"/>
      <c r="NE713" s="7"/>
      <c r="NF713" s="7"/>
      <c r="NG713" s="7"/>
      <c r="NH713" s="7"/>
      <c r="NI713" s="7"/>
      <c r="NJ713" s="7"/>
      <c r="NK713" s="7"/>
      <c r="NL713" s="7"/>
      <c r="NM713" s="7"/>
      <c r="NN713" s="7"/>
      <c r="NO713" s="7"/>
      <c r="NP713" s="7"/>
      <c r="NQ713" s="7"/>
      <c r="NR713" s="7"/>
      <c r="NS713" s="7"/>
      <c r="NT713" s="7"/>
      <c r="NU713" s="7"/>
      <c r="NV713" s="7"/>
      <c r="NW713" s="7"/>
      <c r="NX713" s="7"/>
      <c r="NY713" s="7"/>
      <c r="NZ713" s="7"/>
      <c r="OA713" s="7"/>
      <c r="OB713" s="7"/>
      <c r="OC713" s="7"/>
      <c r="OD713" s="7"/>
      <c r="OE713" s="7"/>
      <c r="OF713" s="7"/>
      <c r="OG713" s="7"/>
      <c r="OH713" s="7"/>
      <c r="OI713" s="7"/>
      <c r="OJ713" s="7"/>
      <c r="OK713" s="7"/>
      <c r="OL713" s="7"/>
      <c r="OM713" s="7"/>
      <c r="ON713" s="7"/>
      <c r="OO713" s="7"/>
      <c r="OP713" s="7"/>
      <c r="OQ713" s="7"/>
      <c r="OR713" s="7"/>
      <c r="OS713" s="7"/>
      <c r="OT713" s="7"/>
      <c r="OU713" s="7"/>
      <c r="OV713" s="7"/>
      <c r="OW713" s="7"/>
      <c r="OX713" s="7"/>
      <c r="OY713" s="7"/>
      <c r="OZ713" s="7"/>
      <c r="PA713" s="7"/>
      <c r="PB713" s="7"/>
      <c r="PC713" s="7"/>
      <c r="PD713" s="7"/>
      <c r="PE713" s="7"/>
      <c r="PF713" s="7"/>
      <c r="PG713" s="7"/>
      <c r="PH713" s="7"/>
      <c r="PI713" s="7"/>
      <c r="PJ713" s="7"/>
      <c r="PK713" s="7"/>
      <c r="PL713" s="7"/>
      <c r="PM713" s="7"/>
      <c r="PN713" s="7"/>
      <c r="PO713" s="7"/>
      <c r="PP713" s="7"/>
      <c r="PQ713" s="7"/>
      <c r="PR713" s="7"/>
      <c r="PS713" s="7"/>
      <c r="PT713" s="7"/>
      <c r="PU713" s="7"/>
      <c r="PV713" s="7"/>
      <c r="PW713" s="7"/>
      <c r="PX713" s="7"/>
      <c r="PY713" s="7"/>
      <c r="PZ713" s="7"/>
      <c r="QA713" s="7"/>
      <c r="QB713" s="7"/>
      <c r="QC713" s="7"/>
      <c r="QD713" s="7"/>
      <c r="QE713" s="7"/>
      <c r="QF713" s="7"/>
      <c r="QG713" s="7"/>
      <c r="QH713" s="7"/>
      <c r="QI713" s="7"/>
      <c r="QJ713" s="7"/>
      <c r="QK713" s="7"/>
      <c r="QL713" s="7"/>
      <c r="QM713" s="7"/>
      <c r="QN713" s="7"/>
      <c r="QO713" s="7"/>
      <c r="QP713" s="7"/>
      <c r="QQ713" s="7"/>
      <c r="QR713" s="7"/>
      <c r="QS713" s="7"/>
      <c r="QT713" s="7"/>
      <c r="QU713" s="7"/>
      <c r="QV713" s="7"/>
      <c r="QW713" s="7"/>
      <c r="QX713" s="7"/>
      <c r="QY713" s="7"/>
      <c r="QZ713" s="7"/>
      <c r="RA713" s="7"/>
      <c r="RB713" s="7"/>
      <c r="RC713" s="7"/>
      <c r="RD713" s="7"/>
      <c r="RE713" s="7"/>
      <c r="RF713" s="7"/>
      <c r="RG713" s="7"/>
      <c r="RH713" s="7"/>
      <c r="RI713" s="7"/>
      <c r="RJ713" s="7"/>
      <c r="RK713" s="7"/>
      <c r="RL713" s="7"/>
      <c r="RM713" s="7"/>
      <c r="RN713" s="7"/>
      <c r="RO713" s="7"/>
      <c r="RP713" s="7"/>
      <c r="RQ713" s="7"/>
      <c r="RR713" s="7"/>
      <c r="RS713" s="7"/>
      <c r="RT713" s="7"/>
      <c r="RU713" s="7"/>
      <c r="RV713" s="7"/>
      <c r="RW713" s="7"/>
      <c r="RX713" s="7"/>
      <c r="RY713" s="7"/>
      <c r="RZ713" s="7"/>
      <c r="SA713" s="7"/>
      <c r="SB713" s="7"/>
      <c r="SC713" s="7"/>
      <c r="SD713" s="7"/>
      <c r="SE713" s="7"/>
      <c r="SF713" s="7"/>
      <c r="SG713" s="7"/>
      <c r="SH713" s="7"/>
      <c r="SI713" s="7"/>
      <c r="SJ713" s="7"/>
      <c r="SK713" s="7"/>
    </row>
    <row r="714" ht="14.2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  <c r="DT714" s="7"/>
      <c r="DU714" s="7"/>
      <c r="DV714" s="7"/>
      <c r="DW714" s="7"/>
      <c r="DX714" s="7"/>
      <c r="DY714" s="7"/>
      <c r="DZ714" s="7"/>
      <c r="EA714" s="7"/>
      <c r="EB714" s="7"/>
      <c r="EC714" s="7"/>
      <c r="ED714" s="7"/>
      <c r="EE714" s="7"/>
      <c r="EF714" s="7"/>
      <c r="EG714" s="7"/>
      <c r="EH714" s="7"/>
      <c r="EI714" s="7"/>
      <c r="EJ714" s="7"/>
      <c r="EK714" s="7"/>
      <c r="EL714" s="7"/>
      <c r="EM714" s="7"/>
      <c r="EN714" s="7"/>
      <c r="EO714" s="7"/>
      <c r="EP714" s="7"/>
      <c r="EQ714" s="7"/>
      <c r="ER714" s="7"/>
      <c r="ES714" s="7"/>
      <c r="ET714" s="7"/>
      <c r="EU714" s="7"/>
      <c r="EV714" s="7"/>
      <c r="EW714" s="7"/>
      <c r="EX714" s="7"/>
      <c r="EY714" s="7"/>
      <c r="EZ714" s="7"/>
      <c r="FA714" s="7"/>
      <c r="FB714" s="7"/>
      <c r="FC714" s="7"/>
      <c r="FD714" s="7"/>
      <c r="FE714" s="7"/>
      <c r="FF714" s="7"/>
      <c r="FG714" s="7"/>
      <c r="FH714" s="7"/>
      <c r="FI714" s="7"/>
      <c r="FJ714" s="7"/>
      <c r="FK714" s="7"/>
      <c r="FL714" s="7"/>
      <c r="FM714" s="7"/>
      <c r="FN714" s="7"/>
      <c r="FO714" s="7"/>
      <c r="FP714" s="7"/>
      <c r="FQ714" s="7"/>
      <c r="FR714" s="7"/>
      <c r="FS714" s="7"/>
      <c r="FT714" s="7"/>
      <c r="FU714" s="7"/>
      <c r="FV714" s="7"/>
      <c r="FW714" s="7"/>
      <c r="FX714" s="7"/>
      <c r="FY714" s="7"/>
      <c r="FZ714" s="7"/>
      <c r="GA714" s="7"/>
      <c r="GB714" s="7"/>
      <c r="GC714" s="7"/>
      <c r="GD714" s="7"/>
      <c r="GE714" s="7"/>
      <c r="GF714" s="7"/>
      <c r="GG714" s="7"/>
      <c r="GH714" s="7"/>
      <c r="GI714" s="7"/>
      <c r="GJ714" s="7"/>
      <c r="GK714" s="7"/>
      <c r="GL714" s="7"/>
      <c r="GM714" s="7"/>
      <c r="GN714" s="7"/>
      <c r="GO714" s="7"/>
      <c r="GP714" s="7"/>
      <c r="GQ714" s="7"/>
      <c r="GR714" s="7"/>
      <c r="GS714" s="7"/>
      <c r="GT714" s="7"/>
      <c r="GU714" s="7"/>
      <c r="GV714" s="7"/>
      <c r="GW714" s="7"/>
      <c r="GX714" s="7"/>
      <c r="GY714" s="7"/>
      <c r="GZ714" s="7"/>
      <c r="HA714" s="7"/>
      <c r="HB714" s="7"/>
      <c r="HC714" s="7"/>
      <c r="HD714" s="7"/>
      <c r="HE714" s="7"/>
      <c r="HF714" s="7"/>
      <c r="HG714" s="7"/>
      <c r="HH714" s="7"/>
      <c r="HI714" s="7"/>
      <c r="HJ714" s="7"/>
      <c r="HK714" s="7"/>
      <c r="HL714" s="7"/>
      <c r="HM714" s="7"/>
      <c r="HN714" s="7"/>
      <c r="HO714" s="7"/>
      <c r="HP714" s="7"/>
      <c r="HQ714" s="7"/>
      <c r="HR714" s="7"/>
      <c r="HS714" s="7"/>
      <c r="HT714" s="7"/>
      <c r="HU714" s="7"/>
      <c r="HV714" s="7"/>
      <c r="HW714" s="7"/>
      <c r="HX714" s="7"/>
      <c r="HY714" s="7"/>
      <c r="HZ714" s="7"/>
      <c r="IA714" s="7"/>
      <c r="IB714" s="7"/>
      <c r="IC714" s="7"/>
      <c r="ID714" s="7"/>
      <c r="IE714" s="7"/>
      <c r="IF714" s="7"/>
      <c r="IG714" s="7"/>
      <c r="IH714" s="7"/>
      <c r="II714" s="7"/>
      <c r="IJ714" s="7"/>
      <c r="IK714" s="7"/>
      <c r="IL714" s="7"/>
      <c r="IM714" s="7"/>
      <c r="IN714" s="7"/>
      <c r="IO714" s="7"/>
      <c r="IP714" s="7"/>
      <c r="IQ714" s="7"/>
      <c r="IR714" s="7"/>
      <c r="IS714" s="7"/>
      <c r="IT714" s="7"/>
      <c r="IU714" s="7"/>
      <c r="IV714" s="7"/>
      <c r="IW714" s="7"/>
      <c r="IX714" s="7"/>
      <c r="IY714" s="7"/>
      <c r="IZ714" s="7"/>
      <c r="JA714" s="7"/>
      <c r="JB714" s="7"/>
      <c r="JC714" s="7"/>
      <c r="JD714" s="7"/>
      <c r="JE714" s="7"/>
      <c r="JF714" s="7"/>
      <c r="JG714" s="7"/>
      <c r="JH714" s="7"/>
      <c r="JI714" s="7"/>
      <c r="JJ714" s="7"/>
      <c r="JK714" s="7"/>
      <c r="JL714" s="7"/>
      <c r="JM714" s="7"/>
      <c r="JN714" s="7"/>
      <c r="JO714" s="7"/>
      <c r="JP714" s="7"/>
      <c r="JQ714" s="7"/>
      <c r="JR714" s="7"/>
      <c r="JS714" s="7"/>
      <c r="JT714" s="7"/>
      <c r="JU714" s="7"/>
      <c r="JV714" s="7"/>
      <c r="JW714" s="7"/>
      <c r="JX714" s="7"/>
      <c r="JY714" s="7"/>
      <c r="JZ714" s="7"/>
      <c r="KA714" s="7"/>
      <c r="KB714" s="7"/>
      <c r="KC714" s="7"/>
      <c r="KD714" s="7"/>
      <c r="KE714" s="7"/>
      <c r="KF714" s="7"/>
      <c r="KG714" s="7"/>
      <c r="KH714" s="7"/>
      <c r="KI714" s="7"/>
      <c r="KJ714" s="7"/>
      <c r="KK714" s="7"/>
      <c r="KL714" s="7"/>
      <c r="KM714" s="7"/>
      <c r="KN714" s="7"/>
      <c r="KO714" s="7"/>
      <c r="KP714" s="7"/>
      <c r="KQ714" s="7"/>
      <c r="KR714" s="7"/>
      <c r="KS714" s="7"/>
      <c r="KT714" s="7"/>
      <c r="KU714" s="7"/>
      <c r="KV714" s="7"/>
      <c r="KW714" s="7"/>
      <c r="KX714" s="7"/>
      <c r="KY714" s="7"/>
      <c r="KZ714" s="7"/>
      <c r="LA714" s="7"/>
      <c r="LB714" s="7"/>
      <c r="LC714" s="7"/>
      <c r="LD714" s="7"/>
      <c r="LE714" s="7"/>
      <c r="LF714" s="7"/>
      <c r="LG714" s="7"/>
      <c r="LH714" s="7"/>
      <c r="LI714" s="7"/>
      <c r="LJ714" s="7"/>
      <c r="LK714" s="7"/>
      <c r="LL714" s="7"/>
      <c r="LM714" s="7"/>
      <c r="LN714" s="7"/>
      <c r="LO714" s="7"/>
      <c r="LP714" s="7"/>
      <c r="LQ714" s="7"/>
      <c r="LR714" s="7"/>
      <c r="LS714" s="7"/>
      <c r="LT714" s="7"/>
      <c r="LU714" s="7"/>
      <c r="LV714" s="7"/>
      <c r="LW714" s="7"/>
      <c r="LX714" s="7"/>
      <c r="LY714" s="7"/>
      <c r="LZ714" s="7"/>
      <c r="MA714" s="7"/>
      <c r="MB714" s="7"/>
      <c r="MC714" s="7"/>
      <c r="MD714" s="7"/>
      <c r="ME714" s="7"/>
      <c r="MF714" s="7"/>
      <c r="MG714" s="7"/>
      <c r="MH714" s="7"/>
      <c r="MI714" s="7"/>
      <c r="MJ714" s="7"/>
      <c r="MK714" s="7"/>
      <c r="ML714" s="7"/>
      <c r="MM714" s="7"/>
      <c r="MN714" s="7"/>
      <c r="MO714" s="7"/>
      <c r="MP714" s="7"/>
      <c r="MQ714" s="7"/>
      <c r="MR714" s="7"/>
      <c r="MS714" s="7"/>
      <c r="MT714" s="7"/>
      <c r="MU714" s="7"/>
      <c r="MV714" s="7"/>
      <c r="MW714" s="7"/>
      <c r="MX714" s="7"/>
      <c r="MY714" s="7"/>
      <c r="MZ714" s="7"/>
      <c r="NA714" s="7"/>
      <c r="NB714" s="7"/>
      <c r="NC714" s="7"/>
      <c r="ND714" s="7"/>
      <c r="NE714" s="7"/>
      <c r="NF714" s="7"/>
      <c r="NG714" s="7"/>
      <c r="NH714" s="7"/>
      <c r="NI714" s="7"/>
      <c r="NJ714" s="7"/>
      <c r="NK714" s="7"/>
      <c r="NL714" s="7"/>
      <c r="NM714" s="7"/>
      <c r="NN714" s="7"/>
      <c r="NO714" s="7"/>
      <c r="NP714" s="7"/>
      <c r="NQ714" s="7"/>
      <c r="NR714" s="7"/>
      <c r="NS714" s="7"/>
      <c r="NT714" s="7"/>
      <c r="NU714" s="7"/>
      <c r="NV714" s="7"/>
      <c r="NW714" s="7"/>
      <c r="NX714" s="7"/>
      <c r="NY714" s="7"/>
      <c r="NZ714" s="7"/>
      <c r="OA714" s="7"/>
      <c r="OB714" s="7"/>
      <c r="OC714" s="7"/>
      <c r="OD714" s="7"/>
      <c r="OE714" s="7"/>
      <c r="OF714" s="7"/>
      <c r="OG714" s="7"/>
      <c r="OH714" s="7"/>
      <c r="OI714" s="7"/>
      <c r="OJ714" s="7"/>
      <c r="OK714" s="7"/>
      <c r="OL714" s="7"/>
      <c r="OM714" s="7"/>
      <c r="ON714" s="7"/>
      <c r="OO714" s="7"/>
      <c r="OP714" s="7"/>
      <c r="OQ714" s="7"/>
      <c r="OR714" s="7"/>
      <c r="OS714" s="7"/>
      <c r="OT714" s="7"/>
      <c r="OU714" s="7"/>
      <c r="OV714" s="7"/>
      <c r="OW714" s="7"/>
      <c r="OX714" s="7"/>
      <c r="OY714" s="7"/>
      <c r="OZ714" s="7"/>
      <c r="PA714" s="7"/>
      <c r="PB714" s="7"/>
      <c r="PC714" s="7"/>
      <c r="PD714" s="7"/>
      <c r="PE714" s="7"/>
      <c r="PF714" s="7"/>
      <c r="PG714" s="7"/>
      <c r="PH714" s="7"/>
      <c r="PI714" s="7"/>
      <c r="PJ714" s="7"/>
      <c r="PK714" s="7"/>
      <c r="PL714" s="7"/>
      <c r="PM714" s="7"/>
      <c r="PN714" s="7"/>
      <c r="PO714" s="7"/>
      <c r="PP714" s="7"/>
      <c r="PQ714" s="7"/>
      <c r="PR714" s="7"/>
      <c r="PS714" s="7"/>
      <c r="PT714" s="7"/>
      <c r="PU714" s="7"/>
      <c r="PV714" s="7"/>
      <c r="PW714" s="7"/>
      <c r="PX714" s="7"/>
      <c r="PY714" s="7"/>
      <c r="PZ714" s="7"/>
      <c r="QA714" s="7"/>
      <c r="QB714" s="7"/>
      <c r="QC714" s="7"/>
      <c r="QD714" s="7"/>
      <c r="QE714" s="7"/>
      <c r="QF714" s="7"/>
      <c r="QG714" s="7"/>
      <c r="QH714" s="7"/>
      <c r="QI714" s="7"/>
      <c r="QJ714" s="7"/>
      <c r="QK714" s="7"/>
      <c r="QL714" s="7"/>
      <c r="QM714" s="7"/>
      <c r="QN714" s="7"/>
      <c r="QO714" s="7"/>
      <c r="QP714" s="7"/>
      <c r="QQ714" s="7"/>
      <c r="QR714" s="7"/>
      <c r="QS714" s="7"/>
      <c r="QT714" s="7"/>
      <c r="QU714" s="7"/>
      <c r="QV714" s="7"/>
      <c r="QW714" s="7"/>
      <c r="QX714" s="7"/>
      <c r="QY714" s="7"/>
      <c r="QZ714" s="7"/>
      <c r="RA714" s="7"/>
      <c r="RB714" s="7"/>
      <c r="RC714" s="7"/>
      <c r="RD714" s="7"/>
      <c r="RE714" s="7"/>
      <c r="RF714" s="7"/>
      <c r="RG714" s="7"/>
      <c r="RH714" s="7"/>
      <c r="RI714" s="7"/>
      <c r="RJ714" s="7"/>
      <c r="RK714" s="7"/>
      <c r="RL714" s="7"/>
      <c r="RM714" s="7"/>
      <c r="RN714" s="7"/>
      <c r="RO714" s="7"/>
      <c r="RP714" s="7"/>
      <c r="RQ714" s="7"/>
      <c r="RR714" s="7"/>
      <c r="RS714" s="7"/>
      <c r="RT714" s="7"/>
      <c r="RU714" s="7"/>
      <c r="RV714" s="7"/>
      <c r="RW714" s="7"/>
      <c r="RX714" s="7"/>
      <c r="RY714" s="7"/>
      <c r="RZ714" s="7"/>
      <c r="SA714" s="7"/>
      <c r="SB714" s="7"/>
      <c r="SC714" s="7"/>
      <c r="SD714" s="7"/>
      <c r="SE714" s="7"/>
      <c r="SF714" s="7"/>
      <c r="SG714" s="7"/>
      <c r="SH714" s="7"/>
      <c r="SI714" s="7"/>
      <c r="SJ714" s="7"/>
      <c r="SK714" s="7"/>
    </row>
    <row r="715" ht="14.2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  <c r="DT715" s="7"/>
      <c r="DU715" s="7"/>
      <c r="DV715" s="7"/>
      <c r="DW715" s="7"/>
      <c r="DX715" s="7"/>
      <c r="DY715" s="7"/>
      <c r="DZ715" s="7"/>
      <c r="EA715" s="7"/>
      <c r="EB715" s="7"/>
      <c r="EC715" s="7"/>
      <c r="ED715" s="7"/>
      <c r="EE715" s="7"/>
      <c r="EF715" s="7"/>
      <c r="EG715" s="7"/>
      <c r="EH715" s="7"/>
      <c r="EI715" s="7"/>
      <c r="EJ715" s="7"/>
      <c r="EK715" s="7"/>
      <c r="EL715" s="7"/>
      <c r="EM715" s="7"/>
      <c r="EN715" s="7"/>
      <c r="EO715" s="7"/>
      <c r="EP715" s="7"/>
      <c r="EQ715" s="7"/>
      <c r="ER715" s="7"/>
      <c r="ES715" s="7"/>
      <c r="ET715" s="7"/>
      <c r="EU715" s="7"/>
      <c r="EV715" s="7"/>
      <c r="EW715" s="7"/>
      <c r="EX715" s="7"/>
      <c r="EY715" s="7"/>
      <c r="EZ715" s="7"/>
      <c r="FA715" s="7"/>
      <c r="FB715" s="7"/>
      <c r="FC715" s="7"/>
      <c r="FD715" s="7"/>
      <c r="FE715" s="7"/>
      <c r="FF715" s="7"/>
      <c r="FG715" s="7"/>
      <c r="FH715" s="7"/>
      <c r="FI715" s="7"/>
      <c r="FJ715" s="7"/>
      <c r="FK715" s="7"/>
      <c r="FL715" s="7"/>
      <c r="FM715" s="7"/>
      <c r="FN715" s="7"/>
      <c r="FO715" s="7"/>
      <c r="FP715" s="7"/>
      <c r="FQ715" s="7"/>
      <c r="FR715" s="7"/>
      <c r="FS715" s="7"/>
      <c r="FT715" s="7"/>
      <c r="FU715" s="7"/>
      <c r="FV715" s="7"/>
      <c r="FW715" s="7"/>
      <c r="FX715" s="7"/>
      <c r="FY715" s="7"/>
      <c r="FZ715" s="7"/>
      <c r="GA715" s="7"/>
      <c r="GB715" s="7"/>
      <c r="GC715" s="7"/>
      <c r="GD715" s="7"/>
      <c r="GE715" s="7"/>
      <c r="GF715" s="7"/>
      <c r="GG715" s="7"/>
      <c r="GH715" s="7"/>
      <c r="GI715" s="7"/>
      <c r="GJ715" s="7"/>
      <c r="GK715" s="7"/>
      <c r="GL715" s="7"/>
      <c r="GM715" s="7"/>
      <c r="GN715" s="7"/>
      <c r="GO715" s="7"/>
      <c r="GP715" s="7"/>
      <c r="GQ715" s="7"/>
      <c r="GR715" s="7"/>
      <c r="GS715" s="7"/>
      <c r="GT715" s="7"/>
      <c r="GU715" s="7"/>
      <c r="GV715" s="7"/>
      <c r="GW715" s="7"/>
      <c r="GX715" s="7"/>
      <c r="GY715" s="7"/>
      <c r="GZ715" s="7"/>
      <c r="HA715" s="7"/>
      <c r="HB715" s="7"/>
      <c r="HC715" s="7"/>
      <c r="HD715" s="7"/>
      <c r="HE715" s="7"/>
      <c r="HF715" s="7"/>
      <c r="HG715" s="7"/>
      <c r="HH715" s="7"/>
      <c r="HI715" s="7"/>
      <c r="HJ715" s="7"/>
      <c r="HK715" s="7"/>
      <c r="HL715" s="7"/>
      <c r="HM715" s="7"/>
      <c r="HN715" s="7"/>
      <c r="HO715" s="7"/>
      <c r="HP715" s="7"/>
      <c r="HQ715" s="7"/>
      <c r="HR715" s="7"/>
      <c r="HS715" s="7"/>
      <c r="HT715" s="7"/>
      <c r="HU715" s="7"/>
      <c r="HV715" s="7"/>
      <c r="HW715" s="7"/>
      <c r="HX715" s="7"/>
      <c r="HY715" s="7"/>
      <c r="HZ715" s="7"/>
      <c r="IA715" s="7"/>
      <c r="IB715" s="7"/>
      <c r="IC715" s="7"/>
      <c r="ID715" s="7"/>
      <c r="IE715" s="7"/>
      <c r="IF715" s="7"/>
      <c r="IG715" s="7"/>
      <c r="IH715" s="7"/>
      <c r="II715" s="7"/>
      <c r="IJ715" s="7"/>
      <c r="IK715" s="7"/>
      <c r="IL715" s="7"/>
      <c r="IM715" s="7"/>
      <c r="IN715" s="7"/>
      <c r="IO715" s="7"/>
      <c r="IP715" s="7"/>
      <c r="IQ715" s="7"/>
      <c r="IR715" s="7"/>
      <c r="IS715" s="7"/>
      <c r="IT715" s="7"/>
      <c r="IU715" s="7"/>
      <c r="IV715" s="7"/>
      <c r="IW715" s="7"/>
      <c r="IX715" s="7"/>
      <c r="IY715" s="7"/>
      <c r="IZ715" s="7"/>
      <c r="JA715" s="7"/>
      <c r="JB715" s="7"/>
      <c r="JC715" s="7"/>
      <c r="JD715" s="7"/>
      <c r="JE715" s="7"/>
      <c r="JF715" s="7"/>
      <c r="JG715" s="7"/>
      <c r="JH715" s="7"/>
      <c r="JI715" s="7"/>
      <c r="JJ715" s="7"/>
      <c r="JK715" s="7"/>
      <c r="JL715" s="7"/>
      <c r="JM715" s="7"/>
      <c r="JN715" s="7"/>
      <c r="JO715" s="7"/>
      <c r="JP715" s="7"/>
      <c r="JQ715" s="7"/>
      <c r="JR715" s="7"/>
      <c r="JS715" s="7"/>
      <c r="JT715" s="7"/>
      <c r="JU715" s="7"/>
      <c r="JV715" s="7"/>
      <c r="JW715" s="7"/>
      <c r="JX715" s="7"/>
      <c r="JY715" s="7"/>
      <c r="JZ715" s="7"/>
      <c r="KA715" s="7"/>
      <c r="KB715" s="7"/>
      <c r="KC715" s="7"/>
      <c r="KD715" s="7"/>
      <c r="KE715" s="7"/>
      <c r="KF715" s="7"/>
      <c r="KG715" s="7"/>
      <c r="KH715" s="7"/>
      <c r="KI715" s="7"/>
      <c r="KJ715" s="7"/>
      <c r="KK715" s="7"/>
      <c r="KL715" s="7"/>
      <c r="KM715" s="7"/>
      <c r="KN715" s="7"/>
      <c r="KO715" s="7"/>
      <c r="KP715" s="7"/>
      <c r="KQ715" s="7"/>
      <c r="KR715" s="7"/>
      <c r="KS715" s="7"/>
      <c r="KT715" s="7"/>
      <c r="KU715" s="7"/>
      <c r="KV715" s="7"/>
      <c r="KW715" s="7"/>
      <c r="KX715" s="7"/>
      <c r="KY715" s="7"/>
      <c r="KZ715" s="7"/>
      <c r="LA715" s="7"/>
      <c r="LB715" s="7"/>
      <c r="LC715" s="7"/>
      <c r="LD715" s="7"/>
      <c r="LE715" s="7"/>
      <c r="LF715" s="7"/>
      <c r="LG715" s="7"/>
      <c r="LH715" s="7"/>
      <c r="LI715" s="7"/>
      <c r="LJ715" s="7"/>
      <c r="LK715" s="7"/>
      <c r="LL715" s="7"/>
      <c r="LM715" s="7"/>
      <c r="LN715" s="7"/>
      <c r="LO715" s="7"/>
      <c r="LP715" s="7"/>
      <c r="LQ715" s="7"/>
      <c r="LR715" s="7"/>
      <c r="LS715" s="7"/>
      <c r="LT715" s="7"/>
      <c r="LU715" s="7"/>
      <c r="LV715" s="7"/>
      <c r="LW715" s="7"/>
      <c r="LX715" s="7"/>
      <c r="LY715" s="7"/>
      <c r="LZ715" s="7"/>
      <c r="MA715" s="7"/>
      <c r="MB715" s="7"/>
      <c r="MC715" s="7"/>
      <c r="MD715" s="7"/>
      <c r="ME715" s="7"/>
      <c r="MF715" s="7"/>
      <c r="MG715" s="7"/>
      <c r="MH715" s="7"/>
      <c r="MI715" s="7"/>
      <c r="MJ715" s="7"/>
      <c r="MK715" s="7"/>
      <c r="ML715" s="7"/>
      <c r="MM715" s="7"/>
      <c r="MN715" s="7"/>
      <c r="MO715" s="7"/>
      <c r="MP715" s="7"/>
      <c r="MQ715" s="7"/>
      <c r="MR715" s="7"/>
      <c r="MS715" s="7"/>
      <c r="MT715" s="7"/>
      <c r="MU715" s="7"/>
      <c r="MV715" s="7"/>
      <c r="MW715" s="7"/>
      <c r="MX715" s="7"/>
      <c r="MY715" s="7"/>
      <c r="MZ715" s="7"/>
      <c r="NA715" s="7"/>
      <c r="NB715" s="7"/>
      <c r="NC715" s="7"/>
      <c r="ND715" s="7"/>
      <c r="NE715" s="7"/>
      <c r="NF715" s="7"/>
      <c r="NG715" s="7"/>
      <c r="NH715" s="7"/>
      <c r="NI715" s="7"/>
      <c r="NJ715" s="7"/>
      <c r="NK715" s="7"/>
      <c r="NL715" s="7"/>
      <c r="NM715" s="7"/>
      <c r="NN715" s="7"/>
      <c r="NO715" s="7"/>
      <c r="NP715" s="7"/>
      <c r="NQ715" s="7"/>
      <c r="NR715" s="7"/>
      <c r="NS715" s="7"/>
      <c r="NT715" s="7"/>
      <c r="NU715" s="7"/>
      <c r="NV715" s="7"/>
      <c r="NW715" s="7"/>
      <c r="NX715" s="7"/>
      <c r="NY715" s="7"/>
      <c r="NZ715" s="7"/>
      <c r="OA715" s="7"/>
      <c r="OB715" s="7"/>
      <c r="OC715" s="7"/>
      <c r="OD715" s="7"/>
      <c r="OE715" s="7"/>
      <c r="OF715" s="7"/>
      <c r="OG715" s="7"/>
      <c r="OH715" s="7"/>
      <c r="OI715" s="7"/>
      <c r="OJ715" s="7"/>
      <c r="OK715" s="7"/>
      <c r="OL715" s="7"/>
      <c r="OM715" s="7"/>
      <c r="ON715" s="7"/>
      <c r="OO715" s="7"/>
      <c r="OP715" s="7"/>
      <c r="OQ715" s="7"/>
      <c r="OR715" s="7"/>
      <c r="OS715" s="7"/>
      <c r="OT715" s="7"/>
      <c r="OU715" s="7"/>
      <c r="OV715" s="7"/>
      <c r="OW715" s="7"/>
      <c r="OX715" s="7"/>
      <c r="OY715" s="7"/>
      <c r="OZ715" s="7"/>
      <c r="PA715" s="7"/>
      <c r="PB715" s="7"/>
      <c r="PC715" s="7"/>
      <c r="PD715" s="7"/>
      <c r="PE715" s="7"/>
      <c r="PF715" s="7"/>
      <c r="PG715" s="7"/>
      <c r="PH715" s="7"/>
      <c r="PI715" s="7"/>
      <c r="PJ715" s="7"/>
      <c r="PK715" s="7"/>
      <c r="PL715" s="7"/>
      <c r="PM715" s="7"/>
      <c r="PN715" s="7"/>
      <c r="PO715" s="7"/>
      <c r="PP715" s="7"/>
      <c r="PQ715" s="7"/>
      <c r="PR715" s="7"/>
      <c r="PS715" s="7"/>
      <c r="PT715" s="7"/>
      <c r="PU715" s="7"/>
      <c r="PV715" s="7"/>
      <c r="PW715" s="7"/>
      <c r="PX715" s="7"/>
      <c r="PY715" s="7"/>
      <c r="PZ715" s="7"/>
      <c r="QA715" s="7"/>
      <c r="QB715" s="7"/>
      <c r="QC715" s="7"/>
      <c r="QD715" s="7"/>
      <c r="QE715" s="7"/>
      <c r="QF715" s="7"/>
      <c r="QG715" s="7"/>
      <c r="QH715" s="7"/>
      <c r="QI715" s="7"/>
      <c r="QJ715" s="7"/>
      <c r="QK715" s="7"/>
      <c r="QL715" s="7"/>
      <c r="QM715" s="7"/>
      <c r="QN715" s="7"/>
      <c r="QO715" s="7"/>
      <c r="QP715" s="7"/>
      <c r="QQ715" s="7"/>
      <c r="QR715" s="7"/>
      <c r="QS715" s="7"/>
      <c r="QT715" s="7"/>
      <c r="QU715" s="7"/>
      <c r="QV715" s="7"/>
      <c r="QW715" s="7"/>
      <c r="QX715" s="7"/>
      <c r="QY715" s="7"/>
      <c r="QZ715" s="7"/>
      <c r="RA715" s="7"/>
      <c r="RB715" s="7"/>
      <c r="RC715" s="7"/>
      <c r="RD715" s="7"/>
      <c r="RE715" s="7"/>
      <c r="RF715" s="7"/>
      <c r="RG715" s="7"/>
      <c r="RH715" s="7"/>
      <c r="RI715" s="7"/>
      <c r="RJ715" s="7"/>
      <c r="RK715" s="7"/>
      <c r="RL715" s="7"/>
      <c r="RM715" s="7"/>
      <c r="RN715" s="7"/>
      <c r="RO715" s="7"/>
      <c r="RP715" s="7"/>
      <c r="RQ715" s="7"/>
      <c r="RR715" s="7"/>
      <c r="RS715" s="7"/>
      <c r="RT715" s="7"/>
      <c r="RU715" s="7"/>
      <c r="RV715" s="7"/>
      <c r="RW715" s="7"/>
      <c r="RX715" s="7"/>
      <c r="RY715" s="7"/>
      <c r="RZ715" s="7"/>
      <c r="SA715" s="7"/>
      <c r="SB715" s="7"/>
      <c r="SC715" s="7"/>
      <c r="SD715" s="7"/>
      <c r="SE715" s="7"/>
      <c r="SF715" s="7"/>
      <c r="SG715" s="7"/>
      <c r="SH715" s="7"/>
      <c r="SI715" s="7"/>
      <c r="SJ715" s="7"/>
      <c r="SK715" s="7"/>
    </row>
    <row r="716" ht="14.2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  <c r="DT716" s="7"/>
      <c r="DU716" s="7"/>
      <c r="DV716" s="7"/>
      <c r="DW716" s="7"/>
      <c r="DX716" s="7"/>
      <c r="DY716" s="7"/>
      <c r="DZ716" s="7"/>
      <c r="EA716" s="7"/>
      <c r="EB716" s="7"/>
      <c r="EC716" s="7"/>
      <c r="ED716" s="7"/>
      <c r="EE716" s="7"/>
      <c r="EF716" s="7"/>
      <c r="EG716" s="7"/>
      <c r="EH716" s="7"/>
      <c r="EI716" s="7"/>
      <c r="EJ716" s="7"/>
      <c r="EK716" s="7"/>
      <c r="EL716" s="7"/>
      <c r="EM716" s="7"/>
      <c r="EN716" s="7"/>
      <c r="EO716" s="7"/>
      <c r="EP716" s="7"/>
      <c r="EQ716" s="7"/>
      <c r="ER716" s="7"/>
      <c r="ES716" s="7"/>
      <c r="ET716" s="7"/>
      <c r="EU716" s="7"/>
      <c r="EV716" s="7"/>
      <c r="EW716" s="7"/>
      <c r="EX716" s="7"/>
      <c r="EY716" s="7"/>
      <c r="EZ716" s="7"/>
      <c r="FA716" s="7"/>
      <c r="FB716" s="7"/>
      <c r="FC716" s="7"/>
      <c r="FD716" s="7"/>
      <c r="FE716" s="7"/>
      <c r="FF716" s="7"/>
      <c r="FG716" s="7"/>
      <c r="FH716" s="7"/>
      <c r="FI716" s="7"/>
      <c r="FJ716" s="7"/>
      <c r="FK716" s="7"/>
      <c r="FL716" s="7"/>
      <c r="FM716" s="7"/>
      <c r="FN716" s="7"/>
      <c r="FO716" s="7"/>
      <c r="FP716" s="7"/>
      <c r="FQ716" s="7"/>
      <c r="FR716" s="7"/>
      <c r="FS716" s="7"/>
      <c r="FT716" s="7"/>
      <c r="FU716" s="7"/>
      <c r="FV716" s="7"/>
      <c r="FW716" s="7"/>
      <c r="FX716" s="7"/>
      <c r="FY716" s="7"/>
      <c r="FZ716" s="7"/>
      <c r="GA716" s="7"/>
      <c r="GB716" s="7"/>
      <c r="GC716" s="7"/>
      <c r="GD716" s="7"/>
      <c r="GE716" s="7"/>
      <c r="GF716" s="7"/>
      <c r="GG716" s="7"/>
      <c r="GH716" s="7"/>
      <c r="GI716" s="7"/>
      <c r="GJ716" s="7"/>
      <c r="GK716" s="7"/>
      <c r="GL716" s="7"/>
      <c r="GM716" s="7"/>
      <c r="GN716" s="7"/>
      <c r="GO716" s="7"/>
      <c r="GP716" s="7"/>
      <c r="GQ716" s="7"/>
      <c r="GR716" s="7"/>
      <c r="GS716" s="7"/>
      <c r="GT716" s="7"/>
      <c r="GU716" s="7"/>
      <c r="GV716" s="7"/>
      <c r="GW716" s="7"/>
      <c r="GX716" s="7"/>
      <c r="GY716" s="7"/>
      <c r="GZ716" s="7"/>
      <c r="HA716" s="7"/>
      <c r="HB716" s="7"/>
      <c r="HC716" s="7"/>
      <c r="HD716" s="7"/>
      <c r="HE716" s="7"/>
      <c r="HF716" s="7"/>
      <c r="HG716" s="7"/>
      <c r="HH716" s="7"/>
      <c r="HI716" s="7"/>
      <c r="HJ716" s="7"/>
      <c r="HK716" s="7"/>
      <c r="HL716" s="7"/>
      <c r="HM716" s="7"/>
      <c r="HN716" s="7"/>
      <c r="HO716" s="7"/>
      <c r="HP716" s="7"/>
      <c r="HQ716" s="7"/>
      <c r="HR716" s="7"/>
      <c r="HS716" s="7"/>
      <c r="HT716" s="7"/>
      <c r="HU716" s="7"/>
      <c r="HV716" s="7"/>
      <c r="HW716" s="7"/>
      <c r="HX716" s="7"/>
      <c r="HY716" s="7"/>
      <c r="HZ716" s="7"/>
      <c r="IA716" s="7"/>
      <c r="IB716" s="7"/>
      <c r="IC716" s="7"/>
      <c r="ID716" s="7"/>
      <c r="IE716" s="7"/>
      <c r="IF716" s="7"/>
      <c r="IG716" s="7"/>
      <c r="IH716" s="7"/>
      <c r="II716" s="7"/>
      <c r="IJ716" s="7"/>
      <c r="IK716" s="7"/>
      <c r="IL716" s="7"/>
      <c r="IM716" s="7"/>
      <c r="IN716" s="7"/>
      <c r="IO716" s="7"/>
      <c r="IP716" s="7"/>
      <c r="IQ716" s="7"/>
      <c r="IR716" s="7"/>
      <c r="IS716" s="7"/>
      <c r="IT716" s="7"/>
      <c r="IU716" s="7"/>
      <c r="IV716" s="7"/>
      <c r="IW716" s="7"/>
      <c r="IX716" s="7"/>
      <c r="IY716" s="7"/>
      <c r="IZ716" s="7"/>
      <c r="JA716" s="7"/>
      <c r="JB716" s="7"/>
      <c r="JC716" s="7"/>
      <c r="JD716" s="7"/>
      <c r="JE716" s="7"/>
      <c r="JF716" s="7"/>
      <c r="JG716" s="7"/>
      <c r="JH716" s="7"/>
      <c r="JI716" s="7"/>
      <c r="JJ716" s="7"/>
      <c r="JK716" s="7"/>
      <c r="JL716" s="7"/>
      <c r="JM716" s="7"/>
      <c r="JN716" s="7"/>
      <c r="JO716" s="7"/>
      <c r="JP716" s="7"/>
      <c r="JQ716" s="7"/>
      <c r="JR716" s="7"/>
      <c r="JS716" s="7"/>
      <c r="JT716" s="7"/>
      <c r="JU716" s="7"/>
      <c r="JV716" s="7"/>
      <c r="JW716" s="7"/>
      <c r="JX716" s="7"/>
      <c r="JY716" s="7"/>
      <c r="JZ716" s="7"/>
      <c r="KA716" s="7"/>
      <c r="KB716" s="7"/>
      <c r="KC716" s="7"/>
      <c r="KD716" s="7"/>
      <c r="KE716" s="7"/>
      <c r="KF716" s="7"/>
      <c r="KG716" s="7"/>
      <c r="KH716" s="7"/>
      <c r="KI716" s="7"/>
      <c r="KJ716" s="7"/>
      <c r="KK716" s="7"/>
      <c r="KL716" s="7"/>
      <c r="KM716" s="7"/>
      <c r="KN716" s="7"/>
      <c r="KO716" s="7"/>
      <c r="KP716" s="7"/>
      <c r="KQ716" s="7"/>
      <c r="KR716" s="7"/>
      <c r="KS716" s="7"/>
      <c r="KT716" s="7"/>
      <c r="KU716" s="7"/>
      <c r="KV716" s="7"/>
      <c r="KW716" s="7"/>
      <c r="KX716" s="7"/>
      <c r="KY716" s="7"/>
      <c r="KZ716" s="7"/>
      <c r="LA716" s="7"/>
      <c r="LB716" s="7"/>
      <c r="LC716" s="7"/>
      <c r="LD716" s="7"/>
      <c r="LE716" s="7"/>
      <c r="LF716" s="7"/>
      <c r="LG716" s="7"/>
      <c r="LH716" s="7"/>
      <c r="LI716" s="7"/>
      <c r="LJ716" s="7"/>
      <c r="LK716" s="7"/>
      <c r="LL716" s="7"/>
      <c r="LM716" s="7"/>
      <c r="LN716" s="7"/>
      <c r="LO716" s="7"/>
      <c r="LP716" s="7"/>
      <c r="LQ716" s="7"/>
      <c r="LR716" s="7"/>
      <c r="LS716" s="7"/>
      <c r="LT716" s="7"/>
      <c r="LU716" s="7"/>
      <c r="LV716" s="7"/>
      <c r="LW716" s="7"/>
      <c r="LX716" s="7"/>
      <c r="LY716" s="7"/>
      <c r="LZ716" s="7"/>
      <c r="MA716" s="7"/>
      <c r="MB716" s="7"/>
      <c r="MC716" s="7"/>
      <c r="MD716" s="7"/>
      <c r="ME716" s="7"/>
      <c r="MF716" s="7"/>
      <c r="MG716" s="7"/>
      <c r="MH716" s="7"/>
      <c r="MI716" s="7"/>
      <c r="MJ716" s="7"/>
      <c r="MK716" s="7"/>
      <c r="ML716" s="7"/>
      <c r="MM716" s="7"/>
      <c r="MN716" s="7"/>
      <c r="MO716" s="7"/>
      <c r="MP716" s="7"/>
      <c r="MQ716" s="7"/>
      <c r="MR716" s="7"/>
      <c r="MS716" s="7"/>
      <c r="MT716" s="7"/>
      <c r="MU716" s="7"/>
      <c r="MV716" s="7"/>
      <c r="MW716" s="7"/>
      <c r="MX716" s="7"/>
      <c r="MY716" s="7"/>
      <c r="MZ716" s="7"/>
      <c r="NA716" s="7"/>
      <c r="NB716" s="7"/>
      <c r="NC716" s="7"/>
      <c r="ND716" s="7"/>
      <c r="NE716" s="7"/>
      <c r="NF716" s="7"/>
      <c r="NG716" s="7"/>
      <c r="NH716" s="7"/>
      <c r="NI716" s="7"/>
      <c r="NJ716" s="7"/>
      <c r="NK716" s="7"/>
      <c r="NL716" s="7"/>
      <c r="NM716" s="7"/>
      <c r="NN716" s="7"/>
      <c r="NO716" s="7"/>
      <c r="NP716" s="7"/>
      <c r="NQ716" s="7"/>
      <c r="NR716" s="7"/>
      <c r="NS716" s="7"/>
      <c r="NT716" s="7"/>
      <c r="NU716" s="7"/>
      <c r="NV716" s="7"/>
      <c r="NW716" s="7"/>
      <c r="NX716" s="7"/>
      <c r="NY716" s="7"/>
      <c r="NZ716" s="7"/>
      <c r="OA716" s="7"/>
      <c r="OB716" s="7"/>
      <c r="OC716" s="7"/>
      <c r="OD716" s="7"/>
      <c r="OE716" s="7"/>
      <c r="OF716" s="7"/>
      <c r="OG716" s="7"/>
      <c r="OH716" s="7"/>
      <c r="OI716" s="7"/>
      <c r="OJ716" s="7"/>
      <c r="OK716" s="7"/>
      <c r="OL716" s="7"/>
      <c r="OM716" s="7"/>
      <c r="ON716" s="7"/>
      <c r="OO716" s="7"/>
      <c r="OP716" s="7"/>
      <c r="OQ716" s="7"/>
      <c r="OR716" s="7"/>
      <c r="OS716" s="7"/>
      <c r="OT716" s="7"/>
      <c r="OU716" s="7"/>
      <c r="OV716" s="7"/>
      <c r="OW716" s="7"/>
      <c r="OX716" s="7"/>
      <c r="OY716" s="7"/>
      <c r="OZ716" s="7"/>
      <c r="PA716" s="7"/>
      <c r="PB716" s="7"/>
      <c r="PC716" s="7"/>
      <c r="PD716" s="7"/>
      <c r="PE716" s="7"/>
      <c r="PF716" s="7"/>
      <c r="PG716" s="7"/>
      <c r="PH716" s="7"/>
      <c r="PI716" s="7"/>
      <c r="PJ716" s="7"/>
      <c r="PK716" s="7"/>
      <c r="PL716" s="7"/>
      <c r="PM716" s="7"/>
      <c r="PN716" s="7"/>
      <c r="PO716" s="7"/>
      <c r="PP716" s="7"/>
      <c r="PQ716" s="7"/>
      <c r="PR716" s="7"/>
      <c r="PS716" s="7"/>
      <c r="PT716" s="7"/>
      <c r="PU716" s="7"/>
      <c r="PV716" s="7"/>
      <c r="PW716" s="7"/>
      <c r="PX716" s="7"/>
      <c r="PY716" s="7"/>
      <c r="PZ716" s="7"/>
      <c r="QA716" s="7"/>
      <c r="QB716" s="7"/>
      <c r="QC716" s="7"/>
      <c r="QD716" s="7"/>
      <c r="QE716" s="7"/>
      <c r="QF716" s="7"/>
      <c r="QG716" s="7"/>
      <c r="QH716" s="7"/>
      <c r="QI716" s="7"/>
      <c r="QJ716" s="7"/>
      <c r="QK716" s="7"/>
      <c r="QL716" s="7"/>
      <c r="QM716" s="7"/>
      <c r="QN716" s="7"/>
      <c r="QO716" s="7"/>
      <c r="QP716" s="7"/>
      <c r="QQ716" s="7"/>
      <c r="QR716" s="7"/>
      <c r="QS716" s="7"/>
      <c r="QT716" s="7"/>
      <c r="QU716" s="7"/>
      <c r="QV716" s="7"/>
      <c r="QW716" s="7"/>
      <c r="QX716" s="7"/>
      <c r="QY716" s="7"/>
      <c r="QZ716" s="7"/>
      <c r="RA716" s="7"/>
      <c r="RB716" s="7"/>
      <c r="RC716" s="7"/>
      <c r="RD716" s="7"/>
      <c r="RE716" s="7"/>
      <c r="RF716" s="7"/>
      <c r="RG716" s="7"/>
      <c r="RH716" s="7"/>
      <c r="RI716" s="7"/>
      <c r="RJ716" s="7"/>
      <c r="RK716" s="7"/>
      <c r="RL716" s="7"/>
      <c r="RM716" s="7"/>
      <c r="RN716" s="7"/>
      <c r="RO716" s="7"/>
      <c r="RP716" s="7"/>
      <c r="RQ716" s="7"/>
      <c r="RR716" s="7"/>
      <c r="RS716" s="7"/>
      <c r="RT716" s="7"/>
      <c r="RU716" s="7"/>
      <c r="RV716" s="7"/>
      <c r="RW716" s="7"/>
      <c r="RX716" s="7"/>
      <c r="RY716" s="7"/>
      <c r="RZ716" s="7"/>
      <c r="SA716" s="7"/>
      <c r="SB716" s="7"/>
      <c r="SC716" s="7"/>
      <c r="SD716" s="7"/>
      <c r="SE716" s="7"/>
      <c r="SF716" s="7"/>
      <c r="SG716" s="7"/>
      <c r="SH716" s="7"/>
      <c r="SI716" s="7"/>
      <c r="SJ716" s="7"/>
      <c r="SK716" s="7"/>
    </row>
    <row r="717" ht="14.2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  <c r="DT717" s="7"/>
      <c r="DU717" s="7"/>
      <c r="DV717" s="7"/>
      <c r="DW717" s="7"/>
      <c r="DX717" s="7"/>
      <c r="DY717" s="7"/>
      <c r="DZ717" s="7"/>
      <c r="EA717" s="7"/>
      <c r="EB717" s="7"/>
      <c r="EC717" s="7"/>
      <c r="ED717" s="7"/>
      <c r="EE717" s="7"/>
      <c r="EF717" s="7"/>
      <c r="EG717" s="7"/>
      <c r="EH717" s="7"/>
      <c r="EI717" s="7"/>
      <c r="EJ717" s="7"/>
      <c r="EK717" s="7"/>
      <c r="EL717" s="7"/>
      <c r="EM717" s="7"/>
      <c r="EN717" s="7"/>
      <c r="EO717" s="7"/>
      <c r="EP717" s="7"/>
      <c r="EQ717" s="7"/>
      <c r="ER717" s="7"/>
      <c r="ES717" s="7"/>
      <c r="ET717" s="7"/>
      <c r="EU717" s="7"/>
      <c r="EV717" s="7"/>
      <c r="EW717" s="7"/>
      <c r="EX717" s="7"/>
      <c r="EY717" s="7"/>
      <c r="EZ717" s="7"/>
      <c r="FA717" s="7"/>
      <c r="FB717" s="7"/>
      <c r="FC717" s="7"/>
      <c r="FD717" s="7"/>
      <c r="FE717" s="7"/>
      <c r="FF717" s="7"/>
      <c r="FG717" s="7"/>
      <c r="FH717" s="7"/>
      <c r="FI717" s="7"/>
      <c r="FJ717" s="7"/>
      <c r="FK717" s="7"/>
      <c r="FL717" s="7"/>
      <c r="FM717" s="7"/>
      <c r="FN717" s="7"/>
      <c r="FO717" s="7"/>
      <c r="FP717" s="7"/>
      <c r="FQ717" s="7"/>
      <c r="FR717" s="7"/>
      <c r="FS717" s="7"/>
      <c r="FT717" s="7"/>
      <c r="FU717" s="7"/>
      <c r="FV717" s="7"/>
      <c r="FW717" s="7"/>
      <c r="FX717" s="7"/>
      <c r="FY717" s="7"/>
      <c r="FZ717" s="7"/>
      <c r="GA717" s="7"/>
      <c r="GB717" s="7"/>
      <c r="GC717" s="7"/>
      <c r="GD717" s="7"/>
      <c r="GE717" s="7"/>
      <c r="GF717" s="7"/>
      <c r="GG717" s="7"/>
      <c r="GH717" s="7"/>
      <c r="GI717" s="7"/>
      <c r="GJ717" s="7"/>
      <c r="GK717" s="7"/>
      <c r="GL717" s="7"/>
      <c r="GM717" s="7"/>
      <c r="GN717" s="7"/>
      <c r="GO717" s="7"/>
      <c r="GP717" s="7"/>
      <c r="GQ717" s="7"/>
      <c r="GR717" s="7"/>
      <c r="GS717" s="7"/>
      <c r="GT717" s="7"/>
      <c r="GU717" s="7"/>
      <c r="GV717" s="7"/>
      <c r="GW717" s="7"/>
      <c r="GX717" s="7"/>
      <c r="GY717" s="7"/>
      <c r="GZ717" s="7"/>
      <c r="HA717" s="7"/>
      <c r="HB717" s="7"/>
      <c r="HC717" s="7"/>
      <c r="HD717" s="7"/>
      <c r="HE717" s="7"/>
      <c r="HF717" s="7"/>
      <c r="HG717" s="7"/>
      <c r="HH717" s="7"/>
      <c r="HI717" s="7"/>
      <c r="HJ717" s="7"/>
      <c r="HK717" s="7"/>
      <c r="HL717" s="7"/>
      <c r="HM717" s="7"/>
      <c r="HN717" s="7"/>
      <c r="HO717" s="7"/>
      <c r="HP717" s="7"/>
      <c r="HQ717" s="7"/>
      <c r="HR717" s="7"/>
      <c r="HS717" s="7"/>
      <c r="HT717" s="7"/>
      <c r="HU717" s="7"/>
      <c r="HV717" s="7"/>
      <c r="HW717" s="7"/>
      <c r="HX717" s="7"/>
      <c r="HY717" s="7"/>
      <c r="HZ717" s="7"/>
      <c r="IA717" s="7"/>
      <c r="IB717" s="7"/>
      <c r="IC717" s="7"/>
      <c r="ID717" s="7"/>
      <c r="IE717" s="7"/>
      <c r="IF717" s="7"/>
      <c r="IG717" s="7"/>
      <c r="IH717" s="7"/>
      <c r="II717" s="7"/>
      <c r="IJ717" s="7"/>
      <c r="IK717" s="7"/>
      <c r="IL717" s="7"/>
      <c r="IM717" s="7"/>
      <c r="IN717" s="7"/>
      <c r="IO717" s="7"/>
      <c r="IP717" s="7"/>
      <c r="IQ717" s="7"/>
      <c r="IR717" s="7"/>
      <c r="IS717" s="7"/>
      <c r="IT717" s="7"/>
      <c r="IU717" s="7"/>
      <c r="IV717" s="7"/>
      <c r="IW717" s="7"/>
      <c r="IX717" s="7"/>
      <c r="IY717" s="7"/>
      <c r="IZ717" s="7"/>
      <c r="JA717" s="7"/>
      <c r="JB717" s="7"/>
      <c r="JC717" s="7"/>
      <c r="JD717" s="7"/>
      <c r="JE717" s="7"/>
      <c r="JF717" s="7"/>
      <c r="JG717" s="7"/>
      <c r="JH717" s="7"/>
      <c r="JI717" s="7"/>
      <c r="JJ717" s="7"/>
      <c r="JK717" s="7"/>
      <c r="JL717" s="7"/>
      <c r="JM717" s="7"/>
      <c r="JN717" s="7"/>
      <c r="JO717" s="7"/>
      <c r="JP717" s="7"/>
      <c r="JQ717" s="7"/>
      <c r="JR717" s="7"/>
      <c r="JS717" s="7"/>
      <c r="JT717" s="7"/>
      <c r="JU717" s="7"/>
      <c r="JV717" s="7"/>
      <c r="JW717" s="7"/>
      <c r="JX717" s="7"/>
      <c r="JY717" s="7"/>
      <c r="JZ717" s="7"/>
      <c r="KA717" s="7"/>
      <c r="KB717" s="7"/>
      <c r="KC717" s="7"/>
      <c r="KD717" s="7"/>
      <c r="KE717" s="7"/>
      <c r="KF717" s="7"/>
      <c r="KG717" s="7"/>
      <c r="KH717" s="7"/>
      <c r="KI717" s="7"/>
      <c r="KJ717" s="7"/>
      <c r="KK717" s="7"/>
      <c r="KL717" s="7"/>
      <c r="KM717" s="7"/>
      <c r="KN717" s="7"/>
      <c r="KO717" s="7"/>
      <c r="KP717" s="7"/>
      <c r="KQ717" s="7"/>
      <c r="KR717" s="7"/>
      <c r="KS717" s="7"/>
      <c r="KT717" s="7"/>
      <c r="KU717" s="7"/>
      <c r="KV717" s="7"/>
      <c r="KW717" s="7"/>
      <c r="KX717" s="7"/>
      <c r="KY717" s="7"/>
      <c r="KZ717" s="7"/>
      <c r="LA717" s="7"/>
      <c r="LB717" s="7"/>
      <c r="LC717" s="7"/>
      <c r="LD717" s="7"/>
      <c r="LE717" s="7"/>
      <c r="LF717" s="7"/>
      <c r="LG717" s="7"/>
      <c r="LH717" s="7"/>
      <c r="LI717" s="7"/>
      <c r="LJ717" s="7"/>
      <c r="LK717" s="7"/>
      <c r="LL717" s="7"/>
      <c r="LM717" s="7"/>
      <c r="LN717" s="7"/>
      <c r="LO717" s="7"/>
      <c r="LP717" s="7"/>
      <c r="LQ717" s="7"/>
      <c r="LR717" s="7"/>
      <c r="LS717" s="7"/>
      <c r="LT717" s="7"/>
      <c r="LU717" s="7"/>
      <c r="LV717" s="7"/>
      <c r="LW717" s="7"/>
      <c r="LX717" s="7"/>
      <c r="LY717" s="7"/>
      <c r="LZ717" s="7"/>
      <c r="MA717" s="7"/>
      <c r="MB717" s="7"/>
      <c r="MC717" s="7"/>
      <c r="MD717" s="7"/>
      <c r="ME717" s="7"/>
      <c r="MF717" s="7"/>
      <c r="MG717" s="7"/>
      <c r="MH717" s="7"/>
      <c r="MI717" s="7"/>
      <c r="MJ717" s="7"/>
      <c r="MK717" s="7"/>
      <c r="ML717" s="7"/>
      <c r="MM717" s="7"/>
      <c r="MN717" s="7"/>
      <c r="MO717" s="7"/>
      <c r="MP717" s="7"/>
      <c r="MQ717" s="7"/>
      <c r="MR717" s="7"/>
      <c r="MS717" s="7"/>
      <c r="MT717" s="7"/>
      <c r="MU717" s="7"/>
      <c r="MV717" s="7"/>
      <c r="MW717" s="7"/>
      <c r="MX717" s="7"/>
      <c r="MY717" s="7"/>
      <c r="MZ717" s="7"/>
      <c r="NA717" s="7"/>
      <c r="NB717" s="7"/>
      <c r="NC717" s="7"/>
      <c r="ND717" s="7"/>
      <c r="NE717" s="7"/>
      <c r="NF717" s="7"/>
      <c r="NG717" s="7"/>
      <c r="NH717" s="7"/>
      <c r="NI717" s="7"/>
      <c r="NJ717" s="7"/>
      <c r="NK717" s="7"/>
      <c r="NL717" s="7"/>
      <c r="NM717" s="7"/>
      <c r="NN717" s="7"/>
      <c r="NO717" s="7"/>
      <c r="NP717" s="7"/>
      <c r="NQ717" s="7"/>
      <c r="NR717" s="7"/>
      <c r="NS717" s="7"/>
      <c r="NT717" s="7"/>
      <c r="NU717" s="7"/>
      <c r="NV717" s="7"/>
      <c r="NW717" s="7"/>
      <c r="NX717" s="7"/>
      <c r="NY717" s="7"/>
      <c r="NZ717" s="7"/>
      <c r="OA717" s="7"/>
      <c r="OB717" s="7"/>
      <c r="OC717" s="7"/>
      <c r="OD717" s="7"/>
      <c r="OE717" s="7"/>
      <c r="OF717" s="7"/>
      <c r="OG717" s="7"/>
      <c r="OH717" s="7"/>
      <c r="OI717" s="7"/>
      <c r="OJ717" s="7"/>
      <c r="OK717" s="7"/>
      <c r="OL717" s="7"/>
      <c r="OM717" s="7"/>
      <c r="ON717" s="7"/>
      <c r="OO717" s="7"/>
      <c r="OP717" s="7"/>
      <c r="OQ717" s="7"/>
      <c r="OR717" s="7"/>
      <c r="OS717" s="7"/>
      <c r="OT717" s="7"/>
      <c r="OU717" s="7"/>
      <c r="OV717" s="7"/>
      <c r="OW717" s="7"/>
      <c r="OX717" s="7"/>
      <c r="OY717" s="7"/>
      <c r="OZ717" s="7"/>
      <c r="PA717" s="7"/>
      <c r="PB717" s="7"/>
      <c r="PC717" s="7"/>
      <c r="PD717" s="7"/>
      <c r="PE717" s="7"/>
      <c r="PF717" s="7"/>
      <c r="PG717" s="7"/>
      <c r="PH717" s="7"/>
      <c r="PI717" s="7"/>
      <c r="PJ717" s="7"/>
      <c r="PK717" s="7"/>
      <c r="PL717" s="7"/>
      <c r="PM717" s="7"/>
      <c r="PN717" s="7"/>
      <c r="PO717" s="7"/>
      <c r="PP717" s="7"/>
      <c r="PQ717" s="7"/>
      <c r="PR717" s="7"/>
      <c r="PS717" s="7"/>
      <c r="PT717" s="7"/>
      <c r="PU717" s="7"/>
      <c r="PV717" s="7"/>
      <c r="PW717" s="7"/>
      <c r="PX717" s="7"/>
      <c r="PY717" s="7"/>
      <c r="PZ717" s="7"/>
      <c r="QA717" s="7"/>
      <c r="QB717" s="7"/>
      <c r="QC717" s="7"/>
      <c r="QD717" s="7"/>
      <c r="QE717" s="7"/>
      <c r="QF717" s="7"/>
      <c r="QG717" s="7"/>
      <c r="QH717" s="7"/>
      <c r="QI717" s="7"/>
      <c r="QJ717" s="7"/>
      <c r="QK717" s="7"/>
      <c r="QL717" s="7"/>
      <c r="QM717" s="7"/>
      <c r="QN717" s="7"/>
      <c r="QO717" s="7"/>
      <c r="QP717" s="7"/>
      <c r="QQ717" s="7"/>
      <c r="QR717" s="7"/>
      <c r="QS717" s="7"/>
      <c r="QT717" s="7"/>
      <c r="QU717" s="7"/>
      <c r="QV717" s="7"/>
      <c r="QW717" s="7"/>
      <c r="QX717" s="7"/>
      <c r="QY717" s="7"/>
      <c r="QZ717" s="7"/>
      <c r="RA717" s="7"/>
      <c r="RB717" s="7"/>
      <c r="RC717" s="7"/>
      <c r="RD717" s="7"/>
      <c r="RE717" s="7"/>
      <c r="RF717" s="7"/>
      <c r="RG717" s="7"/>
      <c r="RH717" s="7"/>
      <c r="RI717" s="7"/>
      <c r="RJ717" s="7"/>
      <c r="RK717" s="7"/>
      <c r="RL717" s="7"/>
      <c r="RM717" s="7"/>
      <c r="RN717" s="7"/>
      <c r="RO717" s="7"/>
      <c r="RP717" s="7"/>
      <c r="RQ717" s="7"/>
      <c r="RR717" s="7"/>
      <c r="RS717" s="7"/>
      <c r="RT717" s="7"/>
      <c r="RU717" s="7"/>
      <c r="RV717" s="7"/>
      <c r="RW717" s="7"/>
      <c r="RX717" s="7"/>
      <c r="RY717" s="7"/>
      <c r="RZ717" s="7"/>
      <c r="SA717" s="7"/>
      <c r="SB717" s="7"/>
      <c r="SC717" s="7"/>
      <c r="SD717" s="7"/>
      <c r="SE717" s="7"/>
      <c r="SF717" s="7"/>
      <c r="SG717" s="7"/>
      <c r="SH717" s="7"/>
      <c r="SI717" s="7"/>
      <c r="SJ717" s="7"/>
      <c r="SK717" s="7"/>
    </row>
    <row r="718" ht="14.2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  <c r="DT718" s="7"/>
      <c r="DU718" s="7"/>
      <c r="DV718" s="7"/>
      <c r="DW718" s="7"/>
      <c r="DX718" s="7"/>
      <c r="DY718" s="7"/>
      <c r="DZ718" s="7"/>
      <c r="EA718" s="7"/>
      <c r="EB718" s="7"/>
      <c r="EC718" s="7"/>
      <c r="ED718" s="7"/>
      <c r="EE718" s="7"/>
      <c r="EF718" s="7"/>
      <c r="EG718" s="7"/>
      <c r="EH718" s="7"/>
      <c r="EI718" s="7"/>
      <c r="EJ718" s="7"/>
      <c r="EK718" s="7"/>
      <c r="EL718" s="7"/>
      <c r="EM718" s="7"/>
      <c r="EN718" s="7"/>
      <c r="EO718" s="7"/>
      <c r="EP718" s="7"/>
      <c r="EQ718" s="7"/>
      <c r="ER718" s="7"/>
      <c r="ES718" s="7"/>
      <c r="ET718" s="7"/>
      <c r="EU718" s="7"/>
      <c r="EV718" s="7"/>
      <c r="EW718" s="7"/>
      <c r="EX718" s="7"/>
      <c r="EY718" s="7"/>
      <c r="EZ718" s="7"/>
      <c r="FA718" s="7"/>
      <c r="FB718" s="7"/>
      <c r="FC718" s="7"/>
      <c r="FD718" s="7"/>
      <c r="FE718" s="7"/>
      <c r="FF718" s="7"/>
      <c r="FG718" s="7"/>
      <c r="FH718" s="7"/>
      <c r="FI718" s="7"/>
      <c r="FJ718" s="7"/>
      <c r="FK718" s="7"/>
      <c r="FL718" s="7"/>
      <c r="FM718" s="7"/>
      <c r="FN718" s="7"/>
      <c r="FO718" s="7"/>
      <c r="FP718" s="7"/>
      <c r="FQ718" s="7"/>
      <c r="FR718" s="7"/>
      <c r="FS718" s="7"/>
      <c r="FT718" s="7"/>
      <c r="FU718" s="7"/>
      <c r="FV718" s="7"/>
      <c r="FW718" s="7"/>
      <c r="FX718" s="7"/>
      <c r="FY718" s="7"/>
      <c r="FZ718" s="7"/>
      <c r="GA718" s="7"/>
      <c r="GB718" s="7"/>
      <c r="GC718" s="7"/>
      <c r="GD718" s="7"/>
      <c r="GE718" s="7"/>
      <c r="GF718" s="7"/>
      <c r="GG718" s="7"/>
      <c r="GH718" s="7"/>
      <c r="GI718" s="7"/>
      <c r="GJ718" s="7"/>
      <c r="GK718" s="7"/>
      <c r="GL718" s="7"/>
      <c r="GM718" s="7"/>
      <c r="GN718" s="7"/>
      <c r="GO718" s="7"/>
      <c r="GP718" s="7"/>
      <c r="GQ718" s="7"/>
      <c r="GR718" s="7"/>
      <c r="GS718" s="7"/>
      <c r="GT718" s="7"/>
      <c r="GU718" s="7"/>
      <c r="GV718" s="7"/>
      <c r="GW718" s="7"/>
      <c r="GX718" s="7"/>
      <c r="GY718" s="7"/>
      <c r="GZ718" s="7"/>
      <c r="HA718" s="7"/>
      <c r="HB718" s="7"/>
      <c r="HC718" s="7"/>
      <c r="HD718" s="7"/>
      <c r="HE718" s="7"/>
      <c r="HF718" s="7"/>
      <c r="HG718" s="7"/>
      <c r="HH718" s="7"/>
      <c r="HI718" s="7"/>
      <c r="HJ718" s="7"/>
      <c r="HK718" s="7"/>
      <c r="HL718" s="7"/>
      <c r="HM718" s="7"/>
      <c r="HN718" s="7"/>
      <c r="HO718" s="7"/>
      <c r="HP718" s="7"/>
      <c r="HQ718" s="7"/>
      <c r="HR718" s="7"/>
      <c r="HS718" s="7"/>
      <c r="HT718" s="7"/>
      <c r="HU718" s="7"/>
      <c r="HV718" s="7"/>
      <c r="HW718" s="7"/>
      <c r="HX718" s="7"/>
      <c r="HY718" s="7"/>
      <c r="HZ718" s="7"/>
      <c r="IA718" s="7"/>
      <c r="IB718" s="7"/>
      <c r="IC718" s="7"/>
      <c r="ID718" s="7"/>
      <c r="IE718" s="7"/>
      <c r="IF718" s="7"/>
      <c r="IG718" s="7"/>
      <c r="IH718" s="7"/>
      <c r="II718" s="7"/>
      <c r="IJ718" s="7"/>
      <c r="IK718" s="7"/>
      <c r="IL718" s="7"/>
      <c r="IM718" s="7"/>
      <c r="IN718" s="7"/>
      <c r="IO718" s="7"/>
      <c r="IP718" s="7"/>
      <c r="IQ718" s="7"/>
      <c r="IR718" s="7"/>
      <c r="IS718" s="7"/>
      <c r="IT718" s="7"/>
      <c r="IU718" s="7"/>
      <c r="IV718" s="7"/>
      <c r="IW718" s="7"/>
      <c r="IX718" s="7"/>
      <c r="IY718" s="7"/>
      <c r="IZ718" s="7"/>
      <c r="JA718" s="7"/>
      <c r="JB718" s="7"/>
      <c r="JC718" s="7"/>
      <c r="JD718" s="7"/>
      <c r="JE718" s="7"/>
      <c r="JF718" s="7"/>
      <c r="JG718" s="7"/>
      <c r="JH718" s="7"/>
      <c r="JI718" s="7"/>
      <c r="JJ718" s="7"/>
      <c r="JK718" s="7"/>
      <c r="JL718" s="7"/>
      <c r="JM718" s="7"/>
      <c r="JN718" s="7"/>
      <c r="JO718" s="7"/>
      <c r="JP718" s="7"/>
      <c r="JQ718" s="7"/>
      <c r="JR718" s="7"/>
      <c r="JS718" s="7"/>
      <c r="JT718" s="7"/>
      <c r="JU718" s="7"/>
      <c r="JV718" s="7"/>
      <c r="JW718" s="7"/>
      <c r="JX718" s="7"/>
      <c r="JY718" s="7"/>
      <c r="JZ718" s="7"/>
      <c r="KA718" s="7"/>
      <c r="KB718" s="7"/>
      <c r="KC718" s="7"/>
      <c r="KD718" s="7"/>
      <c r="KE718" s="7"/>
      <c r="KF718" s="7"/>
      <c r="KG718" s="7"/>
      <c r="KH718" s="7"/>
      <c r="KI718" s="7"/>
      <c r="KJ718" s="7"/>
      <c r="KK718" s="7"/>
      <c r="KL718" s="7"/>
      <c r="KM718" s="7"/>
      <c r="KN718" s="7"/>
      <c r="KO718" s="7"/>
      <c r="KP718" s="7"/>
      <c r="KQ718" s="7"/>
      <c r="KR718" s="7"/>
      <c r="KS718" s="7"/>
      <c r="KT718" s="7"/>
      <c r="KU718" s="7"/>
      <c r="KV718" s="7"/>
      <c r="KW718" s="7"/>
      <c r="KX718" s="7"/>
      <c r="KY718" s="7"/>
      <c r="KZ718" s="7"/>
      <c r="LA718" s="7"/>
      <c r="LB718" s="7"/>
      <c r="LC718" s="7"/>
      <c r="LD718" s="7"/>
      <c r="LE718" s="7"/>
      <c r="LF718" s="7"/>
      <c r="LG718" s="7"/>
      <c r="LH718" s="7"/>
      <c r="LI718" s="7"/>
      <c r="LJ718" s="7"/>
      <c r="LK718" s="7"/>
      <c r="LL718" s="7"/>
      <c r="LM718" s="7"/>
      <c r="LN718" s="7"/>
      <c r="LO718" s="7"/>
      <c r="LP718" s="7"/>
      <c r="LQ718" s="7"/>
      <c r="LR718" s="7"/>
      <c r="LS718" s="7"/>
      <c r="LT718" s="7"/>
      <c r="LU718" s="7"/>
      <c r="LV718" s="7"/>
      <c r="LW718" s="7"/>
      <c r="LX718" s="7"/>
      <c r="LY718" s="7"/>
      <c r="LZ718" s="7"/>
      <c r="MA718" s="7"/>
      <c r="MB718" s="7"/>
      <c r="MC718" s="7"/>
      <c r="MD718" s="7"/>
      <c r="ME718" s="7"/>
      <c r="MF718" s="7"/>
      <c r="MG718" s="7"/>
      <c r="MH718" s="7"/>
      <c r="MI718" s="7"/>
      <c r="MJ718" s="7"/>
      <c r="MK718" s="7"/>
      <c r="ML718" s="7"/>
      <c r="MM718" s="7"/>
      <c r="MN718" s="7"/>
      <c r="MO718" s="7"/>
      <c r="MP718" s="7"/>
      <c r="MQ718" s="7"/>
      <c r="MR718" s="7"/>
      <c r="MS718" s="7"/>
      <c r="MT718" s="7"/>
      <c r="MU718" s="7"/>
      <c r="MV718" s="7"/>
      <c r="MW718" s="7"/>
      <c r="MX718" s="7"/>
      <c r="MY718" s="7"/>
      <c r="MZ718" s="7"/>
      <c r="NA718" s="7"/>
      <c r="NB718" s="7"/>
      <c r="NC718" s="7"/>
      <c r="ND718" s="7"/>
      <c r="NE718" s="7"/>
      <c r="NF718" s="7"/>
      <c r="NG718" s="7"/>
      <c r="NH718" s="7"/>
      <c r="NI718" s="7"/>
      <c r="NJ718" s="7"/>
      <c r="NK718" s="7"/>
      <c r="NL718" s="7"/>
      <c r="NM718" s="7"/>
      <c r="NN718" s="7"/>
      <c r="NO718" s="7"/>
      <c r="NP718" s="7"/>
      <c r="NQ718" s="7"/>
      <c r="NR718" s="7"/>
      <c r="NS718" s="7"/>
      <c r="NT718" s="7"/>
      <c r="NU718" s="7"/>
      <c r="NV718" s="7"/>
      <c r="NW718" s="7"/>
      <c r="NX718" s="7"/>
      <c r="NY718" s="7"/>
      <c r="NZ718" s="7"/>
      <c r="OA718" s="7"/>
      <c r="OB718" s="7"/>
      <c r="OC718" s="7"/>
      <c r="OD718" s="7"/>
      <c r="OE718" s="7"/>
      <c r="OF718" s="7"/>
      <c r="OG718" s="7"/>
      <c r="OH718" s="7"/>
      <c r="OI718" s="7"/>
      <c r="OJ718" s="7"/>
      <c r="OK718" s="7"/>
      <c r="OL718" s="7"/>
      <c r="OM718" s="7"/>
      <c r="ON718" s="7"/>
      <c r="OO718" s="7"/>
      <c r="OP718" s="7"/>
      <c r="OQ718" s="7"/>
      <c r="OR718" s="7"/>
      <c r="OS718" s="7"/>
      <c r="OT718" s="7"/>
      <c r="OU718" s="7"/>
      <c r="OV718" s="7"/>
      <c r="OW718" s="7"/>
      <c r="OX718" s="7"/>
      <c r="OY718" s="7"/>
      <c r="OZ718" s="7"/>
      <c r="PA718" s="7"/>
      <c r="PB718" s="7"/>
      <c r="PC718" s="7"/>
      <c r="PD718" s="7"/>
      <c r="PE718" s="7"/>
      <c r="PF718" s="7"/>
      <c r="PG718" s="7"/>
      <c r="PH718" s="7"/>
      <c r="PI718" s="7"/>
      <c r="PJ718" s="7"/>
      <c r="PK718" s="7"/>
      <c r="PL718" s="7"/>
      <c r="PM718" s="7"/>
      <c r="PN718" s="7"/>
      <c r="PO718" s="7"/>
      <c r="PP718" s="7"/>
      <c r="PQ718" s="7"/>
      <c r="PR718" s="7"/>
      <c r="PS718" s="7"/>
      <c r="PT718" s="7"/>
      <c r="PU718" s="7"/>
      <c r="PV718" s="7"/>
      <c r="PW718" s="7"/>
      <c r="PX718" s="7"/>
      <c r="PY718" s="7"/>
      <c r="PZ718" s="7"/>
      <c r="QA718" s="7"/>
      <c r="QB718" s="7"/>
      <c r="QC718" s="7"/>
      <c r="QD718" s="7"/>
      <c r="QE718" s="7"/>
      <c r="QF718" s="7"/>
      <c r="QG718" s="7"/>
      <c r="QH718" s="7"/>
      <c r="QI718" s="7"/>
      <c r="QJ718" s="7"/>
      <c r="QK718" s="7"/>
      <c r="QL718" s="7"/>
      <c r="QM718" s="7"/>
      <c r="QN718" s="7"/>
      <c r="QO718" s="7"/>
      <c r="QP718" s="7"/>
      <c r="QQ718" s="7"/>
      <c r="QR718" s="7"/>
      <c r="QS718" s="7"/>
      <c r="QT718" s="7"/>
      <c r="QU718" s="7"/>
      <c r="QV718" s="7"/>
      <c r="QW718" s="7"/>
      <c r="QX718" s="7"/>
      <c r="QY718" s="7"/>
      <c r="QZ718" s="7"/>
      <c r="RA718" s="7"/>
      <c r="RB718" s="7"/>
      <c r="RC718" s="7"/>
      <c r="RD718" s="7"/>
      <c r="RE718" s="7"/>
      <c r="RF718" s="7"/>
      <c r="RG718" s="7"/>
      <c r="RH718" s="7"/>
      <c r="RI718" s="7"/>
      <c r="RJ718" s="7"/>
      <c r="RK718" s="7"/>
      <c r="RL718" s="7"/>
      <c r="RM718" s="7"/>
      <c r="RN718" s="7"/>
      <c r="RO718" s="7"/>
      <c r="RP718" s="7"/>
      <c r="RQ718" s="7"/>
      <c r="RR718" s="7"/>
      <c r="RS718" s="7"/>
      <c r="RT718" s="7"/>
      <c r="RU718" s="7"/>
      <c r="RV718" s="7"/>
      <c r="RW718" s="7"/>
      <c r="RX718" s="7"/>
      <c r="RY718" s="7"/>
      <c r="RZ718" s="7"/>
      <c r="SA718" s="7"/>
      <c r="SB718" s="7"/>
      <c r="SC718" s="7"/>
      <c r="SD718" s="7"/>
      <c r="SE718" s="7"/>
      <c r="SF718" s="7"/>
      <c r="SG718" s="7"/>
      <c r="SH718" s="7"/>
      <c r="SI718" s="7"/>
      <c r="SJ718" s="7"/>
      <c r="SK718" s="7"/>
    </row>
    <row r="719" ht="14.2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  <c r="DT719" s="7"/>
      <c r="DU719" s="7"/>
      <c r="DV719" s="7"/>
      <c r="DW719" s="7"/>
      <c r="DX719" s="7"/>
      <c r="DY719" s="7"/>
      <c r="DZ719" s="7"/>
      <c r="EA719" s="7"/>
      <c r="EB719" s="7"/>
      <c r="EC719" s="7"/>
      <c r="ED719" s="7"/>
      <c r="EE719" s="7"/>
      <c r="EF719" s="7"/>
      <c r="EG719" s="7"/>
      <c r="EH719" s="7"/>
      <c r="EI719" s="7"/>
      <c r="EJ719" s="7"/>
      <c r="EK719" s="7"/>
      <c r="EL719" s="7"/>
      <c r="EM719" s="7"/>
      <c r="EN719" s="7"/>
      <c r="EO719" s="7"/>
      <c r="EP719" s="7"/>
      <c r="EQ719" s="7"/>
      <c r="ER719" s="7"/>
      <c r="ES719" s="7"/>
      <c r="ET719" s="7"/>
      <c r="EU719" s="7"/>
      <c r="EV719" s="7"/>
      <c r="EW719" s="7"/>
      <c r="EX719" s="7"/>
      <c r="EY719" s="7"/>
      <c r="EZ719" s="7"/>
      <c r="FA719" s="7"/>
      <c r="FB719" s="7"/>
      <c r="FC719" s="7"/>
      <c r="FD719" s="7"/>
      <c r="FE719" s="7"/>
      <c r="FF719" s="7"/>
      <c r="FG719" s="7"/>
      <c r="FH719" s="7"/>
      <c r="FI719" s="7"/>
      <c r="FJ719" s="7"/>
      <c r="FK719" s="7"/>
      <c r="FL719" s="7"/>
      <c r="FM719" s="7"/>
      <c r="FN719" s="7"/>
      <c r="FO719" s="7"/>
      <c r="FP719" s="7"/>
      <c r="FQ719" s="7"/>
      <c r="FR719" s="7"/>
      <c r="FS719" s="7"/>
      <c r="FT719" s="7"/>
      <c r="FU719" s="7"/>
      <c r="FV719" s="7"/>
      <c r="FW719" s="7"/>
      <c r="FX719" s="7"/>
      <c r="FY719" s="7"/>
      <c r="FZ719" s="7"/>
      <c r="GA719" s="7"/>
      <c r="GB719" s="7"/>
      <c r="GC719" s="7"/>
      <c r="GD719" s="7"/>
      <c r="GE719" s="7"/>
      <c r="GF719" s="7"/>
      <c r="GG719" s="7"/>
      <c r="GH719" s="7"/>
      <c r="GI719" s="7"/>
      <c r="GJ719" s="7"/>
      <c r="GK719" s="7"/>
      <c r="GL719" s="7"/>
      <c r="GM719" s="7"/>
      <c r="GN719" s="7"/>
      <c r="GO719" s="7"/>
      <c r="GP719" s="7"/>
      <c r="GQ719" s="7"/>
      <c r="GR719" s="7"/>
      <c r="GS719" s="7"/>
      <c r="GT719" s="7"/>
      <c r="GU719" s="7"/>
      <c r="GV719" s="7"/>
      <c r="GW719" s="7"/>
      <c r="GX719" s="7"/>
      <c r="GY719" s="7"/>
      <c r="GZ719" s="7"/>
      <c r="HA719" s="7"/>
      <c r="HB719" s="7"/>
      <c r="HC719" s="7"/>
      <c r="HD719" s="7"/>
      <c r="HE719" s="7"/>
      <c r="HF719" s="7"/>
      <c r="HG719" s="7"/>
      <c r="HH719" s="7"/>
      <c r="HI719" s="7"/>
      <c r="HJ719" s="7"/>
      <c r="HK719" s="7"/>
      <c r="HL719" s="7"/>
      <c r="HM719" s="7"/>
      <c r="HN719" s="7"/>
      <c r="HO719" s="7"/>
      <c r="HP719" s="7"/>
      <c r="HQ719" s="7"/>
      <c r="HR719" s="7"/>
      <c r="HS719" s="7"/>
      <c r="HT719" s="7"/>
      <c r="HU719" s="7"/>
      <c r="HV719" s="7"/>
      <c r="HW719" s="7"/>
      <c r="HX719" s="7"/>
      <c r="HY719" s="7"/>
      <c r="HZ719" s="7"/>
      <c r="IA719" s="7"/>
      <c r="IB719" s="7"/>
      <c r="IC719" s="7"/>
      <c r="ID719" s="7"/>
      <c r="IE719" s="7"/>
      <c r="IF719" s="7"/>
      <c r="IG719" s="7"/>
      <c r="IH719" s="7"/>
      <c r="II719" s="7"/>
      <c r="IJ719" s="7"/>
      <c r="IK719" s="7"/>
      <c r="IL719" s="7"/>
      <c r="IM719" s="7"/>
      <c r="IN719" s="7"/>
      <c r="IO719" s="7"/>
      <c r="IP719" s="7"/>
      <c r="IQ719" s="7"/>
      <c r="IR719" s="7"/>
      <c r="IS719" s="7"/>
      <c r="IT719" s="7"/>
      <c r="IU719" s="7"/>
      <c r="IV719" s="7"/>
      <c r="IW719" s="7"/>
      <c r="IX719" s="7"/>
      <c r="IY719" s="7"/>
      <c r="IZ719" s="7"/>
      <c r="JA719" s="7"/>
      <c r="JB719" s="7"/>
      <c r="JC719" s="7"/>
      <c r="JD719" s="7"/>
      <c r="JE719" s="7"/>
      <c r="JF719" s="7"/>
      <c r="JG719" s="7"/>
      <c r="JH719" s="7"/>
      <c r="JI719" s="7"/>
      <c r="JJ719" s="7"/>
      <c r="JK719" s="7"/>
      <c r="JL719" s="7"/>
      <c r="JM719" s="7"/>
      <c r="JN719" s="7"/>
      <c r="JO719" s="7"/>
      <c r="JP719" s="7"/>
      <c r="JQ719" s="7"/>
      <c r="JR719" s="7"/>
      <c r="JS719" s="7"/>
      <c r="JT719" s="7"/>
      <c r="JU719" s="7"/>
      <c r="JV719" s="7"/>
      <c r="JW719" s="7"/>
      <c r="JX719" s="7"/>
      <c r="JY719" s="7"/>
      <c r="JZ719" s="7"/>
      <c r="KA719" s="7"/>
      <c r="KB719" s="7"/>
      <c r="KC719" s="7"/>
      <c r="KD719" s="7"/>
      <c r="KE719" s="7"/>
      <c r="KF719" s="7"/>
      <c r="KG719" s="7"/>
      <c r="KH719" s="7"/>
      <c r="KI719" s="7"/>
      <c r="KJ719" s="7"/>
      <c r="KK719" s="7"/>
      <c r="KL719" s="7"/>
      <c r="KM719" s="7"/>
      <c r="KN719" s="7"/>
      <c r="KO719" s="7"/>
      <c r="KP719" s="7"/>
      <c r="KQ719" s="7"/>
      <c r="KR719" s="7"/>
      <c r="KS719" s="7"/>
      <c r="KT719" s="7"/>
      <c r="KU719" s="7"/>
      <c r="KV719" s="7"/>
      <c r="KW719" s="7"/>
      <c r="KX719" s="7"/>
      <c r="KY719" s="7"/>
      <c r="KZ719" s="7"/>
      <c r="LA719" s="7"/>
      <c r="LB719" s="7"/>
      <c r="LC719" s="7"/>
      <c r="LD719" s="7"/>
      <c r="LE719" s="7"/>
      <c r="LF719" s="7"/>
      <c r="LG719" s="7"/>
      <c r="LH719" s="7"/>
      <c r="LI719" s="7"/>
      <c r="LJ719" s="7"/>
      <c r="LK719" s="7"/>
      <c r="LL719" s="7"/>
      <c r="LM719" s="7"/>
      <c r="LN719" s="7"/>
      <c r="LO719" s="7"/>
      <c r="LP719" s="7"/>
      <c r="LQ719" s="7"/>
      <c r="LR719" s="7"/>
      <c r="LS719" s="7"/>
      <c r="LT719" s="7"/>
      <c r="LU719" s="7"/>
      <c r="LV719" s="7"/>
      <c r="LW719" s="7"/>
      <c r="LX719" s="7"/>
      <c r="LY719" s="7"/>
      <c r="LZ719" s="7"/>
      <c r="MA719" s="7"/>
      <c r="MB719" s="7"/>
      <c r="MC719" s="7"/>
      <c r="MD719" s="7"/>
      <c r="ME719" s="7"/>
      <c r="MF719" s="7"/>
      <c r="MG719" s="7"/>
      <c r="MH719" s="7"/>
      <c r="MI719" s="7"/>
      <c r="MJ719" s="7"/>
      <c r="MK719" s="7"/>
      <c r="ML719" s="7"/>
      <c r="MM719" s="7"/>
      <c r="MN719" s="7"/>
      <c r="MO719" s="7"/>
      <c r="MP719" s="7"/>
      <c r="MQ719" s="7"/>
      <c r="MR719" s="7"/>
      <c r="MS719" s="7"/>
      <c r="MT719" s="7"/>
      <c r="MU719" s="7"/>
      <c r="MV719" s="7"/>
      <c r="MW719" s="7"/>
      <c r="MX719" s="7"/>
      <c r="MY719" s="7"/>
      <c r="MZ719" s="7"/>
      <c r="NA719" s="7"/>
      <c r="NB719" s="7"/>
      <c r="NC719" s="7"/>
      <c r="ND719" s="7"/>
      <c r="NE719" s="7"/>
      <c r="NF719" s="7"/>
      <c r="NG719" s="7"/>
      <c r="NH719" s="7"/>
      <c r="NI719" s="7"/>
      <c r="NJ719" s="7"/>
      <c r="NK719" s="7"/>
      <c r="NL719" s="7"/>
      <c r="NM719" s="7"/>
      <c r="NN719" s="7"/>
      <c r="NO719" s="7"/>
      <c r="NP719" s="7"/>
      <c r="NQ719" s="7"/>
      <c r="NR719" s="7"/>
      <c r="NS719" s="7"/>
      <c r="NT719" s="7"/>
      <c r="NU719" s="7"/>
      <c r="NV719" s="7"/>
      <c r="NW719" s="7"/>
      <c r="NX719" s="7"/>
      <c r="NY719" s="7"/>
      <c r="NZ719" s="7"/>
      <c r="OA719" s="7"/>
      <c r="OB719" s="7"/>
      <c r="OC719" s="7"/>
      <c r="OD719" s="7"/>
      <c r="OE719" s="7"/>
      <c r="OF719" s="7"/>
      <c r="OG719" s="7"/>
      <c r="OH719" s="7"/>
      <c r="OI719" s="7"/>
      <c r="OJ719" s="7"/>
      <c r="OK719" s="7"/>
      <c r="OL719" s="7"/>
      <c r="OM719" s="7"/>
      <c r="ON719" s="7"/>
      <c r="OO719" s="7"/>
      <c r="OP719" s="7"/>
      <c r="OQ719" s="7"/>
      <c r="OR719" s="7"/>
      <c r="OS719" s="7"/>
      <c r="OT719" s="7"/>
      <c r="OU719" s="7"/>
      <c r="OV719" s="7"/>
      <c r="OW719" s="7"/>
      <c r="OX719" s="7"/>
      <c r="OY719" s="7"/>
      <c r="OZ719" s="7"/>
      <c r="PA719" s="7"/>
      <c r="PB719" s="7"/>
      <c r="PC719" s="7"/>
      <c r="PD719" s="7"/>
      <c r="PE719" s="7"/>
      <c r="PF719" s="7"/>
      <c r="PG719" s="7"/>
      <c r="PH719" s="7"/>
      <c r="PI719" s="7"/>
      <c r="PJ719" s="7"/>
      <c r="PK719" s="7"/>
      <c r="PL719" s="7"/>
      <c r="PM719" s="7"/>
      <c r="PN719" s="7"/>
      <c r="PO719" s="7"/>
      <c r="PP719" s="7"/>
      <c r="PQ719" s="7"/>
      <c r="PR719" s="7"/>
      <c r="PS719" s="7"/>
      <c r="PT719" s="7"/>
      <c r="PU719" s="7"/>
      <c r="PV719" s="7"/>
      <c r="PW719" s="7"/>
      <c r="PX719" s="7"/>
      <c r="PY719" s="7"/>
      <c r="PZ719" s="7"/>
      <c r="QA719" s="7"/>
      <c r="QB719" s="7"/>
      <c r="QC719" s="7"/>
      <c r="QD719" s="7"/>
      <c r="QE719" s="7"/>
      <c r="QF719" s="7"/>
      <c r="QG719" s="7"/>
      <c r="QH719" s="7"/>
      <c r="QI719" s="7"/>
      <c r="QJ719" s="7"/>
      <c r="QK719" s="7"/>
      <c r="QL719" s="7"/>
      <c r="QM719" s="7"/>
      <c r="QN719" s="7"/>
      <c r="QO719" s="7"/>
      <c r="QP719" s="7"/>
      <c r="QQ719" s="7"/>
      <c r="QR719" s="7"/>
      <c r="QS719" s="7"/>
      <c r="QT719" s="7"/>
      <c r="QU719" s="7"/>
      <c r="QV719" s="7"/>
      <c r="QW719" s="7"/>
      <c r="QX719" s="7"/>
      <c r="QY719" s="7"/>
      <c r="QZ719" s="7"/>
      <c r="RA719" s="7"/>
      <c r="RB719" s="7"/>
      <c r="RC719" s="7"/>
      <c r="RD719" s="7"/>
      <c r="RE719" s="7"/>
      <c r="RF719" s="7"/>
      <c r="RG719" s="7"/>
      <c r="RH719" s="7"/>
      <c r="RI719" s="7"/>
      <c r="RJ719" s="7"/>
      <c r="RK719" s="7"/>
      <c r="RL719" s="7"/>
      <c r="RM719" s="7"/>
      <c r="RN719" s="7"/>
      <c r="RO719" s="7"/>
      <c r="RP719" s="7"/>
      <c r="RQ719" s="7"/>
      <c r="RR719" s="7"/>
      <c r="RS719" s="7"/>
      <c r="RT719" s="7"/>
      <c r="RU719" s="7"/>
      <c r="RV719" s="7"/>
      <c r="RW719" s="7"/>
      <c r="RX719" s="7"/>
      <c r="RY719" s="7"/>
      <c r="RZ719" s="7"/>
      <c r="SA719" s="7"/>
      <c r="SB719" s="7"/>
      <c r="SC719" s="7"/>
      <c r="SD719" s="7"/>
      <c r="SE719" s="7"/>
      <c r="SF719" s="7"/>
      <c r="SG719" s="7"/>
      <c r="SH719" s="7"/>
      <c r="SI719" s="7"/>
      <c r="SJ719" s="7"/>
      <c r="SK719" s="7"/>
    </row>
    <row r="720" ht="14.2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  <c r="DT720" s="7"/>
      <c r="DU720" s="7"/>
      <c r="DV720" s="7"/>
      <c r="DW720" s="7"/>
      <c r="DX720" s="7"/>
      <c r="DY720" s="7"/>
      <c r="DZ720" s="7"/>
      <c r="EA720" s="7"/>
      <c r="EB720" s="7"/>
      <c r="EC720" s="7"/>
      <c r="ED720" s="7"/>
      <c r="EE720" s="7"/>
      <c r="EF720" s="7"/>
      <c r="EG720" s="7"/>
      <c r="EH720" s="7"/>
      <c r="EI720" s="7"/>
      <c r="EJ720" s="7"/>
      <c r="EK720" s="7"/>
      <c r="EL720" s="7"/>
      <c r="EM720" s="7"/>
      <c r="EN720" s="7"/>
      <c r="EO720" s="7"/>
      <c r="EP720" s="7"/>
      <c r="EQ720" s="7"/>
      <c r="ER720" s="7"/>
      <c r="ES720" s="7"/>
      <c r="ET720" s="7"/>
      <c r="EU720" s="7"/>
      <c r="EV720" s="7"/>
      <c r="EW720" s="7"/>
      <c r="EX720" s="7"/>
      <c r="EY720" s="7"/>
      <c r="EZ720" s="7"/>
      <c r="FA720" s="7"/>
      <c r="FB720" s="7"/>
      <c r="FC720" s="7"/>
      <c r="FD720" s="7"/>
      <c r="FE720" s="7"/>
      <c r="FF720" s="7"/>
      <c r="FG720" s="7"/>
      <c r="FH720" s="7"/>
      <c r="FI720" s="7"/>
      <c r="FJ720" s="7"/>
      <c r="FK720" s="7"/>
      <c r="FL720" s="7"/>
      <c r="FM720" s="7"/>
      <c r="FN720" s="7"/>
      <c r="FO720" s="7"/>
      <c r="FP720" s="7"/>
      <c r="FQ720" s="7"/>
      <c r="FR720" s="7"/>
      <c r="FS720" s="7"/>
      <c r="FT720" s="7"/>
      <c r="FU720" s="7"/>
      <c r="FV720" s="7"/>
      <c r="FW720" s="7"/>
      <c r="FX720" s="7"/>
      <c r="FY720" s="7"/>
      <c r="FZ720" s="7"/>
      <c r="GA720" s="7"/>
      <c r="GB720" s="7"/>
      <c r="GC720" s="7"/>
      <c r="GD720" s="7"/>
      <c r="GE720" s="7"/>
      <c r="GF720" s="7"/>
      <c r="GG720" s="7"/>
      <c r="GH720" s="7"/>
      <c r="GI720" s="7"/>
      <c r="GJ720" s="7"/>
      <c r="GK720" s="7"/>
      <c r="GL720" s="7"/>
      <c r="GM720" s="7"/>
      <c r="GN720" s="7"/>
      <c r="GO720" s="7"/>
      <c r="GP720" s="7"/>
      <c r="GQ720" s="7"/>
      <c r="GR720" s="7"/>
      <c r="GS720" s="7"/>
      <c r="GT720" s="7"/>
      <c r="GU720" s="7"/>
      <c r="GV720" s="7"/>
      <c r="GW720" s="7"/>
      <c r="GX720" s="7"/>
      <c r="GY720" s="7"/>
      <c r="GZ720" s="7"/>
      <c r="HA720" s="7"/>
      <c r="HB720" s="7"/>
      <c r="HC720" s="7"/>
      <c r="HD720" s="7"/>
      <c r="HE720" s="7"/>
      <c r="HF720" s="7"/>
      <c r="HG720" s="7"/>
      <c r="HH720" s="7"/>
      <c r="HI720" s="7"/>
      <c r="HJ720" s="7"/>
      <c r="HK720" s="7"/>
      <c r="HL720" s="7"/>
      <c r="HM720" s="7"/>
      <c r="HN720" s="7"/>
      <c r="HO720" s="7"/>
      <c r="HP720" s="7"/>
      <c r="HQ720" s="7"/>
      <c r="HR720" s="7"/>
      <c r="HS720" s="7"/>
      <c r="HT720" s="7"/>
      <c r="HU720" s="7"/>
      <c r="HV720" s="7"/>
      <c r="HW720" s="7"/>
      <c r="HX720" s="7"/>
      <c r="HY720" s="7"/>
      <c r="HZ720" s="7"/>
      <c r="IA720" s="7"/>
      <c r="IB720" s="7"/>
      <c r="IC720" s="7"/>
      <c r="ID720" s="7"/>
      <c r="IE720" s="7"/>
      <c r="IF720" s="7"/>
      <c r="IG720" s="7"/>
      <c r="IH720" s="7"/>
      <c r="II720" s="7"/>
      <c r="IJ720" s="7"/>
      <c r="IK720" s="7"/>
      <c r="IL720" s="7"/>
      <c r="IM720" s="7"/>
      <c r="IN720" s="7"/>
      <c r="IO720" s="7"/>
      <c r="IP720" s="7"/>
      <c r="IQ720" s="7"/>
      <c r="IR720" s="7"/>
      <c r="IS720" s="7"/>
      <c r="IT720" s="7"/>
      <c r="IU720" s="7"/>
      <c r="IV720" s="7"/>
      <c r="IW720" s="7"/>
      <c r="IX720" s="7"/>
      <c r="IY720" s="7"/>
      <c r="IZ720" s="7"/>
      <c r="JA720" s="7"/>
      <c r="JB720" s="7"/>
      <c r="JC720" s="7"/>
      <c r="JD720" s="7"/>
      <c r="JE720" s="7"/>
      <c r="JF720" s="7"/>
      <c r="JG720" s="7"/>
      <c r="JH720" s="7"/>
      <c r="JI720" s="7"/>
      <c r="JJ720" s="7"/>
      <c r="JK720" s="7"/>
      <c r="JL720" s="7"/>
      <c r="JM720" s="7"/>
      <c r="JN720" s="7"/>
      <c r="JO720" s="7"/>
      <c r="JP720" s="7"/>
      <c r="JQ720" s="7"/>
      <c r="JR720" s="7"/>
      <c r="JS720" s="7"/>
      <c r="JT720" s="7"/>
      <c r="JU720" s="7"/>
      <c r="JV720" s="7"/>
      <c r="JW720" s="7"/>
      <c r="JX720" s="7"/>
      <c r="JY720" s="7"/>
      <c r="JZ720" s="7"/>
      <c r="KA720" s="7"/>
      <c r="KB720" s="7"/>
      <c r="KC720" s="7"/>
      <c r="KD720" s="7"/>
      <c r="KE720" s="7"/>
      <c r="KF720" s="7"/>
      <c r="KG720" s="7"/>
      <c r="KH720" s="7"/>
      <c r="KI720" s="7"/>
      <c r="KJ720" s="7"/>
      <c r="KK720" s="7"/>
      <c r="KL720" s="7"/>
      <c r="KM720" s="7"/>
      <c r="KN720" s="7"/>
      <c r="KO720" s="7"/>
      <c r="KP720" s="7"/>
      <c r="KQ720" s="7"/>
      <c r="KR720" s="7"/>
      <c r="KS720" s="7"/>
      <c r="KT720" s="7"/>
      <c r="KU720" s="7"/>
      <c r="KV720" s="7"/>
      <c r="KW720" s="7"/>
      <c r="KX720" s="7"/>
      <c r="KY720" s="7"/>
      <c r="KZ720" s="7"/>
      <c r="LA720" s="7"/>
      <c r="LB720" s="7"/>
      <c r="LC720" s="7"/>
      <c r="LD720" s="7"/>
      <c r="LE720" s="7"/>
      <c r="LF720" s="7"/>
      <c r="LG720" s="7"/>
      <c r="LH720" s="7"/>
      <c r="LI720" s="7"/>
      <c r="LJ720" s="7"/>
      <c r="LK720" s="7"/>
      <c r="LL720" s="7"/>
      <c r="LM720" s="7"/>
      <c r="LN720" s="7"/>
      <c r="LO720" s="7"/>
      <c r="LP720" s="7"/>
      <c r="LQ720" s="7"/>
      <c r="LR720" s="7"/>
      <c r="LS720" s="7"/>
      <c r="LT720" s="7"/>
      <c r="LU720" s="7"/>
      <c r="LV720" s="7"/>
      <c r="LW720" s="7"/>
      <c r="LX720" s="7"/>
      <c r="LY720" s="7"/>
      <c r="LZ720" s="7"/>
      <c r="MA720" s="7"/>
      <c r="MB720" s="7"/>
      <c r="MC720" s="7"/>
      <c r="MD720" s="7"/>
      <c r="ME720" s="7"/>
      <c r="MF720" s="7"/>
      <c r="MG720" s="7"/>
      <c r="MH720" s="7"/>
      <c r="MI720" s="7"/>
      <c r="MJ720" s="7"/>
      <c r="MK720" s="7"/>
      <c r="ML720" s="7"/>
      <c r="MM720" s="7"/>
      <c r="MN720" s="7"/>
      <c r="MO720" s="7"/>
      <c r="MP720" s="7"/>
      <c r="MQ720" s="7"/>
      <c r="MR720" s="7"/>
      <c r="MS720" s="7"/>
      <c r="MT720" s="7"/>
      <c r="MU720" s="7"/>
      <c r="MV720" s="7"/>
      <c r="MW720" s="7"/>
      <c r="MX720" s="7"/>
      <c r="MY720" s="7"/>
      <c r="MZ720" s="7"/>
      <c r="NA720" s="7"/>
      <c r="NB720" s="7"/>
      <c r="NC720" s="7"/>
      <c r="ND720" s="7"/>
      <c r="NE720" s="7"/>
      <c r="NF720" s="7"/>
      <c r="NG720" s="7"/>
      <c r="NH720" s="7"/>
      <c r="NI720" s="7"/>
      <c r="NJ720" s="7"/>
      <c r="NK720" s="7"/>
      <c r="NL720" s="7"/>
      <c r="NM720" s="7"/>
      <c r="NN720" s="7"/>
      <c r="NO720" s="7"/>
      <c r="NP720" s="7"/>
      <c r="NQ720" s="7"/>
      <c r="NR720" s="7"/>
      <c r="NS720" s="7"/>
      <c r="NT720" s="7"/>
      <c r="NU720" s="7"/>
      <c r="NV720" s="7"/>
      <c r="NW720" s="7"/>
      <c r="NX720" s="7"/>
      <c r="NY720" s="7"/>
      <c r="NZ720" s="7"/>
      <c r="OA720" s="7"/>
      <c r="OB720" s="7"/>
      <c r="OC720" s="7"/>
      <c r="OD720" s="7"/>
      <c r="OE720" s="7"/>
      <c r="OF720" s="7"/>
      <c r="OG720" s="7"/>
      <c r="OH720" s="7"/>
      <c r="OI720" s="7"/>
      <c r="OJ720" s="7"/>
      <c r="OK720" s="7"/>
      <c r="OL720" s="7"/>
      <c r="OM720" s="7"/>
      <c r="ON720" s="7"/>
      <c r="OO720" s="7"/>
      <c r="OP720" s="7"/>
      <c r="OQ720" s="7"/>
      <c r="OR720" s="7"/>
      <c r="OS720" s="7"/>
      <c r="OT720" s="7"/>
      <c r="OU720" s="7"/>
      <c r="OV720" s="7"/>
      <c r="OW720" s="7"/>
      <c r="OX720" s="7"/>
      <c r="OY720" s="7"/>
      <c r="OZ720" s="7"/>
      <c r="PA720" s="7"/>
      <c r="PB720" s="7"/>
      <c r="PC720" s="7"/>
      <c r="PD720" s="7"/>
      <c r="PE720" s="7"/>
      <c r="PF720" s="7"/>
      <c r="PG720" s="7"/>
      <c r="PH720" s="7"/>
      <c r="PI720" s="7"/>
      <c r="PJ720" s="7"/>
      <c r="PK720" s="7"/>
      <c r="PL720" s="7"/>
      <c r="PM720" s="7"/>
      <c r="PN720" s="7"/>
      <c r="PO720" s="7"/>
      <c r="PP720" s="7"/>
      <c r="PQ720" s="7"/>
      <c r="PR720" s="7"/>
      <c r="PS720" s="7"/>
      <c r="PT720" s="7"/>
      <c r="PU720" s="7"/>
      <c r="PV720" s="7"/>
      <c r="PW720" s="7"/>
      <c r="PX720" s="7"/>
      <c r="PY720" s="7"/>
      <c r="PZ720" s="7"/>
      <c r="QA720" s="7"/>
      <c r="QB720" s="7"/>
      <c r="QC720" s="7"/>
      <c r="QD720" s="7"/>
      <c r="QE720" s="7"/>
      <c r="QF720" s="7"/>
      <c r="QG720" s="7"/>
      <c r="QH720" s="7"/>
      <c r="QI720" s="7"/>
      <c r="QJ720" s="7"/>
      <c r="QK720" s="7"/>
      <c r="QL720" s="7"/>
      <c r="QM720" s="7"/>
      <c r="QN720" s="7"/>
      <c r="QO720" s="7"/>
      <c r="QP720" s="7"/>
      <c r="QQ720" s="7"/>
      <c r="QR720" s="7"/>
      <c r="QS720" s="7"/>
      <c r="QT720" s="7"/>
      <c r="QU720" s="7"/>
      <c r="QV720" s="7"/>
      <c r="QW720" s="7"/>
      <c r="QX720" s="7"/>
      <c r="QY720" s="7"/>
      <c r="QZ720" s="7"/>
      <c r="RA720" s="7"/>
      <c r="RB720" s="7"/>
      <c r="RC720" s="7"/>
      <c r="RD720" s="7"/>
      <c r="RE720" s="7"/>
      <c r="RF720" s="7"/>
      <c r="RG720" s="7"/>
      <c r="RH720" s="7"/>
      <c r="RI720" s="7"/>
      <c r="RJ720" s="7"/>
      <c r="RK720" s="7"/>
      <c r="RL720" s="7"/>
      <c r="RM720" s="7"/>
      <c r="RN720" s="7"/>
      <c r="RO720" s="7"/>
      <c r="RP720" s="7"/>
      <c r="RQ720" s="7"/>
      <c r="RR720" s="7"/>
      <c r="RS720" s="7"/>
      <c r="RT720" s="7"/>
      <c r="RU720" s="7"/>
      <c r="RV720" s="7"/>
      <c r="RW720" s="7"/>
      <c r="RX720" s="7"/>
      <c r="RY720" s="7"/>
      <c r="RZ720" s="7"/>
      <c r="SA720" s="7"/>
      <c r="SB720" s="7"/>
      <c r="SC720" s="7"/>
      <c r="SD720" s="7"/>
      <c r="SE720" s="7"/>
      <c r="SF720" s="7"/>
      <c r="SG720" s="7"/>
      <c r="SH720" s="7"/>
      <c r="SI720" s="7"/>
      <c r="SJ720" s="7"/>
      <c r="SK720" s="7"/>
    </row>
    <row r="721" ht="14.2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  <c r="DT721" s="7"/>
      <c r="DU721" s="7"/>
      <c r="DV721" s="7"/>
      <c r="DW721" s="7"/>
      <c r="DX721" s="7"/>
      <c r="DY721" s="7"/>
      <c r="DZ721" s="7"/>
      <c r="EA721" s="7"/>
      <c r="EB721" s="7"/>
      <c r="EC721" s="7"/>
      <c r="ED721" s="7"/>
      <c r="EE721" s="7"/>
      <c r="EF721" s="7"/>
      <c r="EG721" s="7"/>
      <c r="EH721" s="7"/>
      <c r="EI721" s="7"/>
      <c r="EJ721" s="7"/>
      <c r="EK721" s="7"/>
      <c r="EL721" s="7"/>
      <c r="EM721" s="7"/>
      <c r="EN721" s="7"/>
      <c r="EO721" s="7"/>
      <c r="EP721" s="7"/>
      <c r="EQ721" s="7"/>
      <c r="ER721" s="7"/>
      <c r="ES721" s="7"/>
      <c r="ET721" s="7"/>
      <c r="EU721" s="7"/>
      <c r="EV721" s="7"/>
      <c r="EW721" s="7"/>
      <c r="EX721" s="7"/>
      <c r="EY721" s="7"/>
      <c r="EZ721" s="7"/>
      <c r="FA721" s="7"/>
      <c r="FB721" s="7"/>
      <c r="FC721" s="7"/>
      <c r="FD721" s="7"/>
      <c r="FE721" s="7"/>
      <c r="FF721" s="7"/>
      <c r="FG721" s="7"/>
      <c r="FH721" s="7"/>
      <c r="FI721" s="7"/>
      <c r="FJ721" s="7"/>
      <c r="FK721" s="7"/>
      <c r="FL721" s="7"/>
      <c r="FM721" s="7"/>
      <c r="FN721" s="7"/>
      <c r="FO721" s="7"/>
      <c r="FP721" s="7"/>
      <c r="FQ721" s="7"/>
      <c r="FR721" s="7"/>
      <c r="FS721" s="7"/>
      <c r="FT721" s="7"/>
      <c r="FU721" s="7"/>
      <c r="FV721" s="7"/>
      <c r="FW721" s="7"/>
      <c r="FX721" s="7"/>
      <c r="FY721" s="7"/>
      <c r="FZ721" s="7"/>
      <c r="GA721" s="7"/>
      <c r="GB721" s="7"/>
      <c r="GC721" s="7"/>
      <c r="GD721" s="7"/>
      <c r="GE721" s="7"/>
      <c r="GF721" s="7"/>
      <c r="GG721" s="7"/>
      <c r="GH721" s="7"/>
      <c r="GI721" s="7"/>
      <c r="GJ721" s="7"/>
      <c r="GK721" s="7"/>
      <c r="GL721" s="7"/>
      <c r="GM721" s="7"/>
      <c r="GN721" s="7"/>
      <c r="GO721" s="7"/>
      <c r="GP721" s="7"/>
      <c r="GQ721" s="7"/>
      <c r="GR721" s="7"/>
      <c r="GS721" s="7"/>
      <c r="GT721" s="7"/>
      <c r="GU721" s="7"/>
      <c r="GV721" s="7"/>
      <c r="GW721" s="7"/>
      <c r="GX721" s="7"/>
      <c r="GY721" s="7"/>
      <c r="GZ721" s="7"/>
      <c r="HA721" s="7"/>
      <c r="HB721" s="7"/>
      <c r="HC721" s="7"/>
      <c r="HD721" s="7"/>
      <c r="HE721" s="7"/>
      <c r="HF721" s="7"/>
      <c r="HG721" s="7"/>
      <c r="HH721" s="7"/>
      <c r="HI721" s="7"/>
      <c r="HJ721" s="7"/>
      <c r="HK721" s="7"/>
      <c r="HL721" s="7"/>
      <c r="HM721" s="7"/>
      <c r="HN721" s="7"/>
      <c r="HO721" s="7"/>
      <c r="HP721" s="7"/>
      <c r="HQ721" s="7"/>
      <c r="HR721" s="7"/>
      <c r="HS721" s="7"/>
      <c r="HT721" s="7"/>
      <c r="HU721" s="7"/>
      <c r="HV721" s="7"/>
      <c r="HW721" s="7"/>
      <c r="HX721" s="7"/>
      <c r="HY721" s="7"/>
      <c r="HZ721" s="7"/>
      <c r="IA721" s="7"/>
      <c r="IB721" s="7"/>
      <c r="IC721" s="7"/>
      <c r="ID721" s="7"/>
      <c r="IE721" s="7"/>
      <c r="IF721" s="7"/>
      <c r="IG721" s="7"/>
      <c r="IH721" s="7"/>
      <c r="II721" s="7"/>
      <c r="IJ721" s="7"/>
      <c r="IK721" s="7"/>
      <c r="IL721" s="7"/>
      <c r="IM721" s="7"/>
      <c r="IN721" s="7"/>
      <c r="IO721" s="7"/>
      <c r="IP721" s="7"/>
      <c r="IQ721" s="7"/>
      <c r="IR721" s="7"/>
      <c r="IS721" s="7"/>
      <c r="IT721" s="7"/>
      <c r="IU721" s="7"/>
      <c r="IV721" s="7"/>
      <c r="IW721" s="7"/>
      <c r="IX721" s="7"/>
      <c r="IY721" s="7"/>
      <c r="IZ721" s="7"/>
      <c r="JA721" s="7"/>
      <c r="JB721" s="7"/>
      <c r="JC721" s="7"/>
      <c r="JD721" s="7"/>
      <c r="JE721" s="7"/>
      <c r="JF721" s="7"/>
      <c r="JG721" s="7"/>
      <c r="JH721" s="7"/>
      <c r="JI721" s="7"/>
      <c r="JJ721" s="7"/>
      <c r="JK721" s="7"/>
      <c r="JL721" s="7"/>
      <c r="JM721" s="7"/>
      <c r="JN721" s="7"/>
      <c r="JO721" s="7"/>
      <c r="JP721" s="7"/>
      <c r="JQ721" s="7"/>
      <c r="JR721" s="7"/>
      <c r="JS721" s="7"/>
      <c r="JT721" s="7"/>
      <c r="JU721" s="7"/>
      <c r="JV721" s="7"/>
      <c r="JW721" s="7"/>
      <c r="JX721" s="7"/>
      <c r="JY721" s="7"/>
      <c r="JZ721" s="7"/>
      <c r="KA721" s="7"/>
      <c r="KB721" s="7"/>
      <c r="KC721" s="7"/>
      <c r="KD721" s="7"/>
      <c r="KE721" s="7"/>
      <c r="KF721" s="7"/>
      <c r="KG721" s="7"/>
      <c r="KH721" s="7"/>
      <c r="KI721" s="7"/>
      <c r="KJ721" s="7"/>
      <c r="KK721" s="7"/>
      <c r="KL721" s="7"/>
      <c r="KM721" s="7"/>
      <c r="KN721" s="7"/>
      <c r="KO721" s="7"/>
      <c r="KP721" s="7"/>
      <c r="KQ721" s="7"/>
      <c r="KR721" s="7"/>
      <c r="KS721" s="7"/>
      <c r="KT721" s="7"/>
      <c r="KU721" s="7"/>
      <c r="KV721" s="7"/>
      <c r="KW721" s="7"/>
      <c r="KX721" s="7"/>
      <c r="KY721" s="7"/>
      <c r="KZ721" s="7"/>
      <c r="LA721" s="7"/>
      <c r="LB721" s="7"/>
      <c r="LC721" s="7"/>
      <c r="LD721" s="7"/>
      <c r="LE721" s="7"/>
      <c r="LF721" s="7"/>
      <c r="LG721" s="7"/>
      <c r="LH721" s="7"/>
      <c r="LI721" s="7"/>
      <c r="LJ721" s="7"/>
      <c r="LK721" s="7"/>
      <c r="LL721" s="7"/>
      <c r="LM721" s="7"/>
      <c r="LN721" s="7"/>
      <c r="LO721" s="7"/>
      <c r="LP721" s="7"/>
      <c r="LQ721" s="7"/>
      <c r="LR721" s="7"/>
      <c r="LS721" s="7"/>
      <c r="LT721" s="7"/>
      <c r="LU721" s="7"/>
      <c r="LV721" s="7"/>
      <c r="LW721" s="7"/>
      <c r="LX721" s="7"/>
      <c r="LY721" s="7"/>
      <c r="LZ721" s="7"/>
      <c r="MA721" s="7"/>
      <c r="MB721" s="7"/>
      <c r="MC721" s="7"/>
      <c r="MD721" s="7"/>
      <c r="ME721" s="7"/>
      <c r="MF721" s="7"/>
      <c r="MG721" s="7"/>
      <c r="MH721" s="7"/>
      <c r="MI721" s="7"/>
      <c r="MJ721" s="7"/>
      <c r="MK721" s="7"/>
      <c r="ML721" s="7"/>
      <c r="MM721" s="7"/>
      <c r="MN721" s="7"/>
      <c r="MO721" s="7"/>
      <c r="MP721" s="7"/>
      <c r="MQ721" s="7"/>
      <c r="MR721" s="7"/>
      <c r="MS721" s="7"/>
      <c r="MT721" s="7"/>
      <c r="MU721" s="7"/>
      <c r="MV721" s="7"/>
      <c r="MW721" s="7"/>
      <c r="MX721" s="7"/>
      <c r="MY721" s="7"/>
      <c r="MZ721" s="7"/>
      <c r="NA721" s="7"/>
      <c r="NB721" s="7"/>
      <c r="NC721" s="7"/>
      <c r="ND721" s="7"/>
      <c r="NE721" s="7"/>
      <c r="NF721" s="7"/>
      <c r="NG721" s="7"/>
      <c r="NH721" s="7"/>
      <c r="NI721" s="7"/>
      <c r="NJ721" s="7"/>
      <c r="NK721" s="7"/>
      <c r="NL721" s="7"/>
      <c r="NM721" s="7"/>
      <c r="NN721" s="7"/>
      <c r="NO721" s="7"/>
      <c r="NP721" s="7"/>
      <c r="NQ721" s="7"/>
      <c r="NR721" s="7"/>
      <c r="NS721" s="7"/>
      <c r="NT721" s="7"/>
      <c r="NU721" s="7"/>
      <c r="NV721" s="7"/>
      <c r="NW721" s="7"/>
      <c r="NX721" s="7"/>
      <c r="NY721" s="7"/>
      <c r="NZ721" s="7"/>
      <c r="OA721" s="7"/>
      <c r="OB721" s="7"/>
      <c r="OC721" s="7"/>
      <c r="OD721" s="7"/>
      <c r="OE721" s="7"/>
      <c r="OF721" s="7"/>
      <c r="OG721" s="7"/>
      <c r="OH721" s="7"/>
      <c r="OI721" s="7"/>
      <c r="OJ721" s="7"/>
      <c r="OK721" s="7"/>
      <c r="OL721" s="7"/>
      <c r="OM721" s="7"/>
      <c r="ON721" s="7"/>
      <c r="OO721" s="7"/>
      <c r="OP721" s="7"/>
      <c r="OQ721" s="7"/>
      <c r="OR721" s="7"/>
      <c r="OS721" s="7"/>
      <c r="OT721" s="7"/>
      <c r="OU721" s="7"/>
      <c r="OV721" s="7"/>
      <c r="OW721" s="7"/>
      <c r="OX721" s="7"/>
      <c r="OY721" s="7"/>
      <c r="OZ721" s="7"/>
      <c r="PA721" s="7"/>
      <c r="PB721" s="7"/>
      <c r="PC721" s="7"/>
      <c r="PD721" s="7"/>
      <c r="PE721" s="7"/>
      <c r="PF721" s="7"/>
      <c r="PG721" s="7"/>
      <c r="PH721" s="7"/>
      <c r="PI721" s="7"/>
      <c r="PJ721" s="7"/>
      <c r="PK721" s="7"/>
      <c r="PL721" s="7"/>
      <c r="PM721" s="7"/>
      <c r="PN721" s="7"/>
      <c r="PO721" s="7"/>
      <c r="PP721" s="7"/>
      <c r="PQ721" s="7"/>
      <c r="PR721" s="7"/>
      <c r="PS721" s="7"/>
      <c r="PT721" s="7"/>
      <c r="PU721" s="7"/>
      <c r="PV721" s="7"/>
      <c r="PW721" s="7"/>
      <c r="PX721" s="7"/>
      <c r="PY721" s="7"/>
      <c r="PZ721" s="7"/>
      <c r="QA721" s="7"/>
      <c r="QB721" s="7"/>
      <c r="QC721" s="7"/>
      <c r="QD721" s="7"/>
      <c r="QE721" s="7"/>
      <c r="QF721" s="7"/>
      <c r="QG721" s="7"/>
      <c r="QH721" s="7"/>
      <c r="QI721" s="7"/>
      <c r="QJ721" s="7"/>
      <c r="QK721" s="7"/>
      <c r="QL721" s="7"/>
      <c r="QM721" s="7"/>
      <c r="QN721" s="7"/>
      <c r="QO721" s="7"/>
      <c r="QP721" s="7"/>
      <c r="QQ721" s="7"/>
      <c r="QR721" s="7"/>
      <c r="QS721" s="7"/>
      <c r="QT721" s="7"/>
      <c r="QU721" s="7"/>
      <c r="QV721" s="7"/>
      <c r="QW721" s="7"/>
      <c r="QX721" s="7"/>
      <c r="QY721" s="7"/>
      <c r="QZ721" s="7"/>
      <c r="RA721" s="7"/>
      <c r="RB721" s="7"/>
      <c r="RC721" s="7"/>
      <c r="RD721" s="7"/>
      <c r="RE721" s="7"/>
      <c r="RF721" s="7"/>
      <c r="RG721" s="7"/>
      <c r="RH721" s="7"/>
      <c r="RI721" s="7"/>
      <c r="RJ721" s="7"/>
      <c r="RK721" s="7"/>
      <c r="RL721" s="7"/>
      <c r="RM721" s="7"/>
      <c r="RN721" s="7"/>
      <c r="RO721" s="7"/>
      <c r="RP721" s="7"/>
      <c r="RQ721" s="7"/>
      <c r="RR721" s="7"/>
      <c r="RS721" s="7"/>
      <c r="RT721" s="7"/>
      <c r="RU721" s="7"/>
      <c r="RV721" s="7"/>
      <c r="RW721" s="7"/>
      <c r="RX721" s="7"/>
      <c r="RY721" s="7"/>
      <c r="RZ721" s="7"/>
      <c r="SA721" s="7"/>
      <c r="SB721" s="7"/>
      <c r="SC721" s="7"/>
      <c r="SD721" s="7"/>
      <c r="SE721" s="7"/>
      <c r="SF721" s="7"/>
      <c r="SG721" s="7"/>
      <c r="SH721" s="7"/>
      <c r="SI721" s="7"/>
      <c r="SJ721" s="7"/>
      <c r="SK721" s="7"/>
    </row>
    <row r="722" ht="14.2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  <c r="DT722" s="7"/>
      <c r="DU722" s="7"/>
      <c r="DV722" s="7"/>
      <c r="DW722" s="7"/>
      <c r="DX722" s="7"/>
      <c r="DY722" s="7"/>
      <c r="DZ722" s="7"/>
      <c r="EA722" s="7"/>
      <c r="EB722" s="7"/>
      <c r="EC722" s="7"/>
      <c r="ED722" s="7"/>
      <c r="EE722" s="7"/>
      <c r="EF722" s="7"/>
      <c r="EG722" s="7"/>
      <c r="EH722" s="7"/>
      <c r="EI722" s="7"/>
      <c r="EJ722" s="7"/>
      <c r="EK722" s="7"/>
      <c r="EL722" s="7"/>
      <c r="EM722" s="7"/>
      <c r="EN722" s="7"/>
      <c r="EO722" s="7"/>
      <c r="EP722" s="7"/>
      <c r="EQ722" s="7"/>
      <c r="ER722" s="7"/>
      <c r="ES722" s="7"/>
      <c r="ET722" s="7"/>
      <c r="EU722" s="7"/>
      <c r="EV722" s="7"/>
      <c r="EW722" s="7"/>
      <c r="EX722" s="7"/>
      <c r="EY722" s="7"/>
      <c r="EZ722" s="7"/>
      <c r="FA722" s="7"/>
      <c r="FB722" s="7"/>
      <c r="FC722" s="7"/>
      <c r="FD722" s="7"/>
      <c r="FE722" s="7"/>
      <c r="FF722" s="7"/>
      <c r="FG722" s="7"/>
      <c r="FH722" s="7"/>
      <c r="FI722" s="7"/>
      <c r="FJ722" s="7"/>
      <c r="FK722" s="7"/>
      <c r="FL722" s="7"/>
      <c r="FM722" s="7"/>
      <c r="FN722" s="7"/>
      <c r="FO722" s="7"/>
      <c r="FP722" s="7"/>
      <c r="FQ722" s="7"/>
      <c r="FR722" s="7"/>
      <c r="FS722" s="7"/>
      <c r="FT722" s="7"/>
      <c r="FU722" s="7"/>
      <c r="FV722" s="7"/>
      <c r="FW722" s="7"/>
      <c r="FX722" s="7"/>
      <c r="FY722" s="7"/>
      <c r="FZ722" s="7"/>
      <c r="GA722" s="7"/>
      <c r="GB722" s="7"/>
      <c r="GC722" s="7"/>
      <c r="GD722" s="7"/>
      <c r="GE722" s="7"/>
      <c r="GF722" s="7"/>
      <c r="GG722" s="7"/>
      <c r="GH722" s="7"/>
      <c r="GI722" s="7"/>
      <c r="GJ722" s="7"/>
      <c r="GK722" s="7"/>
      <c r="GL722" s="7"/>
      <c r="GM722" s="7"/>
      <c r="GN722" s="7"/>
      <c r="GO722" s="7"/>
      <c r="GP722" s="7"/>
      <c r="GQ722" s="7"/>
      <c r="GR722" s="7"/>
      <c r="GS722" s="7"/>
      <c r="GT722" s="7"/>
      <c r="GU722" s="7"/>
      <c r="GV722" s="7"/>
      <c r="GW722" s="7"/>
      <c r="GX722" s="7"/>
      <c r="GY722" s="7"/>
      <c r="GZ722" s="7"/>
      <c r="HA722" s="7"/>
      <c r="HB722" s="7"/>
      <c r="HC722" s="7"/>
      <c r="HD722" s="7"/>
      <c r="HE722" s="7"/>
      <c r="HF722" s="7"/>
      <c r="HG722" s="7"/>
      <c r="HH722" s="7"/>
      <c r="HI722" s="7"/>
      <c r="HJ722" s="7"/>
      <c r="HK722" s="7"/>
      <c r="HL722" s="7"/>
      <c r="HM722" s="7"/>
      <c r="HN722" s="7"/>
      <c r="HO722" s="7"/>
      <c r="HP722" s="7"/>
      <c r="HQ722" s="7"/>
      <c r="HR722" s="7"/>
      <c r="HS722" s="7"/>
      <c r="HT722" s="7"/>
      <c r="HU722" s="7"/>
      <c r="HV722" s="7"/>
      <c r="HW722" s="7"/>
      <c r="HX722" s="7"/>
      <c r="HY722" s="7"/>
      <c r="HZ722" s="7"/>
      <c r="IA722" s="7"/>
      <c r="IB722" s="7"/>
      <c r="IC722" s="7"/>
      <c r="ID722" s="7"/>
      <c r="IE722" s="7"/>
      <c r="IF722" s="7"/>
      <c r="IG722" s="7"/>
      <c r="IH722" s="7"/>
      <c r="II722" s="7"/>
      <c r="IJ722" s="7"/>
      <c r="IK722" s="7"/>
      <c r="IL722" s="7"/>
      <c r="IM722" s="7"/>
      <c r="IN722" s="7"/>
      <c r="IO722" s="7"/>
      <c r="IP722" s="7"/>
      <c r="IQ722" s="7"/>
      <c r="IR722" s="7"/>
      <c r="IS722" s="7"/>
      <c r="IT722" s="7"/>
      <c r="IU722" s="7"/>
      <c r="IV722" s="7"/>
      <c r="IW722" s="7"/>
      <c r="IX722" s="7"/>
      <c r="IY722" s="7"/>
      <c r="IZ722" s="7"/>
      <c r="JA722" s="7"/>
      <c r="JB722" s="7"/>
      <c r="JC722" s="7"/>
      <c r="JD722" s="7"/>
      <c r="JE722" s="7"/>
      <c r="JF722" s="7"/>
      <c r="JG722" s="7"/>
      <c r="JH722" s="7"/>
      <c r="JI722" s="7"/>
      <c r="JJ722" s="7"/>
      <c r="JK722" s="7"/>
      <c r="JL722" s="7"/>
      <c r="JM722" s="7"/>
      <c r="JN722" s="7"/>
      <c r="JO722" s="7"/>
      <c r="JP722" s="7"/>
      <c r="JQ722" s="7"/>
      <c r="JR722" s="7"/>
      <c r="JS722" s="7"/>
      <c r="JT722" s="7"/>
      <c r="JU722" s="7"/>
      <c r="JV722" s="7"/>
      <c r="JW722" s="7"/>
      <c r="JX722" s="7"/>
      <c r="JY722" s="7"/>
      <c r="JZ722" s="7"/>
      <c r="KA722" s="7"/>
      <c r="KB722" s="7"/>
      <c r="KC722" s="7"/>
      <c r="KD722" s="7"/>
      <c r="KE722" s="7"/>
      <c r="KF722" s="7"/>
      <c r="KG722" s="7"/>
      <c r="KH722" s="7"/>
      <c r="KI722" s="7"/>
      <c r="KJ722" s="7"/>
      <c r="KK722" s="7"/>
      <c r="KL722" s="7"/>
      <c r="KM722" s="7"/>
      <c r="KN722" s="7"/>
      <c r="KO722" s="7"/>
      <c r="KP722" s="7"/>
      <c r="KQ722" s="7"/>
      <c r="KR722" s="7"/>
      <c r="KS722" s="7"/>
      <c r="KT722" s="7"/>
      <c r="KU722" s="7"/>
      <c r="KV722" s="7"/>
      <c r="KW722" s="7"/>
      <c r="KX722" s="7"/>
      <c r="KY722" s="7"/>
      <c r="KZ722" s="7"/>
      <c r="LA722" s="7"/>
      <c r="LB722" s="7"/>
      <c r="LC722" s="7"/>
      <c r="LD722" s="7"/>
      <c r="LE722" s="7"/>
      <c r="LF722" s="7"/>
      <c r="LG722" s="7"/>
      <c r="LH722" s="7"/>
      <c r="LI722" s="7"/>
      <c r="LJ722" s="7"/>
      <c r="LK722" s="7"/>
      <c r="LL722" s="7"/>
      <c r="LM722" s="7"/>
      <c r="LN722" s="7"/>
      <c r="LO722" s="7"/>
      <c r="LP722" s="7"/>
      <c r="LQ722" s="7"/>
      <c r="LR722" s="7"/>
      <c r="LS722" s="7"/>
      <c r="LT722" s="7"/>
      <c r="LU722" s="7"/>
      <c r="LV722" s="7"/>
      <c r="LW722" s="7"/>
      <c r="LX722" s="7"/>
      <c r="LY722" s="7"/>
      <c r="LZ722" s="7"/>
      <c r="MA722" s="7"/>
      <c r="MB722" s="7"/>
      <c r="MC722" s="7"/>
      <c r="MD722" s="7"/>
      <c r="ME722" s="7"/>
      <c r="MF722" s="7"/>
      <c r="MG722" s="7"/>
      <c r="MH722" s="7"/>
      <c r="MI722" s="7"/>
      <c r="MJ722" s="7"/>
      <c r="MK722" s="7"/>
      <c r="ML722" s="7"/>
      <c r="MM722" s="7"/>
      <c r="MN722" s="7"/>
      <c r="MO722" s="7"/>
      <c r="MP722" s="7"/>
      <c r="MQ722" s="7"/>
      <c r="MR722" s="7"/>
      <c r="MS722" s="7"/>
      <c r="MT722" s="7"/>
      <c r="MU722" s="7"/>
      <c r="MV722" s="7"/>
      <c r="MW722" s="7"/>
      <c r="MX722" s="7"/>
      <c r="MY722" s="7"/>
      <c r="MZ722" s="7"/>
      <c r="NA722" s="7"/>
      <c r="NB722" s="7"/>
      <c r="NC722" s="7"/>
      <c r="ND722" s="7"/>
      <c r="NE722" s="7"/>
      <c r="NF722" s="7"/>
      <c r="NG722" s="7"/>
      <c r="NH722" s="7"/>
      <c r="NI722" s="7"/>
      <c r="NJ722" s="7"/>
      <c r="NK722" s="7"/>
      <c r="NL722" s="7"/>
      <c r="NM722" s="7"/>
      <c r="NN722" s="7"/>
      <c r="NO722" s="7"/>
      <c r="NP722" s="7"/>
      <c r="NQ722" s="7"/>
      <c r="NR722" s="7"/>
      <c r="NS722" s="7"/>
      <c r="NT722" s="7"/>
      <c r="NU722" s="7"/>
      <c r="NV722" s="7"/>
      <c r="NW722" s="7"/>
      <c r="NX722" s="7"/>
      <c r="NY722" s="7"/>
      <c r="NZ722" s="7"/>
      <c r="OA722" s="7"/>
      <c r="OB722" s="7"/>
      <c r="OC722" s="7"/>
      <c r="OD722" s="7"/>
      <c r="OE722" s="7"/>
      <c r="OF722" s="7"/>
      <c r="OG722" s="7"/>
      <c r="OH722" s="7"/>
      <c r="OI722" s="7"/>
      <c r="OJ722" s="7"/>
      <c r="OK722" s="7"/>
      <c r="OL722" s="7"/>
      <c r="OM722" s="7"/>
      <c r="ON722" s="7"/>
      <c r="OO722" s="7"/>
      <c r="OP722" s="7"/>
      <c r="OQ722" s="7"/>
      <c r="OR722" s="7"/>
      <c r="OS722" s="7"/>
      <c r="OT722" s="7"/>
      <c r="OU722" s="7"/>
      <c r="OV722" s="7"/>
      <c r="OW722" s="7"/>
      <c r="OX722" s="7"/>
      <c r="OY722" s="7"/>
      <c r="OZ722" s="7"/>
      <c r="PA722" s="7"/>
      <c r="PB722" s="7"/>
      <c r="PC722" s="7"/>
      <c r="PD722" s="7"/>
      <c r="PE722" s="7"/>
      <c r="PF722" s="7"/>
      <c r="PG722" s="7"/>
      <c r="PH722" s="7"/>
      <c r="PI722" s="7"/>
      <c r="PJ722" s="7"/>
      <c r="PK722" s="7"/>
      <c r="PL722" s="7"/>
      <c r="PM722" s="7"/>
      <c r="PN722" s="7"/>
      <c r="PO722" s="7"/>
      <c r="PP722" s="7"/>
      <c r="PQ722" s="7"/>
      <c r="PR722" s="7"/>
      <c r="PS722" s="7"/>
      <c r="PT722" s="7"/>
      <c r="PU722" s="7"/>
      <c r="PV722" s="7"/>
      <c r="PW722" s="7"/>
      <c r="PX722" s="7"/>
      <c r="PY722" s="7"/>
      <c r="PZ722" s="7"/>
      <c r="QA722" s="7"/>
      <c r="QB722" s="7"/>
      <c r="QC722" s="7"/>
      <c r="QD722" s="7"/>
      <c r="QE722" s="7"/>
      <c r="QF722" s="7"/>
      <c r="QG722" s="7"/>
      <c r="QH722" s="7"/>
      <c r="QI722" s="7"/>
      <c r="QJ722" s="7"/>
      <c r="QK722" s="7"/>
      <c r="QL722" s="7"/>
      <c r="QM722" s="7"/>
      <c r="QN722" s="7"/>
      <c r="QO722" s="7"/>
      <c r="QP722" s="7"/>
      <c r="QQ722" s="7"/>
      <c r="QR722" s="7"/>
      <c r="QS722" s="7"/>
      <c r="QT722" s="7"/>
      <c r="QU722" s="7"/>
      <c r="QV722" s="7"/>
      <c r="QW722" s="7"/>
      <c r="QX722" s="7"/>
      <c r="QY722" s="7"/>
      <c r="QZ722" s="7"/>
      <c r="RA722" s="7"/>
      <c r="RB722" s="7"/>
      <c r="RC722" s="7"/>
      <c r="RD722" s="7"/>
      <c r="RE722" s="7"/>
      <c r="RF722" s="7"/>
      <c r="RG722" s="7"/>
      <c r="RH722" s="7"/>
      <c r="RI722" s="7"/>
      <c r="RJ722" s="7"/>
      <c r="RK722" s="7"/>
      <c r="RL722" s="7"/>
      <c r="RM722" s="7"/>
      <c r="RN722" s="7"/>
      <c r="RO722" s="7"/>
      <c r="RP722" s="7"/>
      <c r="RQ722" s="7"/>
      <c r="RR722" s="7"/>
      <c r="RS722" s="7"/>
      <c r="RT722" s="7"/>
      <c r="RU722" s="7"/>
      <c r="RV722" s="7"/>
      <c r="RW722" s="7"/>
      <c r="RX722" s="7"/>
      <c r="RY722" s="7"/>
      <c r="RZ722" s="7"/>
      <c r="SA722" s="7"/>
      <c r="SB722" s="7"/>
      <c r="SC722" s="7"/>
      <c r="SD722" s="7"/>
      <c r="SE722" s="7"/>
      <c r="SF722" s="7"/>
      <c r="SG722" s="7"/>
      <c r="SH722" s="7"/>
      <c r="SI722" s="7"/>
      <c r="SJ722" s="7"/>
      <c r="SK722" s="7"/>
    </row>
    <row r="723" ht="14.2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  <c r="DT723" s="7"/>
      <c r="DU723" s="7"/>
      <c r="DV723" s="7"/>
      <c r="DW723" s="7"/>
      <c r="DX723" s="7"/>
      <c r="DY723" s="7"/>
      <c r="DZ723" s="7"/>
      <c r="EA723" s="7"/>
      <c r="EB723" s="7"/>
      <c r="EC723" s="7"/>
      <c r="ED723" s="7"/>
      <c r="EE723" s="7"/>
      <c r="EF723" s="7"/>
      <c r="EG723" s="7"/>
      <c r="EH723" s="7"/>
      <c r="EI723" s="7"/>
      <c r="EJ723" s="7"/>
      <c r="EK723" s="7"/>
      <c r="EL723" s="7"/>
      <c r="EM723" s="7"/>
      <c r="EN723" s="7"/>
      <c r="EO723" s="7"/>
      <c r="EP723" s="7"/>
      <c r="EQ723" s="7"/>
      <c r="ER723" s="7"/>
      <c r="ES723" s="7"/>
      <c r="ET723" s="7"/>
      <c r="EU723" s="7"/>
      <c r="EV723" s="7"/>
      <c r="EW723" s="7"/>
      <c r="EX723" s="7"/>
      <c r="EY723" s="7"/>
      <c r="EZ723" s="7"/>
      <c r="FA723" s="7"/>
      <c r="FB723" s="7"/>
      <c r="FC723" s="7"/>
      <c r="FD723" s="7"/>
      <c r="FE723" s="7"/>
      <c r="FF723" s="7"/>
      <c r="FG723" s="7"/>
      <c r="FH723" s="7"/>
      <c r="FI723" s="7"/>
      <c r="FJ723" s="7"/>
      <c r="FK723" s="7"/>
      <c r="FL723" s="7"/>
      <c r="FM723" s="7"/>
      <c r="FN723" s="7"/>
      <c r="FO723" s="7"/>
      <c r="FP723" s="7"/>
      <c r="FQ723" s="7"/>
      <c r="FR723" s="7"/>
      <c r="FS723" s="7"/>
      <c r="FT723" s="7"/>
      <c r="FU723" s="7"/>
      <c r="FV723" s="7"/>
      <c r="FW723" s="7"/>
      <c r="FX723" s="7"/>
      <c r="FY723" s="7"/>
      <c r="FZ723" s="7"/>
      <c r="GA723" s="7"/>
      <c r="GB723" s="7"/>
      <c r="GC723" s="7"/>
      <c r="GD723" s="7"/>
      <c r="GE723" s="7"/>
      <c r="GF723" s="7"/>
      <c r="GG723" s="7"/>
      <c r="GH723" s="7"/>
      <c r="GI723" s="7"/>
      <c r="GJ723" s="7"/>
      <c r="GK723" s="7"/>
      <c r="GL723" s="7"/>
      <c r="GM723" s="7"/>
      <c r="GN723" s="7"/>
      <c r="GO723" s="7"/>
      <c r="GP723" s="7"/>
      <c r="GQ723" s="7"/>
      <c r="GR723" s="7"/>
      <c r="GS723" s="7"/>
      <c r="GT723" s="7"/>
      <c r="GU723" s="7"/>
      <c r="GV723" s="7"/>
      <c r="GW723" s="7"/>
      <c r="GX723" s="7"/>
      <c r="GY723" s="7"/>
      <c r="GZ723" s="7"/>
      <c r="HA723" s="7"/>
      <c r="HB723" s="7"/>
      <c r="HC723" s="7"/>
      <c r="HD723" s="7"/>
      <c r="HE723" s="7"/>
      <c r="HF723" s="7"/>
      <c r="HG723" s="7"/>
      <c r="HH723" s="7"/>
      <c r="HI723" s="7"/>
      <c r="HJ723" s="7"/>
      <c r="HK723" s="7"/>
      <c r="HL723" s="7"/>
      <c r="HM723" s="7"/>
      <c r="HN723" s="7"/>
      <c r="HO723" s="7"/>
      <c r="HP723" s="7"/>
      <c r="HQ723" s="7"/>
      <c r="HR723" s="7"/>
      <c r="HS723" s="7"/>
      <c r="HT723" s="7"/>
      <c r="HU723" s="7"/>
      <c r="HV723" s="7"/>
      <c r="HW723" s="7"/>
      <c r="HX723" s="7"/>
      <c r="HY723" s="7"/>
      <c r="HZ723" s="7"/>
      <c r="IA723" s="7"/>
      <c r="IB723" s="7"/>
      <c r="IC723" s="7"/>
      <c r="ID723" s="7"/>
      <c r="IE723" s="7"/>
      <c r="IF723" s="7"/>
      <c r="IG723" s="7"/>
      <c r="IH723" s="7"/>
      <c r="II723" s="7"/>
      <c r="IJ723" s="7"/>
      <c r="IK723" s="7"/>
      <c r="IL723" s="7"/>
      <c r="IM723" s="7"/>
      <c r="IN723" s="7"/>
      <c r="IO723" s="7"/>
      <c r="IP723" s="7"/>
      <c r="IQ723" s="7"/>
      <c r="IR723" s="7"/>
      <c r="IS723" s="7"/>
      <c r="IT723" s="7"/>
      <c r="IU723" s="7"/>
      <c r="IV723" s="7"/>
      <c r="IW723" s="7"/>
      <c r="IX723" s="7"/>
      <c r="IY723" s="7"/>
      <c r="IZ723" s="7"/>
      <c r="JA723" s="7"/>
      <c r="JB723" s="7"/>
      <c r="JC723" s="7"/>
      <c r="JD723" s="7"/>
      <c r="JE723" s="7"/>
      <c r="JF723" s="7"/>
      <c r="JG723" s="7"/>
      <c r="JH723" s="7"/>
      <c r="JI723" s="7"/>
      <c r="JJ723" s="7"/>
      <c r="JK723" s="7"/>
      <c r="JL723" s="7"/>
      <c r="JM723" s="7"/>
      <c r="JN723" s="7"/>
      <c r="JO723" s="7"/>
      <c r="JP723" s="7"/>
      <c r="JQ723" s="7"/>
      <c r="JR723" s="7"/>
      <c r="JS723" s="7"/>
      <c r="JT723" s="7"/>
      <c r="JU723" s="7"/>
      <c r="JV723" s="7"/>
      <c r="JW723" s="7"/>
      <c r="JX723" s="7"/>
      <c r="JY723" s="7"/>
      <c r="JZ723" s="7"/>
      <c r="KA723" s="7"/>
      <c r="KB723" s="7"/>
      <c r="KC723" s="7"/>
      <c r="KD723" s="7"/>
      <c r="KE723" s="7"/>
      <c r="KF723" s="7"/>
      <c r="KG723" s="7"/>
      <c r="KH723" s="7"/>
      <c r="KI723" s="7"/>
      <c r="KJ723" s="7"/>
      <c r="KK723" s="7"/>
      <c r="KL723" s="7"/>
      <c r="KM723" s="7"/>
      <c r="KN723" s="7"/>
      <c r="KO723" s="7"/>
      <c r="KP723" s="7"/>
      <c r="KQ723" s="7"/>
      <c r="KR723" s="7"/>
      <c r="KS723" s="7"/>
      <c r="KT723" s="7"/>
      <c r="KU723" s="7"/>
      <c r="KV723" s="7"/>
      <c r="KW723" s="7"/>
      <c r="KX723" s="7"/>
      <c r="KY723" s="7"/>
      <c r="KZ723" s="7"/>
      <c r="LA723" s="7"/>
      <c r="LB723" s="7"/>
      <c r="LC723" s="7"/>
      <c r="LD723" s="7"/>
      <c r="LE723" s="7"/>
      <c r="LF723" s="7"/>
      <c r="LG723" s="7"/>
      <c r="LH723" s="7"/>
      <c r="LI723" s="7"/>
      <c r="LJ723" s="7"/>
      <c r="LK723" s="7"/>
      <c r="LL723" s="7"/>
      <c r="LM723" s="7"/>
      <c r="LN723" s="7"/>
      <c r="LO723" s="7"/>
      <c r="LP723" s="7"/>
      <c r="LQ723" s="7"/>
      <c r="LR723" s="7"/>
      <c r="LS723" s="7"/>
      <c r="LT723" s="7"/>
      <c r="LU723" s="7"/>
      <c r="LV723" s="7"/>
      <c r="LW723" s="7"/>
      <c r="LX723" s="7"/>
      <c r="LY723" s="7"/>
      <c r="LZ723" s="7"/>
      <c r="MA723" s="7"/>
      <c r="MB723" s="7"/>
      <c r="MC723" s="7"/>
      <c r="MD723" s="7"/>
      <c r="ME723" s="7"/>
      <c r="MF723" s="7"/>
      <c r="MG723" s="7"/>
      <c r="MH723" s="7"/>
      <c r="MI723" s="7"/>
      <c r="MJ723" s="7"/>
      <c r="MK723" s="7"/>
      <c r="ML723" s="7"/>
      <c r="MM723" s="7"/>
      <c r="MN723" s="7"/>
      <c r="MO723" s="7"/>
      <c r="MP723" s="7"/>
      <c r="MQ723" s="7"/>
      <c r="MR723" s="7"/>
      <c r="MS723" s="7"/>
      <c r="MT723" s="7"/>
      <c r="MU723" s="7"/>
      <c r="MV723" s="7"/>
      <c r="MW723" s="7"/>
      <c r="MX723" s="7"/>
      <c r="MY723" s="7"/>
      <c r="MZ723" s="7"/>
      <c r="NA723" s="7"/>
      <c r="NB723" s="7"/>
      <c r="NC723" s="7"/>
      <c r="ND723" s="7"/>
      <c r="NE723" s="7"/>
      <c r="NF723" s="7"/>
      <c r="NG723" s="7"/>
      <c r="NH723" s="7"/>
      <c r="NI723" s="7"/>
      <c r="NJ723" s="7"/>
      <c r="NK723" s="7"/>
      <c r="NL723" s="7"/>
      <c r="NM723" s="7"/>
      <c r="NN723" s="7"/>
      <c r="NO723" s="7"/>
      <c r="NP723" s="7"/>
      <c r="NQ723" s="7"/>
      <c r="NR723" s="7"/>
      <c r="NS723" s="7"/>
      <c r="NT723" s="7"/>
      <c r="NU723" s="7"/>
      <c r="NV723" s="7"/>
      <c r="NW723" s="7"/>
      <c r="NX723" s="7"/>
      <c r="NY723" s="7"/>
      <c r="NZ723" s="7"/>
      <c r="OA723" s="7"/>
      <c r="OB723" s="7"/>
      <c r="OC723" s="7"/>
      <c r="OD723" s="7"/>
      <c r="OE723" s="7"/>
      <c r="OF723" s="7"/>
      <c r="OG723" s="7"/>
      <c r="OH723" s="7"/>
      <c r="OI723" s="7"/>
      <c r="OJ723" s="7"/>
      <c r="OK723" s="7"/>
      <c r="OL723" s="7"/>
      <c r="OM723" s="7"/>
      <c r="ON723" s="7"/>
      <c r="OO723" s="7"/>
      <c r="OP723" s="7"/>
      <c r="OQ723" s="7"/>
      <c r="OR723" s="7"/>
      <c r="OS723" s="7"/>
      <c r="OT723" s="7"/>
      <c r="OU723" s="7"/>
      <c r="OV723" s="7"/>
      <c r="OW723" s="7"/>
      <c r="OX723" s="7"/>
      <c r="OY723" s="7"/>
      <c r="OZ723" s="7"/>
      <c r="PA723" s="7"/>
      <c r="PB723" s="7"/>
      <c r="PC723" s="7"/>
      <c r="PD723" s="7"/>
      <c r="PE723" s="7"/>
      <c r="PF723" s="7"/>
      <c r="PG723" s="7"/>
      <c r="PH723" s="7"/>
      <c r="PI723" s="7"/>
      <c r="PJ723" s="7"/>
      <c r="PK723" s="7"/>
      <c r="PL723" s="7"/>
      <c r="PM723" s="7"/>
      <c r="PN723" s="7"/>
      <c r="PO723" s="7"/>
      <c r="PP723" s="7"/>
      <c r="PQ723" s="7"/>
      <c r="PR723" s="7"/>
      <c r="PS723" s="7"/>
      <c r="PT723" s="7"/>
      <c r="PU723" s="7"/>
      <c r="PV723" s="7"/>
      <c r="PW723" s="7"/>
      <c r="PX723" s="7"/>
      <c r="PY723" s="7"/>
      <c r="PZ723" s="7"/>
      <c r="QA723" s="7"/>
      <c r="QB723" s="7"/>
      <c r="QC723" s="7"/>
      <c r="QD723" s="7"/>
      <c r="QE723" s="7"/>
      <c r="QF723" s="7"/>
      <c r="QG723" s="7"/>
      <c r="QH723" s="7"/>
      <c r="QI723" s="7"/>
      <c r="QJ723" s="7"/>
      <c r="QK723" s="7"/>
      <c r="QL723" s="7"/>
      <c r="QM723" s="7"/>
      <c r="QN723" s="7"/>
      <c r="QO723" s="7"/>
      <c r="QP723" s="7"/>
      <c r="QQ723" s="7"/>
      <c r="QR723" s="7"/>
      <c r="QS723" s="7"/>
      <c r="QT723" s="7"/>
      <c r="QU723" s="7"/>
      <c r="QV723" s="7"/>
      <c r="QW723" s="7"/>
      <c r="QX723" s="7"/>
      <c r="QY723" s="7"/>
      <c r="QZ723" s="7"/>
      <c r="RA723" s="7"/>
      <c r="RB723" s="7"/>
      <c r="RC723" s="7"/>
      <c r="RD723" s="7"/>
      <c r="RE723" s="7"/>
      <c r="RF723" s="7"/>
      <c r="RG723" s="7"/>
      <c r="RH723" s="7"/>
      <c r="RI723" s="7"/>
      <c r="RJ723" s="7"/>
      <c r="RK723" s="7"/>
      <c r="RL723" s="7"/>
      <c r="RM723" s="7"/>
      <c r="RN723" s="7"/>
      <c r="RO723" s="7"/>
      <c r="RP723" s="7"/>
      <c r="RQ723" s="7"/>
      <c r="RR723" s="7"/>
      <c r="RS723" s="7"/>
      <c r="RT723" s="7"/>
      <c r="RU723" s="7"/>
      <c r="RV723" s="7"/>
      <c r="RW723" s="7"/>
      <c r="RX723" s="7"/>
      <c r="RY723" s="7"/>
      <c r="RZ723" s="7"/>
      <c r="SA723" s="7"/>
      <c r="SB723" s="7"/>
      <c r="SC723" s="7"/>
      <c r="SD723" s="7"/>
      <c r="SE723" s="7"/>
      <c r="SF723" s="7"/>
      <c r="SG723" s="7"/>
      <c r="SH723" s="7"/>
      <c r="SI723" s="7"/>
      <c r="SJ723" s="7"/>
      <c r="SK723" s="7"/>
    </row>
    <row r="724" ht="14.2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  <c r="DT724" s="7"/>
      <c r="DU724" s="7"/>
      <c r="DV724" s="7"/>
      <c r="DW724" s="7"/>
      <c r="DX724" s="7"/>
      <c r="DY724" s="7"/>
      <c r="DZ724" s="7"/>
      <c r="EA724" s="7"/>
      <c r="EB724" s="7"/>
      <c r="EC724" s="7"/>
      <c r="ED724" s="7"/>
      <c r="EE724" s="7"/>
      <c r="EF724" s="7"/>
      <c r="EG724" s="7"/>
      <c r="EH724" s="7"/>
      <c r="EI724" s="7"/>
      <c r="EJ724" s="7"/>
      <c r="EK724" s="7"/>
      <c r="EL724" s="7"/>
      <c r="EM724" s="7"/>
      <c r="EN724" s="7"/>
      <c r="EO724" s="7"/>
      <c r="EP724" s="7"/>
      <c r="EQ724" s="7"/>
      <c r="ER724" s="7"/>
      <c r="ES724" s="7"/>
      <c r="ET724" s="7"/>
      <c r="EU724" s="7"/>
      <c r="EV724" s="7"/>
      <c r="EW724" s="7"/>
      <c r="EX724" s="7"/>
      <c r="EY724" s="7"/>
      <c r="EZ724" s="7"/>
      <c r="FA724" s="7"/>
      <c r="FB724" s="7"/>
      <c r="FC724" s="7"/>
      <c r="FD724" s="7"/>
      <c r="FE724" s="7"/>
      <c r="FF724" s="7"/>
      <c r="FG724" s="7"/>
      <c r="FH724" s="7"/>
      <c r="FI724" s="7"/>
      <c r="FJ724" s="7"/>
      <c r="FK724" s="7"/>
      <c r="FL724" s="7"/>
      <c r="FM724" s="7"/>
      <c r="FN724" s="7"/>
      <c r="FO724" s="7"/>
      <c r="FP724" s="7"/>
      <c r="FQ724" s="7"/>
      <c r="FR724" s="7"/>
      <c r="FS724" s="7"/>
      <c r="FT724" s="7"/>
      <c r="FU724" s="7"/>
      <c r="FV724" s="7"/>
      <c r="FW724" s="7"/>
      <c r="FX724" s="7"/>
      <c r="FY724" s="7"/>
      <c r="FZ724" s="7"/>
      <c r="GA724" s="7"/>
      <c r="GB724" s="7"/>
      <c r="GC724" s="7"/>
      <c r="GD724" s="7"/>
      <c r="GE724" s="7"/>
      <c r="GF724" s="7"/>
      <c r="GG724" s="7"/>
      <c r="GH724" s="7"/>
      <c r="GI724" s="7"/>
      <c r="GJ724" s="7"/>
      <c r="GK724" s="7"/>
      <c r="GL724" s="7"/>
      <c r="GM724" s="7"/>
      <c r="GN724" s="7"/>
      <c r="GO724" s="7"/>
      <c r="GP724" s="7"/>
      <c r="GQ724" s="7"/>
      <c r="GR724" s="7"/>
      <c r="GS724" s="7"/>
      <c r="GT724" s="7"/>
      <c r="GU724" s="7"/>
      <c r="GV724" s="7"/>
      <c r="GW724" s="7"/>
      <c r="GX724" s="7"/>
      <c r="GY724" s="7"/>
      <c r="GZ724" s="7"/>
      <c r="HA724" s="7"/>
      <c r="HB724" s="7"/>
      <c r="HC724" s="7"/>
      <c r="HD724" s="7"/>
      <c r="HE724" s="7"/>
      <c r="HF724" s="7"/>
      <c r="HG724" s="7"/>
      <c r="HH724" s="7"/>
      <c r="HI724" s="7"/>
      <c r="HJ724" s="7"/>
      <c r="HK724" s="7"/>
      <c r="HL724" s="7"/>
      <c r="HM724" s="7"/>
      <c r="HN724" s="7"/>
      <c r="HO724" s="7"/>
      <c r="HP724" s="7"/>
      <c r="HQ724" s="7"/>
      <c r="HR724" s="7"/>
      <c r="HS724" s="7"/>
      <c r="HT724" s="7"/>
      <c r="HU724" s="7"/>
      <c r="HV724" s="7"/>
      <c r="HW724" s="7"/>
      <c r="HX724" s="7"/>
      <c r="HY724" s="7"/>
      <c r="HZ724" s="7"/>
      <c r="IA724" s="7"/>
      <c r="IB724" s="7"/>
      <c r="IC724" s="7"/>
      <c r="ID724" s="7"/>
      <c r="IE724" s="7"/>
      <c r="IF724" s="7"/>
      <c r="IG724" s="7"/>
      <c r="IH724" s="7"/>
      <c r="II724" s="7"/>
      <c r="IJ724" s="7"/>
      <c r="IK724" s="7"/>
      <c r="IL724" s="7"/>
      <c r="IM724" s="7"/>
      <c r="IN724" s="7"/>
      <c r="IO724" s="7"/>
      <c r="IP724" s="7"/>
      <c r="IQ724" s="7"/>
      <c r="IR724" s="7"/>
      <c r="IS724" s="7"/>
      <c r="IT724" s="7"/>
      <c r="IU724" s="7"/>
      <c r="IV724" s="7"/>
      <c r="IW724" s="7"/>
      <c r="IX724" s="7"/>
      <c r="IY724" s="7"/>
      <c r="IZ724" s="7"/>
      <c r="JA724" s="7"/>
      <c r="JB724" s="7"/>
      <c r="JC724" s="7"/>
      <c r="JD724" s="7"/>
      <c r="JE724" s="7"/>
      <c r="JF724" s="7"/>
      <c r="JG724" s="7"/>
      <c r="JH724" s="7"/>
      <c r="JI724" s="7"/>
      <c r="JJ724" s="7"/>
      <c r="JK724" s="7"/>
      <c r="JL724" s="7"/>
      <c r="JM724" s="7"/>
      <c r="JN724" s="7"/>
      <c r="JO724" s="7"/>
      <c r="JP724" s="7"/>
      <c r="JQ724" s="7"/>
      <c r="JR724" s="7"/>
      <c r="JS724" s="7"/>
      <c r="JT724" s="7"/>
      <c r="JU724" s="7"/>
      <c r="JV724" s="7"/>
      <c r="JW724" s="7"/>
      <c r="JX724" s="7"/>
      <c r="JY724" s="7"/>
      <c r="JZ724" s="7"/>
      <c r="KA724" s="7"/>
      <c r="KB724" s="7"/>
      <c r="KC724" s="7"/>
      <c r="KD724" s="7"/>
      <c r="KE724" s="7"/>
      <c r="KF724" s="7"/>
      <c r="KG724" s="7"/>
      <c r="KH724" s="7"/>
      <c r="KI724" s="7"/>
      <c r="KJ724" s="7"/>
      <c r="KK724" s="7"/>
      <c r="KL724" s="7"/>
      <c r="KM724" s="7"/>
      <c r="KN724" s="7"/>
      <c r="KO724" s="7"/>
      <c r="KP724" s="7"/>
      <c r="KQ724" s="7"/>
      <c r="KR724" s="7"/>
      <c r="KS724" s="7"/>
      <c r="KT724" s="7"/>
      <c r="KU724" s="7"/>
      <c r="KV724" s="7"/>
      <c r="KW724" s="7"/>
      <c r="KX724" s="7"/>
      <c r="KY724" s="7"/>
      <c r="KZ724" s="7"/>
      <c r="LA724" s="7"/>
      <c r="LB724" s="7"/>
      <c r="LC724" s="7"/>
      <c r="LD724" s="7"/>
      <c r="LE724" s="7"/>
      <c r="LF724" s="7"/>
      <c r="LG724" s="7"/>
      <c r="LH724" s="7"/>
      <c r="LI724" s="7"/>
      <c r="LJ724" s="7"/>
      <c r="LK724" s="7"/>
      <c r="LL724" s="7"/>
      <c r="LM724" s="7"/>
      <c r="LN724" s="7"/>
      <c r="LO724" s="7"/>
      <c r="LP724" s="7"/>
      <c r="LQ724" s="7"/>
      <c r="LR724" s="7"/>
      <c r="LS724" s="7"/>
      <c r="LT724" s="7"/>
      <c r="LU724" s="7"/>
      <c r="LV724" s="7"/>
      <c r="LW724" s="7"/>
      <c r="LX724" s="7"/>
      <c r="LY724" s="7"/>
      <c r="LZ724" s="7"/>
      <c r="MA724" s="7"/>
      <c r="MB724" s="7"/>
      <c r="MC724" s="7"/>
      <c r="MD724" s="7"/>
      <c r="ME724" s="7"/>
      <c r="MF724" s="7"/>
      <c r="MG724" s="7"/>
      <c r="MH724" s="7"/>
      <c r="MI724" s="7"/>
      <c r="MJ724" s="7"/>
      <c r="MK724" s="7"/>
      <c r="ML724" s="7"/>
      <c r="MM724" s="7"/>
      <c r="MN724" s="7"/>
      <c r="MO724" s="7"/>
      <c r="MP724" s="7"/>
      <c r="MQ724" s="7"/>
      <c r="MR724" s="7"/>
      <c r="MS724" s="7"/>
      <c r="MT724" s="7"/>
      <c r="MU724" s="7"/>
      <c r="MV724" s="7"/>
      <c r="MW724" s="7"/>
      <c r="MX724" s="7"/>
      <c r="MY724" s="7"/>
      <c r="MZ724" s="7"/>
      <c r="NA724" s="7"/>
      <c r="NB724" s="7"/>
      <c r="NC724" s="7"/>
      <c r="ND724" s="7"/>
      <c r="NE724" s="7"/>
      <c r="NF724" s="7"/>
      <c r="NG724" s="7"/>
      <c r="NH724" s="7"/>
      <c r="NI724" s="7"/>
      <c r="NJ724" s="7"/>
      <c r="NK724" s="7"/>
      <c r="NL724" s="7"/>
      <c r="NM724" s="7"/>
      <c r="NN724" s="7"/>
      <c r="NO724" s="7"/>
      <c r="NP724" s="7"/>
      <c r="NQ724" s="7"/>
      <c r="NR724" s="7"/>
      <c r="NS724" s="7"/>
      <c r="NT724" s="7"/>
      <c r="NU724" s="7"/>
      <c r="NV724" s="7"/>
      <c r="NW724" s="7"/>
      <c r="NX724" s="7"/>
      <c r="NY724" s="7"/>
      <c r="NZ724" s="7"/>
      <c r="OA724" s="7"/>
      <c r="OB724" s="7"/>
      <c r="OC724" s="7"/>
      <c r="OD724" s="7"/>
      <c r="OE724" s="7"/>
      <c r="OF724" s="7"/>
      <c r="OG724" s="7"/>
      <c r="OH724" s="7"/>
      <c r="OI724" s="7"/>
      <c r="OJ724" s="7"/>
      <c r="OK724" s="7"/>
      <c r="OL724" s="7"/>
      <c r="OM724" s="7"/>
      <c r="ON724" s="7"/>
      <c r="OO724" s="7"/>
      <c r="OP724" s="7"/>
      <c r="OQ724" s="7"/>
      <c r="OR724" s="7"/>
      <c r="OS724" s="7"/>
      <c r="OT724" s="7"/>
      <c r="OU724" s="7"/>
      <c r="OV724" s="7"/>
      <c r="OW724" s="7"/>
      <c r="OX724" s="7"/>
      <c r="OY724" s="7"/>
      <c r="OZ724" s="7"/>
      <c r="PA724" s="7"/>
      <c r="PB724" s="7"/>
      <c r="PC724" s="7"/>
      <c r="PD724" s="7"/>
      <c r="PE724" s="7"/>
      <c r="PF724" s="7"/>
      <c r="PG724" s="7"/>
      <c r="PH724" s="7"/>
      <c r="PI724" s="7"/>
      <c r="PJ724" s="7"/>
      <c r="PK724" s="7"/>
      <c r="PL724" s="7"/>
      <c r="PM724" s="7"/>
      <c r="PN724" s="7"/>
      <c r="PO724" s="7"/>
      <c r="PP724" s="7"/>
      <c r="PQ724" s="7"/>
      <c r="PR724" s="7"/>
      <c r="PS724" s="7"/>
      <c r="PT724" s="7"/>
      <c r="PU724" s="7"/>
      <c r="PV724" s="7"/>
      <c r="PW724" s="7"/>
      <c r="PX724" s="7"/>
      <c r="PY724" s="7"/>
      <c r="PZ724" s="7"/>
      <c r="QA724" s="7"/>
      <c r="QB724" s="7"/>
      <c r="QC724" s="7"/>
      <c r="QD724" s="7"/>
      <c r="QE724" s="7"/>
      <c r="QF724" s="7"/>
      <c r="QG724" s="7"/>
      <c r="QH724" s="7"/>
      <c r="QI724" s="7"/>
      <c r="QJ724" s="7"/>
      <c r="QK724" s="7"/>
      <c r="QL724" s="7"/>
      <c r="QM724" s="7"/>
      <c r="QN724" s="7"/>
      <c r="QO724" s="7"/>
      <c r="QP724" s="7"/>
      <c r="QQ724" s="7"/>
      <c r="QR724" s="7"/>
      <c r="QS724" s="7"/>
      <c r="QT724" s="7"/>
      <c r="QU724" s="7"/>
      <c r="QV724" s="7"/>
      <c r="QW724" s="7"/>
      <c r="QX724" s="7"/>
      <c r="QY724" s="7"/>
      <c r="QZ724" s="7"/>
      <c r="RA724" s="7"/>
      <c r="RB724" s="7"/>
      <c r="RC724" s="7"/>
      <c r="RD724" s="7"/>
      <c r="RE724" s="7"/>
      <c r="RF724" s="7"/>
      <c r="RG724" s="7"/>
      <c r="RH724" s="7"/>
      <c r="RI724" s="7"/>
      <c r="RJ724" s="7"/>
      <c r="RK724" s="7"/>
      <c r="RL724" s="7"/>
      <c r="RM724" s="7"/>
      <c r="RN724" s="7"/>
      <c r="RO724" s="7"/>
      <c r="RP724" s="7"/>
      <c r="RQ724" s="7"/>
      <c r="RR724" s="7"/>
      <c r="RS724" s="7"/>
      <c r="RT724" s="7"/>
      <c r="RU724" s="7"/>
      <c r="RV724" s="7"/>
      <c r="RW724" s="7"/>
      <c r="RX724" s="7"/>
      <c r="RY724" s="7"/>
      <c r="RZ724" s="7"/>
      <c r="SA724" s="7"/>
      <c r="SB724" s="7"/>
      <c r="SC724" s="7"/>
      <c r="SD724" s="7"/>
      <c r="SE724" s="7"/>
      <c r="SF724" s="7"/>
      <c r="SG724" s="7"/>
      <c r="SH724" s="7"/>
      <c r="SI724" s="7"/>
      <c r="SJ724" s="7"/>
      <c r="SK724" s="7"/>
    </row>
    <row r="725" ht="14.2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  <c r="DT725" s="7"/>
      <c r="DU725" s="7"/>
      <c r="DV725" s="7"/>
      <c r="DW725" s="7"/>
      <c r="DX725" s="7"/>
      <c r="DY725" s="7"/>
      <c r="DZ725" s="7"/>
      <c r="EA725" s="7"/>
      <c r="EB725" s="7"/>
      <c r="EC725" s="7"/>
      <c r="ED725" s="7"/>
      <c r="EE725" s="7"/>
      <c r="EF725" s="7"/>
      <c r="EG725" s="7"/>
      <c r="EH725" s="7"/>
      <c r="EI725" s="7"/>
      <c r="EJ725" s="7"/>
      <c r="EK725" s="7"/>
      <c r="EL725" s="7"/>
      <c r="EM725" s="7"/>
      <c r="EN725" s="7"/>
      <c r="EO725" s="7"/>
      <c r="EP725" s="7"/>
      <c r="EQ725" s="7"/>
      <c r="ER725" s="7"/>
      <c r="ES725" s="7"/>
      <c r="ET725" s="7"/>
      <c r="EU725" s="7"/>
      <c r="EV725" s="7"/>
      <c r="EW725" s="7"/>
      <c r="EX725" s="7"/>
      <c r="EY725" s="7"/>
      <c r="EZ725" s="7"/>
      <c r="FA725" s="7"/>
      <c r="FB725" s="7"/>
      <c r="FC725" s="7"/>
      <c r="FD725" s="7"/>
      <c r="FE725" s="7"/>
      <c r="FF725" s="7"/>
      <c r="FG725" s="7"/>
      <c r="FH725" s="7"/>
      <c r="FI725" s="7"/>
      <c r="FJ725" s="7"/>
      <c r="FK725" s="7"/>
      <c r="FL725" s="7"/>
      <c r="FM725" s="7"/>
      <c r="FN725" s="7"/>
      <c r="FO725" s="7"/>
      <c r="FP725" s="7"/>
      <c r="FQ725" s="7"/>
      <c r="FR725" s="7"/>
      <c r="FS725" s="7"/>
      <c r="FT725" s="7"/>
      <c r="FU725" s="7"/>
      <c r="FV725" s="7"/>
      <c r="FW725" s="7"/>
      <c r="FX725" s="7"/>
      <c r="FY725" s="7"/>
      <c r="FZ725" s="7"/>
      <c r="GA725" s="7"/>
      <c r="GB725" s="7"/>
      <c r="GC725" s="7"/>
      <c r="GD725" s="7"/>
      <c r="GE725" s="7"/>
      <c r="GF725" s="7"/>
      <c r="GG725" s="7"/>
      <c r="GH725" s="7"/>
      <c r="GI725" s="7"/>
      <c r="GJ725" s="7"/>
      <c r="GK725" s="7"/>
      <c r="GL725" s="7"/>
      <c r="GM725" s="7"/>
      <c r="GN725" s="7"/>
      <c r="GO725" s="7"/>
      <c r="GP725" s="7"/>
      <c r="GQ725" s="7"/>
      <c r="GR725" s="7"/>
      <c r="GS725" s="7"/>
      <c r="GT725" s="7"/>
      <c r="GU725" s="7"/>
      <c r="GV725" s="7"/>
      <c r="GW725" s="7"/>
      <c r="GX725" s="7"/>
      <c r="GY725" s="7"/>
      <c r="GZ725" s="7"/>
      <c r="HA725" s="7"/>
      <c r="HB725" s="7"/>
      <c r="HC725" s="7"/>
      <c r="HD725" s="7"/>
      <c r="HE725" s="7"/>
      <c r="HF725" s="7"/>
      <c r="HG725" s="7"/>
      <c r="HH725" s="7"/>
      <c r="HI725" s="7"/>
      <c r="HJ725" s="7"/>
      <c r="HK725" s="7"/>
      <c r="HL725" s="7"/>
      <c r="HM725" s="7"/>
      <c r="HN725" s="7"/>
      <c r="HO725" s="7"/>
      <c r="HP725" s="7"/>
      <c r="HQ725" s="7"/>
      <c r="HR725" s="7"/>
      <c r="HS725" s="7"/>
      <c r="HT725" s="7"/>
      <c r="HU725" s="7"/>
      <c r="HV725" s="7"/>
      <c r="HW725" s="7"/>
      <c r="HX725" s="7"/>
      <c r="HY725" s="7"/>
      <c r="HZ725" s="7"/>
      <c r="IA725" s="7"/>
      <c r="IB725" s="7"/>
      <c r="IC725" s="7"/>
      <c r="ID725" s="7"/>
      <c r="IE725" s="7"/>
      <c r="IF725" s="7"/>
      <c r="IG725" s="7"/>
      <c r="IH725" s="7"/>
      <c r="II725" s="7"/>
      <c r="IJ725" s="7"/>
      <c r="IK725" s="7"/>
      <c r="IL725" s="7"/>
      <c r="IM725" s="7"/>
      <c r="IN725" s="7"/>
      <c r="IO725" s="7"/>
      <c r="IP725" s="7"/>
      <c r="IQ725" s="7"/>
      <c r="IR725" s="7"/>
      <c r="IS725" s="7"/>
      <c r="IT725" s="7"/>
      <c r="IU725" s="7"/>
      <c r="IV725" s="7"/>
      <c r="IW725" s="7"/>
      <c r="IX725" s="7"/>
      <c r="IY725" s="7"/>
      <c r="IZ725" s="7"/>
      <c r="JA725" s="7"/>
      <c r="JB725" s="7"/>
      <c r="JC725" s="7"/>
      <c r="JD725" s="7"/>
      <c r="JE725" s="7"/>
      <c r="JF725" s="7"/>
      <c r="JG725" s="7"/>
      <c r="JH725" s="7"/>
      <c r="JI725" s="7"/>
      <c r="JJ725" s="7"/>
      <c r="JK725" s="7"/>
      <c r="JL725" s="7"/>
      <c r="JM725" s="7"/>
      <c r="JN725" s="7"/>
      <c r="JO725" s="7"/>
      <c r="JP725" s="7"/>
      <c r="JQ725" s="7"/>
      <c r="JR725" s="7"/>
      <c r="JS725" s="7"/>
      <c r="JT725" s="7"/>
      <c r="JU725" s="7"/>
      <c r="JV725" s="7"/>
      <c r="JW725" s="7"/>
      <c r="JX725" s="7"/>
      <c r="JY725" s="7"/>
      <c r="JZ725" s="7"/>
      <c r="KA725" s="7"/>
      <c r="KB725" s="7"/>
      <c r="KC725" s="7"/>
      <c r="KD725" s="7"/>
      <c r="KE725" s="7"/>
      <c r="KF725" s="7"/>
      <c r="KG725" s="7"/>
      <c r="KH725" s="7"/>
      <c r="KI725" s="7"/>
      <c r="KJ725" s="7"/>
      <c r="KK725" s="7"/>
      <c r="KL725" s="7"/>
      <c r="KM725" s="7"/>
      <c r="KN725" s="7"/>
      <c r="KO725" s="7"/>
      <c r="KP725" s="7"/>
      <c r="KQ725" s="7"/>
      <c r="KR725" s="7"/>
      <c r="KS725" s="7"/>
      <c r="KT725" s="7"/>
      <c r="KU725" s="7"/>
      <c r="KV725" s="7"/>
      <c r="KW725" s="7"/>
      <c r="KX725" s="7"/>
      <c r="KY725" s="7"/>
      <c r="KZ725" s="7"/>
      <c r="LA725" s="7"/>
      <c r="LB725" s="7"/>
      <c r="LC725" s="7"/>
      <c r="LD725" s="7"/>
      <c r="LE725" s="7"/>
      <c r="LF725" s="7"/>
      <c r="LG725" s="7"/>
      <c r="LH725" s="7"/>
      <c r="LI725" s="7"/>
      <c r="LJ725" s="7"/>
      <c r="LK725" s="7"/>
      <c r="LL725" s="7"/>
      <c r="LM725" s="7"/>
      <c r="LN725" s="7"/>
      <c r="LO725" s="7"/>
      <c r="LP725" s="7"/>
      <c r="LQ725" s="7"/>
      <c r="LR725" s="7"/>
      <c r="LS725" s="7"/>
      <c r="LT725" s="7"/>
      <c r="LU725" s="7"/>
      <c r="LV725" s="7"/>
      <c r="LW725" s="7"/>
      <c r="LX725" s="7"/>
      <c r="LY725" s="7"/>
      <c r="LZ725" s="7"/>
      <c r="MA725" s="7"/>
      <c r="MB725" s="7"/>
      <c r="MC725" s="7"/>
      <c r="MD725" s="7"/>
      <c r="ME725" s="7"/>
      <c r="MF725" s="7"/>
      <c r="MG725" s="7"/>
      <c r="MH725" s="7"/>
      <c r="MI725" s="7"/>
      <c r="MJ725" s="7"/>
      <c r="MK725" s="7"/>
      <c r="ML725" s="7"/>
      <c r="MM725" s="7"/>
      <c r="MN725" s="7"/>
      <c r="MO725" s="7"/>
      <c r="MP725" s="7"/>
      <c r="MQ725" s="7"/>
      <c r="MR725" s="7"/>
      <c r="MS725" s="7"/>
      <c r="MT725" s="7"/>
      <c r="MU725" s="7"/>
      <c r="MV725" s="7"/>
      <c r="MW725" s="7"/>
      <c r="MX725" s="7"/>
      <c r="MY725" s="7"/>
      <c r="MZ725" s="7"/>
      <c r="NA725" s="7"/>
      <c r="NB725" s="7"/>
      <c r="NC725" s="7"/>
      <c r="ND725" s="7"/>
      <c r="NE725" s="7"/>
      <c r="NF725" s="7"/>
      <c r="NG725" s="7"/>
      <c r="NH725" s="7"/>
      <c r="NI725" s="7"/>
      <c r="NJ725" s="7"/>
      <c r="NK725" s="7"/>
      <c r="NL725" s="7"/>
      <c r="NM725" s="7"/>
      <c r="NN725" s="7"/>
      <c r="NO725" s="7"/>
      <c r="NP725" s="7"/>
      <c r="NQ725" s="7"/>
      <c r="NR725" s="7"/>
      <c r="NS725" s="7"/>
      <c r="NT725" s="7"/>
      <c r="NU725" s="7"/>
      <c r="NV725" s="7"/>
      <c r="NW725" s="7"/>
      <c r="NX725" s="7"/>
      <c r="NY725" s="7"/>
      <c r="NZ725" s="7"/>
      <c r="OA725" s="7"/>
      <c r="OB725" s="7"/>
      <c r="OC725" s="7"/>
      <c r="OD725" s="7"/>
      <c r="OE725" s="7"/>
      <c r="OF725" s="7"/>
      <c r="OG725" s="7"/>
      <c r="OH725" s="7"/>
      <c r="OI725" s="7"/>
      <c r="OJ725" s="7"/>
      <c r="OK725" s="7"/>
      <c r="OL725" s="7"/>
      <c r="OM725" s="7"/>
      <c r="ON725" s="7"/>
      <c r="OO725" s="7"/>
      <c r="OP725" s="7"/>
      <c r="OQ725" s="7"/>
      <c r="OR725" s="7"/>
      <c r="OS725" s="7"/>
      <c r="OT725" s="7"/>
      <c r="OU725" s="7"/>
      <c r="OV725" s="7"/>
      <c r="OW725" s="7"/>
      <c r="OX725" s="7"/>
      <c r="OY725" s="7"/>
      <c r="OZ725" s="7"/>
      <c r="PA725" s="7"/>
      <c r="PB725" s="7"/>
      <c r="PC725" s="7"/>
      <c r="PD725" s="7"/>
      <c r="PE725" s="7"/>
      <c r="PF725" s="7"/>
      <c r="PG725" s="7"/>
      <c r="PH725" s="7"/>
      <c r="PI725" s="7"/>
      <c r="PJ725" s="7"/>
      <c r="PK725" s="7"/>
      <c r="PL725" s="7"/>
      <c r="PM725" s="7"/>
      <c r="PN725" s="7"/>
      <c r="PO725" s="7"/>
      <c r="PP725" s="7"/>
      <c r="PQ725" s="7"/>
      <c r="PR725" s="7"/>
      <c r="PS725" s="7"/>
      <c r="PT725" s="7"/>
      <c r="PU725" s="7"/>
      <c r="PV725" s="7"/>
      <c r="PW725" s="7"/>
      <c r="PX725" s="7"/>
      <c r="PY725" s="7"/>
      <c r="PZ725" s="7"/>
      <c r="QA725" s="7"/>
      <c r="QB725" s="7"/>
      <c r="QC725" s="7"/>
      <c r="QD725" s="7"/>
      <c r="QE725" s="7"/>
      <c r="QF725" s="7"/>
      <c r="QG725" s="7"/>
      <c r="QH725" s="7"/>
      <c r="QI725" s="7"/>
      <c r="QJ725" s="7"/>
      <c r="QK725" s="7"/>
      <c r="QL725" s="7"/>
      <c r="QM725" s="7"/>
      <c r="QN725" s="7"/>
      <c r="QO725" s="7"/>
      <c r="QP725" s="7"/>
      <c r="QQ725" s="7"/>
      <c r="QR725" s="7"/>
      <c r="QS725" s="7"/>
      <c r="QT725" s="7"/>
      <c r="QU725" s="7"/>
      <c r="QV725" s="7"/>
      <c r="QW725" s="7"/>
      <c r="QX725" s="7"/>
      <c r="QY725" s="7"/>
      <c r="QZ725" s="7"/>
      <c r="RA725" s="7"/>
      <c r="RB725" s="7"/>
      <c r="RC725" s="7"/>
      <c r="RD725" s="7"/>
      <c r="RE725" s="7"/>
      <c r="RF725" s="7"/>
      <c r="RG725" s="7"/>
      <c r="RH725" s="7"/>
      <c r="RI725" s="7"/>
      <c r="RJ725" s="7"/>
      <c r="RK725" s="7"/>
      <c r="RL725" s="7"/>
      <c r="RM725" s="7"/>
      <c r="RN725" s="7"/>
      <c r="RO725" s="7"/>
      <c r="RP725" s="7"/>
      <c r="RQ725" s="7"/>
      <c r="RR725" s="7"/>
      <c r="RS725" s="7"/>
      <c r="RT725" s="7"/>
      <c r="RU725" s="7"/>
      <c r="RV725" s="7"/>
      <c r="RW725" s="7"/>
      <c r="RX725" s="7"/>
      <c r="RY725" s="7"/>
      <c r="RZ725" s="7"/>
      <c r="SA725" s="7"/>
      <c r="SB725" s="7"/>
      <c r="SC725" s="7"/>
      <c r="SD725" s="7"/>
      <c r="SE725" s="7"/>
      <c r="SF725" s="7"/>
      <c r="SG725" s="7"/>
      <c r="SH725" s="7"/>
      <c r="SI725" s="7"/>
      <c r="SJ725" s="7"/>
      <c r="SK725" s="7"/>
    </row>
    <row r="726" ht="14.2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  <c r="DT726" s="7"/>
      <c r="DU726" s="7"/>
      <c r="DV726" s="7"/>
      <c r="DW726" s="7"/>
      <c r="DX726" s="7"/>
      <c r="DY726" s="7"/>
      <c r="DZ726" s="7"/>
      <c r="EA726" s="7"/>
      <c r="EB726" s="7"/>
      <c r="EC726" s="7"/>
      <c r="ED726" s="7"/>
      <c r="EE726" s="7"/>
      <c r="EF726" s="7"/>
      <c r="EG726" s="7"/>
      <c r="EH726" s="7"/>
      <c r="EI726" s="7"/>
      <c r="EJ726" s="7"/>
      <c r="EK726" s="7"/>
      <c r="EL726" s="7"/>
      <c r="EM726" s="7"/>
      <c r="EN726" s="7"/>
      <c r="EO726" s="7"/>
      <c r="EP726" s="7"/>
      <c r="EQ726" s="7"/>
      <c r="ER726" s="7"/>
      <c r="ES726" s="7"/>
      <c r="ET726" s="7"/>
      <c r="EU726" s="7"/>
      <c r="EV726" s="7"/>
      <c r="EW726" s="7"/>
      <c r="EX726" s="7"/>
      <c r="EY726" s="7"/>
      <c r="EZ726" s="7"/>
      <c r="FA726" s="7"/>
      <c r="FB726" s="7"/>
      <c r="FC726" s="7"/>
      <c r="FD726" s="7"/>
      <c r="FE726" s="7"/>
      <c r="FF726" s="7"/>
      <c r="FG726" s="7"/>
      <c r="FH726" s="7"/>
      <c r="FI726" s="7"/>
      <c r="FJ726" s="7"/>
      <c r="FK726" s="7"/>
      <c r="FL726" s="7"/>
      <c r="FM726" s="7"/>
      <c r="FN726" s="7"/>
      <c r="FO726" s="7"/>
      <c r="FP726" s="7"/>
      <c r="FQ726" s="7"/>
      <c r="FR726" s="7"/>
      <c r="FS726" s="7"/>
      <c r="FT726" s="7"/>
      <c r="FU726" s="7"/>
      <c r="FV726" s="7"/>
      <c r="FW726" s="7"/>
      <c r="FX726" s="7"/>
      <c r="FY726" s="7"/>
      <c r="FZ726" s="7"/>
      <c r="GA726" s="7"/>
      <c r="GB726" s="7"/>
      <c r="GC726" s="7"/>
      <c r="GD726" s="7"/>
      <c r="GE726" s="7"/>
      <c r="GF726" s="7"/>
      <c r="GG726" s="7"/>
      <c r="GH726" s="7"/>
      <c r="GI726" s="7"/>
      <c r="GJ726" s="7"/>
      <c r="GK726" s="7"/>
      <c r="GL726" s="7"/>
      <c r="GM726" s="7"/>
      <c r="GN726" s="7"/>
      <c r="GO726" s="7"/>
      <c r="GP726" s="7"/>
      <c r="GQ726" s="7"/>
      <c r="GR726" s="7"/>
      <c r="GS726" s="7"/>
      <c r="GT726" s="7"/>
      <c r="GU726" s="7"/>
      <c r="GV726" s="7"/>
      <c r="GW726" s="7"/>
      <c r="GX726" s="7"/>
      <c r="GY726" s="7"/>
      <c r="GZ726" s="7"/>
      <c r="HA726" s="7"/>
      <c r="HB726" s="7"/>
      <c r="HC726" s="7"/>
      <c r="HD726" s="7"/>
      <c r="HE726" s="7"/>
      <c r="HF726" s="7"/>
      <c r="HG726" s="7"/>
      <c r="HH726" s="7"/>
      <c r="HI726" s="7"/>
      <c r="HJ726" s="7"/>
      <c r="HK726" s="7"/>
      <c r="HL726" s="7"/>
      <c r="HM726" s="7"/>
      <c r="HN726" s="7"/>
      <c r="HO726" s="7"/>
      <c r="HP726" s="7"/>
      <c r="HQ726" s="7"/>
      <c r="HR726" s="7"/>
      <c r="HS726" s="7"/>
      <c r="HT726" s="7"/>
      <c r="HU726" s="7"/>
      <c r="HV726" s="7"/>
      <c r="HW726" s="7"/>
      <c r="HX726" s="7"/>
      <c r="HY726" s="7"/>
      <c r="HZ726" s="7"/>
      <c r="IA726" s="7"/>
      <c r="IB726" s="7"/>
      <c r="IC726" s="7"/>
      <c r="ID726" s="7"/>
      <c r="IE726" s="7"/>
      <c r="IF726" s="7"/>
      <c r="IG726" s="7"/>
      <c r="IH726" s="7"/>
      <c r="II726" s="7"/>
      <c r="IJ726" s="7"/>
      <c r="IK726" s="7"/>
      <c r="IL726" s="7"/>
      <c r="IM726" s="7"/>
      <c r="IN726" s="7"/>
      <c r="IO726" s="7"/>
      <c r="IP726" s="7"/>
      <c r="IQ726" s="7"/>
      <c r="IR726" s="7"/>
      <c r="IS726" s="7"/>
      <c r="IT726" s="7"/>
      <c r="IU726" s="7"/>
      <c r="IV726" s="7"/>
      <c r="IW726" s="7"/>
      <c r="IX726" s="7"/>
      <c r="IY726" s="7"/>
      <c r="IZ726" s="7"/>
      <c r="JA726" s="7"/>
      <c r="JB726" s="7"/>
      <c r="JC726" s="7"/>
      <c r="JD726" s="7"/>
      <c r="JE726" s="7"/>
      <c r="JF726" s="7"/>
      <c r="JG726" s="7"/>
      <c r="JH726" s="7"/>
      <c r="JI726" s="7"/>
      <c r="JJ726" s="7"/>
      <c r="JK726" s="7"/>
      <c r="JL726" s="7"/>
      <c r="JM726" s="7"/>
      <c r="JN726" s="7"/>
      <c r="JO726" s="7"/>
      <c r="JP726" s="7"/>
      <c r="JQ726" s="7"/>
      <c r="JR726" s="7"/>
      <c r="JS726" s="7"/>
      <c r="JT726" s="7"/>
      <c r="JU726" s="7"/>
      <c r="JV726" s="7"/>
      <c r="JW726" s="7"/>
      <c r="JX726" s="7"/>
      <c r="JY726" s="7"/>
      <c r="JZ726" s="7"/>
      <c r="KA726" s="7"/>
      <c r="KB726" s="7"/>
      <c r="KC726" s="7"/>
      <c r="KD726" s="7"/>
      <c r="KE726" s="7"/>
      <c r="KF726" s="7"/>
      <c r="KG726" s="7"/>
      <c r="KH726" s="7"/>
      <c r="KI726" s="7"/>
      <c r="KJ726" s="7"/>
      <c r="KK726" s="7"/>
      <c r="KL726" s="7"/>
      <c r="KM726" s="7"/>
      <c r="KN726" s="7"/>
      <c r="KO726" s="7"/>
      <c r="KP726" s="7"/>
      <c r="KQ726" s="7"/>
      <c r="KR726" s="7"/>
      <c r="KS726" s="7"/>
      <c r="KT726" s="7"/>
      <c r="KU726" s="7"/>
      <c r="KV726" s="7"/>
      <c r="KW726" s="7"/>
      <c r="KX726" s="7"/>
      <c r="KY726" s="7"/>
      <c r="KZ726" s="7"/>
      <c r="LA726" s="7"/>
      <c r="LB726" s="7"/>
      <c r="LC726" s="7"/>
      <c r="LD726" s="7"/>
      <c r="LE726" s="7"/>
      <c r="LF726" s="7"/>
      <c r="LG726" s="7"/>
      <c r="LH726" s="7"/>
      <c r="LI726" s="7"/>
      <c r="LJ726" s="7"/>
      <c r="LK726" s="7"/>
      <c r="LL726" s="7"/>
      <c r="LM726" s="7"/>
      <c r="LN726" s="7"/>
      <c r="LO726" s="7"/>
      <c r="LP726" s="7"/>
      <c r="LQ726" s="7"/>
      <c r="LR726" s="7"/>
      <c r="LS726" s="7"/>
      <c r="LT726" s="7"/>
      <c r="LU726" s="7"/>
      <c r="LV726" s="7"/>
      <c r="LW726" s="7"/>
      <c r="LX726" s="7"/>
      <c r="LY726" s="7"/>
      <c r="LZ726" s="7"/>
      <c r="MA726" s="7"/>
      <c r="MB726" s="7"/>
      <c r="MC726" s="7"/>
      <c r="MD726" s="7"/>
      <c r="ME726" s="7"/>
      <c r="MF726" s="7"/>
      <c r="MG726" s="7"/>
      <c r="MH726" s="7"/>
      <c r="MI726" s="7"/>
      <c r="MJ726" s="7"/>
      <c r="MK726" s="7"/>
      <c r="ML726" s="7"/>
      <c r="MM726" s="7"/>
      <c r="MN726" s="7"/>
      <c r="MO726" s="7"/>
      <c r="MP726" s="7"/>
      <c r="MQ726" s="7"/>
      <c r="MR726" s="7"/>
      <c r="MS726" s="7"/>
      <c r="MT726" s="7"/>
      <c r="MU726" s="7"/>
      <c r="MV726" s="7"/>
      <c r="MW726" s="7"/>
      <c r="MX726" s="7"/>
      <c r="MY726" s="7"/>
      <c r="MZ726" s="7"/>
      <c r="NA726" s="7"/>
      <c r="NB726" s="7"/>
      <c r="NC726" s="7"/>
      <c r="ND726" s="7"/>
      <c r="NE726" s="7"/>
      <c r="NF726" s="7"/>
      <c r="NG726" s="7"/>
      <c r="NH726" s="7"/>
      <c r="NI726" s="7"/>
      <c r="NJ726" s="7"/>
      <c r="NK726" s="7"/>
      <c r="NL726" s="7"/>
      <c r="NM726" s="7"/>
      <c r="NN726" s="7"/>
      <c r="NO726" s="7"/>
      <c r="NP726" s="7"/>
      <c r="NQ726" s="7"/>
      <c r="NR726" s="7"/>
      <c r="NS726" s="7"/>
      <c r="NT726" s="7"/>
      <c r="NU726" s="7"/>
      <c r="NV726" s="7"/>
      <c r="NW726" s="7"/>
      <c r="NX726" s="7"/>
      <c r="NY726" s="7"/>
      <c r="NZ726" s="7"/>
      <c r="OA726" s="7"/>
      <c r="OB726" s="7"/>
      <c r="OC726" s="7"/>
      <c r="OD726" s="7"/>
      <c r="OE726" s="7"/>
      <c r="OF726" s="7"/>
      <c r="OG726" s="7"/>
      <c r="OH726" s="7"/>
      <c r="OI726" s="7"/>
      <c r="OJ726" s="7"/>
      <c r="OK726" s="7"/>
      <c r="OL726" s="7"/>
      <c r="OM726" s="7"/>
      <c r="ON726" s="7"/>
      <c r="OO726" s="7"/>
      <c r="OP726" s="7"/>
      <c r="OQ726" s="7"/>
      <c r="OR726" s="7"/>
      <c r="OS726" s="7"/>
      <c r="OT726" s="7"/>
      <c r="OU726" s="7"/>
      <c r="OV726" s="7"/>
      <c r="OW726" s="7"/>
      <c r="OX726" s="7"/>
      <c r="OY726" s="7"/>
      <c r="OZ726" s="7"/>
      <c r="PA726" s="7"/>
      <c r="PB726" s="7"/>
      <c r="PC726" s="7"/>
      <c r="PD726" s="7"/>
      <c r="PE726" s="7"/>
      <c r="PF726" s="7"/>
      <c r="PG726" s="7"/>
      <c r="PH726" s="7"/>
      <c r="PI726" s="7"/>
      <c r="PJ726" s="7"/>
      <c r="PK726" s="7"/>
      <c r="PL726" s="7"/>
      <c r="PM726" s="7"/>
      <c r="PN726" s="7"/>
      <c r="PO726" s="7"/>
      <c r="PP726" s="7"/>
      <c r="PQ726" s="7"/>
      <c r="PR726" s="7"/>
      <c r="PS726" s="7"/>
      <c r="PT726" s="7"/>
      <c r="PU726" s="7"/>
      <c r="PV726" s="7"/>
      <c r="PW726" s="7"/>
      <c r="PX726" s="7"/>
      <c r="PY726" s="7"/>
      <c r="PZ726" s="7"/>
      <c r="QA726" s="7"/>
      <c r="QB726" s="7"/>
      <c r="QC726" s="7"/>
      <c r="QD726" s="7"/>
      <c r="QE726" s="7"/>
      <c r="QF726" s="7"/>
      <c r="QG726" s="7"/>
      <c r="QH726" s="7"/>
      <c r="QI726" s="7"/>
      <c r="QJ726" s="7"/>
      <c r="QK726" s="7"/>
      <c r="QL726" s="7"/>
      <c r="QM726" s="7"/>
      <c r="QN726" s="7"/>
      <c r="QO726" s="7"/>
      <c r="QP726" s="7"/>
      <c r="QQ726" s="7"/>
      <c r="QR726" s="7"/>
      <c r="QS726" s="7"/>
      <c r="QT726" s="7"/>
      <c r="QU726" s="7"/>
      <c r="QV726" s="7"/>
      <c r="QW726" s="7"/>
      <c r="QX726" s="7"/>
      <c r="QY726" s="7"/>
      <c r="QZ726" s="7"/>
      <c r="RA726" s="7"/>
      <c r="RB726" s="7"/>
      <c r="RC726" s="7"/>
      <c r="RD726" s="7"/>
      <c r="RE726" s="7"/>
      <c r="RF726" s="7"/>
      <c r="RG726" s="7"/>
      <c r="RH726" s="7"/>
      <c r="RI726" s="7"/>
      <c r="RJ726" s="7"/>
      <c r="RK726" s="7"/>
      <c r="RL726" s="7"/>
      <c r="RM726" s="7"/>
      <c r="RN726" s="7"/>
      <c r="RO726" s="7"/>
      <c r="RP726" s="7"/>
      <c r="RQ726" s="7"/>
      <c r="RR726" s="7"/>
      <c r="RS726" s="7"/>
      <c r="RT726" s="7"/>
      <c r="RU726" s="7"/>
      <c r="RV726" s="7"/>
      <c r="RW726" s="7"/>
      <c r="RX726" s="7"/>
      <c r="RY726" s="7"/>
      <c r="RZ726" s="7"/>
      <c r="SA726" s="7"/>
      <c r="SB726" s="7"/>
      <c r="SC726" s="7"/>
      <c r="SD726" s="7"/>
      <c r="SE726" s="7"/>
      <c r="SF726" s="7"/>
      <c r="SG726" s="7"/>
      <c r="SH726" s="7"/>
      <c r="SI726" s="7"/>
      <c r="SJ726" s="7"/>
      <c r="SK726" s="7"/>
    </row>
    <row r="727" ht="14.2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  <c r="DT727" s="7"/>
      <c r="DU727" s="7"/>
      <c r="DV727" s="7"/>
      <c r="DW727" s="7"/>
      <c r="DX727" s="7"/>
      <c r="DY727" s="7"/>
      <c r="DZ727" s="7"/>
      <c r="EA727" s="7"/>
      <c r="EB727" s="7"/>
      <c r="EC727" s="7"/>
      <c r="ED727" s="7"/>
      <c r="EE727" s="7"/>
      <c r="EF727" s="7"/>
      <c r="EG727" s="7"/>
      <c r="EH727" s="7"/>
      <c r="EI727" s="7"/>
      <c r="EJ727" s="7"/>
      <c r="EK727" s="7"/>
      <c r="EL727" s="7"/>
      <c r="EM727" s="7"/>
      <c r="EN727" s="7"/>
      <c r="EO727" s="7"/>
      <c r="EP727" s="7"/>
      <c r="EQ727" s="7"/>
      <c r="ER727" s="7"/>
      <c r="ES727" s="7"/>
      <c r="ET727" s="7"/>
      <c r="EU727" s="7"/>
      <c r="EV727" s="7"/>
      <c r="EW727" s="7"/>
      <c r="EX727" s="7"/>
      <c r="EY727" s="7"/>
      <c r="EZ727" s="7"/>
      <c r="FA727" s="7"/>
      <c r="FB727" s="7"/>
      <c r="FC727" s="7"/>
      <c r="FD727" s="7"/>
      <c r="FE727" s="7"/>
      <c r="FF727" s="7"/>
      <c r="FG727" s="7"/>
      <c r="FH727" s="7"/>
      <c r="FI727" s="7"/>
      <c r="FJ727" s="7"/>
      <c r="FK727" s="7"/>
      <c r="FL727" s="7"/>
      <c r="FM727" s="7"/>
      <c r="FN727" s="7"/>
      <c r="FO727" s="7"/>
      <c r="FP727" s="7"/>
      <c r="FQ727" s="7"/>
      <c r="FR727" s="7"/>
      <c r="FS727" s="7"/>
      <c r="FT727" s="7"/>
      <c r="FU727" s="7"/>
      <c r="FV727" s="7"/>
      <c r="FW727" s="7"/>
      <c r="FX727" s="7"/>
      <c r="FY727" s="7"/>
      <c r="FZ727" s="7"/>
      <c r="GA727" s="7"/>
      <c r="GB727" s="7"/>
      <c r="GC727" s="7"/>
      <c r="GD727" s="7"/>
      <c r="GE727" s="7"/>
      <c r="GF727" s="7"/>
      <c r="GG727" s="7"/>
      <c r="GH727" s="7"/>
      <c r="GI727" s="7"/>
      <c r="GJ727" s="7"/>
      <c r="GK727" s="7"/>
      <c r="GL727" s="7"/>
      <c r="GM727" s="7"/>
      <c r="GN727" s="7"/>
      <c r="GO727" s="7"/>
      <c r="GP727" s="7"/>
      <c r="GQ727" s="7"/>
      <c r="GR727" s="7"/>
      <c r="GS727" s="7"/>
      <c r="GT727" s="7"/>
      <c r="GU727" s="7"/>
      <c r="GV727" s="7"/>
      <c r="GW727" s="7"/>
      <c r="GX727" s="7"/>
      <c r="GY727" s="7"/>
      <c r="GZ727" s="7"/>
      <c r="HA727" s="7"/>
      <c r="HB727" s="7"/>
      <c r="HC727" s="7"/>
      <c r="HD727" s="7"/>
      <c r="HE727" s="7"/>
      <c r="HF727" s="7"/>
      <c r="HG727" s="7"/>
      <c r="HH727" s="7"/>
      <c r="HI727" s="7"/>
      <c r="HJ727" s="7"/>
      <c r="HK727" s="7"/>
      <c r="HL727" s="7"/>
      <c r="HM727" s="7"/>
      <c r="HN727" s="7"/>
      <c r="HO727" s="7"/>
      <c r="HP727" s="7"/>
      <c r="HQ727" s="7"/>
      <c r="HR727" s="7"/>
      <c r="HS727" s="7"/>
      <c r="HT727" s="7"/>
      <c r="HU727" s="7"/>
      <c r="HV727" s="7"/>
      <c r="HW727" s="7"/>
      <c r="HX727" s="7"/>
      <c r="HY727" s="7"/>
      <c r="HZ727" s="7"/>
      <c r="IA727" s="7"/>
      <c r="IB727" s="7"/>
      <c r="IC727" s="7"/>
      <c r="ID727" s="7"/>
      <c r="IE727" s="7"/>
      <c r="IF727" s="7"/>
      <c r="IG727" s="7"/>
      <c r="IH727" s="7"/>
      <c r="II727" s="7"/>
      <c r="IJ727" s="7"/>
      <c r="IK727" s="7"/>
      <c r="IL727" s="7"/>
      <c r="IM727" s="7"/>
      <c r="IN727" s="7"/>
      <c r="IO727" s="7"/>
      <c r="IP727" s="7"/>
      <c r="IQ727" s="7"/>
      <c r="IR727" s="7"/>
      <c r="IS727" s="7"/>
      <c r="IT727" s="7"/>
      <c r="IU727" s="7"/>
      <c r="IV727" s="7"/>
      <c r="IW727" s="7"/>
      <c r="IX727" s="7"/>
      <c r="IY727" s="7"/>
      <c r="IZ727" s="7"/>
      <c r="JA727" s="7"/>
      <c r="JB727" s="7"/>
      <c r="JC727" s="7"/>
      <c r="JD727" s="7"/>
      <c r="JE727" s="7"/>
      <c r="JF727" s="7"/>
      <c r="JG727" s="7"/>
      <c r="JH727" s="7"/>
      <c r="JI727" s="7"/>
      <c r="JJ727" s="7"/>
      <c r="JK727" s="7"/>
      <c r="JL727" s="7"/>
      <c r="JM727" s="7"/>
      <c r="JN727" s="7"/>
      <c r="JO727" s="7"/>
      <c r="JP727" s="7"/>
      <c r="JQ727" s="7"/>
      <c r="JR727" s="7"/>
      <c r="JS727" s="7"/>
      <c r="JT727" s="7"/>
      <c r="JU727" s="7"/>
      <c r="JV727" s="7"/>
      <c r="JW727" s="7"/>
      <c r="JX727" s="7"/>
      <c r="JY727" s="7"/>
      <c r="JZ727" s="7"/>
      <c r="KA727" s="7"/>
      <c r="KB727" s="7"/>
      <c r="KC727" s="7"/>
      <c r="KD727" s="7"/>
      <c r="KE727" s="7"/>
      <c r="KF727" s="7"/>
      <c r="KG727" s="7"/>
      <c r="KH727" s="7"/>
      <c r="KI727" s="7"/>
      <c r="KJ727" s="7"/>
      <c r="KK727" s="7"/>
      <c r="KL727" s="7"/>
      <c r="KM727" s="7"/>
      <c r="KN727" s="7"/>
      <c r="KO727" s="7"/>
      <c r="KP727" s="7"/>
      <c r="KQ727" s="7"/>
      <c r="KR727" s="7"/>
      <c r="KS727" s="7"/>
      <c r="KT727" s="7"/>
      <c r="KU727" s="7"/>
      <c r="KV727" s="7"/>
      <c r="KW727" s="7"/>
      <c r="KX727" s="7"/>
      <c r="KY727" s="7"/>
      <c r="KZ727" s="7"/>
      <c r="LA727" s="7"/>
      <c r="LB727" s="7"/>
      <c r="LC727" s="7"/>
      <c r="LD727" s="7"/>
      <c r="LE727" s="7"/>
      <c r="LF727" s="7"/>
      <c r="LG727" s="7"/>
      <c r="LH727" s="7"/>
      <c r="LI727" s="7"/>
      <c r="LJ727" s="7"/>
      <c r="LK727" s="7"/>
      <c r="LL727" s="7"/>
      <c r="LM727" s="7"/>
      <c r="LN727" s="7"/>
      <c r="LO727" s="7"/>
      <c r="LP727" s="7"/>
      <c r="LQ727" s="7"/>
      <c r="LR727" s="7"/>
      <c r="LS727" s="7"/>
      <c r="LT727" s="7"/>
      <c r="LU727" s="7"/>
      <c r="LV727" s="7"/>
      <c r="LW727" s="7"/>
      <c r="LX727" s="7"/>
      <c r="LY727" s="7"/>
      <c r="LZ727" s="7"/>
      <c r="MA727" s="7"/>
      <c r="MB727" s="7"/>
      <c r="MC727" s="7"/>
      <c r="MD727" s="7"/>
      <c r="ME727" s="7"/>
      <c r="MF727" s="7"/>
      <c r="MG727" s="7"/>
      <c r="MH727" s="7"/>
      <c r="MI727" s="7"/>
      <c r="MJ727" s="7"/>
      <c r="MK727" s="7"/>
      <c r="ML727" s="7"/>
      <c r="MM727" s="7"/>
      <c r="MN727" s="7"/>
      <c r="MO727" s="7"/>
      <c r="MP727" s="7"/>
      <c r="MQ727" s="7"/>
      <c r="MR727" s="7"/>
      <c r="MS727" s="7"/>
      <c r="MT727" s="7"/>
      <c r="MU727" s="7"/>
      <c r="MV727" s="7"/>
      <c r="MW727" s="7"/>
      <c r="MX727" s="7"/>
      <c r="MY727" s="7"/>
      <c r="MZ727" s="7"/>
      <c r="NA727" s="7"/>
      <c r="NB727" s="7"/>
      <c r="NC727" s="7"/>
      <c r="ND727" s="7"/>
      <c r="NE727" s="7"/>
      <c r="NF727" s="7"/>
      <c r="NG727" s="7"/>
      <c r="NH727" s="7"/>
      <c r="NI727" s="7"/>
      <c r="NJ727" s="7"/>
      <c r="NK727" s="7"/>
      <c r="NL727" s="7"/>
      <c r="NM727" s="7"/>
      <c r="NN727" s="7"/>
      <c r="NO727" s="7"/>
      <c r="NP727" s="7"/>
      <c r="NQ727" s="7"/>
      <c r="NR727" s="7"/>
      <c r="NS727" s="7"/>
      <c r="NT727" s="7"/>
      <c r="NU727" s="7"/>
      <c r="NV727" s="7"/>
      <c r="NW727" s="7"/>
      <c r="NX727" s="7"/>
      <c r="NY727" s="7"/>
      <c r="NZ727" s="7"/>
      <c r="OA727" s="7"/>
      <c r="OB727" s="7"/>
      <c r="OC727" s="7"/>
      <c r="OD727" s="7"/>
      <c r="OE727" s="7"/>
      <c r="OF727" s="7"/>
      <c r="OG727" s="7"/>
      <c r="OH727" s="7"/>
      <c r="OI727" s="7"/>
      <c r="OJ727" s="7"/>
      <c r="OK727" s="7"/>
      <c r="OL727" s="7"/>
      <c r="OM727" s="7"/>
      <c r="ON727" s="7"/>
      <c r="OO727" s="7"/>
      <c r="OP727" s="7"/>
      <c r="OQ727" s="7"/>
      <c r="OR727" s="7"/>
      <c r="OS727" s="7"/>
      <c r="OT727" s="7"/>
      <c r="OU727" s="7"/>
      <c r="OV727" s="7"/>
      <c r="OW727" s="7"/>
      <c r="OX727" s="7"/>
      <c r="OY727" s="7"/>
      <c r="OZ727" s="7"/>
      <c r="PA727" s="7"/>
      <c r="PB727" s="7"/>
      <c r="PC727" s="7"/>
      <c r="PD727" s="7"/>
      <c r="PE727" s="7"/>
      <c r="PF727" s="7"/>
      <c r="PG727" s="7"/>
      <c r="PH727" s="7"/>
      <c r="PI727" s="7"/>
      <c r="PJ727" s="7"/>
      <c r="PK727" s="7"/>
      <c r="PL727" s="7"/>
      <c r="PM727" s="7"/>
      <c r="PN727" s="7"/>
      <c r="PO727" s="7"/>
      <c r="PP727" s="7"/>
      <c r="PQ727" s="7"/>
      <c r="PR727" s="7"/>
      <c r="PS727" s="7"/>
      <c r="PT727" s="7"/>
      <c r="PU727" s="7"/>
      <c r="PV727" s="7"/>
      <c r="PW727" s="7"/>
      <c r="PX727" s="7"/>
      <c r="PY727" s="7"/>
      <c r="PZ727" s="7"/>
      <c r="QA727" s="7"/>
      <c r="QB727" s="7"/>
      <c r="QC727" s="7"/>
      <c r="QD727" s="7"/>
      <c r="QE727" s="7"/>
      <c r="QF727" s="7"/>
      <c r="QG727" s="7"/>
      <c r="QH727" s="7"/>
      <c r="QI727" s="7"/>
      <c r="QJ727" s="7"/>
      <c r="QK727" s="7"/>
      <c r="QL727" s="7"/>
      <c r="QM727" s="7"/>
      <c r="QN727" s="7"/>
      <c r="QO727" s="7"/>
      <c r="QP727" s="7"/>
      <c r="QQ727" s="7"/>
      <c r="QR727" s="7"/>
      <c r="QS727" s="7"/>
      <c r="QT727" s="7"/>
      <c r="QU727" s="7"/>
      <c r="QV727" s="7"/>
      <c r="QW727" s="7"/>
      <c r="QX727" s="7"/>
      <c r="QY727" s="7"/>
      <c r="QZ727" s="7"/>
      <c r="RA727" s="7"/>
      <c r="RB727" s="7"/>
      <c r="RC727" s="7"/>
      <c r="RD727" s="7"/>
      <c r="RE727" s="7"/>
      <c r="RF727" s="7"/>
      <c r="RG727" s="7"/>
      <c r="RH727" s="7"/>
      <c r="RI727" s="7"/>
      <c r="RJ727" s="7"/>
      <c r="RK727" s="7"/>
      <c r="RL727" s="7"/>
      <c r="RM727" s="7"/>
      <c r="RN727" s="7"/>
      <c r="RO727" s="7"/>
      <c r="RP727" s="7"/>
      <c r="RQ727" s="7"/>
      <c r="RR727" s="7"/>
      <c r="RS727" s="7"/>
      <c r="RT727" s="7"/>
      <c r="RU727" s="7"/>
      <c r="RV727" s="7"/>
      <c r="RW727" s="7"/>
      <c r="RX727" s="7"/>
      <c r="RY727" s="7"/>
      <c r="RZ727" s="7"/>
      <c r="SA727" s="7"/>
      <c r="SB727" s="7"/>
      <c r="SC727" s="7"/>
      <c r="SD727" s="7"/>
      <c r="SE727" s="7"/>
      <c r="SF727" s="7"/>
      <c r="SG727" s="7"/>
      <c r="SH727" s="7"/>
      <c r="SI727" s="7"/>
      <c r="SJ727" s="7"/>
      <c r="SK727" s="7"/>
    </row>
    <row r="728" ht="14.2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  <c r="DT728" s="7"/>
      <c r="DU728" s="7"/>
      <c r="DV728" s="7"/>
      <c r="DW728" s="7"/>
      <c r="DX728" s="7"/>
      <c r="DY728" s="7"/>
      <c r="DZ728" s="7"/>
      <c r="EA728" s="7"/>
      <c r="EB728" s="7"/>
      <c r="EC728" s="7"/>
      <c r="ED728" s="7"/>
      <c r="EE728" s="7"/>
      <c r="EF728" s="7"/>
      <c r="EG728" s="7"/>
      <c r="EH728" s="7"/>
      <c r="EI728" s="7"/>
      <c r="EJ728" s="7"/>
      <c r="EK728" s="7"/>
      <c r="EL728" s="7"/>
      <c r="EM728" s="7"/>
      <c r="EN728" s="7"/>
      <c r="EO728" s="7"/>
      <c r="EP728" s="7"/>
      <c r="EQ728" s="7"/>
      <c r="ER728" s="7"/>
      <c r="ES728" s="7"/>
      <c r="ET728" s="7"/>
      <c r="EU728" s="7"/>
      <c r="EV728" s="7"/>
      <c r="EW728" s="7"/>
      <c r="EX728" s="7"/>
      <c r="EY728" s="7"/>
      <c r="EZ728" s="7"/>
      <c r="FA728" s="7"/>
      <c r="FB728" s="7"/>
      <c r="FC728" s="7"/>
      <c r="FD728" s="7"/>
      <c r="FE728" s="7"/>
      <c r="FF728" s="7"/>
      <c r="FG728" s="7"/>
      <c r="FH728" s="7"/>
      <c r="FI728" s="7"/>
      <c r="FJ728" s="7"/>
      <c r="FK728" s="7"/>
      <c r="FL728" s="7"/>
      <c r="FM728" s="7"/>
      <c r="FN728" s="7"/>
      <c r="FO728" s="7"/>
      <c r="FP728" s="7"/>
      <c r="FQ728" s="7"/>
      <c r="FR728" s="7"/>
      <c r="FS728" s="7"/>
      <c r="FT728" s="7"/>
      <c r="FU728" s="7"/>
      <c r="FV728" s="7"/>
      <c r="FW728" s="7"/>
      <c r="FX728" s="7"/>
      <c r="FY728" s="7"/>
      <c r="FZ728" s="7"/>
      <c r="GA728" s="7"/>
      <c r="GB728" s="7"/>
      <c r="GC728" s="7"/>
      <c r="GD728" s="7"/>
      <c r="GE728" s="7"/>
      <c r="GF728" s="7"/>
      <c r="GG728" s="7"/>
      <c r="GH728" s="7"/>
      <c r="GI728" s="7"/>
      <c r="GJ728" s="7"/>
      <c r="GK728" s="7"/>
      <c r="GL728" s="7"/>
      <c r="GM728" s="7"/>
      <c r="GN728" s="7"/>
      <c r="GO728" s="7"/>
      <c r="GP728" s="7"/>
      <c r="GQ728" s="7"/>
      <c r="GR728" s="7"/>
      <c r="GS728" s="7"/>
      <c r="GT728" s="7"/>
      <c r="GU728" s="7"/>
      <c r="GV728" s="7"/>
      <c r="GW728" s="7"/>
      <c r="GX728" s="7"/>
      <c r="GY728" s="7"/>
      <c r="GZ728" s="7"/>
      <c r="HA728" s="7"/>
      <c r="HB728" s="7"/>
      <c r="HC728" s="7"/>
      <c r="HD728" s="7"/>
      <c r="HE728" s="7"/>
      <c r="HF728" s="7"/>
      <c r="HG728" s="7"/>
      <c r="HH728" s="7"/>
      <c r="HI728" s="7"/>
      <c r="HJ728" s="7"/>
      <c r="HK728" s="7"/>
      <c r="HL728" s="7"/>
      <c r="HM728" s="7"/>
      <c r="HN728" s="7"/>
      <c r="HO728" s="7"/>
      <c r="HP728" s="7"/>
      <c r="HQ728" s="7"/>
      <c r="HR728" s="7"/>
      <c r="HS728" s="7"/>
      <c r="HT728" s="7"/>
      <c r="HU728" s="7"/>
      <c r="HV728" s="7"/>
      <c r="HW728" s="7"/>
      <c r="HX728" s="7"/>
      <c r="HY728" s="7"/>
      <c r="HZ728" s="7"/>
      <c r="IA728" s="7"/>
      <c r="IB728" s="7"/>
      <c r="IC728" s="7"/>
      <c r="ID728" s="7"/>
      <c r="IE728" s="7"/>
      <c r="IF728" s="7"/>
      <c r="IG728" s="7"/>
      <c r="IH728" s="7"/>
      <c r="II728" s="7"/>
      <c r="IJ728" s="7"/>
      <c r="IK728" s="7"/>
      <c r="IL728" s="7"/>
      <c r="IM728" s="7"/>
      <c r="IN728" s="7"/>
      <c r="IO728" s="7"/>
      <c r="IP728" s="7"/>
      <c r="IQ728" s="7"/>
      <c r="IR728" s="7"/>
      <c r="IS728" s="7"/>
      <c r="IT728" s="7"/>
      <c r="IU728" s="7"/>
      <c r="IV728" s="7"/>
      <c r="IW728" s="7"/>
      <c r="IX728" s="7"/>
      <c r="IY728" s="7"/>
      <c r="IZ728" s="7"/>
      <c r="JA728" s="7"/>
      <c r="JB728" s="7"/>
      <c r="JC728" s="7"/>
      <c r="JD728" s="7"/>
      <c r="JE728" s="7"/>
      <c r="JF728" s="7"/>
      <c r="JG728" s="7"/>
      <c r="JH728" s="7"/>
      <c r="JI728" s="7"/>
      <c r="JJ728" s="7"/>
      <c r="JK728" s="7"/>
      <c r="JL728" s="7"/>
      <c r="JM728" s="7"/>
      <c r="JN728" s="7"/>
      <c r="JO728" s="7"/>
      <c r="JP728" s="7"/>
      <c r="JQ728" s="7"/>
      <c r="JR728" s="7"/>
      <c r="JS728" s="7"/>
      <c r="JT728" s="7"/>
      <c r="JU728" s="7"/>
      <c r="JV728" s="7"/>
      <c r="JW728" s="7"/>
      <c r="JX728" s="7"/>
      <c r="JY728" s="7"/>
      <c r="JZ728" s="7"/>
      <c r="KA728" s="7"/>
      <c r="KB728" s="7"/>
      <c r="KC728" s="7"/>
      <c r="KD728" s="7"/>
      <c r="KE728" s="7"/>
      <c r="KF728" s="7"/>
      <c r="KG728" s="7"/>
      <c r="KH728" s="7"/>
      <c r="KI728" s="7"/>
      <c r="KJ728" s="7"/>
      <c r="KK728" s="7"/>
      <c r="KL728" s="7"/>
      <c r="KM728" s="7"/>
      <c r="KN728" s="7"/>
      <c r="KO728" s="7"/>
      <c r="KP728" s="7"/>
      <c r="KQ728" s="7"/>
      <c r="KR728" s="7"/>
      <c r="KS728" s="7"/>
      <c r="KT728" s="7"/>
      <c r="KU728" s="7"/>
      <c r="KV728" s="7"/>
      <c r="KW728" s="7"/>
      <c r="KX728" s="7"/>
      <c r="KY728" s="7"/>
      <c r="KZ728" s="7"/>
      <c r="LA728" s="7"/>
      <c r="LB728" s="7"/>
      <c r="LC728" s="7"/>
      <c r="LD728" s="7"/>
      <c r="LE728" s="7"/>
      <c r="LF728" s="7"/>
      <c r="LG728" s="7"/>
      <c r="LH728" s="7"/>
      <c r="LI728" s="7"/>
      <c r="LJ728" s="7"/>
      <c r="LK728" s="7"/>
      <c r="LL728" s="7"/>
      <c r="LM728" s="7"/>
      <c r="LN728" s="7"/>
      <c r="LO728" s="7"/>
      <c r="LP728" s="7"/>
      <c r="LQ728" s="7"/>
      <c r="LR728" s="7"/>
      <c r="LS728" s="7"/>
      <c r="LT728" s="7"/>
      <c r="LU728" s="7"/>
      <c r="LV728" s="7"/>
      <c r="LW728" s="7"/>
      <c r="LX728" s="7"/>
      <c r="LY728" s="7"/>
      <c r="LZ728" s="7"/>
      <c r="MA728" s="7"/>
      <c r="MB728" s="7"/>
      <c r="MC728" s="7"/>
      <c r="MD728" s="7"/>
      <c r="ME728" s="7"/>
      <c r="MF728" s="7"/>
      <c r="MG728" s="7"/>
      <c r="MH728" s="7"/>
      <c r="MI728" s="7"/>
      <c r="MJ728" s="7"/>
      <c r="MK728" s="7"/>
      <c r="ML728" s="7"/>
      <c r="MM728" s="7"/>
      <c r="MN728" s="7"/>
      <c r="MO728" s="7"/>
      <c r="MP728" s="7"/>
      <c r="MQ728" s="7"/>
      <c r="MR728" s="7"/>
      <c r="MS728" s="7"/>
      <c r="MT728" s="7"/>
      <c r="MU728" s="7"/>
      <c r="MV728" s="7"/>
      <c r="MW728" s="7"/>
      <c r="MX728" s="7"/>
      <c r="MY728" s="7"/>
      <c r="MZ728" s="7"/>
      <c r="NA728" s="7"/>
      <c r="NB728" s="7"/>
      <c r="NC728" s="7"/>
      <c r="ND728" s="7"/>
      <c r="NE728" s="7"/>
      <c r="NF728" s="7"/>
      <c r="NG728" s="7"/>
      <c r="NH728" s="7"/>
      <c r="NI728" s="7"/>
      <c r="NJ728" s="7"/>
      <c r="NK728" s="7"/>
      <c r="NL728" s="7"/>
      <c r="NM728" s="7"/>
      <c r="NN728" s="7"/>
      <c r="NO728" s="7"/>
      <c r="NP728" s="7"/>
      <c r="NQ728" s="7"/>
      <c r="NR728" s="7"/>
      <c r="NS728" s="7"/>
      <c r="NT728" s="7"/>
      <c r="NU728" s="7"/>
      <c r="NV728" s="7"/>
      <c r="NW728" s="7"/>
      <c r="NX728" s="7"/>
      <c r="NY728" s="7"/>
      <c r="NZ728" s="7"/>
      <c r="OA728" s="7"/>
      <c r="OB728" s="7"/>
      <c r="OC728" s="7"/>
      <c r="OD728" s="7"/>
      <c r="OE728" s="7"/>
      <c r="OF728" s="7"/>
      <c r="OG728" s="7"/>
      <c r="OH728" s="7"/>
      <c r="OI728" s="7"/>
      <c r="OJ728" s="7"/>
      <c r="OK728" s="7"/>
      <c r="OL728" s="7"/>
      <c r="OM728" s="7"/>
      <c r="ON728" s="7"/>
      <c r="OO728" s="7"/>
      <c r="OP728" s="7"/>
      <c r="OQ728" s="7"/>
      <c r="OR728" s="7"/>
      <c r="OS728" s="7"/>
      <c r="OT728" s="7"/>
      <c r="OU728" s="7"/>
      <c r="OV728" s="7"/>
      <c r="OW728" s="7"/>
      <c r="OX728" s="7"/>
      <c r="OY728" s="7"/>
      <c r="OZ728" s="7"/>
      <c r="PA728" s="7"/>
      <c r="PB728" s="7"/>
      <c r="PC728" s="7"/>
      <c r="PD728" s="7"/>
      <c r="PE728" s="7"/>
      <c r="PF728" s="7"/>
      <c r="PG728" s="7"/>
      <c r="PH728" s="7"/>
      <c r="PI728" s="7"/>
      <c r="PJ728" s="7"/>
      <c r="PK728" s="7"/>
      <c r="PL728" s="7"/>
      <c r="PM728" s="7"/>
      <c r="PN728" s="7"/>
      <c r="PO728" s="7"/>
      <c r="PP728" s="7"/>
      <c r="PQ728" s="7"/>
      <c r="PR728" s="7"/>
      <c r="PS728" s="7"/>
      <c r="PT728" s="7"/>
      <c r="PU728" s="7"/>
      <c r="PV728" s="7"/>
      <c r="PW728" s="7"/>
      <c r="PX728" s="7"/>
      <c r="PY728" s="7"/>
      <c r="PZ728" s="7"/>
      <c r="QA728" s="7"/>
      <c r="QB728" s="7"/>
      <c r="QC728" s="7"/>
      <c r="QD728" s="7"/>
      <c r="QE728" s="7"/>
      <c r="QF728" s="7"/>
      <c r="QG728" s="7"/>
      <c r="QH728" s="7"/>
      <c r="QI728" s="7"/>
      <c r="QJ728" s="7"/>
      <c r="QK728" s="7"/>
      <c r="QL728" s="7"/>
      <c r="QM728" s="7"/>
      <c r="QN728" s="7"/>
      <c r="QO728" s="7"/>
      <c r="QP728" s="7"/>
      <c r="QQ728" s="7"/>
      <c r="QR728" s="7"/>
      <c r="QS728" s="7"/>
      <c r="QT728" s="7"/>
      <c r="QU728" s="7"/>
      <c r="QV728" s="7"/>
      <c r="QW728" s="7"/>
      <c r="QX728" s="7"/>
      <c r="QY728" s="7"/>
      <c r="QZ728" s="7"/>
      <c r="RA728" s="7"/>
      <c r="RB728" s="7"/>
      <c r="RC728" s="7"/>
      <c r="RD728" s="7"/>
      <c r="RE728" s="7"/>
      <c r="RF728" s="7"/>
      <c r="RG728" s="7"/>
      <c r="RH728" s="7"/>
      <c r="RI728" s="7"/>
      <c r="RJ728" s="7"/>
      <c r="RK728" s="7"/>
      <c r="RL728" s="7"/>
      <c r="RM728" s="7"/>
      <c r="RN728" s="7"/>
      <c r="RO728" s="7"/>
      <c r="RP728" s="7"/>
      <c r="RQ728" s="7"/>
      <c r="RR728" s="7"/>
      <c r="RS728" s="7"/>
      <c r="RT728" s="7"/>
      <c r="RU728" s="7"/>
      <c r="RV728" s="7"/>
      <c r="RW728" s="7"/>
      <c r="RX728" s="7"/>
      <c r="RY728" s="7"/>
      <c r="RZ728" s="7"/>
      <c r="SA728" s="7"/>
      <c r="SB728" s="7"/>
      <c r="SC728" s="7"/>
      <c r="SD728" s="7"/>
      <c r="SE728" s="7"/>
      <c r="SF728" s="7"/>
      <c r="SG728" s="7"/>
      <c r="SH728" s="7"/>
      <c r="SI728" s="7"/>
      <c r="SJ728" s="7"/>
      <c r="SK728" s="7"/>
    </row>
    <row r="729" ht="14.2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  <c r="DT729" s="7"/>
      <c r="DU729" s="7"/>
      <c r="DV729" s="7"/>
      <c r="DW729" s="7"/>
      <c r="DX729" s="7"/>
      <c r="DY729" s="7"/>
      <c r="DZ729" s="7"/>
      <c r="EA729" s="7"/>
      <c r="EB729" s="7"/>
      <c r="EC729" s="7"/>
      <c r="ED729" s="7"/>
      <c r="EE729" s="7"/>
      <c r="EF729" s="7"/>
      <c r="EG729" s="7"/>
      <c r="EH729" s="7"/>
      <c r="EI729" s="7"/>
      <c r="EJ729" s="7"/>
      <c r="EK729" s="7"/>
      <c r="EL729" s="7"/>
      <c r="EM729" s="7"/>
      <c r="EN729" s="7"/>
      <c r="EO729" s="7"/>
      <c r="EP729" s="7"/>
      <c r="EQ729" s="7"/>
      <c r="ER729" s="7"/>
      <c r="ES729" s="7"/>
      <c r="ET729" s="7"/>
      <c r="EU729" s="7"/>
      <c r="EV729" s="7"/>
      <c r="EW729" s="7"/>
      <c r="EX729" s="7"/>
      <c r="EY729" s="7"/>
      <c r="EZ729" s="7"/>
      <c r="FA729" s="7"/>
      <c r="FB729" s="7"/>
      <c r="FC729" s="7"/>
      <c r="FD729" s="7"/>
      <c r="FE729" s="7"/>
      <c r="FF729" s="7"/>
      <c r="FG729" s="7"/>
      <c r="FH729" s="7"/>
      <c r="FI729" s="7"/>
      <c r="FJ729" s="7"/>
      <c r="FK729" s="7"/>
      <c r="FL729" s="7"/>
      <c r="FM729" s="7"/>
      <c r="FN729" s="7"/>
      <c r="FO729" s="7"/>
      <c r="FP729" s="7"/>
      <c r="FQ729" s="7"/>
      <c r="FR729" s="7"/>
      <c r="FS729" s="7"/>
      <c r="FT729" s="7"/>
      <c r="FU729" s="7"/>
      <c r="FV729" s="7"/>
      <c r="FW729" s="7"/>
      <c r="FX729" s="7"/>
      <c r="FY729" s="7"/>
      <c r="FZ729" s="7"/>
      <c r="GA729" s="7"/>
      <c r="GB729" s="7"/>
      <c r="GC729" s="7"/>
      <c r="GD729" s="7"/>
      <c r="GE729" s="7"/>
      <c r="GF729" s="7"/>
      <c r="GG729" s="7"/>
      <c r="GH729" s="7"/>
      <c r="GI729" s="7"/>
      <c r="GJ729" s="7"/>
      <c r="GK729" s="7"/>
      <c r="GL729" s="7"/>
      <c r="GM729" s="7"/>
      <c r="GN729" s="7"/>
      <c r="GO729" s="7"/>
      <c r="GP729" s="7"/>
      <c r="GQ729" s="7"/>
      <c r="GR729" s="7"/>
      <c r="GS729" s="7"/>
      <c r="GT729" s="7"/>
      <c r="GU729" s="7"/>
      <c r="GV729" s="7"/>
      <c r="GW729" s="7"/>
      <c r="GX729" s="7"/>
      <c r="GY729" s="7"/>
      <c r="GZ729" s="7"/>
      <c r="HA729" s="7"/>
      <c r="HB729" s="7"/>
      <c r="HC729" s="7"/>
      <c r="HD729" s="7"/>
      <c r="HE729" s="7"/>
      <c r="HF729" s="7"/>
      <c r="HG729" s="7"/>
      <c r="HH729" s="7"/>
      <c r="HI729" s="7"/>
      <c r="HJ729" s="7"/>
      <c r="HK729" s="7"/>
      <c r="HL729" s="7"/>
      <c r="HM729" s="7"/>
      <c r="HN729" s="7"/>
      <c r="HO729" s="7"/>
      <c r="HP729" s="7"/>
      <c r="HQ729" s="7"/>
      <c r="HR729" s="7"/>
      <c r="HS729" s="7"/>
      <c r="HT729" s="7"/>
      <c r="HU729" s="7"/>
      <c r="HV729" s="7"/>
      <c r="HW729" s="7"/>
      <c r="HX729" s="7"/>
      <c r="HY729" s="7"/>
      <c r="HZ729" s="7"/>
      <c r="IA729" s="7"/>
      <c r="IB729" s="7"/>
      <c r="IC729" s="7"/>
      <c r="ID729" s="7"/>
      <c r="IE729" s="7"/>
      <c r="IF729" s="7"/>
      <c r="IG729" s="7"/>
      <c r="IH729" s="7"/>
      <c r="II729" s="7"/>
      <c r="IJ729" s="7"/>
      <c r="IK729" s="7"/>
      <c r="IL729" s="7"/>
      <c r="IM729" s="7"/>
      <c r="IN729" s="7"/>
      <c r="IO729" s="7"/>
      <c r="IP729" s="7"/>
      <c r="IQ729" s="7"/>
      <c r="IR729" s="7"/>
      <c r="IS729" s="7"/>
      <c r="IT729" s="7"/>
      <c r="IU729" s="7"/>
      <c r="IV729" s="7"/>
      <c r="IW729" s="7"/>
      <c r="IX729" s="7"/>
      <c r="IY729" s="7"/>
      <c r="IZ729" s="7"/>
      <c r="JA729" s="7"/>
      <c r="JB729" s="7"/>
      <c r="JC729" s="7"/>
      <c r="JD729" s="7"/>
      <c r="JE729" s="7"/>
      <c r="JF729" s="7"/>
      <c r="JG729" s="7"/>
      <c r="JH729" s="7"/>
      <c r="JI729" s="7"/>
      <c r="JJ729" s="7"/>
      <c r="JK729" s="7"/>
      <c r="JL729" s="7"/>
      <c r="JM729" s="7"/>
      <c r="JN729" s="7"/>
      <c r="JO729" s="7"/>
      <c r="JP729" s="7"/>
      <c r="JQ729" s="7"/>
      <c r="JR729" s="7"/>
      <c r="JS729" s="7"/>
      <c r="JT729" s="7"/>
      <c r="JU729" s="7"/>
      <c r="JV729" s="7"/>
      <c r="JW729" s="7"/>
      <c r="JX729" s="7"/>
      <c r="JY729" s="7"/>
      <c r="JZ729" s="7"/>
      <c r="KA729" s="7"/>
      <c r="KB729" s="7"/>
      <c r="KC729" s="7"/>
      <c r="KD729" s="7"/>
      <c r="KE729" s="7"/>
      <c r="KF729" s="7"/>
      <c r="KG729" s="7"/>
      <c r="KH729" s="7"/>
      <c r="KI729" s="7"/>
      <c r="KJ729" s="7"/>
      <c r="KK729" s="7"/>
      <c r="KL729" s="7"/>
      <c r="KM729" s="7"/>
      <c r="KN729" s="7"/>
      <c r="KO729" s="7"/>
      <c r="KP729" s="7"/>
      <c r="KQ729" s="7"/>
      <c r="KR729" s="7"/>
      <c r="KS729" s="7"/>
      <c r="KT729" s="7"/>
      <c r="KU729" s="7"/>
      <c r="KV729" s="7"/>
      <c r="KW729" s="7"/>
      <c r="KX729" s="7"/>
      <c r="KY729" s="7"/>
      <c r="KZ729" s="7"/>
      <c r="LA729" s="7"/>
      <c r="LB729" s="7"/>
      <c r="LC729" s="7"/>
      <c r="LD729" s="7"/>
      <c r="LE729" s="7"/>
      <c r="LF729" s="7"/>
      <c r="LG729" s="7"/>
      <c r="LH729" s="7"/>
      <c r="LI729" s="7"/>
      <c r="LJ729" s="7"/>
      <c r="LK729" s="7"/>
      <c r="LL729" s="7"/>
      <c r="LM729" s="7"/>
      <c r="LN729" s="7"/>
      <c r="LO729" s="7"/>
      <c r="LP729" s="7"/>
      <c r="LQ729" s="7"/>
      <c r="LR729" s="7"/>
      <c r="LS729" s="7"/>
      <c r="LT729" s="7"/>
      <c r="LU729" s="7"/>
      <c r="LV729" s="7"/>
      <c r="LW729" s="7"/>
      <c r="LX729" s="7"/>
      <c r="LY729" s="7"/>
      <c r="LZ729" s="7"/>
      <c r="MA729" s="7"/>
      <c r="MB729" s="7"/>
      <c r="MC729" s="7"/>
      <c r="MD729" s="7"/>
      <c r="ME729" s="7"/>
      <c r="MF729" s="7"/>
      <c r="MG729" s="7"/>
      <c r="MH729" s="7"/>
      <c r="MI729" s="7"/>
      <c r="MJ729" s="7"/>
      <c r="MK729" s="7"/>
      <c r="ML729" s="7"/>
      <c r="MM729" s="7"/>
      <c r="MN729" s="7"/>
      <c r="MO729" s="7"/>
      <c r="MP729" s="7"/>
      <c r="MQ729" s="7"/>
      <c r="MR729" s="7"/>
      <c r="MS729" s="7"/>
      <c r="MT729" s="7"/>
      <c r="MU729" s="7"/>
      <c r="MV729" s="7"/>
      <c r="MW729" s="7"/>
      <c r="MX729" s="7"/>
      <c r="MY729" s="7"/>
      <c r="MZ729" s="7"/>
      <c r="NA729" s="7"/>
      <c r="NB729" s="7"/>
      <c r="NC729" s="7"/>
      <c r="ND729" s="7"/>
      <c r="NE729" s="7"/>
      <c r="NF729" s="7"/>
      <c r="NG729" s="7"/>
      <c r="NH729" s="7"/>
      <c r="NI729" s="7"/>
      <c r="NJ729" s="7"/>
      <c r="NK729" s="7"/>
      <c r="NL729" s="7"/>
      <c r="NM729" s="7"/>
      <c r="NN729" s="7"/>
      <c r="NO729" s="7"/>
      <c r="NP729" s="7"/>
      <c r="NQ729" s="7"/>
      <c r="NR729" s="7"/>
      <c r="NS729" s="7"/>
      <c r="NT729" s="7"/>
      <c r="NU729" s="7"/>
      <c r="NV729" s="7"/>
      <c r="NW729" s="7"/>
      <c r="NX729" s="7"/>
      <c r="NY729" s="7"/>
      <c r="NZ729" s="7"/>
      <c r="OA729" s="7"/>
      <c r="OB729" s="7"/>
      <c r="OC729" s="7"/>
      <c r="OD729" s="7"/>
      <c r="OE729" s="7"/>
      <c r="OF729" s="7"/>
      <c r="OG729" s="7"/>
      <c r="OH729" s="7"/>
      <c r="OI729" s="7"/>
      <c r="OJ729" s="7"/>
      <c r="OK729" s="7"/>
      <c r="OL729" s="7"/>
      <c r="OM729" s="7"/>
      <c r="ON729" s="7"/>
      <c r="OO729" s="7"/>
      <c r="OP729" s="7"/>
      <c r="OQ729" s="7"/>
      <c r="OR729" s="7"/>
      <c r="OS729" s="7"/>
      <c r="OT729" s="7"/>
      <c r="OU729" s="7"/>
      <c r="OV729" s="7"/>
      <c r="OW729" s="7"/>
      <c r="OX729" s="7"/>
      <c r="OY729" s="7"/>
      <c r="OZ729" s="7"/>
      <c r="PA729" s="7"/>
      <c r="PB729" s="7"/>
      <c r="PC729" s="7"/>
      <c r="PD729" s="7"/>
      <c r="PE729" s="7"/>
      <c r="PF729" s="7"/>
      <c r="PG729" s="7"/>
      <c r="PH729" s="7"/>
      <c r="PI729" s="7"/>
      <c r="PJ729" s="7"/>
      <c r="PK729" s="7"/>
      <c r="PL729" s="7"/>
      <c r="PM729" s="7"/>
      <c r="PN729" s="7"/>
      <c r="PO729" s="7"/>
      <c r="PP729" s="7"/>
      <c r="PQ729" s="7"/>
      <c r="PR729" s="7"/>
      <c r="PS729" s="7"/>
      <c r="PT729" s="7"/>
      <c r="PU729" s="7"/>
      <c r="PV729" s="7"/>
      <c r="PW729" s="7"/>
      <c r="PX729" s="7"/>
      <c r="PY729" s="7"/>
      <c r="PZ729" s="7"/>
      <c r="QA729" s="7"/>
      <c r="QB729" s="7"/>
      <c r="QC729" s="7"/>
      <c r="QD729" s="7"/>
      <c r="QE729" s="7"/>
      <c r="QF729" s="7"/>
      <c r="QG729" s="7"/>
      <c r="QH729" s="7"/>
      <c r="QI729" s="7"/>
      <c r="QJ729" s="7"/>
      <c r="QK729" s="7"/>
      <c r="QL729" s="7"/>
      <c r="QM729" s="7"/>
      <c r="QN729" s="7"/>
      <c r="QO729" s="7"/>
      <c r="QP729" s="7"/>
      <c r="QQ729" s="7"/>
      <c r="QR729" s="7"/>
      <c r="QS729" s="7"/>
      <c r="QT729" s="7"/>
      <c r="QU729" s="7"/>
      <c r="QV729" s="7"/>
      <c r="QW729" s="7"/>
      <c r="QX729" s="7"/>
      <c r="QY729" s="7"/>
      <c r="QZ729" s="7"/>
      <c r="RA729" s="7"/>
      <c r="RB729" s="7"/>
      <c r="RC729" s="7"/>
      <c r="RD729" s="7"/>
      <c r="RE729" s="7"/>
      <c r="RF729" s="7"/>
      <c r="RG729" s="7"/>
      <c r="RH729" s="7"/>
      <c r="RI729" s="7"/>
      <c r="RJ729" s="7"/>
      <c r="RK729" s="7"/>
      <c r="RL729" s="7"/>
      <c r="RM729" s="7"/>
      <c r="RN729" s="7"/>
      <c r="RO729" s="7"/>
      <c r="RP729" s="7"/>
      <c r="RQ729" s="7"/>
      <c r="RR729" s="7"/>
      <c r="RS729" s="7"/>
      <c r="RT729" s="7"/>
      <c r="RU729" s="7"/>
      <c r="RV729" s="7"/>
      <c r="RW729" s="7"/>
      <c r="RX729" s="7"/>
      <c r="RY729" s="7"/>
      <c r="RZ729" s="7"/>
      <c r="SA729" s="7"/>
      <c r="SB729" s="7"/>
      <c r="SC729" s="7"/>
      <c r="SD729" s="7"/>
      <c r="SE729" s="7"/>
      <c r="SF729" s="7"/>
      <c r="SG729" s="7"/>
      <c r="SH729" s="7"/>
      <c r="SI729" s="7"/>
      <c r="SJ729" s="7"/>
      <c r="SK729" s="7"/>
    </row>
    <row r="730" ht="14.2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  <c r="DT730" s="7"/>
      <c r="DU730" s="7"/>
      <c r="DV730" s="7"/>
      <c r="DW730" s="7"/>
      <c r="DX730" s="7"/>
      <c r="DY730" s="7"/>
      <c r="DZ730" s="7"/>
      <c r="EA730" s="7"/>
      <c r="EB730" s="7"/>
      <c r="EC730" s="7"/>
      <c r="ED730" s="7"/>
      <c r="EE730" s="7"/>
      <c r="EF730" s="7"/>
      <c r="EG730" s="7"/>
      <c r="EH730" s="7"/>
      <c r="EI730" s="7"/>
      <c r="EJ730" s="7"/>
      <c r="EK730" s="7"/>
      <c r="EL730" s="7"/>
      <c r="EM730" s="7"/>
      <c r="EN730" s="7"/>
      <c r="EO730" s="7"/>
      <c r="EP730" s="7"/>
      <c r="EQ730" s="7"/>
      <c r="ER730" s="7"/>
      <c r="ES730" s="7"/>
      <c r="ET730" s="7"/>
      <c r="EU730" s="7"/>
      <c r="EV730" s="7"/>
      <c r="EW730" s="7"/>
      <c r="EX730" s="7"/>
      <c r="EY730" s="7"/>
      <c r="EZ730" s="7"/>
      <c r="FA730" s="7"/>
      <c r="FB730" s="7"/>
      <c r="FC730" s="7"/>
      <c r="FD730" s="7"/>
      <c r="FE730" s="7"/>
      <c r="FF730" s="7"/>
      <c r="FG730" s="7"/>
      <c r="FH730" s="7"/>
      <c r="FI730" s="7"/>
      <c r="FJ730" s="7"/>
      <c r="FK730" s="7"/>
      <c r="FL730" s="7"/>
      <c r="FM730" s="7"/>
      <c r="FN730" s="7"/>
      <c r="FO730" s="7"/>
      <c r="FP730" s="7"/>
      <c r="FQ730" s="7"/>
      <c r="FR730" s="7"/>
      <c r="FS730" s="7"/>
      <c r="FT730" s="7"/>
      <c r="FU730" s="7"/>
      <c r="FV730" s="7"/>
      <c r="FW730" s="7"/>
      <c r="FX730" s="7"/>
      <c r="FY730" s="7"/>
      <c r="FZ730" s="7"/>
      <c r="GA730" s="7"/>
      <c r="GB730" s="7"/>
      <c r="GC730" s="7"/>
      <c r="GD730" s="7"/>
      <c r="GE730" s="7"/>
      <c r="GF730" s="7"/>
      <c r="GG730" s="7"/>
      <c r="GH730" s="7"/>
      <c r="GI730" s="7"/>
      <c r="GJ730" s="7"/>
      <c r="GK730" s="7"/>
      <c r="GL730" s="7"/>
      <c r="GM730" s="7"/>
      <c r="GN730" s="7"/>
      <c r="GO730" s="7"/>
      <c r="GP730" s="7"/>
      <c r="GQ730" s="7"/>
      <c r="GR730" s="7"/>
      <c r="GS730" s="7"/>
      <c r="GT730" s="7"/>
      <c r="GU730" s="7"/>
      <c r="GV730" s="7"/>
      <c r="GW730" s="7"/>
      <c r="GX730" s="7"/>
      <c r="GY730" s="7"/>
      <c r="GZ730" s="7"/>
      <c r="HA730" s="7"/>
      <c r="HB730" s="7"/>
      <c r="HC730" s="7"/>
      <c r="HD730" s="7"/>
      <c r="HE730" s="7"/>
      <c r="HF730" s="7"/>
      <c r="HG730" s="7"/>
      <c r="HH730" s="7"/>
      <c r="HI730" s="7"/>
      <c r="HJ730" s="7"/>
      <c r="HK730" s="7"/>
      <c r="HL730" s="7"/>
      <c r="HM730" s="7"/>
      <c r="HN730" s="7"/>
      <c r="HO730" s="7"/>
      <c r="HP730" s="7"/>
      <c r="HQ730" s="7"/>
      <c r="HR730" s="7"/>
      <c r="HS730" s="7"/>
      <c r="HT730" s="7"/>
      <c r="HU730" s="7"/>
      <c r="HV730" s="7"/>
      <c r="HW730" s="7"/>
      <c r="HX730" s="7"/>
      <c r="HY730" s="7"/>
      <c r="HZ730" s="7"/>
      <c r="IA730" s="7"/>
      <c r="IB730" s="7"/>
      <c r="IC730" s="7"/>
      <c r="ID730" s="7"/>
      <c r="IE730" s="7"/>
      <c r="IF730" s="7"/>
      <c r="IG730" s="7"/>
      <c r="IH730" s="7"/>
      <c r="II730" s="7"/>
      <c r="IJ730" s="7"/>
      <c r="IK730" s="7"/>
      <c r="IL730" s="7"/>
      <c r="IM730" s="7"/>
      <c r="IN730" s="7"/>
      <c r="IO730" s="7"/>
      <c r="IP730" s="7"/>
      <c r="IQ730" s="7"/>
      <c r="IR730" s="7"/>
      <c r="IS730" s="7"/>
      <c r="IT730" s="7"/>
      <c r="IU730" s="7"/>
      <c r="IV730" s="7"/>
      <c r="IW730" s="7"/>
      <c r="IX730" s="7"/>
      <c r="IY730" s="7"/>
      <c r="IZ730" s="7"/>
      <c r="JA730" s="7"/>
      <c r="JB730" s="7"/>
      <c r="JC730" s="7"/>
      <c r="JD730" s="7"/>
      <c r="JE730" s="7"/>
      <c r="JF730" s="7"/>
      <c r="JG730" s="7"/>
      <c r="JH730" s="7"/>
      <c r="JI730" s="7"/>
      <c r="JJ730" s="7"/>
      <c r="JK730" s="7"/>
      <c r="JL730" s="7"/>
      <c r="JM730" s="7"/>
      <c r="JN730" s="7"/>
      <c r="JO730" s="7"/>
      <c r="JP730" s="7"/>
      <c r="JQ730" s="7"/>
      <c r="JR730" s="7"/>
      <c r="JS730" s="7"/>
      <c r="JT730" s="7"/>
      <c r="JU730" s="7"/>
      <c r="JV730" s="7"/>
      <c r="JW730" s="7"/>
      <c r="JX730" s="7"/>
      <c r="JY730" s="7"/>
      <c r="JZ730" s="7"/>
      <c r="KA730" s="7"/>
      <c r="KB730" s="7"/>
      <c r="KC730" s="7"/>
      <c r="KD730" s="7"/>
      <c r="KE730" s="7"/>
      <c r="KF730" s="7"/>
      <c r="KG730" s="7"/>
      <c r="KH730" s="7"/>
      <c r="KI730" s="7"/>
      <c r="KJ730" s="7"/>
      <c r="KK730" s="7"/>
      <c r="KL730" s="7"/>
      <c r="KM730" s="7"/>
      <c r="KN730" s="7"/>
      <c r="KO730" s="7"/>
      <c r="KP730" s="7"/>
      <c r="KQ730" s="7"/>
      <c r="KR730" s="7"/>
      <c r="KS730" s="7"/>
      <c r="KT730" s="7"/>
      <c r="KU730" s="7"/>
      <c r="KV730" s="7"/>
      <c r="KW730" s="7"/>
      <c r="KX730" s="7"/>
      <c r="KY730" s="7"/>
      <c r="KZ730" s="7"/>
      <c r="LA730" s="7"/>
      <c r="LB730" s="7"/>
      <c r="LC730" s="7"/>
      <c r="LD730" s="7"/>
      <c r="LE730" s="7"/>
      <c r="LF730" s="7"/>
      <c r="LG730" s="7"/>
      <c r="LH730" s="7"/>
      <c r="LI730" s="7"/>
      <c r="LJ730" s="7"/>
      <c r="LK730" s="7"/>
      <c r="LL730" s="7"/>
      <c r="LM730" s="7"/>
      <c r="LN730" s="7"/>
      <c r="LO730" s="7"/>
      <c r="LP730" s="7"/>
      <c r="LQ730" s="7"/>
      <c r="LR730" s="7"/>
      <c r="LS730" s="7"/>
      <c r="LT730" s="7"/>
      <c r="LU730" s="7"/>
      <c r="LV730" s="7"/>
      <c r="LW730" s="7"/>
      <c r="LX730" s="7"/>
      <c r="LY730" s="7"/>
      <c r="LZ730" s="7"/>
      <c r="MA730" s="7"/>
      <c r="MB730" s="7"/>
      <c r="MC730" s="7"/>
      <c r="MD730" s="7"/>
      <c r="ME730" s="7"/>
      <c r="MF730" s="7"/>
      <c r="MG730" s="7"/>
      <c r="MH730" s="7"/>
      <c r="MI730" s="7"/>
      <c r="MJ730" s="7"/>
      <c r="MK730" s="7"/>
      <c r="ML730" s="7"/>
      <c r="MM730" s="7"/>
      <c r="MN730" s="7"/>
      <c r="MO730" s="7"/>
      <c r="MP730" s="7"/>
      <c r="MQ730" s="7"/>
      <c r="MR730" s="7"/>
      <c r="MS730" s="7"/>
      <c r="MT730" s="7"/>
      <c r="MU730" s="7"/>
      <c r="MV730" s="7"/>
      <c r="MW730" s="7"/>
      <c r="MX730" s="7"/>
      <c r="MY730" s="7"/>
      <c r="MZ730" s="7"/>
      <c r="NA730" s="7"/>
      <c r="NB730" s="7"/>
      <c r="NC730" s="7"/>
      <c r="ND730" s="7"/>
      <c r="NE730" s="7"/>
      <c r="NF730" s="7"/>
      <c r="NG730" s="7"/>
      <c r="NH730" s="7"/>
      <c r="NI730" s="7"/>
      <c r="NJ730" s="7"/>
      <c r="NK730" s="7"/>
      <c r="NL730" s="7"/>
      <c r="NM730" s="7"/>
      <c r="NN730" s="7"/>
      <c r="NO730" s="7"/>
      <c r="NP730" s="7"/>
      <c r="NQ730" s="7"/>
      <c r="NR730" s="7"/>
      <c r="NS730" s="7"/>
      <c r="NT730" s="7"/>
      <c r="NU730" s="7"/>
      <c r="NV730" s="7"/>
      <c r="NW730" s="7"/>
      <c r="NX730" s="7"/>
      <c r="NY730" s="7"/>
      <c r="NZ730" s="7"/>
      <c r="OA730" s="7"/>
      <c r="OB730" s="7"/>
      <c r="OC730" s="7"/>
      <c r="OD730" s="7"/>
      <c r="OE730" s="7"/>
      <c r="OF730" s="7"/>
      <c r="OG730" s="7"/>
      <c r="OH730" s="7"/>
      <c r="OI730" s="7"/>
      <c r="OJ730" s="7"/>
      <c r="OK730" s="7"/>
      <c r="OL730" s="7"/>
      <c r="OM730" s="7"/>
      <c r="ON730" s="7"/>
      <c r="OO730" s="7"/>
      <c r="OP730" s="7"/>
      <c r="OQ730" s="7"/>
      <c r="OR730" s="7"/>
      <c r="OS730" s="7"/>
      <c r="OT730" s="7"/>
      <c r="OU730" s="7"/>
      <c r="OV730" s="7"/>
      <c r="OW730" s="7"/>
      <c r="OX730" s="7"/>
      <c r="OY730" s="7"/>
      <c r="OZ730" s="7"/>
      <c r="PA730" s="7"/>
      <c r="PB730" s="7"/>
      <c r="PC730" s="7"/>
      <c r="PD730" s="7"/>
      <c r="PE730" s="7"/>
      <c r="PF730" s="7"/>
      <c r="PG730" s="7"/>
      <c r="PH730" s="7"/>
      <c r="PI730" s="7"/>
      <c r="PJ730" s="7"/>
      <c r="PK730" s="7"/>
      <c r="PL730" s="7"/>
      <c r="PM730" s="7"/>
      <c r="PN730" s="7"/>
      <c r="PO730" s="7"/>
      <c r="PP730" s="7"/>
      <c r="PQ730" s="7"/>
      <c r="PR730" s="7"/>
      <c r="PS730" s="7"/>
      <c r="PT730" s="7"/>
      <c r="PU730" s="7"/>
      <c r="PV730" s="7"/>
      <c r="PW730" s="7"/>
      <c r="PX730" s="7"/>
      <c r="PY730" s="7"/>
      <c r="PZ730" s="7"/>
      <c r="QA730" s="7"/>
      <c r="QB730" s="7"/>
      <c r="QC730" s="7"/>
      <c r="QD730" s="7"/>
      <c r="QE730" s="7"/>
      <c r="QF730" s="7"/>
      <c r="QG730" s="7"/>
      <c r="QH730" s="7"/>
      <c r="QI730" s="7"/>
      <c r="QJ730" s="7"/>
      <c r="QK730" s="7"/>
      <c r="QL730" s="7"/>
      <c r="QM730" s="7"/>
      <c r="QN730" s="7"/>
      <c r="QO730" s="7"/>
      <c r="QP730" s="7"/>
      <c r="QQ730" s="7"/>
      <c r="QR730" s="7"/>
      <c r="QS730" s="7"/>
      <c r="QT730" s="7"/>
      <c r="QU730" s="7"/>
      <c r="QV730" s="7"/>
      <c r="QW730" s="7"/>
      <c r="QX730" s="7"/>
      <c r="QY730" s="7"/>
      <c r="QZ730" s="7"/>
      <c r="RA730" s="7"/>
      <c r="RB730" s="7"/>
      <c r="RC730" s="7"/>
      <c r="RD730" s="7"/>
      <c r="RE730" s="7"/>
      <c r="RF730" s="7"/>
      <c r="RG730" s="7"/>
      <c r="RH730" s="7"/>
      <c r="RI730" s="7"/>
      <c r="RJ730" s="7"/>
      <c r="RK730" s="7"/>
      <c r="RL730" s="7"/>
      <c r="RM730" s="7"/>
      <c r="RN730" s="7"/>
      <c r="RO730" s="7"/>
      <c r="RP730" s="7"/>
      <c r="RQ730" s="7"/>
      <c r="RR730" s="7"/>
      <c r="RS730" s="7"/>
      <c r="RT730" s="7"/>
      <c r="RU730" s="7"/>
      <c r="RV730" s="7"/>
      <c r="RW730" s="7"/>
      <c r="RX730" s="7"/>
      <c r="RY730" s="7"/>
      <c r="RZ730" s="7"/>
      <c r="SA730" s="7"/>
      <c r="SB730" s="7"/>
      <c r="SC730" s="7"/>
      <c r="SD730" s="7"/>
      <c r="SE730" s="7"/>
      <c r="SF730" s="7"/>
      <c r="SG730" s="7"/>
      <c r="SH730" s="7"/>
      <c r="SI730" s="7"/>
      <c r="SJ730" s="7"/>
      <c r="SK730" s="7"/>
    </row>
    <row r="731" ht="14.2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  <c r="DT731" s="7"/>
      <c r="DU731" s="7"/>
      <c r="DV731" s="7"/>
      <c r="DW731" s="7"/>
      <c r="DX731" s="7"/>
      <c r="DY731" s="7"/>
      <c r="DZ731" s="7"/>
      <c r="EA731" s="7"/>
      <c r="EB731" s="7"/>
      <c r="EC731" s="7"/>
      <c r="ED731" s="7"/>
      <c r="EE731" s="7"/>
      <c r="EF731" s="7"/>
      <c r="EG731" s="7"/>
      <c r="EH731" s="7"/>
      <c r="EI731" s="7"/>
      <c r="EJ731" s="7"/>
      <c r="EK731" s="7"/>
      <c r="EL731" s="7"/>
      <c r="EM731" s="7"/>
      <c r="EN731" s="7"/>
      <c r="EO731" s="7"/>
      <c r="EP731" s="7"/>
      <c r="EQ731" s="7"/>
      <c r="ER731" s="7"/>
      <c r="ES731" s="7"/>
      <c r="ET731" s="7"/>
      <c r="EU731" s="7"/>
      <c r="EV731" s="7"/>
      <c r="EW731" s="7"/>
      <c r="EX731" s="7"/>
      <c r="EY731" s="7"/>
      <c r="EZ731" s="7"/>
      <c r="FA731" s="7"/>
      <c r="FB731" s="7"/>
      <c r="FC731" s="7"/>
      <c r="FD731" s="7"/>
      <c r="FE731" s="7"/>
      <c r="FF731" s="7"/>
      <c r="FG731" s="7"/>
      <c r="FH731" s="7"/>
      <c r="FI731" s="7"/>
      <c r="FJ731" s="7"/>
      <c r="FK731" s="7"/>
      <c r="FL731" s="7"/>
      <c r="FM731" s="7"/>
      <c r="FN731" s="7"/>
      <c r="FO731" s="7"/>
      <c r="FP731" s="7"/>
      <c r="FQ731" s="7"/>
      <c r="FR731" s="7"/>
      <c r="FS731" s="7"/>
      <c r="FT731" s="7"/>
      <c r="FU731" s="7"/>
      <c r="FV731" s="7"/>
      <c r="FW731" s="7"/>
      <c r="FX731" s="7"/>
      <c r="FY731" s="7"/>
      <c r="FZ731" s="7"/>
      <c r="GA731" s="7"/>
      <c r="GB731" s="7"/>
      <c r="GC731" s="7"/>
      <c r="GD731" s="7"/>
      <c r="GE731" s="7"/>
      <c r="GF731" s="7"/>
      <c r="GG731" s="7"/>
      <c r="GH731" s="7"/>
      <c r="GI731" s="7"/>
      <c r="GJ731" s="7"/>
      <c r="GK731" s="7"/>
      <c r="GL731" s="7"/>
      <c r="GM731" s="7"/>
      <c r="GN731" s="7"/>
      <c r="GO731" s="7"/>
      <c r="GP731" s="7"/>
      <c r="GQ731" s="7"/>
      <c r="GR731" s="7"/>
      <c r="GS731" s="7"/>
      <c r="GT731" s="7"/>
      <c r="GU731" s="7"/>
      <c r="GV731" s="7"/>
      <c r="GW731" s="7"/>
      <c r="GX731" s="7"/>
      <c r="GY731" s="7"/>
      <c r="GZ731" s="7"/>
      <c r="HA731" s="7"/>
      <c r="HB731" s="7"/>
      <c r="HC731" s="7"/>
      <c r="HD731" s="7"/>
      <c r="HE731" s="7"/>
      <c r="HF731" s="7"/>
      <c r="HG731" s="7"/>
      <c r="HH731" s="7"/>
      <c r="HI731" s="7"/>
      <c r="HJ731" s="7"/>
      <c r="HK731" s="7"/>
      <c r="HL731" s="7"/>
      <c r="HM731" s="7"/>
      <c r="HN731" s="7"/>
      <c r="HO731" s="7"/>
      <c r="HP731" s="7"/>
      <c r="HQ731" s="7"/>
      <c r="HR731" s="7"/>
      <c r="HS731" s="7"/>
      <c r="HT731" s="7"/>
      <c r="HU731" s="7"/>
      <c r="HV731" s="7"/>
      <c r="HW731" s="7"/>
      <c r="HX731" s="7"/>
      <c r="HY731" s="7"/>
      <c r="HZ731" s="7"/>
      <c r="IA731" s="7"/>
      <c r="IB731" s="7"/>
      <c r="IC731" s="7"/>
      <c r="ID731" s="7"/>
      <c r="IE731" s="7"/>
      <c r="IF731" s="7"/>
      <c r="IG731" s="7"/>
      <c r="IH731" s="7"/>
      <c r="II731" s="7"/>
      <c r="IJ731" s="7"/>
      <c r="IK731" s="7"/>
      <c r="IL731" s="7"/>
      <c r="IM731" s="7"/>
      <c r="IN731" s="7"/>
      <c r="IO731" s="7"/>
      <c r="IP731" s="7"/>
      <c r="IQ731" s="7"/>
      <c r="IR731" s="7"/>
      <c r="IS731" s="7"/>
      <c r="IT731" s="7"/>
      <c r="IU731" s="7"/>
      <c r="IV731" s="7"/>
      <c r="IW731" s="7"/>
      <c r="IX731" s="7"/>
      <c r="IY731" s="7"/>
      <c r="IZ731" s="7"/>
      <c r="JA731" s="7"/>
      <c r="JB731" s="7"/>
      <c r="JC731" s="7"/>
      <c r="JD731" s="7"/>
      <c r="JE731" s="7"/>
      <c r="JF731" s="7"/>
      <c r="JG731" s="7"/>
      <c r="JH731" s="7"/>
      <c r="JI731" s="7"/>
      <c r="JJ731" s="7"/>
      <c r="JK731" s="7"/>
      <c r="JL731" s="7"/>
      <c r="JM731" s="7"/>
      <c r="JN731" s="7"/>
      <c r="JO731" s="7"/>
      <c r="JP731" s="7"/>
      <c r="JQ731" s="7"/>
      <c r="JR731" s="7"/>
      <c r="JS731" s="7"/>
      <c r="JT731" s="7"/>
      <c r="JU731" s="7"/>
      <c r="JV731" s="7"/>
      <c r="JW731" s="7"/>
      <c r="JX731" s="7"/>
      <c r="JY731" s="7"/>
      <c r="JZ731" s="7"/>
      <c r="KA731" s="7"/>
      <c r="KB731" s="7"/>
      <c r="KC731" s="7"/>
      <c r="KD731" s="7"/>
      <c r="KE731" s="7"/>
      <c r="KF731" s="7"/>
      <c r="KG731" s="7"/>
      <c r="KH731" s="7"/>
      <c r="KI731" s="7"/>
      <c r="KJ731" s="7"/>
      <c r="KK731" s="7"/>
      <c r="KL731" s="7"/>
      <c r="KM731" s="7"/>
      <c r="KN731" s="7"/>
      <c r="KO731" s="7"/>
      <c r="KP731" s="7"/>
      <c r="KQ731" s="7"/>
      <c r="KR731" s="7"/>
      <c r="KS731" s="7"/>
      <c r="KT731" s="7"/>
      <c r="KU731" s="7"/>
      <c r="KV731" s="7"/>
      <c r="KW731" s="7"/>
      <c r="KX731" s="7"/>
      <c r="KY731" s="7"/>
      <c r="KZ731" s="7"/>
      <c r="LA731" s="7"/>
      <c r="LB731" s="7"/>
      <c r="LC731" s="7"/>
      <c r="LD731" s="7"/>
      <c r="LE731" s="7"/>
      <c r="LF731" s="7"/>
      <c r="LG731" s="7"/>
      <c r="LH731" s="7"/>
      <c r="LI731" s="7"/>
      <c r="LJ731" s="7"/>
      <c r="LK731" s="7"/>
      <c r="LL731" s="7"/>
      <c r="LM731" s="7"/>
      <c r="LN731" s="7"/>
      <c r="LO731" s="7"/>
      <c r="LP731" s="7"/>
      <c r="LQ731" s="7"/>
      <c r="LR731" s="7"/>
      <c r="LS731" s="7"/>
      <c r="LT731" s="7"/>
      <c r="LU731" s="7"/>
      <c r="LV731" s="7"/>
      <c r="LW731" s="7"/>
      <c r="LX731" s="7"/>
      <c r="LY731" s="7"/>
      <c r="LZ731" s="7"/>
      <c r="MA731" s="7"/>
      <c r="MB731" s="7"/>
      <c r="MC731" s="7"/>
      <c r="MD731" s="7"/>
      <c r="ME731" s="7"/>
      <c r="MF731" s="7"/>
      <c r="MG731" s="7"/>
      <c r="MH731" s="7"/>
      <c r="MI731" s="7"/>
      <c r="MJ731" s="7"/>
      <c r="MK731" s="7"/>
      <c r="ML731" s="7"/>
      <c r="MM731" s="7"/>
      <c r="MN731" s="7"/>
      <c r="MO731" s="7"/>
      <c r="MP731" s="7"/>
      <c r="MQ731" s="7"/>
      <c r="MR731" s="7"/>
      <c r="MS731" s="7"/>
      <c r="MT731" s="7"/>
      <c r="MU731" s="7"/>
      <c r="MV731" s="7"/>
      <c r="MW731" s="7"/>
      <c r="MX731" s="7"/>
      <c r="MY731" s="7"/>
      <c r="MZ731" s="7"/>
      <c r="NA731" s="7"/>
      <c r="NB731" s="7"/>
      <c r="NC731" s="7"/>
      <c r="ND731" s="7"/>
      <c r="NE731" s="7"/>
      <c r="NF731" s="7"/>
      <c r="NG731" s="7"/>
      <c r="NH731" s="7"/>
      <c r="NI731" s="7"/>
      <c r="NJ731" s="7"/>
      <c r="NK731" s="7"/>
      <c r="NL731" s="7"/>
      <c r="NM731" s="7"/>
      <c r="NN731" s="7"/>
      <c r="NO731" s="7"/>
      <c r="NP731" s="7"/>
      <c r="NQ731" s="7"/>
      <c r="NR731" s="7"/>
      <c r="NS731" s="7"/>
      <c r="NT731" s="7"/>
      <c r="NU731" s="7"/>
      <c r="NV731" s="7"/>
      <c r="NW731" s="7"/>
      <c r="NX731" s="7"/>
      <c r="NY731" s="7"/>
      <c r="NZ731" s="7"/>
      <c r="OA731" s="7"/>
      <c r="OB731" s="7"/>
      <c r="OC731" s="7"/>
      <c r="OD731" s="7"/>
      <c r="OE731" s="7"/>
      <c r="OF731" s="7"/>
      <c r="OG731" s="7"/>
      <c r="OH731" s="7"/>
      <c r="OI731" s="7"/>
      <c r="OJ731" s="7"/>
      <c r="OK731" s="7"/>
      <c r="OL731" s="7"/>
      <c r="OM731" s="7"/>
      <c r="ON731" s="7"/>
      <c r="OO731" s="7"/>
      <c r="OP731" s="7"/>
      <c r="OQ731" s="7"/>
      <c r="OR731" s="7"/>
      <c r="OS731" s="7"/>
      <c r="OT731" s="7"/>
      <c r="OU731" s="7"/>
      <c r="OV731" s="7"/>
      <c r="OW731" s="7"/>
      <c r="OX731" s="7"/>
      <c r="OY731" s="7"/>
      <c r="OZ731" s="7"/>
      <c r="PA731" s="7"/>
      <c r="PB731" s="7"/>
      <c r="PC731" s="7"/>
      <c r="PD731" s="7"/>
      <c r="PE731" s="7"/>
      <c r="PF731" s="7"/>
      <c r="PG731" s="7"/>
      <c r="PH731" s="7"/>
      <c r="PI731" s="7"/>
      <c r="PJ731" s="7"/>
      <c r="PK731" s="7"/>
      <c r="PL731" s="7"/>
      <c r="PM731" s="7"/>
      <c r="PN731" s="7"/>
      <c r="PO731" s="7"/>
      <c r="PP731" s="7"/>
      <c r="PQ731" s="7"/>
      <c r="PR731" s="7"/>
      <c r="PS731" s="7"/>
      <c r="PT731" s="7"/>
      <c r="PU731" s="7"/>
      <c r="PV731" s="7"/>
      <c r="PW731" s="7"/>
      <c r="PX731" s="7"/>
      <c r="PY731" s="7"/>
      <c r="PZ731" s="7"/>
      <c r="QA731" s="7"/>
      <c r="QB731" s="7"/>
      <c r="QC731" s="7"/>
      <c r="QD731" s="7"/>
      <c r="QE731" s="7"/>
      <c r="QF731" s="7"/>
      <c r="QG731" s="7"/>
      <c r="QH731" s="7"/>
      <c r="QI731" s="7"/>
      <c r="QJ731" s="7"/>
      <c r="QK731" s="7"/>
      <c r="QL731" s="7"/>
      <c r="QM731" s="7"/>
      <c r="QN731" s="7"/>
      <c r="QO731" s="7"/>
      <c r="QP731" s="7"/>
      <c r="QQ731" s="7"/>
      <c r="QR731" s="7"/>
      <c r="QS731" s="7"/>
      <c r="QT731" s="7"/>
      <c r="QU731" s="7"/>
      <c r="QV731" s="7"/>
      <c r="QW731" s="7"/>
      <c r="QX731" s="7"/>
      <c r="QY731" s="7"/>
      <c r="QZ731" s="7"/>
      <c r="RA731" s="7"/>
      <c r="RB731" s="7"/>
      <c r="RC731" s="7"/>
      <c r="RD731" s="7"/>
      <c r="RE731" s="7"/>
      <c r="RF731" s="7"/>
      <c r="RG731" s="7"/>
      <c r="RH731" s="7"/>
      <c r="RI731" s="7"/>
      <c r="RJ731" s="7"/>
      <c r="RK731" s="7"/>
      <c r="RL731" s="7"/>
      <c r="RM731" s="7"/>
      <c r="RN731" s="7"/>
      <c r="RO731" s="7"/>
      <c r="RP731" s="7"/>
      <c r="RQ731" s="7"/>
      <c r="RR731" s="7"/>
      <c r="RS731" s="7"/>
      <c r="RT731" s="7"/>
      <c r="RU731" s="7"/>
      <c r="RV731" s="7"/>
      <c r="RW731" s="7"/>
      <c r="RX731" s="7"/>
      <c r="RY731" s="7"/>
      <c r="RZ731" s="7"/>
      <c r="SA731" s="7"/>
      <c r="SB731" s="7"/>
      <c r="SC731" s="7"/>
      <c r="SD731" s="7"/>
      <c r="SE731" s="7"/>
      <c r="SF731" s="7"/>
      <c r="SG731" s="7"/>
      <c r="SH731" s="7"/>
      <c r="SI731" s="7"/>
      <c r="SJ731" s="7"/>
      <c r="SK731" s="7"/>
    </row>
    <row r="732" ht="14.2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  <c r="DT732" s="7"/>
      <c r="DU732" s="7"/>
      <c r="DV732" s="7"/>
      <c r="DW732" s="7"/>
      <c r="DX732" s="7"/>
      <c r="DY732" s="7"/>
      <c r="DZ732" s="7"/>
      <c r="EA732" s="7"/>
      <c r="EB732" s="7"/>
      <c r="EC732" s="7"/>
      <c r="ED732" s="7"/>
      <c r="EE732" s="7"/>
      <c r="EF732" s="7"/>
      <c r="EG732" s="7"/>
      <c r="EH732" s="7"/>
      <c r="EI732" s="7"/>
      <c r="EJ732" s="7"/>
      <c r="EK732" s="7"/>
      <c r="EL732" s="7"/>
      <c r="EM732" s="7"/>
      <c r="EN732" s="7"/>
      <c r="EO732" s="7"/>
      <c r="EP732" s="7"/>
      <c r="EQ732" s="7"/>
      <c r="ER732" s="7"/>
      <c r="ES732" s="7"/>
      <c r="ET732" s="7"/>
      <c r="EU732" s="7"/>
      <c r="EV732" s="7"/>
      <c r="EW732" s="7"/>
      <c r="EX732" s="7"/>
      <c r="EY732" s="7"/>
      <c r="EZ732" s="7"/>
      <c r="FA732" s="7"/>
      <c r="FB732" s="7"/>
      <c r="FC732" s="7"/>
      <c r="FD732" s="7"/>
      <c r="FE732" s="7"/>
      <c r="FF732" s="7"/>
      <c r="FG732" s="7"/>
      <c r="FH732" s="7"/>
      <c r="FI732" s="7"/>
      <c r="FJ732" s="7"/>
      <c r="FK732" s="7"/>
      <c r="FL732" s="7"/>
      <c r="FM732" s="7"/>
      <c r="FN732" s="7"/>
      <c r="FO732" s="7"/>
      <c r="FP732" s="7"/>
      <c r="FQ732" s="7"/>
      <c r="FR732" s="7"/>
      <c r="FS732" s="7"/>
      <c r="FT732" s="7"/>
      <c r="FU732" s="7"/>
      <c r="FV732" s="7"/>
      <c r="FW732" s="7"/>
      <c r="FX732" s="7"/>
      <c r="FY732" s="7"/>
      <c r="FZ732" s="7"/>
      <c r="GA732" s="7"/>
      <c r="GB732" s="7"/>
      <c r="GC732" s="7"/>
      <c r="GD732" s="7"/>
      <c r="GE732" s="7"/>
      <c r="GF732" s="7"/>
      <c r="GG732" s="7"/>
      <c r="GH732" s="7"/>
      <c r="GI732" s="7"/>
      <c r="GJ732" s="7"/>
      <c r="GK732" s="7"/>
      <c r="GL732" s="7"/>
      <c r="GM732" s="7"/>
      <c r="GN732" s="7"/>
      <c r="GO732" s="7"/>
      <c r="GP732" s="7"/>
      <c r="GQ732" s="7"/>
      <c r="GR732" s="7"/>
      <c r="GS732" s="7"/>
      <c r="GT732" s="7"/>
      <c r="GU732" s="7"/>
      <c r="GV732" s="7"/>
      <c r="GW732" s="7"/>
      <c r="GX732" s="7"/>
      <c r="GY732" s="7"/>
      <c r="GZ732" s="7"/>
      <c r="HA732" s="7"/>
      <c r="HB732" s="7"/>
      <c r="HC732" s="7"/>
      <c r="HD732" s="7"/>
      <c r="HE732" s="7"/>
      <c r="HF732" s="7"/>
      <c r="HG732" s="7"/>
      <c r="HH732" s="7"/>
      <c r="HI732" s="7"/>
      <c r="HJ732" s="7"/>
      <c r="HK732" s="7"/>
      <c r="HL732" s="7"/>
      <c r="HM732" s="7"/>
      <c r="HN732" s="7"/>
      <c r="HO732" s="7"/>
      <c r="HP732" s="7"/>
      <c r="HQ732" s="7"/>
      <c r="HR732" s="7"/>
      <c r="HS732" s="7"/>
      <c r="HT732" s="7"/>
      <c r="HU732" s="7"/>
      <c r="HV732" s="7"/>
      <c r="HW732" s="7"/>
      <c r="HX732" s="7"/>
      <c r="HY732" s="7"/>
      <c r="HZ732" s="7"/>
      <c r="IA732" s="7"/>
      <c r="IB732" s="7"/>
      <c r="IC732" s="7"/>
      <c r="ID732" s="7"/>
      <c r="IE732" s="7"/>
      <c r="IF732" s="7"/>
      <c r="IG732" s="7"/>
      <c r="IH732" s="7"/>
      <c r="II732" s="7"/>
      <c r="IJ732" s="7"/>
      <c r="IK732" s="7"/>
      <c r="IL732" s="7"/>
      <c r="IM732" s="7"/>
      <c r="IN732" s="7"/>
      <c r="IO732" s="7"/>
      <c r="IP732" s="7"/>
      <c r="IQ732" s="7"/>
      <c r="IR732" s="7"/>
      <c r="IS732" s="7"/>
      <c r="IT732" s="7"/>
      <c r="IU732" s="7"/>
      <c r="IV732" s="7"/>
      <c r="IW732" s="7"/>
      <c r="IX732" s="7"/>
      <c r="IY732" s="7"/>
      <c r="IZ732" s="7"/>
      <c r="JA732" s="7"/>
      <c r="JB732" s="7"/>
      <c r="JC732" s="7"/>
      <c r="JD732" s="7"/>
      <c r="JE732" s="7"/>
      <c r="JF732" s="7"/>
      <c r="JG732" s="7"/>
      <c r="JH732" s="7"/>
      <c r="JI732" s="7"/>
      <c r="JJ732" s="7"/>
      <c r="JK732" s="7"/>
      <c r="JL732" s="7"/>
      <c r="JM732" s="7"/>
      <c r="JN732" s="7"/>
      <c r="JO732" s="7"/>
      <c r="JP732" s="7"/>
      <c r="JQ732" s="7"/>
      <c r="JR732" s="7"/>
      <c r="JS732" s="7"/>
      <c r="JT732" s="7"/>
      <c r="JU732" s="7"/>
      <c r="JV732" s="7"/>
      <c r="JW732" s="7"/>
      <c r="JX732" s="7"/>
      <c r="JY732" s="7"/>
      <c r="JZ732" s="7"/>
      <c r="KA732" s="7"/>
      <c r="KB732" s="7"/>
      <c r="KC732" s="7"/>
      <c r="KD732" s="7"/>
      <c r="KE732" s="7"/>
      <c r="KF732" s="7"/>
      <c r="KG732" s="7"/>
      <c r="KH732" s="7"/>
      <c r="KI732" s="7"/>
      <c r="KJ732" s="7"/>
      <c r="KK732" s="7"/>
      <c r="KL732" s="7"/>
      <c r="KM732" s="7"/>
      <c r="KN732" s="7"/>
      <c r="KO732" s="7"/>
      <c r="KP732" s="7"/>
      <c r="KQ732" s="7"/>
      <c r="KR732" s="7"/>
      <c r="KS732" s="7"/>
      <c r="KT732" s="7"/>
      <c r="KU732" s="7"/>
      <c r="KV732" s="7"/>
      <c r="KW732" s="7"/>
      <c r="KX732" s="7"/>
      <c r="KY732" s="7"/>
      <c r="KZ732" s="7"/>
      <c r="LA732" s="7"/>
      <c r="LB732" s="7"/>
      <c r="LC732" s="7"/>
      <c r="LD732" s="7"/>
      <c r="LE732" s="7"/>
      <c r="LF732" s="7"/>
      <c r="LG732" s="7"/>
      <c r="LH732" s="7"/>
      <c r="LI732" s="7"/>
      <c r="LJ732" s="7"/>
      <c r="LK732" s="7"/>
      <c r="LL732" s="7"/>
      <c r="LM732" s="7"/>
      <c r="LN732" s="7"/>
      <c r="LO732" s="7"/>
      <c r="LP732" s="7"/>
      <c r="LQ732" s="7"/>
      <c r="LR732" s="7"/>
      <c r="LS732" s="7"/>
      <c r="LT732" s="7"/>
      <c r="LU732" s="7"/>
      <c r="LV732" s="7"/>
      <c r="LW732" s="7"/>
      <c r="LX732" s="7"/>
      <c r="LY732" s="7"/>
      <c r="LZ732" s="7"/>
      <c r="MA732" s="7"/>
      <c r="MB732" s="7"/>
      <c r="MC732" s="7"/>
      <c r="MD732" s="7"/>
      <c r="ME732" s="7"/>
      <c r="MF732" s="7"/>
      <c r="MG732" s="7"/>
      <c r="MH732" s="7"/>
      <c r="MI732" s="7"/>
      <c r="MJ732" s="7"/>
      <c r="MK732" s="7"/>
      <c r="ML732" s="7"/>
      <c r="MM732" s="7"/>
      <c r="MN732" s="7"/>
      <c r="MO732" s="7"/>
      <c r="MP732" s="7"/>
      <c r="MQ732" s="7"/>
      <c r="MR732" s="7"/>
      <c r="MS732" s="7"/>
      <c r="MT732" s="7"/>
      <c r="MU732" s="7"/>
      <c r="MV732" s="7"/>
      <c r="MW732" s="7"/>
      <c r="MX732" s="7"/>
      <c r="MY732" s="7"/>
      <c r="MZ732" s="7"/>
      <c r="NA732" s="7"/>
      <c r="NB732" s="7"/>
      <c r="NC732" s="7"/>
      <c r="ND732" s="7"/>
      <c r="NE732" s="7"/>
      <c r="NF732" s="7"/>
      <c r="NG732" s="7"/>
      <c r="NH732" s="7"/>
      <c r="NI732" s="7"/>
      <c r="NJ732" s="7"/>
      <c r="NK732" s="7"/>
      <c r="NL732" s="7"/>
      <c r="NM732" s="7"/>
      <c r="NN732" s="7"/>
      <c r="NO732" s="7"/>
      <c r="NP732" s="7"/>
      <c r="NQ732" s="7"/>
      <c r="NR732" s="7"/>
      <c r="NS732" s="7"/>
      <c r="NT732" s="7"/>
      <c r="NU732" s="7"/>
      <c r="NV732" s="7"/>
      <c r="NW732" s="7"/>
      <c r="NX732" s="7"/>
      <c r="NY732" s="7"/>
      <c r="NZ732" s="7"/>
      <c r="OA732" s="7"/>
      <c r="OB732" s="7"/>
      <c r="OC732" s="7"/>
      <c r="OD732" s="7"/>
      <c r="OE732" s="7"/>
      <c r="OF732" s="7"/>
      <c r="OG732" s="7"/>
      <c r="OH732" s="7"/>
      <c r="OI732" s="7"/>
      <c r="OJ732" s="7"/>
      <c r="OK732" s="7"/>
      <c r="OL732" s="7"/>
      <c r="OM732" s="7"/>
      <c r="ON732" s="7"/>
      <c r="OO732" s="7"/>
      <c r="OP732" s="7"/>
      <c r="OQ732" s="7"/>
      <c r="OR732" s="7"/>
      <c r="OS732" s="7"/>
      <c r="OT732" s="7"/>
      <c r="OU732" s="7"/>
      <c r="OV732" s="7"/>
      <c r="OW732" s="7"/>
      <c r="OX732" s="7"/>
      <c r="OY732" s="7"/>
      <c r="OZ732" s="7"/>
      <c r="PA732" s="7"/>
      <c r="PB732" s="7"/>
      <c r="PC732" s="7"/>
      <c r="PD732" s="7"/>
      <c r="PE732" s="7"/>
      <c r="PF732" s="7"/>
      <c r="PG732" s="7"/>
      <c r="PH732" s="7"/>
      <c r="PI732" s="7"/>
      <c r="PJ732" s="7"/>
      <c r="PK732" s="7"/>
      <c r="PL732" s="7"/>
      <c r="PM732" s="7"/>
      <c r="PN732" s="7"/>
      <c r="PO732" s="7"/>
      <c r="PP732" s="7"/>
      <c r="PQ732" s="7"/>
      <c r="PR732" s="7"/>
      <c r="PS732" s="7"/>
      <c r="PT732" s="7"/>
      <c r="PU732" s="7"/>
      <c r="PV732" s="7"/>
      <c r="PW732" s="7"/>
      <c r="PX732" s="7"/>
      <c r="PY732" s="7"/>
      <c r="PZ732" s="7"/>
      <c r="QA732" s="7"/>
      <c r="QB732" s="7"/>
      <c r="QC732" s="7"/>
      <c r="QD732" s="7"/>
      <c r="QE732" s="7"/>
      <c r="QF732" s="7"/>
      <c r="QG732" s="7"/>
      <c r="QH732" s="7"/>
      <c r="QI732" s="7"/>
      <c r="QJ732" s="7"/>
      <c r="QK732" s="7"/>
      <c r="QL732" s="7"/>
      <c r="QM732" s="7"/>
      <c r="QN732" s="7"/>
      <c r="QO732" s="7"/>
      <c r="QP732" s="7"/>
      <c r="QQ732" s="7"/>
      <c r="QR732" s="7"/>
      <c r="QS732" s="7"/>
      <c r="QT732" s="7"/>
      <c r="QU732" s="7"/>
      <c r="QV732" s="7"/>
      <c r="QW732" s="7"/>
      <c r="QX732" s="7"/>
      <c r="QY732" s="7"/>
      <c r="QZ732" s="7"/>
      <c r="RA732" s="7"/>
      <c r="RB732" s="7"/>
      <c r="RC732" s="7"/>
      <c r="RD732" s="7"/>
      <c r="RE732" s="7"/>
      <c r="RF732" s="7"/>
      <c r="RG732" s="7"/>
      <c r="RH732" s="7"/>
      <c r="RI732" s="7"/>
      <c r="RJ732" s="7"/>
      <c r="RK732" s="7"/>
      <c r="RL732" s="7"/>
      <c r="RM732" s="7"/>
      <c r="RN732" s="7"/>
      <c r="RO732" s="7"/>
      <c r="RP732" s="7"/>
      <c r="RQ732" s="7"/>
      <c r="RR732" s="7"/>
      <c r="RS732" s="7"/>
      <c r="RT732" s="7"/>
      <c r="RU732" s="7"/>
      <c r="RV732" s="7"/>
      <c r="RW732" s="7"/>
      <c r="RX732" s="7"/>
      <c r="RY732" s="7"/>
      <c r="RZ732" s="7"/>
      <c r="SA732" s="7"/>
      <c r="SB732" s="7"/>
      <c r="SC732" s="7"/>
      <c r="SD732" s="7"/>
      <c r="SE732" s="7"/>
      <c r="SF732" s="7"/>
      <c r="SG732" s="7"/>
      <c r="SH732" s="7"/>
      <c r="SI732" s="7"/>
      <c r="SJ732" s="7"/>
      <c r="SK732" s="7"/>
    </row>
    <row r="733" ht="14.2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  <c r="DT733" s="7"/>
      <c r="DU733" s="7"/>
      <c r="DV733" s="7"/>
      <c r="DW733" s="7"/>
      <c r="DX733" s="7"/>
      <c r="DY733" s="7"/>
      <c r="DZ733" s="7"/>
      <c r="EA733" s="7"/>
      <c r="EB733" s="7"/>
      <c r="EC733" s="7"/>
      <c r="ED733" s="7"/>
      <c r="EE733" s="7"/>
      <c r="EF733" s="7"/>
      <c r="EG733" s="7"/>
      <c r="EH733" s="7"/>
      <c r="EI733" s="7"/>
      <c r="EJ733" s="7"/>
      <c r="EK733" s="7"/>
      <c r="EL733" s="7"/>
      <c r="EM733" s="7"/>
      <c r="EN733" s="7"/>
      <c r="EO733" s="7"/>
      <c r="EP733" s="7"/>
      <c r="EQ733" s="7"/>
      <c r="ER733" s="7"/>
      <c r="ES733" s="7"/>
      <c r="ET733" s="7"/>
      <c r="EU733" s="7"/>
      <c r="EV733" s="7"/>
      <c r="EW733" s="7"/>
      <c r="EX733" s="7"/>
      <c r="EY733" s="7"/>
      <c r="EZ733" s="7"/>
      <c r="FA733" s="7"/>
      <c r="FB733" s="7"/>
      <c r="FC733" s="7"/>
      <c r="FD733" s="7"/>
      <c r="FE733" s="7"/>
      <c r="FF733" s="7"/>
      <c r="FG733" s="7"/>
      <c r="FH733" s="7"/>
      <c r="FI733" s="7"/>
      <c r="FJ733" s="7"/>
      <c r="FK733" s="7"/>
      <c r="FL733" s="7"/>
      <c r="FM733" s="7"/>
      <c r="FN733" s="7"/>
      <c r="FO733" s="7"/>
      <c r="FP733" s="7"/>
      <c r="FQ733" s="7"/>
      <c r="FR733" s="7"/>
      <c r="FS733" s="7"/>
      <c r="FT733" s="7"/>
      <c r="FU733" s="7"/>
      <c r="FV733" s="7"/>
      <c r="FW733" s="7"/>
      <c r="FX733" s="7"/>
      <c r="FY733" s="7"/>
      <c r="FZ733" s="7"/>
      <c r="GA733" s="7"/>
      <c r="GB733" s="7"/>
      <c r="GC733" s="7"/>
      <c r="GD733" s="7"/>
      <c r="GE733" s="7"/>
      <c r="GF733" s="7"/>
      <c r="GG733" s="7"/>
      <c r="GH733" s="7"/>
      <c r="GI733" s="7"/>
      <c r="GJ733" s="7"/>
      <c r="GK733" s="7"/>
      <c r="GL733" s="7"/>
      <c r="GM733" s="7"/>
      <c r="GN733" s="7"/>
      <c r="GO733" s="7"/>
      <c r="GP733" s="7"/>
      <c r="GQ733" s="7"/>
      <c r="GR733" s="7"/>
      <c r="GS733" s="7"/>
      <c r="GT733" s="7"/>
      <c r="GU733" s="7"/>
      <c r="GV733" s="7"/>
      <c r="GW733" s="7"/>
      <c r="GX733" s="7"/>
      <c r="GY733" s="7"/>
      <c r="GZ733" s="7"/>
      <c r="HA733" s="7"/>
      <c r="HB733" s="7"/>
      <c r="HC733" s="7"/>
      <c r="HD733" s="7"/>
      <c r="HE733" s="7"/>
      <c r="HF733" s="7"/>
      <c r="HG733" s="7"/>
      <c r="HH733" s="7"/>
      <c r="HI733" s="7"/>
      <c r="HJ733" s="7"/>
      <c r="HK733" s="7"/>
      <c r="HL733" s="7"/>
      <c r="HM733" s="7"/>
      <c r="HN733" s="7"/>
      <c r="HO733" s="7"/>
      <c r="HP733" s="7"/>
      <c r="HQ733" s="7"/>
      <c r="HR733" s="7"/>
      <c r="HS733" s="7"/>
      <c r="HT733" s="7"/>
      <c r="HU733" s="7"/>
      <c r="HV733" s="7"/>
      <c r="HW733" s="7"/>
      <c r="HX733" s="7"/>
      <c r="HY733" s="7"/>
      <c r="HZ733" s="7"/>
      <c r="IA733" s="7"/>
      <c r="IB733" s="7"/>
      <c r="IC733" s="7"/>
      <c r="ID733" s="7"/>
      <c r="IE733" s="7"/>
      <c r="IF733" s="7"/>
      <c r="IG733" s="7"/>
      <c r="IH733" s="7"/>
      <c r="II733" s="7"/>
      <c r="IJ733" s="7"/>
      <c r="IK733" s="7"/>
      <c r="IL733" s="7"/>
      <c r="IM733" s="7"/>
      <c r="IN733" s="7"/>
      <c r="IO733" s="7"/>
      <c r="IP733" s="7"/>
      <c r="IQ733" s="7"/>
      <c r="IR733" s="7"/>
      <c r="IS733" s="7"/>
      <c r="IT733" s="7"/>
      <c r="IU733" s="7"/>
      <c r="IV733" s="7"/>
      <c r="IW733" s="7"/>
      <c r="IX733" s="7"/>
      <c r="IY733" s="7"/>
      <c r="IZ733" s="7"/>
      <c r="JA733" s="7"/>
      <c r="JB733" s="7"/>
      <c r="JC733" s="7"/>
      <c r="JD733" s="7"/>
      <c r="JE733" s="7"/>
      <c r="JF733" s="7"/>
      <c r="JG733" s="7"/>
      <c r="JH733" s="7"/>
      <c r="JI733" s="7"/>
      <c r="JJ733" s="7"/>
      <c r="JK733" s="7"/>
      <c r="JL733" s="7"/>
      <c r="JM733" s="7"/>
      <c r="JN733" s="7"/>
      <c r="JO733" s="7"/>
      <c r="JP733" s="7"/>
      <c r="JQ733" s="7"/>
      <c r="JR733" s="7"/>
      <c r="JS733" s="7"/>
      <c r="JT733" s="7"/>
      <c r="JU733" s="7"/>
      <c r="JV733" s="7"/>
      <c r="JW733" s="7"/>
      <c r="JX733" s="7"/>
      <c r="JY733" s="7"/>
      <c r="JZ733" s="7"/>
      <c r="KA733" s="7"/>
      <c r="KB733" s="7"/>
      <c r="KC733" s="7"/>
      <c r="KD733" s="7"/>
      <c r="KE733" s="7"/>
      <c r="KF733" s="7"/>
      <c r="KG733" s="7"/>
      <c r="KH733" s="7"/>
      <c r="KI733" s="7"/>
      <c r="KJ733" s="7"/>
      <c r="KK733" s="7"/>
      <c r="KL733" s="7"/>
      <c r="KM733" s="7"/>
      <c r="KN733" s="7"/>
      <c r="KO733" s="7"/>
      <c r="KP733" s="7"/>
      <c r="KQ733" s="7"/>
      <c r="KR733" s="7"/>
      <c r="KS733" s="7"/>
      <c r="KT733" s="7"/>
      <c r="KU733" s="7"/>
      <c r="KV733" s="7"/>
      <c r="KW733" s="7"/>
      <c r="KX733" s="7"/>
      <c r="KY733" s="7"/>
      <c r="KZ733" s="7"/>
      <c r="LA733" s="7"/>
      <c r="LB733" s="7"/>
      <c r="LC733" s="7"/>
      <c r="LD733" s="7"/>
      <c r="LE733" s="7"/>
      <c r="LF733" s="7"/>
      <c r="LG733" s="7"/>
      <c r="LH733" s="7"/>
      <c r="LI733" s="7"/>
      <c r="LJ733" s="7"/>
      <c r="LK733" s="7"/>
      <c r="LL733" s="7"/>
      <c r="LM733" s="7"/>
      <c r="LN733" s="7"/>
      <c r="LO733" s="7"/>
      <c r="LP733" s="7"/>
      <c r="LQ733" s="7"/>
      <c r="LR733" s="7"/>
      <c r="LS733" s="7"/>
      <c r="LT733" s="7"/>
      <c r="LU733" s="7"/>
      <c r="LV733" s="7"/>
      <c r="LW733" s="7"/>
      <c r="LX733" s="7"/>
      <c r="LY733" s="7"/>
      <c r="LZ733" s="7"/>
      <c r="MA733" s="7"/>
      <c r="MB733" s="7"/>
      <c r="MC733" s="7"/>
      <c r="MD733" s="7"/>
      <c r="ME733" s="7"/>
      <c r="MF733" s="7"/>
      <c r="MG733" s="7"/>
      <c r="MH733" s="7"/>
      <c r="MI733" s="7"/>
      <c r="MJ733" s="7"/>
      <c r="MK733" s="7"/>
      <c r="ML733" s="7"/>
      <c r="MM733" s="7"/>
      <c r="MN733" s="7"/>
      <c r="MO733" s="7"/>
      <c r="MP733" s="7"/>
      <c r="MQ733" s="7"/>
      <c r="MR733" s="7"/>
      <c r="MS733" s="7"/>
      <c r="MT733" s="7"/>
      <c r="MU733" s="7"/>
      <c r="MV733" s="7"/>
      <c r="MW733" s="7"/>
      <c r="MX733" s="7"/>
      <c r="MY733" s="7"/>
      <c r="MZ733" s="7"/>
      <c r="NA733" s="7"/>
      <c r="NB733" s="7"/>
      <c r="NC733" s="7"/>
      <c r="ND733" s="7"/>
      <c r="NE733" s="7"/>
      <c r="NF733" s="7"/>
      <c r="NG733" s="7"/>
      <c r="NH733" s="7"/>
      <c r="NI733" s="7"/>
      <c r="NJ733" s="7"/>
      <c r="NK733" s="7"/>
      <c r="NL733" s="7"/>
      <c r="NM733" s="7"/>
      <c r="NN733" s="7"/>
      <c r="NO733" s="7"/>
      <c r="NP733" s="7"/>
      <c r="NQ733" s="7"/>
      <c r="NR733" s="7"/>
      <c r="NS733" s="7"/>
      <c r="NT733" s="7"/>
      <c r="NU733" s="7"/>
      <c r="NV733" s="7"/>
      <c r="NW733" s="7"/>
      <c r="NX733" s="7"/>
      <c r="NY733" s="7"/>
      <c r="NZ733" s="7"/>
      <c r="OA733" s="7"/>
      <c r="OB733" s="7"/>
      <c r="OC733" s="7"/>
      <c r="OD733" s="7"/>
      <c r="OE733" s="7"/>
      <c r="OF733" s="7"/>
      <c r="OG733" s="7"/>
      <c r="OH733" s="7"/>
      <c r="OI733" s="7"/>
      <c r="OJ733" s="7"/>
      <c r="OK733" s="7"/>
      <c r="OL733" s="7"/>
      <c r="OM733" s="7"/>
      <c r="ON733" s="7"/>
      <c r="OO733" s="7"/>
      <c r="OP733" s="7"/>
      <c r="OQ733" s="7"/>
      <c r="OR733" s="7"/>
      <c r="OS733" s="7"/>
      <c r="OT733" s="7"/>
      <c r="OU733" s="7"/>
      <c r="OV733" s="7"/>
      <c r="OW733" s="7"/>
      <c r="OX733" s="7"/>
      <c r="OY733" s="7"/>
      <c r="OZ733" s="7"/>
      <c r="PA733" s="7"/>
      <c r="PB733" s="7"/>
      <c r="PC733" s="7"/>
      <c r="PD733" s="7"/>
      <c r="PE733" s="7"/>
      <c r="PF733" s="7"/>
      <c r="PG733" s="7"/>
      <c r="PH733" s="7"/>
      <c r="PI733" s="7"/>
      <c r="PJ733" s="7"/>
      <c r="PK733" s="7"/>
      <c r="PL733" s="7"/>
      <c r="PM733" s="7"/>
      <c r="PN733" s="7"/>
      <c r="PO733" s="7"/>
      <c r="PP733" s="7"/>
      <c r="PQ733" s="7"/>
      <c r="PR733" s="7"/>
      <c r="PS733" s="7"/>
      <c r="PT733" s="7"/>
      <c r="PU733" s="7"/>
      <c r="PV733" s="7"/>
      <c r="PW733" s="7"/>
      <c r="PX733" s="7"/>
      <c r="PY733" s="7"/>
      <c r="PZ733" s="7"/>
      <c r="QA733" s="7"/>
      <c r="QB733" s="7"/>
      <c r="QC733" s="7"/>
      <c r="QD733" s="7"/>
      <c r="QE733" s="7"/>
      <c r="QF733" s="7"/>
      <c r="QG733" s="7"/>
      <c r="QH733" s="7"/>
      <c r="QI733" s="7"/>
      <c r="QJ733" s="7"/>
      <c r="QK733" s="7"/>
      <c r="QL733" s="7"/>
      <c r="QM733" s="7"/>
      <c r="QN733" s="7"/>
      <c r="QO733" s="7"/>
      <c r="QP733" s="7"/>
      <c r="QQ733" s="7"/>
      <c r="QR733" s="7"/>
      <c r="QS733" s="7"/>
      <c r="QT733" s="7"/>
      <c r="QU733" s="7"/>
      <c r="QV733" s="7"/>
      <c r="QW733" s="7"/>
      <c r="QX733" s="7"/>
      <c r="QY733" s="7"/>
      <c r="QZ733" s="7"/>
      <c r="RA733" s="7"/>
      <c r="RB733" s="7"/>
      <c r="RC733" s="7"/>
      <c r="RD733" s="7"/>
      <c r="RE733" s="7"/>
      <c r="RF733" s="7"/>
      <c r="RG733" s="7"/>
      <c r="RH733" s="7"/>
      <c r="RI733" s="7"/>
      <c r="RJ733" s="7"/>
      <c r="RK733" s="7"/>
      <c r="RL733" s="7"/>
      <c r="RM733" s="7"/>
      <c r="RN733" s="7"/>
      <c r="RO733" s="7"/>
      <c r="RP733" s="7"/>
      <c r="RQ733" s="7"/>
      <c r="RR733" s="7"/>
      <c r="RS733" s="7"/>
      <c r="RT733" s="7"/>
      <c r="RU733" s="7"/>
      <c r="RV733" s="7"/>
      <c r="RW733" s="7"/>
      <c r="RX733" s="7"/>
      <c r="RY733" s="7"/>
      <c r="RZ733" s="7"/>
      <c r="SA733" s="7"/>
      <c r="SB733" s="7"/>
      <c r="SC733" s="7"/>
      <c r="SD733" s="7"/>
      <c r="SE733" s="7"/>
      <c r="SF733" s="7"/>
      <c r="SG733" s="7"/>
      <c r="SH733" s="7"/>
      <c r="SI733" s="7"/>
      <c r="SJ733" s="7"/>
      <c r="SK733" s="7"/>
    </row>
    <row r="734" ht="14.2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  <c r="DT734" s="7"/>
      <c r="DU734" s="7"/>
      <c r="DV734" s="7"/>
      <c r="DW734" s="7"/>
      <c r="DX734" s="7"/>
      <c r="DY734" s="7"/>
      <c r="DZ734" s="7"/>
      <c r="EA734" s="7"/>
      <c r="EB734" s="7"/>
      <c r="EC734" s="7"/>
      <c r="ED734" s="7"/>
      <c r="EE734" s="7"/>
      <c r="EF734" s="7"/>
      <c r="EG734" s="7"/>
      <c r="EH734" s="7"/>
      <c r="EI734" s="7"/>
      <c r="EJ734" s="7"/>
      <c r="EK734" s="7"/>
      <c r="EL734" s="7"/>
      <c r="EM734" s="7"/>
      <c r="EN734" s="7"/>
      <c r="EO734" s="7"/>
      <c r="EP734" s="7"/>
      <c r="EQ734" s="7"/>
      <c r="ER734" s="7"/>
      <c r="ES734" s="7"/>
      <c r="ET734" s="7"/>
      <c r="EU734" s="7"/>
      <c r="EV734" s="7"/>
      <c r="EW734" s="7"/>
      <c r="EX734" s="7"/>
      <c r="EY734" s="7"/>
      <c r="EZ734" s="7"/>
      <c r="FA734" s="7"/>
      <c r="FB734" s="7"/>
      <c r="FC734" s="7"/>
      <c r="FD734" s="7"/>
      <c r="FE734" s="7"/>
      <c r="FF734" s="7"/>
      <c r="FG734" s="7"/>
      <c r="FH734" s="7"/>
      <c r="FI734" s="7"/>
      <c r="FJ734" s="7"/>
      <c r="FK734" s="7"/>
      <c r="FL734" s="7"/>
      <c r="FM734" s="7"/>
      <c r="FN734" s="7"/>
      <c r="FO734" s="7"/>
      <c r="FP734" s="7"/>
      <c r="FQ734" s="7"/>
      <c r="FR734" s="7"/>
      <c r="FS734" s="7"/>
      <c r="FT734" s="7"/>
      <c r="FU734" s="7"/>
      <c r="FV734" s="7"/>
      <c r="FW734" s="7"/>
      <c r="FX734" s="7"/>
      <c r="FY734" s="7"/>
      <c r="FZ734" s="7"/>
      <c r="GA734" s="7"/>
      <c r="GB734" s="7"/>
      <c r="GC734" s="7"/>
      <c r="GD734" s="7"/>
      <c r="GE734" s="7"/>
      <c r="GF734" s="7"/>
      <c r="GG734" s="7"/>
      <c r="GH734" s="7"/>
      <c r="GI734" s="7"/>
      <c r="GJ734" s="7"/>
      <c r="GK734" s="7"/>
      <c r="GL734" s="7"/>
      <c r="GM734" s="7"/>
      <c r="GN734" s="7"/>
      <c r="GO734" s="7"/>
      <c r="GP734" s="7"/>
      <c r="GQ734" s="7"/>
      <c r="GR734" s="7"/>
      <c r="GS734" s="7"/>
      <c r="GT734" s="7"/>
      <c r="GU734" s="7"/>
      <c r="GV734" s="7"/>
      <c r="GW734" s="7"/>
      <c r="GX734" s="7"/>
      <c r="GY734" s="7"/>
      <c r="GZ734" s="7"/>
      <c r="HA734" s="7"/>
      <c r="HB734" s="7"/>
      <c r="HC734" s="7"/>
      <c r="HD734" s="7"/>
      <c r="HE734" s="7"/>
      <c r="HF734" s="7"/>
      <c r="HG734" s="7"/>
      <c r="HH734" s="7"/>
      <c r="HI734" s="7"/>
      <c r="HJ734" s="7"/>
      <c r="HK734" s="7"/>
      <c r="HL734" s="7"/>
      <c r="HM734" s="7"/>
      <c r="HN734" s="7"/>
      <c r="HO734" s="7"/>
      <c r="HP734" s="7"/>
      <c r="HQ734" s="7"/>
      <c r="HR734" s="7"/>
      <c r="HS734" s="7"/>
      <c r="HT734" s="7"/>
      <c r="HU734" s="7"/>
      <c r="HV734" s="7"/>
      <c r="HW734" s="7"/>
      <c r="HX734" s="7"/>
      <c r="HY734" s="7"/>
      <c r="HZ734" s="7"/>
      <c r="IA734" s="7"/>
      <c r="IB734" s="7"/>
      <c r="IC734" s="7"/>
      <c r="ID734" s="7"/>
      <c r="IE734" s="7"/>
      <c r="IF734" s="7"/>
      <c r="IG734" s="7"/>
      <c r="IH734" s="7"/>
      <c r="II734" s="7"/>
      <c r="IJ734" s="7"/>
      <c r="IK734" s="7"/>
      <c r="IL734" s="7"/>
      <c r="IM734" s="7"/>
      <c r="IN734" s="7"/>
      <c r="IO734" s="7"/>
      <c r="IP734" s="7"/>
      <c r="IQ734" s="7"/>
      <c r="IR734" s="7"/>
      <c r="IS734" s="7"/>
      <c r="IT734" s="7"/>
      <c r="IU734" s="7"/>
      <c r="IV734" s="7"/>
      <c r="IW734" s="7"/>
      <c r="IX734" s="7"/>
      <c r="IY734" s="7"/>
      <c r="IZ734" s="7"/>
      <c r="JA734" s="7"/>
      <c r="JB734" s="7"/>
      <c r="JC734" s="7"/>
      <c r="JD734" s="7"/>
      <c r="JE734" s="7"/>
      <c r="JF734" s="7"/>
      <c r="JG734" s="7"/>
      <c r="JH734" s="7"/>
      <c r="JI734" s="7"/>
      <c r="JJ734" s="7"/>
      <c r="JK734" s="7"/>
      <c r="JL734" s="7"/>
      <c r="JM734" s="7"/>
      <c r="JN734" s="7"/>
      <c r="JO734" s="7"/>
      <c r="JP734" s="7"/>
      <c r="JQ734" s="7"/>
      <c r="JR734" s="7"/>
      <c r="JS734" s="7"/>
      <c r="JT734" s="7"/>
      <c r="JU734" s="7"/>
      <c r="JV734" s="7"/>
      <c r="JW734" s="7"/>
      <c r="JX734" s="7"/>
      <c r="JY734" s="7"/>
      <c r="JZ734" s="7"/>
      <c r="KA734" s="7"/>
      <c r="KB734" s="7"/>
      <c r="KC734" s="7"/>
      <c r="KD734" s="7"/>
      <c r="KE734" s="7"/>
      <c r="KF734" s="7"/>
      <c r="KG734" s="7"/>
      <c r="KH734" s="7"/>
      <c r="KI734" s="7"/>
      <c r="KJ734" s="7"/>
      <c r="KK734" s="7"/>
      <c r="KL734" s="7"/>
      <c r="KM734" s="7"/>
      <c r="KN734" s="7"/>
      <c r="KO734" s="7"/>
      <c r="KP734" s="7"/>
      <c r="KQ734" s="7"/>
      <c r="KR734" s="7"/>
      <c r="KS734" s="7"/>
      <c r="KT734" s="7"/>
      <c r="KU734" s="7"/>
      <c r="KV734" s="7"/>
      <c r="KW734" s="7"/>
      <c r="KX734" s="7"/>
      <c r="KY734" s="7"/>
      <c r="KZ734" s="7"/>
      <c r="LA734" s="7"/>
      <c r="LB734" s="7"/>
      <c r="LC734" s="7"/>
      <c r="LD734" s="7"/>
      <c r="LE734" s="7"/>
      <c r="LF734" s="7"/>
      <c r="LG734" s="7"/>
      <c r="LH734" s="7"/>
      <c r="LI734" s="7"/>
      <c r="LJ734" s="7"/>
      <c r="LK734" s="7"/>
      <c r="LL734" s="7"/>
      <c r="LM734" s="7"/>
      <c r="LN734" s="7"/>
      <c r="LO734" s="7"/>
      <c r="LP734" s="7"/>
      <c r="LQ734" s="7"/>
      <c r="LR734" s="7"/>
      <c r="LS734" s="7"/>
      <c r="LT734" s="7"/>
      <c r="LU734" s="7"/>
      <c r="LV734" s="7"/>
      <c r="LW734" s="7"/>
      <c r="LX734" s="7"/>
      <c r="LY734" s="7"/>
      <c r="LZ734" s="7"/>
      <c r="MA734" s="7"/>
      <c r="MB734" s="7"/>
      <c r="MC734" s="7"/>
      <c r="MD734" s="7"/>
      <c r="ME734" s="7"/>
      <c r="MF734" s="7"/>
      <c r="MG734" s="7"/>
      <c r="MH734" s="7"/>
      <c r="MI734" s="7"/>
      <c r="MJ734" s="7"/>
      <c r="MK734" s="7"/>
      <c r="ML734" s="7"/>
      <c r="MM734" s="7"/>
      <c r="MN734" s="7"/>
      <c r="MO734" s="7"/>
      <c r="MP734" s="7"/>
      <c r="MQ734" s="7"/>
      <c r="MR734" s="7"/>
      <c r="MS734" s="7"/>
      <c r="MT734" s="7"/>
      <c r="MU734" s="7"/>
      <c r="MV734" s="7"/>
      <c r="MW734" s="7"/>
      <c r="MX734" s="7"/>
      <c r="MY734" s="7"/>
      <c r="MZ734" s="7"/>
      <c r="NA734" s="7"/>
      <c r="NB734" s="7"/>
      <c r="NC734" s="7"/>
      <c r="ND734" s="7"/>
      <c r="NE734" s="7"/>
      <c r="NF734" s="7"/>
      <c r="NG734" s="7"/>
      <c r="NH734" s="7"/>
      <c r="NI734" s="7"/>
      <c r="NJ734" s="7"/>
      <c r="NK734" s="7"/>
      <c r="NL734" s="7"/>
      <c r="NM734" s="7"/>
      <c r="NN734" s="7"/>
      <c r="NO734" s="7"/>
      <c r="NP734" s="7"/>
      <c r="NQ734" s="7"/>
      <c r="NR734" s="7"/>
      <c r="NS734" s="7"/>
      <c r="NT734" s="7"/>
      <c r="NU734" s="7"/>
      <c r="NV734" s="7"/>
      <c r="NW734" s="7"/>
      <c r="NX734" s="7"/>
      <c r="NY734" s="7"/>
      <c r="NZ734" s="7"/>
      <c r="OA734" s="7"/>
      <c r="OB734" s="7"/>
      <c r="OC734" s="7"/>
      <c r="OD734" s="7"/>
      <c r="OE734" s="7"/>
      <c r="OF734" s="7"/>
      <c r="OG734" s="7"/>
      <c r="OH734" s="7"/>
      <c r="OI734" s="7"/>
      <c r="OJ734" s="7"/>
      <c r="OK734" s="7"/>
      <c r="OL734" s="7"/>
      <c r="OM734" s="7"/>
      <c r="ON734" s="7"/>
      <c r="OO734" s="7"/>
      <c r="OP734" s="7"/>
      <c r="OQ734" s="7"/>
      <c r="OR734" s="7"/>
      <c r="OS734" s="7"/>
      <c r="OT734" s="7"/>
      <c r="OU734" s="7"/>
      <c r="OV734" s="7"/>
      <c r="OW734" s="7"/>
      <c r="OX734" s="7"/>
      <c r="OY734" s="7"/>
      <c r="OZ734" s="7"/>
      <c r="PA734" s="7"/>
      <c r="PB734" s="7"/>
      <c r="PC734" s="7"/>
      <c r="PD734" s="7"/>
      <c r="PE734" s="7"/>
      <c r="PF734" s="7"/>
      <c r="PG734" s="7"/>
      <c r="PH734" s="7"/>
      <c r="PI734" s="7"/>
      <c r="PJ734" s="7"/>
      <c r="PK734" s="7"/>
      <c r="PL734" s="7"/>
      <c r="PM734" s="7"/>
      <c r="PN734" s="7"/>
      <c r="PO734" s="7"/>
      <c r="PP734" s="7"/>
      <c r="PQ734" s="7"/>
      <c r="PR734" s="7"/>
      <c r="PS734" s="7"/>
      <c r="PT734" s="7"/>
      <c r="PU734" s="7"/>
      <c r="PV734" s="7"/>
      <c r="PW734" s="7"/>
      <c r="PX734" s="7"/>
      <c r="PY734" s="7"/>
      <c r="PZ734" s="7"/>
      <c r="QA734" s="7"/>
      <c r="QB734" s="7"/>
      <c r="QC734" s="7"/>
      <c r="QD734" s="7"/>
      <c r="QE734" s="7"/>
      <c r="QF734" s="7"/>
      <c r="QG734" s="7"/>
      <c r="QH734" s="7"/>
      <c r="QI734" s="7"/>
      <c r="QJ734" s="7"/>
      <c r="QK734" s="7"/>
      <c r="QL734" s="7"/>
      <c r="QM734" s="7"/>
      <c r="QN734" s="7"/>
      <c r="QO734" s="7"/>
      <c r="QP734" s="7"/>
      <c r="QQ734" s="7"/>
      <c r="QR734" s="7"/>
      <c r="QS734" s="7"/>
      <c r="QT734" s="7"/>
      <c r="QU734" s="7"/>
      <c r="QV734" s="7"/>
      <c r="QW734" s="7"/>
      <c r="QX734" s="7"/>
      <c r="QY734" s="7"/>
      <c r="QZ734" s="7"/>
      <c r="RA734" s="7"/>
      <c r="RB734" s="7"/>
      <c r="RC734" s="7"/>
      <c r="RD734" s="7"/>
      <c r="RE734" s="7"/>
      <c r="RF734" s="7"/>
      <c r="RG734" s="7"/>
      <c r="RH734" s="7"/>
      <c r="RI734" s="7"/>
      <c r="RJ734" s="7"/>
      <c r="RK734" s="7"/>
      <c r="RL734" s="7"/>
      <c r="RM734" s="7"/>
      <c r="RN734" s="7"/>
      <c r="RO734" s="7"/>
      <c r="RP734" s="7"/>
      <c r="RQ734" s="7"/>
      <c r="RR734" s="7"/>
      <c r="RS734" s="7"/>
      <c r="RT734" s="7"/>
      <c r="RU734" s="7"/>
      <c r="RV734" s="7"/>
      <c r="RW734" s="7"/>
      <c r="RX734" s="7"/>
      <c r="RY734" s="7"/>
      <c r="RZ734" s="7"/>
      <c r="SA734" s="7"/>
      <c r="SB734" s="7"/>
      <c r="SC734" s="7"/>
      <c r="SD734" s="7"/>
      <c r="SE734" s="7"/>
      <c r="SF734" s="7"/>
      <c r="SG734" s="7"/>
      <c r="SH734" s="7"/>
      <c r="SI734" s="7"/>
      <c r="SJ734" s="7"/>
      <c r="SK734" s="7"/>
    </row>
    <row r="735" ht="14.2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  <c r="DT735" s="7"/>
      <c r="DU735" s="7"/>
      <c r="DV735" s="7"/>
      <c r="DW735" s="7"/>
      <c r="DX735" s="7"/>
      <c r="DY735" s="7"/>
      <c r="DZ735" s="7"/>
      <c r="EA735" s="7"/>
      <c r="EB735" s="7"/>
      <c r="EC735" s="7"/>
      <c r="ED735" s="7"/>
      <c r="EE735" s="7"/>
      <c r="EF735" s="7"/>
      <c r="EG735" s="7"/>
      <c r="EH735" s="7"/>
      <c r="EI735" s="7"/>
      <c r="EJ735" s="7"/>
      <c r="EK735" s="7"/>
      <c r="EL735" s="7"/>
      <c r="EM735" s="7"/>
      <c r="EN735" s="7"/>
      <c r="EO735" s="7"/>
      <c r="EP735" s="7"/>
      <c r="EQ735" s="7"/>
      <c r="ER735" s="7"/>
      <c r="ES735" s="7"/>
      <c r="ET735" s="7"/>
      <c r="EU735" s="7"/>
      <c r="EV735" s="7"/>
      <c r="EW735" s="7"/>
      <c r="EX735" s="7"/>
      <c r="EY735" s="7"/>
      <c r="EZ735" s="7"/>
      <c r="FA735" s="7"/>
      <c r="FB735" s="7"/>
      <c r="FC735" s="7"/>
      <c r="FD735" s="7"/>
      <c r="FE735" s="7"/>
      <c r="FF735" s="7"/>
      <c r="FG735" s="7"/>
      <c r="FH735" s="7"/>
      <c r="FI735" s="7"/>
      <c r="FJ735" s="7"/>
      <c r="FK735" s="7"/>
      <c r="FL735" s="7"/>
      <c r="FM735" s="7"/>
      <c r="FN735" s="7"/>
      <c r="FO735" s="7"/>
      <c r="FP735" s="7"/>
      <c r="FQ735" s="7"/>
      <c r="FR735" s="7"/>
      <c r="FS735" s="7"/>
      <c r="FT735" s="7"/>
      <c r="FU735" s="7"/>
      <c r="FV735" s="7"/>
      <c r="FW735" s="7"/>
      <c r="FX735" s="7"/>
      <c r="FY735" s="7"/>
      <c r="FZ735" s="7"/>
      <c r="GA735" s="7"/>
      <c r="GB735" s="7"/>
      <c r="GC735" s="7"/>
      <c r="GD735" s="7"/>
      <c r="GE735" s="7"/>
      <c r="GF735" s="7"/>
      <c r="GG735" s="7"/>
      <c r="GH735" s="7"/>
      <c r="GI735" s="7"/>
      <c r="GJ735" s="7"/>
      <c r="GK735" s="7"/>
      <c r="GL735" s="7"/>
      <c r="GM735" s="7"/>
      <c r="GN735" s="7"/>
      <c r="GO735" s="7"/>
      <c r="GP735" s="7"/>
      <c r="GQ735" s="7"/>
      <c r="GR735" s="7"/>
      <c r="GS735" s="7"/>
      <c r="GT735" s="7"/>
      <c r="GU735" s="7"/>
      <c r="GV735" s="7"/>
      <c r="GW735" s="7"/>
      <c r="GX735" s="7"/>
      <c r="GY735" s="7"/>
      <c r="GZ735" s="7"/>
      <c r="HA735" s="7"/>
      <c r="HB735" s="7"/>
      <c r="HC735" s="7"/>
      <c r="HD735" s="7"/>
      <c r="HE735" s="7"/>
      <c r="HF735" s="7"/>
      <c r="HG735" s="7"/>
      <c r="HH735" s="7"/>
      <c r="HI735" s="7"/>
      <c r="HJ735" s="7"/>
      <c r="HK735" s="7"/>
      <c r="HL735" s="7"/>
      <c r="HM735" s="7"/>
      <c r="HN735" s="7"/>
      <c r="HO735" s="7"/>
      <c r="HP735" s="7"/>
      <c r="HQ735" s="7"/>
      <c r="HR735" s="7"/>
      <c r="HS735" s="7"/>
      <c r="HT735" s="7"/>
      <c r="HU735" s="7"/>
      <c r="HV735" s="7"/>
      <c r="HW735" s="7"/>
      <c r="HX735" s="7"/>
      <c r="HY735" s="7"/>
      <c r="HZ735" s="7"/>
      <c r="IA735" s="7"/>
      <c r="IB735" s="7"/>
      <c r="IC735" s="7"/>
      <c r="ID735" s="7"/>
      <c r="IE735" s="7"/>
      <c r="IF735" s="7"/>
      <c r="IG735" s="7"/>
      <c r="IH735" s="7"/>
      <c r="II735" s="7"/>
      <c r="IJ735" s="7"/>
      <c r="IK735" s="7"/>
      <c r="IL735" s="7"/>
      <c r="IM735" s="7"/>
      <c r="IN735" s="7"/>
      <c r="IO735" s="7"/>
      <c r="IP735" s="7"/>
      <c r="IQ735" s="7"/>
      <c r="IR735" s="7"/>
      <c r="IS735" s="7"/>
      <c r="IT735" s="7"/>
      <c r="IU735" s="7"/>
      <c r="IV735" s="7"/>
      <c r="IW735" s="7"/>
      <c r="IX735" s="7"/>
      <c r="IY735" s="7"/>
      <c r="IZ735" s="7"/>
      <c r="JA735" s="7"/>
      <c r="JB735" s="7"/>
      <c r="JC735" s="7"/>
      <c r="JD735" s="7"/>
      <c r="JE735" s="7"/>
      <c r="JF735" s="7"/>
      <c r="JG735" s="7"/>
      <c r="JH735" s="7"/>
      <c r="JI735" s="7"/>
      <c r="JJ735" s="7"/>
      <c r="JK735" s="7"/>
      <c r="JL735" s="7"/>
      <c r="JM735" s="7"/>
      <c r="JN735" s="7"/>
      <c r="JO735" s="7"/>
      <c r="JP735" s="7"/>
      <c r="JQ735" s="7"/>
      <c r="JR735" s="7"/>
      <c r="JS735" s="7"/>
      <c r="JT735" s="7"/>
      <c r="JU735" s="7"/>
      <c r="JV735" s="7"/>
      <c r="JW735" s="7"/>
      <c r="JX735" s="7"/>
      <c r="JY735" s="7"/>
      <c r="JZ735" s="7"/>
      <c r="KA735" s="7"/>
      <c r="KB735" s="7"/>
      <c r="KC735" s="7"/>
      <c r="KD735" s="7"/>
      <c r="KE735" s="7"/>
      <c r="KF735" s="7"/>
      <c r="KG735" s="7"/>
      <c r="KH735" s="7"/>
      <c r="KI735" s="7"/>
      <c r="KJ735" s="7"/>
      <c r="KK735" s="7"/>
      <c r="KL735" s="7"/>
      <c r="KM735" s="7"/>
      <c r="KN735" s="7"/>
      <c r="KO735" s="7"/>
      <c r="KP735" s="7"/>
      <c r="KQ735" s="7"/>
      <c r="KR735" s="7"/>
      <c r="KS735" s="7"/>
      <c r="KT735" s="7"/>
      <c r="KU735" s="7"/>
      <c r="KV735" s="7"/>
      <c r="KW735" s="7"/>
      <c r="KX735" s="7"/>
      <c r="KY735" s="7"/>
      <c r="KZ735" s="7"/>
      <c r="LA735" s="7"/>
      <c r="LB735" s="7"/>
      <c r="LC735" s="7"/>
      <c r="LD735" s="7"/>
      <c r="LE735" s="7"/>
      <c r="LF735" s="7"/>
      <c r="LG735" s="7"/>
      <c r="LH735" s="7"/>
      <c r="LI735" s="7"/>
      <c r="LJ735" s="7"/>
      <c r="LK735" s="7"/>
      <c r="LL735" s="7"/>
      <c r="LM735" s="7"/>
      <c r="LN735" s="7"/>
      <c r="LO735" s="7"/>
      <c r="LP735" s="7"/>
      <c r="LQ735" s="7"/>
      <c r="LR735" s="7"/>
      <c r="LS735" s="7"/>
      <c r="LT735" s="7"/>
      <c r="LU735" s="7"/>
      <c r="LV735" s="7"/>
      <c r="LW735" s="7"/>
      <c r="LX735" s="7"/>
      <c r="LY735" s="7"/>
      <c r="LZ735" s="7"/>
      <c r="MA735" s="7"/>
      <c r="MB735" s="7"/>
      <c r="MC735" s="7"/>
      <c r="MD735" s="7"/>
      <c r="ME735" s="7"/>
      <c r="MF735" s="7"/>
      <c r="MG735" s="7"/>
      <c r="MH735" s="7"/>
      <c r="MI735" s="7"/>
      <c r="MJ735" s="7"/>
      <c r="MK735" s="7"/>
      <c r="ML735" s="7"/>
      <c r="MM735" s="7"/>
      <c r="MN735" s="7"/>
      <c r="MO735" s="7"/>
      <c r="MP735" s="7"/>
      <c r="MQ735" s="7"/>
      <c r="MR735" s="7"/>
      <c r="MS735" s="7"/>
      <c r="MT735" s="7"/>
      <c r="MU735" s="7"/>
      <c r="MV735" s="7"/>
      <c r="MW735" s="7"/>
      <c r="MX735" s="7"/>
      <c r="MY735" s="7"/>
      <c r="MZ735" s="7"/>
      <c r="NA735" s="7"/>
      <c r="NB735" s="7"/>
      <c r="NC735" s="7"/>
      <c r="ND735" s="7"/>
      <c r="NE735" s="7"/>
      <c r="NF735" s="7"/>
      <c r="NG735" s="7"/>
      <c r="NH735" s="7"/>
      <c r="NI735" s="7"/>
      <c r="NJ735" s="7"/>
      <c r="NK735" s="7"/>
      <c r="NL735" s="7"/>
      <c r="NM735" s="7"/>
      <c r="NN735" s="7"/>
      <c r="NO735" s="7"/>
      <c r="NP735" s="7"/>
      <c r="NQ735" s="7"/>
      <c r="NR735" s="7"/>
      <c r="NS735" s="7"/>
      <c r="NT735" s="7"/>
      <c r="NU735" s="7"/>
      <c r="NV735" s="7"/>
      <c r="NW735" s="7"/>
      <c r="NX735" s="7"/>
      <c r="NY735" s="7"/>
      <c r="NZ735" s="7"/>
      <c r="OA735" s="7"/>
      <c r="OB735" s="7"/>
      <c r="OC735" s="7"/>
      <c r="OD735" s="7"/>
      <c r="OE735" s="7"/>
      <c r="OF735" s="7"/>
      <c r="OG735" s="7"/>
      <c r="OH735" s="7"/>
      <c r="OI735" s="7"/>
      <c r="OJ735" s="7"/>
      <c r="OK735" s="7"/>
      <c r="OL735" s="7"/>
      <c r="OM735" s="7"/>
      <c r="ON735" s="7"/>
      <c r="OO735" s="7"/>
      <c r="OP735" s="7"/>
      <c r="OQ735" s="7"/>
      <c r="OR735" s="7"/>
      <c r="OS735" s="7"/>
      <c r="OT735" s="7"/>
      <c r="OU735" s="7"/>
      <c r="OV735" s="7"/>
      <c r="OW735" s="7"/>
      <c r="OX735" s="7"/>
      <c r="OY735" s="7"/>
      <c r="OZ735" s="7"/>
      <c r="PA735" s="7"/>
      <c r="PB735" s="7"/>
      <c r="PC735" s="7"/>
      <c r="PD735" s="7"/>
      <c r="PE735" s="7"/>
      <c r="PF735" s="7"/>
      <c r="PG735" s="7"/>
      <c r="PH735" s="7"/>
      <c r="PI735" s="7"/>
      <c r="PJ735" s="7"/>
      <c r="PK735" s="7"/>
      <c r="PL735" s="7"/>
      <c r="PM735" s="7"/>
      <c r="PN735" s="7"/>
      <c r="PO735" s="7"/>
      <c r="PP735" s="7"/>
      <c r="PQ735" s="7"/>
      <c r="PR735" s="7"/>
      <c r="PS735" s="7"/>
      <c r="PT735" s="7"/>
      <c r="PU735" s="7"/>
      <c r="PV735" s="7"/>
      <c r="PW735" s="7"/>
      <c r="PX735" s="7"/>
      <c r="PY735" s="7"/>
      <c r="PZ735" s="7"/>
      <c r="QA735" s="7"/>
      <c r="QB735" s="7"/>
      <c r="QC735" s="7"/>
      <c r="QD735" s="7"/>
      <c r="QE735" s="7"/>
      <c r="QF735" s="7"/>
      <c r="QG735" s="7"/>
      <c r="QH735" s="7"/>
      <c r="QI735" s="7"/>
      <c r="QJ735" s="7"/>
      <c r="QK735" s="7"/>
      <c r="QL735" s="7"/>
      <c r="QM735" s="7"/>
      <c r="QN735" s="7"/>
      <c r="QO735" s="7"/>
      <c r="QP735" s="7"/>
      <c r="QQ735" s="7"/>
      <c r="QR735" s="7"/>
      <c r="QS735" s="7"/>
      <c r="QT735" s="7"/>
      <c r="QU735" s="7"/>
      <c r="QV735" s="7"/>
      <c r="QW735" s="7"/>
      <c r="QX735" s="7"/>
      <c r="QY735" s="7"/>
      <c r="QZ735" s="7"/>
      <c r="RA735" s="7"/>
      <c r="RB735" s="7"/>
      <c r="RC735" s="7"/>
      <c r="RD735" s="7"/>
      <c r="RE735" s="7"/>
      <c r="RF735" s="7"/>
      <c r="RG735" s="7"/>
      <c r="RH735" s="7"/>
      <c r="RI735" s="7"/>
      <c r="RJ735" s="7"/>
      <c r="RK735" s="7"/>
      <c r="RL735" s="7"/>
      <c r="RM735" s="7"/>
      <c r="RN735" s="7"/>
      <c r="RO735" s="7"/>
      <c r="RP735" s="7"/>
      <c r="RQ735" s="7"/>
      <c r="RR735" s="7"/>
      <c r="RS735" s="7"/>
      <c r="RT735" s="7"/>
      <c r="RU735" s="7"/>
      <c r="RV735" s="7"/>
      <c r="RW735" s="7"/>
      <c r="RX735" s="7"/>
      <c r="RY735" s="7"/>
      <c r="RZ735" s="7"/>
      <c r="SA735" s="7"/>
      <c r="SB735" s="7"/>
      <c r="SC735" s="7"/>
      <c r="SD735" s="7"/>
      <c r="SE735" s="7"/>
      <c r="SF735" s="7"/>
      <c r="SG735" s="7"/>
      <c r="SH735" s="7"/>
      <c r="SI735" s="7"/>
      <c r="SJ735" s="7"/>
      <c r="SK735" s="7"/>
    </row>
    <row r="736" ht="14.2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  <c r="DT736" s="7"/>
      <c r="DU736" s="7"/>
      <c r="DV736" s="7"/>
      <c r="DW736" s="7"/>
      <c r="DX736" s="7"/>
      <c r="DY736" s="7"/>
      <c r="DZ736" s="7"/>
      <c r="EA736" s="7"/>
      <c r="EB736" s="7"/>
      <c r="EC736" s="7"/>
      <c r="ED736" s="7"/>
      <c r="EE736" s="7"/>
      <c r="EF736" s="7"/>
      <c r="EG736" s="7"/>
      <c r="EH736" s="7"/>
      <c r="EI736" s="7"/>
      <c r="EJ736" s="7"/>
      <c r="EK736" s="7"/>
      <c r="EL736" s="7"/>
      <c r="EM736" s="7"/>
      <c r="EN736" s="7"/>
      <c r="EO736" s="7"/>
      <c r="EP736" s="7"/>
      <c r="EQ736" s="7"/>
      <c r="ER736" s="7"/>
      <c r="ES736" s="7"/>
      <c r="ET736" s="7"/>
      <c r="EU736" s="7"/>
      <c r="EV736" s="7"/>
      <c r="EW736" s="7"/>
      <c r="EX736" s="7"/>
      <c r="EY736" s="7"/>
      <c r="EZ736" s="7"/>
      <c r="FA736" s="7"/>
      <c r="FB736" s="7"/>
      <c r="FC736" s="7"/>
      <c r="FD736" s="7"/>
      <c r="FE736" s="7"/>
      <c r="FF736" s="7"/>
      <c r="FG736" s="7"/>
      <c r="FH736" s="7"/>
      <c r="FI736" s="7"/>
      <c r="FJ736" s="7"/>
      <c r="FK736" s="7"/>
      <c r="FL736" s="7"/>
      <c r="FM736" s="7"/>
      <c r="FN736" s="7"/>
      <c r="FO736" s="7"/>
      <c r="FP736" s="7"/>
      <c r="FQ736" s="7"/>
      <c r="FR736" s="7"/>
      <c r="FS736" s="7"/>
      <c r="FT736" s="7"/>
      <c r="FU736" s="7"/>
      <c r="FV736" s="7"/>
      <c r="FW736" s="7"/>
      <c r="FX736" s="7"/>
      <c r="FY736" s="7"/>
      <c r="FZ736" s="7"/>
      <c r="GA736" s="7"/>
      <c r="GB736" s="7"/>
      <c r="GC736" s="7"/>
      <c r="GD736" s="7"/>
      <c r="GE736" s="7"/>
      <c r="GF736" s="7"/>
      <c r="GG736" s="7"/>
      <c r="GH736" s="7"/>
      <c r="GI736" s="7"/>
      <c r="GJ736" s="7"/>
      <c r="GK736" s="7"/>
      <c r="GL736" s="7"/>
      <c r="GM736" s="7"/>
      <c r="GN736" s="7"/>
      <c r="GO736" s="7"/>
      <c r="GP736" s="7"/>
      <c r="GQ736" s="7"/>
      <c r="GR736" s="7"/>
      <c r="GS736" s="7"/>
      <c r="GT736" s="7"/>
      <c r="GU736" s="7"/>
      <c r="GV736" s="7"/>
      <c r="GW736" s="7"/>
      <c r="GX736" s="7"/>
      <c r="GY736" s="7"/>
      <c r="GZ736" s="7"/>
      <c r="HA736" s="7"/>
      <c r="HB736" s="7"/>
      <c r="HC736" s="7"/>
      <c r="HD736" s="7"/>
      <c r="HE736" s="7"/>
      <c r="HF736" s="7"/>
      <c r="HG736" s="7"/>
      <c r="HH736" s="7"/>
      <c r="HI736" s="7"/>
      <c r="HJ736" s="7"/>
      <c r="HK736" s="7"/>
      <c r="HL736" s="7"/>
      <c r="HM736" s="7"/>
      <c r="HN736" s="7"/>
      <c r="HO736" s="7"/>
      <c r="HP736" s="7"/>
      <c r="HQ736" s="7"/>
      <c r="HR736" s="7"/>
      <c r="HS736" s="7"/>
      <c r="HT736" s="7"/>
      <c r="HU736" s="7"/>
      <c r="HV736" s="7"/>
      <c r="HW736" s="7"/>
      <c r="HX736" s="7"/>
      <c r="HY736" s="7"/>
      <c r="HZ736" s="7"/>
      <c r="IA736" s="7"/>
      <c r="IB736" s="7"/>
      <c r="IC736" s="7"/>
      <c r="ID736" s="7"/>
      <c r="IE736" s="7"/>
      <c r="IF736" s="7"/>
      <c r="IG736" s="7"/>
      <c r="IH736" s="7"/>
      <c r="II736" s="7"/>
      <c r="IJ736" s="7"/>
      <c r="IK736" s="7"/>
      <c r="IL736" s="7"/>
      <c r="IM736" s="7"/>
      <c r="IN736" s="7"/>
      <c r="IO736" s="7"/>
      <c r="IP736" s="7"/>
      <c r="IQ736" s="7"/>
      <c r="IR736" s="7"/>
      <c r="IS736" s="7"/>
      <c r="IT736" s="7"/>
      <c r="IU736" s="7"/>
      <c r="IV736" s="7"/>
      <c r="IW736" s="7"/>
      <c r="IX736" s="7"/>
      <c r="IY736" s="7"/>
      <c r="IZ736" s="7"/>
      <c r="JA736" s="7"/>
      <c r="JB736" s="7"/>
      <c r="JC736" s="7"/>
      <c r="JD736" s="7"/>
      <c r="JE736" s="7"/>
      <c r="JF736" s="7"/>
      <c r="JG736" s="7"/>
      <c r="JH736" s="7"/>
      <c r="JI736" s="7"/>
      <c r="JJ736" s="7"/>
      <c r="JK736" s="7"/>
      <c r="JL736" s="7"/>
      <c r="JM736" s="7"/>
      <c r="JN736" s="7"/>
      <c r="JO736" s="7"/>
      <c r="JP736" s="7"/>
      <c r="JQ736" s="7"/>
      <c r="JR736" s="7"/>
      <c r="JS736" s="7"/>
      <c r="JT736" s="7"/>
      <c r="JU736" s="7"/>
      <c r="JV736" s="7"/>
      <c r="JW736" s="7"/>
      <c r="JX736" s="7"/>
      <c r="JY736" s="7"/>
      <c r="JZ736" s="7"/>
      <c r="KA736" s="7"/>
      <c r="KB736" s="7"/>
      <c r="KC736" s="7"/>
      <c r="KD736" s="7"/>
      <c r="KE736" s="7"/>
      <c r="KF736" s="7"/>
      <c r="KG736" s="7"/>
      <c r="KH736" s="7"/>
      <c r="KI736" s="7"/>
      <c r="KJ736" s="7"/>
      <c r="KK736" s="7"/>
      <c r="KL736" s="7"/>
      <c r="KM736" s="7"/>
      <c r="KN736" s="7"/>
      <c r="KO736" s="7"/>
      <c r="KP736" s="7"/>
      <c r="KQ736" s="7"/>
      <c r="KR736" s="7"/>
      <c r="KS736" s="7"/>
      <c r="KT736" s="7"/>
      <c r="KU736" s="7"/>
      <c r="KV736" s="7"/>
      <c r="KW736" s="7"/>
      <c r="KX736" s="7"/>
      <c r="KY736" s="7"/>
      <c r="KZ736" s="7"/>
      <c r="LA736" s="7"/>
      <c r="LB736" s="7"/>
      <c r="LC736" s="7"/>
      <c r="LD736" s="7"/>
      <c r="LE736" s="7"/>
      <c r="LF736" s="7"/>
      <c r="LG736" s="7"/>
      <c r="LH736" s="7"/>
      <c r="LI736" s="7"/>
      <c r="LJ736" s="7"/>
      <c r="LK736" s="7"/>
      <c r="LL736" s="7"/>
      <c r="LM736" s="7"/>
      <c r="LN736" s="7"/>
      <c r="LO736" s="7"/>
      <c r="LP736" s="7"/>
      <c r="LQ736" s="7"/>
      <c r="LR736" s="7"/>
      <c r="LS736" s="7"/>
      <c r="LT736" s="7"/>
      <c r="LU736" s="7"/>
      <c r="LV736" s="7"/>
      <c r="LW736" s="7"/>
      <c r="LX736" s="7"/>
      <c r="LY736" s="7"/>
      <c r="LZ736" s="7"/>
      <c r="MA736" s="7"/>
      <c r="MB736" s="7"/>
      <c r="MC736" s="7"/>
      <c r="MD736" s="7"/>
      <c r="ME736" s="7"/>
      <c r="MF736" s="7"/>
      <c r="MG736" s="7"/>
      <c r="MH736" s="7"/>
      <c r="MI736" s="7"/>
      <c r="MJ736" s="7"/>
      <c r="MK736" s="7"/>
      <c r="ML736" s="7"/>
      <c r="MM736" s="7"/>
      <c r="MN736" s="7"/>
      <c r="MO736" s="7"/>
      <c r="MP736" s="7"/>
      <c r="MQ736" s="7"/>
      <c r="MR736" s="7"/>
      <c r="MS736" s="7"/>
      <c r="MT736" s="7"/>
      <c r="MU736" s="7"/>
      <c r="MV736" s="7"/>
      <c r="MW736" s="7"/>
      <c r="MX736" s="7"/>
      <c r="MY736" s="7"/>
      <c r="MZ736" s="7"/>
      <c r="NA736" s="7"/>
      <c r="NB736" s="7"/>
      <c r="NC736" s="7"/>
      <c r="ND736" s="7"/>
      <c r="NE736" s="7"/>
      <c r="NF736" s="7"/>
      <c r="NG736" s="7"/>
      <c r="NH736" s="7"/>
      <c r="NI736" s="7"/>
      <c r="NJ736" s="7"/>
      <c r="NK736" s="7"/>
      <c r="NL736" s="7"/>
      <c r="NM736" s="7"/>
      <c r="NN736" s="7"/>
      <c r="NO736" s="7"/>
      <c r="NP736" s="7"/>
      <c r="NQ736" s="7"/>
      <c r="NR736" s="7"/>
      <c r="NS736" s="7"/>
      <c r="NT736" s="7"/>
      <c r="NU736" s="7"/>
      <c r="NV736" s="7"/>
      <c r="NW736" s="7"/>
      <c r="NX736" s="7"/>
      <c r="NY736" s="7"/>
      <c r="NZ736" s="7"/>
      <c r="OA736" s="7"/>
      <c r="OB736" s="7"/>
      <c r="OC736" s="7"/>
      <c r="OD736" s="7"/>
      <c r="OE736" s="7"/>
      <c r="OF736" s="7"/>
      <c r="OG736" s="7"/>
      <c r="OH736" s="7"/>
      <c r="OI736" s="7"/>
      <c r="OJ736" s="7"/>
      <c r="OK736" s="7"/>
      <c r="OL736" s="7"/>
      <c r="OM736" s="7"/>
      <c r="ON736" s="7"/>
      <c r="OO736" s="7"/>
      <c r="OP736" s="7"/>
      <c r="OQ736" s="7"/>
      <c r="OR736" s="7"/>
      <c r="OS736" s="7"/>
      <c r="OT736" s="7"/>
      <c r="OU736" s="7"/>
      <c r="OV736" s="7"/>
      <c r="OW736" s="7"/>
      <c r="OX736" s="7"/>
      <c r="OY736" s="7"/>
      <c r="OZ736" s="7"/>
      <c r="PA736" s="7"/>
      <c r="PB736" s="7"/>
      <c r="PC736" s="7"/>
      <c r="PD736" s="7"/>
      <c r="PE736" s="7"/>
      <c r="PF736" s="7"/>
      <c r="PG736" s="7"/>
      <c r="PH736" s="7"/>
      <c r="PI736" s="7"/>
      <c r="PJ736" s="7"/>
      <c r="PK736" s="7"/>
      <c r="PL736" s="7"/>
      <c r="PM736" s="7"/>
      <c r="PN736" s="7"/>
      <c r="PO736" s="7"/>
      <c r="PP736" s="7"/>
      <c r="PQ736" s="7"/>
      <c r="PR736" s="7"/>
      <c r="PS736" s="7"/>
      <c r="PT736" s="7"/>
      <c r="PU736" s="7"/>
      <c r="PV736" s="7"/>
      <c r="PW736" s="7"/>
      <c r="PX736" s="7"/>
      <c r="PY736" s="7"/>
      <c r="PZ736" s="7"/>
      <c r="QA736" s="7"/>
      <c r="QB736" s="7"/>
      <c r="QC736" s="7"/>
      <c r="QD736" s="7"/>
      <c r="QE736" s="7"/>
      <c r="QF736" s="7"/>
      <c r="QG736" s="7"/>
      <c r="QH736" s="7"/>
      <c r="QI736" s="7"/>
      <c r="QJ736" s="7"/>
      <c r="QK736" s="7"/>
      <c r="QL736" s="7"/>
      <c r="QM736" s="7"/>
      <c r="QN736" s="7"/>
      <c r="QO736" s="7"/>
      <c r="QP736" s="7"/>
      <c r="QQ736" s="7"/>
      <c r="QR736" s="7"/>
      <c r="QS736" s="7"/>
      <c r="QT736" s="7"/>
      <c r="QU736" s="7"/>
      <c r="QV736" s="7"/>
      <c r="QW736" s="7"/>
      <c r="QX736" s="7"/>
      <c r="QY736" s="7"/>
      <c r="QZ736" s="7"/>
      <c r="RA736" s="7"/>
      <c r="RB736" s="7"/>
      <c r="RC736" s="7"/>
      <c r="RD736" s="7"/>
      <c r="RE736" s="7"/>
      <c r="RF736" s="7"/>
      <c r="RG736" s="7"/>
      <c r="RH736" s="7"/>
      <c r="RI736" s="7"/>
      <c r="RJ736" s="7"/>
      <c r="RK736" s="7"/>
      <c r="RL736" s="7"/>
      <c r="RM736" s="7"/>
      <c r="RN736" s="7"/>
      <c r="RO736" s="7"/>
      <c r="RP736" s="7"/>
      <c r="RQ736" s="7"/>
      <c r="RR736" s="7"/>
      <c r="RS736" s="7"/>
      <c r="RT736" s="7"/>
      <c r="RU736" s="7"/>
      <c r="RV736" s="7"/>
      <c r="RW736" s="7"/>
      <c r="RX736" s="7"/>
      <c r="RY736" s="7"/>
      <c r="RZ736" s="7"/>
      <c r="SA736" s="7"/>
      <c r="SB736" s="7"/>
      <c r="SC736" s="7"/>
      <c r="SD736" s="7"/>
      <c r="SE736" s="7"/>
      <c r="SF736" s="7"/>
      <c r="SG736" s="7"/>
      <c r="SH736" s="7"/>
      <c r="SI736" s="7"/>
      <c r="SJ736" s="7"/>
      <c r="SK736" s="7"/>
    </row>
    <row r="737" ht="14.2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  <c r="DT737" s="7"/>
      <c r="DU737" s="7"/>
      <c r="DV737" s="7"/>
      <c r="DW737" s="7"/>
      <c r="DX737" s="7"/>
      <c r="DY737" s="7"/>
      <c r="DZ737" s="7"/>
      <c r="EA737" s="7"/>
      <c r="EB737" s="7"/>
      <c r="EC737" s="7"/>
      <c r="ED737" s="7"/>
      <c r="EE737" s="7"/>
      <c r="EF737" s="7"/>
      <c r="EG737" s="7"/>
      <c r="EH737" s="7"/>
      <c r="EI737" s="7"/>
      <c r="EJ737" s="7"/>
      <c r="EK737" s="7"/>
      <c r="EL737" s="7"/>
      <c r="EM737" s="7"/>
      <c r="EN737" s="7"/>
      <c r="EO737" s="7"/>
      <c r="EP737" s="7"/>
      <c r="EQ737" s="7"/>
      <c r="ER737" s="7"/>
      <c r="ES737" s="7"/>
      <c r="ET737" s="7"/>
      <c r="EU737" s="7"/>
      <c r="EV737" s="7"/>
      <c r="EW737" s="7"/>
      <c r="EX737" s="7"/>
      <c r="EY737" s="7"/>
      <c r="EZ737" s="7"/>
      <c r="FA737" s="7"/>
      <c r="FB737" s="7"/>
      <c r="FC737" s="7"/>
      <c r="FD737" s="7"/>
      <c r="FE737" s="7"/>
      <c r="FF737" s="7"/>
      <c r="FG737" s="7"/>
      <c r="FH737" s="7"/>
      <c r="FI737" s="7"/>
      <c r="FJ737" s="7"/>
      <c r="FK737" s="7"/>
      <c r="FL737" s="7"/>
      <c r="FM737" s="7"/>
      <c r="FN737" s="7"/>
      <c r="FO737" s="7"/>
      <c r="FP737" s="7"/>
      <c r="FQ737" s="7"/>
      <c r="FR737" s="7"/>
      <c r="FS737" s="7"/>
      <c r="FT737" s="7"/>
      <c r="FU737" s="7"/>
      <c r="FV737" s="7"/>
      <c r="FW737" s="7"/>
      <c r="FX737" s="7"/>
      <c r="FY737" s="7"/>
      <c r="FZ737" s="7"/>
      <c r="GA737" s="7"/>
      <c r="GB737" s="7"/>
      <c r="GC737" s="7"/>
      <c r="GD737" s="7"/>
      <c r="GE737" s="7"/>
      <c r="GF737" s="7"/>
      <c r="GG737" s="7"/>
      <c r="GH737" s="7"/>
      <c r="GI737" s="7"/>
      <c r="GJ737" s="7"/>
      <c r="GK737" s="7"/>
      <c r="GL737" s="7"/>
      <c r="GM737" s="7"/>
      <c r="GN737" s="7"/>
      <c r="GO737" s="7"/>
      <c r="GP737" s="7"/>
      <c r="GQ737" s="7"/>
      <c r="GR737" s="7"/>
      <c r="GS737" s="7"/>
      <c r="GT737" s="7"/>
      <c r="GU737" s="7"/>
      <c r="GV737" s="7"/>
      <c r="GW737" s="7"/>
      <c r="GX737" s="7"/>
      <c r="GY737" s="7"/>
      <c r="GZ737" s="7"/>
      <c r="HA737" s="7"/>
      <c r="HB737" s="7"/>
      <c r="HC737" s="7"/>
      <c r="HD737" s="7"/>
      <c r="HE737" s="7"/>
      <c r="HF737" s="7"/>
      <c r="HG737" s="7"/>
      <c r="HH737" s="7"/>
      <c r="HI737" s="7"/>
      <c r="HJ737" s="7"/>
      <c r="HK737" s="7"/>
      <c r="HL737" s="7"/>
      <c r="HM737" s="7"/>
      <c r="HN737" s="7"/>
      <c r="HO737" s="7"/>
      <c r="HP737" s="7"/>
      <c r="HQ737" s="7"/>
      <c r="HR737" s="7"/>
      <c r="HS737" s="7"/>
      <c r="HT737" s="7"/>
      <c r="HU737" s="7"/>
      <c r="HV737" s="7"/>
      <c r="HW737" s="7"/>
      <c r="HX737" s="7"/>
      <c r="HY737" s="7"/>
      <c r="HZ737" s="7"/>
      <c r="IA737" s="7"/>
      <c r="IB737" s="7"/>
      <c r="IC737" s="7"/>
      <c r="ID737" s="7"/>
      <c r="IE737" s="7"/>
      <c r="IF737" s="7"/>
      <c r="IG737" s="7"/>
      <c r="IH737" s="7"/>
      <c r="II737" s="7"/>
      <c r="IJ737" s="7"/>
      <c r="IK737" s="7"/>
      <c r="IL737" s="7"/>
      <c r="IM737" s="7"/>
      <c r="IN737" s="7"/>
      <c r="IO737" s="7"/>
      <c r="IP737" s="7"/>
      <c r="IQ737" s="7"/>
      <c r="IR737" s="7"/>
      <c r="IS737" s="7"/>
      <c r="IT737" s="7"/>
      <c r="IU737" s="7"/>
      <c r="IV737" s="7"/>
      <c r="IW737" s="7"/>
      <c r="IX737" s="7"/>
      <c r="IY737" s="7"/>
      <c r="IZ737" s="7"/>
      <c r="JA737" s="7"/>
      <c r="JB737" s="7"/>
      <c r="JC737" s="7"/>
      <c r="JD737" s="7"/>
      <c r="JE737" s="7"/>
      <c r="JF737" s="7"/>
      <c r="JG737" s="7"/>
      <c r="JH737" s="7"/>
      <c r="JI737" s="7"/>
      <c r="JJ737" s="7"/>
      <c r="JK737" s="7"/>
      <c r="JL737" s="7"/>
      <c r="JM737" s="7"/>
      <c r="JN737" s="7"/>
      <c r="JO737" s="7"/>
      <c r="JP737" s="7"/>
      <c r="JQ737" s="7"/>
      <c r="JR737" s="7"/>
      <c r="JS737" s="7"/>
      <c r="JT737" s="7"/>
      <c r="JU737" s="7"/>
      <c r="JV737" s="7"/>
      <c r="JW737" s="7"/>
      <c r="JX737" s="7"/>
      <c r="JY737" s="7"/>
      <c r="JZ737" s="7"/>
      <c r="KA737" s="7"/>
      <c r="KB737" s="7"/>
      <c r="KC737" s="7"/>
      <c r="KD737" s="7"/>
      <c r="KE737" s="7"/>
      <c r="KF737" s="7"/>
      <c r="KG737" s="7"/>
      <c r="KH737" s="7"/>
      <c r="KI737" s="7"/>
      <c r="KJ737" s="7"/>
      <c r="KK737" s="7"/>
      <c r="KL737" s="7"/>
      <c r="KM737" s="7"/>
      <c r="KN737" s="7"/>
      <c r="KO737" s="7"/>
      <c r="KP737" s="7"/>
      <c r="KQ737" s="7"/>
      <c r="KR737" s="7"/>
      <c r="KS737" s="7"/>
      <c r="KT737" s="7"/>
      <c r="KU737" s="7"/>
      <c r="KV737" s="7"/>
      <c r="KW737" s="7"/>
      <c r="KX737" s="7"/>
      <c r="KY737" s="7"/>
      <c r="KZ737" s="7"/>
      <c r="LA737" s="7"/>
      <c r="LB737" s="7"/>
      <c r="LC737" s="7"/>
      <c r="LD737" s="7"/>
      <c r="LE737" s="7"/>
      <c r="LF737" s="7"/>
      <c r="LG737" s="7"/>
      <c r="LH737" s="7"/>
      <c r="LI737" s="7"/>
      <c r="LJ737" s="7"/>
      <c r="LK737" s="7"/>
      <c r="LL737" s="7"/>
      <c r="LM737" s="7"/>
      <c r="LN737" s="7"/>
      <c r="LO737" s="7"/>
      <c r="LP737" s="7"/>
      <c r="LQ737" s="7"/>
      <c r="LR737" s="7"/>
      <c r="LS737" s="7"/>
      <c r="LT737" s="7"/>
      <c r="LU737" s="7"/>
      <c r="LV737" s="7"/>
      <c r="LW737" s="7"/>
      <c r="LX737" s="7"/>
      <c r="LY737" s="7"/>
      <c r="LZ737" s="7"/>
      <c r="MA737" s="7"/>
      <c r="MB737" s="7"/>
      <c r="MC737" s="7"/>
      <c r="MD737" s="7"/>
      <c r="ME737" s="7"/>
      <c r="MF737" s="7"/>
      <c r="MG737" s="7"/>
      <c r="MH737" s="7"/>
      <c r="MI737" s="7"/>
      <c r="MJ737" s="7"/>
      <c r="MK737" s="7"/>
      <c r="ML737" s="7"/>
      <c r="MM737" s="7"/>
      <c r="MN737" s="7"/>
      <c r="MO737" s="7"/>
      <c r="MP737" s="7"/>
      <c r="MQ737" s="7"/>
      <c r="MR737" s="7"/>
      <c r="MS737" s="7"/>
      <c r="MT737" s="7"/>
      <c r="MU737" s="7"/>
      <c r="MV737" s="7"/>
      <c r="MW737" s="7"/>
      <c r="MX737" s="7"/>
      <c r="MY737" s="7"/>
      <c r="MZ737" s="7"/>
      <c r="NA737" s="7"/>
      <c r="NB737" s="7"/>
      <c r="NC737" s="7"/>
      <c r="ND737" s="7"/>
      <c r="NE737" s="7"/>
      <c r="NF737" s="7"/>
      <c r="NG737" s="7"/>
      <c r="NH737" s="7"/>
      <c r="NI737" s="7"/>
      <c r="NJ737" s="7"/>
      <c r="NK737" s="7"/>
      <c r="NL737" s="7"/>
      <c r="NM737" s="7"/>
      <c r="NN737" s="7"/>
      <c r="NO737" s="7"/>
      <c r="NP737" s="7"/>
      <c r="NQ737" s="7"/>
      <c r="NR737" s="7"/>
      <c r="NS737" s="7"/>
      <c r="NT737" s="7"/>
      <c r="NU737" s="7"/>
      <c r="NV737" s="7"/>
      <c r="NW737" s="7"/>
      <c r="NX737" s="7"/>
      <c r="NY737" s="7"/>
      <c r="NZ737" s="7"/>
      <c r="OA737" s="7"/>
      <c r="OB737" s="7"/>
      <c r="OC737" s="7"/>
      <c r="OD737" s="7"/>
      <c r="OE737" s="7"/>
      <c r="OF737" s="7"/>
      <c r="OG737" s="7"/>
      <c r="OH737" s="7"/>
      <c r="OI737" s="7"/>
      <c r="OJ737" s="7"/>
      <c r="OK737" s="7"/>
      <c r="OL737" s="7"/>
      <c r="OM737" s="7"/>
      <c r="ON737" s="7"/>
      <c r="OO737" s="7"/>
      <c r="OP737" s="7"/>
      <c r="OQ737" s="7"/>
      <c r="OR737" s="7"/>
      <c r="OS737" s="7"/>
      <c r="OT737" s="7"/>
      <c r="OU737" s="7"/>
      <c r="OV737" s="7"/>
      <c r="OW737" s="7"/>
      <c r="OX737" s="7"/>
      <c r="OY737" s="7"/>
      <c r="OZ737" s="7"/>
      <c r="PA737" s="7"/>
      <c r="PB737" s="7"/>
      <c r="PC737" s="7"/>
      <c r="PD737" s="7"/>
      <c r="PE737" s="7"/>
      <c r="PF737" s="7"/>
      <c r="PG737" s="7"/>
      <c r="PH737" s="7"/>
      <c r="PI737" s="7"/>
      <c r="PJ737" s="7"/>
      <c r="PK737" s="7"/>
      <c r="PL737" s="7"/>
      <c r="PM737" s="7"/>
      <c r="PN737" s="7"/>
      <c r="PO737" s="7"/>
      <c r="PP737" s="7"/>
      <c r="PQ737" s="7"/>
      <c r="PR737" s="7"/>
      <c r="PS737" s="7"/>
      <c r="PT737" s="7"/>
      <c r="PU737" s="7"/>
      <c r="PV737" s="7"/>
      <c r="PW737" s="7"/>
      <c r="PX737" s="7"/>
      <c r="PY737" s="7"/>
      <c r="PZ737" s="7"/>
      <c r="QA737" s="7"/>
      <c r="QB737" s="7"/>
      <c r="QC737" s="7"/>
      <c r="QD737" s="7"/>
      <c r="QE737" s="7"/>
      <c r="QF737" s="7"/>
      <c r="QG737" s="7"/>
      <c r="QH737" s="7"/>
      <c r="QI737" s="7"/>
      <c r="QJ737" s="7"/>
      <c r="QK737" s="7"/>
      <c r="QL737" s="7"/>
      <c r="QM737" s="7"/>
      <c r="QN737" s="7"/>
      <c r="QO737" s="7"/>
      <c r="QP737" s="7"/>
      <c r="QQ737" s="7"/>
      <c r="QR737" s="7"/>
      <c r="QS737" s="7"/>
      <c r="QT737" s="7"/>
      <c r="QU737" s="7"/>
      <c r="QV737" s="7"/>
      <c r="QW737" s="7"/>
      <c r="QX737" s="7"/>
      <c r="QY737" s="7"/>
      <c r="QZ737" s="7"/>
      <c r="RA737" s="7"/>
      <c r="RB737" s="7"/>
      <c r="RC737" s="7"/>
      <c r="RD737" s="7"/>
      <c r="RE737" s="7"/>
      <c r="RF737" s="7"/>
      <c r="RG737" s="7"/>
      <c r="RH737" s="7"/>
      <c r="RI737" s="7"/>
      <c r="RJ737" s="7"/>
      <c r="RK737" s="7"/>
      <c r="RL737" s="7"/>
      <c r="RM737" s="7"/>
      <c r="RN737" s="7"/>
      <c r="RO737" s="7"/>
      <c r="RP737" s="7"/>
      <c r="RQ737" s="7"/>
      <c r="RR737" s="7"/>
      <c r="RS737" s="7"/>
      <c r="RT737" s="7"/>
      <c r="RU737" s="7"/>
      <c r="RV737" s="7"/>
      <c r="RW737" s="7"/>
      <c r="RX737" s="7"/>
      <c r="RY737" s="7"/>
      <c r="RZ737" s="7"/>
      <c r="SA737" s="7"/>
      <c r="SB737" s="7"/>
      <c r="SC737" s="7"/>
      <c r="SD737" s="7"/>
      <c r="SE737" s="7"/>
      <c r="SF737" s="7"/>
      <c r="SG737" s="7"/>
      <c r="SH737" s="7"/>
      <c r="SI737" s="7"/>
      <c r="SJ737" s="7"/>
      <c r="SK737" s="7"/>
    </row>
    <row r="738" ht="14.2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  <c r="DT738" s="7"/>
      <c r="DU738" s="7"/>
      <c r="DV738" s="7"/>
      <c r="DW738" s="7"/>
      <c r="DX738" s="7"/>
      <c r="DY738" s="7"/>
      <c r="DZ738" s="7"/>
      <c r="EA738" s="7"/>
      <c r="EB738" s="7"/>
      <c r="EC738" s="7"/>
      <c r="ED738" s="7"/>
      <c r="EE738" s="7"/>
      <c r="EF738" s="7"/>
      <c r="EG738" s="7"/>
      <c r="EH738" s="7"/>
      <c r="EI738" s="7"/>
      <c r="EJ738" s="7"/>
      <c r="EK738" s="7"/>
      <c r="EL738" s="7"/>
      <c r="EM738" s="7"/>
      <c r="EN738" s="7"/>
      <c r="EO738" s="7"/>
      <c r="EP738" s="7"/>
      <c r="EQ738" s="7"/>
      <c r="ER738" s="7"/>
      <c r="ES738" s="7"/>
      <c r="ET738" s="7"/>
      <c r="EU738" s="7"/>
      <c r="EV738" s="7"/>
      <c r="EW738" s="7"/>
      <c r="EX738" s="7"/>
      <c r="EY738" s="7"/>
      <c r="EZ738" s="7"/>
      <c r="FA738" s="7"/>
      <c r="FB738" s="7"/>
      <c r="FC738" s="7"/>
      <c r="FD738" s="7"/>
      <c r="FE738" s="7"/>
      <c r="FF738" s="7"/>
      <c r="FG738" s="7"/>
      <c r="FH738" s="7"/>
      <c r="FI738" s="7"/>
      <c r="FJ738" s="7"/>
      <c r="FK738" s="7"/>
      <c r="FL738" s="7"/>
      <c r="FM738" s="7"/>
      <c r="FN738" s="7"/>
      <c r="FO738" s="7"/>
      <c r="FP738" s="7"/>
      <c r="FQ738" s="7"/>
      <c r="FR738" s="7"/>
      <c r="FS738" s="7"/>
      <c r="FT738" s="7"/>
      <c r="FU738" s="7"/>
      <c r="FV738" s="7"/>
      <c r="FW738" s="7"/>
      <c r="FX738" s="7"/>
      <c r="FY738" s="7"/>
      <c r="FZ738" s="7"/>
      <c r="GA738" s="7"/>
      <c r="GB738" s="7"/>
      <c r="GC738" s="7"/>
      <c r="GD738" s="7"/>
      <c r="GE738" s="7"/>
      <c r="GF738" s="7"/>
      <c r="GG738" s="7"/>
      <c r="GH738" s="7"/>
      <c r="GI738" s="7"/>
      <c r="GJ738" s="7"/>
      <c r="GK738" s="7"/>
      <c r="GL738" s="7"/>
      <c r="GM738" s="7"/>
      <c r="GN738" s="7"/>
      <c r="GO738" s="7"/>
      <c r="GP738" s="7"/>
      <c r="GQ738" s="7"/>
      <c r="GR738" s="7"/>
      <c r="GS738" s="7"/>
      <c r="GT738" s="7"/>
      <c r="GU738" s="7"/>
      <c r="GV738" s="7"/>
      <c r="GW738" s="7"/>
      <c r="GX738" s="7"/>
      <c r="GY738" s="7"/>
      <c r="GZ738" s="7"/>
      <c r="HA738" s="7"/>
      <c r="HB738" s="7"/>
      <c r="HC738" s="7"/>
      <c r="HD738" s="7"/>
      <c r="HE738" s="7"/>
      <c r="HF738" s="7"/>
      <c r="HG738" s="7"/>
      <c r="HH738" s="7"/>
      <c r="HI738" s="7"/>
      <c r="HJ738" s="7"/>
      <c r="HK738" s="7"/>
      <c r="HL738" s="7"/>
      <c r="HM738" s="7"/>
      <c r="HN738" s="7"/>
      <c r="HO738" s="7"/>
      <c r="HP738" s="7"/>
      <c r="HQ738" s="7"/>
      <c r="HR738" s="7"/>
      <c r="HS738" s="7"/>
      <c r="HT738" s="7"/>
      <c r="HU738" s="7"/>
      <c r="HV738" s="7"/>
      <c r="HW738" s="7"/>
      <c r="HX738" s="7"/>
      <c r="HY738" s="7"/>
      <c r="HZ738" s="7"/>
      <c r="IA738" s="7"/>
      <c r="IB738" s="7"/>
      <c r="IC738" s="7"/>
      <c r="ID738" s="7"/>
      <c r="IE738" s="7"/>
      <c r="IF738" s="7"/>
      <c r="IG738" s="7"/>
      <c r="IH738" s="7"/>
      <c r="II738" s="7"/>
      <c r="IJ738" s="7"/>
      <c r="IK738" s="7"/>
      <c r="IL738" s="7"/>
      <c r="IM738" s="7"/>
      <c r="IN738" s="7"/>
      <c r="IO738" s="7"/>
      <c r="IP738" s="7"/>
      <c r="IQ738" s="7"/>
      <c r="IR738" s="7"/>
      <c r="IS738" s="7"/>
      <c r="IT738" s="7"/>
      <c r="IU738" s="7"/>
      <c r="IV738" s="7"/>
      <c r="IW738" s="7"/>
      <c r="IX738" s="7"/>
      <c r="IY738" s="7"/>
      <c r="IZ738" s="7"/>
      <c r="JA738" s="7"/>
      <c r="JB738" s="7"/>
      <c r="JC738" s="7"/>
      <c r="JD738" s="7"/>
      <c r="JE738" s="7"/>
      <c r="JF738" s="7"/>
      <c r="JG738" s="7"/>
      <c r="JH738" s="7"/>
      <c r="JI738" s="7"/>
      <c r="JJ738" s="7"/>
      <c r="JK738" s="7"/>
      <c r="JL738" s="7"/>
      <c r="JM738" s="7"/>
      <c r="JN738" s="7"/>
      <c r="JO738" s="7"/>
      <c r="JP738" s="7"/>
      <c r="JQ738" s="7"/>
      <c r="JR738" s="7"/>
      <c r="JS738" s="7"/>
      <c r="JT738" s="7"/>
      <c r="JU738" s="7"/>
      <c r="JV738" s="7"/>
      <c r="JW738" s="7"/>
      <c r="JX738" s="7"/>
      <c r="JY738" s="7"/>
      <c r="JZ738" s="7"/>
      <c r="KA738" s="7"/>
      <c r="KB738" s="7"/>
      <c r="KC738" s="7"/>
      <c r="KD738" s="7"/>
      <c r="KE738" s="7"/>
      <c r="KF738" s="7"/>
      <c r="KG738" s="7"/>
      <c r="KH738" s="7"/>
      <c r="KI738" s="7"/>
      <c r="KJ738" s="7"/>
      <c r="KK738" s="7"/>
      <c r="KL738" s="7"/>
      <c r="KM738" s="7"/>
      <c r="KN738" s="7"/>
      <c r="KO738" s="7"/>
      <c r="KP738" s="7"/>
      <c r="KQ738" s="7"/>
      <c r="KR738" s="7"/>
      <c r="KS738" s="7"/>
      <c r="KT738" s="7"/>
      <c r="KU738" s="7"/>
      <c r="KV738" s="7"/>
      <c r="KW738" s="7"/>
      <c r="KX738" s="7"/>
      <c r="KY738" s="7"/>
      <c r="KZ738" s="7"/>
      <c r="LA738" s="7"/>
      <c r="LB738" s="7"/>
      <c r="LC738" s="7"/>
      <c r="LD738" s="7"/>
      <c r="LE738" s="7"/>
      <c r="LF738" s="7"/>
      <c r="LG738" s="7"/>
      <c r="LH738" s="7"/>
      <c r="LI738" s="7"/>
      <c r="LJ738" s="7"/>
      <c r="LK738" s="7"/>
      <c r="LL738" s="7"/>
      <c r="LM738" s="7"/>
      <c r="LN738" s="7"/>
      <c r="LO738" s="7"/>
      <c r="LP738" s="7"/>
      <c r="LQ738" s="7"/>
      <c r="LR738" s="7"/>
      <c r="LS738" s="7"/>
      <c r="LT738" s="7"/>
      <c r="LU738" s="7"/>
      <c r="LV738" s="7"/>
      <c r="LW738" s="7"/>
      <c r="LX738" s="7"/>
      <c r="LY738" s="7"/>
      <c r="LZ738" s="7"/>
      <c r="MA738" s="7"/>
      <c r="MB738" s="7"/>
      <c r="MC738" s="7"/>
      <c r="MD738" s="7"/>
      <c r="ME738" s="7"/>
      <c r="MF738" s="7"/>
      <c r="MG738" s="7"/>
      <c r="MH738" s="7"/>
      <c r="MI738" s="7"/>
      <c r="MJ738" s="7"/>
      <c r="MK738" s="7"/>
      <c r="ML738" s="7"/>
      <c r="MM738" s="7"/>
      <c r="MN738" s="7"/>
      <c r="MO738" s="7"/>
      <c r="MP738" s="7"/>
      <c r="MQ738" s="7"/>
      <c r="MR738" s="7"/>
      <c r="MS738" s="7"/>
      <c r="MT738" s="7"/>
      <c r="MU738" s="7"/>
      <c r="MV738" s="7"/>
      <c r="MW738" s="7"/>
      <c r="MX738" s="7"/>
      <c r="MY738" s="7"/>
      <c r="MZ738" s="7"/>
      <c r="NA738" s="7"/>
      <c r="NB738" s="7"/>
      <c r="NC738" s="7"/>
      <c r="ND738" s="7"/>
      <c r="NE738" s="7"/>
      <c r="NF738" s="7"/>
      <c r="NG738" s="7"/>
      <c r="NH738" s="7"/>
      <c r="NI738" s="7"/>
      <c r="NJ738" s="7"/>
      <c r="NK738" s="7"/>
      <c r="NL738" s="7"/>
      <c r="NM738" s="7"/>
      <c r="NN738" s="7"/>
      <c r="NO738" s="7"/>
      <c r="NP738" s="7"/>
      <c r="NQ738" s="7"/>
      <c r="NR738" s="7"/>
      <c r="NS738" s="7"/>
      <c r="NT738" s="7"/>
      <c r="NU738" s="7"/>
      <c r="NV738" s="7"/>
      <c r="NW738" s="7"/>
      <c r="NX738" s="7"/>
      <c r="NY738" s="7"/>
      <c r="NZ738" s="7"/>
      <c r="OA738" s="7"/>
      <c r="OB738" s="7"/>
      <c r="OC738" s="7"/>
      <c r="OD738" s="7"/>
      <c r="OE738" s="7"/>
      <c r="OF738" s="7"/>
      <c r="OG738" s="7"/>
      <c r="OH738" s="7"/>
      <c r="OI738" s="7"/>
      <c r="OJ738" s="7"/>
      <c r="OK738" s="7"/>
      <c r="OL738" s="7"/>
      <c r="OM738" s="7"/>
      <c r="ON738" s="7"/>
      <c r="OO738" s="7"/>
      <c r="OP738" s="7"/>
      <c r="OQ738" s="7"/>
      <c r="OR738" s="7"/>
      <c r="OS738" s="7"/>
      <c r="OT738" s="7"/>
      <c r="OU738" s="7"/>
      <c r="OV738" s="7"/>
      <c r="OW738" s="7"/>
      <c r="OX738" s="7"/>
      <c r="OY738" s="7"/>
      <c r="OZ738" s="7"/>
      <c r="PA738" s="7"/>
      <c r="PB738" s="7"/>
      <c r="PC738" s="7"/>
      <c r="PD738" s="7"/>
      <c r="PE738" s="7"/>
      <c r="PF738" s="7"/>
      <c r="PG738" s="7"/>
      <c r="PH738" s="7"/>
      <c r="PI738" s="7"/>
      <c r="PJ738" s="7"/>
      <c r="PK738" s="7"/>
      <c r="PL738" s="7"/>
      <c r="PM738" s="7"/>
      <c r="PN738" s="7"/>
      <c r="PO738" s="7"/>
      <c r="PP738" s="7"/>
      <c r="PQ738" s="7"/>
      <c r="PR738" s="7"/>
      <c r="PS738" s="7"/>
      <c r="PT738" s="7"/>
      <c r="PU738" s="7"/>
      <c r="PV738" s="7"/>
      <c r="PW738" s="7"/>
      <c r="PX738" s="7"/>
      <c r="PY738" s="7"/>
      <c r="PZ738" s="7"/>
      <c r="QA738" s="7"/>
      <c r="QB738" s="7"/>
      <c r="QC738" s="7"/>
      <c r="QD738" s="7"/>
      <c r="QE738" s="7"/>
      <c r="QF738" s="7"/>
      <c r="QG738" s="7"/>
      <c r="QH738" s="7"/>
      <c r="QI738" s="7"/>
      <c r="QJ738" s="7"/>
      <c r="QK738" s="7"/>
      <c r="QL738" s="7"/>
      <c r="QM738" s="7"/>
      <c r="QN738" s="7"/>
      <c r="QO738" s="7"/>
      <c r="QP738" s="7"/>
      <c r="QQ738" s="7"/>
      <c r="QR738" s="7"/>
      <c r="QS738" s="7"/>
      <c r="QT738" s="7"/>
      <c r="QU738" s="7"/>
      <c r="QV738" s="7"/>
      <c r="QW738" s="7"/>
      <c r="QX738" s="7"/>
      <c r="QY738" s="7"/>
      <c r="QZ738" s="7"/>
      <c r="RA738" s="7"/>
      <c r="RB738" s="7"/>
      <c r="RC738" s="7"/>
      <c r="RD738" s="7"/>
      <c r="RE738" s="7"/>
      <c r="RF738" s="7"/>
      <c r="RG738" s="7"/>
      <c r="RH738" s="7"/>
      <c r="RI738" s="7"/>
      <c r="RJ738" s="7"/>
      <c r="RK738" s="7"/>
      <c r="RL738" s="7"/>
      <c r="RM738" s="7"/>
      <c r="RN738" s="7"/>
      <c r="RO738" s="7"/>
      <c r="RP738" s="7"/>
      <c r="RQ738" s="7"/>
      <c r="RR738" s="7"/>
      <c r="RS738" s="7"/>
      <c r="RT738" s="7"/>
      <c r="RU738" s="7"/>
      <c r="RV738" s="7"/>
      <c r="RW738" s="7"/>
      <c r="RX738" s="7"/>
      <c r="RY738" s="7"/>
      <c r="RZ738" s="7"/>
      <c r="SA738" s="7"/>
      <c r="SB738" s="7"/>
      <c r="SC738" s="7"/>
      <c r="SD738" s="7"/>
      <c r="SE738" s="7"/>
      <c r="SF738" s="7"/>
      <c r="SG738" s="7"/>
      <c r="SH738" s="7"/>
      <c r="SI738" s="7"/>
      <c r="SJ738" s="7"/>
      <c r="SK738" s="7"/>
    </row>
    <row r="739" ht="14.2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  <c r="DT739" s="7"/>
      <c r="DU739" s="7"/>
      <c r="DV739" s="7"/>
      <c r="DW739" s="7"/>
      <c r="DX739" s="7"/>
      <c r="DY739" s="7"/>
      <c r="DZ739" s="7"/>
      <c r="EA739" s="7"/>
      <c r="EB739" s="7"/>
      <c r="EC739" s="7"/>
      <c r="ED739" s="7"/>
      <c r="EE739" s="7"/>
      <c r="EF739" s="7"/>
      <c r="EG739" s="7"/>
      <c r="EH739" s="7"/>
      <c r="EI739" s="7"/>
      <c r="EJ739" s="7"/>
      <c r="EK739" s="7"/>
      <c r="EL739" s="7"/>
      <c r="EM739" s="7"/>
      <c r="EN739" s="7"/>
      <c r="EO739" s="7"/>
      <c r="EP739" s="7"/>
      <c r="EQ739" s="7"/>
      <c r="ER739" s="7"/>
      <c r="ES739" s="7"/>
      <c r="ET739" s="7"/>
      <c r="EU739" s="7"/>
      <c r="EV739" s="7"/>
      <c r="EW739" s="7"/>
      <c r="EX739" s="7"/>
      <c r="EY739" s="7"/>
      <c r="EZ739" s="7"/>
      <c r="FA739" s="7"/>
      <c r="FB739" s="7"/>
      <c r="FC739" s="7"/>
      <c r="FD739" s="7"/>
      <c r="FE739" s="7"/>
      <c r="FF739" s="7"/>
      <c r="FG739" s="7"/>
      <c r="FH739" s="7"/>
      <c r="FI739" s="7"/>
      <c r="FJ739" s="7"/>
      <c r="FK739" s="7"/>
      <c r="FL739" s="7"/>
      <c r="FM739" s="7"/>
      <c r="FN739" s="7"/>
      <c r="FO739" s="7"/>
      <c r="FP739" s="7"/>
      <c r="FQ739" s="7"/>
      <c r="FR739" s="7"/>
      <c r="FS739" s="7"/>
      <c r="FT739" s="7"/>
      <c r="FU739" s="7"/>
      <c r="FV739" s="7"/>
      <c r="FW739" s="7"/>
      <c r="FX739" s="7"/>
      <c r="FY739" s="7"/>
      <c r="FZ739" s="7"/>
      <c r="GA739" s="7"/>
      <c r="GB739" s="7"/>
      <c r="GC739" s="7"/>
      <c r="GD739" s="7"/>
      <c r="GE739" s="7"/>
      <c r="GF739" s="7"/>
      <c r="GG739" s="7"/>
      <c r="GH739" s="7"/>
      <c r="GI739" s="7"/>
      <c r="GJ739" s="7"/>
      <c r="GK739" s="7"/>
      <c r="GL739" s="7"/>
      <c r="GM739" s="7"/>
      <c r="GN739" s="7"/>
      <c r="GO739" s="7"/>
      <c r="GP739" s="7"/>
      <c r="GQ739" s="7"/>
      <c r="GR739" s="7"/>
      <c r="GS739" s="7"/>
      <c r="GT739" s="7"/>
      <c r="GU739" s="7"/>
      <c r="GV739" s="7"/>
      <c r="GW739" s="7"/>
      <c r="GX739" s="7"/>
      <c r="GY739" s="7"/>
      <c r="GZ739" s="7"/>
      <c r="HA739" s="7"/>
      <c r="HB739" s="7"/>
      <c r="HC739" s="7"/>
      <c r="HD739" s="7"/>
      <c r="HE739" s="7"/>
      <c r="HF739" s="7"/>
      <c r="HG739" s="7"/>
      <c r="HH739" s="7"/>
      <c r="HI739" s="7"/>
      <c r="HJ739" s="7"/>
      <c r="HK739" s="7"/>
      <c r="HL739" s="7"/>
      <c r="HM739" s="7"/>
      <c r="HN739" s="7"/>
      <c r="HO739" s="7"/>
      <c r="HP739" s="7"/>
      <c r="HQ739" s="7"/>
      <c r="HR739" s="7"/>
      <c r="HS739" s="7"/>
      <c r="HT739" s="7"/>
      <c r="HU739" s="7"/>
      <c r="HV739" s="7"/>
      <c r="HW739" s="7"/>
      <c r="HX739" s="7"/>
      <c r="HY739" s="7"/>
      <c r="HZ739" s="7"/>
      <c r="IA739" s="7"/>
      <c r="IB739" s="7"/>
      <c r="IC739" s="7"/>
      <c r="ID739" s="7"/>
      <c r="IE739" s="7"/>
      <c r="IF739" s="7"/>
      <c r="IG739" s="7"/>
      <c r="IH739" s="7"/>
      <c r="II739" s="7"/>
      <c r="IJ739" s="7"/>
      <c r="IK739" s="7"/>
      <c r="IL739" s="7"/>
      <c r="IM739" s="7"/>
      <c r="IN739" s="7"/>
      <c r="IO739" s="7"/>
      <c r="IP739" s="7"/>
      <c r="IQ739" s="7"/>
      <c r="IR739" s="7"/>
      <c r="IS739" s="7"/>
      <c r="IT739" s="7"/>
      <c r="IU739" s="7"/>
      <c r="IV739" s="7"/>
      <c r="IW739" s="7"/>
      <c r="IX739" s="7"/>
      <c r="IY739" s="7"/>
      <c r="IZ739" s="7"/>
      <c r="JA739" s="7"/>
      <c r="JB739" s="7"/>
      <c r="JC739" s="7"/>
      <c r="JD739" s="7"/>
      <c r="JE739" s="7"/>
      <c r="JF739" s="7"/>
      <c r="JG739" s="7"/>
      <c r="JH739" s="7"/>
      <c r="JI739" s="7"/>
      <c r="JJ739" s="7"/>
      <c r="JK739" s="7"/>
      <c r="JL739" s="7"/>
      <c r="JM739" s="7"/>
      <c r="JN739" s="7"/>
      <c r="JO739" s="7"/>
      <c r="JP739" s="7"/>
      <c r="JQ739" s="7"/>
      <c r="JR739" s="7"/>
      <c r="JS739" s="7"/>
      <c r="JT739" s="7"/>
      <c r="JU739" s="7"/>
      <c r="JV739" s="7"/>
      <c r="JW739" s="7"/>
      <c r="JX739" s="7"/>
      <c r="JY739" s="7"/>
      <c r="JZ739" s="7"/>
      <c r="KA739" s="7"/>
      <c r="KB739" s="7"/>
      <c r="KC739" s="7"/>
      <c r="KD739" s="7"/>
      <c r="KE739" s="7"/>
      <c r="KF739" s="7"/>
      <c r="KG739" s="7"/>
      <c r="KH739" s="7"/>
      <c r="KI739" s="7"/>
      <c r="KJ739" s="7"/>
      <c r="KK739" s="7"/>
      <c r="KL739" s="7"/>
      <c r="KM739" s="7"/>
      <c r="KN739" s="7"/>
      <c r="KO739" s="7"/>
      <c r="KP739" s="7"/>
      <c r="KQ739" s="7"/>
      <c r="KR739" s="7"/>
      <c r="KS739" s="7"/>
      <c r="KT739" s="7"/>
      <c r="KU739" s="7"/>
      <c r="KV739" s="7"/>
      <c r="KW739" s="7"/>
      <c r="KX739" s="7"/>
      <c r="KY739" s="7"/>
      <c r="KZ739" s="7"/>
      <c r="LA739" s="7"/>
      <c r="LB739" s="7"/>
      <c r="LC739" s="7"/>
      <c r="LD739" s="7"/>
      <c r="LE739" s="7"/>
      <c r="LF739" s="7"/>
      <c r="LG739" s="7"/>
      <c r="LH739" s="7"/>
      <c r="LI739" s="7"/>
      <c r="LJ739" s="7"/>
      <c r="LK739" s="7"/>
      <c r="LL739" s="7"/>
      <c r="LM739" s="7"/>
      <c r="LN739" s="7"/>
      <c r="LO739" s="7"/>
      <c r="LP739" s="7"/>
      <c r="LQ739" s="7"/>
      <c r="LR739" s="7"/>
      <c r="LS739" s="7"/>
      <c r="LT739" s="7"/>
      <c r="LU739" s="7"/>
      <c r="LV739" s="7"/>
      <c r="LW739" s="7"/>
      <c r="LX739" s="7"/>
      <c r="LY739" s="7"/>
      <c r="LZ739" s="7"/>
      <c r="MA739" s="7"/>
      <c r="MB739" s="7"/>
      <c r="MC739" s="7"/>
      <c r="MD739" s="7"/>
      <c r="ME739" s="7"/>
      <c r="MF739" s="7"/>
      <c r="MG739" s="7"/>
      <c r="MH739" s="7"/>
      <c r="MI739" s="7"/>
      <c r="MJ739" s="7"/>
      <c r="MK739" s="7"/>
      <c r="ML739" s="7"/>
      <c r="MM739" s="7"/>
      <c r="MN739" s="7"/>
      <c r="MO739" s="7"/>
      <c r="MP739" s="7"/>
      <c r="MQ739" s="7"/>
      <c r="MR739" s="7"/>
      <c r="MS739" s="7"/>
      <c r="MT739" s="7"/>
      <c r="MU739" s="7"/>
      <c r="MV739" s="7"/>
      <c r="MW739" s="7"/>
      <c r="MX739" s="7"/>
      <c r="MY739" s="7"/>
      <c r="MZ739" s="7"/>
      <c r="NA739" s="7"/>
      <c r="NB739" s="7"/>
      <c r="NC739" s="7"/>
      <c r="ND739" s="7"/>
      <c r="NE739" s="7"/>
      <c r="NF739" s="7"/>
      <c r="NG739" s="7"/>
      <c r="NH739" s="7"/>
      <c r="NI739" s="7"/>
      <c r="NJ739" s="7"/>
      <c r="NK739" s="7"/>
      <c r="NL739" s="7"/>
      <c r="NM739" s="7"/>
      <c r="NN739" s="7"/>
      <c r="NO739" s="7"/>
      <c r="NP739" s="7"/>
      <c r="NQ739" s="7"/>
      <c r="NR739" s="7"/>
      <c r="NS739" s="7"/>
      <c r="NT739" s="7"/>
      <c r="NU739" s="7"/>
      <c r="NV739" s="7"/>
      <c r="NW739" s="7"/>
      <c r="NX739" s="7"/>
      <c r="NY739" s="7"/>
      <c r="NZ739" s="7"/>
      <c r="OA739" s="7"/>
      <c r="OB739" s="7"/>
      <c r="OC739" s="7"/>
      <c r="OD739" s="7"/>
      <c r="OE739" s="7"/>
      <c r="OF739" s="7"/>
      <c r="OG739" s="7"/>
      <c r="OH739" s="7"/>
      <c r="OI739" s="7"/>
      <c r="OJ739" s="7"/>
      <c r="OK739" s="7"/>
      <c r="OL739" s="7"/>
      <c r="OM739" s="7"/>
      <c r="ON739" s="7"/>
      <c r="OO739" s="7"/>
      <c r="OP739" s="7"/>
      <c r="OQ739" s="7"/>
      <c r="OR739" s="7"/>
      <c r="OS739" s="7"/>
      <c r="OT739" s="7"/>
      <c r="OU739" s="7"/>
      <c r="OV739" s="7"/>
      <c r="OW739" s="7"/>
      <c r="OX739" s="7"/>
      <c r="OY739" s="7"/>
      <c r="OZ739" s="7"/>
      <c r="PA739" s="7"/>
      <c r="PB739" s="7"/>
      <c r="PC739" s="7"/>
      <c r="PD739" s="7"/>
      <c r="PE739" s="7"/>
      <c r="PF739" s="7"/>
      <c r="PG739" s="7"/>
      <c r="PH739" s="7"/>
      <c r="PI739" s="7"/>
      <c r="PJ739" s="7"/>
      <c r="PK739" s="7"/>
      <c r="PL739" s="7"/>
      <c r="PM739" s="7"/>
      <c r="PN739" s="7"/>
      <c r="PO739" s="7"/>
      <c r="PP739" s="7"/>
      <c r="PQ739" s="7"/>
      <c r="PR739" s="7"/>
      <c r="PS739" s="7"/>
      <c r="PT739" s="7"/>
      <c r="PU739" s="7"/>
      <c r="PV739" s="7"/>
      <c r="PW739" s="7"/>
      <c r="PX739" s="7"/>
      <c r="PY739" s="7"/>
      <c r="PZ739" s="7"/>
      <c r="QA739" s="7"/>
      <c r="QB739" s="7"/>
      <c r="QC739" s="7"/>
      <c r="QD739" s="7"/>
      <c r="QE739" s="7"/>
      <c r="QF739" s="7"/>
      <c r="QG739" s="7"/>
      <c r="QH739" s="7"/>
      <c r="QI739" s="7"/>
      <c r="QJ739" s="7"/>
      <c r="QK739" s="7"/>
      <c r="QL739" s="7"/>
      <c r="QM739" s="7"/>
      <c r="QN739" s="7"/>
      <c r="QO739" s="7"/>
      <c r="QP739" s="7"/>
      <c r="QQ739" s="7"/>
      <c r="QR739" s="7"/>
      <c r="QS739" s="7"/>
      <c r="QT739" s="7"/>
      <c r="QU739" s="7"/>
      <c r="QV739" s="7"/>
      <c r="QW739" s="7"/>
      <c r="QX739" s="7"/>
      <c r="QY739" s="7"/>
      <c r="QZ739" s="7"/>
      <c r="RA739" s="7"/>
      <c r="RB739" s="7"/>
      <c r="RC739" s="7"/>
      <c r="RD739" s="7"/>
      <c r="RE739" s="7"/>
      <c r="RF739" s="7"/>
      <c r="RG739" s="7"/>
      <c r="RH739" s="7"/>
      <c r="RI739" s="7"/>
      <c r="RJ739" s="7"/>
      <c r="RK739" s="7"/>
      <c r="RL739" s="7"/>
      <c r="RM739" s="7"/>
      <c r="RN739" s="7"/>
      <c r="RO739" s="7"/>
      <c r="RP739" s="7"/>
      <c r="RQ739" s="7"/>
      <c r="RR739" s="7"/>
      <c r="RS739" s="7"/>
      <c r="RT739" s="7"/>
      <c r="RU739" s="7"/>
      <c r="RV739" s="7"/>
      <c r="RW739" s="7"/>
      <c r="RX739" s="7"/>
      <c r="RY739" s="7"/>
      <c r="RZ739" s="7"/>
      <c r="SA739" s="7"/>
      <c r="SB739" s="7"/>
      <c r="SC739" s="7"/>
      <c r="SD739" s="7"/>
      <c r="SE739" s="7"/>
      <c r="SF739" s="7"/>
      <c r="SG739" s="7"/>
      <c r="SH739" s="7"/>
      <c r="SI739" s="7"/>
      <c r="SJ739" s="7"/>
      <c r="SK739" s="7"/>
    </row>
    <row r="740" ht="14.2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  <c r="DT740" s="7"/>
      <c r="DU740" s="7"/>
      <c r="DV740" s="7"/>
      <c r="DW740" s="7"/>
      <c r="DX740" s="7"/>
      <c r="DY740" s="7"/>
      <c r="DZ740" s="7"/>
      <c r="EA740" s="7"/>
      <c r="EB740" s="7"/>
      <c r="EC740" s="7"/>
      <c r="ED740" s="7"/>
      <c r="EE740" s="7"/>
      <c r="EF740" s="7"/>
      <c r="EG740" s="7"/>
      <c r="EH740" s="7"/>
      <c r="EI740" s="7"/>
      <c r="EJ740" s="7"/>
      <c r="EK740" s="7"/>
      <c r="EL740" s="7"/>
      <c r="EM740" s="7"/>
      <c r="EN740" s="7"/>
      <c r="EO740" s="7"/>
      <c r="EP740" s="7"/>
      <c r="EQ740" s="7"/>
      <c r="ER740" s="7"/>
      <c r="ES740" s="7"/>
      <c r="ET740" s="7"/>
      <c r="EU740" s="7"/>
      <c r="EV740" s="7"/>
      <c r="EW740" s="7"/>
      <c r="EX740" s="7"/>
      <c r="EY740" s="7"/>
      <c r="EZ740" s="7"/>
      <c r="FA740" s="7"/>
      <c r="FB740" s="7"/>
      <c r="FC740" s="7"/>
      <c r="FD740" s="7"/>
      <c r="FE740" s="7"/>
      <c r="FF740" s="7"/>
      <c r="FG740" s="7"/>
      <c r="FH740" s="7"/>
      <c r="FI740" s="7"/>
      <c r="FJ740" s="7"/>
      <c r="FK740" s="7"/>
      <c r="FL740" s="7"/>
      <c r="FM740" s="7"/>
      <c r="FN740" s="7"/>
      <c r="FO740" s="7"/>
      <c r="FP740" s="7"/>
      <c r="FQ740" s="7"/>
      <c r="FR740" s="7"/>
      <c r="FS740" s="7"/>
      <c r="FT740" s="7"/>
      <c r="FU740" s="7"/>
      <c r="FV740" s="7"/>
      <c r="FW740" s="7"/>
      <c r="FX740" s="7"/>
      <c r="FY740" s="7"/>
      <c r="FZ740" s="7"/>
      <c r="GA740" s="7"/>
      <c r="GB740" s="7"/>
      <c r="GC740" s="7"/>
      <c r="GD740" s="7"/>
      <c r="GE740" s="7"/>
      <c r="GF740" s="7"/>
      <c r="GG740" s="7"/>
      <c r="GH740" s="7"/>
      <c r="GI740" s="7"/>
      <c r="GJ740" s="7"/>
      <c r="GK740" s="7"/>
      <c r="GL740" s="7"/>
      <c r="GM740" s="7"/>
      <c r="GN740" s="7"/>
      <c r="GO740" s="7"/>
      <c r="GP740" s="7"/>
      <c r="GQ740" s="7"/>
      <c r="GR740" s="7"/>
      <c r="GS740" s="7"/>
      <c r="GT740" s="7"/>
      <c r="GU740" s="7"/>
      <c r="GV740" s="7"/>
      <c r="GW740" s="7"/>
      <c r="GX740" s="7"/>
      <c r="GY740" s="7"/>
      <c r="GZ740" s="7"/>
      <c r="HA740" s="7"/>
      <c r="HB740" s="7"/>
      <c r="HC740" s="7"/>
      <c r="HD740" s="7"/>
      <c r="HE740" s="7"/>
      <c r="HF740" s="7"/>
      <c r="HG740" s="7"/>
      <c r="HH740" s="7"/>
      <c r="HI740" s="7"/>
      <c r="HJ740" s="7"/>
      <c r="HK740" s="7"/>
      <c r="HL740" s="7"/>
      <c r="HM740" s="7"/>
      <c r="HN740" s="7"/>
      <c r="HO740" s="7"/>
      <c r="HP740" s="7"/>
      <c r="HQ740" s="7"/>
      <c r="HR740" s="7"/>
      <c r="HS740" s="7"/>
      <c r="HT740" s="7"/>
      <c r="HU740" s="7"/>
      <c r="HV740" s="7"/>
      <c r="HW740" s="7"/>
      <c r="HX740" s="7"/>
      <c r="HY740" s="7"/>
      <c r="HZ740" s="7"/>
      <c r="IA740" s="7"/>
      <c r="IB740" s="7"/>
      <c r="IC740" s="7"/>
      <c r="ID740" s="7"/>
      <c r="IE740" s="7"/>
      <c r="IF740" s="7"/>
      <c r="IG740" s="7"/>
      <c r="IH740" s="7"/>
      <c r="II740" s="7"/>
      <c r="IJ740" s="7"/>
      <c r="IK740" s="7"/>
      <c r="IL740" s="7"/>
      <c r="IM740" s="7"/>
      <c r="IN740" s="7"/>
      <c r="IO740" s="7"/>
      <c r="IP740" s="7"/>
      <c r="IQ740" s="7"/>
      <c r="IR740" s="7"/>
      <c r="IS740" s="7"/>
      <c r="IT740" s="7"/>
      <c r="IU740" s="7"/>
      <c r="IV740" s="7"/>
      <c r="IW740" s="7"/>
      <c r="IX740" s="7"/>
      <c r="IY740" s="7"/>
      <c r="IZ740" s="7"/>
      <c r="JA740" s="7"/>
      <c r="JB740" s="7"/>
      <c r="JC740" s="7"/>
      <c r="JD740" s="7"/>
      <c r="JE740" s="7"/>
      <c r="JF740" s="7"/>
      <c r="JG740" s="7"/>
      <c r="JH740" s="7"/>
      <c r="JI740" s="7"/>
      <c r="JJ740" s="7"/>
      <c r="JK740" s="7"/>
      <c r="JL740" s="7"/>
      <c r="JM740" s="7"/>
      <c r="JN740" s="7"/>
      <c r="JO740" s="7"/>
      <c r="JP740" s="7"/>
      <c r="JQ740" s="7"/>
      <c r="JR740" s="7"/>
      <c r="JS740" s="7"/>
      <c r="JT740" s="7"/>
      <c r="JU740" s="7"/>
      <c r="JV740" s="7"/>
      <c r="JW740" s="7"/>
      <c r="JX740" s="7"/>
      <c r="JY740" s="7"/>
      <c r="JZ740" s="7"/>
      <c r="KA740" s="7"/>
      <c r="KB740" s="7"/>
      <c r="KC740" s="7"/>
      <c r="KD740" s="7"/>
      <c r="KE740" s="7"/>
      <c r="KF740" s="7"/>
      <c r="KG740" s="7"/>
      <c r="KH740" s="7"/>
      <c r="KI740" s="7"/>
      <c r="KJ740" s="7"/>
      <c r="KK740" s="7"/>
      <c r="KL740" s="7"/>
      <c r="KM740" s="7"/>
      <c r="KN740" s="7"/>
      <c r="KO740" s="7"/>
      <c r="KP740" s="7"/>
      <c r="KQ740" s="7"/>
      <c r="KR740" s="7"/>
      <c r="KS740" s="7"/>
      <c r="KT740" s="7"/>
      <c r="KU740" s="7"/>
      <c r="KV740" s="7"/>
      <c r="KW740" s="7"/>
      <c r="KX740" s="7"/>
      <c r="KY740" s="7"/>
      <c r="KZ740" s="7"/>
      <c r="LA740" s="7"/>
      <c r="LB740" s="7"/>
      <c r="LC740" s="7"/>
      <c r="LD740" s="7"/>
      <c r="LE740" s="7"/>
      <c r="LF740" s="7"/>
      <c r="LG740" s="7"/>
      <c r="LH740" s="7"/>
      <c r="LI740" s="7"/>
      <c r="LJ740" s="7"/>
      <c r="LK740" s="7"/>
      <c r="LL740" s="7"/>
      <c r="LM740" s="7"/>
      <c r="LN740" s="7"/>
      <c r="LO740" s="7"/>
      <c r="LP740" s="7"/>
      <c r="LQ740" s="7"/>
      <c r="LR740" s="7"/>
      <c r="LS740" s="7"/>
      <c r="LT740" s="7"/>
      <c r="LU740" s="7"/>
      <c r="LV740" s="7"/>
      <c r="LW740" s="7"/>
      <c r="LX740" s="7"/>
      <c r="LY740" s="7"/>
      <c r="LZ740" s="7"/>
      <c r="MA740" s="7"/>
      <c r="MB740" s="7"/>
      <c r="MC740" s="7"/>
      <c r="MD740" s="7"/>
      <c r="ME740" s="7"/>
      <c r="MF740" s="7"/>
      <c r="MG740" s="7"/>
      <c r="MH740" s="7"/>
      <c r="MI740" s="7"/>
      <c r="MJ740" s="7"/>
      <c r="MK740" s="7"/>
      <c r="ML740" s="7"/>
      <c r="MM740" s="7"/>
      <c r="MN740" s="7"/>
      <c r="MO740" s="7"/>
      <c r="MP740" s="7"/>
      <c r="MQ740" s="7"/>
      <c r="MR740" s="7"/>
      <c r="MS740" s="7"/>
      <c r="MT740" s="7"/>
      <c r="MU740" s="7"/>
      <c r="MV740" s="7"/>
      <c r="MW740" s="7"/>
      <c r="MX740" s="7"/>
      <c r="MY740" s="7"/>
      <c r="MZ740" s="7"/>
      <c r="NA740" s="7"/>
      <c r="NB740" s="7"/>
      <c r="NC740" s="7"/>
      <c r="ND740" s="7"/>
      <c r="NE740" s="7"/>
      <c r="NF740" s="7"/>
      <c r="NG740" s="7"/>
      <c r="NH740" s="7"/>
      <c r="NI740" s="7"/>
      <c r="NJ740" s="7"/>
      <c r="NK740" s="7"/>
      <c r="NL740" s="7"/>
      <c r="NM740" s="7"/>
      <c r="NN740" s="7"/>
      <c r="NO740" s="7"/>
      <c r="NP740" s="7"/>
      <c r="NQ740" s="7"/>
      <c r="NR740" s="7"/>
      <c r="NS740" s="7"/>
      <c r="NT740" s="7"/>
      <c r="NU740" s="7"/>
      <c r="NV740" s="7"/>
      <c r="NW740" s="7"/>
      <c r="NX740" s="7"/>
      <c r="NY740" s="7"/>
      <c r="NZ740" s="7"/>
      <c r="OA740" s="7"/>
      <c r="OB740" s="7"/>
      <c r="OC740" s="7"/>
      <c r="OD740" s="7"/>
      <c r="OE740" s="7"/>
      <c r="OF740" s="7"/>
      <c r="OG740" s="7"/>
      <c r="OH740" s="7"/>
      <c r="OI740" s="7"/>
      <c r="OJ740" s="7"/>
      <c r="OK740" s="7"/>
      <c r="OL740" s="7"/>
      <c r="OM740" s="7"/>
      <c r="ON740" s="7"/>
      <c r="OO740" s="7"/>
      <c r="OP740" s="7"/>
      <c r="OQ740" s="7"/>
      <c r="OR740" s="7"/>
      <c r="OS740" s="7"/>
      <c r="OT740" s="7"/>
      <c r="OU740" s="7"/>
      <c r="OV740" s="7"/>
      <c r="OW740" s="7"/>
      <c r="OX740" s="7"/>
      <c r="OY740" s="7"/>
      <c r="OZ740" s="7"/>
      <c r="PA740" s="7"/>
      <c r="PB740" s="7"/>
      <c r="PC740" s="7"/>
      <c r="PD740" s="7"/>
      <c r="PE740" s="7"/>
      <c r="PF740" s="7"/>
      <c r="PG740" s="7"/>
      <c r="PH740" s="7"/>
      <c r="PI740" s="7"/>
      <c r="PJ740" s="7"/>
      <c r="PK740" s="7"/>
      <c r="PL740" s="7"/>
      <c r="PM740" s="7"/>
      <c r="PN740" s="7"/>
      <c r="PO740" s="7"/>
      <c r="PP740" s="7"/>
      <c r="PQ740" s="7"/>
      <c r="PR740" s="7"/>
      <c r="PS740" s="7"/>
      <c r="PT740" s="7"/>
      <c r="PU740" s="7"/>
      <c r="PV740" s="7"/>
      <c r="PW740" s="7"/>
      <c r="PX740" s="7"/>
      <c r="PY740" s="7"/>
      <c r="PZ740" s="7"/>
      <c r="QA740" s="7"/>
      <c r="QB740" s="7"/>
      <c r="QC740" s="7"/>
      <c r="QD740" s="7"/>
      <c r="QE740" s="7"/>
      <c r="QF740" s="7"/>
      <c r="QG740" s="7"/>
      <c r="QH740" s="7"/>
      <c r="QI740" s="7"/>
      <c r="QJ740" s="7"/>
      <c r="QK740" s="7"/>
      <c r="QL740" s="7"/>
      <c r="QM740" s="7"/>
      <c r="QN740" s="7"/>
      <c r="QO740" s="7"/>
      <c r="QP740" s="7"/>
      <c r="QQ740" s="7"/>
      <c r="QR740" s="7"/>
      <c r="QS740" s="7"/>
      <c r="QT740" s="7"/>
      <c r="QU740" s="7"/>
      <c r="QV740" s="7"/>
      <c r="QW740" s="7"/>
      <c r="QX740" s="7"/>
      <c r="QY740" s="7"/>
      <c r="QZ740" s="7"/>
      <c r="RA740" s="7"/>
      <c r="RB740" s="7"/>
      <c r="RC740" s="7"/>
      <c r="RD740" s="7"/>
      <c r="RE740" s="7"/>
      <c r="RF740" s="7"/>
      <c r="RG740" s="7"/>
      <c r="RH740" s="7"/>
      <c r="RI740" s="7"/>
      <c r="RJ740" s="7"/>
      <c r="RK740" s="7"/>
      <c r="RL740" s="7"/>
      <c r="RM740" s="7"/>
      <c r="RN740" s="7"/>
      <c r="RO740" s="7"/>
      <c r="RP740" s="7"/>
      <c r="RQ740" s="7"/>
      <c r="RR740" s="7"/>
      <c r="RS740" s="7"/>
      <c r="RT740" s="7"/>
      <c r="RU740" s="7"/>
      <c r="RV740" s="7"/>
      <c r="RW740" s="7"/>
      <c r="RX740" s="7"/>
      <c r="RY740" s="7"/>
      <c r="RZ740" s="7"/>
      <c r="SA740" s="7"/>
      <c r="SB740" s="7"/>
      <c r="SC740" s="7"/>
      <c r="SD740" s="7"/>
      <c r="SE740" s="7"/>
      <c r="SF740" s="7"/>
      <c r="SG740" s="7"/>
      <c r="SH740" s="7"/>
      <c r="SI740" s="7"/>
      <c r="SJ740" s="7"/>
      <c r="SK740" s="7"/>
    </row>
    <row r="741" ht="14.2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  <c r="DT741" s="7"/>
      <c r="DU741" s="7"/>
      <c r="DV741" s="7"/>
      <c r="DW741" s="7"/>
      <c r="DX741" s="7"/>
      <c r="DY741" s="7"/>
      <c r="DZ741" s="7"/>
      <c r="EA741" s="7"/>
      <c r="EB741" s="7"/>
      <c r="EC741" s="7"/>
      <c r="ED741" s="7"/>
      <c r="EE741" s="7"/>
      <c r="EF741" s="7"/>
      <c r="EG741" s="7"/>
      <c r="EH741" s="7"/>
      <c r="EI741" s="7"/>
      <c r="EJ741" s="7"/>
      <c r="EK741" s="7"/>
      <c r="EL741" s="7"/>
      <c r="EM741" s="7"/>
      <c r="EN741" s="7"/>
      <c r="EO741" s="7"/>
      <c r="EP741" s="7"/>
      <c r="EQ741" s="7"/>
      <c r="ER741" s="7"/>
      <c r="ES741" s="7"/>
      <c r="ET741" s="7"/>
      <c r="EU741" s="7"/>
      <c r="EV741" s="7"/>
      <c r="EW741" s="7"/>
      <c r="EX741" s="7"/>
      <c r="EY741" s="7"/>
      <c r="EZ741" s="7"/>
      <c r="FA741" s="7"/>
      <c r="FB741" s="7"/>
      <c r="FC741" s="7"/>
      <c r="FD741" s="7"/>
      <c r="FE741" s="7"/>
      <c r="FF741" s="7"/>
      <c r="FG741" s="7"/>
      <c r="FH741" s="7"/>
      <c r="FI741" s="7"/>
      <c r="FJ741" s="7"/>
      <c r="FK741" s="7"/>
      <c r="FL741" s="7"/>
      <c r="FM741" s="7"/>
      <c r="FN741" s="7"/>
      <c r="FO741" s="7"/>
      <c r="FP741" s="7"/>
      <c r="FQ741" s="7"/>
      <c r="FR741" s="7"/>
      <c r="FS741" s="7"/>
      <c r="FT741" s="7"/>
      <c r="FU741" s="7"/>
      <c r="FV741" s="7"/>
      <c r="FW741" s="7"/>
      <c r="FX741" s="7"/>
      <c r="FY741" s="7"/>
      <c r="FZ741" s="7"/>
      <c r="GA741" s="7"/>
      <c r="GB741" s="7"/>
      <c r="GC741" s="7"/>
      <c r="GD741" s="7"/>
      <c r="GE741" s="7"/>
      <c r="GF741" s="7"/>
      <c r="GG741" s="7"/>
      <c r="GH741" s="7"/>
      <c r="GI741" s="7"/>
      <c r="GJ741" s="7"/>
      <c r="GK741" s="7"/>
      <c r="GL741" s="7"/>
      <c r="GM741" s="7"/>
      <c r="GN741" s="7"/>
      <c r="GO741" s="7"/>
      <c r="GP741" s="7"/>
      <c r="GQ741" s="7"/>
      <c r="GR741" s="7"/>
      <c r="GS741" s="7"/>
      <c r="GT741" s="7"/>
      <c r="GU741" s="7"/>
      <c r="GV741" s="7"/>
      <c r="GW741" s="7"/>
      <c r="GX741" s="7"/>
      <c r="GY741" s="7"/>
      <c r="GZ741" s="7"/>
      <c r="HA741" s="7"/>
      <c r="HB741" s="7"/>
      <c r="HC741" s="7"/>
      <c r="HD741" s="7"/>
      <c r="HE741" s="7"/>
      <c r="HF741" s="7"/>
      <c r="HG741" s="7"/>
      <c r="HH741" s="7"/>
      <c r="HI741" s="7"/>
      <c r="HJ741" s="7"/>
      <c r="HK741" s="7"/>
      <c r="HL741" s="7"/>
      <c r="HM741" s="7"/>
      <c r="HN741" s="7"/>
      <c r="HO741" s="7"/>
      <c r="HP741" s="7"/>
      <c r="HQ741" s="7"/>
      <c r="HR741" s="7"/>
      <c r="HS741" s="7"/>
      <c r="HT741" s="7"/>
      <c r="HU741" s="7"/>
      <c r="HV741" s="7"/>
      <c r="HW741" s="7"/>
      <c r="HX741" s="7"/>
      <c r="HY741" s="7"/>
      <c r="HZ741" s="7"/>
      <c r="IA741" s="7"/>
      <c r="IB741" s="7"/>
      <c r="IC741" s="7"/>
      <c r="ID741" s="7"/>
      <c r="IE741" s="7"/>
      <c r="IF741" s="7"/>
      <c r="IG741" s="7"/>
      <c r="IH741" s="7"/>
      <c r="II741" s="7"/>
      <c r="IJ741" s="7"/>
      <c r="IK741" s="7"/>
      <c r="IL741" s="7"/>
      <c r="IM741" s="7"/>
      <c r="IN741" s="7"/>
      <c r="IO741" s="7"/>
      <c r="IP741" s="7"/>
      <c r="IQ741" s="7"/>
      <c r="IR741" s="7"/>
      <c r="IS741" s="7"/>
      <c r="IT741" s="7"/>
      <c r="IU741" s="7"/>
      <c r="IV741" s="7"/>
      <c r="IW741" s="7"/>
      <c r="IX741" s="7"/>
      <c r="IY741" s="7"/>
      <c r="IZ741" s="7"/>
      <c r="JA741" s="7"/>
      <c r="JB741" s="7"/>
      <c r="JC741" s="7"/>
      <c r="JD741" s="7"/>
      <c r="JE741" s="7"/>
      <c r="JF741" s="7"/>
      <c r="JG741" s="7"/>
      <c r="JH741" s="7"/>
      <c r="JI741" s="7"/>
      <c r="JJ741" s="7"/>
      <c r="JK741" s="7"/>
      <c r="JL741" s="7"/>
      <c r="JM741" s="7"/>
      <c r="JN741" s="7"/>
      <c r="JO741" s="7"/>
      <c r="JP741" s="7"/>
      <c r="JQ741" s="7"/>
      <c r="JR741" s="7"/>
      <c r="JS741" s="7"/>
      <c r="JT741" s="7"/>
      <c r="JU741" s="7"/>
      <c r="JV741" s="7"/>
      <c r="JW741" s="7"/>
      <c r="JX741" s="7"/>
      <c r="JY741" s="7"/>
      <c r="JZ741" s="7"/>
      <c r="KA741" s="7"/>
      <c r="KB741" s="7"/>
      <c r="KC741" s="7"/>
      <c r="KD741" s="7"/>
      <c r="KE741" s="7"/>
      <c r="KF741" s="7"/>
      <c r="KG741" s="7"/>
      <c r="KH741" s="7"/>
      <c r="KI741" s="7"/>
      <c r="KJ741" s="7"/>
      <c r="KK741" s="7"/>
      <c r="KL741" s="7"/>
      <c r="KM741" s="7"/>
      <c r="KN741" s="7"/>
      <c r="KO741" s="7"/>
      <c r="KP741" s="7"/>
      <c r="KQ741" s="7"/>
      <c r="KR741" s="7"/>
      <c r="KS741" s="7"/>
      <c r="KT741" s="7"/>
      <c r="KU741" s="7"/>
      <c r="KV741" s="7"/>
      <c r="KW741" s="7"/>
      <c r="KX741" s="7"/>
      <c r="KY741" s="7"/>
      <c r="KZ741" s="7"/>
      <c r="LA741" s="7"/>
      <c r="LB741" s="7"/>
      <c r="LC741" s="7"/>
      <c r="LD741" s="7"/>
      <c r="LE741" s="7"/>
      <c r="LF741" s="7"/>
      <c r="LG741" s="7"/>
      <c r="LH741" s="7"/>
      <c r="LI741" s="7"/>
      <c r="LJ741" s="7"/>
      <c r="LK741" s="7"/>
      <c r="LL741" s="7"/>
      <c r="LM741" s="7"/>
      <c r="LN741" s="7"/>
      <c r="LO741" s="7"/>
      <c r="LP741" s="7"/>
      <c r="LQ741" s="7"/>
      <c r="LR741" s="7"/>
      <c r="LS741" s="7"/>
      <c r="LT741" s="7"/>
      <c r="LU741" s="7"/>
      <c r="LV741" s="7"/>
      <c r="LW741" s="7"/>
      <c r="LX741" s="7"/>
      <c r="LY741" s="7"/>
      <c r="LZ741" s="7"/>
      <c r="MA741" s="7"/>
      <c r="MB741" s="7"/>
      <c r="MC741" s="7"/>
      <c r="MD741" s="7"/>
      <c r="ME741" s="7"/>
      <c r="MF741" s="7"/>
      <c r="MG741" s="7"/>
      <c r="MH741" s="7"/>
      <c r="MI741" s="7"/>
      <c r="MJ741" s="7"/>
      <c r="MK741" s="7"/>
      <c r="ML741" s="7"/>
      <c r="MM741" s="7"/>
      <c r="MN741" s="7"/>
      <c r="MO741" s="7"/>
      <c r="MP741" s="7"/>
      <c r="MQ741" s="7"/>
      <c r="MR741" s="7"/>
      <c r="MS741" s="7"/>
      <c r="MT741" s="7"/>
      <c r="MU741" s="7"/>
      <c r="MV741" s="7"/>
      <c r="MW741" s="7"/>
      <c r="MX741" s="7"/>
      <c r="MY741" s="7"/>
      <c r="MZ741" s="7"/>
      <c r="NA741" s="7"/>
      <c r="NB741" s="7"/>
      <c r="NC741" s="7"/>
      <c r="ND741" s="7"/>
      <c r="NE741" s="7"/>
      <c r="NF741" s="7"/>
      <c r="NG741" s="7"/>
      <c r="NH741" s="7"/>
      <c r="NI741" s="7"/>
      <c r="NJ741" s="7"/>
      <c r="NK741" s="7"/>
      <c r="NL741" s="7"/>
      <c r="NM741" s="7"/>
      <c r="NN741" s="7"/>
      <c r="NO741" s="7"/>
      <c r="NP741" s="7"/>
      <c r="NQ741" s="7"/>
      <c r="NR741" s="7"/>
      <c r="NS741" s="7"/>
      <c r="NT741" s="7"/>
      <c r="NU741" s="7"/>
      <c r="NV741" s="7"/>
      <c r="NW741" s="7"/>
      <c r="NX741" s="7"/>
      <c r="NY741" s="7"/>
      <c r="NZ741" s="7"/>
      <c r="OA741" s="7"/>
      <c r="OB741" s="7"/>
      <c r="OC741" s="7"/>
      <c r="OD741" s="7"/>
      <c r="OE741" s="7"/>
      <c r="OF741" s="7"/>
      <c r="OG741" s="7"/>
      <c r="OH741" s="7"/>
      <c r="OI741" s="7"/>
      <c r="OJ741" s="7"/>
      <c r="OK741" s="7"/>
      <c r="OL741" s="7"/>
      <c r="OM741" s="7"/>
      <c r="ON741" s="7"/>
      <c r="OO741" s="7"/>
      <c r="OP741" s="7"/>
      <c r="OQ741" s="7"/>
      <c r="OR741" s="7"/>
      <c r="OS741" s="7"/>
      <c r="OT741" s="7"/>
      <c r="OU741" s="7"/>
      <c r="OV741" s="7"/>
      <c r="OW741" s="7"/>
      <c r="OX741" s="7"/>
      <c r="OY741" s="7"/>
      <c r="OZ741" s="7"/>
      <c r="PA741" s="7"/>
      <c r="PB741" s="7"/>
      <c r="PC741" s="7"/>
      <c r="PD741" s="7"/>
      <c r="PE741" s="7"/>
      <c r="PF741" s="7"/>
      <c r="PG741" s="7"/>
      <c r="PH741" s="7"/>
      <c r="PI741" s="7"/>
      <c r="PJ741" s="7"/>
      <c r="PK741" s="7"/>
      <c r="PL741" s="7"/>
      <c r="PM741" s="7"/>
      <c r="PN741" s="7"/>
      <c r="PO741" s="7"/>
      <c r="PP741" s="7"/>
      <c r="PQ741" s="7"/>
      <c r="PR741" s="7"/>
      <c r="PS741" s="7"/>
      <c r="PT741" s="7"/>
      <c r="PU741" s="7"/>
      <c r="PV741" s="7"/>
      <c r="PW741" s="7"/>
      <c r="PX741" s="7"/>
      <c r="PY741" s="7"/>
      <c r="PZ741" s="7"/>
      <c r="QA741" s="7"/>
      <c r="QB741" s="7"/>
      <c r="QC741" s="7"/>
      <c r="QD741" s="7"/>
      <c r="QE741" s="7"/>
      <c r="QF741" s="7"/>
      <c r="QG741" s="7"/>
      <c r="QH741" s="7"/>
      <c r="QI741" s="7"/>
      <c r="QJ741" s="7"/>
      <c r="QK741" s="7"/>
      <c r="QL741" s="7"/>
      <c r="QM741" s="7"/>
      <c r="QN741" s="7"/>
      <c r="QO741" s="7"/>
      <c r="QP741" s="7"/>
      <c r="QQ741" s="7"/>
      <c r="QR741" s="7"/>
      <c r="QS741" s="7"/>
      <c r="QT741" s="7"/>
      <c r="QU741" s="7"/>
      <c r="QV741" s="7"/>
      <c r="QW741" s="7"/>
      <c r="QX741" s="7"/>
      <c r="QY741" s="7"/>
      <c r="QZ741" s="7"/>
      <c r="RA741" s="7"/>
      <c r="RB741" s="7"/>
      <c r="RC741" s="7"/>
      <c r="RD741" s="7"/>
      <c r="RE741" s="7"/>
      <c r="RF741" s="7"/>
      <c r="RG741" s="7"/>
      <c r="RH741" s="7"/>
      <c r="RI741" s="7"/>
      <c r="RJ741" s="7"/>
      <c r="RK741" s="7"/>
      <c r="RL741" s="7"/>
      <c r="RM741" s="7"/>
      <c r="RN741" s="7"/>
      <c r="RO741" s="7"/>
      <c r="RP741" s="7"/>
      <c r="RQ741" s="7"/>
      <c r="RR741" s="7"/>
      <c r="RS741" s="7"/>
      <c r="RT741" s="7"/>
      <c r="RU741" s="7"/>
      <c r="RV741" s="7"/>
      <c r="RW741" s="7"/>
      <c r="RX741" s="7"/>
      <c r="RY741" s="7"/>
      <c r="RZ741" s="7"/>
      <c r="SA741" s="7"/>
      <c r="SB741" s="7"/>
      <c r="SC741" s="7"/>
      <c r="SD741" s="7"/>
      <c r="SE741" s="7"/>
      <c r="SF741" s="7"/>
      <c r="SG741" s="7"/>
      <c r="SH741" s="7"/>
      <c r="SI741" s="7"/>
      <c r="SJ741" s="7"/>
      <c r="SK741" s="7"/>
    </row>
    <row r="742" ht="14.2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  <c r="DT742" s="7"/>
      <c r="DU742" s="7"/>
      <c r="DV742" s="7"/>
      <c r="DW742" s="7"/>
      <c r="DX742" s="7"/>
      <c r="DY742" s="7"/>
      <c r="DZ742" s="7"/>
      <c r="EA742" s="7"/>
      <c r="EB742" s="7"/>
      <c r="EC742" s="7"/>
      <c r="ED742" s="7"/>
      <c r="EE742" s="7"/>
      <c r="EF742" s="7"/>
      <c r="EG742" s="7"/>
      <c r="EH742" s="7"/>
      <c r="EI742" s="7"/>
      <c r="EJ742" s="7"/>
      <c r="EK742" s="7"/>
      <c r="EL742" s="7"/>
      <c r="EM742" s="7"/>
      <c r="EN742" s="7"/>
      <c r="EO742" s="7"/>
      <c r="EP742" s="7"/>
      <c r="EQ742" s="7"/>
      <c r="ER742" s="7"/>
      <c r="ES742" s="7"/>
      <c r="ET742" s="7"/>
      <c r="EU742" s="7"/>
      <c r="EV742" s="7"/>
      <c r="EW742" s="7"/>
      <c r="EX742" s="7"/>
      <c r="EY742" s="7"/>
      <c r="EZ742" s="7"/>
      <c r="FA742" s="7"/>
      <c r="FB742" s="7"/>
      <c r="FC742" s="7"/>
      <c r="FD742" s="7"/>
      <c r="FE742" s="7"/>
      <c r="FF742" s="7"/>
      <c r="FG742" s="7"/>
      <c r="FH742" s="7"/>
      <c r="FI742" s="7"/>
      <c r="FJ742" s="7"/>
      <c r="FK742" s="7"/>
      <c r="FL742" s="7"/>
      <c r="FM742" s="7"/>
      <c r="FN742" s="7"/>
      <c r="FO742" s="7"/>
      <c r="FP742" s="7"/>
      <c r="FQ742" s="7"/>
      <c r="FR742" s="7"/>
      <c r="FS742" s="7"/>
      <c r="FT742" s="7"/>
      <c r="FU742" s="7"/>
      <c r="FV742" s="7"/>
      <c r="FW742" s="7"/>
      <c r="FX742" s="7"/>
      <c r="FY742" s="7"/>
      <c r="FZ742" s="7"/>
      <c r="GA742" s="7"/>
      <c r="GB742" s="7"/>
      <c r="GC742" s="7"/>
      <c r="GD742" s="7"/>
      <c r="GE742" s="7"/>
      <c r="GF742" s="7"/>
      <c r="GG742" s="7"/>
      <c r="GH742" s="7"/>
      <c r="GI742" s="7"/>
      <c r="GJ742" s="7"/>
      <c r="GK742" s="7"/>
      <c r="GL742" s="7"/>
      <c r="GM742" s="7"/>
      <c r="GN742" s="7"/>
      <c r="GO742" s="7"/>
      <c r="GP742" s="7"/>
      <c r="GQ742" s="7"/>
      <c r="GR742" s="7"/>
      <c r="GS742" s="7"/>
      <c r="GT742" s="7"/>
      <c r="GU742" s="7"/>
      <c r="GV742" s="7"/>
      <c r="GW742" s="7"/>
      <c r="GX742" s="7"/>
      <c r="GY742" s="7"/>
      <c r="GZ742" s="7"/>
      <c r="HA742" s="7"/>
      <c r="HB742" s="7"/>
      <c r="HC742" s="7"/>
      <c r="HD742" s="7"/>
      <c r="HE742" s="7"/>
      <c r="HF742" s="7"/>
      <c r="HG742" s="7"/>
      <c r="HH742" s="7"/>
      <c r="HI742" s="7"/>
      <c r="HJ742" s="7"/>
      <c r="HK742" s="7"/>
      <c r="HL742" s="7"/>
      <c r="HM742" s="7"/>
      <c r="HN742" s="7"/>
      <c r="HO742" s="7"/>
      <c r="HP742" s="7"/>
      <c r="HQ742" s="7"/>
      <c r="HR742" s="7"/>
      <c r="HS742" s="7"/>
      <c r="HT742" s="7"/>
      <c r="HU742" s="7"/>
      <c r="HV742" s="7"/>
      <c r="HW742" s="7"/>
      <c r="HX742" s="7"/>
      <c r="HY742" s="7"/>
      <c r="HZ742" s="7"/>
      <c r="IA742" s="7"/>
      <c r="IB742" s="7"/>
      <c r="IC742" s="7"/>
      <c r="ID742" s="7"/>
      <c r="IE742" s="7"/>
      <c r="IF742" s="7"/>
      <c r="IG742" s="7"/>
      <c r="IH742" s="7"/>
      <c r="II742" s="7"/>
      <c r="IJ742" s="7"/>
      <c r="IK742" s="7"/>
      <c r="IL742" s="7"/>
      <c r="IM742" s="7"/>
      <c r="IN742" s="7"/>
      <c r="IO742" s="7"/>
      <c r="IP742" s="7"/>
      <c r="IQ742" s="7"/>
      <c r="IR742" s="7"/>
      <c r="IS742" s="7"/>
      <c r="IT742" s="7"/>
      <c r="IU742" s="7"/>
      <c r="IV742" s="7"/>
      <c r="IW742" s="7"/>
      <c r="IX742" s="7"/>
      <c r="IY742" s="7"/>
      <c r="IZ742" s="7"/>
      <c r="JA742" s="7"/>
      <c r="JB742" s="7"/>
      <c r="JC742" s="7"/>
      <c r="JD742" s="7"/>
      <c r="JE742" s="7"/>
      <c r="JF742" s="7"/>
      <c r="JG742" s="7"/>
      <c r="JH742" s="7"/>
      <c r="JI742" s="7"/>
      <c r="JJ742" s="7"/>
      <c r="JK742" s="7"/>
      <c r="JL742" s="7"/>
      <c r="JM742" s="7"/>
      <c r="JN742" s="7"/>
      <c r="JO742" s="7"/>
      <c r="JP742" s="7"/>
      <c r="JQ742" s="7"/>
      <c r="JR742" s="7"/>
      <c r="JS742" s="7"/>
      <c r="JT742" s="7"/>
      <c r="JU742" s="7"/>
      <c r="JV742" s="7"/>
      <c r="JW742" s="7"/>
      <c r="JX742" s="7"/>
      <c r="JY742" s="7"/>
      <c r="JZ742" s="7"/>
      <c r="KA742" s="7"/>
      <c r="KB742" s="7"/>
      <c r="KC742" s="7"/>
      <c r="KD742" s="7"/>
      <c r="KE742" s="7"/>
      <c r="KF742" s="7"/>
      <c r="KG742" s="7"/>
      <c r="KH742" s="7"/>
      <c r="KI742" s="7"/>
      <c r="KJ742" s="7"/>
      <c r="KK742" s="7"/>
      <c r="KL742" s="7"/>
      <c r="KM742" s="7"/>
      <c r="KN742" s="7"/>
      <c r="KO742" s="7"/>
      <c r="KP742" s="7"/>
      <c r="KQ742" s="7"/>
      <c r="KR742" s="7"/>
      <c r="KS742" s="7"/>
      <c r="KT742" s="7"/>
      <c r="KU742" s="7"/>
      <c r="KV742" s="7"/>
      <c r="KW742" s="7"/>
      <c r="KX742" s="7"/>
      <c r="KY742" s="7"/>
      <c r="KZ742" s="7"/>
      <c r="LA742" s="7"/>
      <c r="LB742" s="7"/>
      <c r="LC742" s="7"/>
      <c r="LD742" s="7"/>
      <c r="LE742" s="7"/>
      <c r="LF742" s="7"/>
      <c r="LG742" s="7"/>
      <c r="LH742" s="7"/>
      <c r="LI742" s="7"/>
      <c r="LJ742" s="7"/>
      <c r="LK742" s="7"/>
      <c r="LL742" s="7"/>
      <c r="LM742" s="7"/>
      <c r="LN742" s="7"/>
      <c r="LO742" s="7"/>
      <c r="LP742" s="7"/>
      <c r="LQ742" s="7"/>
      <c r="LR742" s="7"/>
      <c r="LS742" s="7"/>
      <c r="LT742" s="7"/>
      <c r="LU742" s="7"/>
      <c r="LV742" s="7"/>
      <c r="LW742" s="7"/>
      <c r="LX742" s="7"/>
      <c r="LY742" s="7"/>
      <c r="LZ742" s="7"/>
      <c r="MA742" s="7"/>
      <c r="MB742" s="7"/>
      <c r="MC742" s="7"/>
      <c r="MD742" s="7"/>
      <c r="ME742" s="7"/>
      <c r="MF742" s="7"/>
      <c r="MG742" s="7"/>
      <c r="MH742" s="7"/>
      <c r="MI742" s="7"/>
      <c r="MJ742" s="7"/>
      <c r="MK742" s="7"/>
      <c r="ML742" s="7"/>
      <c r="MM742" s="7"/>
      <c r="MN742" s="7"/>
      <c r="MO742" s="7"/>
      <c r="MP742" s="7"/>
      <c r="MQ742" s="7"/>
      <c r="MR742" s="7"/>
      <c r="MS742" s="7"/>
      <c r="MT742" s="7"/>
      <c r="MU742" s="7"/>
      <c r="MV742" s="7"/>
      <c r="MW742" s="7"/>
      <c r="MX742" s="7"/>
      <c r="MY742" s="7"/>
      <c r="MZ742" s="7"/>
      <c r="NA742" s="7"/>
      <c r="NB742" s="7"/>
      <c r="NC742" s="7"/>
      <c r="ND742" s="7"/>
      <c r="NE742" s="7"/>
      <c r="NF742" s="7"/>
      <c r="NG742" s="7"/>
      <c r="NH742" s="7"/>
      <c r="NI742" s="7"/>
      <c r="NJ742" s="7"/>
      <c r="NK742" s="7"/>
      <c r="NL742" s="7"/>
      <c r="NM742" s="7"/>
      <c r="NN742" s="7"/>
      <c r="NO742" s="7"/>
      <c r="NP742" s="7"/>
      <c r="NQ742" s="7"/>
      <c r="NR742" s="7"/>
      <c r="NS742" s="7"/>
      <c r="NT742" s="7"/>
      <c r="NU742" s="7"/>
      <c r="NV742" s="7"/>
      <c r="NW742" s="7"/>
      <c r="NX742" s="7"/>
      <c r="NY742" s="7"/>
      <c r="NZ742" s="7"/>
      <c r="OA742" s="7"/>
      <c r="OB742" s="7"/>
      <c r="OC742" s="7"/>
      <c r="OD742" s="7"/>
      <c r="OE742" s="7"/>
      <c r="OF742" s="7"/>
      <c r="OG742" s="7"/>
      <c r="OH742" s="7"/>
      <c r="OI742" s="7"/>
      <c r="OJ742" s="7"/>
      <c r="OK742" s="7"/>
      <c r="OL742" s="7"/>
      <c r="OM742" s="7"/>
      <c r="ON742" s="7"/>
      <c r="OO742" s="7"/>
      <c r="OP742" s="7"/>
      <c r="OQ742" s="7"/>
      <c r="OR742" s="7"/>
      <c r="OS742" s="7"/>
      <c r="OT742" s="7"/>
      <c r="OU742" s="7"/>
      <c r="OV742" s="7"/>
      <c r="OW742" s="7"/>
      <c r="OX742" s="7"/>
      <c r="OY742" s="7"/>
      <c r="OZ742" s="7"/>
      <c r="PA742" s="7"/>
      <c r="PB742" s="7"/>
      <c r="PC742" s="7"/>
      <c r="PD742" s="7"/>
      <c r="PE742" s="7"/>
      <c r="PF742" s="7"/>
      <c r="PG742" s="7"/>
      <c r="PH742" s="7"/>
      <c r="PI742" s="7"/>
      <c r="PJ742" s="7"/>
      <c r="PK742" s="7"/>
      <c r="PL742" s="7"/>
      <c r="PM742" s="7"/>
      <c r="PN742" s="7"/>
      <c r="PO742" s="7"/>
      <c r="PP742" s="7"/>
      <c r="PQ742" s="7"/>
      <c r="PR742" s="7"/>
      <c r="PS742" s="7"/>
      <c r="PT742" s="7"/>
      <c r="PU742" s="7"/>
      <c r="PV742" s="7"/>
      <c r="PW742" s="7"/>
      <c r="PX742" s="7"/>
      <c r="PY742" s="7"/>
      <c r="PZ742" s="7"/>
      <c r="QA742" s="7"/>
      <c r="QB742" s="7"/>
      <c r="QC742" s="7"/>
      <c r="QD742" s="7"/>
      <c r="QE742" s="7"/>
      <c r="QF742" s="7"/>
      <c r="QG742" s="7"/>
      <c r="QH742" s="7"/>
      <c r="QI742" s="7"/>
      <c r="QJ742" s="7"/>
      <c r="QK742" s="7"/>
      <c r="QL742" s="7"/>
      <c r="QM742" s="7"/>
      <c r="QN742" s="7"/>
      <c r="QO742" s="7"/>
      <c r="QP742" s="7"/>
      <c r="QQ742" s="7"/>
      <c r="QR742" s="7"/>
      <c r="QS742" s="7"/>
      <c r="QT742" s="7"/>
      <c r="QU742" s="7"/>
      <c r="QV742" s="7"/>
      <c r="QW742" s="7"/>
      <c r="QX742" s="7"/>
      <c r="QY742" s="7"/>
      <c r="QZ742" s="7"/>
      <c r="RA742" s="7"/>
      <c r="RB742" s="7"/>
      <c r="RC742" s="7"/>
      <c r="RD742" s="7"/>
      <c r="RE742" s="7"/>
      <c r="RF742" s="7"/>
      <c r="RG742" s="7"/>
      <c r="RH742" s="7"/>
      <c r="RI742" s="7"/>
      <c r="RJ742" s="7"/>
      <c r="RK742" s="7"/>
      <c r="RL742" s="7"/>
      <c r="RM742" s="7"/>
      <c r="RN742" s="7"/>
      <c r="RO742" s="7"/>
      <c r="RP742" s="7"/>
      <c r="RQ742" s="7"/>
      <c r="RR742" s="7"/>
      <c r="RS742" s="7"/>
      <c r="RT742" s="7"/>
      <c r="RU742" s="7"/>
      <c r="RV742" s="7"/>
      <c r="RW742" s="7"/>
      <c r="RX742" s="7"/>
      <c r="RY742" s="7"/>
      <c r="RZ742" s="7"/>
      <c r="SA742" s="7"/>
      <c r="SB742" s="7"/>
      <c r="SC742" s="7"/>
      <c r="SD742" s="7"/>
      <c r="SE742" s="7"/>
      <c r="SF742" s="7"/>
      <c r="SG742" s="7"/>
      <c r="SH742" s="7"/>
      <c r="SI742" s="7"/>
      <c r="SJ742" s="7"/>
      <c r="SK742" s="7"/>
    </row>
    <row r="743" ht="14.2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  <c r="DT743" s="7"/>
      <c r="DU743" s="7"/>
      <c r="DV743" s="7"/>
      <c r="DW743" s="7"/>
      <c r="DX743" s="7"/>
      <c r="DY743" s="7"/>
      <c r="DZ743" s="7"/>
      <c r="EA743" s="7"/>
      <c r="EB743" s="7"/>
      <c r="EC743" s="7"/>
      <c r="ED743" s="7"/>
      <c r="EE743" s="7"/>
      <c r="EF743" s="7"/>
      <c r="EG743" s="7"/>
      <c r="EH743" s="7"/>
      <c r="EI743" s="7"/>
      <c r="EJ743" s="7"/>
      <c r="EK743" s="7"/>
      <c r="EL743" s="7"/>
      <c r="EM743" s="7"/>
      <c r="EN743" s="7"/>
      <c r="EO743" s="7"/>
      <c r="EP743" s="7"/>
      <c r="EQ743" s="7"/>
      <c r="ER743" s="7"/>
      <c r="ES743" s="7"/>
      <c r="ET743" s="7"/>
      <c r="EU743" s="7"/>
      <c r="EV743" s="7"/>
      <c r="EW743" s="7"/>
      <c r="EX743" s="7"/>
      <c r="EY743" s="7"/>
      <c r="EZ743" s="7"/>
      <c r="FA743" s="7"/>
      <c r="FB743" s="7"/>
      <c r="FC743" s="7"/>
      <c r="FD743" s="7"/>
      <c r="FE743" s="7"/>
      <c r="FF743" s="7"/>
      <c r="FG743" s="7"/>
      <c r="FH743" s="7"/>
      <c r="FI743" s="7"/>
      <c r="FJ743" s="7"/>
      <c r="FK743" s="7"/>
      <c r="FL743" s="7"/>
      <c r="FM743" s="7"/>
      <c r="FN743" s="7"/>
      <c r="FO743" s="7"/>
      <c r="FP743" s="7"/>
      <c r="FQ743" s="7"/>
      <c r="FR743" s="7"/>
      <c r="FS743" s="7"/>
      <c r="FT743" s="7"/>
      <c r="FU743" s="7"/>
      <c r="FV743" s="7"/>
      <c r="FW743" s="7"/>
      <c r="FX743" s="7"/>
      <c r="FY743" s="7"/>
      <c r="FZ743" s="7"/>
      <c r="GA743" s="7"/>
      <c r="GB743" s="7"/>
      <c r="GC743" s="7"/>
      <c r="GD743" s="7"/>
      <c r="GE743" s="7"/>
      <c r="GF743" s="7"/>
      <c r="GG743" s="7"/>
      <c r="GH743" s="7"/>
      <c r="GI743" s="7"/>
      <c r="GJ743" s="7"/>
      <c r="GK743" s="7"/>
      <c r="GL743" s="7"/>
      <c r="GM743" s="7"/>
      <c r="GN743" s="7"/>
      <c r="GO743" s="7"/>
      <c r="GP743" s="7"/>
      <c r="GQ743" s="7"/>
      <c r="GR743" s="7"/>
      <c r="GS743" s="7"/>
      <c r="GT743" s="7"/>
      <c r="GU743" s="7"/>
      <c r="GV743" s="7"/>
      <c r="GW743" s="7"/>
      <c r="GX743" s="7"/>
      <c r="GY743" s="7"/>
      <c r="GZ743" s="7"/>
      <c r="HA743" s="7"/>
      <c r="HB743" s="7"/>
      <c r="HC743" s="7"/>
      <c r="HD743" s="7"/>
      <c r="HE743" s="7"/>
      <c r="HF743" s="7"/>
      <c r="HG743" s="7"/>
      <c r="HH743" s="7"/>
      <c r="HI743" s="7"/>
      <c r="HJ743" s="7"/>
      <c r="HK743" s="7"/>
      <c r="HL743" s="7"/>
      <c r="HM743" s="7"/>
      <c r="HN743" s="7"/>
      <c r="HO743" s="7"/>
      <c r="HP743" s="7"/>
      <c r="HQ743" s="7"/>
      <c r="HR743" s="7"/>
      <c r="HS743" s="7"/>
      <c r="HT743" s="7"/>
      <c r="HU743" s="7"/>
      <c r="HV743" s="7"/>
      <c r="HW743" s="7"/>
      <c r="HX743" s="7"/>
      <c r="HY743" s="7"/>
      <c r="HZ743" s="7"/>
      <c r="IA743" s="7"/>
      <c r="IB743" s="7"/>
      <c r="IC743" s="7"/>
      <c r="ID743" s="7"/>
      <c r="IE743" s="7"/>
      <c r="IF743" s="7"/>
      <c r="IG743" s="7"/>
      <c r="IH743" s="7"/>
      <c r="II743" s="7"/>
      <c r="IJ743" s="7"/>
      <c r="IK743" s="7"/>
      <c r="IL743" s="7"/>
      <c r="IM743" s="7"/>
      <c r="IN743" s="7"/>
      <c r="IO743" s="7"/>
      <c r="IP743" s="7"/>
      <c r="IQ743" s="7"/>
      <c r="IR743" s="7"/>
      <c r="IS743" s="7"/>
      <c r="IT743" s="7"/>
      <c r="IU743" s="7"/>
      <c r="IV743" s="7"/>
      <c r="IW743" s="7"/>
      <c r="IX743" s="7"/>
      <c r="IY743" s="7"/>
      <c r="IZ743" s="7"/>
      <c r="JA743" s="7"/>
      <c r="JB743" s="7"/>
      <c r="JC743" s="7"/>
      <c r="JD743" s="7"/>
      <c r="JE743" s="7"/>
      <c r="JF743" s="7"/>
      <c r="JG743" s="7"/>
      <c r="JH743" s="7"/>
      <c r="JI743" s="7"/>
      <c r="JJ743" s="7"/>
      <c r="JK743" s="7"/>
      <c r="JL743" s="7"/>
      <c r="JM743" s="7"/>
      <c r="JN743" s="7"/>
      <c r="JO743" s="7"/>
      <c r="JP743" s="7"/>
      <c r="JQ743" s="7"/>
      <c r="JR743" s="7"/>
      <c r="JS743" s="7"/>
      <c r="JT743" s="7"/>
      <c r="JU743" s="7"/>
      <c r="JV743" s="7"/>
      <c r="JW743" s="7"/>
      <c r="JX743" s="7"/>
      <c r="JY743" s="7"/>
      <c r="JZ743" s="7"/>
      <c r="KA743" s="7"/>
      <c r="KB743" s="7"/>
      <c r="KC743" s="7"/>
      <c r="KD743" s="7"/>
      <c r="KE743" s="7"/>
      <c r="KF743" s="7"/>
      <c r="KG743" s="7"/>
      <c r="KH743" s="7"/>
      <c r="KI743" s="7"/>
      <c r="KJ743" s="7"/>
      <c r="KK743" s="7"/>
      <c r="KL743" s="7"/>
      <c r="KM743" s="7"/>
      <c r="KN743" s="7"/>
      <c r="KO743" s="7"/>
      <c r="KP743" s="7"/>
      <c r="KQ743" s="7"/>
      <c r="KR743" s="7"/>
      <c r="KS743" s="7"/>
      <c r="KT743" s="7"/>
      <c r="KU743" s="7"/>
      <c r="KV743" s="7"/>
      <c r="KW743" s="7"/>
      <c r="KX743" s="7"/>
      <c r="KY743" s="7"/>
      <c r="KZ743" s="7"/>
      <c r="LA743" s="7"/>
      <c r="LB743" s="7"/>
      <c r="LC743" s="7"/>
      <c r="LD743" s="7"/>
      <c r="LE743" s="7"/>
      <c r="LF743" s="7"/>
      <c r="LG743" s="7"/>
      <c r="LH743" s="7"/>
      <c r="LI743" s="7"/>
      <c r="LJ743" s="7"/>
      <c r="LK743" s="7"/>
      <c r="LL743" s="7"/>
      <c r="LM743" s="7"/>
      <c r="LN743" s="7"/>
      <c r="LO743" s="7"/>
      <c r="LP743" s="7"/>
      <c r="LQ743" s="7"/>
      <c r="LR743" s="7"/>
      <c r="LS743" s="7"/>
      <c r="LT743" s="7"/>
      <c r="LU743" s="7"/>
      <c r="LV743" s="7"/>
      <c r="LW743" s="7"/>
      <c r="LX743" s="7"/>
      <c r="LY743" s="7"/>
      <c r="LZ743" s="7"/>
      <c r="MA743" s="7"/>
      <c r="MB743" s="7"/>
      <c r="MC743" s="7"/>
      <c r="MD743" s="7"/>
      <c r="ME743" s="7"/>
      <c r="MF743" s="7"/>
      <c r="MG743" s="7"/>
      <c r="MH743" s="7"/>
      <c r="MI743" s="7"/>
      <c r="MJ743" s="7"/>
      <c r="MK743" s="7"/>
      <c r="ML743" s="7"/>
      <c r="MM743" s="7"/>
      <c r="MN743" s="7"/>
      <c r="MO743" s="7"/>
      <c r="MP743" s="7"/>
      <c r="MQ743" s="7"/>
      <c r="MR743" s="7"/>
      <c r="MS743" s="7"/>
      <c r="MT743" s="7"/>
      <c r="MU743" s="7"/>
      <c r="MV743" s="7"/>
      <c r="MW743" s="7"/>
      <c r="MX743" s="7"/>
      <c r="MY743" s="7"/>
      <c r="MZ743" s="7"/>
      <c r="NA743" s="7"/>
      <c r="NB743" s="7"/>
      <c r="NC743" s="7"/>
      <c r="ND743" s="7"/>
      <c r="NE743" s="7"/>
      <c r="NF743" s="7"/>
      <c r="NG743" s="7"/>
      <c r="NH743" s="7"/>
      <c r="NI743" s="7"/>
      <c r="NJ743" s="7"/>
      <c r="NK743" s="7"/>
      <c r="NL743" s="7"/>
      <c r="NM743" s="7"/>
      <c r="NN743" s="7"/>
      <c r="NO743" s="7"/>
      <c r="NP743" s="7"/>
      <c r="NQ743" s="7"/>
      <c r="NR743" s="7"/>
      <c r="NS743" s="7"/>
      <c r="NT743" s="7"/>
      <c r="NU743" s="7"/>
      <c r="NV743" s="7"/>
      <c r="NW743" s="7"/>
      <c r="NX743" s="7"/>
      <c r="NY743" s="7"/>
      <c r="NZ743" s="7"/>
      <c r="OA743" s="7"/>
      <c r="OB743" s="7"/>
      <c r="OC743" s="7"/>
      <c r="OD743" s="7"/>
      <c r="OE743" s="7"/>
      <c r="OF743" s="7"/>
      <c r="OG743" s="7"/>
      <c r="OH743" s="7"/>
      <c r="OI743" s="7"/>
      <c r="OJ743" s="7"/>
      <c r="OK743" s="7"/>
      <c r="OL743" s="7"/>
      <c r="OM743" s="7"/>
      <c r="ON743" s="7"/>
      <c r="OO743" s="7"/>
      <c r="OP743" s="7"/>
      <c r="OQ743" s="7"/>
      <c r="OR743" s="7"/>
      <c r="OS743" s="7"/>
      <c r="OT743" s="7"/>
      <c r="OU743" s="7"/>
      <c r="OV743" s="7"/>
      <c r="OW743" s="7"/>
      <c r="OX743" s="7"/>
      <c r="OY743" s="7"/>
      <c r="OZ743" s="7"/>
      <c r="PA743" s="7"/>
      <c r="PB743" s="7"/>
      <c r="PC743" s="7"/>
      <c r="PD743" s="7"/>
      <c r="PE743" s="7"/>
      <c r="PF743" s="7"/>
      <c r="PG743" s="7"/>
      <c r="PH743" s="7"/>
      <c r="PI743" s="7"/>
      <c r="PJ743" s="7"/>
      <c r="PK743" s="7"/>
      <c r="PL743" s="7"/>
      <c r="PM743" s="7"/>
      <c r="PN743" s="7"/>
      <c r="PO743" s="7"/>
      <c r="PP743" s="7"/>
      <c r="PQ743" s="7"/>
      <c r="PR743" s="7"/>
      <c r="PS743" s="7"/>
      <c r="PT743" s="7"/>
      <c r="PU743" s="7"/>
      <c r="PV743" s="7"/>
      <c r="PW743" s="7"/>
      <c r="PX743" s="7"/>
      <c r="PY743" s="7"/>
      <c r="PZ743" s="7"/>
      <c r="QA743" s="7"/>
      <c r="QB743" s="7"/>
      <c r="QC743" s="7"/>
      <c r="QD743" s="7"/>
      <c r="QE743" s="7"/>
      <c r="QF743" s="7"/>
      <c r="QG743" s="7"/>
      <c r="QH743" s="7"/>
      <c r="QI743" s="7"/>
      <c r="QJ743" s="7"/>
      <c r="QK743" s="7"/>
      <c r="QL743" s="7"/>
      <c r="QM743" s="7"/>
      <c r="QN743" s="7"/>
      <c r="QO743" s="7"/>
      <c r="QP743" s="7"/>
      <c r="QQ743" s="7"/>
      <c r="QR743" s="7"/>
      <c r="QS743" s="7"/>
      <c r="QT743" s="7"/>
      <c r="QU743" s="7"/>
      <c r="QV743" s="7"/>
      <c r="QW743" s="7"/>
      <c r="QX743" s="7"/>
      <c r="QY743" s="7"/>
      <c r="QZ743" s="7"/>
      <c r="RA743" s="7"/>
      <c r="RB743" s="7"/>
      <c r="RC743" s="7"/>
      <c r="RD743" s="7"/>
      <c r="RE743" s="7"/>
      <c r="RF743" s="7"/>
      <c r="RG743" s="7"/>
      <c r="RH743" s="7"/>
      <c r="RI743" s="7"/>
      <c r="RJ743" s="7"/>
      <c r="RK743" s="7"/>
      <c r="RL743" s="7"/>
      <c r="RM743" s="7"/>
      <c r="RN743" s="7"/>
      <c r="RO743" s="7"/>
      <c r="RP743" s="7"/>
      <c r="RQ743" s="7"/>
      <c r="RR743" s="7"/>
      <c r="RS743" s="7"/>
      <c r="RT743" s="7"/>
      <c r="RU743" s="7"/>
      <c r="RV743" s="7"/>
      <c r="RW743" s="7"/>
      <c r="RX743" s="7"/>
      <c r="RY743" s="7"/>
      <c r="RZ743" s="7"/>
      <c r="SA743" s="7"/>
      <c r="SB743" s="7"/>
      <c r="SC743" s="7"/>
      <c r="SD743" s="7"/>
      <c r="SE743" s="7"/>
      <c r="SF743" s="7"/>
      <c r="SG743" s="7"/>
      <c r="SH743" s="7"/>
      <c r="SI743" s="7"/>
      <c r="SJ743" s="7"/>
      <c r="SK743" s="7"/>
    </row>
    <row r="744" ht="14.2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  <c r="DT744" s="7"/>
      <c r="DU744" s="7"/>
      <c r="DV744" s="7"/>
      <c r="DW744" s="7"/>
      <c r="DX744" s="7"/>
      <c r="DY744" s="7"/>
      <c r="DZ744" s="7"/>
      <c r="EA744" s="7"/>
      <c r="EB744" s="7"/>
      <c r="EC744" s="7"/>
      <c r="ED744" s="7"/>
      <c r="EE744" s="7"/>
      <c r="EF744" s="7"/>
      <c r="EG744" s="7"/>
      <c r="EH744" s="7"/>
      <c r="EI744" s="7"/>
      <c r="EJ744" s="7"/>
      <c r="EK744" s="7"/>
      <c r="EL744" s="7"/>
      <c r="EM744" s="7"/>
      <c r="EN744" s="7"/>
      <c r="EO744" s="7"/>
      <c r="EP744" s="7"/>
      <c r="EQ744" s="7"/>
      <c r="ER744" s="7"/>
      <c r="ES744" s="7"/>
      <c r="ET744" s="7"/>
      <c r="EU744" s="7"/>
      <c r="EV744" s="7"/>
      <c r="EW744" s="7"/>
      <c r="EX744" s="7"/>
      <c r="EY744" s="7"/>
      <c r="EZ744" s="7"/>
      <c r="FA744" s="7"/>
      <c r="FB744" s="7"/>
      <c r="FC744" s="7"/>
      <c r="FD744" s="7"/>
      <c r="FE744" s="7"/>
      <c r="FF744" s="7"/>
      <c r="FG744" s="7"/>
      <c r="FH744" s="7"/>
      <c r="FI744" s="7"/>
      <c r="FJ744" s="7"/>
      <c r="FK744" s="7"/>
      <c r="FL744" s="7"/>
      <c r="FM744" s="7"/>
      <c r="FN744" s="7"/>
      <c r="FO744" s="7"/>
      <c r="FP744" s="7"/>
      <c r="FQ744" s="7"/>
      <c r="FR744" s="7"/>
      <c r="FS744" s="7"/>
      <c r="FT744" s="7"/>
      <c r="FU744" s="7"/>
      <c r="FV744" s="7"/>
      <c r="FW744" s="7"/>
      <c r="FX744" s="7"/>
      <c r="FY744" s="7"/>
      <c r="FZ744" s="7"/>
      <c r="GA744" s="7"/>
      <c r="GB744" s="7"/>
      <c r="GC744" s="7"/>
      <c r="GD744" s="7"/>
      <c r="GE744" s="7"/>
      <c r="GF744" s="7"/>
      <c r="GG744" s="7"/>
      <c r="GH744" s="7"/>
      <c r="GI744" s="7"/>
      <c r="GJ744" s="7"/>
      <c r="GK744" s="7"/>
      <c r="GL744" s="7"/>
      <c r="GM744" s="7"/>
      <c r="GN744" s="7"/>
      <c r="GO744" s="7"/>
      <c r="GP744" s="7"/>
      <c r="GQ744" s="7"/>
      <c r="GR744" s="7"/>
      <c r="GS744" s="7"/>
      <c r="GT744" s="7"/>
      <c r="GU744" s="7"/>
      <c r="GV744" s="7"/>
      <c r="GW744" s="7"/>
      <c r="GX744" s="7"/>
      <c r="GY744" s="7"/>
      <c r="GZ744" s="7"/>
      <c r="HA744" s="7"/>
      <c r="HB744" s="7"/>
      <c r="HC744" s="7"/>
      <c r="HD744" s="7"/>
      <c r="HE744" s="7"/>
      <c r="HF744" s="7"/>
      <c r="HG744" s="7"/>
      <c r="HH744" s="7"/>
      <c r="HI744" s="7"/>
      <c r="HJ744" s="7"/>
      <c r="HK744" s="7"/>
      <c r="HL744" s="7"/>
      <c r="HM744" s="7"/>
      <c r="HN744" s="7"/>
      <c r="HO744" s="7"/>
      <c r="HP744" s="7"/>
      <c r="HQ744" s="7"/>
      <c r="HR744" s="7"/>
      <c r="HS744" s="7"/>
      <c r="HT744" s="7"/>
      <c r="HU744" s="7"/>
      <c r="HV744" s="7"/>
      <c r="HW744" s="7"/>
      <c r="HX744" s="7"/>
      <c r="HY744" s="7"/>
      <c r="HZ744" s="7"/>
      <c r="IA744" s="7"/>
      <c r="IB744" s="7"/>
      <c r="IC744" s="7"/>
      <c r="ID744" s="7"/>
      <c r="IE744" s="7"/>
      <c r="IF744" s="7"/>
      <c r="IG744" s="7"/>
      <c r="IH744" s="7"/>
      <c r="II744" s="7"/>
      <c r="IJ744" s="7"/>
      <c r="IK744" s="7"/>
      <c r="IL744" s="7"/>
      <c r="IM744" s="7"/>
      <c r="IN744" s="7"/>
      <c r="IO744" s="7"/>
      <c r="IP744" s="7"/>
      <c r="IQ744" s="7"/>
      <c r="IR744" s="7"/>
      <c r="IS744" s="7"/>
      <c r="IT744" s="7"/>
      <c r="IU744" s="7"/>
      <c r="IV744" s="7"/>
      <c r="IW744" s="7"/>
      <c r="IX744" s="7"/>
      <c r="IY744" s="7"/>
      <c r="IZ744" s="7"/>
      <c r="JA744" s="7"/>
      <c r="JB744" s="7"/>
      <c r="JC744" s="7"/>
      <c r="JD744" s="7"/>
      <c r="JE744" s="7"/>
      <c r="JF744" s="7"/>
      <c r="JG744" s="7"/>
      <c r="JH744" s="7"/>
      <c r="JI744" s="7"/>
      <c r="JJ744" s="7"/>
      <c r="JK744" s="7"/>
      <c r="JL744" s="7"/>
      <c r="JM744" s="7"/>
      <c r="JN744" s="7"/>
      <c r="JO744" s="7"/>
      <c r="JP744" s="7"/>
      <c r="JQ744" s="7"/>
      <c r="JR744" s="7"/>
      <c r="JS744" s="7"/>
      <c r="JT744" s="7"/>
      <c r="JU744" s="7"/>
      <c r="JV744" s="7"/>
      <c r="JW744" s="7"/>
      <c r="JX744" s="7"/>
      <c r="JY744" s="7"/>
      <c r="JZ744" s="7"/>
      <c r="KA744" s="7"/>
      <c r="KB744" s="7"/>
      <c r="KC744" s="7"/>
      <c r="KD744" s="7"/>
      <c r="KE744" s="7"/>
      <c r="KF744" s="7"/>
      <c r="KG744" s="7"/>
      <c r="KH744" s="7"/>
      <c r="KI744" s="7"/>
      <c r="KJ744" s="7"/>
      <c r="KK744" s="7"/>
      <c r="KL744" s="7"/>
      <c r="KM744" s="7"/>
      <c r="KN744" s="7"/>
      <c r="KO744" s="7"/>
      <c r="KP744" s="7"/>
      <c r="KQ744" s="7"/>
      <c r="KR744" s="7"/>
      <c r="KS744" s="7"/>
      <c r="KT744" s="7"/>
      <c r="KU744" s="7"/>
      <c r="KV744" s="7"/>
      <c r="KW744" s="7"/>
      <c r="KX744" s="7"/>
      <c r="KY744" s="7"/>
      <c r="KZ744" s="7"/>
      <c r="LA744" s="7"/>
      <c r="LB744" s="7"/>
      <c r="LC744" s="7"/>
      <c r="LD744" s="7"/>
      <c r="LE744" s="7"/>
      <c r="LF744" s="7"/>
      <c r="LG744" s="7"/>
      <c r="LH744" s="7"/>
      <c r="LI744" s="7"/>
      <c r="LJ744" s="7"/>
      <c r="LK744" s="7"/>
      <c r="LL744" s="7"/>
      <c r="LM744" s="7"/>
      <c r="LN744" s="7"/>
      <c r="LO744" s="7"/>
      <c r="LP744" s="7"/>
      <c r="LQ744" s="7"/>
      <c r="LR744" s="7"/>
      <c r="LS744" s="7"/>
      <c r="LT744" s="7"/>
      <c r="LU744" s="7"/>
      <c r="LV744" s="7"/>
      <c r="LW744" s="7"/>
      <c r="LX744" s="7"/>
      <c r="LY744" s="7"/>
      <c r="LZ744" s="7"/>
      <c r="MA744" s="7"/>
      <c r="MB744" s="7"/>
      <c r="MC744" s="7"/>
      <c r="MD744" s="7"/>
      <c r="ME744" s="7"/>
      <c r="MF744" s="7"/>
      <c r="MG744" s="7"/>
      <c r="MH744" s="7"/>
      <c r="MI744" s="7"/>
      <c r="MJ744" s="7"/>
      <c r="MK744" s="7"/>
      <c r="ML744" s="7"/>
      <c r="MM744" s="7"/>
      <c r="MN744" s="7"/>
      <c r="MO744" s="7"/>
      <c r="MP744" s="7"/>
      <c r="MQ744" s="7"/>
      <c r="MR744" s="7"/>
      <c r="MS744" s="7"/>
      <c r="MT744" s="7"/>
      <c r="MU744" s="7"/>
      <c r="MV744" s="7"/>
      <c r="MW744" s="7"/>
      <c r="MX744" s="7"/>
      <c r="MY744" s="7"/>
      <c r="MZ744" s="7"/>
      <c r="NA744" s="7"/>
      <c r="NB744" s="7"/>
      <c r="NC744" s="7"/>
      <c r="ND744" s="7"/>
      <c r="NE744" s="7"/>
      <c r="NF744" s="7"/>
      <c r="NG744" s="7"/>
      <c r="NH744" s="7"/>
      <c r="NI744" s="7"/>
      <c r="NJ744" s="7"/>
      <c r="NK744" s="7"/>
      <c r="NL744" s="7"/>
      <c r="NM744" s="7"/>
      <c r="NN744" s="7"/>
      <c r="NO744" s="7"/>
      <c r="NP744" s="7"/>
      <c r="NQ744" s="7"/>
      <c r="NR744" s="7"/>
      <c r="NS744" s="7"/>
      <c r="NT744" s="7"/>
      <c r="NU744" s="7"/>
      <c r="NV744" s="7"/>
      <c r="NW744" s="7"/>
      <c r="NX744" s="7"/>
      <c r="NY744" s="7"/>
      <c r="NZ744" s="7"/>
      <c r="OA744" s="7"/>
      <c r="OB744" s="7"/>
      <c r="OC744" s="7"/>
      <c r="OD744" s="7"/>
      <c r="OE744" s="7"/>
      <c r="OF744" s="7"/>
      <c r="OG744" s="7"/>
      <c r="OH744" s="7"/>
      <c r="OI744" s="7"/>
      <c r="OJ744" s="7"/>
      <c r="OK744" s="7"/>
      <c r="OL744" s="7"/>
      <c r="OM744" s="7"/>
      <c r="ON744" s="7"/>
      <c r="OO744" s="7"/>
      <c r="OP744" s="7"/>
      <c r="OQ744" s="7"/>
      <c r="OR744" s="7"/>
      <c r="OS744" s="7"/>
      <c r="OT744" s="7"/>
      <c r="OU744" s="7"/>
      <c r="OV744" s="7"/>
      <c r="OW744" s="7"/>
      <c r="OX744" s="7"/>
      <c r="OY744" s="7"/>
      <c r="OZ744" s="7"/>
      <c r="PA744" s="7"/>
      <c r="PB744" s="7"/>
      <c r="PC744" s="7"/>
      <c r="PD744" s="7"/>
      <c r="PE744" s="7"/>
      <c r="PF744" s="7"/>
      <c r="PG744" s="7"/>
      <c r="PH744" s="7"/>
      <c r="PI744" s="7"/>
      <c r="PJ744" s="7"/>
      <c r="PK744" s="7"/>
      <c r="PL744" s="7"/>
      <c r="PM744" s="7"/>
      <c r="PN744" s="7"/>
      <c r="PO744" s="7"/>
      <c r="PP744" s="7"/>
      <c r="PQ744" s="7"/>
      <c r="PR744" s="7"/>
      <c r="PS744" s="7"/>
      <c r="PT744" s="7"/>
      <c r="PU744" s="7"/>
      <c r="PV744" s="7"/>
      <c r="PW744" s="7"/>
      <c r="PX744" s="7"/>
      <c r="PY744" s="7"/>
      <c r="PZ744" s="7"/>
      <c r="QA744" s="7"/>
      <c r="QB744" s="7"/>
      <c r="QC744" s="7"/>
      <c r="QD744" s="7"/>
      <c r="QE744" s="7"/>
      <c r="QF744" s="7"/>
      <c r="QG744" s="7"/>
      <c r="QH744" s="7"/>
      <c r="QI744" s="7"/>
      <c r="QJ744" s="7"/>
      <c r="QK744" s="7"/>
      <c r="QL744" s="7"/>
      <c r="QM744" s="7"/>
      <c r="QN744" s="7"/>
      <c r="QO744" s="7"/>
      <c r="QP744" s="7"/>
      <c r="QQ744" s="7"/>
      <c r="QR744" s="7"/>
      <c r="QS744" s="7"/>
      <c r="QT744" s="7"/>
      <c r="QU744" s="7"/>
      <c r="QV744" s="7"/>
      <c r="QW744" s="7"/>
      <c r="QX744" s="7"/>
      <c r="QY744" s="7"/>
      <c r="QZ744" s="7"/>
      <c r="RA744" s="7"/>
      <c r="RB744" s="7"/>
      <c r="RC744" s="7"/>
      <c r="RD744" s="7"/>
      <c r="RE744" s="7"/>
      <c r="RF744" s="7"/>
      <c r="RG744" s="7"/>
      <c r="RH744" s="7"/>
      <c r="RI744" s="7"/>
      <c r="RJ744" s="7"/>
      <c r="RK744" s="7"/>
      <c r="RL744" s="7"/>
      <c r="RM744" s="7"/>
      <c r="RN744" s="7"/>
      <c r="RO744" s="7"/>
      <c r="RP744" s="7"/>
      <c r="RQ744" s="7"/>
      <c r="RR744" s="7"/>
      <c r="RS744" s="7"/>
      <c r="RT744" s="7"/>
      <c r="RU744" s="7"/>
      <c r="RV744" s="7"/>
      <c r="RW744" s="7"/>
      <c r="RX744" s="7"/>
      <c r="RY744" s="7"/>
      <c r="RZ744" s="7"/>
      <c r="SA744" s="7"/>
      <c r="SB744" s="7"/>
      <c r="SC744" s="7"/>
      <c r="SD744" s="7"/>
      <c r="SE744" s="7"/>
      <c r="SF744" s="7"/>
      <c r="SG744" s="7"/>
      <c r="SH744" s="7"/>
      <c r="SI744" s="7"/>
      <c r="SJ744" s="7"/>
      <c r="SK744" s="7"/>
    </row>
    <row r="745" ht="14.2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  <c r="DT745" s="7"/>
      <c r="DU745" s="7"/>
      <c r="DV745" s="7"/>
      <c r="DW745" s="7"/>
      <c r="DX745" s="7"/>
      <c r="DY745" s="7"/>
      <c r="DZ745" s="7"/>
      <c r="EA745" s="7"/>
      <c r="EB745" s="7"/>
      <c r="EC745" s="7"/>
      <c r="ED745" s="7"/>
      <c r="EE745" s="7"/>
      <c r="EF745" s="7"/>
      <c r="EG745" s="7"/>
      <c r="EH745" s="7"/>
      <c r="EI745" s="7"/>
      <c r="EJ745" s="7"/>
      <c r="EK745" s="7"/>
      <c r="EL745" s="7"/>
      <c r="EM745" s="7"/>
      <c r="EN745" s="7"/>
      <c r="EO745" s="7"/>
      <c r="EP745" s="7"/>
      <c r="EQ745" s="7"/>
      <c r="ER745" s="7"/>
      <c r="ES745" s="7"/>
      <c r="ET745" s="7"/>
      <c r="EU745" s="7"/>
      <c r="EV745" s="7"/>
      <c r="EW745" s="7"/>
      <c r="EX745" s="7"/>
      <c r="EY745" s="7"/>
      <c r="EZ745" s="7"/>
      <c r="FA745" s="7"/>
      <c r="FB745" s="7"/>
      <c r="FC745" s="7"/>
      <c r="FD745" s="7"/>
      <c r="FE745" s="7"/>
      <c r="FF745" s="7"/>
      <c r="FG745" s="7"/>
      <c r="FH745" s="7"/>
      <c r="FI745" s="7"/>
      <c r="FJ745" s="7"/>
      <c r="FK745" s="7"/>
      <c r="FL745" s="7"/>
      <c r="FM745" s="7"/>
      <c r="FN745" s="7"/>
      <c r="FO745" s="7"/>
      <c r="FP745" s="7"/>
      <c r="FQ745" s="7"/>
      <c r="FR745" s="7"/>
      <c r="FS745" s="7"/>
      <c r="FT745" s="7"/>
      <c r="FU745" s="7"/>
      <c r="FV745" s="7"/>
      <c r="FW745" s="7"/>
      <c r="FX745" s="7"/>
      <c r="FY745" s="7"/>
      <c r="FZ745" s="7"/>
      <c r="GA745" s="7"/>
      <c r="GB745" s="7"/>
      <c r="GC745" s="7"/>
      <c r="GD745" s="7"/>
      <c r="GE745" s="7"/>
      <c r="GF745" s="7"/>
      <c r="GG745" s="7"/>
      <c r="GH745" s="7"/>
      <c r="GI745" s="7"/>
      <c r="GJ745" s="7"/>
      <c r="GK745" s="7"/>
      <c r="GL745" s="7"/>
      <c r="GM745" s="7"/>
      <c r="GN745" s="7"/>
      <c r="GO745" s="7"/>
      <c r="GP745" s="7"/>
      <c r="GQ745" s="7"/>
      <c r="GR745" s="7"/>
      <c r="GS745" s="7"/>
      <c r="GT745" s="7"/>
      <c r="GU745" s="7"/>
      <c r="GV745" s="7"/>
      <c r="GW745" s="7"/>
      <c r="GX745" s="7"/>
      <c r="GY745" s="7"/>
      <c r="GZ745" s="7"/>
      <c r="HA745" s="7"/>
      <c r="HB745" s="7"/>
      <c r="HC745" s="7"/>
      <c r="HD745" s="7"/>
      <c r="HE745" s="7"/>
      <c r="HF745" s="7"/>
      <c r="HG745" s="7"/>
      <c r="HH745" s="7"/>
      <c r="HI745" s="7"/>
      <c r="HJ745" s="7"/>
      <c r="HK745" s="7"/>
      <c r="HL745" s="7"/>
      <c r="HM745" s="7"/>
      <c r="HN745" s="7"/>
      <c r="HO745" s="7"/>
      <c r="HP745" s="7"/>
      <c r="HQ745" s="7"/>
      <c r="HR745" s="7"/>
      <c r="HS745" s="7"/>
      <c r="HT745" s="7"/>
      <c r="HU745" s="7"/>
      <c r="HV745" s="7"/>
      <c r="HW745" s="7"/>
      <c r="HX745" s="7"/>
      <c r="HY745" s="7"/>
      <c r="HZ745" s="7"/>
      <c r="IA745" s="7"/>
      <c r="IB745" s="7"/>
      <c r="IC745" s="7"/>
      <c r="ID745" s="7"/>
      <c r="IE745" s="7"/>
      <c r="IF745" s="7"/>
      <c r="IG745" s="7"/>
      <c r="IH745" s="7"/>
      <c r="II745" s="7"/>
      <c r="IJ745" s="7"/>
      <c r="IK745" s="7"/>
      <c r="IL745" s="7"/>
      <c r="IM745" s="7"/>
      <c r="IN745" s="7"/>
      <c r="IO745" s="7"/>
      <c r="IP745" s="7"/>
      <c r="IQ745" s="7"/>
      <c r="IR745" s="7"/>
      <c r="IS745" s="7"/>
      <c r="IT745" s="7"/>
      <c r="IU745" s="7"/>
      <c r="IV745" s="7"/>
      <c r="IW745" s="7"/>
      <c r="IX745" s="7"/>
      <c r="IY745" s="7"/>
      <c r="IZ745" s="7"/>
      <c r="JA745" s="7"/>
      <c r="JB745" s="7"/>
      <c r="JC745" s="7"/>
      <c r="JD745" s="7"/>
      <c r="JE745" s="7"/>
      <c r="JF745" s="7"/>
      <c r="JG745" s="7"/>
      <c r="JH745" s="7"/>
      <c r="JI745" s="7"/>
      <c r="JJ745" s="7"/>
      <c r="JK745" s="7"/>
      <c r="JL745" s="7"/>
      <c r="JM745" s="7"/>
      <c r="JN745" s="7"/>
      <c r="JO745" s="7"/>
      <c r="JP745" s="7"/>
      <c r="JQ745" s="7"/>
      <c r="JR745" s="7"/>
      <c r="JS745" s="7"/>
      <c r="JT745" s="7"/>
      <c r="JU745" s="7"/>
      <c r="JV745" s="7"/>
      <c r="JW745" s="7"/>
      <c r="JX745" s="7"/>
      <c r="JY745" s="7"/>
      <c r="JZ745" s="7"/>
      <c r="KA745" s="7"/>
      <c r="KB745" s="7"/>
      <c r="KC745" s="7"/>
      <c r="KD745" s="7"/>
      <c r="KE745" s="7"/>
      <c r="KF745" s="7"/>
      <c r="KG745" s="7"/>
      <c r="KH745" s="7"/>
      <c r="KI745" s="7"/>
      <c r="KJ745" s="7"/>
      <c r="KK745" s="7"/>
      <c r="KL745" s="7"/>
      <c r="KM745" s="7"/>
      <c r="KN745" s="7"/>
      <c r="KO745" s="7"/>
      <c r="KP745" s="7"/>
      <c r="KQ745" s="7"/>
      <c r="KR745" s="7"/>
      <c r="KS745" s="7"/>
      <c r="KT745" s="7"/>
      <c r="KU745" s="7"/>
      <c r="KV745" s="7"/>
      <c r="KW745" s="7"/>
      <c r="KX745" s="7"/>
      <c r="KY745" s="7"/>
      <c r="KZ745" s="7"/>
      <c r="LA745" s="7"/>
      <c r="LB745" s="7"/>
      <c r="LC745" s="7"/>
      <c r="LD745" s="7"/>
      <c r="LE745" s="7"/>
      <c r="LF745" s="7"/>
      <c r="LG745" s="7"/>
      <c r="LH745" s="7"/>
      <c r="LI745" s="7"/>
      <c r="LJ745" s="7"/>
      <c r="LK745" s="7"/>
      <c r="LL745" s="7"/>
      <c r="LM745" s="7"/>
      <c r="LN745" s="7"/>
      <c r="LO745" s="7"/>
      <c r="LP745" s="7"/>
      <c r="LQ745" s="7"/>
      <c r="LR745" s="7"/>
      <c r="LS745" s="7"/>
      <c r="LT745" s="7"/>
      <c r="LU745" s="7"/>
      <c r="LV745" s="7"/>
      <c r="LW745" s="7"/>
      <c r="LX745" s="7"/>
      <c r="LY745" s="7"/>
      <c r="LZ745" s="7"/>
      <c r="MA745" s="7"/>
      <c r="MB745" s="7"/>
      <c r="MC745" s="7"/>
      <c r="MD745" s="7"/>
      <c r="ME745" s="7"/>
      <c r="MF745" s="7"/>
      <c r="MG745" s="7"/>
      <c r="MH745" s="7"/>
      <c r="MI745" s="7"/>
      <c r="MJ745" s="7"/>
      <c r="MK745" s="7"/>
      <c r="ML745" s="7"/>
      <c r="MM745" s="7"/>
      <c r="MN745" s="7"/>
      <c r="MO745" s="7"/>
      <c r="MP745" s="7"/>
      <c r="MQ745" s="7"/>
      <c r="MR745" s="7"/>
      <c r="MS745" s="7"/>
      <c r="MT745" s="7"/>
      <c r="MU745" s="7"/>
      <c r="MV745" s="7"/>
      <c r="MW745" s="7"/>
      <c r="MX745" s="7"/>
      <c r="MY745" s="7"/>
      <c r="MZ745" s="7"/>
      <c r="NA745" s="7"/>
      <c r="NB745" s="7"/>
      <c r="NC745" s="7"/>
      <c r="ND745" s="7"/>
      <c r="NE745" s="7"/>
      <c r="NF745" s="7"/>
      <c r="NG745" s="7"/>
      <c r="NH745" s="7"/>
      <c r="NI745" s="7"/>
      <c r="NJ745" s="7"/>
      <c r="NK745" s="7"/>
      <c r="NL745" s="7"/>
      <c r="NM745" s="7"/>
      <c r="NN745" s="7"/>
      <c r="NO745" s="7"/>
      <c r="NP745" s="7"/>
      <c r="NQ745" s="7"/>
      <c r="NR745" s="7"/>
      <c r="NS745" s="7"/>
      <c r="NT745" s="7"/>
      <c r="NU745" s="7"/>
      <c r="NV745" s="7"/>
      <c r="NW745" s="7"/>
      <c r="NX745" s="7"/>
      <c r="NY745" s="7"/>
      <c r="NZ745" s="7"/>
      <c r="OA745" s="7"/>
      <c r="OB745" s="7"/>
      <c r="OC745" s="7"/>
      <c r="OD745" s="7"/>
      <c r="OE745" s="7"/>
      <c r="OF745" s="7"/>
      <c r="OG745" s="7"/>
      <c r="OH745" s="7"/>
      <c r="OI745" s="7"/>
      <c r="OJ745" s="7"/>
      <c r="OK745" s="7"/>
      <c r="OL745" s="7"/>
      <c r="OM745" s="7"/>
      <c r="ON745" s="7"/>
      <c r="OO745" s="7"/>
      <c r="OP745" s="7"/>
      <c r="OQ745" s="7"/>
      <c r="OR745" s="7"/>
      <c r="OS745" s="7"/>
      <c r="OT745" s="7"/>
      <c r="OU745" s="7"/>
      <c r="OV745" s="7"/>
      <c r="OW745" s="7"/>
      <c r="OX745" s="7"/>
      <c r="OY745" s="7"/>
      <c r="OZ745" s="7"/>
      <c r="PA745" s="7"/>
      <c r="PB745" s="7"/>
      <c r="PC745" s="7"/>
      <c r="PD745" s="7"/>
      <c r="PE745" s="7"/>
      <c r="PF745" s="7"/>
      <c r="PG745" s="7"/>
      <c r="PH745" s="7"/>
      <c r="PI745" s="7"/>
      <c r="PJ745" s="7"/>
      <c r="PK745" s="7"/>
      <c r="PL745" s="7"/>
      <c r="PM745" s="7"/>
      <c r="PN745" s="7"/>
      <c r="PO745" s="7"/>
      <c r="PP745" s="7"/>
      <c r="PQ745" s="7"/>
      <c r="PR745" s="7"/>
      <c r="PS745" s="7"/>
      <c r="PT745" s="7"/>
      <c r="PU745" s="7"/>
      <c r="PV745" s="7"/>
      <c r="PW745" s="7"/>
      <c r="PX745" s="7"/>
      <c r="PY745" s="7"/>
      <c r="PZ745" s="7"/>
      <c r="QA745" s="7"/>
      <c r="QB745" s="7"/>
      <c r="QC745" s="7"/>
      <c r="QD745" s="7"/>
      <c r="QE745" s="7"/>
      <c r="QF745" s="7"/>
      <c r="QG745" s="7"/>
      <c r="QH745" s="7"/>
      <c r="QI745" s="7"/>
      <c r="QJ745" s="7"/>
      <c r="QK745" s="7"/>
      <c r="QL745" s="7"/>
      <c r="QM745" s="7"/>
      <c r="QN745" s="7"/>
      <c r="QO745" s="7"/>
      <c r="QP745" s="7"/>
      <c r="QQ745" s="7"/>
      <c r="QR745" s="7"/>
      <c r="QS745" s="7"/>
      <c r="QT745" s="7"/>
      <c r="QU745" s="7"/>
      <c r="QV745" s="7"/>
      <c r="QW745" s="7"/>
      <c r="QX745" s="7"/>
      <c r="QY745" s="7"/>
      <c r="QZ745" s="7"/>
      <c r="RA745" s="7"/>
      <c r="RB745" s="7"/>
      <c r="RC745" s="7"/>
      <c r="RD745" s="7"/>
      <c r="RE745" s="7"/>
      <c r="RF745" s="7"/>
      <c r="RG745" s="7"/>
      <c r="RH745" s="7"/>
      <c r="RI745" s="7"/>
      <c r="RJ745" s="7"/>
      <c r="RK745" s="7"/>
      <c r="RL745" s="7"/>
      <c r="RM745" s="7"/>
      <c r="RN745" s="7"/>
      <c r="RO745" s="7"/>
      <c r="RP745" s="7"/>
      <c r="RQ745" s="7"/>
      <c r="RR745" s="7"/>
      <c r="RS745" s="7"/>
      <c r="RT745" s="7"/>
      <c r="RU745" s="7"/>
      <c r="RV745" s="7"/>
      <c r="RW745" s="7"/>
      <c r="RX745" s="7"/>
      <c r="RY745" s="7"/>
      <c r="RZ745" s="7"/>
      <c r="SA745" s="7"/>
      <c r="SB745" s="7"/>
      <c r="SC745" s="7"/>
      <c r="SD745" s="7"/>
      <c r="SE745" s="7"/>
      <c r="SF745" s="7"/>
      <c r="SG745" s="7"/>
      <c r="SH745" s="7"/>
      <c r="SI745" s="7"/>
      <c r="SJ745" s="7"/>
      <c r="SK745" s="7"/>
    </row>
    <row r="746" ht="14.2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  <c r="DT746" s="7"/>
      <c r="DU746" s="7"/>
      <c r="DV746" s="7"/>
      <c r="DW746" s="7"/>
      <c r="DX746" s="7"/>
      <c r="DY746" s="7"/>
      <c r="DZ746" s="7"/>
      <c r="EA746" s="7"/>
      <c r="EB746" s="7"/>
      <c r="EC746" s="7"/>
      <c r="ED746" s="7"/>
      <c r="EE746" s="7"/>
      <c r="EF746" s="7"/>
      <c r="EG746" s="7"/>
      <c r="EH746" s="7"/>
      <c r="EI746" s="7"/>
      <c r="EJ746" s="7"/>
      <c r="EK746" s="7"/>
      <c r="EL746" s="7"/>
      <c r="EM746" s="7"/>
      <c r="EN746" s="7"/>
      <c r="EO746" s="7"/>
      <c r="EP746" s="7"/>
      <c r="EQ746" s="7"/>
      <c r="ER746" s="7"/>
      <c r="ES746" s="7"/>
      <c r="ET746" s="7"/>
      <c r="EU746" s="7"/>
      <c r="EV746" s="7"/>
      <c r="EW746" s="7"/>
      <c r="EX746" s="7"/>
      <c r="EY746" s="7"/>
      <c r="EZ746" s="7"/>
      <c r="FA746" s="7"/>
      <c r="FB746" s="7"/>
      <c r="FC746" s="7"/>
      <c r="FD746" s="7"/>
      <c r="FE746" s="7"/>
      <c r="FF746" s="7"/>
      <c r="FG746" s="7"/>
      <c r="FH746" s="7"/>
      <c r="FI746" s="7"/>
      <c r="FJ746" s="7"/>
      <c r="FK746" s="7"/>
      <c r="FL746" s="7"/>
      <c r="FM746" s="7"/>
      <c r="FN746" s="7"/>
      <c r="FO746" s="7"/>
      <c r="FP746" s="7"/>
      <c r="FQ746" s="7"/>
      <c r="FR746" s="7"/>
      <c r="FS746" s="7"/>
      <c r="FT746" s="7"/>
      <c r="FU746" s="7"/>
      <c r="FV746" s="7"/>
      <c r="FW746" s="7"/>
      <c r="FX746" s="7"/>
      <c r="FY746" s="7"/>
      <c r="FZ746" s="7"/>
      <c r="GA746" s="7"/>
      <c r="GB746" s="7"/>
      <c r="GC746" s="7"/>
      <c r="GD746" s="7"/>
      <c r="GE746" s="7"/>
      <c r="GF746" s="7"/>
      <c r="GG746" s="7"/>
      <c r="GH746" s="7"/>
      <c r="GI746" s="7"/>
      <c r="GJ746" s="7"/>
      <c r="GK746" s="7"/>
      <c r="GL746" s="7"/>
      <c r="GM746" s="7"/>
      <c r="GN746" s="7"/>
      <c r="GO746" s="7"/>
      <c r="GP746" s="7"/>
      <c r="GQ746" s="7"/>
      <c r="GR746" s="7"/>
      <c r="GS746" s="7"/>
      <c r="GT746" s="7"/>
      <c r="GU746" s="7"/>
      <c r="GV746" s="7"/>
      <c r="GW746" s="7"/>
      <c r="GX746" s="7"/>
      <c r="GY746" s="7"/>
      <c r="GZ746" s="7"/>
      <c r="HA746" s="7"/>
      <c r="HB746" s="7"/>
      <c r="HC746" s="7"/>
      <c r="HD746" s="7"/>
      <c r="HE746" s="7"/>
      <c r="HF746" s="7"/>
      <c r="HG746" s="7"/>
      <c r="HH746" s="7"/>
      <c r="HI746" s="7"/>
      <c r="HJ746" s="7"/>
      <c r="HK746" s="7"/>
      <c r="HL746" s="7"/>
      <c r="HM746" s="7"/>
      <c r="HN746" s="7"/>
      <c r="HO746" s="7"/>
      <c r="HP746" s="7"/>
      <c r="HQ746" s="7"/>
      <c r="HR746" s="7"/>
      <c r="HS746" s="7"/>
      <c r="HT746" s="7"/>
      <c r="HU746" s="7"/>
      <c r="HV746" s="7"/>
      <c r="HW746" s="7"/>
      <c r="HX746" s="7"/>
      <c r="HY746" s="7"/>
      <c r="HZ746" s="7"/>
      <c r="IA746" s="7"/>
      <c r="IB746" s="7"/>
      <c r="IC746" s="7"/>
      <c r="ID746" s="7"/>
      <c r="IE746" s="7"/>
      <c r="IF746" s="7"/>
      <c r="IG746" s="7"/>
      <c r="IH746" s="7"/>
      <c r="II746" s="7"/>
      <c r="IJ746" s="7"/>
      <c r="IK746" s="7"/>
      <c r="IL746" s="7"/>
      <c r="IM746" s="7"/>
      <c r="IN746" s="7"/>
      <c r="IO746" s="7"/>
      <c r="IP746" s="7"/>
      <c r="IQ746" s="7"/>
      <c r="IR746" s="7"/>
      <c r="IS746" s="7"/>
      <c r="IT746" s="7"/>
      <c r="IU746" s="7"/>
      <c r="IV746" s="7"/>
      <c r="IW746" s="7"/>
      <c r="IX746" s="7"/>
      <c r="IY746" s="7"/>
      <c r="IZ746" s="7"/>
      <c r="JA746" s="7"/>
      <c r="JB746" s="7"/>
      <c r="JC746" s="7"/>
      <c r="JD746" s="7"/>
      <c r="JE746" s="7"/>
      <c r="JF746" s="7"/>
      <c r="JG746" s="7"/>
      <c r="JH746" s="7"/>
      <c r="JI746" s="7"/>
      <c r="JJ746" s="7"/>
      <c r="JK746" s="7"/>
      <c r="JL746" s="7"/>
      <c r="JM746" s="7"/>
      <c r="JN746" s="7"/>
      <c r="JO746" s="7"/>
      <c r="JP746" s="7"/>
      <c r="JQ746" s="7"/>
      <c r="JR746" s="7"/>
      <c r="JS746" s="7"/>
      <c r="JT746" s="7"/>
      <c r="JU746" s="7"/>
      <c r="JV746" s="7"/>
      <c r="JW746" s="7"/>
      <c r="JX746" s="7"/>
      <c r="JY746" s="7"/>
      <c r="JZ746" s="7"/>
      <c r="KA746" s="7"/>
      <c r="KB746" s="7"/>
      <c r="KC746" s="7"/>
      <c r="KD746" s="7"/>
      <c r="KE746" s="7"/>
      <c r="KF746" s="7"/>
      <c r="KG746" s="7"/>
      <c r="KH746" s="7"/>
      <c r="KI746" s="7"/>
      <c r="KJ746" s="7"/>
      <c r="KK746" s="7"/>
      <c r="KL746" s="7"/>
      <c r="KM746" s="7"/>
      <c r="KN746" s="7"/>
      <c r="KO746" s="7"/>
      <c r="KP746" s="7"/>
      <c r="KQ746" s="7"/>
      <c r="KR746" s="7"/>
      <c r="KS746" s="7"/>
      <c r="KT746" s="7"/>
      <c r="KU746" s="7"/>
      <c r="KV746" s="7"/>
      <c r="KW746" s="7"/>
      <c r="KX746" s="7"/>
      <c r="KY746" s="7"/>
      <c r="KZ746" s="7"/>
      <c r="LA746" s="7"/>
      <c r="LB746" s="7"/>
      <c r="LC746" s="7"/>
      <c r="LD746" s="7"/>
      <c r="LE746" s="7"/>
      <c r="LF746" s="7"/>
      <c r="LG746" s="7"/>
      <c r="LH746" s="7"/>
      <c r="LI746" s="7"/>
      <c r="LJ746" s="7"/>
      <c r="LK746" s="7"/>
      <c r="LL746" s="7"/>
      <c r="LM746" s="7"/>
      <c r="LN746" s="7"/>
      <c r="LO746" s="7"/>
      <c r="LP746" s="7"/>
      <c r="LQ746" s="7"/>
      <c r="LR746" s="7"/>
      <c r="LS746" s="7"/>
      <c r="LT746" s="7"/>
      <c r="LU746" s="7"/>
      <c r="LV746" s="7"/>
      <c r="LW746" s="7"/>
      <c r="LX746" s="7"/>
      <c r="LY746" s="7"/>
      <c r="LZ746" s="7"/>
      <c r="MA746" s="7"/>
      <c r="MB746" s="7"/>
      <c r="MC746" s="7"/>
      <c r="MD746" s="7"/>
      <c r="ME746" s="7"/>
      <c r="MF746" s="7"/>
      <c r="MG746" s="7"/>
      <c r="MH746" s="7"/>
      <c r="MI746" s="7"/>
      <c r="MJ746" s="7"/>
      <c r="MK746" s="7"/>
      <c r="ML746" s="7"/>
      <c r="MM746" s="7"/>
      <c r="MN746" s="7"/>
      <c r="MO746" s="7"/>
      <c r="MP746" s="7"/>
      <c r="MQ746" s="7"/>
      <c r="MR746" s="7"/>
      <c r="MS746" s="7"/>
      <c r="MT746" s="7"/>
      <c r="MU746" s="7"/>
      <c r="MV746" s="7"/>
      <c r="MW746" s="7"/>
      <c r="MX746" s="7"/>
      <c r="MY746" s="7"/>
      <c r="MZ746" s="7"/>
      <c r="NA746" s="7"/>
      <c r="NB746" s="7"/>
      <c r="NC746" s="7"/>
      <c r="ND746" s="7"/>
      <c r="NE746" s="7"/>
      <c r="NF746" s="7"/>
      <c r="NG746" s="7"/>
      <c r="NH746" s="7"/>
      <c r="NI746" s="7"/>
      <c r="NJ746" s="7"/>
      <c r="NK746" s="7"/>
      <c r="NL746" s="7"/>
      <c r="NM746" s="7"/>
      <c r="NN746" s="7"/>
      <c r="NO746" s="7"/>
      <c r="NP746" s="7"/>
      <c r="NQ746" s="7"/>
      <c r="NR746" s="7"/>
      <c r="NS746" s="7"/>
      <c r="NT746" s="7"/>
      <c r="NU746" s="7"/>
      <c r="NV746" s="7"/>
      <c r="NW746" s="7"/>
      <c r="NX746" s="7"/>
      <c r="NY746" s="7"/>
      <c r="NZ746" s="7"/>
      <c r="OA746" s="7"/>
      <c r="OB746" s="7"/>
      <c r="OC746" s="7"/>
      <c r="OD746" s="7"/>
      <c r="OE746" s="7"/>
      <c r="OF746" s="7"/>
      <c r="OG746" s="7"/>
      <c r="OH746" s="7"/>
      <c r="OI746" s="7"/>
      <c r="OJ746" s="7"/>
      <c r="OK746" s="7"/>
      <c r="OL746" s="7"/>
      <c r="OM746" s="7"/>
      <c r="ON746" s="7"/>
      <c r="OO746" s="7"/>
      <c r="OP746" s="7"/>
      <c r="OQ746" s="7"/>
      <c r="OR746" s="7"/>
      <c r="OS746" s="7"/>
      <c r="OT746" s="7"/>
      <c r="OU746" s="7"/>
      <c r="OV746" s="7"/>
      <c r="OW746" s="7"/>
      <c r="OX746" s="7"/>
      <c r="OY746" s="7"/>
      <c r="OZ746" s="7"/>
      <c r="PA746" s="7"/>
      <c r="PB746" s="7"/>
      <c r="PC746" s="7"/>
      <c r="PD746" s="7"/>
      <c r="PE746" s="7"/>
      <c r="PF746" s="7"/>
      <c r="PG746" s="7"/>
      <c r="PH746" s="7"/>
      <c r="PI746" s="7"/>
      <c r="PJ746" s="7"/>
      <c r="PK746" s="7"/>
      <c r="PL746" s="7"/>
      <c r="PM746" s="7"/>
      <c r="PN746" s="7"/>
      <c r="PO746" s="7"/>
      <c r="PP746" s="7"/>
      <c r="PQ746" s="7"/>
      <c r="PR746" s="7"/>
      <c r="PS746" s="7"/>
      <c r="PT746" s="7"/>
      <c r="PU746" s="7"/>
      <c r="PV746" s="7"/>
      <c r="PW746" s="7"/>
      <c r="PX746" s="7"/>
      <c r="PY746" s="7"/>
      <c r="PZ746" s="7"/>
      <c r="QA746" s="7"/>
      <c r="QB746" s="7"/>
      <c r="QC746" s="7"/>
      <c r="QD746" s="7"/>
      <c r="QE746" s="7"/>
      <c r="QF746" s="7"/>
      <c r="QG746" s="7"/>
      <c r="QH746" s="7"/>
      <c r="QI746" s="7"/>
      <c r="QJ746" s="7"/>
      <c r="QK746" s="7"/>
      <c r="QL746" s="7"/>
      <c r="QM746" s="7"/>
      <c r="QN746" s="7"/>
      <c r="QO746" s="7"/>
      <c r="QP746" s="7"/>
      <c r="QQ746" s="7"/>
      <c r="QR746" s="7"/>
      <c r="QS746" s="7"/>
      <c r="QT746" s="7"/>
      <c r="QU746" s="7"/>
      <c r="QV746" s="7"/>
      <c r="QW746" s="7"/>
      <c r="QX746" s="7"/>
      <c r="QY746" s="7"/>
      <c r="QZ746" s="7"/>
      <c r="RA746" s="7"/>
      <c r="RB746" s="7"/>
      <c r="RC746" s="7"/>
      <c r="RD746" s="7"/>
      <c r="RE746" s="7"/>
      <c r="RF746" s="7"/>
      <c r="RG746" s="7"/>
      <c r="RH746" s="7"/>
      <c r="RI746" s="7"/>
      <c r="RJ746" s="7"/>
      <c r="RK746" s="7"/>
      <c r="RL746" s="7"/>
      <c r="RM746" s="7"/>
      <c r="RN746" s="7"/>
      <c r="RO746" s="7"/>
      <c r="RP746" s="7"/>
      <c r="RQ746" s="7"/>
      <c r="RR746" s="7"/>
      <c r="RS746" s="7"/>
      <c r="RT746" s="7"/>
      <c r="RU746" s="7"/>
      <c r="RV746" s="7"/>
      <c r="RW746" s="7"/>
      <c r="RX746" s="7"/>
      <c r="RY746" s="7"/>
      <c r="RZ746" s="7"/>
      <c r="SA746" s="7"/>
      <c r="SB746" s="7"/>
      <c r="SC746" s="7"/>
      <c r="SD746" s="7"/>
      <c r="SE746" s="7"/>
      <c r="SF746" s="7"/>
      <c r="SG746" s="7"/>
      <c r="SH746" s="7"/>
      <c r="SI746" s="7"/>
      <c r="SJ746" s="7"/>
      <c r="SK746" s="7"/>
    </row>
    <row r="747" ht="14.2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  <c r="DT747" s="7"/>
      <c r="DU747" s="7"/>
      <c r="DV747" s="7"/>
      <c r="DW747" s="7"/>
      <c r="DX747" s="7"/>
      <c r="DY747" s="7"/>
      <c r="DZ747" s="7"/>
      <c r="EA747" s="7"/>
      <c r="EB747" s="7"/>
      <c r="EC747" s="7"/>
      <c r="ED747" s="7"/>
      <c r="EE747" s="7"/>
      <c r="EF747" s="7"/>
      <c r="EG747" s="7"/>
      <c r="EH747" s="7"/>
      <c r="EI747" s="7"/>
      <c r="EJ747" s="7"/>
      <c r="EK747" s="7"/>
      <c r="EL747" s="7"/>
      <c r="EM747" s="7"/>
      <c r="EN747" s="7"/>
      <c r="EO747" s="7"/>
      <c r="EP747" s="7"/>
      <c r="EQ747" s="7"/>
      <c r="ER747" s="7"/>
      <c r="ES747" s="7"/>
      <c r="ET747" s="7"/>
      <c r="EU747" s="7"/>
      <c r="EV747" s="7"/>
      <c r="EW747" s="7"/>
      <c r="EX747" s="7"/>
      <c r="EY747" s="7"/>
      <c r="EZ747" s="7"/>
      <c r="FA747" s="7"/>
      <c r="FB747" s="7"/>
      <c r="FC747" s="7"/>
      <c r="FD747" s="7"/>
      <c r="FE747" s="7"/>
      <c r="FF747" s="7"/>
      <c r="FG747" s="7"/>
      <c r="FH747" s="7"/>
      <c r="FI747" s="7"/>
      <c r="FJ747" s="7"/>
      <c r="FK747" s="7"/>
      <c r="FL747" s="7"/>
      <c r="FM747" s="7"/>
      <c r="FN747" s="7"/>
      <c r="FO747" s="7"/>
      <c r="FP747" s="7"/>
      <c r="FQ747" s="7"/>
      <c r="FR747" s="7"/>
      <c r="FS747" s="7"/>
      <c r="FT747" s="7"/>
      <c r="FU747" s="7"/>
      <c r="FV747" s="7"/>
      <c r="FW747" s="7"/>
      <c r="FX747" s="7"/>
      <c r="FY747" s="7"/>
      <c r="FZ747" s="7"/>
      <c r="GA747" s="7"/>
      <c r="GB747" s="7"/>
      <c r="GC747" s="7"/>
      <c r="GD747" s="7"/>
      <c r="GE747" s="7"/>
      <c r="GF747" s="7"/>
      <c r="GG747" s="7"/>
      <c r="GH747" s="7"/>
      <c r="GI747" s="7"/>
      <c r="GJ747" s="7"/>
      <c r="GK747" s="7"/>
      <c r="GL747" s="7"/>
      <c r="GM747" s="7"/>
      <c r="GN747" s="7"/>
      <c r="GO747" s="7"/>
      <c r="GP747" s="7"/>
      <c r="GQ747" s="7"/>
      <c r="GR747" s="7"/>
      <c r="GS747" s="7"/>
      <c r="GT747" s="7"/>
      <c r="GU747" s="7"/>
      <c r="GV747" s="7"/>
      <c r="GW747" s="7"/>
      <c r="GX747" s="7"/>
      <c r="GY747" s="7"/>
      <c r="GZ747" s="7"/>
      <c r="HA747" s="7"/>
      <c r="HB747" s="7"/>
      <c r="HC747" s="7"/>
      <c r="HD747" s="7"/>
      <c r="HE747" s="7"/>
      <c r="HF747" s="7"/>
      <c r="HG747" s="7"/>
      <c r="HH747" s="7"/>
      <c r="HI747" s="7"/>
      <c r="HJ747" s="7"/>
      <c r="HK747" s="7"/>
      <c r="HL747" s="7"/>
      <c r="HM747" s="7"/>
      <c r="HN747" s="7"/>
      <c r="HO747" s="7"/>
      <c r="HP747" s="7"/>
      <c r="HQ747" s="7"/>
      <c r="HR747" s="7"/>
      <c r="HS747" s="7"/>
      <c r="HT747" s="7"/>
      <c r="HU747" s="7"/>
      <c r="HV747" s="7"/>
      <c r="HW747" s="7"/>
      <c r="HX747" s="7"/>
      <c r="HY747" s="7"/>
      <c r="HZ747" s="7"/>
      <c r="IA747" s="7"/>
      <c r="IB747" s="7"/>
      <c r="IC747" s="7"/>
      <c r="ID747" s="7"/>
      <c r="IE747" s="7"/>
      <c r="IF747" s="7"/>
      <c r="IG747" s="7"/>
      <c r="IH747" s="7"/>
      <c r="II747" s="7"/>
      <c r="IJ747" s="7"/>
      <c r="IK747" s="7"/>
      <c r="IL747" s="7"/>
      <c r="IM747" s="7"/>
      <c r="IN747" s="7"/>
      <c r="IO747" s="7"/>
      <c r="IP747" s="7"/>
      <c r="IQ747" s="7"/>
      <c r="IR747" s="7"/>
      <c r="IS747" s="7"/>
      <c r="IT747" s="7"/>
      <c r="IU747" s="7"/>
      <c r="IV747" s="7"/>
      <c r="IW747" s="7"/>
      <c r="IX747" s="7"/>
      <c r="IY747" s="7"/>
      <c r="IZ747" s="7"/>
      <c r="JA747" s="7"/>
      <c r="JB747" s="7"/>
      <c r="JC747" s="7"/>
      <c r="JD747" s="7"/>
      <c r="JE747" s="7"/>
      <c r="JF747" s="7"/>
      <c r="JG747" s="7"/>
      <c r="JH747" s="7"/>
      <c r="JI747" s="7"/>
      <c r="JJ747" s="7"/>
      <c r="JK747" s="7"/>
      <c r="JL747" s="7"/>
      <c r="JM747" s="7"/>
      <c r="JN747" s="7"/>
      <c r="JO747" s="7"/>
      <c r="JP747" s="7"/>
      <c r="JQ747" s="7"/>
      <c r="JR747" s="7"/>
      <c r="JS747" s="7"/>
      <c r="JT747" s="7"/>
      <c r="JU747" s="7"/>
      <c r="JV747" s="7"/>
      <c r="JW747" s="7"/>
      <c r="JX747" s="7"/>
      <c r="JY747" s="7"/>
      <c r="JZ747" s="7"/>
      <c r="KA747" s="7"/>
      <c r="KB747" s="7"/>
      <c r="KC747" s="7"/>
      <c r="KD747" s="7"/>
      <c r="KE747" s="7"/>
      <c r="KF747" s="7"/>
      <c r="KG747" s="7"/>
      <c r="KH747" s="7"/>
      <c r="KI747" s="7"/>
      <c r="KJ747" s="7"/>
      <c r="KK747" s="7"/>
      <c r="KL747" s="7"/>
      <c r="KM747" s="7"/>
      <c r="KN747" s="7"/>
      <c r="KO747" s="7"/>
      <c r="KP747" s="7"/>
      <c r="KQ747" s="7"/>
      <c r="KR747" s="7"/>
      <c r="KS747" s="7"/>
      <c r="KT747" s="7"/>
      <c r="KU747" s="7"/>
      <c r="KV747" s="7"/>
      <c r="KW747" s="7"/>
      <c r="KX747" s="7"/>
      <c r="KY747" s="7"/>
      <c r="KZ747" s="7"/>
      <c r="LA747" s="7"/>
      <c r="LB747" s="7"/>
      <c r="LC747" s="7"/>
      <c r="LD747" s="7"/>
      <c r="LE747" s="7"/>
      <c r="LF747" s="7"/>
      <c r="LG747" s="7"/>
      <c r="LH747" s="7"/>
      <c r="LI747" s="7"/>
      <c r="LJ747" s="7"/>
      <c r="LK747" s="7"/>
      <c r="LL747" s="7"/>
      <c r="LM747" s="7"/>
      <c r="LN747" s="7"/>
      <c r="LO747" s="7"/>
      <c r="LP747" s="7"/>
      <c r="LQ747" s="7"/>
      <c r="LR747" s="7"/>
      <c r="LS747" s="7"/>
      <c r="LT747" s="7"/>
      <c r="LU747" s="7"/>
      <c r="LV747" s="7"/>
      <c r="LW747" s="7"/>
      <c r="LX747" s="7"/>
      <c r="LY747" s="7"/>
      <c r="LZ747" s="7"/>
      <c r="MA747" s="7"/>
      <c r="MB747" s="7"/>
      <c r="MC747" s="7"/>
      <c r="MD747" s="7"/>
      <c r="ME747" s="7"/>
      <c r="MF747" s="7"/>
      <c r="MG747" s="7"/>
      <c r="MH747" s="7"/>
      <c r="MI747" s="7"/>
      <c r="MJ747" s="7"/>
      <c r="MK747" s="7"/>
      <c r="ML747" s="7"/>
      <c r="MM747" s="7"/>
      <c r="MN747" s="7"/>
      <c r="MO747" s="7"/>
      <c r="MP747" s="7"/>
      <c r="MQ747" s="7"/>
      <c r="MR747" s="7"/>
      <c r="MS747" s="7"/>
      <c r="MT747" s="7"/>
      <c r="MU747" s="7"/>
      <c r="MV747" s="7"/>
      <c r="MW747" s="7"/>
      <c r="MX747" s="7"/>
      <c r="MY747" s="7"/>
      <c r="MZ747" s="7"/>
      <c r="NA747" s="7"/>
      <c r="NB747" s="7"/>
      <c r="NC747" s="7"/>
      <c r="ND747" s="7"/>
      <c r="NE747" s="7"/>
      <c r="NF747" s="7"/>
      <c r="NG747" s="7"/>
      <c r="NH747" s="7"/>
      <c r="NI747" s="7"/>
      <c r="NJ747" s="7"/>
      <c r="NK747" s="7"/>
      <c r="NL747" s="7"/>
      <c r="NM747" s="7"/>
      <c r="NN747" s="7"/>
      <c r="NO747" s="7"/>
      <c r="NP747" s="7"/>
      <c r="NQ747" s="7"/>
      <c r="NR747" s="7"/>
      <c r="NS747" s="7"/>
      <c r="NT747" s="7"/>
      <c r="NU747" s="7"/>
      <c r="NV747" s="7"/>
      <c r="NW747" s="7"/>
      <c r="NX747" s="7"/>
      <c r="NY747" s="7"/>
      <c r="NZ747" s="7"/>
      <c r="OA747" s="7"/>
      <c r="OB747" s="7"/>
      <c r="OC747" s="7"/>
      <c r="OD747" s="7"/>
      <c r="OE747" s="7"/>
      <c r="OF747" s="7"/>
      <c r="OG747" s="7"/>
      <c r="OH747" s="7"/>
      <c r="OI747" s="7"/>
      <c r="OJ747" s="7"/>
      <c r="OK747" s="7"/>
      <c r="OL747" s="7"/>
      <c r="OM747" s="7"/>
      <c r="ON747" s="7"/>
      <c r="OO747" s="7"/>
      <c r="OP747" s="7"/>
      <c r="OQ747" s="7"/>
      <c r="OR747" s="7"/>
      <c r="OS747" s="7"/>
      <c r="OT747" s="7"/>
      <c r="OU747" s="7"/>
      <c r="OV747" s="7"/>
      <c r="OW747" s="7"/>
      <c r="OX747" s="7"/>
      <c r="OY747" s="7"/>
      <c r="OZ747" s="7"/>
      <c r="PA747" s="7"/>
      <c r="PB747" s="7"/>
      <c r="PC747" s="7"/>
      <c r="PD747" s="7"/>
      <c r="PE747" s="7"/>
      <c r="PF747" s="7"/>
      <c r="PG747" s="7"/>
      <c r="PH747" s="7"/>
      <c r="PI747" s="7"/>
      <c r="PJ747" s="7"/>
      <c r="PK747" s="7"/>
      <c r="PL747" s="7"/>
      <c r="PM747" s="7"/>
      <c r="PN747" s="7"/>
      <c r="PO747" s="7"/>
      <c r="PP747" s="7"/>
      <c r="PQ747" s="7"/>
      <c r="PR747" s="7"/>
      <c r="PS747" s="7"/>
      <c r="PT747" s="7"/>
      <c r="PU747" s="7"/>
      <c r="PV747" s="7"/>
      <c r="PW747" s="7"/>
      <c r="PX747" s="7"/>
      <c r="PY747" s="7"/>
      <c r="PZ747" s="7"/>
      <c r="QA747" s="7"/>
      <c r="QB747" s="7"/>
      <c r="QC747" s="7"/>
      <c r="QD747" s="7"/>
      <c r="QE747" s="7"/>
      <c r="QF747" s="7"/>
      <c r="QG747" s="7"/>
      <c r="QH747" s="7"/>
      <c r="QI747" s="7"/>
      <c r="QJ747" s="7"/>
      <c r="QK747" s="7"/>
      <c r="QL747" s="7"/>
      <c r="QM747" s="7"/>
      <c r="QN747" s="7"/>
      <c r="QO747" s="7"/>
      <c r="QP747" s="7"/>
      <c r="QQ747" s="7"/>
      <c r="QR747" s="7"/>
      <c r="QS747" s="7"/>
      <c r="QT747" s="7"/>
      <c r="QU747" s="7"/>
      <c r="QV747" s="7"/>
      <c r="QW747" s="7"/>
      <c r="QX747" s="7"/>
      <c r="QY747" s="7"/>
      <c r="QZ747" s="7"/>
      <c r="RA747" s="7"/>
      <c r="RB747" s="7"/>
      <c r="RC747" s="7"/>
      <c r="RD747" s="7"/>
      <c r="RE747" s="7"/>
      <c r="RF747" s="7"/>
      <c r="RG747" s="7"/>
      <c r="RH747" s="7"/>
      <c r="RI747" s="7"/>
      <c r="RJ747" s="7"/>
      <c r="RK747" s="7"/>
      <c r="RL747" s="7"/>
      <c r="RM747" s="7"/>
      <c r="RN747" s="7"/>
      <c r="RO747" s="7"/>
      <c r="RP747" s="7"/>
      <c r="RQ747" s="7"/>
      <c r="RR747" s="7"/>
      <c r="RS747" s="7"/>
      <c r="RT747" s="7"/>
      <c r="RU747" s="7"/>
      <c r="RV747" s="7"/>
      <c r="RW747" s="7"/>
      <c r="RX747" s="7"/>
      <c r="RY747" s="7"/>
      <c r="RZ747" s="7"/>
      <c r="SA747" s="7"/>
      <c r="SB747" s="7"/>
      <c r="SC747" s="7"/>
      <c r="SD747" s="7"/>
      <c r="SE747" s="7"/>
      <c r="SF747" s="7"/>
      <c r="SG747" s="7"/>
      <c r="SH747" s="7"/>
      <c r="SI747" s="7"/>
      <c r="SJ747" s="7"/>
      <c r="SK747" s="7"/>
    </row>
    <row r="748" ht="14.2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  <c r="DT748" s="7"/>
      <c r="DU748" s="7"/>
      <c r="DV748" s="7"/>
      <c r="DW748" s="7"/>
      <c r="DX748" s="7"/>
      <c r="DY748" s="7"/>
      <c r="DZ748" s="7"/>
      <c r="EA748" s="7"/>
      <c r="EB748" s="7"/>
      <c r="EC748" s="7"/>
      <c r="ED748" s="7"/>
      <c r="EE748" s="7"/>
      <c r="EF748" s="7"/>
      <c r="EG748" s="7"/>
      <c r="EH748" s="7"/>
      <c r="EI748" s="7"/>
      <c r="EJ748" s="7"/>
      <c r="EK748" s="7"/>
      <c r="EL748" s="7"/>
      <c r="EM748" s="7"/>
      <c r="EN748" s="7"/>
      <c r="EO748" s="7"/>
      <c r="EP748" s="7"/>
      <c r="EQ748" s="7"/>
      <c r="ER748" s="7"/>
      <c r="ES748" s="7"/>
      <c r="ET748" s="7"/>
      <c r="EU748" s="7"/>
      <c r="EV748" s="7"/>
      <c r="EW748" s="7"/>
      <c r="EX748" s="7"/>
      <c r="EY748" s="7"/>
      <c r="EZ748" s="7"/>
      <c r="FA748" s="7"/>
      <c r="FB748" s="7"/>
      <c r="FC748" s="7"/>
      <c r="FD748" s="7"/>
      <c r="FE748" s="7"/>
      <c r="FF748" s="7"/>
      <c r="FG748" s="7"/>
      <c r="FH748" s="7"/>
      <c r="FI748" s="7"/>
      <c r="FJ748" s="7"/>
      <c r="FK748" s="7"/>
      <c r="FL748" s="7"/>
      <c r="FM748" s="7"/>
      <c r="FN748" s="7"/>
      <c r="FO748" s="7"/>
      <c r="FP748" s="7"/>
      <c r="FQ748" s="7"/>
      <c r="FR748" s="7"/>
      <c r="FS748" s="7"/>
      <c r="FT748" s="7"/>
      <c r="FU748" s="7"/>
      <c r="FV748" s="7"/>
      <c r="FW748" s="7"/>
      <c r="FX748" s="7"/>
      <c r="FY748" s="7"/>
      <c r="FZ748" s="7"/>
      <c r="GA748" s="7"/>
      <c r="GB748" s="7"/>
      <c r="GC748" s="7"/>
      <c r="GD748" s="7"/>
      <c r="GE748" s="7"/>
      <c r="GF748" s="7"/>
      <c r="GG748" s="7"/>
      <c r="GH748" s="7"/>
      <c r="GI748" s="7"/>
      <c r="GJ748" s="7"/>
      <c r="GK748" s="7"/>
      <c r="GL748" s="7"/>
      <c r="GM748" s="7"/>
      <c r="GN748" s="7"/>
      <c r="GO748" s="7"/>
      <c r="GP748" s="7"/>
      <c r="GQ748" s="7"/>
      <c r="GR748" s="7"/>
      <c r="GS748" s="7"/>
      <c r="GT748" s="7"/>
      <c r="GU748" s="7"/>
      <c r="GV748" s="7"/>
      <c r="GW748" s="7"/>
      <c r="GX748" s="7"/>
      <c r="GY748" s="7"/>
      <c r="GZ748" s="7"/>
      <c r="HA748" s="7"/>
      <c r="HB748" s="7"/>
      <c r="HC748" s="7"/>
      <c r="HD748" s="7"/>
      <c r="HE748" s="7"/>
      <c r="HF748" s="7"/>
      <c r="HG748" s="7"/>
      <c r="HH748" s="7"/>
      <c r="HI748" s="7"/>
      <c r="HJ748" s="7"/>
      <c r="HK748" s="7"/>
      <c r="HL748" s="7"/>
      <c r="HM748" s="7"/>
      <c r="HN748" s="7"/>
      <c r="HO748" s="7"/>
      <c r="HP748" s="7"/>
      <c r="HQ748" s="7"/>
      <c r="HR748" s="7"/>
      <c r="HS748" s="7"/>
      <c r="HT748" s="7"/>
      <c r="HU748" s="7"/>
      <c r="HV748" s="7"/>
      <c r="HW748" s="7"/>
      <c r="HX748" s="7"/>
      <c r="HY748" s="7"/>
      <c r="HZ748" s="7"/>
      <c r="IA748" s="7"/>
      <c r="IB748" s="7"/>
      <c r="IC748" s="7"/>
      <c r="ID748" s="7"/>
      <c r="IE748" s="7"/>
      <c r="IF748" s="7"/>
      <c r="IG748" s="7"/>
      <c r="IH748" s="7"/>
      <c r="II748" s="7"/>
      <c r="IJ748" s="7"/>
      <c r="IK748" s="7"/>
      <c r="IL748" s="7"/>
      <c r="IM748" s="7"/>
      <c r="IN748" s="7"/>
      <c r="IO748" s="7"/>
      <c r="IP748" s="7"/>
      <c r="IQ748" s="7"/>
      <c r="IR748" s="7"/>
      <c r="IS748" s="7"/>
      <c r="IT748" s="7"/>
      <c r="IU748" s="7"/>
      <c r="IV748" s="7"/>
      <c r="IW748" s="7"/>
      <c r="IX748" s="7"/>
      <c r="IY748" s="7"/>
      <c r="IZ748" s="7"/>
      <c r="JA748" s="7"/>
      <c r="JB748" s="7"/>
      <c r="JC748" s="7"/>
      <c r="JD748" s="7"/>
      <c r="JE748" s="7"/>
      <c r="JF748" s="7"/>
      <c r="JG748" s="7"/>
      <c r="JH748" s="7"/>
      <c r="JI748" s="7"/>
      <c r="JJ748" s="7"/>
      <c r="JK748" s="7"/>
      <c r="JL748" s="7"/>
      <c r="JM748" s="7"/>
      <c r="JN748" s="7"/>
      <c r="JO748" s="7"/>
      <c r="JP748" s="7"/>
      <c r="JQ748" s="7"/>
      <c r="JR748" s="7"/>
      <c r="JS748" s="7"/>
      <c r="JT748" s="7"/>
      <c r="JU748" s="7"/>
      <c r="JV748" s="7"/>
      <c r="JW748" s="7"/>
      <c r="JX748" s="7"/>
      <c r="JY748" s="7"/>
      <c r="JZ748" s="7"/>
      <c r="KA748" s="7"/>
      <c r="KB748" s="7"/>
      <c r="KC748" s="7"/>
      <c r="KD748" s="7"/>
      <c r="KE748" s="7"/>
      <c r="KF748" s="7"/>
      <c r="KG748" s="7"/>
      <c r="KH748" s="7"/>
      <c r="KI748" s="7"/>
      <c r="KJ748" s="7"/>
      <c r="KK748" s="7"/>
      <c r="KL748" s="7"/>
      <c r="KM748" s="7"/>
      <c r="KN748" s="7"/>
      <c r="KO748" s="7"/>
      <c r="KP748" s="7"/>
      <c r="KQ748" s="7"/>
      <c r="KR748" s="7"/>
      <c r="KS748" s="7"/>
      <c r="KT748" s="7"/>
      <c r="KU748" s="7"/>
      <c r="KV748" s="7"/>
      <c r="KW748" s="7"/>
      <c r="KX748" s="7"/>
      <c r="KY748" s="7"/>
      <c r="KZ748" s="7"/>
      <c r="LA748" s="7"/>
      <c r="LB748" s="7"/>
      <c r="LC748" s="7"/>
      <c r="LD748" s="7"/>
      <c r="LE748" s="7"/>
      <c r="LF748" s="7"/>
      <c r="LG748" s="7"/>
      <c r="LH748" s="7"/>
      <c r="LI748" s="7"/>
      <c r="LJ748" s="7"/>
      <c r="LK748" s="7"/>
      <c r="LL748" s="7"/>
      <c r="LM748" s="7"/>
      <c r="LN748" s="7"/>
      <c r="LO748" s="7"/>
      <c r="LP748" s="7"/>
      <c r="LQ748" s="7"/>
      <c r="LR748" s="7"/>
      <c r="LS748" s="7"/>
      <c r="LT748" s="7"/>
      <c r="LU748" s="7"/>
      <c r="LV748" s="7"/>
      <c r="LW748" s="7"/>
      <c r="LX748" s="7"/>
      <c r="LY748" s="7"/>
      <c r="LZ748" s="7"/>
      <c r="MA748" s="7"/>
      <c r="MB748" s="7"/>
      <c r="MC748" s="7"/>
      <c r="MD748" s="7"/>
      <c r="ME748" s="7"/>
      <c r="MF748" s="7"/>
      <c r="MG748" s="7"/>
      <c r="MH748" s="7"/>
      <c r="MI748" s="7"/>
      <c r="MJ748" s="7"/>
      <c r="MK748" s="7"/>
      <c r="ML748" s="7"/>
      <c r="MM748" s="7"/>
      <c r="MN748" s="7"/>
      <c r="MO748" s="7"/>
      <c r="MP748" s="7"/>
      <c r="MQ748" s="7"/>
      <c r="MR748" s="7"/>
      <c r="MS748" s="7"/>
      <c r="MT748" s="7"/>
      <c r="MU748" s="7"/>
      <c r="MV748" s="7"/>
      <c r="MW748" s="7"/>
      <c r="MX748" s="7"/>
      <c r="MY748" s="7"/>
      <c r="MZ748" s="7"/>
      <c r="NA748" s="7"/>
      <c r="NB748" s="7"/>
      <c r="NC748" s="7"/>
      <c r="ND748" s="7"/>
      <c r="NE748" s="7"/>
      <c r="NF748" s="7"/>
      <c r="NG748" s="7"/>
      <c r="NH748" s="7"/>
      <c r="NI748" s="7"/>
      <c r="NJ748" s="7"/>
      <c r="NK748" s="7"/>
      <c r="NL748" s="7"/>
      <c r="NM748" s="7"/>
      <c r="NN748" s="7"/>
      <c r="NO748" s="7"/>
      <c r="NP748" s="7"/>
      <c r="NQ748" s="7"/>
      <c r="NR748" s="7"/>
      <c r="NS748" s="7"/>
      <c r="NT748" s="7"/>
      <c r="NU748" s="7"/>
      <c r="NV748" s="7"/>
      <c r="NW748" s="7"/>
      <c r="NX748" s="7"/>
      <c r="NY748" s="7"/>
      <c r="NZ748" s="7"/>
      <c r="OA748" s="7"/>
      <c r="OB748" s="7"/>
      <c r="OC748" s="7"/>
      <c r="OD748" s="7"/>
      <c r="OE748" s="7"/>
      <c r="OF748" s="7"/>
      <c r="OG748" s="7"/>
      <c r="OH748" s="7"/>
      <c r="OI748" s="7"/>
      <c r="OJ748" s="7"/>
      <c r="OK748" s="7"/>
      <c r="OL748" s="7"/>
      <c r="OM748" s="7"/>
      <c r="ON748" s="7"/>
      <c r="OO748" s="7"/>
      <c r="OP748" s="7"/>
      <c r="OQ748" s="7"/>
      <c r="OR748" s="7"/>
      <c r="OS748" s="7"/>
      <c r="OT748" s="7"/>
      <c r="OU748" s="7"/>
      <c r="OV748" s="7"/>
      <c r="OW748" s="7"/>
      <c r="OX748" s="7"/>
      <c r="OY748" s="7"/>
      <c r="OZ748" s="7"/>
      <c r="PA748" s="7"/>
      <c r="PB748" s="7"/>
      <c r="PC748" s="7"/>
      <c r="PD748" s="7"/>
      <c r="PE748" s="7"/>
      <c r="PF748" s="7"/>
      <c r="PG748" s="7"/>
      <c r="PH748" s="7"/>
      <c r="PI748" s="7"/>
      <c r="PJ748" s="7"/>
      <c r="PK748" s="7"/>
      <c r="PL748" s="7"/>
      <c r="PM748" s="7"/>
      <c r="PN748" s="7"/>
      <c r="PO748" s="7"/>
      <c r="PP748" s="7"/>
      <c r="PQ748" s="7"/>
      <c r="PR748" s="7"/>
      <c r="PS748" s="7"/>
      <c r="PT748" s="7"/>
      <c r="PU748" s="7"/>
      <c r="PV748" s="7"/>
      <c r="PW748" s="7"/>
      <c r="PX748" s="7"/>
      <c r="PY748" s="7"/>
      <c r="PZ748" s="7"/>
      <c r="QA748" s="7"/>
      <c r="QB748" s="7"/>
      <c r="QC748" s="7"/>
      <c r="QD748" s="7"/>
      <c r="QE748" s="7"/>
      <c r="QF748" s="7"/>
      <c r="QG748" s="7"/>
      <c r="QH748" s="7"/>
      <c r="QI748" s="7"/>
      <c r="QJ748" s="7"/>
      <c r="QK748" s="7"/>
      <c r="QL748" s="7"/>
      <c r="QM748" s="7"/>
      <c r="QN748" s="7"/>
      <c r="QO748" s="7"/>
      <c r="QP748" s="7"/>
      <c r="QQ748" s="7"/>
      <c r="QR748" s="7"/>
      <c r="QS748" s="7"/>
      <c r="QT748" s="7"/>
      <c r="QU748" s="7"/>
      <c r="QV748" s="7"/>
      <c r="QW748" s="7"/>
      <c r="QX748" s="7"/>
      <c r="QY748" s="7"/>
      <c r="QZ748" s="7"/>
      <c r="RA748" s="7"/>
      <c r="RB748" s="7"/>
      <c r="RC748" s="7"/>
      <c r="RD748" s="7"/>
      <c r="RE748" s="7"/>
      <c r="RF748" s="7"/>
      <c r="RG748" s="7"/>
      <c r="RH748" s="7"/>
      <c r="RI748" s="7"/>
      <c r="RJ748" s="7"/>
      <c r="RK748" s="7"/>
      <c r="RL748" s="7"/>
      <c r="RM748" s="7"/>
      <c r="RN748" s="7"/>
      <c r="RO748" s="7"/>
      <c r="RP748" s="7"/>
      <c r="RQ748" s="7"/>
      <c r="RR748" s="7"/>
      <c r="RS748" s="7"/>
      <c r="RT748" s="7"/>
      <c r="RU748" s="7"/>
      <c r="RV748" s="7"/>
      <c r="RW748" s="7"/>
      <c r="RX748" s="7"/>
      <c r="RY748" s="7"/>
      <c r="RZ748" s="7"/>
      <c r="SA748" s="7"/>
      <c r="SB748" s="7"/>
      <c r="SC748" s="7"/>
      <c r="SD748" s="7"/>
      <c r="SE748" s="7"/>
      <c r="SF748" s="7"/>
      <c r="SG748" s="7"/>
      <c r="SH748" s="7"/>
      <c r="SI748" s="7"/>
      <c r="SJ748" s="7"/>
      <c r="SK748" s="7"/>
    </row>
    <row r="749" ht="14.2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  <c r="DT749" s="7"/>
      <c r="DU749" s="7"/>
      <c r="DV749" s="7"/>
      <c r="DW749" s="7"/>
      <c r="DX749" s="7"/>
      <c r="DY749" s="7"/>
      <c r="DZ749" s="7"/>
      <c r="EA749" s="7"/>
      <c r="EB749" s="7"/>
      <c r="EC749" s="7"/>
      <c r="ED749" s="7"/>
      <c r="EE749" s="7"/>
      <c r="EF749" s="7"/>
      <c r="EG749" s="7"/>
      <c r="EH749" s="7"/>
      <c r="EI749" s="7"/>
      <c r="EJ749" s="7"/>
      <c r="EK749" s="7"/>
      <c r="EL749" s="7"/>
      <c r="EM749" s="7"/>
      <c r="EN749" s="7"/>
      <c r="EO749" s="7"/>
      <c r="EP749" s="7"/>
      <c r="EQ749" s="7"/>
      <c r="ER749" s="7"/>
      <c r="ES749" s="7"/>
      <c r="ET749" s="7"/>
      <c r="EU749" s="7"/>
      <c r="EV749" s="7"/>
      <c r="EW749" s="7"/>
      <c r="EX749" s="7"/>
      <c r="EY749" s="7"/>
      <c r="EZ749" s="7"/>
      <c r="FA749" s="7"/>
      <c r="FB749" s="7"/>
      <c r="FC749" s="7"/>
      <c r="FD749" s="7"/>
      <c r="FE749" s="7"/>
      <c r="FF749" s="7"/>
      <c r="FG749" s="7"/>
      <c r="FH749" s="7"/>
      <c r="FI749" s="7"/>
      <c r="FJ749" s="7"/>
      <c r="FK749" s="7"/>
      <c r="FL749" s="7"/>
      <c r="FM749" s="7"/>
      <c r="FN749" s="7"/>
      <c r="FO749" s="7"/>
      <c r="FP749" s="7"/>
      <c r="FQ749" s="7"/>
      <c r="FR749" s="7"/>
      <c r="FS749" s="7"/>
      <c r="FT749" s="7"/>
      <c r="FU749" s="7"/>
      <c r="FV749" s="7"/>
      <c r="FW749" s="7"/>
      <c r="FX749" s="7"/>
      <c r="FY749" s="7"/>
      <c r="FZ749" s="7"/>
      <c r="GA749" s="7"/>
      <c r="GB749" s="7"/>
      <c r="GC749" s="7"/>
      <c r="GD749" s="7"/>
      <c r="GE749" s="7"/>
      <c r="GF749" s="7"/>
      <c r="GG749" s="7"/>
      <c r="GH749" s="7"/>
      <c r="GI749" s="7"/>
      <c r="GJ749" s="7"/>
      <c r="GK749" s="7"/>
      <c r="GL749" s="7"/>
      <c r="GM749" s="7"/>
      <c r="GN749" s="7"/>
      <c r="GO749" s="7"/>
      <c r="GP749" s="7"/>
      <c r="GQ749" s="7"/>
      <c r="GR749" s="7"/>
      <c r="GS749" s="7"/>
      <c r="GT749" s="7"/>
      <c r="GU749" s="7"/>
      <c r="GV749" s="7"/>
      <c r="GW749" s="7"/>
      <c r="GX749" s="7"/>
      <c r="GY749" s="7"/>
      <c r="GZ749" s="7"/>
      <c r="HA749" s="7"/>
      <c r="HB749" s="7"/>
      <c r="HC749" s="7"/>
      <c r="HD749" s="7"/>
      <c r="HE749" s="7"/>
      <c r="HF749" s="7"/>
      <c r="HG749" s="7"/>
      <c r="HH749" s="7"/>
      <c r="HI749" s="7"/>
      <c r="HJ749" s="7"/>
      <c r="HK749" s="7"/>
      <c r="HL749" s="7"/>
      <c r="HM749" s="7"/>
      <c r="HN749" s="7"/>
      <c r="HO749" s="7"/>
      <c r="HP749" s="7"/>
      <c r="HQ749" s="7"/>
      <c r="HR749" s="7"/>
      <c r="HS749" s="7"/>
      <c r="HT749" s="7"/>
      <c r="HU749" s="7"/>
      <c r="HV749" s="7"/>
      <c r="HW749" s="7"/>
      <c r="HX749" s="7"/>
      <c r="HY749" s="7"/>
      <c r="HZ749" s="7"/>
      <c r="IA749" s="7"/>
      <c r="IB749" s="7"/>
      <c r="IC749" s="7"/>
      <c r="ID749" s="7"/>
      <c r="IE749" s="7"/>
      <c r="IF749" s="7"/>
      <c r="IG749" s="7"/>
      <c r="IH749" s="7"/>
      <c r="II749" s="7"/>
      <c r="IJ749" s="7"/>
      <c r="IK749" s="7"/>
      <c r="IL749" s="7"/>
      <c r="IM749" s="7"/>
      <c r="IN749" s="7"/>
      <c r="IO749" s="7"/>
      <c r="IP749" s="7"/>
      <c r="IQ749" s="7"/>
      <c r="IR749" s="7"/>
      <c r="IS749" s="7"/>
      <c r="IT749" s="7"/>
      <c r="IU749" s="7"/>
      <c r="IV749" s="7"/>
      <c r="IW749" s="7"/>
      <c r="IX749" s="7"/>
      <c r="IY749" s="7"/>
      <c r="IZ749" s="7"/>
      <c r="JA749" s="7"/>
      <c r="JB749" s="7"/>
      <c r="JC749" s="7"/>
      <c r="JD749" s="7"/>
      <c r="JE749" s="7"/>
      <c r="JF749" s="7"/>
      <c r="JG749" s="7"/>
      <c r="JH749" s="7"/>
      <c r="JI749" s="7"/>
      <c r="JJ749" s="7"/>
      <c r="JK749" s="7"/>
      <c r="JL749" s="7"/>
      <c r="JM749" s="7"/>
      <c r="JN749" s="7"/>
      <c r="JO749" s="7"/>
      <c r="JP749" s="7"/>
      <c r="JQ749" s="7"/>
      <c r="JR749" s="7"/>
      <c r="JS749" s="7"/>
      <c r="JT749" s="7"/>
      <c r="JU749" s="7"/>
      <c r="JV749" s="7"/>
      <c r="JW749" s="7"/>
      <c r="JX749" s="7"/>
      <c r="JY749" s="7"/>
      <c r="JZ749" s="7"/>
      <c r="KA749" s="7"/>
      <c r="KB749" s="7"/>
      <c r="KC749" s="7"/>
      <c r="KD749" s="7"/>
      <c r="KE749" s="7"/>
      <c r="KF749" s="7"/>
      <c r="KG749" s="7"/>
      <c r="KH749" s="7"/>
      <c r="KI749" s="7"/>
      <c r="KJ749" s="7"/>
      <c r="KK749" s="7"/>
      <c r="KL749" s="7"/>
      <c r="KM749" s="7"/>
      <c r="KN749" s="7"/>
      <c r="KO749" s="7"/>
      <c r="KP749" s="7"/>
      <c r="KQ749" s="7"/>
      <c r="KR749" s="7"/>
      <c r="KS749" s="7"/>
      <c r="KT749" s="7"/>
      <c r="KU749" s="7"/>
      <c r="KV749" s="7"/>
      <c r="KW749" s="7"/>
      <c r="KX749" s="7"/>
      <c r="KY749" s="7"/>
      <c r="KZ749" s="7"/>
      <c r="LA749" s="7"/>
      <c r="LB749" s="7"/>
      <c r="LC749" s="7"/>
      <c r="LD749" s="7"/>
      <c r="LE749" s="7"/>
      <c r="LF749" s="7"/>
      <c r="LG749" s="7"/>
      <c r="LH749" s="7"/>
      <c r="LI749" s="7"/>
      <c r="LJ749" s="7"/>
      <c r="LK749" s="7"/>
      <c r="LL749" s="7"/>
      <c r="LM749" s="7"/>
      <c r="LN749" s="7"/>
      <c r="LO749" s="7"/>
      <c r="LP749" s="7"/>
      <c r="LQ749" s="7"/>
      <c r="LR749" s="7"/>
      <c r="LS749" s="7"/>
      <c r="LT749" s="7"/>
      <c r="LU749" s="7"/>
      <c r="LV749" s="7"/>
      <c r="LW749" s="7"/>
      <c r="LX749" s="7"/>
      <c r="LY749" s="7"/>
      <c r="LZ749" s="7"/>
      <c r="MA749" s="7"/>
      <c r="MB749" s="7"/>
      <c r="MC749" s="7"/>
      <c r="MD749" s="7"/>
      <c r="ME749" s="7"/>
      <c r="MF749" s="7"/>
      <c r="MG749" s="7"/>
      <c r="MH749" s="7"/>
      <c r="MI749" s="7"/>
      <c r="MJ749" s="7"/>
      <c r="MK749" s="7"/>
      <c r="ML749" s="7"/>
      <c r="MM749" s="7"/>
      <c r="MN749" s="7"/>
      <c r="MO749" s="7"/>
      <c r="MP749" s="7"/>
      <c r="MQ749" s="7"/>
      <c r="MR749" s="7"/>
      <c r="MS749" s="7"/>
      <c r="MT749" s="7"/>
      <c r="MU749" s="7"/>
      <c r="MV749" s="7"/>
      <c r="MW749" s="7"/>
      <c r="MX749" s="7"/>
      <c r="MY749" s="7"/>
      <c r="MZ749" s="7"/>
      <c r="NA749" s="7"/>
      <c r="NB749" s="7"/>
      <c r="NC749" s="7"/>
      <c r="ND749" s="7"/>
      <c r="NE749" s="7"/>
      <c r="NF749" s="7"/>
      <c r="NG749" s="7"/>
      <c r="NH749" s="7"/>
      <c r="NI749" s="7"/>
      <c r="NJ749" s="7"/>
      <c r="NK749" s="7"/>
      <c r="NL749" s="7"/>
      <c r="NM749" s="7"/>
      <c r="NN749" s="7"/>
      <c r="NO749" s="7"/>
      <c r="NP749" s="7"/>
      <c r="NQ749" s="7"/>
      <c r="NR749" s="7"/>
      <c r="NS749" s="7"/>
      <c r="NT749" s="7"/>
      <c r="NU749" s="7"/>
      <c r="NV749" s="7"/>
      <c r="NW749" s="7"/>
      <c r="NX749" s="7"/>
      <c r="NY749" s="7"/>
      <c r="NZ749" s="7"/>
      <c r="OA749" s="7"/>
      <c r="OB749" s="7"/>
      <c r="OC749" s="7"/>
      <c r="OD749" s="7"/>
      <c r="OE749" s="7"/>
      <c r="OF749" s="7"/>
      <c r="OG749" s="7"/>
      <c r="OH749" s="7"/>
      <c r="OI749" s="7"/>
      <c r="OJ749" s="7"/>
      <c r="OK749" s="7"/>
      <c r="OL749" s="7"/>
      <c r="OM749" s="7"/>
      <c r="ON749" s="7"/>
      <c r="OO749" s="7"/>
      <c r="OP749" s="7"/>
      <c r="OQ749" s="7"/>
      <c r="OR749" s="7"/>
      <c r="OS749" s="7"/>
      <c r="OT749" s="7"/>
      <c r="OU749" s="7"/>
      <c r="OV749" s="7"/>
      <c r="OW749" s="7"/>
      <c r="OX749" s="7"/>
      <c r="OY749" s="7"/>
      <c r="OZ749" s="7"/>
      <c r="PA749" s="7"/>
      <c r="PB749" s="7"/>
      <c r="PC749" s="7"/>
      <c r="PD749" s="7"/>
      <c r="PE749" s="7"/>
      <c r="PF749" s="7"/>
      <c r="PG749" s="7"/>
      <c r="PH749" s="7"/>
      <c r="PI749" s="7"/>
      <c r="PJ749" s="7"/>
      <c r="PK749" s="7"/>
      <c r="PL749" s="7"/>
      <c r="PM749" s="7"/>
      <c r="PN749" s="7"/>
      <c r="PO749" s="7"/>
      <c r="PP749" s="7"/>
      <c r="PQ749" s="7"/>
      <c r="PR749" s="7"/>
      <c r="PS749" s="7"/>
      <c r="PT749" s="7"/>
      <c r="PU749" s="7"/>
      <c r="PV749" s="7"/>
      <c r="PW749" s="7"/>
      <c r="PX749" s="7"/>
      <c r="PY749" s="7"/>
      <c r="PZ749" s="7"/>
      <c r="QA749" s="7"/>
      <c r="QB749" s="7"/>
      <c r="QC749" s="7"/>
      <c r="QD749" s="7"/>
      <c r="QE749" s="7"/>
      <c r="QF749" s="7"/>
      <c r="QG749" s="7"/>
      <c r="QH749" s="7"/>
      <c r="QI749" s="7"/>
      <c r="QJ749" s="7"/>
      <c r="QK749" s="7"/>
      <c r="QL749" s="7"/>
      <c r="QM749" s="7"/>
      <c r="QN749" s="7"/>
      <c r="QO749" s="7"/>
      <c r="QP749" s="7"/>
      <c r="QQ749" s="7"/>
      <c r="QR749" s="7"/>
      <c r="QS749" s="7"/>
      <c r="QT749" s="7"/>
      <c r="QU749" s="7"/>
      <c r="QV749" s="7"/>
      <c r="QW749" s="7"/>
      <c r="QX749" s="7"/>
      <c r="QY749" s="7"/>
      <c r="QZ749" s="7"/>
      <c r="RA749" s="7"/>
      <c r="RB749" s="7"/>
      <c r="RC749" s="7"/>
      <c r="RD749" s="7"/>
      <c r="RE749" s="7"/>
      <c r="RF749" s="7"/>
      <c r="RG749" s="7"/>
      <c r="RH749" s="7"/>
      <c r="RI749" s="7"/>
      <c r="RJ749" s="7"/>
      <c r="RK749" s="7"/>
      <c r="RL749" s="7"/>
      <c r="RM749" s="7"/>
      <c r="RN749" s="7"/>
      <c r="RO749" s="7"/>
      <c r="RP749" s="7"/>
      <c r="RQ749" s="7"/>
      <c r="RR749" s="7"/>
      <c r="RS749" s="7"/>
      <c r="RT749" s="7"/>
      <c r="RU749" s="7"/>
      <c r="RV749" s="7"/>
      <c r="RW749" s="7"/>
      <c r="RX749" s="7"/>
      <c r="RY749" s="7"/>
      <c r="RZ749" s="7"/>
      <c r="SA749" s="7"/>
      <c r="SB749" s="7"/>
      <c r="SC749" s="7"/>
      <c r="SD749" s="7"/>
      <c r="SE749" s="7"/>
      <c r="SF749" s="7"/>
      <c r="SG749" s="7"/>
      <c r="SH749" s="7"/>
      <c r="SI749" s="7"/>
      <c r="SJ749" s="7"/>
      <c r="SK749" s="7"/>
    </row>
    <row r="750" ht="14.2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  <c r="DT750" s="7"/>
      <c r="DU750" s="7"/>
      <c r="DV750" s="7"/>
      <c r="DW750" s="7"/>
      <c r="DX750" s="7"/>
      <c r="DY750" s="7"/>
      <c r="DZ750" s="7"/>
      <c r="EA750" s="7"/>
      <c r="EB750" s="7"/>
      <c r="EC750" s="7"/>
      <c r="ED750" s="7"/>
      <c r="EE750" s="7"/>
      <c r="EF750" s="7"/>
      <c r="EG750" s="7"/>
      <c r="EH750" s="7"/>
      <c r="EI750" s="7"/>
      <c r="EJ750" s="7"/>
      <c r="EK750" s="7"/>
      <c r="EL750" s="7"/>
      <c r="EM750" s="7"/>
      <c r="EN750" s="7"/>
      <c r="EO750" s="7"/>
      <c r="EP750" s="7"/>
      <c r="EQ750" s="7"/>
      <c r="ER750" s="7"/>
      <c r="ES750" s="7"/>
      <c r="ET750" s="7"/>
      <c r="EU750" s="7"/>
      <c r="EV750" s="7"/>
      <c r="EW750" s="7"/>
      <c r="EX750" s="7"/>
      <c r="EY750" s="7"/>
      <c r="EZ750" s="7"/>
      <c r="FA750" s="7"/>
      <c r="FB750" s="7"/>
      <c r="FC750" s="7"/>
      <c r="FD750" s="7"/>
      <c r="FE750" s="7"/>
      <c r="FF750" s="7"/>
      <c r="FG750" s="7"/>
      <c r="FH750" s="7"/>
      <c r="FI750" s="7"/>
      <c r="FJ750" s="7"/>
      <c r="FK750" s="7"/>
      <c r="FL750" s="7"/>
      <c r="FM750" s="7"/>
      <c r="FN750" s="7"/>
      <c r="FO750" s="7"/>
      <c r="FP750" s="7"/>
      <c r="FQ750" s="7"/>
      <c r="FR750" s="7"/>
      <c r="FS750" s="7"/>
      <c r="FT750" s="7"/>
      <c r="FU750" s="7"/>
      <c r="FV750" s="7"/>
      <c r="FW750" s="7"/>
      <c r="FX750" s="7"/>
      <c r="FY750" s="7"/>
      <c r="FZ750" s="7"/>
      <c r="GA750" s="7"/>
      <c r="GB750" s="7"/>
      <c r="GC750" s="7"/>
      <c r="GD750" s="7"/>
      <c r="GE750" s="7"/>
      <c r="GF750" s="7"/>
      <c r="GG750" s="7"/>
      <c r="GH750" s="7"/>
      <c r="GI750" s="7"/>
      <c r="GJ750" s="7"/>
      <c r="GK750" s="7"/>
      <c r="GL750" s="7"/>
      <c r="GM750" s="7"/>
      <c r="GN750" s="7"/>
      <c r="GO750" s="7"/>
      <c r="GP750" s="7"/>
      <c r="GQ750" s="7"/>
      <c r="GR750" s="7"/>
      <c r="GS750" s="7"/>
      <c r="GT750" s="7"/>
      <c r="GU750" s="7"/>
      <c r="GV750" s="7"/>
      <c r="GW750" s="7"/>
      <c r="GX750" s="7"/>
      <c r="GY750" s="7"/>
      <c r="GZ750" s="7"/>
      <c r="HA750" s="7"/>
      <c r="HB750" s="7"/>
      <c r="HC750" s="7"/>
      <c r="HD750" s="7"/>
      <c r="HE750" s="7"/>
      <c r="HF750" s="7"/>
      <c r="HG750" s="7"/>
      <c r="HH750" s="7"/>
      <c r="HI750" s="7"/>
      <c r="HJ750" s="7"/>
      <c r="HK750" s="7"/>
      <c r="HL750" s="7"/>
      <c r="HM750" s="7"/>
      <c r="HN750" s="7"/>
      <c r="HO750" s="7"/>
      <c r="HP750" s="7"/>
      <c r="HQ750" s="7"/>
      <c r="HR750" s="7"/>
      <c r="HS750" s="7"/>
      <c r="HT750" s="7"/>
      <c r="HU750" s="7"/>
      <c r="HV750" s="7"/>
      <c r="HW750" s="7"/>
      <c r="HX750" s="7"/>
      <c r="HY750" s="7"/>
      <c r="HZ750" s="7"/>
      <c r="IA750" s="7"/>
      <c r="IB750" s="7"/>
      <c r="IC750" s="7"/>
      <c r="ID750" s="7"/>
      <c r="IE750" s="7"/>
      <c r="IF750" s="7"/>
      <c r="IG750" s="7"/>
      <c r="IH750" s="7"/>
      <c r="II750" s="7"/>
      <c r="IJ750" s="7"/>
      <c r="IK750" s="7"/>
      <c r="IL750" s="7"/>
      <c r="IM750" s="7"/>
      <c r="IN750" s="7"/>
      <c r="IO750" s="7"/>
      <c r="IP750" s="7"/>
      <c r="IQ750" s="7"/>
      <c r="IR750" s="7"/>
      <c r="IS750" s="7"/>
      <c r="IT750" s="7"/>
      <c r="IU750" s="7"/>
      <c r="IV750" s="7"/>
      <c r="IW750" s="7"/>
      <c r="IX750" s="7"/>
      <c r="IY750" s="7"/>
      <c r="IZ750" s="7"/>
      <c r="JA750" s="7"/>
      <c r="JB750" s="7"/>
      <c r="JC750" s="7"/>
      <c r="JD750" s="7"/>
      <c r="JE750" s="7"/>
      <c r="JF750" s="7"/>
      <c r="JG750" s="7"/>
      <c r="JH750" s="7"/>
      <c r="JI750" s="7"/>
      <c r="JJ750" s="7"/>
      <c r="JK750" s="7"/>
      <c r="JL750" s="7"/>
      <c r="JM750" s="7"/>
      <c r="JN750" s="7"/>
      <c r="JO750" s="7"/>
      <c r="JP750" s="7"/>
      <c r="JQ750" s="7"/>
      <c r="JR750" s="7"/>
      <c r="JS750" s="7"/>
      <c r="JT750" s="7"/>
      <c r="JU750" s="7"/>
      <c r="JV750" s="7"/>
      <c r="JW750" s="7"/>
      <c r="JX750" s="7"/>
      <c r="JY750" s="7"/>
      <c r="JZ750" s="7"/>
      <c r="KA750" s="7"/>
      <c r="KB750" s="7"/>
      <c r="KC750" s="7"/>
      <c r="KD750" s="7"/>
      <c r="KE750" s="7"/>
      <c r="KF750" s="7"/>
      <c r="KG750" s="7"/>
      <c r="KH750" s="7"/>
      <c r="KI750" s="7"/>
      <c r="KJ750" s="7"/>
      <c r="KK750" s="7"/>
      <c r="KL750" s="7"/>
      <c r="KM750" s="7"/>
      <c r="KN750" s="7"/>
      <c r="KO750" s="7"/>
      <c r="KP750" s="7"/>
      <c r="KQ750" s="7"/>
      <c r="KR750" s="7"/>
      <c r="KS750" s="7"/>
      <c r="KT750" s="7"/>
      <c r="KU750" s="7"/>
      <c r="KV750" s="7"/>
      <c r="KW750" s="7"/>
      <c r="KX750" s="7"/>
      <c r="KY750" s="7"/>
      <c r="KZ750" s="7"/>
      <c r="LA750" s="7"/>
      <c r="LB750" s="7"/>
      <c r="LC750" s="7"/>
      <c r="LD750" s="7"/>
      <c r="LE750" s="7"/>
      <c r="LF750" s="7"/>
      <c r="LG750" s="7"/>
      <c r="LH750" s="7"/>
      <c r="LI750" s="7"/>
      <c r="LJ750" s="7"/>
      <c r="LK750" s="7"/>
      <c r="LL750" s="7"/>
      <c r="LM750" s="7"/>
      <c r="LN750" s="7"/>
      <c r="LO750" s="7"/>
      <c r="LP750" s="7"/>
      <c r="LQ750" s="7"/>
      <c r="LR750" s="7"/>
      <c r="LS750" s="7"/>
      <c r="LT750" s="7"/>
      <c r="LU750" s="7"/>
      <c r="LV750" s="7"/>
      <c r="LW750" s="7"/>
      <c r="LX750" s="7"/>
      <c r="LY750" s="7"/>
      <c r="LZ750" s="7"/>
      <c r="MA750" s="7"/>
      <c r="MB750" s="7"/>
      <c r="MC750" s="7"/>
      <c r="MD750" s="7"/>
      <c r="ME750" s="7"/>
      <c r="MF750" s="7"/>
      <c r="MG750" s="7"/>
      <c r="MH750" s="7"/>
      <c r="MI750" s="7"/>
      <c r="MJ750" s="7"/>
      <c r="MK750" s="7"/>
      <c r="ML750" s="7"/>
      <c r="MM750" s="7"/>
      <c r="MN750" s="7"/>
      <c r="MO750" s="7"/>
      <c r="MP750" s="7"/>
      <c r="MQ750" s="7"/>
      <c r="MR750" s="7"/>
      <c r="MS750" s="7"/>
      <c r="MT750" s="7"/>
      <c r="MU750" s="7"/>
      <c r="MV750" s="7"/>
      <c r="MW750" s="7"/>
      <c r="MX750" s="7"/>
      <c r="MY750" s="7"/>
      <c r="MZ750" s="7"/>
      <c r="NA750" s="7"/>
      <c r="NB750" s="7"/>
      <c r="NC750" s="7"/>
      <c r="ND750" s="7"/>
      <c r="NE750" s="7"/>
      <c r="NF750" s="7"/>
      <c r="NG750" s="7"/>
      <c r="NH750" s="7"/>
      <c r="NI750" s="7"/>
      <c r="NJ750" s="7"/>
      <c r="NK750" s="7"/>
      <c r="NL750" s="7"/>
      <c r="NM750" s="7"/>
      <c r="NN750" s="7"/>
      <c r="NO750" s="7"/>
      <c r="NP750" s="7"/>
      <c r="NQ750" s="7"/>
      <c r="NR750" s="7"/>
      <c r="NS750" s="7"/>
      <c r="NT750" s="7"/>
      <c r="NU750" s="7"/>
      <c r="NV750" s="7"/>
      <c r="NW750" s="7"/>
      <c r="NX750" s="7"/>
      <c r="NY750" s="7"/>
      <c r="NZ750" s="7"/>
      <c r="OA750" s="7"/>
      <c r="OB750" s="7"/>
      <c r="OC750" s="7"/>
      <c r="OD750" s="7"/>
      <c r="OE750" s="7"/>
      <c r="OF750" s="7"/>
      <c r="OG750" s="7"/>
      <c r="OH750" s="7"/>
      <c r="OI750" s="7"/>
      <c r="OJ750" s="7"/>
      <c r="OK750" s="7"/>
      <c r="OL750" s="7"/>
      <c r="OM750" s="7"/>
      <c r="ON750" s="7"/>
      <c r="OO750" s="7"/>
      <c r="OP750" s="7"/>
      <c r="OQ750" s="7"/>
      <c r="OR750" s="7"/>
      <c r="OS750" s="7"/>
      <c r="OT750" s="7"/>
      <c r="OU750" s="7"/>
      <c r="OV750" s="7"/>
      <c r="OW750" s="7"/>
      <c r="OX750" s="7"/>
      <c r="OY750" s="7"/>
      <c r="OZ750" s="7"/>
      <c r="PA750" s="7"/>
      <c r="PB750" s="7"/>
      <c r="PC750" s="7"/>
      <c r="PD750" s="7"/>
      <c r="PE750" s="7"/>
      <c r="PF750" s="7"/>
      <c r="PG750" s="7"/>
      <c r="PH750" s="7"/>
      <c r="PI750" s="7"/>
      <c r="PJ750" s="7"/>
      <c r="PK750" s="7"/>
      <c r="PL750" s="7"/>
      <c r="PM750" s="7"/>
      <c r="PN750" s="7"/>
      <c r="PO750" s="7"/>
      <c r="PP750" s="7"/>
      <c r="PQ750" s="7"/>
      <c r="PR750" s="7"/>
      <c r="PS750" s="7"/>
      <c r="PT750" s="7"/>
      <c r="PU750" s="7"/>
      <c r="PV750" s="7"/>
      <c r="PW750" s="7"/>
      <c r="PX750" s="7"/>
      <c r="PY750" s="7"/>
      <c r="PZ750" s="7"/>
      <c r="QA750" s="7"/>
      <c r="QB750" s="7"/>
      <c r="QC750" s="7"/>
      <c r="QD750" s="7"/>
      <c r="QE750" s="7"/>
      <c r="QF750" s="7"/>
      <c r="QG750" s="7"/>
      <c r="QH750" s="7"/>
      <c r="QI750" s="7"/>
      <c r="QJ750" s="7"/>
      <c r="QK750" s="7"/>
      <c r="QL750" s="7"/>
      <c r="QM750" s="7"/>
      <c r="QN750" s="7"/>
      <c r="QO750" s="7"/>
      <c r="QP750" s="7"/>
      <c r="QQ750" s="7"/>
      <c r="QR750" s="7"/>
      <c r="QS750" s="7"/>
      <c r="QT750" s="7"/>
      <c r="QU750" s="7"/>
      <c r="QV750" s="7"/>
      <c r="QW750" s="7"/>
      <c r="QX750" s="7"/>
      <c r="QY750" s="7"/>
      <c r="QZ750" s="7"/>
      <c r="RA750" s="7"/>
      <c r="RB750" s="7"/>
      <c r="RC750" s="7"/>
      <c r="RD750" s="7"/>
      <c r="RE750" s="7"/>
      <c r="RF750" s="7"/>
      <c r="RG750" s="7"/>
      <c r="RH750" s="7"/>
      <c r="RI750" s="7"/>
      <c r="RJ750" s="7"/>
      <c r="RK750" s="7"/>
      <c r="RL750" s="7"/>
      <c r="RM750" s="7"/>
      <c r="RN750" s="7"/>
      <c r="RO750" s="7"/>
      <c r="RP750" s="7"/>
      <c r="RQ750" s="7"/>
      <c r="RR750" s="7"/>
      <c r="RS750" s="7"/>
      <c r="RT750" s="7"/>
      <c r="RU750" s="7"/>
      <c r="RV750" s="7"/>
      <c r="RW750" s="7"/>
      <c r="RX750" s="7"/>
      <c r="RY750" s="7"/>
      <c r="RZ750" s="7"/>
      <c r="SA750" s="7"/>
      <c r="SB750" s="7"/>
      <c r="SC750" s="7"/>
      <c r="SD750" s="7"/>
      <c r="SE750" s="7"/>
      <c r="SF750" s="7"/>
      <c r="SG750" s="7"/>
      <c r="SH750" s="7"/>
      <c r="SI750" s="7"/>
      <c r="SJ750" s="7"/>
      <c r="SK750" s="7"/>
    </row>
    <row r="751" ht="14.2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  <c r="DT751" s="7"/>
      <c r="DU751" s="7"/>
      <c r="DV751" s="7"/>
      <c r="DW751" s="7"/>
      <c r="DX751" s="7"/>
      <c r="DY751" s="7"/>
      <c r="DZ751" s="7"/>
      <c r="EA751" s="7"/>
      <c r="EB751" s="7"/>
      <c r="EC751" s="7"/>
      <c r="ED751" s="7"/>
      <c r="EE751" s="7"/>
      <c r="EF751" s="7"/>
      <c r="EG751" s="7"/>
      <c r="EH751" s="7"/>
      <c r="EI751" s="7"/>
      <c r="EJ751" s="7"/>
      <c r="EK751" s="7"/>
      <c r="EL751" s="7"/>
      <c r="EM751" s="7"/>
      <c r="EN751" s="7"/>
      <c r="EO751" s="7"/>
      <c r="EP751" s="7"/>
      <c r="EQ751" s="7"/>
      <c r="ER751" s="7"/>
      <c r="ES751" s="7"/>
      <c r="ET751" s="7"/>
      <c r="EU751" s="7"/>
      <c r="EV751" s="7"/>
      <c r="EW751" s="7"/>
      <c r="EX751" s="7"/>
      <c r="EY751" s="7"/>
      <c r="EZ751" s="7"/>
      <c r="FA751" s="7"/>
      <c r="FB751" s="7"/>
      <c r="FC751" s="7"/>
      <c r="FD751" s="7"/>
      <c r="FE751" s="7"/>
      <c r="FF751" s="7"/>
      <c r="FG751" s="7"/>
      <c r="FH751" s="7"/>
      <c r="FI751" s="7"/>
      <c r="FJ751" s="7"/>
      <c r="FK751" s="7"/>
      <c r="FL751" s="7"/>
      <c r="FM751" s="7"/>
      <c r="FN751" s="7"/>
      <c r="FO751" s="7"/>
      <c r="FP751" s="7"/>
      <c r="FQ751" s="7"/>
      <c r="FR751" s="7"/>
      <c r="FS751" s="7"/>
      <c r="FT751" s="7"/>
      <c r="FU751" s="7"/>
      <c r="FV751" s="7"/>
      <c r="FW751" s="7"/>
      <c r="FX751" s="7"/>
      <c r="FY751" s="7"/>
      <c r="FZ751" s="7"/>
      <c r="GA751" s="7"/>
      <c r="GB751" s="7"/>
      <c r="GC751" s="7"/>
      <c r="GD751" s="7"/>
      <c r="GE751" s="7"/>
      <c r="GF751" s="7"/>
      <c r="GG751" s="7"/>
      <c r="GH751" s="7"/>
      <c r="GI751" s="7"/>
      <c r="GJ751" s="7"/>
      <c r="GK751" s="7"/>
      <c r="GL751" s="7"/>
      <c r="GM751" s="7"/>
      <c r="GN751" s="7"/>
      <c r="GO751" s="7"/>
      <c r="GP751" s="7"/>
      <c r="GQ751" s="7"/>
      <c r="GR751" s="7"/>
      <c r="GS751" s="7"/>
      <c r="GT751" s="7"/>
      <c r="GU751" s="7"/>
      <c r="GV751" s="7"/>
      <c r="GW751" s="7"/>
      <c r="GX751" s="7"/>
      <c r="GY751" s="7"/>
      <c r="GZ751" s="7"/>
      <c r="HA751" s="7"/>
      <c r="HB751" s="7"/>
      <c r="HC751" s="7"/>
      <c r="HD751" s="7"/>
      <c r="HE751" s="7"/>
      <c r="HF751" s="7"/>
      <c r="HG751" s="7"/>
      <c r="HH751" s="7"/>
      <c r="HI751" s="7"/>
      <c r="HJ751" s="7"/>
      <c r="HK751" s="7"/>
      <c r="HL751" s="7"/>
      <c r="HM751" s="7"/>
      <c r="HN751" s="7"/>
      <c r="HO751" s="7"/>
      <c r="HP751" s="7"/>
      <c r="HQ751" s="7"/>
      <c r="HR751" s="7"/>
      <c r="HS751" s="7"/>
      <c r="HT751" s="7"/>
      <c r="HU751" s="7"/>
      <c r="HV751" s="7"/>
      <c r="HW751" s="7"/>
      <c r="HX751" s="7"/>
      <c r="HY751" s="7"/>
      <c r="HZ751" s="7"/>
      <c r="IA751" s="7"/>
      <c r="IB751" s="7"/>
      <c r="IC751" s="7"/>
      <c r="ID751" s="7"/>
      <c r="IE751" s="7"/>
      <c r="IF751" s="7"/>
      <c r="IG751" s="7"/>
      <c r="IH751" s="7"/>
      <c r="II751" s="7"/>
      <c r="IJ751" s="7"/>
      <c r="IK751" s="7"/>
      <c r="IL751" s="7"/>
      <c r="IM751" s="7"/>
      <c r="IN751" s="7"/>
      <c r="IO751" s="7"/>
      <c r="IP751" s="7"/>
      <c r="IQ751" s="7"/>
      <c r="IR751" s="7"/>
      <c r="IS751" s="7"/>
      <c r="IT751" s="7"/>
      <c r="IU751" s="7"/>
      <c r="IV751" s="7"/>
      <c r="IW751" s="7"/>
      <c r="IX751" s="7"/>
      <c r="IY751" s="7"/>
      <c r="IZ751" s="7"/>
      <c r="JA751" s="7"/>
      <c r="JB751" s="7"/>
      <c r="JC751" s="7"/>
      <c r="JD751" s="7"/>
      <c r="JE751" s="7"/>
      <c r="JF751" s="7"/>
      <c r="JG751" s="7"/>
      <c r="JH751" s="7"/>
      <c r="JI751" s="7"/>
      <c r="JJ751" s="7"/>
      <c r="JK751" s="7"/>
      <c r="JL751" s="7"/>
      <c r="JM751" s="7"/>
      <c r="JN751" s="7"/>
      <c r="JO751" s="7"/>
      <c r="JP751" s="7"/>
      <c r="JQ751" s="7"/>
      <c r="JR751" s="7"/>
      <c r="JS751" s="7"/>
      <c r="JT751" s="7"/>
      <c r="JU751" s="7"/>
      <c r="JV751" s="7"/>
      <c r="JW751" s="7"/>
      <c r="JX751" s="7"/>
      <c r="JY751" s="7"/>
      <c r="JZ751" s="7"/>
      <c r="KA751" s="7"/>
      <c r="KB751" s="7"/>
      <c r="KC751" s="7"/>
      <c r="KD751" s="7"/>
      <c r="KE751" s="7"/>
      <c r="KF751" s="7"/>
      <c r="KG751" s="7"/>
      <c r="KH751" s="7"/>
      <c r="KI751" s="7"/>
      <c r="KJ751" s="7"/>
      <c r="KK751" s="7"/>
      <c r="KL751" s="7"/>
      <c r="KM751" s="7"/>
      <c r="KN751" s="7"/>
      <c r="KO751" s="7"/>
      <c r="KP751" s="7"/>
      <c r="KQ751" s="7"/>
      <c r="KR751" s="7"/>
      <c r="KS751" s="7"/>
      <c r="KT751" s="7"/>
      <c r="KU751" s="7"/>
      <c r="KV751" s="7"/>
      <c r="KW751" s="7"/>
      <c r="KX751" s="7"/>
      <c r="KY751" s="7"/>
      <c r="KZ751" s="7"/>
      <c r="LA751" s="7"/>
      <c r="LB751" s="7"/>
      <c r="LC751" s="7"/>
      <c r="LD751" s="7"/>
      <c r="LE751" s="7"/>
      <c r="LF751" s="7"/>
      <c r="LG751" s="7"/>
      <c r="LH751" s="7"/>
      <c r="LI751" s="7"/>
      <c r="LJ751" s="7"/>
      <c r="LK751" s="7"/>
      <c r="LL751" s="7"/>
      <c r="LM751" s="7"/>
      <c r="LN751" s="7"/>
      <c r="LO751" s="7"/>
      <c r="LP751" s="7"/>
      <c r="LQ751" s="7"/>
      <c r="LR751" s="7"/>
      <c r="LS751" s="7"/>
      <c r="LT751" s="7"/>
      <c r="LU751" s="7"/>
      <c r="LV751" s="7"/>
      <c r="LW751" s="7"/>
      <c r="LX751" s="7"/>
      <c r="LY751" s="7"/>
      <c r="LZ751" s="7"/>
      <c r="MA751" s="7"/>
      <c r="MB751" s="7"/>
      <c r="MC751" s="7"/>
      <c r="MD751" s="7"/>
      <c r="ME751" s="7"/>
      <c r="MF751" s="7"/>
      <c r="MG751" s="7"/>
      <c r="MH751" s="7"/>
      <c r="MI751" s="7"/>
      <c r="MJ751" s="7"/>
      <c r="MK751" s="7"/>
      <c r="ML751" s="7"/>
      <c r="MM751" s="7"/>
      <c r="MN751" s="7"/>
      <c r="MO751" s="7"/>
      <c r="MP751" s="7"/>
      <c r="MQ751" s="7"/>
      <c r="MR751" s="7"/>
      <c r="MS751" s="7"/>
      <c r="MT751" s="7"/>
      <c r="MU751" s="7"/>
      <c r="MV751" s="7"/>
      <c r="MW751" s="7"/>
      <c r="MX751" s="7"/>
      <c r="MY751" s="7"/>
      <c r="MZ751" s="7"/>
      <c r="NA751" s="7"/>
      <c r="NB751" s="7"/>
      <c r="NC751" s="7"/>
      <c r="ND751" s="7"/>
      <c r="NE751" s="7"/>
      <c r="NF751" s="7"/>
      <c r="NG751" s="7"/>
      <c r="NH751" s="7"/>
      <c r="NI751" s="7"/>
      <c r="NJ751" s="7"/>
      <c r="NK751" s="7"/>
      <c r="NL751" s="7"/>
      <c r="NM751" s="7"/>
      <c r="NN751" s="7"/>
      <c r="NO751" s="7"/>
      <c r="NP751" s="7"/>
      <c r="NQ751" s="7"/>
      <c r="NR751" s="7"/>
      <c r="NS751" s="7"/>
      <c r="NT751" s="7"/>
      <c r="NU751" s="7"/>
      <c r="NV751" s="7"/>
      <c r="NW751" s="7"/>
      <c r="NX751" s="7"/>
      <c r="NY751" s="7"/>
      <c r="NZ751" s="7"/>
      <c r="OA751" s="7"/>
      <c r="OB751" s="7"/>
      <c r="OC751" s="7"/>
      <c r="OD751" s="7"/>
      <c r="OE751" s="7"/>
      <c r="OF751" s="7"/>
      <c r="OG751" s="7"/>
      <c r="OH751" s="7"/>
      <c r="OI751" s="7"/>
      <c r="OJ751" s="7"/>
      <c r="OK751" s="7"/>
      <c r="OL751" s="7"/>
      <c r="OM751" s="7"/>
      <c r="ON751" s="7"/>
      <c r="OO751" s="7"/>
      <c r="OP751" s="7"/>
      <c r="OQ751" s="7"/>
      <c r="OR751" s="7"/>
      <c r="OS751" s="7"/>
      <c r="OT751" s="7"/>
      <c r="OU751" s="7"/>
      <c r="OV751" s="7"/>
      <c r="OW751" s="7"/>
      <c r="OX751" s="7"/>
      <c r="OY751" s="7"/>
      <c r="OZ751" s="7"/>
      <c r="PA751" s="7"/>
      <c r="PB751" s="7"/>
      <c r="PC751" s="7"/>
      <c r="PD751" s="7"/>
      <c r="PE751" s="7"/>
      <c r="PF751" s="7"/>
      <c r="PG751" s="7"/>
      <c r="PH751" s="7"/>
      <c r="PI751" s="7"/>
      <c r="PJ751" s="7"/>
      <c r="PK751" s="7"/>
      <c r="PL751" s="7"/>
      <c r="PM751" s="7"/>
      <c r="PN751" s="7"/>
      <c r="PO751" s="7"/>
      <c r="PP751" s="7"/>
      <c r="PQ751" s="7"/>
      <c r="PR751" s="7"/>
      <c r="PS751" s="7"/>
      <c r="PT751" s="7"/>
      <c r="PU751" s="7"/>
      <c r="PV751" s="7"/>
      <c r="PW751" s="7"/>
      <c r="PX751" s="7"/>
      <c r="PY751" s="7"/>
      <c r="PZ751" s="7"/>
      <c r="QA751" s="7"/>
      <c r="QB751" s="7"/>
      <c r="QC751" s="7"/>
      <c r="QD751" s="7"/>
      <c r="QE751" s="7"/>
      <c r="QF751" s="7"/>
      <c r="QG751" s="7"/>
      <c r="QH751" s="7"/>
      <c r="QI751" s="7"/>
      <c r="QJ751" s="7"/>
      <c r="QK751" s="7"/>
      <c r="QL751" s="7"/>
      <c r="QM751" s="7"/>
      <c r="QN751" s="7"/>
      <c r="QO751" s="7"/>
      <c r="QP751" s="7"/>
      <c r="QQ751" s="7"/>
      <c r="QR751" s="7"/>
      <c r="QS751" s="7"/>
      <c r="QT751" s="7"/>
      <c r="QU751" s="7"/>
      <c r="QV751" s="7"/>
      <c r="QW751" s="7"/>
      <c r="QX751" s="7"/>
      <c r="QY751" s="7"/>
      <c r="QZ751" s="7"/>
      <c r="RA751" s="7"/>
      <c r="RB751" s="7"/>
      <c r="RC751" s="7"/>
      <c r="RD751" s="7"/>
      <c r="RE751" s="7"/>
      <c r="RF751" s="7"/>
      <c r="RG751" s="7"/>
      <c r="RH751" s="7"/>
      <c r="RI751" s="7"/>
      <c r="RJ751" s="7"/>
      <c r="RK751" s="7"/>
      <c r="RL751" s="7"/>
      <c r="RM751" s="7"/>
      <c r="RN751" s="7"/>
      <c r="RO751" s="7"/>
      <c r="RP751" s="7"/>
      <c r="RQ751" s="7"/>
      <c r="RR751" s="7"/>
      <c r="RS751" s="7"/>
      <c r="RT751" s="7"/>
      <c r="RU751" s="7"/>
      <c r="RV751" s="7"/>
      <c r="RW751" s="7"/>
      <c r="RX751" s="7"/>
      <c r="RY751" s="7"/>
      <c r="RZ751" s="7"/>
      <c r="SA751" s="7"/>
      <c r="SB751" s="7"/>
      <c r="SC751" s="7"/>
      <c r="SD751" s="7"/>
      <c r="SE751" s="7"/>
      <c r="SF751" s="7"/>
      <c r="SG751" s="7"/>
      <c r="SH751" s="7"/>
      <c r="SI751" s="7"/>
      <c r="SJ751" s="7"/>
      <c r="SK751" s="7"/>
    </row>
    <row r="752" ht="14.2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  <c r="DT752" s="7"/>
      <c r="DU752" s="7"/>
      <c r="DV752" s="7"/>
      <c r="DW752" s="7"/>
      <c r="DX752" s="7"/>
      <c r="DY752" s="7"/>
      <c r="DZ752" s="7"/>
      <c r="EA752" s="7"/>
      <c r="EB752" s="7"/>
      <c r="EC752" s="7"/>
      <c r="ED752" s="7"/>
      <c r="EE752" s="7"/>
      <c r="EF752" s="7"/>
      <c r="EG752" s="7"/>
      <c r="EH752" s="7"/>
      <c r="EI752" s="7"/>
      <c r="EJ752" s="7"/>
      <c r="EK752" s="7"/>
      <c r="EL752" s="7"/>
      <c r="EM752" s="7"/>
      <c r="EN752" s="7"/>
      <c r="EO752" s="7"/>
      <c r="EP752" s="7"/>
      <c r="EQ752" s="7"/>
      <c r="ER752" s="7"/>
      <c r="ES752" s="7"/>
      <c r="ET752" s="7"/>
      <c r="EU752" s="7"/>
      <c r="EV752" s="7"/>
      <c r="EW752" s="7"/>
      <c r="EX752" s="7"/>
      <c r="EY752" s="7"/>
      <c r="EZ752" s="7"/>
      <c r="FA752" s="7"/>
      <c r="FB752" s="7"/>
      <c r="FC752" s="7"/>
      <c r="FD752" s="7"/>
      <c r="FE752" s="7"/>
      <c r="FF752" s="7"/>
      <c r="FG752" s="7"/>
      <c r="FH752" s="7"/>
      <c r="FI752" s="7"/>
      <c r="FJ752" s="7"/>
      <c r="FK752" s="7"/>
      <c r="FL752" s="7"/>
      <c r="FM752" s="7"/>
      <c r="FN752" s="7"/>
      <c r="FO752" s="7"/>
      <c r="FP752" s="7"/>
      <c r="FQ752" s="7"/>
      <c r="FR752" s="7"/>
      <c r="FS752" s="7"/>
      <c r="FT752" s="7"/>
      <c r="FU752" s="7"/>
      <c r="FV752" s="7"/>
      <c r="FW752" s="7"/>
      <c r="FX752" s="7"/>
      <c r="FY752" s="7"/>
      <c r="FZ752" s="7"/>
      <c r="GA752" s="7"/>
      <c r="GB752" s="7"/>
      <c r="GC752" s="7"/>
      <c r="GD752" s="7"/>
      <c r="GE752" s="7"/>
      <c r="GF752" s="7"/>
      <c r="GG752" s="7"/>
      <c r="GH752" s="7"/>
      <c r="GI752" s="7"/>
      <c r="GJ752" s="7"/>
      <c r="GK752" s="7"/>
      <c r="GL752" s="7"/>
      <c r="GM752" s="7"/>
      <c r="GN752" s="7"/>
      <c r="GO752" s="7"/>
      <c r="GP752" s="7"/>
      <c r="GQ752" s="7"/>
      <c r="GR752" s="7"/>
      <c r="GS752" s="7"/>
      <c r="GT752" s="7"/>
      <c r="GU752" s="7"/>
      <c r="GV752" s="7"/>
      <c r="GW752" s="7"/>
      <c r="GX752" s="7"/>
      <c r="GY752" s="7"/>
      <c r="GZ752" s="7"/>
      <c r="HA752" s="7"/>
      <c r="HB752" s="7"/>
      <c r="HC752" s="7"/>
      <c r="HD752" s="7"/>
      <c r="HE752" s="7"/>
      <c r="HF752" s="7"/>
      <c r="HG752" s="7"/>
      <c r="HH752" s="7"/>
      <c r="HI752" s="7"/>
      <c r="HJ752" s="7"/>
      <c r="HK752" s="7"/>
      <c r="HL752" s="7"/>
      <c r="HM752" s="7"/>
      <c r="HN752" s="7"/>
      <c r="HO752" s="7"/>
      <c r="HP752" s="7"/>
      <c r="HQ752" s="7"/>
      <c r="HR752" s="7"/>
      <c r="HS752" s="7"/>
      <c r="HT752" s="7"/>
      <c r="HU752" s="7"/>
      <c r="HV752" s="7"/>
      <c r="HW752" s="7"/>
      <c r="HX752" s="7"/>
      <c r="HY752" s="7"/>
      <c r="HZ752" s="7"/>
      <c r="IA752" s="7"/>
      <c r="IB752" s="7"/>
      <c r="IC752" s="7"/>
      <c r="ID752" s="7"/>
      <c r="IE752" s="7"/>
      <c r="IF752" s="7"/>
      <c r="IG752" s="7"/>
      <c r="IH752" s="7"/>
      <c r="II752" s="7"/>
      <c r="IJ752" s="7"/>
      <c r="IK752" s="7"/>
      <c r="IL752" s="7"/>
      <c r="IM752" s="7"/>
      <c r="IN752" s="7"/>
      <c r="IO752" s="7"/>
      <c r="IP752" s="7"/>
      <c r="IQ752" s="7"/>
      <c r="IR752" s="7"/>
      <c r="IS752" s="7"/>
      <c r="IT752" s="7"/>
      <c r="IU752" s="7"/>
      <c r="IV752" s="7"/>
      <c r="IW752" s="7"/>
      <c r="IX752" s="7"/>
      <c r="IY752" s="7"/>
      <c r="IZ752" s="7"/>
      <c r="JA752" s="7"/>
      <c r="JB752" s="7"/>
      <c r="JC752" s="7"/>
      <c r="JD752" s="7"/>
      <c r="JE752" s="7"/>
      <c r="JF752" s="7"/>
      <c r="JG752" s="7"/>
      <c r="JH752" s="7"/>
      <c r="JI752" s="7"/>
      <c r="JJ752" s="7"/>
      <c r="JK752" s="7"/>
      <c r="JL752" s="7"/>
      <c r="JM752" s="7"/>
      <c r="JN752" s="7"/>
      <c r="JO752" s="7"/>
      <c r="JP752" s="7"/>
      <c r="JQ752" s="7"/>
      <c r="JR752" s="7"/>
      <c r="JS752" s="7"/>
      <c r="JT752" s="7"/>
      <c r="JU752" s="7"/>
      <c r="JV752" s="7"/>
      <c r="JW752" s="7"/>
      <c r="JX752" s="7"/>
      <c r="JY752" s="7"/>
      <c r="JZ752" s="7"/>
      <c r="KA752" s="7"/>
      <c r="KB752" s="7"/>
      <c r="KC752" s="7"/>
      <c r="KD752" s="7"/>
      <c r="KE752" s="7"/>
      <c r="KF752" s="7"/>
      <c r="KG752" s="7"/>
      <c r="KH752" s="7"/>
      <c r="KI752" s="7"/>
      <c r="KJ752" s="7"/>
      <c r="KK752" s="7"/>
      <c r="KL752" s="7"/>
      <c r="KM752" s="7"/>
      <c r="KN752" s="7"/>
      <c r="KO752" s="7"/>
      <c r="KP752" s="7"/>
      <c r="KQ752" s="7"/>
      <c r="KR752" s="7"/>
      <c r="KS752" s="7"/>
      <c r="KT752" s="7"/>
      <c r="KU752" s="7"/>
      <c r="KV752" s="7"/>
      <c r="KW752" s="7"/>
      <c r="KX752" s="7"/>
      <c r="KY752" s="7"/>
      <c r="KZ752" s="7"/>
      <c r="LA752" s="7"/>
      <c r="LB752" s="7"/>
      <c r="LC752" s="7"/>
      <c r="LD752" s="7"/>
      <c r="LE752" s="7"/>
      <c r="LF752" s="7"/>
      <c r="LG752" s="7"/>
      <c r="LH752" s="7"/>
      <c r="LI752" s="7"/>
      <c r="LJ752" s="7"/>
      <c r="LK752" s="7"/>
      <c r="LL752" s="7"/>
      <c r="LM752" s="7"/>
      <c r="LN752" s="7"/>
      <c r="LO752" s="7"/>
      <c r="LP752" s="7"/>
      <c r="LQ752" s="7"/>
      <c r="LR752" s="7"/>
      <c r="LS752" s="7"/>
      <c r="LT752" s="7"/>
      <c r="LU752" s="7"/>
      <c r="LV752" s="7"/>
      <c r="LW752" s="7"/>
      <c r="LX752" s="7"/>
      <c r="LY752" s="7"/>
      <c r="LZ752" s="7"/>
      <c r="MA752" s="7"/>
      <c r="MB752" s="7"/>
      <c r="MC752" s="7"/>
      <c r="MD752" s="7"/>
      <c r="ME752" s="7"/>
      <c r="MF752" s="7"/>
      <c r="MG752" s="7"/>
      <c r="MH752" s="7"/>
      <c r="MI752" s="7"/>
      <c r="MJ752" s="7"/>
      <c r="MK752" s="7"/>
      <c r="ML752" s="7"/>
      <c r="MM752" s="7"/>
      <c r="MN752" s="7"/>
      <c r="MO752" s="7"/>
      <c r="MP752" s="7"/>
      <c r="MQ752" s="7"/>
      <c r="MR752" s="7"/>
      <c r="MS752" s="7"/>
      <c r="MT752" s="7"/>
      <c r="MU752" s="7"/>
      <c r="MV752" s="7"/>
      <c r="MW752" s="7"/>
      <c r="MX752" s="7"/>
      <c r="MY752" s="7"/>
      <c r="MZ752" s="7"/>
      <c r="NA752" s="7"/>
      <c r="NB752" s="7"/>
      <c r="NC752" s="7"/>
      <c r="ND752" s="7"/>
      <c r="NE752" s="7"/>
      <c r="NF752" s="7"/>
      <c r="NG752" s="7"/>
      <c r="NH752" s="7"/>
      <c r="NI752" s="7"/>
      <c r="NJ752" s="7"/>
      <c r="NK752" s="7"/>
      <c r="NL752" s="7"/>
      <c r="NM752" s="7"/>
      <c r="NN752" s="7"/>
      <c r="NO752" s="7"/>
      <c r="NP752" s="7"/>
      <c r="NQ752" s="7"/>
      <c r="NR752" s="7"/>
      <c r="NS752" s="7"/>
      <c r="NT752" s="7"/>
      <c r="NU752" s="7"/>
      <c r="NV752" s="7"/>
      <c r="NW752" s="7"/>
      <c r="NX752" s="7"/>
      <c r="NY752" s="7"/>
      <c r="NZ752" s="7"/>
      <c r="OA752" s="7"/>
      <c r="OB752" s="7"/>
      <c r="OC752" s="7"/>
      <c r="OD752" s="7"/>
      <c r="OE752" s="7"/>
      <c r="OF752" s="7"/>
      <c r="OG752" s="7"/>
      <c r="OH752" s="7"/>
      <c r="OI752" s="7"/>
      <c r="OJ752" s="7"/>
      <c r="OK752" s="7"/>
      <c r="OL752" s="7"/>
      <c r="OM752" s="7"/>
      <c r="ON752" s="7"/>
      <c r="OO752" s="7"/>
      <c r="OP752" s="7"/>
      <c r="OQ752" s="7"/>
      <c r="OR752" s="7"/>
      <c r="OS752" s="7"/>
      <c r="OT752" s="7"/>
      <c r="OU752" s="7"/>
      <c r="OV752" s="7"/>
      <c r="OW752" s="7"/>
      <c r="OX752" s="7"/>
      <c r="OY752" s="7"/>
      <c r="OZ752" s="7"/>
      <c r="PA752" s="7"/>
      <c r="PB752" s="7"/>
      <c r="PC752" s="7"/>
      <c r="PD752" s="7"/>
      <c r="PE752" s="7"/>
      <c r="PF752" s="7"/>
      <c r="PG752" s="7"/>
      <c r="PH752" s="7"/>
      <c r="PI752" s="7"/>
      <c r="PJ752" s="7"/>
      <c r="PK752" s="7"/>
      <c r="PL752" s="7"/>
      <c r="PM752" s="7"/>
      <c r="PN752" s="7"/>
      <c r="PO752" s="7"/>
      <c r="PP752" s="7"/>
      <c r="PQ752" s="7"/>
      <c r="PR752" s="7"/>
      <c r="PS752" s="7"/>
      <c r="PT752" s="7"/>
      <c r="PU752" s="7"/>
      <c r="PV752" s="7"/>
      <c r="PW752" s="7"/>
      <c r="PX752" s="7"/>
      <c r="PY752" s="7"/>
      <c r="PZ752" s="7"/>
      <c r="QA752" s="7"/>
      <c r="QB752" s="7"/>
      <c r="QC752" s="7"/>
      <c r="QD752" s="7"/>
      <c r="QE752" s="7"/>
      <c r="QF752" s="7"/>
      <c r="QG752" s="7"/>
      <c r="QH752" s="7"/>
      <c r="QI752" s="7"/>
      <c r="QJ752" s="7"/>
      <c r="QK752" s="7"/>
      <c r="QL752" s="7"/>
      <c r="QM752" s="7"/>
      <c r="QN752" s="7"/>
      <c r="QO752" s="7"/>
      <c r="QP752" s="7"/>
      <c r="QQ752" s="7"/>
      <c r="QR752" s="7"/>
      <c r="QS752" s="7"/>
      <c r="QT752" s="7"/>
      <c r="QU752" s="7"/>
      <c r="QV752" s="7"/>
      <c r="QW752" s="7"/>
      <c r="QX752" s="7"/>
      <c r="QY752" s="7"/>
      <c r="QZ752" s="7"/>
      <c r="RA752" s="7"/>
      <c r="RB752" s="7"/>
      <c r="RC752" s="7"/>
      <c r="RD752" s="7"/>
      <c r="RE752" s="7"/>
      <c r="RF752" s="7"/>
      <c r="RG752" s="7"/>
      <c r="RH752" s="7"/>
      <c r="RI752" s="7"/>
      <c r="RJ752" s="7"/>
      <c r="RK752" s="7"/>
      <c r="RL752" s="7"/>
      <c r="RM752" s="7"/>
      <c r="RN752" s="7"/>
      <c r="RO752" s="7"/>
      <c r="RP752" s="7"/>
      <c r="RQ752" s="7"/>
      <c r="RR752" s="7"/>
      <c r="RS752" s="7"/>
      <c r="RT752" s="7"/>
      <c r="RU752" s="7"/>
      <c r="RV752" s="7"/>
      <c r="RW752" s="7"/>
      <c r="RX752" s="7"/>
      <c r="RY752" s="7"/>
      <c r="RZ752" s="7"/>
      <c r="SA752" s="7"/>
      <c r="SB752" s="7"/>
      <c r="SC752" s="7"/>
      <c r="SD752" s="7"/>
      <c r="SE752" s="7"/>
      <c r="SF752" s="7"/>
      <c r="SG752" s="7"/>
      <c r="SH752" s="7"/>
      <c r="SI752" s="7"/>
      <c r="SJ752" s="7"/>
      <c r="SK752" s="7"/>
    </row>
    <row r="753" ht="14.2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  <c r="DT753" s="7"/>
      <c r="DU753" s="7"/>
      <c r="DV753" s="7"/>
      <c r="DW753" s="7"/>
      <c r="DX753" s="7"/>
      <c r="DY753" s="7"/>
      <c r="DZ753" s="7"/>
      <c r="EA753" s="7"/>
      <c r="EB753" s="7"/>
      <c r="EC753" s="7"/>
      <c r="ED753" s="7"/>
      <c r="EE753" s="7"/>
      <c r="EF753" s="7"/>
      <c r="EG753" s="7"/>
      <c r="EH753" s="7"/>
      <c r="EI753" s="7"/>
      <c r="EJ753" s="7"/>
      <c r="EK753" s="7"/>
      <c r="EL753" s="7"/>
      <c r="EM753" s="7"/>
      <c r="EN753" s="7"/>
      <c r="EO753" s="7"/>
      <c r="EP753" s="7"/>
      <c r="EQ753" s="7"/>
      <c r="ER753" s="7"/>
      <c r="ES753" s="7"/>
      <c r="ET753" s="7"/>
      <c r="EU753" s="7"/>
      <c r="EV753" s="7"/>
      <c r="EW753" s="7"/>
      <c r="EX753" s="7"/>
      <c r="EY753" s="7"/>
      <c r="EZ753" s="7"/>
      <c r="FA753" s="7"/>
      <c r="FB753" s="7"/>
      <c r="FC753" s="7"/>
      <c r="FD753" s="7"/>
      <c r="FE753" s="7"/>
      <c r="FF753" s="7"/>
      <c r="FG753" s="7"/>
      <c r="FH753" s="7"/>
      <c r="FI753" s="7"/>
      <c r="FJ753" s="7"/>
      <c r="FK753" s="7"/>
      <c r="FL753" s="7"/>
      <c r="FM753" s="7"/>
      <c r="FN753" s="7"/>
      <c r="FO753" s="7"/>
      <c r="FP753" s="7"/>
      <c r="FQ753" s="7"/>
      <c r="FR753" s="7"/>
      <c r="FS753" s="7"/>
      <c r="FT753" s="7"/>
      <c r="FU753" s="7"/>
      <c r="FV753" s="7"/>
      <c r="FW753" s="7"/>
      <c r="FX753" s="7"/>
      <c r="FY753" s="7"/>
      <c r="FZ753" s="7"/>
      <c r="GA753" s="7"/>
      <c r="GB753" s="7"/>
      <c r="GC753" s="7"/>
      <c r="GD753" s="7"/>
      <c r="GE753" s="7"/>
      <c r="GF753" s="7"/>
      <c r="GG753" s="7"/>
      <c r="GH753" s="7"/>
      <c r="GI753" s="7"/>
      <c r="GJ753" s="7"/>
      <c r="GK753" s="7"/>
      <c r="GL753" s="7"/>
      <c r="GM753" s="7"/>
      <c r="GN753" s="7"/>
      <c r="GO753" s="7"/>
      <c r="GP753" s="7"/>
      <c r="GQ753" s="7"/>
      <c r="GR753" s="7"/>
      <c r="GS753" s="7"/>
      <c r="GT753" s="7"/>
      <c r="GU753" s="7"/>
      <c r="GV753" s="7"/>
      <c r="GW753" s="7"/>
      <c r="GX753" s="7"/>
      <c r="GY753" s="7"/>
      <c r="GZ753" s="7"/>
      <c r="HA753" s="7"/>
      <c r="HB753" s="7"/>
      <c r="HC753" s="7"/>
      <c r="HD753" s="7"/>
      <c r="HE753" s="7"/>
      <c r="HF753" s="7"/>
      <c r="HG753" s="7"/>
      <c r="HH753" s="7"/>
      <c r="HI753" s="7"/>
      <c r="HJ753" s="7"/>
      <c r="HK753" s="7"/>
      <c r="HL753" s="7"/>
      <c r="HM753" s="7"/>
      <c r="HN753" s="7"/>
      <c r="HO753" s="7"/>
      <c r="HP753" s="7"/>
      <c r="HQ753" s="7"/>
      <c r="HR753" s="7"/>
      <c r="HS753" s="7"/>
      <c r="HT753" s="7"/>
      <c r="HU753" s="7"/>
      <c r="HV753" s="7"/>
      <c r="HW753" s="7"/>
      <c r="HX753" s="7"/>
      <c r="HY753" s="7"/>
      <c r="HZ753" s="7"/>
      <c r="IA753" s="7"/>
      <c r="IB753" s="7"/>
      <c r="IC753" s="7"/>
      <c r="ID753" s="7"/>
      <c r="IE753" s="7"/>
      <c r="IF753" s="7"/>
      <c r="IG753" s="7"/>
      <c r="IH753" s="7"/>
      <c r="II753" s="7"/>
      <c r="IJ753" s="7"/>
      <c r="IK753" s="7"/>
      <c r="IL753" s="7"/>
      <c r="IM753" s="7"/>
      <c r="IN753" s="7"/>
      <c r="IO753" s="7"/>
      <c r="IP753" s="7"/>
      <c r="IQ753" s="7"/>
      <c r="IR753" s="7"/>
      <c r="IS753" s="7"/>
      <c r="IT753" s="7"/>
      <c r="IU753" s="7"/>
      <c r="IV753" s="7"/>
      <c r="IW753" s="7"/>
      <c r="IX753" s="7"/>
      <c r="IY753" s="7"/>
      <c r="IZ753" s="7"/>
      <c r="JA753" s="7"/>
      <c r="JB753" s="7"/>
      <c r="JC753" s="7"/>
      <c r="JD753" s="7"/>
      <c r="JE753" s="7"/>
      <c r="JF753" s="7"/>
      <c r="JG753" s="7"/>
      <c r="JH753" s="7"/>
      <c r="JI753" s="7"/>
      <c r="JJ753" s="7"/>
      <c r="JK753" s="7"/>
      <c r="JL753" s="7"/>
      <c r="JM753" s="7"/>
      <c r="JN753" s="7"/>
      <c r="JO753" s="7"/>
      <c r="JP753" s="7"/>
      <c r="JQ753" s="7"/>
      <c r="JR753" s="7"/>
      <c r="JS753" s="7"/>
      <c r="JT753" s="7"/>
      <c r="JU753" s="7"/>
      <c r="JV753" s="7"/>
      <c r="JW753" s="7"/>
      <c r="JX753" s="7"/>
      <c r="JY753" s="7"/>
      <c r="JZ753" s="7"/>
      <c r="KA753" s="7"/>
      <c r="KB753" s="7"/>
      <c r="KC753" s="7"/>
      <c r="KD753" s="7"/>
      <c r="KE753" s="7"/>
      <c r="KF753" s="7"/>
      <c r="KG753" s="7"/>
      <c r="KH753" s="7"/>
      <c r="KI753" s="7"/>
      <c r="KJ753" s="7"/>
      <c r="KK753" s="7"/>
      <c r="KL753" s="7"/>
      <c r="KM753" s="7"/>
      <c r="KN753" s="7"/>
      <c r="KO753" s="7"/>
      <c r="KP753" s="7"/>
      <c r="KQ753" s="7"/>
      <c r="KR753" s="7"/>
      <c r="KS753" s="7"/>
      <c r="KT753" s="7"/>
      <c r="KU753" s="7"/>
      <c r="KV753" s="7"/>
      <c r="KW753" s="7"/>
      <c r="KX753" s="7"/>
      <c r="KY753" s="7"/>
      <c r="KZ753" s="7"/>
      <c r="LA753" s="7"/>
      <c r="LB753" s="7"/>
      <c r="LC753" s="7"/>
      <c r="LD753" s="7"/>
      <c r="LE753" s="7"/>
      <c r="LF753" s="7"/>
      <c r="LG753" s="7"/>
      <c r="LH753" s="7"/>
      <c r="LI753" s="7"/>
      <c r="LJ753" s="7"/>
      <c r="LK753" s="7"/>
      <c r="LL753" s="7"/>
      <c r="LM753" s="7"/>
      <c r="LN753" s="7"/>
      <c r="LO753" s="7"/>
      <c r="LP753" s="7"/>
      <c r="LQ753" s="7"/>
      <c r="LR753" s="7"/>
      <c r="LS753" s="7"/>
      <c r="LT753" s="7"/>
      <c r="LU753" s="7"/>
      <c r="LV753" s="7"/>
      <c r="LW753" s="7"/>
      <c r="LX753" s="7"/>
      <c r="LY753" s="7"/>
      <c r="LZ753" s="7"/>
      <c r="MA753" s="7"/>
      <c r="MB753" s="7"/>
      <c r="MC753" s="7"/>
      <c r="MD753" s="7"/>
      <c r="ME753" s="7"/>
      <c r="MF753" s="7"/>
      <c r="MG753" s="7"/>
      <c r="MH753" s="7"/>
      <c r="MI753" s="7"/>
      <c r="MJ753" s="7"/>
      <c r="MK753" s="7"/>
      <c r="ML753" s="7"/>
      <c r="MM753" s="7"/>
      <c r="MN753" s="7"/>
      <c r="MO753" s="7"/>
      <c r="MP753" s="7"/>
      <c r="MQ753" s="7"/>
      <c r="MR753" s="7"/>
      <c r="MS753" s="7"/>
      <c r="MT753" s="7"/>
      <c r="MU753" s="7"/>
      <c r="MV753" s="7"/>
      <c r="MW753" s="7"/>
      <c r="MX753" s="7"/>
      <c r="MY753" s="7"/>
      <c r="MZ753" s="7"/>
      <c r="NA753" s="7"/>
      <c r="NB753" s="7"/>
      <c r="NC753" s="7"/>
      <c r="ND753" s="7"/>
      <c r="NE753" s="7"/>
      <c r="NF753" s="7"/>
      <c r="NG753" s="7"/>
      <c r="NH753" s="7"/>
      <c r="NI753" s="7"/>
      <c r="NJ753" s="7"/>
      <c r="NK753" s="7"/>
      <c r="NL753" s="7"/>
      <c r="NM753" s="7"/>
      <c r="NN753" s="7"/>
      <c r="NO753" s="7"/>
      <c r="NP753" s="7"/>
      <c r="NQ753" s="7"/>
      <c r="NR753" s="7"/>
      <c r="NS753" s="7"/>
      <c r="NT753" s="7"/>
      <c r="NU753" s="7"/>
      <c r="NV753" s="7"/>
      <c r="NW753" s="7"/>
      <c r="NX753" s="7"/>
      <c r="NY753" s="7"/>
      <c r="NZ753" s="7"/>
      <c r="OA753" s="7"/>
      <c r="OB753" s="7"/>
      <c r="OC753" s="7"/>
      <c r="OD753" s="7"/>
      <c r="OE753" s="7"/>
      <c r="OF753" s="7"/>
      <c r="OG753" s="7"/>
      <c r="OH753" s="7"/>
      <c r="OI753" s="7"/>
      <c r="OJ753" s="7"/>
      <c r="OK753" s="7"/>
      <c r="OL753" s="7"/>
      <c r="OM753" s="7"/>
      <c r="ON753" s="7"/>
      <c r="OO753" s="7"/>
      <c r="OP753" s="7"/>
      <c r="OQ753" s="7"/>
      <c r="OR753" s="7"/>
      <c r="OS753" s="7"/>
      <c r="OT753" s="7"/>
      <c r="OU753" s="7"/>
      <c r="OV753" s="7"/>
      <c r="OW753" s="7"/>
      <c r="OX753" s="7"/>
      <c r="OY753" s="7"/>
      <c r="OZ753" s="7"/>
      <c r="PA753" s="7"/>
      <c r="PB753" s="7"/>
      <c r="PC753" s="7"/>
      <c r="PD753" s="7"/>
      <c r="PE753" s="7"/>
      <c r="PF753" s="7"/>
      <c r="PG753" s="7"/>
      <c r="PH753" s="7"/>
      <c r="PI753" s="7"/>
      <c r="PJ753" s="7"/>
      <c r="PK753" s="7"/>
      <c r="PL753" s="7"/>
      <c r="PM753" s="7"/>
      <c r="PN753" s="7"/>
      <c r="PO753" s="7"/>
      <c r="PP753" s="7"/>
      <c r="PQ753" s="7"/>
      <c r="PR753" s="7"/>
      <c r="PS753" s="7"/>
      <c r="PT753" s="7"/>
      <c r="PU753" s="7"/>
      <c r="PV753" s="7"/>
      <c r="PW753" s="7"/>
      <c r="PX753" s="7"/>
      <c r="PY753" s="7"/>
      <c r="PZ753" s="7"/>
      <c r="QA753" s="7"/>
      <c r="QB753" s="7"/>
      <c r="QC753" s="7"/>
      <c r="QD753" s="7"/>
      <c r="QE753" s="7"/>
      <c r="QF753" s="7"/>
      <c r="QG753" s="7"/>
      <c r="QH753" s="7"/>
      <c r="QI753" s="7"/>
      <c r="QJ753" s="7"/>
      <c r="QK753" s="7"/>
      <c r="QL753" s="7"/>
      <c r="QM753" s="7"/>
      <c r="QN753" s="7"/>
      <c r="QO753" s="7"/>
      <c r="QP753" s="7"/>
      <c r="QQ753" s="7"/>
      <c r="QR753" s="7"/>
      <c r="QS753" s="7"/>
      <c r="QT753" s="7"/>
      <c r="QU753" s="7"/>
      <c r="QV753" s="7"/>
      <c r="QW753" s="7"/>
      <c r="QX753" s="7"/>
      <c r="QY753" s="7"/>
      <c r="QZ753" s="7"/>
      <c r="RA753" s="7"/>
      <c r="RB753" s="7"/>
      <c r="RC753" s="7"/>
      <c r="RD753" s="7"/>
      <c r="RE753" s="7"/>
      <c r="RF753" s="7"/>
      <c r="RG753" s="7"/>
      <c r="RH753" s="7"/>
      <c r="RI753" s="7"/>
      <c r="RJ753" s="7"/>
      <c r="RK753" s="7"/>
      <c r="RL753" s="7"/>
      <c r="RM753" s="7"/>
      <c r="RN753" s="7"/>
      <c r="RO753" s="7"/>
      <c r="RP753" s="7"/>
      <c r="RQ753" s="7"/>
      <c r="RR753" s="7"/>
      <c r="RS753" s="7"/>
      <c r="RT753" s="7"/>
      <c r="RU753" s="7"/>
      <c r="RV753" s="7"/>
      <c r="RW753" s="7"/>
      <c r="RX753" s="7"/>
      <c r="RY753" s="7"/>
      <c r="RZ753" s="7"/>
      <c r="SA753" s="7"/>
      <c r="SB753" s="7"/>
      <c r="SC753" s="7"/>
      <c r="SD753" s="7"/>
      <c r="SE753" s="7"/>
      <c r="SF753" s="7"/>
      <c r="SG753" s="7"/>
      <c r="SH753" s="7"/>
      <c r="SI753" s="7"/>
      <c r="SJ753" s="7"/>
      <c r="SK753" s="7"/>
    </row>
    <row r="754" ht="14.2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  <c r="DT754" s="7"/>
      <c r="DU754" s="7"/>
      <c r="DV754" s="7"/>
      <c r="DW754" s="7"/>
      <c r="DX754" s="7"/>
      <c r="DY754" s="7"/>
      <c r="DZ754" s="7"/>
      <c r="EA754" s="7"/>
      <c r="EB754" s="7"/>
      <c r="EC754" s="7"/>
      <c r="ED754" s="7"/>
      <c r="EE754" s="7"/>
      <c r="EF754" s="7"/>
      <c r="EG754" s="7"/>
      <c r="EH754" s="7"/>
      <c r="EI754" s="7"/>
      <c r="EJ754" s="7"/>
      <c r="EK754" s="7"/>
      <c r="EL754" s="7"/>
      <c r="EM754" s="7"/>
      <c r="EN754" s="7"/>
      <c r="EO754" s="7"/>
      <c r="EP754" s="7"/>
      <c r="EQ754" s="7"/>
      <c r="ER754" s="7"/>
      <c r="ES754" s="7"/>
      <c r="ET754" s="7"/>
      <c r="EU754" s="7"/>
      <c r="EV754" s="7"/>
      <c r="EW754" s="7"/>
      <c r="EX754" s="7"/>
      <c r="EY754" s="7"/>
      <c r="EZ754" s="7"/>
      <c r="FA754" s="7"/>
      <c r="FB754" s="7"/>
      <c r="FC754" s="7"/>
      <c r="FD754" s="7"/>
      <c r="FE754" s="7"/>
      <c r="FF754" s="7"/>
      <c r="FG754" s="7"/>
      <c r="FH754" s="7"/>
      <c r="FI754" s="7"/>
      <c r="FJ754" s="7"/>
      <c r="FK754" s="7"/>
      <c r="FL754" s="7"/>
      <c r="FM754" s="7"/>
      <c r="FN754" s="7"/>
      <c r="FO754" s="7"/>
      <c r="FP754" s="7"/>
      <c r="FQ754" s="7"/>
      <c r="FR754" s="7"/>
      <c r="FS754" s="7"/>
      <c r="FT754" s="7"/>
      <c r="FU754" s="7"/>
      <c r="FV754" s="7"/>
      <c r="FW754" s="7"/>
      <c r="FX754" s="7"/>
      <c r="FY754" s="7"/>
      <c r="FZ754" s="7"/>
      <c r="GA754" s="7"/>
      <c r="GB754" s="7"/>
      <c r="GC754" s="7"/>
      <c r="GD754" s="7"/>
      <c r="GE754" s="7"/>
      <c r="GF754" s="7"/>
      <c r="GG754" s="7"/>
      <c r="GH754" s="7"/>
      <c r="GI754" s="7"/>
      <c r="GJ754" s="7"/>
      <c r="GK754" s="7"/>
      <c r="GL754" s="7"/>
      <c r="GM754" s="7"/>
      <c r="GN754" s="7"/>
      <c r="GO754" s="7"/>
      <c r="GP754" s="7"/>
      <c r="GQ754" s="7"/>
      <c r="GR754" s="7"/>
      <c r="GS754" s="7"/>
      <c r="GT754" s="7"/>
      <c r="GU754" s="7"/>
      <c r="GV754" s="7"/>
      <c r="GW754" s="7"/>
      <c r="GX754" s="7"/>
      <c r="GY754" s="7"/>
      <c r="GZ754" s="7"/>
      <c r="HA754" s="7"/>
      <c r="HB754" s="7"/>
      <c r="HC754" s="7"/>
      <c r="HD754" s="7"/>
      <c r="HE754" s="7"/>
      <c r="HF754" s="7"/>
      <c r="HG754" s="7"/>
      <c r="HH754" s="7"/>
      <c r="HI754" s="7"/>
      <c r="HJ754" s="7"/>
      <c r="HK754" s="7"/>
      <c r="HL754" s="7"/>
      <c r="HM754" s="7"/>
      <c r="HN754" s="7"/>
      <c r="HO754" s="7"/>
      <c r="HP754" s="7"/>
      <c r="HQ754" s="7"/>
      <c r="HR754" s="7"/>
      <c r="HS754" s="7"/>
      <c r="HT754" s="7"/>
      <c r="HU754" s="7"/>
      <c r="HV754" s="7"/>
      <c r="HW754" s="7"/>
      <c r="HX754" s="7"/>
      <c r="HY754" s="7"/>
      <c r="HZ754" s="7"/>
      <c r="IA754" s="7"/>
      <c r="IB754" s="7"/>
      <c r="IC754" s="7"/>
      <c r="ID754" s="7"/>
      <c r="IE754" s="7"/>
      <c r="IF754" s="7"/>
      <c r="IG754" s="7"/>
      <c r="IH754" s="7"/>
      <c r="II754" s="7"/>
      <c r="IJ754" s="7"/>
      <c r="IK754" s="7"/>
      <c r="IL754" s="7"/>
      <c r="IM754" s="7"/>
      <c r="IN754" s="7"/>
      <c r="IO754" s="7"/>
      <c r="IP754" s="7"/>
      <c r="IQ754" s="7"/>
      <c r="IR754" s="7"/>
      <c r="IS754" s="7"/>
      <c r="IT754" s="7"/>
      <c r="IU754" s="7"/>
      <c r="IV754" s="7"/>
      <c r="IW754" s="7"/>
      <c r="IX754" s="7"/>
      <c r="IY754" s="7"/>
      <c r="IZ754" s="7"/>
      <c r="JA754" s="7"/>
      <c r="JB754" s="7"/>
      <c r="JC754" s="7"/>
      <c r="JD754" s="7"/>
      <c r="JE754" s="7"/>
      <c r="JF754" s="7"/>
      <c r="JG754" s="7"/>
      <c r="JH754" s="7"/>
      <c r="JI754" s="7"/>
      <c r="JJ754" s="7"/>
      <c r="JK754" s="7"/>
      <c r="JL754" s="7"/>
      <c r="JM754" s="7"/>
      <c r="JN754" s="7"/>
      <c r="JO754" s="7"/>
      <c r="JP754" s="7"/>
      <c r="JQ754" s="7"/>
      <c r="JR754" s="7"/>
      <c r="JS754" s="7"/>
      <c r="JT754" s="7"/>
      <c r="JU754" s="7"/>
      <c r="JV754" s="7"/>
      <c r="JW754" s="7"/>
      <c r="JX754" s="7"/>
      <c r="JY754" s="7"/>
      <c r="JZ754" s="7"/>
      <c r="KA754" s="7"/>
      <c r="KB754" s="7"/>
      <c r="KC754" s="7"/>
      <c r="KD754" s="7"/>
      <c r="KE754" s="7"/>
      <c r="KF754" s="7"/>
      <c r="KG754" s="7"/>
      <c r="KH754" s="7"/>
      <c r="KI754" s="7"/>
      <c r="KJ754" s="7"/>
      <c r="KK754" s="7"/>
      <c r="KL754" s="7"/>
      <c r="KM754" s="7"/>
      <c r="KN754" s="7"/>
      <c r="KO754" s="7"/>
      <c r="KP754" s="7"/>
      <c r="KQ754" s="7"/>
      <c r="KR754" s="7"/>
      <c r="KS754" s="7"/>
      <c r="KT754" s="7"/>
      <c r="KU754" s="7"/>
      <c r="KV754" s="7"/>
      <c r="KW754" s="7"/>
      <c r="KX754" s="7"/>
      <c r="KY754" s="7"/>
      <c r="KZ754" s="7"/>
      <c r="LA754" s="7"/>
      <c r="LB754" s="7"/>
      <c r="LC754" s="7"/>
      <c r="LD754" s="7"/>
      <c r="LE754" s="7"/>
      <c r="LF754" s="7"/>
      <c r="LG754" s="7"/>
      <c r="LH754" s="7"/>
      <c r="LI754" s="7"/>
      <c r="LJ754" s="7"/>
      <c r="LK754" s="7"/>
      <c r="LL754" s="7"/>
      <c r="LM754" s="7"/>
      <c r="LN754" s="7"/>
      <c r="LO754" s="7"/>
      <c r="LP754" s="7"/>
      <c r="LQ754" s="7"/>
      <c r="LR754" s="7"/>
      <c r="LS754" s="7"/>
      <c r="LT754" s="7"/>
      <c r="LU754" s="7"/>
      <c r="LV754" s="7"/>
      <c r="LW754" s="7"/>
      <c r="LX754" s="7"/>
      <c r="LY754" s="7"/>
      <c r="LZ754" s="7"/>
      <c r="MA754" s="7"/>
      <c r="MB754" s="7"/>
      <c r="MC754" s="7"/>
      <c r="MD754" s="7"/>
      <c r="ME754" s="7"/>
      <c r="MF754" s="7"/>
      <c r="MG754" s="7"/>
      <c r="MH754" s="7"/>
      <c r="MI754" s="7"/>
      <c r="MJ754" s="7"/>
      <c r="MK754" s="7"/>
      <c r="ML754" s="7"/>
      <c r="MM754" s="7"/>
      <c r="MN754" s="7"/>
      <c r="MO754" s="7"/>
      <c r="MP754" s="7"/>
      <c r="MQ754" s="7"/>
      <c r="MR754" s="7"/>
      <c r="MS754" s="7"/>
      <c r="MT754" s="7"/>
      <c r="MU754" s="7"/>
      <c r="MV754" s="7"/>
      <c r="MW754" s="7"/>
      <c r="MX754" s="7"/>
      <c r="MY754" s="7"/>
      <c r="MZ754" s="7"/>
      <c r="NA754" s="7"/>
      <c r="NB754" s="7"/>
      <c r="NC754" s="7"/>
      <c r="ND754" s="7"/>
      <c r="NE754" s="7"/>
      <c r="NF754" s="7"/>
      <c r="NG754" s="7"/>
      <c r="NH754" s="7"/>
      <c r="NI754" s="7"/>
      <c r="NJ754" s="7"/>
      <c r="NK754" s="7"/>
      <c r="NL754" s="7"/>
      <c r="NM754" s="7"/>
      <c r="NN754" s="7"/>
      <c r="NO754" s="7"/>
      <c r="NP754" s="7"/>
      <c r="NQ754" s="7"/>
      <c r="NR754" s="7"/>
      <c r="NS754" s="7"/>
      <c r="NT754" s="7"/>
      <c r="NU754" s="7"/>
      <c r="NV754" s="7"/>
      <c r="NW754" s="7"/>
      <c r="NX754" s="7"/>
      <c r="NY754" s="7"/>
      <c r="NZ754" s="7"/>
      <c r="OA754" s="7"/>
      <c r="OB754" s="7"/>
      <c r="OC754" s="7"/>
      <c r="OD754" s="7"/>
      <c r="OE754" s="7"/>
      <c r="OF754" s="7"/>
      <c r="OG754" s="7"/>
      <c r="OH754" s="7"/>
      <c r="OI754" s="7"/>
      <c r="OJ754" s="7"/>
      <c r="OK754" s="7"/>
      <c r="OL754" s="7"/>
      <c r="OM754" s="7"/>
      <c r="ON754" s="7"/>
      <c r="OO754" s="7"/>
      <c r="OP754" s="7"/>
      <c r="OQ754" s="7"/>
      <c r="OR754" s="7"/>
      <c r="OS754" s="7"/>
      <c r="OT754" s="7"/>
      <c r="OU754" s="7"/>
      <c r="OV754" s="7"/>
      <c r="OW754" s="7"/>
      <c r="OX754" s="7"/>
      <c r="OY754" s="7"/>
      <c r="OZ754" s="7"/>
      <c r="PA754" s="7"/>
      <c r="PB754" s="7"/>
      <c r="PC754" s="7"/>
      <c r="PD754" s="7"/>
      <c r="PE754" s="7"/>
      <c r="PF754" s="7"/>
      <c r="PG754" s="7"/>
      <c r="PH754" s="7"/>
      <c r="PI754" s="7"/>
      <c r="PJ754" s="7"/>
      <c r="PK754" s="7"/>
      <c r="PL754" s="7"/>
      <c r="PM754" s="7"/>
      <c r="PN754" s="7"/>
      <c r="PO754" s="7"/>
      <c r="PP754" s="7"/>
      <c r="PQ754" s="7"/>
      <c r="PR754" s="7"/>
      <c r="PS754" s="7"/>
      <c r="PT754" s="7"/>
      <c r="PU754" s="7"/>
      <c r="PV754" s="7"/>
      <c r="PW754" s="7"/>
      <c r="PX754" s="7"/>
      <c r="PY754" s="7"/>
      <c r="PZ754" s="7"/>
      <c r="QA754" s="7"/>
      <c r="QB754" s="7"/>
      <c r="QC754" s="7"/>
      <c r="QD754" s="7"/>
      <c r="QE754" s="7"/>
      <c r="QF754" s="7"/>
      <c r="QG754" s="7"/>
      <c r="QH754" s="7"/>
      <c r="QI754" s="7"/>
      <c r="QJ754" s="7"/>
      <c r="QK754" s="7"/>
      <c r="QL754" s="7"/>
      <c r="QM754" s="7"/>
      <c r="QN754" s="7"/>
      <c r="QO754" s="7"/>
      <c r="QP754" s="7"/>
      <c r="QQ754" s="7"/>
      <c r="QR754" s="7"/>
      <c r="QS754" s="7"/>
      <c r="QT754" s="7"/>
      <c r="QU754" s="7"/>
      <c r="QV754" s="7"/>
      <c r="QW754" s="7"/>
      <c r="QX754" s="7"/>
      <c r="QY754" s="7"/>
      <c r="QZ754" s="7"/>
      <c r="RA754" s="7"/>
      <c r="RB754" s="7"/>
      <c r="RC754" s="7"/>
      <c r="RD754" s="7"/>
      <c r="RE754" s="7"/>
      <c r="RF754" s="7"/>
      <c r="RG754" s="7"/>
      <c r="RH754" s="7"/>
      <c r="RI754" s="7"/>
      <c r="RJ754" s="7"/>
      <c r="RK754" s="7"/>
      <c r="RL754" s="7"/>
      <c r="RM754" s="7"/>
      <c r="RN754" s="7"/>
      <c r="RO754" s="7"/>
      <c r="RP754" s="7"/>
      <c r="RQ754" s="7"/>
      <c r="RR754" s="7"/>
      <c r="RS754" s="7"/>
      <c r="RT754" s="7"/>
      <c r="RU754" s="7"/>
      <c r="RV754" s="7"/>
      <c r="RW754" s="7"/>
      <c r="RX754" s="7"/>
      <c r="RY754" s="7"/>
      <c r="RZ754" s="7"/>
      <c r="SA754" s="7"/>
      <c r="SB754" s="7"/>
      <c r="SC754" s="7"/>
      <c r="SD754" s="7"/>
      <c r="SE754" s="7"/>
      <c r="SF754" s="7"/>
      <c r="SG754" s="7"/>
      <c r="SH754" s="7"/>
      <c r="SI754" s="7"/>
      <c r="SJ754" s="7"/>
      <c r="SK754" s="7"/>
    </row>
    <row r="755" ht="14.2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  <c r="DT755" s="7"/>
      <c r="DU755" s="7"/>
      <c r="DV755" s="7"/>
      <c r="DW755" s="7"/>
      <c r="DX755" s="7"/>
      <c r="DY755" s="7"/>
      <c r="DZ755" s="7"/>
      <c r="EA755" s="7"/>
      <c r="EB755" s="7"/>
      <c r="EC755" s="7"/>
      <c r="ED755" s="7"/>
      <c r="EE755" s="7"/>
      <c r="EF755" s="7"/>
      <c r="EG755" s="7"/>
      <c r="EH755" s="7"/>
      <c r="EI755" s="7"/>
      <c r="EJ755" s="7"/>
      <c r="EK755" s="7"/>
      <c r="EL755" s="7"/>
      <c r="EM755" s="7"/>
      <c r="EN755" s="7"/>
      <c r="EO755" s="7"/>
      <c r="EP755" s="7"/>
      <c r="EQ755" s="7"/>
      <c r="ER755" s="7"/>
      <c r="ES755" s="7"/>
      <c r="ET755" s="7"/>
      <c r="EU755" s="7"/>
      <c r="EV755" s="7"/>
      <c r="EW755" s="7"/>
      <c r="EX755" s="7"/>
      <c r="EY755" s="7"/>
      <c r="EZ755" s="7"/>
      <c r="FA755" s="7"/>
      <c r="FB755" s="7"/>
      <c r="FC755" s="7"/>
      <c r="FD755" s="7"/>
      <c r="FE755" s="7"/>
      <c r="FF755" s="7"/>
      <c r="FG755" s="7"/>
      <c r="FH755" s="7"/>
      <c r="FI755" s="7"/>
      <c r="FJ755" s="7"/>
      <c r="FK755" s="7"/>
      <c r="FL755" s="7"/>
      <c r="FM755" s="7"/>
      <c r="FN755" s="7"/>
      <c r="FO755" s="7"/>
      <c r="FP755" s="7"/>
      <c r="FQ755" s="7"/>
      <c r="FR755" s="7"/>
      <c r="FS755" s="7"/>
      <c r="FT755" s="7"/>
      <c r="FU755" s="7"/>
      <c r="FV755" s="7"/>
      <c r="FW755" s="7"/>
      <c r="FX755" s="7"/>
      <c r="FY755" s="7"/>
      <c r="FZ755" s="7"/>
      <c r="GA755" s="7"/>
      <c r="GB755" s="7"/>
      <c r="GC755" s="7"/>
      <c r="GD755" s="7"/>
      <c r="GE755" s="7"/>
      <c r="GF755" s="7"/>
      <c r="GG755" s="7"/>
      <c r="GH755" s="7"/>
      <c r="GI755" s="7"/>
      <c r="GJ755" s="7"/>
      <c r="GK755" s="7"/>
      <c r="GL755" s="7"/>
      <c r="GM755" s="7"/>
      <c r="GN755" s="7"/>
      <c r="GO755" s="7"/>
      <c r="GP755" s="7"/>
      <c r="GQ755" s="7"/>
      <c r="GR755" s="7"/>
      <c r="GS755" s="7"/>
      <c r="GT755" s="7"/>
      <c r="GU755" s="7"/>
      <c r="GV755" s="7"/>
      <c r="GW755" s="7"/>
      <c r="GX755" s="7"/>
      <c r="GY755" s="7"/>
      <c r="GZ755" s="7"/>
      <c r="HA755" s="7"/>
      <c r="HB755" s="7"/>
      <c r="HC755" s="7"/>
      <c r="HD755" s="7"/>
      <c r="HE755" s="7"/>
      <c r="HF755" s="7"/>
      <c r="HG755" s="7"/>
      <c r="HH755" s="7"/>
      <c r="HI755" s="7"/>
      <c r="HJ755" s="7"/>
      <c r="HK755" s="7"/>
      <c r="HL755" s="7"/>
      <c r="HM755" s="7"/>
      <c r="HN755" s="7"/>
      <c r="HO755" s="7"/>
      <c r="HP755" s="7"/>
      <c r="HQ755" s="7"/>
      <c r="HR755" s="7"/>
      <c r="HS755" s="7"/>
      <c r="HT755" s="7"/>
      <c r="HU755" s="7"/>
      <c r="HV755" s="7"/>
      <c r="HW755" s="7"/>
      <c r="HX755" s="7"/>
      <c r="HY755" s="7"/>
      <c r="HZ755" s="7"/>
      <c r="IA755" s="7"/>
      <c r="IB755" s="7"/>
      <c r="IC755" s="7"/>
      <c r="ID755" s="7"/>
      <c r="IE755" s="7"/>
      <c r="IF755" s="7"/>
      <c r="IG755" s="7"/>
      <c r="IH755" s="7"/>
      <c r="II755" s="7"/>
      <c r="IJ755" s="7"/>
      <c r="IK755" s="7"/>
      <c r="IL755" s="7"/>
      <c r="IM755" s="7"/>
      <c r="IN755" s="7"/>
      <c r="IO755" s="7"/>
      <c r="IP755" s="7"/>
      <c r="IQ755" s="7"/>
      <c r="IR755" s="7"/>
      <c r="IS755" s="7"/>
      <c r="IT755" s="7"/>
      <c r="IU755" s="7"/>
      <c r="IV755" s="7"/>
      <c r="IW755" s="7"/>
      <c r="IX755" s="7"/>
      <c r="IY755" s="7"/>
      <c r="IZ755" s="7"/>
      <c r="JA755" s="7"/>
      <c r="JB755" s="7"/>
      <c r="JC755" s="7"/>
      <c r="JD755" s="7"/>
      <c r="JE755" s="7"/>
      <c r="JF755" s="7"/>
      <c r="JG755" s="7"/>
      <c r="JH755" s="7"/>
      <c r="JI755" s="7"/>
      <c r="JJ755" s="7"/>
      <c r="JK755" s="7"/>
      <c r="JL755" s="7"/>
      <c r="JM755" s="7"/>
      <c r="JN755" s="7"/>
      <c r="JO755" s="7"/>
      <c r="JP755" s="7"/>
      <c r="JQ755" s="7"/>
      <c r="JR755" s="7"/>
      <c r="JS755" s="7"/>
      <c r="JT755" s="7"/>
      <c r="JU755" s="7"/>
      <c r="JV755" s="7"/>
      <c r="JW755" s="7"/>
      <c r="JX755" s="7"/>
      <c r="JY755" s="7"/>
      <c r="JZ755" s="7"/>
      <c r="KA755" s="7"/>
      <c r="KB755" s="7"/>
      <c r="KC755" s="7"/>
      <c r="KD755" s="7"/>
      <c r="KE755" s="7"/>
      <c r="KF755" s="7"/>
      <c r="KG755" s="7"/>
      <c r="KH755" s="7"/>
      <c r="KI755" s="7"/>
      <c r="KJ755" s="7"/>
      <c r="KK755" s="7"/>
      <c r="KL755" s="7"/>
      <c r="KM755" s="7"/>
      <c r="KN755" s="7"/>
      <c r="KO755" s="7"/>
      <c r="KP755" s="7"/>
      <c r="KQ755" s="7"/>
      <c r="KR755" s="7"/>
      <c r="KS755" s="7"/>
      <c r="KT755" s="7"/>
      <c r="KU755" s="7"/>
      <c r="KV755" s="7"/>
      <c r="KW755" s="7"/>
      <c r="KX755" s="7"/>
      <c r="KY755" s="7"/>
      <c r="KZ755" s="7"/>
      <c r="LA755" s="7"/>
      <c r="LB755" s="7"/>
      <c r="LC755" s="7"/>
      <c r="LD755" s="7"/>
      <c r="LE755" s="7"/>
      <c r="LF755" s="7"/>
      <c r="LG755" s="7"/>
      <c r="LH755" s="7"/>
      <c r="LI755" s="7"/>
      <c r="LJ755" s="7"/>
      <c r="LK755" s="7"/>
      <c r="LL755" s="7"/>
      <c r="LM755" s="7"/>
      <c r="LN755" s="7"/>
      <c r="LO755" s="7"/>
      <c r="LP755" s="7"/>
      <c r="LQ755" s="7"/>
      <c r="LR755" s="7"/>
      <c r="LS755" s="7"/>
      <c r="LT755" s="7"/>
      <c r="LU755" s="7"/>
      <c r="LV755" s="7"/>
      <c r="LW755" s="7"/>
      <c r="LX755" s="7"/>
      <c r="LY755" s="7"/>
      <c r="LZ755" s="7"/>
      <c r="MA755" s="7"/>
      <c r="MB755" s="7"/>
      <c r="MC755" s="7"/>
      <c r="MD755" s="7"/>
      <c r="ME755" s="7"/>
      <c r="MF755" s="7"/>
      <c r="MG755" s="7"/>
      <c r="MH755" s="7"/>
      <c r="MI755" s="7"/>
      <c r="MJ755" s="7"/>
      <c r="MK755" s="7"/>
      <c r="ML755" s="7"/>
      <c r="MM755" s="7"/>
      <c r="MN755" s="7"/>
      <c r="MO755" s="7"/>
      <c r="MP755" s="7"/>
      <c r="MQ755" s="7"/>
      <c r="MR755" s="7"/>
      <c r="MS755" s="7"/>
      <c r="MT755" s="7"/>
      <c r="MU755" s="7"/>
      <c r="MV755" s="7"/>
      <c r="MW755" s="7"/>
      <c r="MX755" s="7"/>
      <c r="MY755" s="7"/>
      <c r="MZ755" s="7"/>
      <c r="NA755" s="7"/>
      <c r="NB755" s="7"/>
      <c r="NC755" s="7"/>
      <c r="ND755" s="7"/>
      <c r="NE755" s="7"/>
      <c r="NF755" s="7"/>
      <c r="NG755" s="7"/>
      <c r="NH755" s="7"/>
      <c r="NI755" s="7"/>
      <c r="NJ755" s="7"/>
      <c r="NK755" s="7"/>
      <c r="NL755" s="7"/>
      <c r="NM755" s="7"/>
      <c r="NN755" s="7"/>
      <c r="NO755" s="7"/>
      <c r="NP755" s="7"/>
      <c r="NQ755" s="7"/>
      <c r="NR755" s="7"/>
      <c r="NS755" s="7"/>
      <c r="NT755" s="7"/>
      <c r="NU755" s="7"/>
      <c r="NV755" s="7"/>
      <c r="NW755" s="7"/>
      <c r="NX755" s="7"/>
      <c r="NY755" s="7"/>
      <c r="NZ755" s="7"/>
      <c r="OA755" s="7"/>
      <c r="OB755" s="7"/>
      <c r="OC755" s="7"/>
      <c r="OD755" s="7"/>
      <c r="OE755" s="7"/>
      <c r="OF755" s="7"/>
      <c r="OG755" s="7"/>
      <c r="OH755" s="7"/>
      <c r="OI755" s="7"/>
      <c r="OJ755" s="7"/>
      <c r="OK755" s="7"/>
      <c r="OL755" s="7"/>
      <c r="OM755" s="7"/>
      <c r="ON755" s="7"/>
      <c r="OO755" s="7"/>
      <c r="OP755" s="7"/>
      <c r="OQ755" s="7"/>
      <c r="OR755" s="7"/>
      <c r="OS755" s="7"/>
      <c r="OT755" s="7"/>
      <c r="OU755" s="7"/>
      <c r="OV755" s="7"/>
      <c r="OW755" s="7"/>
      <c r="OX755" s="7"/>
      <c r="OY755" s="7"/>
      <c r="OZ755" s="7"/>
      <c r="PA755" s="7"/>
      <c r="PB755" s="7"/>
      <c r="PC755" s="7"/>
      <c r="PD755" s="7"/>
      <c r="PE755" s="7"/>
      <c r="PF755" s="7"/>
      <c r="PG755" s="7"/>
      <c r="PH755" s="7"/>
      <c r="PI755" s="7"/>
      <c r="PJ755" s="7"/>
      <c r="PK755" s="7"/>
      <c r="PL755" s="7"/>
      <c r="PM755" s="7"/>
      <c r="PN755" s="7"/>
      <c r="PO755" s="7"/>
      <c r="PP755" s="7"/>
      <c r="PQ755" s="7"/>
      <c r="PR755" s="7"/>
      <c r="PS755" s="7"/>
      <c r="PT755" s="7"/>
      <c r="PU755" s="7"/>
      <c r="PV755" s="7"/>
      <c r="PW755" s="7"/>
      <c r="PX755" s="7"/>
      <c r="PY755" s="7"/>
      <c r="PZ755" s="7"/>
      <c r="QA755" s="7"/>
      <c r="QB755" s="7"/>
      <c r="QC755" s="7"/>
      <c r="QD755" s="7"/>
      <c r="QE755" s="7"/>
      <c r="QF755" s="7"/>
      <c r="QG755" s="7"/>
      <c r="QH755" s="7"/>
      <c r="QI755" s="7"/>
      <c r="QJ755" s="7"/>
      <c r="QK755" s="7"/>
      <c r="QL755" s="7"/>
      <c r="QM755" s="7"/>
      <c r="QN755" s="7"/>
      <c r="QO755" s="7"/>
      <c r="QP755" s="7"/>
      <c r="QQ755" s="7"/>
      <c r="QR755" s="7"/>
      <c r="QS755" s="7"/>
      <c r="QT755" s="7"/>
      <c r="QU755" s="7"/>
      <c r="QV755" s="7"/>
      <c r="QW755" s="7"/>
      <c r="QX755" s="7"/>
      <c r="QY755" s="7"/>
      <c r="QZ755" s="7"/>
      <c r="RA755" s="7"/>
      <c r="RB755" s="7"/>
      <c r="RC755" s="7"/>
      <c r="RD755" s="7"/>
      <c r="RE755" s="7"/>
      <c r="RF755" s="7"/>
      <c r="RG755" s="7"/>
      <c r="RH755" s="7"/>
      <c r="RI755" s="7"/>
      <c r="RJ755" s="7"/>
      <c r="RK755" s="7"/>
      <c r="RL755" s="7"/>
      <c r="RM755" s="7"/>
      <c r="RN755" s="7"/>
      <c r="RO755" s="7"/>
      <c r="RP755" s="7"/>
      <c r="RQ755" s="7"/>
      <c r="RR755" s="7"/>
      <c r="RS755" s="7"/>
      <c r="RT755" s="7"/>
      <c r="RU755" s="7"/>
      <c r="RV755" s="7"/>
      <c r="RW755" s="7"/>
      <c r="RX755" s="7"/>
      <c r="RY755" s="7"/>
      <c r="RZ755" s="7"/>
      <c r="SA755" s="7"/>
      <c r="SB755" s="7"/>
      <c r="SC755" s="7"/>
      <c r="SD755" s="7"/>
      <c r="SE755" s="7"/>
      <c r="SF755" s="7"/>
      <c r="SG755" s="7"/>
      <c r="SH755" s="7"/>
      <c r="SI755" s="7"/>
      <c r="SJ755" s="7"/>
      <c r="SK755" s="7"/>
    </row>
    <row r="756" ht="14.2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  <c r="DT756" s="7"/>
      <c r="DU756" s="7"/>
      <c r="DV756" s="7"/>
      <c r="DW756" s="7"/>
      <c r="DX756" s="7"/>
      <c r="DY756" s="7"/>
      <c r="DZ756" s="7"/>
      <c r="EA756" s="7"/>
      <c r="EB756" s="7"/>
      <c r="EC756" s="7"/>
      <c r="ED756" s="7"/>
      <c r="EE756" s="7"/>
      <c r="EF756" s="7"/>
      <c r="EG756" s="7"/>
      <c r="EH756" s="7"/>
      <c r="EI756" s="7"/>
      <c r="EJ756" s="7"/>
      <c r="EK756" s="7"/>
      <c r="EL756" s="7"/>
      <c r="EM756" s="7"/>
      <c r="EN756" s="7"/>
      <c r="EO756" s="7"/>
      <c r="EP756" s="7"/>
      <c r="EQ756" s="7"/>
      <c r="ER756" s="7"/>
      <c r="ES756" s="7"/>
      <c r="ET756" s="7"/>
      <c r="EU756" s="7"/>
      <c r="EV756" s="7"/>
      <c r="EW756" s="7"/>
      <c r="EX756" s="7"/>
      <c r="EY756" s="7"/>
      <c r="EZ756" s="7"/>
      <c r="FA756" s="7"/>
      <c r="FB756" s="7"/>
      <c r="FC756" s="7"/>
      <c r="FD756" s="7"/>
      <c r="FE756" s="7"/>
      <c r="FF756" s="7"/>
      <c r="FG756" s="7"/>
      <c r="FH756" s="7"/>
      <c r="FI756" s="7"/>
      <c r="FJ756" s="7"/>
      <c r="FK756" s="7"/>
      <c r="FL756" s="7"/>
      <c r="FM756" s="7"/>
      <c r="FN756" s="7"/>
      <c r="FO756" s="7"/>
      <c r="FP756" s="7"/>
      <c r="FQ756" s="7"/>
      <c r="FR756" s="7"/>
      <c r="FS756" s="7"/>
      <c r="FT756" s="7"/>
      <c r="FU756" s="7"/>
      <c r="FV756" s="7"/>
      <c r="FW756" s="7"/>
      <c r="FX756" s="7"/>
      <c r="FY756" s="7"/>
      <c r="FZ756" s="7"/>
      <c r="GA756" s="7"/>
      <c r="GB756" s="7"/>
      <c r="GC756" s="7"/>
      <c r="GD756" s="7"/>
      <c r="GE756" s="7"/>
      <c r="GF756" s="7"/>
      <c r="GG756" s="7"/>
      <c r="GH756" s="7"/>
      <c r="GI756" s="7"/>
      <c r="GJ756" s="7"/>
      <c r="GK756" s="7"/>
      <c r="GL756" s="7"/>
      <c r="GM756" s="7"/>
      <c r="GN756" s="7"/>
      <c r="GO756" s="7"/>
      <c r="GP756" s="7"/>
      <c r="GQ756" s="7"/>
      <c r="GR756" s="7"/>
      <c r="GS756" s="7"/>
      <c r="GT756" s="7"/>
      <c r="GU756" s="7"/>
      <c r="GV756" s="7"/>
      <c r="GW756" s="7"/>
      <c r="GX756" s="7"/>
      <c r="GY756" s="7"/>
      <c r="GZ756" s="7"/>
      <c r="HA756" s="7"/>
      <c r="HB756" s="7"/>
      <c r="HC756" s="7"/>
      <c r="HD756" s="7"/>
      <c r="HE756" s="7"/>
      <c r="HF756" s="7"/>
      <c r="HG756" s="7"/>
      <c r="HH756" s="7"/>
      <c r="HI756" s="7"/>
      <c r="HJ756" s="7"/>
      <c r="HK756" s="7"/>
      <c r="HL756" s="7"/>
      <c r="HM756" s="7"/>
      <c r="HN756" s="7"/>
      <c r="HO756" s="7"/>
      <c r="HP756" s="7"/>
      <c r="HQ756" s="7"/>
      <c r="HR756" s="7"/>
      <c r="HS756" s="7"/>
      <c r="HT756" s="7"/>
      <c r="HU756" s="7"/>
      <c r="HV756" s="7"/>
      <c r="HW756" s="7"/>
      <c r="HX756" s="7"/>
      <c r="HY756" s="7"/>
      <c r="HZ756" s="7"/>
      <c r="IA756" s="7"/>
      <c r="IB756" s="7"/>
      <c r="IC756" s="7"/>
      <c r="ID756" s="7"/>
      <c r="IE756" s="7"/>
      <c r="IF756" s="7"/>
      <c r="IG756" s="7"/>
      <c r="IH756" s="7"/>
      <c r="II756" s="7"/>
      <c r="IJ756" s="7"/>
      <c r="IK756" s="7"/>
      <c r="IL756" s="7"/>
      <c r="IM756" s="7"/>
      <c r="IN756" s="7"/>
      <c r="IO756" s="7"/>
      <c r="IP756" s="7"/>
      <c r="IQ756" s="7"/>
      <c r="IR756" s="7"/>
      <c r="IS756" s="7"/>
      <c r="IT756" s="7"/>
      <c r="IU756" s="7"/>
      <c r="IV756" s="7"/>
      <c r="IW756" s="7"/>
      <c r="IX756" s="7"/>
      <c r="IY756" s="7"/>
      <c r="IZ756" s="7"/>
      <c r="JA756" s="7"/>
      <c r="JB756" s="7"/>
      <c r="JC756" s="7"/>
      <c r="JD756" s="7"/>
      <c r="JE756" s="7"/>
      <c r="JF756" s="7"/>
      <c r="JG756" s="7"/>
      <c r="JH756" s="7"/>
      <c r="JI756" s="7"/>
      <c r="JJ756" s="7"/>
      <c r="JK756" s="7"/>
      <c r="JL756" s="7"/>
      <c r="JM756" s="7"/>
      <c r="JN756" s="7"/>
      <c r="JO756" s="7"/>
      <c r="JP756" s="7"/>
      <c r="JQ756" s="7"/>
      <c r="JR756" s="7"/>
      <c r="JS756" s="7"/>
      <c r="JT756" s="7"/>
      <c r="JU756" s="7"/>
      <c r="JV756" s="7"/>
      <c r="JW756" s="7"/>
      <c r="JX756" s="7"/>
      <c r="JY756" s="7"/>
      <c r="JZ756" s="7"/>
      <c r="KA756" s="7"/>
      <c r="KB756" s="7"/>
      <c r="KC756" s="7"/>
      <c r="KD756" s="7"/>
      <c r="KE756" s="7"/>
      <c r="KF756" s="7"/>
      <c r="KG756" s="7"/>
      <c r="KH756" s="7"/>
      <c r="KI756" s="7"/>
      <c r="KJ756" s="7"/>
      <c r="KK756" s="7"/>
      <c r="KL756" s="7"/>
      <c r="KM756" s="7"/>
      <c r="KN756" s="7"/>
      <c r="KO756" s="7"/>
      <c r="KP756" s="7"/>
      <c r="KQ756" s="7"/>
      <c r="KR756" s="7"/>
      <c r="KS756" s="7"/>
      <c r="KT756" s="7"/>
      <c r="KU756" s="7"/>
      <c r="KV756" s="7"/>
      <c r="KW756" s="7"/>
      <c r="KX756" s="7"/>
      <c r="KY756" s="7"/>
      <c r="KZ756" s="7"/>
      <c r="LA756" s="7"/>
      <c r="LB756" s="7"/>
      <c r="LC756" s="7"/>
      <c r="LD756" s="7"/>
      <c r="LE756" s="7"/>
      <c r="LF756" s="7"/>
      <c r="LG756" s="7"/>
      <c r="LH756" s="7"/>
      <c r="LI756" s="7"/>
      <c r="LJ756" s="7"/>
      <c r="LK756" s="7"/>
      <c r="LL756" s="7"/>
      <c r="LM756" s="7"/>
      <c r="LN756" s="7"/>
      <c r="LO756" s="7"/>
      <c r="LP756" s="7"/>
      <c r="LQ756" s="7"/>
      <c r="LR756" s="7"/>
      <c r="LS756" s="7"/>
      <c r="LT756" s="7"/>
      <c r="LU756" s="7"/>
      <c r="LV756" s="7"/>
      <c r="LW756" s="7"/>
      <c r="LX756" s="7"/>
      <c r="LY756" s="7"/>
      <c r="LZ756" s="7"/>
      <c r="MA756" s="7"/>
      <c r="MB756" s="7"/>
      <c r="MC756" s="7"/>
      <c r="MD756" s="7"/>
      <c r="ME756" s="7"/>
      <c r="MF756" s="7"/>
      <c r="MG756" s="7"/>
      <c r="MH756" s="7"/>
      <c r="MI756" s="7"/>
      <c r="MJ756" s="7"/>
      <c r="MK756" s="7"/>
      <c r="ML756" s="7"/>
      <c r="MM756" s="7"/>
      <c r="MN756" s="7"/>
      <c r="MO756" s="7"/>
      <c r="MP756" s="7"/>
      <c r="MQ756" s="7"/>
      <c r="MR756" s="7"/>
      <c r="MS756" s="7"/>
      <c r="MT756" s="7"/>
      <c r="MU756" s="7"/>
      <c r="MV756" s="7"/>
      <c r="MW756" s="7"/>
      <c r="MX756" s="7"/>
      <c r="MY756" s="7"/>
      <c r="MZ756" s="7"/>
      <c r="NA756" s="7"/>
      <c r="NB756" s="7"/>
      <c r="NC756" s="7"/>
      <c r="ND756" s="7"/>
      <c r="NE756" s="7"/>
      <c r="NF756" s="7"/>
      <c r="NG756" s="7"/>
      <c r="NH756" s="7"/>
      <c r="NI756" s="7"/>
      <c r="NJ756" s="7"/>
      <c r="NK756" s="7"/>
      <c r="NL756" s="7"/>
      <c r="NM756" s="7"/>
      <c r="NN756" s="7"/>
      <c r="NO756" s="7"/>
      <c r="NP756" s="7"/>
      <c r="NQ756" s="7"/>
      <c r="NR756" s="7"/>
      <c r="NS756" s="7"/>
      <c r="NT756" s="7"/>
      <c r="NU756" s="7"/>
      <c r="NV756" s="7"/>
      <c r="NW756" s="7"/>
      <c r="NX756" s="7"/>
      <c r="NY756" s="7"/>
      <c r="NZ756" s="7"/>
      <c r="OA756" s="7"/>
      <c r="OB756" s="7"/>
      <c r="OC756" s="7"/>
      <c r="OD756" s="7"/>
      <c r="OE756" s="7"/>
      <c r="OF756" s="7"/>
      <c r="OG756" s="7"/>
      <c r="OH756" s="7"/>
      <c r="OI756" s="7"/>
      <c r="OJ756" s="7"/>
      <c r="OK756" s="7"/>
      <c r="OL756" s="7"/>
      <c r="OM756" s="7"/>
      <c r="ON756" s="7"/>
      <c r="OO756" s="7"/>
      <c r="OP756" s="7"/>
      <c r="OQ756" s="7"/>
      <c r="OR756" s="7"/>
      <c r="OS756" s="7"/>
      <c r="OT756" s="7"/>
      <c r="OU756" s="7"/>
      <c r="OV756" s="7"/>
      <c r="OW756" s="7"/>
      <c r="OX756" s="7"/>
      <c r="OY756" s="7"/>
      <c r="OZ756" s="7"/>
      <c r="PA756" s="7"/>
      <c r="PB756" s="7"/>
      <c r="PC756" s="7"/>
      <c r="PD756" s="7"/>
      <c r="PE756" s="7"/>
      <c r="PF756" s="7"/>
      <c r="PG756" s="7"/>
      <c r="PH756" s="7"/>
      <c r="PI756" s="7"/>
      <c r="PJ756" s="7"/>
      <c r="PK756" s="7"/>
      <c r="PL756" s="7"/>
      <c r="PM756" s="7"/>
      <c r="PN756" s="7"/>
      <c r="PO756" s="7"/>
      <c r="PP756" s="7"/>
      <c r="PQ756" s="7"/>
      <c r="PR756" s="7"/>
      <c r="PS756" s="7"/>
      <c r="PT756" s="7"/>
      <c r="PU756" s="7"/>
      <c r="PV756" s="7"/>
      <c r="PW756" s="7"/>
      <c r="PX756" s="7"/>
      <c r="PY756" s="7"/>
      <c r="PZ756" s="7"/>
      <c r="QA756" s="7"/>
      <c r="QB756" s="7"/>
      <c r="QC756" s="7"/>
      <c r="QD756" s="7"/>
      <c r="QE756" s="7"/>
      <c r="QF756" s="7"/>
      <c r="QG756" s="7"/>
      <c r="QH756" s="7"/>
      <c r="QI756" s="7"/>
      <c r="QJ756" s="7"/>
      <c r="QK756" s="7"/>
      <c r="QL756" s="7"/>
      <c r="QM756" s="7"/>
      <c r="QN756" s="7"/>
      <c r="QO756" s="7"/>
      <c r="QP756" s="7"/>
      <c r="QQ756" s="7"/>
      <c r="QR756" s="7"/>
      <c r="QS756" s="7"/>
      <c r="QT756" s="7"/>
      <c r="QU756" s="7"/>
      <c r="QV756" s="7"/>
      <c r="QW756" s="7"/>
      <c r="QX756" s="7"/>
      <c r="QY756" s="7"/>
      <c r="QZ756" s="7"/>
      <c r="RA756" s="7"/>
      <c r="RB756" s="7"/>
      <c r="RC756" s="7"/>
      <c r="RD756" s="7"/>
      <c r="RE756" s="7"/>
      <c r="RF756" s="7"/>
      <c r="RG756" s="7"/>
      <c r="RH756" s="7"/>
      <c r="RI756" s="7"/>
      <c r="RJ756" s="7"/>
      <c r="RK756" s="7"/>
      <c r="RL756" s="7"/>
      <c r="RM756" s="7"/>
      <c r="RN756" s="7"/>
      <c r="RO756" s="7"/>
      <c r="RP756" s="7"/>
      <c r="RQ756" s="7"/>
      <c r="RR756" s="7"/>
      <c r="RS756" s="7"/>
      <c r="RT756" s="7"/>
      <c r="RU756" s="7"/>
      <c r="RV756" s="7"/>
      <c r="RW756" s="7"/>
      <c r="RX756" s="7"/>
      <c r="RY756" s="7"/>
      <c r="RZ756" s="7"/>
      <c r="SA756" s="7"/>
      <c r="SB756" s="7"/>
      <c r="SC756" s="7"/>
      <c r="SD756" s="7"/>
      <c r="SE756" s="7"/>
      <c r="SF756" s="7"/>
      <c r="SG756" s="7"/>
      <c r="SH756" s="7"/>
      <c r="SI756" s="7"/>
      <c r="SJ756" s="7"/>
      <c r="SK756" s="7"/>
    </row>
    <row r="757" ht="14.2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  <c r="DT757" s="7"/>
      <c r="DU757" s="7"/>
      <c r="DV757" s="7"/>
      <c r="DW757" s="7"/>
      <c r="DX757" s="7"/>
      <c r="DY757" s="7"/>
      <c r="DZ757" s="7"/>
      <c r="EA757" s="7"/>
      <c r="EB757" s="7"/>
      <c r="EC757" s="7"/>
      <c r="ED757" s="7"/>
      <c r="EE757" s="7"/>
      <c r="EF757" s="7"/>
      <c r="EG757" s="7"/>
      <c r="EH757" s="7"/>
      <c r="EI757" s="7"/>
      <c r="EJ757" s="7"/>
      <c r="EK757" s="7"/>
      <c r="EL757" s="7"/>
      <c r="EM757" s="7"/>
      <c r="EN757" s="7"/>
      <c r="EO757" s="7"/>
      <c r="EP757" s="7"/>
      <c r="EQ757" s="7"/>
      <c r="ER757" s="7"/>
      <c r="ES757" s="7"/>
      <c r="ET757" s="7"/>
      <c r="EU757" s="7"/>
      <c r="EV757" s="7"/>
      <c r="EW757" s="7"/>
      <c r="EX757" s="7"/>
      <c r="EY757" s="7"/>
      <c r="EZ757" s="7"/>
      <c r="FA757" s="7"/>
      <c r="FB757" s="7"/>
      <c r="FC757" s="7"/>
      <c r="FD757" s="7"/>
      <c r="FE757" s="7"/>
      <c r="FF757" s="7"/>
      <c r="FG757" s="7"/>
      <c r="FH757" s="7"/>
      <c r="FI757" s="7"/>
      <c r="FJ757" s="7"/>
      <c r="FK757" s="7"/>
      <c r="FL757" s="7"/>
      <c r="FM757" s="7"/>
      <c r="FN757" s="7"/>
      <c r="FO757" s="7"/>
      <c r="FP757" s="7"/>
      <c r="FQ757" s="7"/>
      <c r="FR757" s="7"/>
      <c r="FS757" s="7"/>
      <c r="FT757" s="7"/>
      <c r="FU757" s="7"/>
      <c r="FV757" s="7"/>
      <c r="FW757" s="7"/>
      <c r="FX757" s="7"/>
      <c r="FY757" s="7"/>
      <c r="FZ757" s="7"/>
      <c r="GA757" s="7"/>
      <c r="GB757" s="7"/>
      <c r="GC757" s="7"/>
      <c r="GD757" s="7"/>
      <c r="GE757" s="7"/>
      <c r="GF757" s="7"/>
      <c r="GG757" s="7"/>
      <c r="GH757" s="7"/>
      <c r="GI757" s="7"/>
      <c r="GJ757" s="7"/>
      <c r="GK757" s="7"/>
      <c r="GL757" s="7"/>
      <c r="GM757" s="7"/>
      <c r="GN757" s="7"/>
      <c r="GO757" s="7"/>
      <c r="GP757" s="7"/>
      <c r="GQ757" s="7"/>
      <c r="GR757" s="7"/>
      <c r="GS757" s="7"/>
      <c r="GT757" s="7"/>
      <c r="GU757" s="7"/>
      <c r="GV757" s="7"/>
      <c r="GW757" s="7"/>
      <c r="GX757" s="7"/>
      <c r="GY757" s="7"/>
      <c r="GZ757" s="7"/>
      <c r="HA757" s="7"/>
      <c r="HB757" s="7"/>
      <c r="HC757" s="7"/>
      <c r="HD757" s="7"/>
      <c r="HE757" s="7"/>
      <c r="HF757" s="7"/>
      <c r="HG757" s="7"/>
      <c r="HH757" s="7"/>
      <c r="HI757" s="7"/>
      <c r="HJ757" s="7"/>
      <c r="HK757" s="7"/>
      <c r="HL757" s="7"/>
      <c r="HM757" s="7"/>
      <c r="HN757" s="7"/>
      <c r="HO757" s="7"/>
      <c r="HP757" s="7"/>
      <c r="HQ757" s="7"/>
      <c r="HR757" s="7"/>
      <c r="HS757" s="7"/>
      <c r="HT757" s="7"/>
      <c r="HU757" s="7"/>
      <c r="HV757" s="7"/>
      <c r="HW757" s="7"/>
      <c r="HX757" s="7"/>
      <c r="HY757" s="7"/>
      <c r="HZ757" s="7"/>
      <c r="IA757" s="7"/>
      <c r="IB757" s="7"/>
      <c r="IC757" s="7"/>
      <c r="ID757" s="7"/>
      <c r="IE757" s="7"/>
      <c r="IF757" s="7"/>
      <c r="IG757" s="7"/>
      <c r="IH757" s="7"/>
      <c r="II757" s="7"/>
      <c r="IJ757" s="7"/>
      <c r="IK757" s="7"/>
      <c r="IL757" s="7"/>
      <c r="IM757" s="7"/>
      <c r="IN757" s="7"/>
      <c r="IO757" s="7"/>
      <c r="IP757" s="7"/>
      <c r="IQ757" s="7"/>
      <c r="IR757" s="7"/>
      <c r="IS757" s="7"/>
      <c r="IT757" s="7"/>
      <c r="IU757" s="7"/>
      <c r="IV757" s="7"/>
      <c r="IW757" s="7"/>
      <c r="IX757" s="7"/>
      <c r="IY757" s="7"/>
      <c r="IZ757" s="7"/>
      <c r="JA757" s="7"/>
      <c r="JB757" s="7"/>
      <c r="JC757" s="7"/>
      <c r="JD757" s="7"/>
      <c r="JE757" s="7"/>
      <c r="JF757" s="7"/>
      <c r="JG757" s="7"/>
      <c r="JH757" s="7"/>
      <c r="JI757" s="7"/>
      <c r="JJ757" s="7"/>
      <c r="JK757" s="7"/>
      <c r="JL757" s="7"/>
      <c r="JM757" s="7"/>
      <c r="JN757" s="7"/>
      <c r="JO757" s="7"/>
      <c r="JP757" s="7"/>
      <c r="JQ757" s="7"/>
      <c r="JR757" s="7"/>
      <c r="JS757" s="7"/>
      <c r="JT757" s="7"/>
      <c r="JU757" s="7"/>
      <c r="JV757" s="7"/>
      <c r="JW757" s="7"/>
      <c r="JX757" s="7"/>
      <c r="JY757" s="7"/>
      <c r="JZ757" s="7"/>
      <c r="KA757" s="7"/>
      <c r="KB757" s="7"/>
      <c r="KC757" s="7"/>
      <c r="KD757" s="7"/>
      <c r="KE757" s="7"/>
      <c r="KF757" s="7"/>
      <c r="KG757" s="7"/>
      <c r="KH757" s="7"/>
      <c r="KI757" s="7"/>
      <c r="KJ757" s="7"/>
      <c r="KK757" s="7"/>
      <c r="KL757" s="7"/>
      <c r="KM757" s="7"/>
      <c r="KN757" s="7"/>
      <c r="KO757" s="7"/>
      <c r="KP757" s="7"/>
      <c r="KQ757" s="7"/>
      <c r="KR757" s="7"/>
      <c r="KS757" s="7"/>
      <c r="KT757" s="7"/>
      <c r="KU757" s="7"/>
      <c r="KV757" s="7"/>
      <c r="KW757" s="7"/>
      <c r="KX757" s="7"/>
      <c r="KY757" s="7"/>
      <c r="KZ757" s="7"/>
      <c r="LA757" s="7"/>
      <c r="LB757" s="7"/>
      <c r="LC757" s="7"/>
      <c r="LD757" s="7"/>
      <c r="LE757" s="7"/>
      <c r="LF757" s="7"/>
      <c r="LG757" s="7"/>
      <c r="LH757" s="7"/>
      <c r="LI757" s="7"/>
      <c r="LJ757" s="7"/>
      <c r="LK757" s="7"/>
      <c r="LL757" s="7"/>
      <c r="LM757" s="7"/>
      <c r="LN757" s="7"/>
      <c r="LO757" s="7"/>
      <c r="LP757" s="7"/>
      <c r="LQ757" s="7"/>
      <c r="LR757" s="7"/>
      <c r="LS757" s="7"/>
      <c r="LT757" s="7"/>
      <c r="LU757" s="7"/>
      <c r="LV757" s="7"/>
      <c r="LW757" s="7"/>
      <c r="LX757" s="7"/>
      <c r="LY757" s="7"/>
      <c r="LZ757" s="7"/>
      <c r="MA757" s="7"/>
      <c r="MB757" s="7"/>
      <c r="MC757" s="7"/>
      <c r="MD757" s="7"/>
      <c r="ME757" s="7"/>
      <c r="MF757" s="7"/>
      <c r="MG757" s="7"/>
      <c r="MH757" s="7"/>
      <c r="MI757" s="7"/>
      <c r="MJ757" s="7"/>
      <c r="MK757" s="7"/>
      <c r="ML757" s="7"/>
      <c r="MM757" s="7"/>
      <c r="MN757" s="7"/>
      <c r="MO757" s="7"/>
      <c r="MP757" s="7"/>
      <c r="MQ757" s="7"/>
      <c r="MR757" s="7"/>
      <c r="MS757" s="7"/>
      <c r="MT757" s="7"/>
      <c r="MU757" s="7"/>
      <c r="MV757" s="7"/>
      <c r="MW757" s="7"/>
      <c r="MX757" s="7"/>
      <c r="MY757" s="7"/>
      <c r="MZ757" s="7"/>
      <c r="NA757" s="7"/>
      <c r="NB757" s="7"/>
      <c r="NC757" s="7"/>
      <c r="ND757" s="7"/>
      <c r="NE757" s="7"/>
      <c r="NF757" s="7"/>
      <c r="NG757" s="7"/>
      <c r="NH757" s="7"/>
      <c r="NI757" s="7"/>
      <c r="NJ757" s="7"/>
      <c r="NK757" s="7"/>
      <c r="NL757" s="7"/>
      <c r="NM757" s="7"/>
      <c r="NN757" s="7"/>
      <c r="NO757" s="7"/>
      <c r="NP757" s="7"/>
      <c r="NQ757" s="7"/>
      <c r="NR757" s="7"/>
      <c r="NS757" s="7"/>
      <c r="NT757" s="7"/>
      <c r="NU757" s="7"/>
      <c r="NV757" s="7"/>
      <c r="NW757" s="7"/>
      <c r="NX757" s="7"/>
      <c r="NY757" s="7"/>
      <c r="NZ757" s="7"/>
      <c r="OA757" s="7"/>
      <c r="OB757" s="7"/>
      <c r="OC757" s="7"/>
      <c r="OD757" s="7"/>
      <c r="OE757" s="7"/>
      <c r="OF757" s="7"/>
      <c r="OG757" s="7"/>
      <c r="OH757" s="7"/>
      <c r="OI757" s="7"/>
      <c r="OJ757" s="7"/>
      <c r="OK757" s="7"/>
      <c r="OL757" s="7"/>
      <c r="OM757" s="7"/>
      <c r="ON757" s="7"/>
      <c r="OO757" s="7"/>
      <c r="OP757" s="7"/>
      <c r="OQ757" s="7"/>
      <c r="OR757" s="7"/>
      <c r="OS757" s="7"/>
      <c r="OT757" s="7"/>
      <c r="OU757" s="7"/>
      <c r="OV757" s="7"/>
      <c r="OW757" s="7"/>
      <c r="OX757" s="7"/>
      <c r="OY757" s="7"/>
      <c r="OZ757" s="7"/>
      <c r="PA757" s="7"/>
      <c r="PB757" s="7"/>
      <c r="PC757" s="7"/>
      <c r="PD757" s="7"/>
      <c r="PE757" s="7"/>
      <c r="PF757" s="7"/>
      <c r="PG757" s="7"/>
      <c r="PH757" s="7"/>
      <c r="PI757" s="7"/>
      <c r="PJ757" s="7"/>
      <c r="PK757" s="7"/>
      <c r="PL757" s="7"/>
      <c r="PM757" s="7"/>
      <c r="PN757" s="7"/>
      <c r="PO757" s="7"/>
      <c r="PP757" s="7"/>
      <c r="PQ757" s="7"/>
      <c r="PR757" s="7"/>
      <c r="PS757" s="7"/>
      <c r="PT757" s="7"/>
      <c r="PU757" s="7"/>
      <c r="PV757" s="7"/>
      <c r="PW757" s="7"/>
      <c r="PX757" s="7"/>
      <c r="PY757" s="7"/>
      <c r="PZ757" s="7"/>
      <c r="QA757" s="7"/>
      <c r="QB757" s="7"/>
      <c r="QC757" s="7"/>
      <c r="QD757" s="7"/>
      <c r="QE757" s="7"/>
      <c r="QF757" s="7"/>
      <c r="QG757" s="7"/>
      <c r="QH757" s="7"/>
      <c r="QI757" s="7"/>
      <c r="QJ757" s="7"/>
      <c r="QK757" s="7"/>
      <c r="QL757" s="7"/>
      <c r="QM757" s="7"/>
      <c r="QN757" s="7"/>
      <c r="QO757" s="7"/>
      <c r="QP757" s="7"/>
      <c r="QQ757" s="7"/>
      <c r="QR757" s="7"/>
      <c r="QS757" s="7"/>
      <c r="QT757" s="7"/>
      <c r="QU757" s="7"/>
      <c r="QV757" s="7"/>
      <c r="QW757" s="7"/>
      <c r="QX757" s="7"/>
      <c r="QY757" s="7"/>
      <c r="QZ757" s="7"/>
      <c r="RA757" s="7"/>
      <c r="RB757" s="7"/>
      <c r="RC757" s="7"/>
      <c r="RD757" s="7"/>
      <c r="RE757" s="7"/>
      <c r="RF757" s="7"/>
      <c r="RG757" s="7"/>
      <c r="RH757" s="7"/>
      <c r="RI757" s="7"/>
      <c r="RJ757" s="7"/>
      <c r="RK757" s="7"/>
      <c r="RL757" s="7"/>
      <c r="RM757" s="7"/>
      <c r="RN757" s="7"/>
      <c r="RO757" s="7"/>
      <c r="RP757" s="7"/>
      <c r="RQ757" s="7"/>
      <c r="RR757" s="7"/>
      <c r="RS757" s="7"/>
      <c r="RT757" s="7"/>
      <c r="RU757" s="7"/>
      <c r="RV757" s="7"/>
      <c r="RW757" s="7"/>
      <c r="RX757" s="7"/>
      <c r="RY757" s="7"/>
      <c r="RZ757" s="7"/>
      <c r="SA757" s="7"/>
      <c r="SB757" s="7"/>
      <c r="SC757" s="7"/>
      <c r="SD757" s="7"/>
      <c r="SE757" s="7"/>
      <c r="SF757" s="7"/>
      <c r="SG757" s="7"/>
      <c r="SH757" s="7"/>
      <c r="SI757" s="7"/>
      <c r="SJ757" s="7"/>
      <c r="SK757" s="7"/>
    </row>
    <row r="758" ht="14.2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  <c r="DT758" s="7"/>
      <c r="DU758" s="7"/>
      <c r="DV758" s="7"/>
      <c r="DW758" s="7"/>
      <c r="DX758" s="7"/>
      <c r="DY758" s="7"/>
      <c r="DZ758" s="7"/>
      <c r="EA758" s="7"/>
      <c r="EB758" s="7"/>
      <c r="EC758" s="7"/>
      <c r="ED758" s="7"/>
      <c r="EE758" s="7"/>
      <c r="EF758" s="7"/>
      <c r="EG758" s="7"/>
      <c r="EH758" s="7"/>
      <c r="EI758" s="7"/>
      <c r="EJ758" s="7"/>
      <c r="EK758" s="7"/>
      <c r="EL758" s="7"/>
      <c r="EM758" s="7"/>
      <c r="EN758" s="7"/>
      <c r="EO758" s="7"/>
      <c r="EP758" s="7"/>
      <c r="EQ758" s="7"/>
      <c r="ER758" s="7"/>
      <c r="ES758" s="7"/>
      <c r="ET758" s="7"/>
      <c r="EU758" s="7"/>
      <c r="EV758" s="7"/>
      <c r="EW758" s="7"/>
      <c r="EX758" s="7"/>
      <c r="EY758" s="7"/>
      <c r="EZ758" s="7"/>
      <c r="FA758" s="7"/>
      <c r="FB758" s="7"/>
      <c r="FC758" s="7"/>
      <c r="FD758" s="7"/>
      <c r="FE758" s="7"/>
      <c r="FF758" s="7"/>
      <c r="FG758" s="7"/>
      <c r="FH758" s="7"/>
      <c r="FI758" s="7"/>
      <c r="FJ758" s="7"/>
      <c r="FK758" s="7"/>
      <c r="FL758" s="7"/>
      <c r="FM758" s="7"/>
      <c r="FN758" s="7"/>
      <c r="FO758" s="7"/>
      <c r="FP758" s="7"/>
      <c r="FQ758" s="7"/>
      <c r="FR758" s="7"/>
      <c r="FS758" s="7"/>
      <c r="FT758" s="7"/>
      <c r="FU758" s="7"/>
      <c r="FV758" s="7"/>
      <c r="FW758" s="7"/>
      <c r="FX758" s="7"/>
      <c r="FY758" s="7"/>
      <c r="FZ758" s="7"/>
      <c r="GA758" s="7"/>
      <c r="GB758" s="7"/>
      <c r="GC758" s="7"/>
      <c r="GD758" s="7"/>
      <c r="GE758" s="7"/>
      <c r="GF758" s="7"/>
      <c r="GG758" s="7"/>
      <c r="GH758" s="7"/>
      <c r="GI758" s="7"/>
      <c r="GJ758" s="7"/>
      <c r="GK758" s="7"/>
      <c r="GL758" s="7"/>
      <c r="GM758" s="7"/>
      <c r="GN758" s="7"/>
      <c r="GO758" s="7"/>
      <c r="GP758" s="7"/>
      <c r="GQ758" s="7"/>
      <c r="GR758" s="7"/>
      <c r="GS758" s="7"/>
      <c r="GT758" s="7"/>
      <c r="GU758" s="7"/>
      <c r="GV758" s="7"/>
      <c r="GW758" s="7"/>
      <c r="GX758" s="7"/>
      <c r="GY758" s="7"/>
      <c r="GZ758" s="7"/>
      <c r="HA758" s="7"/>
      <c r="HB758" s="7"/>
      <c r="HC758" s="7"/>
      <c r="HD758" s="7"/>
      <c r="HE758" s="7"/>
      <c r="HF758" s="7"/>
      <c r="HG758" s="7"/>
      <c r="HH758" s="7"/>
      <c r="HI758" s="7"/>
      <c r="HJ758" s="7"/>
      <c r="HK758" s="7"/>
      <c r="HL758" s="7"/>
      <c r="HM758" s="7"/>
      <c r="HN758" s="7"/>
      <c r="HO758" s="7"/>
      <c r="HP758" s="7"/>
      <c r="HQ758" s="7"/>
      <c r="HR758" s="7"/>
      <c r="HS758" s="7"/>
      <c r="HT758" s="7"/>
      <c r="HU758" s="7"/>
      <c r="HV758" s="7"/>
      <c r="HW758" s="7"/>
      <c r="HX758" s="7"/>
      <c r="HY758" s="7"/>
      <c r="HZ758" s="7"/>
      <c r="IA758" s="7"/>
      <c r="IB758" s="7"/>
      <c r="IC758" s="7"/>
      <c r="ID758" s="7"/>
      <c r="IE758" s="7"/>
      <c r="IF758" s="7"/>
      <c r="IG758" s="7"/>
      <c r="IH758" s="7"/>
      <c r="II758" s="7"/>
      <c r="IJ758" s="7"/>
      <c r="IK758" s="7"/>
      <c r="IL758" s="7"/>
      <c r="IM758" s="7"/>
      <c r="IN758" s="7"/>
      <c r="IO758" s="7"/>
      <c r="IP758" s="7"/>
      <c r="IQ758" s="7"/>
      <c r="IR758" s="7"/>
      <c r="IS758" s="7"/>
      <c r="IT758" s="7"/>
      <c r="IU758" s="7"/>
      <c r="IV758" s="7"/>
      <c r="IW758" s="7"/>
      <c r="IX758" s="7"/>
      <c r="IY758" s="7"/>
      <c r="IZ758" s="7"/>
      <c r="JA758" s="7"/>
      <c r="JB758" s="7"/>
      <c r="JC758" s="7"/>
      <c r="JD758" s="7"/>
      <c r="JE758" s="7"/>
      <c r="JF758" s="7"/>
      <c r="JG758" s="7"/>
      <c r="JH758" s="7"/>
      <c r="JI758" s="7"/>
      <c r="JJ758" s="7"/>
      <c r="JK758" s="7"/>
      <c r="JL758" s="7"/>
      <c r="JM758" s="7"/>
      <c r="JN758" s="7"/>
      <c r="JO758" s="7"/>
      <c r="JP758" s="7"/>
      <c r="JQ758" s="7"/>
      <c r="JR758" s="7"/>
      <c r="JS758" s="7"/>
      <c r="JT758" s="7"/>
      <c r="JU758" s="7"/>
      <c r="JV758" s="7"/>
      <c r="JW758" s="7"/>
      <c r="JX758" s="7"/>
      <c r="JY758" s="7"/>
      <c r="JZ758" s="7"/>
      <c r="KA758" s="7"/>
      <c r="KB758" s="7"/>
      <c r="KC758" s="7"/>
      <c r="KD758" s="7"/>
      <c r="KE758" s="7"/>
      <c r="KF758" s="7"/>
      <c r="KG758" s="7"/>
      <c r="KH758" s="7"/>
      <c r="KI758" s="7"/>
      <c r="KJ758" s="7"/>
      <c r="KK758" s="7"/>
      <c r="KL758" s="7"/>
      <c r="KM758" s="7"/>
      <c r="KN758" s="7"/>
      <c r="KO758" s="7"/>
      <c r="KP758" s="7"/>
      <c r="KQ758" s="7"/>
      <c r="KR758" s="7"/>
      <c r="KS758" s="7"/>
      <c r="KT758" s="7"/>
      <c r="KU758" s="7"/>
      <c r="KV758" s="7"/>
      <c r="KW758" s="7"/>
      <c r="KX758" s="7"/>
      <c r="KY758" s="7"/>
      <c r="KZ758" s="7"/>
      <c r="LA758" s="7"/>
      <c r="LB758" s="7"/>
      <c r="LC758" s="7"/>
      <c r="LD758" s="7"/>
      <c r="LE758" s="7"/>
      <c r="LF758" s="7"/>
      <c r="LG758" s="7"/>
      <c r="LH758" s="7"/>
      <c r="LI758" s="7"/>
      <c r="LJ758" s="7"/>
      <c r="LK758" s="7"/>
      <c r="LL758" s="7"/>
      <c r="LM758" s="7"/>
      <c r="LN758" s="7"/>
      <c r="LO758" s="7"/>
      <c r="LP758" s="7"/>
      <c r="LQ758" s="7"/>
      <c r="LR758" s="7"/>
      <c r="LS758" s="7"/>
      <c r="LT758" s="7"/>
      <c r="LU758" s="7"/>
      <c r="LV758" s="7"/>
      <c r="LW758" s="7"/>
      <c r="LX758" s="7"/>
      <c r="LY758" s="7"/>
      <c r="LZ758" s="7"/>
      <c r="MA758" s="7"/>
      <c r="MB758" s="7"/>
      <c r="MC758" s="7"/>
      <c r="MD758" s="7"/>
      <c r="ME758" s="7"/>
      <c r="MF758" s="7"/>
      <c r="MG758" s="7"/>
      <c r="MH758" s="7"/>
      <c r="MI758" s="7"/>
      <c r="MJ758" s="7"/>
      <c r="MK758" s="7"/>
      <c r="ML758" s="7"/>
      <c r="MM758" s="7"/>
      <c r="MN758" s="7"/>
      <c r="MO758" s="7"/>
      <c r="MP758" s="7"/>
      <c r="MQ758" s="7"/>
      <c r="MR758" s="7"/>
      <c r="MS758" s="7"/>
      <c r="MT758" s="7"/>
      <c r="MU758" s="7"/>
      <c r="MV758" s="7"/>
      <c r="MW758" s="7"/>
      <c r="MX758" s="7"/>
      <c r="MY758" s="7"/>
      <c r="MZ758" s="7"/>
      <c r="NA758" s="7"/>
      <c r="NB758" s="7"/>
      <c r="NC758" s="7"/>
      <c r="ND758" s="7"/>
      <c r="NE758" s="7"/>
      <c r="NF758" s="7"/>
      <c r="NG758" s="7"/>
      <c r="NH758" s="7"/>
      <c r="NI758" s="7"/>
      <c r="NJ758" s="7"/>
      <c r="NK758" s="7"/>
      <c r="NL758" s="7"/>
      <c r="NM758" s="7"/>
      <c r="NN758" s="7"/>
      <c r="NO758" s="7"/>
      <c r="NP758" s="7"/>
      <c r="NQ758" s="7"/>
      <c r="NR758" s="7"/>
      <c r="NS758" s="7"/>
      <c r="NT758" s="7"/>
      <c r="NU758" s="7"/>
      <c r="NV758" s="7"/>
      <c r="NW758" s="7"/>
      <c r="NX758" s="7"/>
      <c r="NY758" s="7"/>
      <c r="NZ758" s="7"/>
      <c r="OA758" s="7"/>
      <c r="OB758" s="7"/>
      <c r="OC758" s="7"/>
      <c r="OD758" s="7"/>
      <c r="OE758" s="7"/>
      <c r="OF758" s="7"/>
      <c r="OG758" s="7"/>
      <c r="OH758" s="7"/>
      <c r="OI758" s="7"/>
      <c r="OJ758" s="7"/>
      <c r="OK758" s="7"/>
      <c r="OL758" s="7"/>
      <c r="OM758" s="7"/>
      <c r="ON758" s="7"/>
      <c r="OO758" s="7"/>
      <c r="OP758" s="7"/>
      <c r="OQ758" s="7"/>
      <c r="OR758" s="7"/>
      <c r="OS758" s="7"/>
      <c r="OT758" s="7"/>
      <c r="OU758" s="7"/>
      <c r="OV758" s="7"/>
      <c r="OW758" s="7"/>
      <c r="OX758" s="7"/>
      <c r="OY758" s="7"/>
      <c r="OZ758" s="7"/>
      <c r="PA758" s="7"/>
      <c r="PB758" s="7"/>
      <c r="PC758" s="7"/>
      <c r="PD758" s="7"/>
      <c r="PE758" s="7"/>
      <c r="PF758" s="7"/>
      <c r="PG758" s="7"/>
      <c r="PH758" s="7"/>
      <c r="PI758" s="7"/>
      <c r="PJ758" s="7"/>
      <c r="PK758" s="7"/>
      <c r="PL758" s="7"/>
      <c r="PM758" s="7"/>
      <c r="PN758" s="7"/>
      <c r="PO758" s="7"/>
      <c r="PP758" s="7"/>
      <c r="PQ758" s="7"/>
      <c r="PR758" s="7"/>
      <c r="PS758" s="7"/>
      <c r="PT758" s="7"/>
      <c r="PU758" s="7"/>
      <c r="PV758" s="7"/>
      <c r="PW758" s="7"/>
      <c r="PX758" s="7"/>
      <c r="PY758" s="7"/>
      <c r="PZ758" s="7"/>
      <c r="QA758" s="7"/>
      <c r="QB758" s="7"/>
      <c r="QC758" s="7"/>
      <c r="QD758" s="7"/>
      <c r="QE758" s="7"/>
      <c r="QF758" s="7"/>
      <c r="QG758" s="7"/>
      <c r="QH758" s="7"/>
      <c r="QI758" s="7"/>
      <c r="QJ758" s="7"/>
      <c r="QK758" s="7"/>
      <c r="QL758" s="7"/>
      <c r="QM758" s="7"/>
      <c r="QN758" s="7"/>
      <c r="QO758" s="7"/>
      <c r="QP758" s="7"/>
      <c r="QQ758" s="7"/>
      <c r="QR758" s="7"/>
      <c r="QS758" s="7"/>
      <c r="QT758" s="7"/>
      <c r="QU758" s="7"/>
      <c r="QV758" s="7"/>
      <c r="QW758" s="7"/>
      <c r="QX758" s="7"/>
      <c r="QY758" s="7"/>
      <c r="QZ758" s="7"/>
      <c r="RA758" s="7"/>
      <c r="RB758" s="7"/>
      <c r="RC758" s="7"/>
      <c r="RD758" s="7"/>
      <c r="RE758" s="7"/>
      <c r="RF758" s="7"/>
      <c r="RG758" s="7"/>
      <c r="RH758" s="7"/>
      <c r="RI758" s="7"/>
      <c r="RJ758" s="7"/>
      <c r="RK758" s="7"/>
      <c r="RL758" s="7"/>
      <c r="RM758" s="7"/>
      <c r="RN758" s="7"/>
      <c r="RO758" s="7"/>
      <c r="RP758" s="7"/>
      <c r="RQ758" s="7"/>
      <c r="RR758" s="7"/>
      <c r="RS758" s="7"/>
      <c r="RT758" s="7"/>
      <c r="RU758" s="7"/>
      <c r="RV758" s="7"/>
      <c r="RW758" s="7"/>
      <c r="RX758" s="7"/>
      <c r="RY758" s="7"/>
      <c r="RZ758" s="7"/>
      <c r="SA758" s="7"/>
      <c r="SB758" s="7"/>
      <c r="SC758" s="7"/>
      <c r="SD758" s="7"/>
      <c r="SE758" s="7"/>
      <c r="SF758" s="7"/>
      <c r="SG758" s="7"/>
      <c r="SH758" s="7"/>
      <c r="SI758" s="7"/>
      <c r="SJ758" s="7"/>
      <c r="SK758" s="7"/>
    </row>
    <row r="759" ht="14.2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  <c r="DT759" s="7"/>
      <c r="DU759" s="7"/>
      <c r="DV759" s="7"/>
      <c r="DW759" s="7"/>
      <c r="DX759" s="7"/>
      <c r="DY759" s="7"/>
      <c r="DZ759" s="7"/>
      <c r="EA759" s="7"/>
      <c r="EB759" s="7"/>
      <c r="EC759" s="7"/>
      <c r="ED759" s="7"/>
      <c r="EE759" s="7"/>
      <c r="EF759" s="7"/>
      <c r="EG759" s="7"/>
      <c r="EH759" s="7"/>
      <c r="EI759" s="7"/>
      <c r="EJ759" s="7"/>
      <c r="EK759" s="7"/>
      <c r="EL759" s="7"/>
      <c r="EM759" s="7"/>
      <c r="EN759" s="7"/>
      <c r="EO759" s="7"/>
      <c r="EP759" s="7"/>
      <c r="EQ759" s="7"/>
      <c r="ER759" s="7"/>
      <c r="ES759" s="7"/>
      <c r="ET759" s="7"/>
      <c r="EU759" s="7"/>
      <c r="EV759" s="7"/>
      <c r="EW759" s="7"/>
      <c r="EX759" s="7"/>
      <c r="EY759" s="7"/>
      <c r="EZ759" s="7"/>
      <c r="FA759" s="7"/>
      <c r="FB759" s="7"/>
      <c r="FC759" s="7"/>
      <c r="FD759" s="7"/>
      <c r="FE759" s="7"/>
      <c r="FF759" s="7"/>
      <c r="FG759" s="7"/>
      <c r="FH759" s="7"/>
      <c r="FI759" s="7"/>
      <c r="FJ759" s="7"/>
      <c r="FK759" s="7"/>
      <c r="FL759" s="7"/>
      <c r="FM759" s="7"/>
      <c r="FN759" s="7"/>
      <c r="FO759" s="7"/>
      <c r="FP759" s="7"/>
      <c r="FQ759" s="7"/>
      <c r="FR759" s="7"/>
      <c r="FS759" s="7"/>
      <c r="FT759" s="7"/>
      <c r="FU759" s="7"/>
      <c r="FV759" s="7"/>
      <c r="FW759" s="7"/>
      <c r="FX759" s="7"/>
      <c r="FY759" s="7"/>
      <c r="FZ759" s="7"/>
      <c r="GA759" s="7"/>
      <c r="GB759" s="7"/>
      <c r="GC759" s="7"/>
      <c r="GD759" s="7"/>
      <c r="GE759" s="7"/>
      <c r="GF759" s="7"/>
      <c r="GG759" s="7"/>
      <c r="GH759" s="7"/>
      <c r="GI759" s="7"/>
      <c r="GJ759" s="7"/>
      <c r="GK759" s="7"/>
      <c r="GL759" s="7"/>
      <c r="GM759" s="7"/>
      <c r="GN759" s="7"/>
      <c r="GO759" s="7"/>
      <c r="GP759" s="7"/>
      <c r="GQ759" s="7"/>
      <c r="GR759" s="7"/>
      <c r="GS759" s="7"/>
      <c r="GT759" s="7"/>
      <c r="GU759" s="7"/>
      <c r="GV759" s="7"/>
      <c r="GW759" s="7"/>
      <c r="GX759" s="7"/>
      <c r="GY759" s="7"/>
      <c r="GZ759" s="7"/>
      <c r="HA759" s="7"/>
      <c r="HB759" s="7"/>
      <c r="HC759" s="7"/>
      <c r="HD759" s="7"/>
      <c r="HE759" s="7"/>
      <c r="HF759" s="7"/>
      <c r="HG759" s="7"/>
      <c r="HH759" s="7"/>
      <c r="HI759" s="7"/>
      <c r="HJ759" s="7"/>
      <c r="HK759" s="7"/>
      <c r="HL759" s="7"/>
      <c r="HM759" s="7"/>
      <c r="HN759" s="7"/>
      <c r="HO759" s="7"/>
      <c r="HP759" s="7"/>
      <c r="HQ759" s="7"/>
      <c r="HR759" s="7"/>
      <c r="HS759" s="7"/>
      <c r="HT759" s="7"/>
      <c r="HU759" s="7"/>
      <c r="HV759" s="7"/>
      <c r="HW759" s="7"/>
      <c r="HX759" s="7"/>
      <c r="HY759" s="7"/>
      <c r="HZ759" s="7"/>
      <c r="IA759" s="7"/>
      <c r="IB759" s="7"/>
      <c r="IC759" s="7"/>
      <c r="ID759" s="7"/>
      <c r="IE759" s="7"/>
      <c r="IF759" s="7"/>
      <c r="IG759" s="7"/>
      <c r="IH759" s="7"/>
      <c r="II759" s="7"/>
      <c r="IJ759" s="7"/>
      <c r="IK759" s="7"/>
      <c r="IL759" s="7"/>
      <c r="IM759" s="7"/>
      <c r="IN759" s="7"/>
      <c r="IO759" s="7"/>
      <c r="IP759" s="7"/>
      <c r="IQ759" s="7"/>
      <c r="IR759" s="7"/>
      <c r="IS759" s="7"/>
      <c r="IT759" s="7"/>
      <c r="IU759" s="7"/>
      <c r="IV759" s="7"/>
      <c r="IW759" s="7"/>
      <c r="IX759" s="7"/>
      <c r="IY759" s="7"/>
      <c r="IZ759" s="7"/>
      <c r="JA759" s="7"/>
      <c r="JB759" s="7"/>
      <c r="JC759" s="7"/>
      <c r="JD759" s="7"/>
      <c r="JE759" s="7"/>
      <c r="JF759" s="7"/>
      <c r="JG759" s="7"/>
      <c r="JH759" s="7"/>
      <c r="JI759" s="7"/>
      <c r="JJ759" s="7"/>
      <c r="JK759" s="7"/>
      <c r="JL759" s="7"/>
      <c r="JM759" s="7"/>
      <c r="JN759" s="7"/>
      <c r="JO759" s="7"/>
      <c r="JP759" s="7"/>
      <c r="JQ759" s="7"/>
      <c r="JR759" s="7"/>
      <c r="JS759" s="7"/>
      <c r="JT759" s="7"/>
      <c r="JU759" s="7"/>
      <c r="JV759" s="7"/>
      <c r="JW759" s="7"/>
      <c r="JX759" s="7"/>
      <c r="JY759" s="7"/>
      <c r="JZ759" s="7"/>
      <c r="KA759" s="7"/>
      <c r="KB759" s="7"/>
      <c r="KC759" s="7"/>
      <c r="KD759" s="7"/>
      <c r="KE759" s="7"/>
      <c r="KF759" s="7"/>
      <c r="KG759" s="7"/>
      <c r="KH759" s="7"/>
      <c r="KI759" s="7"/>
      <c r="KJ759" s="7"/>
      <c r="KK759" s="7"/>
      <c r="KL759" s="7"/>
      <c r="KM759" s="7"/>
      <c r="KN759" s="7"/>
      <c r="KO759" s="7"/>
      <c r="KP759" s="7"/>
      <c r="KQ759" s="7"/>
      <c r="KR759" s="7"/>
      <c r="KS759" s="7"/>
      <c r="KT759" s="7"/>
      <c r="KU759" s="7"/>
      <c r="KV759" s="7"/>
      <c r="KW759" s="7"/>
      <c r="KX759" s="7"/>
      <c r="KY759" s="7"/>
      <c r="KZ759" s="7"/>
      <c r="LA759" s="7"/>
      <c r="LB759" s="7"/>
      <c r="LC759" s="7"/>
      <c r="LD759" s="7"/>
      <c r="LE759" s="7"/>
      <c r="LF759" s="7"/>
      <c r="LG759" s="7"/>
      <c r="LH759" s="7"/>
      <c r="LI759" s="7"/>
      <c r="LJ759" s="7"/>
      <c r="LK759" s="7"/>
      <c r="LL759" s="7"/>
      <c r="LM759" s="7"/>
      <c r="LN759" s="7"/>
      <c r="LO759" s="7"/>
      <c r="LP759" s="7"/>
      <c r="LQ759" s="7"/>
      <c r="LR759" s="7"/>
      <c r="LS759" s="7"/>
      <c r="LT759" s="7"/>
      <c r="LU759" s="7"/>
      <c r="LV759" s="7"/>
      <c r="LW759" s="7"/>
      <c r="LX759" s="7"/>
      <c r="LY759" s="7"/>
      <c r="LZ759" s="7"/>
      <c r="MA759" s="7"/>
      <c r="MB759" s="7"/>
      <c r="MC759" s="7"/>
      <c r="MD759" s="7"/>
      <c r="ME759" s="7"/>
      <c r="MF759" s="7"/>
      <c r="MG759" s="7"/>
      <c r="MH759" s="7"/>
      <c r="MI759" s="7"/>
      <c r="MJ759" s="7"/>
      <c r="MK759" s="7"/>
      <c r="ML759" s="7"/>
      <c r="MM759" s="7"/>
      <c r="MN759" s="7"/>
      <c r="MO759" s="7"/>
      <c r="MP759" s="7"/>
      <c r="MQ759" s="7"/>
      <c r="MR759" s="7"/>
      <c r="MS759" s="7"/>
      <c r="MT759" s="7"/>
      <c r="MU759" s="7"/>
      <c r="MV759" s="7"/>
      <c r="MW759" s="7"/>
      <c r="MX759" s="7"/>
      <c r="MY759" s="7"/>
      <c r="MZ759" s="7"/>
      <c r="NA759" s="7"/>
      <c r="NB759" s="7"/>
      <c r="NC759" s="7"/>
      <c r="ND759" s="7"/>
      <c r="NE759" s="7"/>
      <c r="NF759" s="7"/>
      <c r="NG759" s="7"/>
      <c r="NH759" s="7"/>
      <c r="NI759" s="7"/>
      <c r="NJ759" s="7"/>
      <c r="NK759" s="7"/>
      <c r="NL759" s="7"/>
      <c r="NM759" s="7"/>
      <c r="NN759" s="7"/>
      <c r="NO759" s="7"/>
      <c r="NP759" s="7"/>
      <c r="NQ759" s="7"/>
      <c r="NR759" s="7"/>
      <c r="NS759" s="7"/>
      <c r="NT759" s="7"/>
      <c r="NU759" s="7"/>
      <c r="NV759" s="7"/>
      <c r="NW759" s="7"/>
      <c r="NX759" s="7"/>
      <c r="NY759" s="7"/>
      <c r="NZ759" s="7"/>
      <c r="OA759" s="7"/>
      <c r="OB759" s="7"/>
      <c r="OC759" s="7"/>
      <c r="OD759" s="7"/>
      <c r="OE759" s="7"/>
      <c r="OF759" s="7"/>
      <c r="OG759" s="7"/>
      <c r="OH759" s="7"/>
      <c r="OI759" s="7"/>
      <c r="OJ759" s="7"/>
      <c r="OK759" s="7"/>
      <c r="OL759" s="7"/>
      <c r="OM759" s="7"/>
      <c r="ON759" s="7"/>
      <c r="OO759" s="7"/>
      <c r="OP759" s="7"/>
      <c r="OQ759" s="7"/>
      <c r="OR759" s="7"/>
      <c r="OS759" s="7"/>
      <c r="OT759" s="7"/>
      <c r="OU759" s="7"/>
      <c r="OV759" s="7"/>
      <c r="OW759" s="7"/>
      <c r="OX759" s="7"/>
      <c r="OY759" s="7"/>
      <c r="OZ759" s="7"/>
      <c r="PA759" s="7"/>
      <c r="PB759" s="7"/>
      <c r="PC759" s="7"/>
      <c r="PD759" s="7"/>
      <c r="PE759" s="7"/>
      <c r="PF759" s="7"/>
      <c r="PG759" s="7"/>
      <c r="PH759" s="7"/>
      <c r="PI759" s="7"/>
      <c r="PJ759" s="7"/>
      <c r="PK759" s="7"/>
      <c r="PL759" s="7"/>
      <c r="PM759" s="7"/>
      <c r="PN759" s="7"/>
      <c r="PO759" s="7"/>
      <c r="PP759" s="7"/>
      <c r="PQ759" s="7"/>
      <c r="PR759" s="7"/>
      <c r="PS759" s="7"/>
      <c r="PT759" s="7"/>
      <c r="PU759" s="7"/>
      <c r="PV759" s="7"/>
      <c r="PW759" s="7"/>
      <c r="PX759" s="7"/>
      <c r="PY759" s="7"/>
      <c r="PZ759" s="7"/>
      <c r="QA759" s="7"/>
      <c r="QB759" s="7"/>
      <c r="QC759" s="7"/>
      <c r="QD759" s="7"/>
      <c r="QE759" s="7"/>
      <c r="QF759" s="7"/>
      <c r="QG759" s="7"/>
      <c r="QH759" s="7"/>
      <c r="QI759" s="7"/>
      <c r="QJ759" s="7"/>
      <c r="QK759" s="7"/>
      <c r="QL759" s="7"/>
      <c r="QM759" s="7"/>
      <c r="QN759" s="7"/>
      <c r="QO759" s="7"/>
      <c r="QP759" s="7"/>
      <c r="QQ759" s="7"/>
      <c r="QR759" s="7"/>
      <c r="QS759" s="7"/>
      <c r="QT759" s="7"/>
      <c r="QU759" s="7"/>
      <c r="QV759" s="7"/>
      <c r="QW759" s="7"/>
      <c r="QX759" s="7"/>
      <c r="QY759" s="7"/>
      <c r="QZ759" s="7"/>
      <c r="RA759" s="7"/>
      <c r="RB759" s="7"/>
      <c r="RC759" s="7"/>
      <c r="RD759" s="7"/>
      <c r="RE759" s="7"/>
      <c r="RF759" s="7"/>
      <c r="RG759" s="7"/>
      <c r="RH759" s="7"/>
      <c r="RI759" s="7"/>
      <c r="RJ759" s="7"/>
      <c r="RK759" s="7"/>
      <c r="RL759" s="7"/>
      <c r="RM759" s="7"/>
      <c r="RN759" s="7"/>
      <c r="RO759" s="7"/>
      <c r="RP759" s="7"/>
      <c r="RQ759" s="7"/>
      <c r="RR759" s="7"/>
      <c r="RS759" s="7"/>
      <c r="RT759" s="7"/>
      <c r="RU759" s="7"/>
      <c r="RV759" s="7"/>
      <c r="RW759" s="7"/>
      <c r="RX759" s="7"/>
      <c r="RY759" s="7"/>
      <c r="RZ759" s="7"/>
      <c r="SA759" s="7"/>
      <c r="SB759" s="7"/>
      <c r="SC759" s="7"/>
      <c r="SD759" s="7"/>
      <c r="SE759" s="7"/>
      <c r="SF759" s="7"/>
      <c r="SG759" s="7"/>
      <c r="SH759" s="7"/>
      <c r="SI759" s="7"/>
      <c r="SJ759" s="7"/>
      <c r="SK759" s="7"/>
    </row>
    <row r="760" ht="14.2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  <c r="DT760" s="7"/>
      <c r="DU760" s="7"/>
      <c r="DV760" s="7"/>
      <c r="DW760" s="7"/>
      <c r="DX760" s="7"/>
      <c r="DY760" s="7"/>
      <c r="DZ760" s="7"/>
      <c r="EA760" s="7"/>
      <c r="EB760" s="7"/>
      <c r="EC760" s="7"/>
      <c r="ED760" s="7"/>
      <c r="EE760" s="7"/>
      <c r="EF760" s="7"/>
      <c r="EG760" s="7"/>
      <c r="EH760" s="7"/>
      <c r="EI760" s="7"/>
      <c r="EJ760" s="7"/>
      <c r="EK760" s="7"/>
      <c r="EL760" s="7"/>
      <c r="EM760" s="7"/>
      <c r="EN760" s="7"/>
      <c r="EO760" s="7"/>
      <c r="EP760" s="7"/>
      <c r="EQ760" s="7"/>
      <c r="ER760" s="7"/>
      <c r="ES760" s="7"/>
      <c r="ET760" s="7"/>
      <c r="EU760" s="7"/>
      <c r="EV760" s="7"/>
      <c r="EW760" s="7"/>
      <c r="EX760" s="7"/>
      <c r="EY760" s="7"/>
      <c r="EZ760" s="7"/>
      <c r="FA760" s="7"/>
      <c r="FB760" s="7"/>
      <c r="FC760" s="7"/>
      <c r="FD760" s="7"/>
      <c r="FE760" s="7"/>
      <c r="FF760" s="7"/>
      <c r="FG760" s="7"/>
      <c r="FH760" s="7"/>
      <c r="FI760" s="7"/>
      <c r="FJ760" s="7"/>
      <c r="FK760" s="7"/>
      <c r="FL760" s="7"/>
      <c r="FM760" s="7"/>
      <c r="FN760" s="7"/>
      <c r="FO760" s="7"/>
      <c r="FP760" s="7"/>
      <c r="FQ760" s="7"/>
      <c r="FR760" s="7"/>
      <c r="FS760" s="7"/>
      <c r="FT760" s="7"/>
      <c r="FU760" s="7"/>
      <c r="FV760" s="7"/>
      <c r="FW760" s="7"/>
      <c r="FX760" s="7"/>
      <c r="FY760" s="7"/>
      <c r="FZ760" s="7"/>
      <c r="GA760" s="7"/>
      <c r="GB760" s="7"/>
      <c r="GC760" s="7"/>
      <c r="GD760" s="7"/>
      <c r="GE760" s="7"/>
      <c r="GF760" s="7"/>
      <c r="GG760" s="7"/>
      <c r="GH760" s="7"/>
      <c r="GI760" s="7"/>
      <c r="GJ760" s="7"/>
      <c r="GK760" s="7"/>
      <c r="GL760" s="7"/>
      <c r="GM760" s="7"/>
      <c r="GN760" s="7"/>
      <c r="GO760" s="7"/>
      <c r="GP760" s="7"/>
      <c r="GQ760" s="7"/>
      <c r="GR760" s="7"/>
      <c r="GS760" s="7"/>
      <c r="GT760" s="7"/>
      <c r="GU760" s="7"/>
      <c r="GV760" s="7"/>
      <c r="GW760" s="7"/>
      <c r="GX760" s="7"/>
      <c r="GY760" s="7"/>
      <c r="GZ760" s="7"/>
      <c r="HA760" s="7"/>
      <c r="HB760" s="7"/>
      <c r="HC760" s="7"/>
      <c r="HD760" s="7"/>
      <c r="HE760" s="7"/>
      <c r="HF760" s="7"/>
      <c r="HG760" s="7"/>
      <c r="HH760" s="7"/>
      <c r="HI760" s="7"/>
      <c r="HJ760" s="7"/>
      <c r="HK760" s="7"/>
      <c r="HL760" s="7"/>
      <c r="HM760" s="7"/>
      <c r="HN760" s="7"/>
      <c r="HO760" s="7"/>
      <c r="HP760" s="7"/>
      <c r="HQ760" s="7"/>
      <c r="HR760" s="7"/>
      <c r="HS760" s="7"/>
      <c r="HT760" s="7"/>
      <c r="HU760" s="7"/>
      <c r="HV760" s="7"/>
      <c r="HW760" s="7"/>
      <c r="HX760" s="7"/>
      <c r="HY760" s="7"/>
      <c r="HZ760" s="7"/>
      <c r="IA760" s="7"/>
      <c r="IB760" s="7"/>
      <c r="IC760" s="7"/>
      <c r="ID760" s="7"/>
      <c r="IE760" s="7"/>
      <c r="IF760" s="7"/>
      <c r="IG760" s="7"/>
      <c r="IH760" s="7"/>
      <c r="II760" s="7"/>
      <c r="IJ760" s="7"/>
      <c r="IK760" s="7"/>
      <c r="IL760" s="7"/>
      <c r="IM760" s="7"/>
      <c r="IN760" s="7"/>
      <c r="IO760" s="7"/>
      <c r="IP760" s="7"/>
      <c r="IQ760" s="7"/>
      <c r="IR760" s="7"/>
      <c r="IS760" s="7"/>
      <c r="IT760" s="7"/>
      <c r="IU760" s="7"/>
      <c r="IV760" s="7"/>
      <c r="IW760" s="7"/>
      <c r="IX760" s="7"/>
      <c r="IY760" s="7"/>
      <c r="IZ760" s="7"/>
      <c r="JA760" s="7"/>
      <c r="JB760" s="7"/>
      <c r="JC760" s="7"/>
      <c r="JD760" s="7"/>
      <c r="JE760" s="7"/>
      <c r="JF760" s="7"/>
      <c r="JG760" s="7"/>
      <c r="JH760" s="7"/>
      <c r="JI760" s="7"/>
      <c r="JJ760" s="7"/>
      <c r="JK760" s="7"/>
      <c r="JL760" s="7"/>
      <c r="JM760" s="7"/>
      <c r="JN760" s="7"/>
      <c r="JO760" s="7"/>
      <c r="JP760" s="7"/>
      <c r="JQ760" s="7"/>
      <c r="JR760" s="7"/>
      <c r="JS760" s="7"/>
      <c r="JT760" s="7"/>
      <c r="JU760" s="7"/>
      <c r="JV760" s="7"/>
      <c r="JW760" s="7"/>
      <c r="JX760" s="7"/>
      <c r="JY760" s="7"/>
      <c r="JZ760" s="7"/>
      <c r="KA760" s="7"/>
      <c r="KB760" s="7"/>
      <c r="KC760" s="7"/>
      <c r="KD760" s="7"/>
      <c r="KE760" s="7"/>
      <c r="KF760" s="7"/>
      <c r="KG760" s="7"/>
      <c r="KH760" s="7"/>
      <c r="KI760" s="7"/>
      <c r="KJ760" s="7"/>
      <c r="KK760" s="7"/>
      <c r="KL760" s="7"/>
      <c r="KM760" s="7"/>
      <c r="KN760" s="7"/>
      <c r="KO760" s="7"/>
      <c r="KP760" s="7"/>
      <c r="KQ760" s="7"/>
      <c r="KR760" s="7"/>
      <c r="KS760" s="7"/>
      <c r="KT760" s="7"/>
      <c r="KU760" s="7"/>
      <c r="KV760" s="7"/>
      <c r="KW760" s="7"/>
      <c r="KX760" s="7"/>
      <c r="KY760" s="7"/>
      <c r="KZ760" s="7"/>
      <c r="LA760" s="7"/>
      <c r="LB760" s="7"/>
      <c r="LC760" s="7"/>
      <c r="LD760" s="7"/>
      <c r="LE760" s="7"/>
      <c r="LF760" s="7"/>
      <c r="LG760" s="7"/>
      <c r="LH760" s="7"/>
      <c r="LI760" s="7"/>
      <c r="LJ760" s="7"/>
      <c r="LK760" s="7"/>
      <c r="LL760" s="7"/>
      <c r="LM760" s="7"/>
      <c r="LN760" s="7"/>
      <c r="LO760" s="7"/>
      <c r="LP760" s="7"/>
      <c r="LQ760" s="7"/>
      <c r="LR760" s="7"/>
      <c r="LS760" s="7"/>
      <c r="LT760" s="7"/>
      <c r="LU760" s="7"/>
      <c r="LV760" s="7"/>
      <c r="LW760" s="7"/>
      <c r="LX760" s="7"/>
      <c r="LY760" s="7"/>
      <c r="LZ760" s="7"/>
      <c r="MA760" s="7"/>
      <c r="MB760" s="7"/>
      <c r="MC760" s="7"/>
      <c r="MD760" s="7"/>
      <c r="ME760" s="7"/>
      <c r="MF760" s="7"/>
      <c r="MG760" s="7"/>
      <c r="MH760" s="7"/>
      <c r="MI760" s="7"/>
      <c r="MJ760" s="7"/>
      <c r="MK760" s="7"/>
      <c r="ML760" s="7"/>
      <c r="MM760" s="7"/>
      <c r="MN760" s="7"/>
      <c r="MO760" s="7"/>
      <c r="MP760" s="7"/>
      <c r="MQ760" s="7"/>
      <c r="MR760" s="7"/>
      <c r="MS760" s="7"/>
      <c r="MT760" s="7"/>
      <c r="MU760" s="7"/>
      <c r="MV760" s="7"/>
      <c r="MW760" s="7"/>
      <c r="MX760" s="7"/>
      <c r="MY760" s="7"/>
      <c r="MZ760" s="7"/>
      <c r="NA760" s="7"/>
      <c r="NB760" s="7"/>
      <c r="NC760" s="7"/>
      <c r="ND760" s="7"/>
      <c r="NE760" s="7"/>
      <c r="NF760" s="7"/>
      <c r="NG760" s="7"/>
      <c r="NH760" s="7"/>
      <c r="NI760" s="7"/>
      <c r="NJ760" s="7"/>
      <c r="NK760" s="7"/>
      <c r="NL760" s="7"/>
      <c r="NM760" s="7"/>
      <c r="NN760" s="7"/>
      <c r="NO760" s="7"/>
      <c r="NP760" s="7"/>
      <c r="NQ760" s="7"/>
      <c r="NR760" s="7"/>
      <c r="NS760" s="7"/>
      <c r="NT760" s="7"/>
      <c r="NU760" s="7"/>
      <c r="NV760" s="7"/>
      <c r="NW760" s="7"/>
      <c r="NX760" s="7"/>
      <c r="NY760" s="7"/>
      <c r="NZ760" s="7"/>
      <c r="OA760" s="7"/>
      <c r="OB760" s="7"/>
      <c r="OC760" s="7"/>
      <c r="OD760" s="7"/>
      <c r="OE760" s="7"/>
      <c r="OF760" s="7"/>
      <c r="OG760" s="7"/>
      <c r="OH760" s="7"/>
      <c r="OI760" s="7"/>
      <c r="OJ760" s="7"/>
      <c r="OK760" s="7"/>
      <c r="OL760" s="7"/>
      <c r="OM760" s="7"/>
      <c r="ON760" s="7"/>
      <c r="OO760" s="7"/>
      <c r="OP760" s="7"/>
      <c r="OQ760" s="7"/>
      <c r="OR760" s="7"/>
      <c r="OS760" s="7"/>
      <c r="OT760" s="7"/>
      <c r="OU760" s="7"/>
      <c r="OV760" s="7"/>
      <c r="OW760" s="7"/>
      <c r="OX760" s="7"/>
      <c r="OY760" s="7"/>
      <c r="OZ760" s="7"/>
      <c r="PA760" s="7"/>
      <c r="PB760" s="7"/>
      <c r="PC760" s="7"/>
      <c r="PD760" s="7"/>
      <c r="PE760" s="7"/>
      <c r="PF760" s="7"/>
      <c r="PG760" s="7"/>
      <c r="PH760" s="7"/>
      <c r="PI760" s="7"/>
      <c r="PJ760" s="7"/>
      <c r="PK760" s="7"/>
      <c r="PL760" s="7"/>
      <c r="PM760" s="7"/>
      <c r="PN760" s="7"/>
      <c r="PO760" s="7"/>
      <c r="PP760" s="7"/>
      <c r="PQ760" s="7"/>
      <c r="PR760" s="7"/>
      <c r="PS760" s="7"/>
      <c r="PT760" s="7"/>
      <c r="PU760" s="7"/>
      <c r="PV760" s="7"/>
      <c r="PW760" s="7"/>
      <c r="PX760" s="7"/>
      <c r="PY760" s="7"/>
      <c r="PZ760" s="7"/>
      <c r="QA760" s="7"/>
      <c r="QB760" s="7"/>
      <c r="QC760" s="7"/>
      <c r="QD760" s="7"/>
      <c r="QE760" s="7"/>
      <c r="QF760" s="7"/>
      <c r="QG760" s="7"/>
      <c r="QH760" s="7"/>
      <c r="QI760" s="7"/>
      <c r="QJ760" s="7"/>
      <c r="QK760" s="7"/>
      <c r="QL760" s="7"/>
      <c r="QM760" s="7"/>
      <c r="QN760" s="7"/>
      <c r="QO760" s="7"/>
      <c r="QP760" s="7"/>
      <c r="QQ760" s="7"/>
      <c r="QR760" s="7"/>
      <c r="QS760" s="7"/>
      <c r="QT760" s="7"/>
      <c r="QU760" s="7"/>
      <c r="QV760" s="7"/>
      <c r="QW760" s="7"/>
      <c r="QX760" s="7"/>
      <c r="QY760" s="7"/>
      <c r="QZ760" s="7"/>
      <c r="RA760" s="7"/>
      <c r="RB760" s="7"/>
      <c r="RC760" s="7"/>
      <c r="RD760" s="7"/>
      <c r="RE760" s="7"/>
      <c r="RF760" s="7"/>
      <c r="RG760" s="7"/>
      <c r="RH760" s="7"/>
      <c r="RI760" s="7"/>
      <c r="RJ760" s="7"/>
      <c r="RK760" s="7"/>
      <c r="RL760" s="7"/>
      <c r="RM760" s="7"/>
      <c r="RN760" s="7"/>
      <c r="RO760" s="7"/>
      <c r="RP760" s="7"/>
      <c r="RQ760" s="7"/>
      <c r="RR760" s="7"/>
      <c r="RS760" s="7"/>
      <c r="RT760" s="7"/>
      <c r="RU760" s="7"/>
      <c r="RV760" s="7"/>
      <c r="RW760" s="7"/>
      <c r="RX760" s="7"/>
      <c r="RY760" s="7"/>
      <c r="RZ760" s="7"/>
      <c r="SA760" s="7"/>
      <c r="SB760" s="7"/>
      <c r="SC760" s="7"/>
      <c r="SD760" s="7"/>
      <c r="SE760" s="7"/>
      <c r="SF760" s="7"/>
      <c r="SG760" s="7"/>
      <c r="SH760" s="7"/>
      <c r="SI760" s="7"/>
      <c r="SJ760" s="7"/>
      <c r="SK760" s="7"/>
    </row>
    <row r="761" ht="14.2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  <c r="DT761" s="7"/>
      <c r="DU761" s="7"/>
      <c r="DV761" s="7"/>
      <c r="DW761" s="7"/>
      <c r="DX761" s="7"/>
      <c r="DY761" s="7"/>
      <c r="DZ761" s="7"/>
      <c r="EA761" s="7"/>
      <c r="EB761" s="7"/>
      <c r="EC761" s="7"/>
      <c r="ED761" s="7"/>
      <c r="EE761" s="7"/>
      <c r="EF761" s="7"/>
      <c r="EG761" s="7"/>
      <c r="EH761" s="7"/>
      <c r="EI761" s="7"/>
      <c r="EJ761" s="7"/>
      <c r="EK761" s="7"/>
      <c r="EL761" s="7"/>
      <c r="EM761" s="7"/>
      <c r="EN761" s="7"/>
      <c r="EO761" s="7"/>
      <c r="EP761" s="7"/>
      <c r="EQ761" s="7"/>
      <c r="ER761" s="7"/>
      <c r="ES761" s="7"/>
      <c r="ET761" s="7"/>
      <c r="EU761" s="7"/>
      <c r="EV761" s="7"/>
      <c r="EW761" s="7"/>
      <c r="EX761" s="7"/>
      <c r="EY761" s="7"/>
      <c r="EZ761" s="7"/>
      <c r="FA761" s="7"/>
      <c r="FB761" s="7"/>
      <c r="FC761" s="7"/>
      <c r="FD761" s="7"/>
      <c r="FE761" s="7"/>
      <c r="FF761" s="7"/>
      <c r="FG761" s="7"/>
      <c r="FH761" s="7"/>
      <c r="FI761" s="7"/>
      <c r="FJ761" s="7"/>
      <c r="FK761" s="7"/>
      <c r="FL761" s="7"/>
      <c r="FM761" s="7"/>
      <c r="FN761" s="7"/>
      <c r="FO761" s="7"/>
      <c r="FP761" s="7"/>
      <c r="FQ761" s="7"/>
      <c r="FR761" s="7"/>
      <c r="FS761" s="7"/>
      <c r="FT761" s="7"/>
      <c r="FU761" s="7"/>
      <c r="FV761" s="7"/>
      <c r="FW761" s="7"/>
      <c r="FX761" s="7"/>
      <c r="FY761" s="7"/>
      <c r="FZ761" s="7"/>
      <c r="GA761" s="7"/>
      <c r="GB761" s="7"/>
      <c r="GC761" s="7"/>
      <c r="GD761" s="7"/>
      <c r="GE761" s="7"/>
      <c r="GF761" s="7"/>
      <c r="GG761" s="7"/>
      <c r="GH761" s="7"/>
      <c r="GI761" s="7"/>
      <c r="GJ761" s="7"/>
      <c r="GK761" s="7"/>
      <c r="GL761" s="7"/>
      <c r="GM761" s="7"/>
      <c r="GN761" s="7"/>
      <c r="GO761" s="7"/>
      <c r="GP761" s="7"/>
      <c r="GQ761" s="7"/>
      <c r="GR761" s="7"/>
      <c r="GS761" s="7"/>
      <c r="GT761" s="7"/>
      <c r="GU761" s="7"/>
      <c r="GV761" s="7"/>
      <c r="GW761" s="7"/>
      <c r="GX761" s="7"/>
      <c r="GY761" s="7"/>
      <c r="GZ761" s="7"/>
      <c r="HA761" s="7"/>
      <c r="HB761" s="7"/>
      <c r="HC761" s="7"/>
      <c r="HD761" s="7"/>
      <c r="HE761" s="7"/>
      <c r="HF761" s="7"/>
      <c r="HG761" s="7"/>
      <c r="HH761" s="7"/>
      <c r="HI761" s="7"/>
      <c r="HJ761" s="7"/>
      <c r="HK761" s="7"/>
      <c r="HL761" s="7"/>
      <c r="HM761" s="7"/>
      <c r="HN761" s="7"/>
      <c r="HO761" s="7"/>
      <c r="HP761" s="7"/>
      <c r="HQ761" s="7"/>
      <c r="HR761" s="7"/>
      <c r="HS761" s="7"/>
      <c r="HT761" s="7"/>
      <c r="HU761" s="7"/>
      <c r="HV761" s="7"/>
      <c r="HW761" s="7"/>
      <c r="HX761" s="7"/>
      <c r="HY761" s="7"/>
      <c r="HZ761" s="7"/>
      <c r="IA761" s="7"/>
      <c r="IB761" s="7"/>
      <c r="IC761" s="7"/>
      <c r="ID761" s="7"/>
      <c r="IE761" s="7"/>
      <c r="IF761" s="7"/>
      <c r="IG761" s="7"/>
      <c r="IH761" s="7"/>
      <c r="II761" s="7"/>
      <c r="IJ761" s="7"/>
      <c r="IK761" s="7"/>
      <c r="IL761" s="7"/>
      <c r="IM761" s="7"/>
      <c r="IN761" s="7"/>
      <c r="IO761" s="7"/>
      <c r="IP761" s="7"/>
      <c r="IQ761" s="7"/>
      <c r="IR761" s="7"/>
      <c r="IS761" s="7"/>
      <c r="IT761" s="7"/>
      <c r="IU761" s="7"/>
      <c r="IV761" s="7"/>
      <c r="IW761" s="7"/>
      <c r="IX761" s="7"/>
      <c r="IY761" s="7"/>
      <c r="IZ761" s="7"/>
      <c r="JA761" s="7"/>
      <c r="JB761" s="7"/>
      <c r="JC761" s="7"/>
      <c r="JD761" s="7"/>
      <c r="JE761" s="7"/>
      <c r="JF761" s="7"/>
      <c r="JG761" s="7"/>
      <c r="JH761" s="7"/>
      <c r="JI761" s="7"/>
      <c r="JJ761" s="7"/>
      <c r="JK761" s="7"/>
      <c r="JL761" s="7"/>
      <c r="JM761" s="7"/>
      <c r="JN761" s="7"/>
      <c r="JO761" s="7"/>
      <c r="JP761" s="7"/>
      <c r="JQ761" s="7"/>
      <c r="JR761" s="7"/>
      <c r="JS761" s="7"/>
      <c r="JT761" s="7"/>
      <c r="JU761" s="7"/>
      <c r="JV761" s="7"/>
      <c r="JW761" s="7"/>
      <c r="JX761" s="7"/>
      <c r="JY761" s="7"/>
      <c r="JZ761" s="7"/>
      <c r="KA761" s="7"/>
      <c r="KB761" s="7"/>
      <c r="KC761" s="7"/>
      <c r="KD761" s="7"/>
      <c r="KE761" s="7"/>
      <c r="KF761" s="7"/>
      <c r="KG761" s="7"/>
      <c r="KH761" s="7"/>
      <c r="KI761" s="7"/>
      <c r="KJ761" s="7"/>
      <c r="KK761" s="7"/>
      <c r="KL761" s="7"/>
      <c r="KM761" s="7"/>
      <c r="KN761" s="7"/>
      <c r="KO761" s="7"/>
      <c r="KP761" s="7"/>
      <c r="KQ761" s="7"/>
      <c r="KR761" s="7"/>
      <c r="KS761" s="7"/>
      <c r="KT761" s="7"/>
      <c r="KU761" s="7"/>
      <c r="KV761" s="7"/>
      <c r="KW761" s="7"/>
      <c r="KX761" s="7"/>
      <c r="KY761" s="7"/>
      <c r="KZ761" s="7"/>
      <c r="LA761" s="7"/>
      <c r="LB761" s="7"/>
      <c r="LC761" s="7"/>
      <c r="LD761" s="7"/>
      <c r="LE761" s="7"/>
      <c r="LF761" s="7"/>
      <c r="LG761" s="7"/>
      <c r="LH761" s="7"/>
      <c r="LI761" s="7"/>
      <c r="LJ761" s="7"/>
      <c r="LK761" s="7"/>
      <c r="LL761" s="7"/>
      <c r="LM761" s="7"/>
      <c r="LN761" s="7"/>
      <c r="LO761" s="7"/>
      <c r="LP761" s="7"/>
      <c r="LQ761" s="7"/>
      <c r="LR761" s="7"/>
      <c r="LS761" s="7"/>
      <c r="LT761" s="7"/>
      <c r="LU761" s="7"/>
      <c r="LV761" s="7"/>
      <c r="LW761" s="7"/>
      <c r="LX761" s="7"/>
      <c r="LY761" s="7"/>
      <c r="LZ761" s="7"/>
      <c r="MA761" s="7"/>
      <c r="MB761" s="7"/>
      <c r="MC761" s="7"/>
      <c r="MD761" s="7"/>
      <c r="ME761" s="7"/>
      <c r="MF761" s="7"/>
      <c r="MG761" s="7"/>
      <c r="MH761" s="7"/>
      <c r="MI761" s="7"/>
      <c r="MJ761" s="7"/>
      <c r="MK761" s="7"/>
      <c r="ML761" s="7"/>
      <c r="MM761" s="7"/>
      <c r="MN761" s="7"/>
      <c r="MO761" s="7"/>
      <c r="MP761" s="7"/>
      <c r="MQ761" s="7"/>
      <c r="MR761" s="7"/>
      <c r="MS761" s="7"/>
      <c r="MT761" s="7"/>
      <c r="MU761" s="7"/>
      <c r="MV761" s="7"/>
      <c r="MW761" s="7"/>
      <c r="MX761" s="7"/>
      <c r="MY761" s="7"/>
      <c r="MZ761" s="7"/>
      <c r="NA761" s="7"/>
      <c r="NB761" s="7"/>
      <c r="NC761" s="7"/>
      <c r="ND761" s="7"/>
      <c r="NE761" s="7"/>
      <c r="NF761" s="7"/>
      <c r="NG761" s="7"/>
      <c r="NH761" s="7"/>
      <c r="NI761" s="7"/>
      <c r="NJ761" s="7"/>
      <c r="NK761" s="7"/>
      <c r="NL761" s="7"/>
      <c r="NM761" s="7"/>
      <c r="NN761" s="7"/>
      <c r="NO761" s="7"/>
      <c r="NP761" s="7"/>
      <c r="NQ761" s="7"/>
      <c r="NR761" s="7"/>
      <c r="NS761" s="7"/>
      <c r="NT761" s="7"/>
      <c r="NU761" s="7"/>
      <c r="NV761" s="7"/>
      <c r="NW761" s="7"/>
      <c r="NX761" s="7"/>
      <c r="NY761" s="7"/>
      <c r="NZ761" s="7"/>
      <c r="OA761" s="7"/>
      <c r="OB761" s="7"/>
      <c r="OC761" s="7"/>
      <c r="OD761" s="7"/>
      <c r="OE761" s="7"/>
      <c r="OF761" s="7"/>
      <c r="OG761" s="7"/>
      <c r="OH761" s="7"/>
      <c r="OI761" s="7"/>
      <c r="OJ761" s="7"/>
      <c r="OK761" s="7"/>
      <c r="OL761" s="7"/>
      <c r="OM761" s="7"/>
      <c r="ON761" s="7"/>
      <c r="OO761" s="7"/>
      <c r="OP761" s="7"/>
      <c r="OQ761" s="7"/>
      <c r="OR761" s="7"/>
      <c r="OS761" s="7"/>
      <c r="OT761" s="7"/>
      <c r="OU761" s="7"/>
      <c r="OV761" s="7"/>
      <c r="OW761" s="7"/>
      <c r="OX761" s="7"/>
      <c r="OY761" s="7"/>
      <c r="OZ761" s="7"/>
      <c r="PA761" s="7"/>
      <c r="PB761" s="7"/>
      <c r="PC761" s="7"/>
      <c r="PD761" s="7"/>
      <c r="PE761" s="7"/>
      <c r="PF761" s="7"/>
      <c r="PG761" s="7"/>
      <c r="PH761" s="7"/>
      <c r="PI761" s="7"/>
      <c r="PJ761" s="7"/>
      <c r="PK761" s="7"/>
      <c r="PL761" s="7"/>
      <c r="PM761" s="7"/>
      <c r="PN761" s="7"/>
      <c r="PO761" s="7"/>
      <c r="PP761" s="7"/>
      <c r="PQ761" s="7"/>
      <c r="PR761" s="7"/>
      <c r="PS761" s="7"/>
      <c r="PT761" s="7"/>
      <c r="PU761" s="7"/>
      <c r="PV761" s="7"/>
      <c r="PW761" s="7"/>
      <c r="PX761" s="7"/>
      <c r="PY761" s="7"/>
      <c r="PZ761" s="7"/>
      <c r="QA761" s="7"/>
      <c r="QB761" s="7"/>
      <c r="QC761" s="7"/>
      <c r="QD761" s="7"/>
      <c r="QE761" s="7"/>
      <c r="QF761" s="7"/>
      <c r="QG761" s="7"/>
      <c r="QH761" s="7"/>
      <c r="QI761" s="7"/>
      <c r="QJ761" s="7"/>
      <c r="QK761" s="7"/>
      <c r="QL761" s="7"/>
      <c r="QM761" s="7"/>
      <c r="QN761" s="7"/>
      <c r="QO761" s="7"/>
      <c r="QP761" s="7"/>
      <c r="QQ761" s="7"/>
      <c r="QR761" s="7"/>
      <c r="QS761" s="7"/>
      <c r="QT761" s="7"/>
      <c r="QU761" s="7"/>
      <c r="QV761" s="7"/>
      <c r="QW761" s="7"/>
      <c r="QX761" s="7"/>
      <c r="QY761" s="7"/>
      <c r="QZ761" s="7"/>
      <c r="RA761" s="7"/>
      <c r="RB761" s="7"/>
      <c r="RC761" s="7"/>
      <c r="RD761" s="7"/>
      <c r="RE761" s="7"/>
      <c r="RF761" s="7"/>
      <c r="RG761" s="7"/>
      <c r="RH761" s="7"/>
      <c r="RI761" s="7"/>
      <c r="RJ761" s="7"/>
      <c r="RK761" s="7"/>
      <c r="RL761" s="7"/>
      <c r="RM761" s="7"/>
      <c r="RN761" s="7"/>
      <c r="RO761" s="7"/>
      <c r="RP761" s="7"/>
      <c r="RQ761" s="7"/>
      <c r="RR761" s="7"/>
      <c r="RS761" s="7"/>
      <c r="RT761" s="7"/>
      <c r="RU761" s="7"/>
      <c r="RV761" s="7"/>
      <c r="RW761" s="7"/>
      <c r="RX761" s="7"/>
      <c r="RY761" s="7"/>
      <c r="RZ761" s="7"/>
      <c r="SA761" s="7"/>
      <c r="SB761" s="7"/>
      <c r="SC761" s="7"/>
      <c r="SD761" s="7"/>
      <c r="SE761" s="7"/>
      <c r="SF761" s="7"/>
      <c r="SG761" s="7"/>
      <c r="SH761" s="7"/>
      <c r="SI761" s="7"/>
      <c r="SJ761" s="7"/>
      <c r="SK761" s="7"/>
    </row>
    <row r="762" ht="14.2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  <c r="DT762" s="7"/>
      <c r="DU762" s="7"/>
      <c r="DV762" s="7"/>
      <c r="DW762" s="7"/>
      <c r="DX762" s="7"/>
      <c r="DY762" s="7"/>
      <c r="DZ762" s="7"/>
      <c r="EA762" s="7"/>
      <c r="EB762" s="7"/>
      <c r="EC762" s="7"/>
      <c r="ED762" s="7"/>
      <c r="EE762" s="7"/>
      <c r="EF762" s="7"/>
      <c r="EG762" s="7"/>
      <c r="EH762" s="7"/>
      <c r="EI762" s="7"/>
      <c r="EJ762" s="7"/>
      <c r="EK762" s="7"/>
      <c r="EL762" s="7"/>
      <c r="EM762" s="7"/>
      <c r="EN762" s="7"/>
      <c r="EO762" s="7"/>
      <c r="EP762" s="7"/>
      <c r="EQ762" s="7"/>
      <c r="ER762" s="7"/>
      <c r="ES762" s="7"/>
      <c r="ET762" s="7"/>
      <c r="EU762" s="7"/>
      <c r="EV762" s="7"/>
      <c r="EW762" s="7"/>
      <c r="EX762" s="7"/>
      <c r="EY762" s="7"/>
      <c r="EZ762" s="7"/>
      <c r="FA762" s="7"/>
      <c r="FB762" s="7"/>
      <c r="FC762" s="7"/>
      <c r="FD762" s="7"/>
      <c r="FE762" s="7"/>
      <c r="FF762" s="7"/>
      <c r="FG762" s="7"/>
      <c r="FH762" s="7"/>
      <c r="FI762" s="7"/>
      <c r="FJ762" s="7"/>
      <c r="FK762" s="7"/>
      <c r="FL762" s="7"/>
      <c r="FM762" s="7"/>
      <c r="FN762" s="7"/>
      <c r="FO762" s="7"/>
      <c r="FP762" s="7"/>
      <c r="FQ762" s="7"/>
      <c r="FR762" s="7"/>
      <c r="FS762" s="7"/>
      <c r="FT762" s="7"/>
      <c r="FU762" s="7"/>
      <c r="FV762" s="7"/>
      <c r="FW762" s="7"/>
      <c r="FX762" s="7"/>
      <c r="FY762" s="7"/>
      <c r="FZ762" s="7"/>
      <c r="GA762" s="7"/>
      <c r="GB762" s="7"/>
      <c r="GC762" s="7"/>
      <c r="GD762" s="7"/>
      <c r="GE762" s="7"/>
      <c r="GF762" s="7"/>
      <c r="GG762" s="7"/>
      <c r="GH762" s="7"/>
      <c r="GI762" s="7"/>
      <c r="GJ762" s="7"/>
      <c r="GK762" s="7"/>
      <c r="GL762" s="7"/>
      <c r="GM762" s="7"/>
      <c r="GN762" s="7"/>
      <c r="GO762" s="7"/>
      <c r="GP762" s="7"/>
      <c r="GQ762" s="7"/>
      <c r="GR762" s="7"/>
      <c r="GS762" s="7"/>
      <c r="GT762" s="7"/>
      <c r="GU762" s="7"/>
      <c r="GV762" s="7"/>
      <c r="GW762" s="7"/>
      <c r="GX762" s="7"/>
      <c r="GY762" s="7"/>
      <c r="GZ762" s="7"/>
      <c r="HA762" s="7"/>
      <c r="HB762" s="7"/>
      <c r="HC762" s="7"/>
      <c r="HD762" s="7"/>
      <c r="HE762" s="7"/>
      <c r="HF762" s="7"/>
      <c r="HG762" s="7"/>
      <c r="HH762" s="7"/>
      <c r="HI762" s="7"/>
      <c r="HJ762" s="7"/>
      <c r="HK762" s="7"/>
      <c r="HL762" s="7"/>
      <c r="HM762" s="7"/>
      <c r="HN762" s="7"/>
      <c r="HO762" s="7"/>
      <c r="HP762" s="7"/>
      <c r="HQ762" s="7"/>
      <c r="HR762" s="7"/>
      <c r="HS762" s="7"/>
      <c r="HT762" s="7"/>
      <c r="HU762" s="7"/>
      <c r="HV762" s="7"/>
      <c r="HW762" s="7"/>
      <c r="HX762" s="7"/>
      <c r="HY762" s="7"/>
      <c r="HZ762" s="7"/>
      <c r="IA762" s="7"/>
      <c r="IB762" s="7"/>
      <c r="IC762" s="7"/>
      <c r="ID762" s="7"/>
      <c r="IE762" s="7"/>
      <c r="IF762" s="7"/>
      <c r="IG762" s="7"/>
      <c r="IH762" s="7"/>
      <c r="II762" s="7"/>
      <c r="IJ762" s="7"/>
      <c r="IK762" s="7"/>
      <c r="IL762" s="7"/>
      <c r="IM762" s="7"/>
      <c r="IN762" s="7"/>
      <c r="IO762" s="7"/>
      <c r="IP762" s="7"/>
      <c r="IQ762" s="7"/>
      <c r="IR762" s="7"/>
      <c r="IS762" s="7"/>
      <c r="IT762" s="7"/>
      <c r="IU762" s="7"/>
      <c r="IV762" s="7"/>
      <c r="IW762" s="7"/>
      <c r="IX762" s="7"/>
      <c r="IY762" s="7"/>
      <c r="IZ762" s="7"/>
      <c r="JA762" s="7"/>
      <c r="JB762" s="7"/>
      <c r="JC762" s="7"/>
      <c r="JD762" s="7"/>
      <c r="JE762" s="7"/>
      <c r="JF762" s="7"/>
      <c r="JG762" s="7"/>
      <c r="JH762" s="7"/>
      <c r="JI762" s="7"/>
      <c r="JJ762" s="7"/>
      <c r="JK762" s="7"/>
      <c r="JL762" s="7"/>
      <c r="JM762" s="7"/>
      <c r="JN762" s="7"/>
      <c r="JO762" s="7"/>
      <c r="JP762" s="7"/>
      <c r="JQ762" s="7"/>
      <c r="JR762" s="7"/>
      <c r="JS762" s="7"/>
      <c r="JT762" s="7"/>
      <c r="JU762" s="7"/>
      <c r="JV762" s="7"/>
      <c r="JW762" s="7"/>
      <c r="JX762" s="7"/>
      <c r="JY762" s="7"/>
      <c r="JZ762" s="7"/>
      <c r="KA762" s="7"/>
      <c r="KB762" s="7"/>
      <c r="KC762" s="7"/>
      <c r="KD762" s="7"/>
      <c r="KE762" s="7"/>
      <c r="KF762" s="7"/>
      <c r="KG762" s="7"/>
      <c r="KH762" s="7"/>
      <c r="KI762" s="7"/>
      <c r="KJ762" s="7"/>
      <c r="KK762" s="7"/>
      <c r="KL762" s="7"/>
      <c r="KM762" s="7"/>
      <c r="KN762" s="7"/>
      <c r="KO762" s="7"/>
      <c r="KP762" s="7"/>
      <c r="KQ762" s="7"/>
      <c r="KR762" s="7"/>
      <c r="KS762" s="7"/>
      <c r="KT762" s="7"/>
      <c r="KU762" s="7"/>
      <c r="KV762" s="7"/>
      <c r="KW762" s="7"/>
      <c r="KX762" s="7"/>
      <c r="KY762" s="7"/>
      <c r="KZ762" s="7"/>
      <c r="LA762" s="7"/>
      <c r="LB762" s="7"/>
      <c r="LC762" s="7"/>
      <c r="LD762" s="7"/>
      <c r="LE762" s="7"/>
      <c r="LF762" s="7"/>
      <c r="LG762" s="7"/>
      <c r="LH762" s="7"/>
      <c r="LI762" s="7"/>
      <c r="LJ762" s="7"/>
      <c r="LK762" s="7"/>
      <c r="LL762" s="7"/>
      <c r="LM762" s="7"/>
      <c r="LN762" s="7"/>
      <c r="LO762" s="7"/>
      <c r="LP762" s="7"/>
      <c r="LQ762" s="7"/>
      <c r="LR762" s="7"/>
      <c r="LS762" s="7"/>
      <c r="LT762" s="7"/>
      <c r="LU762" s="7"/>
      <c r="LV762" s="7"/>
      <c r="LW762" s="7"/>
      <c r="LX762" s="7"/>
      <c r="LY762" s="7"/>
      <c r="LZ762" s="7"/>
      <c r="MA762" s="7"/>
      <c r="MB762" s="7"/>
      <c r="MC762" s="7"/>
      <c r="MD762" s="7"/>
      <c r="ME762" s="7"/>
      <c r="MF762" s="7"/>
      <c r="MG762" s="7"/>
      <c r="MH762" s="7"/>
      <c r="MI762" s="7"/>
      <c r="MJ762" s="7"/>
      <c r="MK762" s="7"/>
      <c r="ML762" s="7"/>
      <c r="MM762" s="7"/>
      <c r="MN762" s="7"/>
      <c r="MO762" s="7"/>
      <c r="MP762" s="7"/>
      <c r="MQ762" s="7"/>
      <c r="MR762" s="7"/>
      <c r="MS762" s="7"/>
      <c r="MT762" s="7"/>
      <c r="MU762" s="7"/>
      <c r="MV762" s="7"/>
      <c r="MW762" s="7"/>
      <c r="MX762" s="7"/>
      <c r="MY762" s="7"/>
      <c r="MZ762" s="7"/>
      <c r="NA762" s="7"/>
      <c r="NB762" s="7"/>
      <c r="NC762" s="7"/>
      <c r="ND762" s="7"/>
      <c r="NE762" s="7"/>
      <c r="NF762" s="7"/>
      <c r="NG762" s="7"/>
      <c r="NH762" s="7"/>
      <c r="NI762" s="7"/>
      <c r="NJ762" s="7"/>
      <c r="NK762" s="7"/>
      <c r="NL762" s="7"/>
      <c r="NM762" s="7"/>
      <c r="NN762" s="7"/>
      <c r="NO762" s="7"/>
      <c r="NP762" s="7"/>
      <c r="NQ762" s="7"/>
      <c r="NR762" s="7"/>
      <c r="NS762" s="7"/>
      <c r="NT762" s="7"/>
      <c r="NU762" s="7"/>
      <c r="NV762" s="7"/>
      <c r="NW762" s="7"/>
      <c r="NX762" s="7"/>
      <c r="NY762" s="7"/>
      <c r="NZ762" s="7"/>
      <c r="OA762" s="7"/>
      <c r="OB762" s="7"/>
      <c r="OC762" s="7"/>
      <c r="OD762" s="7"/>
      <c r="OE762" s="7"/>
      <c r="OF762" s="7"/>
      <c r="OG762" s="7"/>
      <c r="OH762" s="7"/>
      <c r="OI762" s="7"/>
      <c r="OJ762" s="7"/>
      <c r="OK762" s="7"/>
      <c r="OL762" s="7"/>
      <c r="OM762" s="7"/>
      <c r="ON762" s="7"/>
      <c r="OO762" s="7"/>
      <c r="OP762" s="7"/>
      <c r="OQ762" s="7"/>
      <c r="OR762" s="7"/>
      <c r="OS762" s="7"/>
      <c r="OT762" s="7"/>
      <c r="OU762" s="7"/>
      <c r="OV762" s="7"/>
      <c r="OW762" s="7"/>
      <c r="OX762" s="7"/>
      <c r="OY762" s="7"/>
      <c r="OZ762" s="7"/>
      <c r="PA762" s="7"/>
      <c r="PB762" s="7"/>
      <c r="PC762" s="7"/>
      <c r="PD762" s="7"/>
      <c r="PE762" s="7"/>
      <c r="PF762" s="7"/>
      <c r="PG762" s="7"/>
      <c r="PH762" s="7"/>
      <c r="PI762" s="7"/>
      <c r="PJ762" s="7"/>
      <c r="PK762" s="7"/>
      <c r="PL762" s="7"/>
      <c r="PM762" s="7"/>
      <c r="PN762" s="7"/>
      <c r="PO762" s="7"/>
      <c r="PP762" s="7"/>
      <c r="PQ762" s="7"/>
      <c r="PR762" s="7"/>
      <c r="PS762" s="7"/>
      <c r="PT762" s="7"/>
      <c r="PU762" s="7"/>
      <c r="PV762" s="7"/>
      <c r="PW762" s="7"/>
      <c r="PX762" s="7"/>
      <c r="PY762" s="7"/>
      <c r="PZ762" s="7"/>
      <c r="QA762" s="7"/>
      <c r="QB762" s="7"/>
      <c r="QC762" s="7"/>
      <c r="QD762" s="7"/>
      <c r="QE762" s="7"/>
      <c r="QF762" s="7"/>
      <c r="QG762" s="7"/>
      <c r="QH762" s="7"/>
      <c r="QI762" s="7"/>
      <c r="QJ762" s="7"/>
      <c r="QK762" s="7"/>
      <c r="QL762" s="7"/>
      <c r="QM762" s="7"/>
      <c r="QN762" s="7"/>
      <c r="QO762" s="7"/>
      <c r="QP762" s="7"/>
      <c r="QQ762" s="7"/>
      <c r="QR762" s="7"/>
      <c r="QS762" s="7"/>
      <c r="QT762" s="7"/>
      <c r="QU762" s="7"/>
      <c r="QV762" s="7"/>
      <c r="QW762" s="7"/>
      <c r="QX762" s="7"/>
      <c r="QY762" s="7"/>
      <c r="QZ762" s="7"/>
      <c r="RA762" s="7"/>
      <c r="RB762" s="7"/>
      <c r="RC762" s="7"/>
      <c r="RD762" s="7"/>
      <c r="RE762" s="7"/>
      <c r="RF762" s="7"/>
      <c r="RG762" s="7"/>
      <c r="RH762" s="7"/>
      <c r="RI762" s="7"/>
      <c r="RJ762" s="7"/>
      <c r="RK762" s="7"/>
      <c r="RL762" s="7"/>
      <c r="RM762" s="7"/>
      <c r="RN762" s="7"/>
      <c r="RO762" s="7"/>
      <c r="RP762" s="7"/>
      <c r="RQ762" s="7"/>
      <c r="RR762" s="7"/>
      <c r="RS762" s="7"/>
      <c r="RT762" s="7"/>
      <c r="RU762" s="7"/>
      <c r="RV762" s="7"/>
      <c r="RW762" s="7"/>
      <c r="RX762" s="7"/>
      <c r="RY762" s="7"/>
      <c r="RZ762" s="7"/>
      <c r="SA762" s="7"/>
      <c r="SB762" s="7"/>
      <c r="SC762" s="7"/>
      <c r="SD762" s="7"/>
      <c r="SE762" s="7"/>
      <c r="SF762" s="7"/>
      <c r="SG762" s="7"/>
      <c r="SH762" s="7"/>
      <c r="SI762" s="7"/>
      <c r="SJ762" s="7"/>
      <c r="SK762" s="7"/>
    </row>
    <row r="763" ht="14.2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  <c r="DT763" s="7"/>
      <c r="DU763" s="7"/>
      <c r="DV763" s="7"/>
      <c r="DW763" s="7"/>
      <c r="DX763" s="7"/>
      <c r="DY763" s="7"/>
      <c r="DZ763" s="7"/>
      <c r="EA763" s="7"/>
      <c r="EB763" s="7"/>
      <c r="EC763" s="7"/>
      <c r="ED763" s="7"/>
      <c r="EE763" s="7"/>
      <c r="EF763" s="7"/>
      <c r="EG763" s="7"/>
      <c r="EH763" s="7"/>
      <c r="EI763" s="7"/>
      <c r="EJ763" s="7"/>
      <c r="EK763" s="7"/>
      <c r="EL763" s="7"/>
      <c r="EM763" s="7"/>
      <c r="EN763" s="7"/>
      <c r="EO763" s="7"/>
      <c r="EP763" s="7"/>
      <c r="EQ763" s="7"/>
      <c r="ER763" s="7"/>
      <c r="ES763" s="7"/>
      <c r="ET763" s="7"/>
      <c r="EU763" s="7"/>
      <c r="EV763" s="7"/>
      <c r="EW763" s="7"/>
      <c r="EX763" s="7"/>
      <c r="EY763" s="7"/>
      <c r="EZ763" s="7"/>
      <c r="FA763" s="7"/>
      <c r="FB763" s="7"/>
      <c r="FC763" s="7"/>
      <c r="FD763" s="7"/>
      <c r="FE763" s="7"/>
      <c r="FF763" s="7"/>
      <c r="FG763" s="7"/>
      <c r="FH763" s="7"/>
      <c r="FI763" s="7"/>
      <c r="FJ763" s="7"/>
      <c r="FK763" s="7"/>
      <c r="FL763" s="7"/>
      <c r="FM763" s="7"/>
      <c r="FN763" s="7"/>
      <c r="FO763" s="7"/>
      <c r="FP763" s="7"/>
      <c r="FQ763" s="7"/>
      <c r="FR763" s="7"/>
      <c r="FS763" s="7"/>
      <c r="FT763" s="7"/>
      <c r="FU763" s="7"/>
      <c r="FV763" s="7"/>
      <c r="FW763" s="7"/>
      <c r="FX763" s="7"/>
      <c r="FY763" s="7"/>
      <c r="FZ763" s="7"/>
      <c r="GA763" s="7"/>
      <c r="GB763" s="7"/>
      <c r="GC763" s="7"/>
      <c r="GD763" s="7"/>
      <c r="GE763" s="7"/>
      <c r="GF763" s="7"/>
      <c r="GG763" s="7"/>
      <c r="GH763" s="7"/>
      <c r="GI763" s="7"/>
      <c r="GJ763" s="7"/>
      <c r="GK763" s="7"/>
      <c r="GL763" s="7"/>
      <c r="GM763" s="7"/>
      <c r="GN763" s="7"/>
      <c r="GO763" s="7"/>
      <c r="GP763" s="7"/>
      <c r="GQ763" s="7"/>
      <c r="GR763" s="7"/>
      <c r="GS763" s="7"/>
      <c r="GT763" s="7"/>
      <c r="GU763" s="7"/>
      <c r="GV763" s="7"/>
      <c r="GW763" s="7"/>
      <c r="GX763" s="7"/>
      <c r="GY763" s="7"/>
      <c r="GZ763" s="7"/>
      <c r="HA763" s="7"/>
      <c r="HB763" s="7"/>
      <c r="HC763" s="7"/>
      <c r="HD763" s="7"/>
      <c r="HE763" s="7"/>
      <c r="HF763" s="7"/>
      <c r="HG763" s="7"/>
      <c r="HH763" s="7"/>
      <c r="HI763" s="7"/>
      <c r="HJ763" s="7"/>
      <c r="HK763" s="7"/>
      <c r="HL763" s="7"/>
      <c r="HM763" s="7"/>
      <c r="HN763" s="7"/>
      <c r="HO763" s="7"/>
      <c r="HP763" s="7"/>
      <c r="HQ763" s="7"/>
      <c r="HR763" s="7"/>
      <c r="HS763" s="7"/>
      <c r="HT763" s="7"/>
      <c r="HU763" s="7"/>
      <c r="HV763" s="7"/>
      <c r="HW763" s="7"/>
      <c r="HX763" s="7"/>
      <c r="HY763" s="7"/>
      <c r="HZ763" s="7"/>
      <c r="IA763" s="7"/>
      <c r="IB763" s="7"/>
      <c r="IC763" s="7"/>
      <c r="ID763" s="7"/>
      <c r="IE763" s="7"/>
      <c r="IF763" s="7"/>
      <c r="IG763" s="7"/>
      <c r="IH763" s="7"/>
      <c r="II763" s="7"/>
      <c r="IJ763" s="7"/>
      <c r="IK763" s="7"/>
      <c r="IL763" s="7"/>
      <c r="IM763" s="7"/>
      <c r="IN763" s="7"/>
      <c r="IO763" s="7"/>
      <c r="IP763" s="7"/>
      <c r="IQ763" s="7"/>
      <c r="IR763" s="7"/>
      <c r="IS763" s="7"/>
      <c r="IT763" s="7"/>
      <c r="IU763" s="7"/>
      <c r="IV763" s="7"/>
      <c r="IW763" s="7"/>
      <c r="IX763" s="7"/>
      <c r="IY763" s="7"/>
      <c r="IZ763" s="7"/>
      <c r="JA763" s="7"/>
      <c r="JB763" s="7"/>
      <c r="JC763" s="7"/>
      <c r="JD763" s="7"/>
      <c r="JE763" s="7"/>
      <c r="JF763" s="7"/>
      <c r="JG763" s="7"/>
      <c r="JH763" s="7"/>
      <c r="JI763" s="7"/>
      <c r="JJ763" s="7"/>
      <c r="JK763" s="7"/>
      <c r="JL763" s="7"/>
      <c r="JM763" s="7"/>
      <c r="JN763" s="7"/>
      <c r="JO763" s="7"/>
      <c r="JP763" s="7"/>
      <c r="JQ763" s="7"/>
      <c r="JR763" s="7"/>
      <c r="JS763" s="7"/>
      <c r="JT763" s="7"/>
      <c r="JU763" s="7"/>
      <c r="JV763" s="7"/>
      <c r="JW763" s="7"/>
      <c r="JX763" s="7"/>
      <c r="JY763" s="7"/>
      <c r="JZ763" s="7"/>
      <c r="KA763" s="7"/>
      <c r="KB763" s="7"/>
      <c r="KC763" s="7"/>
      <c r="KD763" s="7"/>
      <c r="KE763" s="7"/>
      <c r="KF763" s="7"/>
      <c r="KG763" s="7"/>
      <c r="KH763" s="7"/>
      <c r="KI763" s="7"/>
      <c r="KJ763" s="7"/>
      <c r="KK763" s="7"/>
      <c r="KL763" s="7"/>
      <c r="KM763" s="7"/>
      <c r="KN763" s="7"/>
      <c r="KO763" s="7"/>
      <c r="KP763" s="7"/>
      <c r="KQ763" s="7"/>
      <c r="KR763" s="7"/>
      <c r="KS763" s="7"/>
      <c r="KT763" s="7"/>
      <c r="KU763" s="7"/>
      <c r="KV763" s="7"/>
      <c r="KW763" s="7"/>
      <c r="KX763" s="7"/>
      <c r="KY763" s="7"/>
      <c r="KZ763" s="7"/>
      <c r="LA763" s="7"/>
      <c r="LB763" s="7"/>
      <c r="LC763" s="7"/>
      <c r="LD763" s="7"/>
      <c r="LE763" s="7"/>
      <c r="LF763" s="7"/>
      <c r="LG763" s="7"/>
      <c r="LH763" s="7"/>
      <c r="LI763" s="7"/>
      <c r="LJ763" s="7"/>
      <c r="LK763" s="7"/>
      <c r="LL763" s="7"/>
      <c r="LM763" s="7"/>
      <c r="LN763" s="7"/>
      <c r="LO763" s="7"/>
      <c r="LP763" s="7"/>
      <c r="LQ763" s="7"/>
      <c r="LR763" s="7"/>
      <c r="LS763" s="7"/>
      <c r="LT763" s="7"/>
      <c r="LU763" s="7"/>
      <c r="LV763" s="7"/>
      <c r="LW763" s="7"/>
      <c r="LX763" s="7"/>
      <c r="LY763" s="7"/>
      <c r="LZ763" s="7"/>
      <c r="MA763" s="7"/>
      <c r="MB763" s="7"/>
      <c r="MC763" s="7"/>
      <c r="MD763" s="7"/>
      <c r="ME763" s="7"/>
      <c r="MF763" s="7"/>
      <c r="MG763" s="7"/>
      <c r="MH763" s="7"/>
      <c r="MI763" s="7"/>
      <c r="MJ763" s="7"/>
      <c r="MK763" s="7"/>
      <c r="ML763" s="7"/>
      <c r="MM763" s="7"/>
      <c r="MN763" s="7"/>
      <c r="MO763" s="7"/>
      <c r="MP763" s="7"/>
      <c r="MQ763" s="7"/>
      <c r="MR763" s="7"/>
      <c r="MS763" s="7"/>
      <c r="MT763" s="7"/>
      <c r="MU763" s="7"/>
      <c r="MV763" s="7"/>
      <c r="MW763" s="7"/>
      <c r="MX763" s="7"/>
      <c r="MY763" s="7"/>
      <c r="MZ763" s="7"/>
      <c r="NA763" s="7"/>
      <c r="NB763" s="7"/>
      <c r="NC763" s="7"/>
      <c r="ND763" s="7"/>
      <c r="NE763" s="7"/>
      <c r="NF763" s="7"/>
      <c r="NG763" s="7"/>
      <c r="NH763" s="7"/>
      <c r="NI763" s="7"/>
      <c r="NJ763" s="7"/>
      <c r="NK763" s="7"/>
      <c r="NL763" s="7"/>
      <c r="NM763" s="7"/>
      <c r="NN763" s="7"/>
      <c r="NO763" s="7"/>
      <c r="NP763" s="7"/>
      <c r="NQ763" s="7"/>
      <c r="NR763" s="7"/>
      <c r="NS763" s="7"/>
      <c r="NT763" s="7"/>
      <c r="NU763" s="7"/>
      <c r="NV763" s="7"/>
      <c r="NW763" s="7"/>
      <c r="NX763" s="7"/>
      <c r="NY763" s="7"/>
      <c r="NZ763" s="7"/>
      <c r="OA763" s="7"/>
      <c r="OB763" s="7"/>
      <c r="OC763" s="7"/>
      <c r="OD763" s="7"/>
      <c r="OE763" s="7"/>
      <c r="OF763" s="7"/>
      <c r="OG763" s="7"/>
      <c r="OH763" s="7"/>
      <c r="OI763" s="7"/>
      <c r="OJ763" s="7"/>
      <c r="OK763" s="7"/>
      <c r="OL763" s="7"/>
      <c r="OM763" s="7"/>
      <c r="ON763" s="7"/>
      <c r="OO763" s="7"/>
      <c r="OP763" s="7"/>
      <c r="OQ763" s="7"/>
      <c r="OR763" s="7"/>
      <c r="OS763" s="7"/>
      <c r="OT763" s="7"/>
      <c r="OU763" s="7"/>
      <c r="OV763" s="7"/>
      <c r="OW763" s="7"/>
      <c r="OX763" s="7"/>
      <c r="OY763" s="7"/>
      <c r="OZ763" s="7"/>
      <c r="PA763" s="7"/>
      <c r="PB763" s="7"/>
      <c r="PC763" s="7"/>
      <c r="PD763" s="7"/>
      <c r="PE763" s="7"/>
      <c r="PF763" s="7"/>
      <c r="PG763" s="7"/>
      <c r="PH763" s="7"/>
      <c r="PI763" s="7"/>
      <c r="PJ763" s="7"/>
      <c r="PK763" s="7"/>
      <c r="PL763" s="7"/>
      <c r="PM763" s="7"/>
      <c r="PN763" s="7"/>
      <c r="PO763" s="7"/>
      <c r="PP763" s="7"/>
      <c r="PQ763" s="7"/>
      <c r="PR763" s="7"/>
      <c r="PS763" s="7"/>
      <c r="PT763" s="7"/>
      <c r="PU763" s="7"/>
      <c r="PV763" s="7"/>
      <c r="PW763" s="7"/>
      <c r="PX763" s="7"/>
      <c r="PY763" s="7"/>
      <c r="PZ763" s="7"/>
      <c r="QA763" s="7"/>
      <c r="QB763" s="7"/>
      <c r="QC763" s="7"/>
      <c r="QD763" s="7"/>
      <c r="QE763" s="7"/>
      <c r="QF763" s="7"/>
      <c r="QG763" s="7"/>
      <c r="QH763" s="7"/>
      <c r="QI763" s="7"/>
      <c r="QJ763" s="7"/>
      <c r="QK763" s="7"/>
      <c r="QL763" s="7"/>
      <c r="QM763" s="7"/>
      <c r="QN763" s="7"/>
      <c r="QO763" s="7"/>
      <c r="QP763" s="7"/>
      <c r="QQ763" s="7"/>
      <c r="QR763" s="7"/>
      <c r="QS763" s="7"/>
      <c r="QT763" s="7"/>
      <c r="QU763" s="7"/>
      <c r="QV763" s="7"/>
      <c r="QW763" s="7"/>
      <c r="QX763" s="7"/>
      <c r="QY763" s="7"/>
      <c r="QZ763" s="7"/>
      <c r="RA763" s="7"/>
      <c r="RB763" s="7"/>
      <c r="RC763" s="7"/>
      <c r="RD763" s="7"/>
      <c r="RE763" s="7"/>
      <c r="RF763" s="7"/>
      <c r="RG763" s="7"/>
      <c r="RH763" s="7"/>
      <c r="RI763" s="7"/>
      <c r="RJ763" s="7"/>
      <c r="RK763" s="7"/>
      <c r="RL763" s="7"/>
      <c r="RM763" s="7"/>
      <c r="RN763" s="7"/>
      <c r="RO763" s="7"/>
      <c r="RP763" s="7"/>
      <c r="RQ763" s="7"/>
      <c r="RR763" s="7"/>
      <c r="RS763" s="7"/>
      <c r="RT763" s="7"/>
      <c r="RU763" s="7"/>
      <c r="RV763" s="7"/>
      <c r="RW763" s="7"/>
      <c r="RX763" s="7"/>
      <c r="RY763" s="7"/>
      <c r="RZ763" s="7"/>
      <c r="SA763" s="7"/>
      <c r="SB763" s="7"/>
      <c r="SC763" s="7"/>
      <c r="SD763" s="7"/>
      <c r="SE763" s="7"/>
      <c r="SF763" s="7"/>
      <c r="SG763" s="7"/>
      <c r="SH763" s="7"/>
      <c r="SI763" s="7"/>
      <c r="SJ763" s="7"/>
      <c r="SK763" s="7"/>
    </row>
    <row r="764" ht="14.2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  <c r="DT764" s="7"/>
      <c r="DU764" s="7"/>
      <c r="DV764" s="7"/>
      <c r="DW764" s="7"/>
      <c r="DX764" s="7"/>
      <c r="DY764" s="7"/>
      <c r="DZ764" s="7"/>
      <c r="EA764" s="7"/>
      <c r="EB764" s="7"/>
      <c r="EC764" s="7"/>
      <c r="ED764" s="7"/>
      <c r="EE764" s="7"/>
      <c r="EF764" s="7"/>
      <c r="EG764" s="7"/>
      <c r="EH764" s="7"/>
      <c r="EI764" s="7"/>
      <c r="EJ764" s="7"/>
      <c r="EK764" s="7"/>
      <c r="EL764" s="7"/>
      <c r="EM764" s="7"/>
      <c r="EN764" s="7"/>
      <c r="EO764" s="7"/>
      <c r="EP764" s="7"/>
      <c r="EQ764" s="7"/>
      <c r="ER764" s="7"/>
      <c r="ES764" s="7"/>
      <c r="ET764" s="7"/>
      <c r="EU764" s="7"/>
      <c r="EV764" s="7"/>
      <c r="EW764" s="7"/>
      <c r="EX764" s="7"/>
      <c r="EY764" s="7"/>
      <c r="EZ764" s="7"/>
      <c r="FA764" s="7"/>
      <c r="FB764" s="7"/>
      <c r="FC764" s="7"/>
      <c r="FD764" s="7"/>
      <c r="FE764" s="7"/>
      <c r="FF764" s="7"/>
      <c r="FG764" s="7"/>
      <c r="FH764" s="7"/>
      <c r="FI764" s="7"/>
      <c r="FJ764" s="7"/>
      <c r="FK764" s="7"/>
      <c r="FL764" s="7"/>
      <c r="FM764" s="7"/>
      <c r="FN764" s="7"/>
      <c r="FO764" s="7"/>
      <c r="FP764" s="7"/>
      <c r="FQ764" s="7"/>
      <c r="FR764" s="7"/>
      <c r="FS764" s="7"/>
      <c r="FT764" s="7"/>
      <c r="FU764" s="7"/>
      <c r="FV764" s="7"/>
      <c r="FW764" s="7"/>
      <c r="FX764" s="7"/>
      <c r="FY764" s="7"/>
      <c r="FZ764" s="7"/>
      <c r="GA764" s="7"/>
      <c r="GB764" s="7"/>
      <c r="GC764" s="7"/>
      <c r="GD764" s="7"/>
      <c r="GE764" s="7"/>
      <c r="GF764" s="7"/>
      <c r="GG764" s="7"/>
      <c r="GH764" s="7"/>
      <c r="GI764" s="7"/>
      <c r="GJ764" s="7"/>
      <c r="GK764" s="7"/>
      <c r="GL764" s="7"/>
      <c r="GM764" s="7"/>
      <c r="GN764" s="7"/>
      <c r="GO764" s="7"/>
      <c r="GP764" s="7"/>
      <c r="GQ764" s="7"/>
      <c r="GR764" s="7"/>
      <c r="GS764" s="7"/>
      <c r="GT764" s="7"/>
      <c r="GU764" s="7"/>
      <c r="GV764" s="7"/>
      <c r="GW764" s="7"/>
      <c r="GX764" s="7"/>
      <c r="GY764" s="7"/>
      <c r="GZ764" s="7"/>
      <c r="HA764" s="7"/>
      <c r="HB764" s="7"/>
      <c r="HC764" s="7"/>
      <c r="HD764" s="7"/>
      <c r="HE764" s="7"/>
      <c r="HF764" s="7"/>
      <c r="HG764" s="7"/>
      <c r="HH764" s="7"/>
      <c r="HI764" s="7"/>
      <c r="HJ764" s="7"/>
      <c r="HK764" s="7"/>
      <c r="HL764" s="7"/>
      <c r="HM764" s="7"/>
      <c r="HN764" s="7"/>
      <c r="HO764" s="7"/>
      <c r="HP764" s="7"/>
      <c r="HQ764" s="7"/>
      <c r="HR764" s="7"/>
      <c r="HS764" s="7"/>
      <c r="HT764" s="7"/>
      <c r="HU764" s="7"/>
      <c r="HV764" s="7"/>
      <c r="HW764" s="7"/>
      <c r="HX764" s="7"/>
      <c r="HY764" s="7"/>
      <c r="HZ764" s="7"/>
      <c r="IA764" s="7"/>
      <c r="IB764" s="7"/>
      <c r="IC764" s="7"/>
      <c r="ID764" s="7"/>
      <c r="IE764" s="7"/>
      <c r="IF764" s="7"/>
      <c r="IG764" s="7"/>
      <c r="IH764" s="7"/>
      <c r="II764" s="7"/>
      <c r="IJ764" s="7"/>
      <c r="IK764" s="7"/>
      <c r="IL764" s="7"/>
      <c r="IM764" s="7"/>
      <c r="IN764" s="7"/>
      <c r="IO764" s="7"/>
      <c r="IP764" s="7"/>
      <c r="IQ764" s="7"/>
      <c r="IR764" s="7"/>
      <c r="IS764" s="7"/>
      <c r="IT764" s="7"/>
      <c r="IU764" s="7"/>
      <c r="IV764" s="7"/>
      <c r="IW764" s="7"/>
      <c r="IX764" s="7"/>
      <c r="IY764" s="7"/>
      <c r="IZ764" s="7"/>
      <c r="JA764" s="7"/>
      <c r="JB764" s="7"/>
      <c r="JC764" s="7"/>
      <c r="JD764" s="7"/>
      <c r="JE764" s="7"/>
      <c r="JF764" s="7"/>
      <c r="JG764" s="7"/>
      <c r="JH764" s="7"/>
      <c r="JI764" s="7"/>
      <c r="JJ764" s="7"/>
      <c r="JK764" s="7"/>
      <c r="JL764" s="7"/>
      <c r="JM764" s="7"/>
      <c r="JN764" s="7"/>
      <c r="JO764" s="7"/>
      <c r="JP764" s="7"/>
      <c r="JQ764" s="7"/>
      <c r="JR764" s="7"/>
      <c r="JS764" s="7"/>
      <c r="JT764" s="7"/>
      <c r="JU764" s="7"/>
      <c r="JV764" s="7"/>
      <c r="JW764" s="7"/>
      <c r="JX764" s="7"/>
      <c r="JY764" s="7"/>
      <c r="JZ764" s="7"/>
      <c r="KA764" s="7"/>
      <c r="KB764" s="7"/>
      <c r="KC764" s="7"/>
      <c r="KD764" s="7"/>
      <c r="KE764" s="7"/>
      <c r="KF764" s="7"/>
      <c r="KG764" s="7"/>
      <c r="KH764" s="7"/>
      <c r="KI764" s="7"/>
      <c r="KJ764" s="7"/>
      <c r="KK764" s="7"/>
      <c r="KL764" s="7"/>
      <c r="KM764" s="7"/>
      <c r="KN764" s="7"/>
      <c r="KO764" s="7"/>
      <c r="KP764" s="7"/>
      <c r="KQ764" s="7"/>
      <c r="KR764" s="7"/>
      <c r="KS764" s="7"/>
      <c r="KT764" s="7"/>
      <c r="KU764" s="7"/>
      <c r="KV764" s="7"/>
      <c r="KW764" s="7"/>
      <c r="KX764" s="7"/>
      <c r="KY764" s="7"/>
      <c r="KZ764" s="7"/>
      <c r="LA764" s="7"/>
      <c r="LB764" s="7"/>
      <c r="LC764" s="7"/>
      <c r="LD764" s="7"/>
      <c r="LE764" s="7"/>
      <c r="LF764" s="7"/>
      <c r="LG764" s="7"/>
      <c r="LH764" s="7"/>
      <c r="LI764" s="7"/>
      <c r="LJ764" s="7"/>
      <c r="LK764" s="7"/>
      <c r="LL764" s="7"/>
      <c r="LM764" s="7"/>
      <c r="LN764" s="7"/>
      <c r="LO764" s="7"/>
      <c r="LP764" s="7"/>
      <c r="LQ764" s="7"/>
      <c r="LR764" s="7"/>
      <c r="LS764" s="7"/>
      <c r="LT764" s="7"/>
      <c r="LU764" s="7"/>
      <c r="LV764" s="7"/>
      <c r="LW764" s="7"/>
      <c r="LX764" s="7"/>
      <c r="LY764" s="7"/>
      <c r="LZ764" s="7"/>
      <c r="MA764" s="7"/>
      <c r="MB764" s="7"/>
      <c r="MC764" s="7"/>
      <c r="MD764" s="7"/>
      <c r="ME764" s="7"/>
      <c r="MF764" s="7"/>
      <c r="MG764" s="7"/>
      <c r="MH764" s="7"/>
      <c r="MI764" s="7"/>
      <c r="MJ764" s="7"/>
      <c r="MK764" s="7"/>
      <c r="ML764" s="7"/>
      <c r="MM764" s="7"/>
      <c r="MN764" s="7"/>
      <c r="MO764" s="7"/>
      <c r="MP764" s="7"/>
      <c r="MQ764" s="7"/>
      <c r="MR764" s="7"/>
      <c r="MS764" s="7"/>
      <c r="MT764" s="7"/>
      <c r="MU764" s="7"/>
      <c r="MV764" s="7"/>
      <c r="MW764" s="7"/>
      <c r="MX764" s="7"/>
      <c r="MY764" s="7"/>
      <c r="MZ764" s="7"/>
      <c r="NA764" s="7"/>
      <c r="NB764" s="7"/>
      <c r="NC764" s="7"/>
      <c r="ND764" s="7"/>
      <c r="NE764" s="7"/>
      <c r="NF764" s="7"/>
      <c r="NG764" s="7"/>
      <c r="NH764" s="7"/>
      <c r="NI764" s="7"/>
      <c r="NJ764" s="7"/>
      <c r="NK764" s="7"/>
      <c r="NL764" s="7"/>
      <c r="NM764" s="7"/>
      <c r="NN764" s="7"/>
      <c r="NO764" s="7"/>
      <c r="NP764" s="7"/>
      <c r="NQ764" s="7"/>
      <c r="NR764" s="7"/>
      <c r="NS764" s="7"/>
      <c r="NT764" s="7"/>
      <c r="NU764" s="7"/>
      <c r="NV764" s="7"/>
      <c r="NW764" s="7"/>
      <c r="NX764" s="7"/>
      <c r="NY764" s="7"/>
      <c r="NZ764" s="7"/>
      <c r="OA764" s="7"/>
      <c r="OB764" s="7"/>
      <c r="OC764" s="7"/>
      <c r="OD764" s="7"/>
      <c r="OE764" s="7"/>
      <c r="OF764" s="7"/>
      <c r="OG764" s="7"/>
      <c r="OH764" s="7"/>
      <c r="OI764" s="7"/>
      <c r="OJ764" s="7"/>
      <c r="OK764" s="7"/>
      <c r="OL764" s="7"/>
      <c r="OM764" s="7"/>
      <c r="ON764" s="7"/>
      <c r="OO764" s="7"/>
      <c r="OP764" s="7"/>
      <c r="OQ764" s="7"/>
      <c r="OR764" s="7"/>
      <c r="OS764" s="7"/>
      <c r="OT764" s="7"/>
      <c r="OU764" s="7"/>
      <c r="OV764" s="7"/>
      <c r="OW764" s="7"/>
      <c r="OX764" s="7"/>
      <c r="OY764" s="7"/>
      <c r="OZ764" s="7"/>
      <c r="PA764" s="7"/>
      <c r="PB764" s="7"/>
      <c r="PC764" s="7"/>
      <c r="PD764" s="7"/>
      <c r="PE764" s="7"/>
      <c r="PF764" s="7"/>
      <c r="PG764" s="7"/>
      <c r="PH764" s="7"/>
      <c r="PI764" s="7"/>
      <c r="PJ764" s="7"/>
      <c r="PK764" s="7"/>
      <c r="PL764" s="7"/>
      <c r="PM764" s="7"/>
      <c r="PN764" s="7"/>
      <c r="PO764" s="7"/>
      <c r="PP764" s="7"/>
      <c r="PQ764" s="7"/>
      <c r="PR764" s="7"/>
      <c r="PS764" s="7"/>
      <c r="PT764" s="7"/>
      <c r="PU764" s="7"/>
      <c r="PV764" s="7"/>
      <c r="PW764" s="7"/>
      <c r="PX764" s="7"/>
      <c r="PY764" s="7"/>
      <c r="PZ764" s="7"/>
      <c r="QA764" s="7"/>
      <c r="QB764" s="7"/>
      <c r="QC764" s="7"/>
      <c r="QD764" s="7"/>
      <c r="QE764" s="7"/>
      <c r="QF764" s="7"/>
      <c r="QG764" s="7"/>
      <c r="QH764" s="7"/>
      <c r="QI764" s="7"/>
      <c r="QJ764" s="7"/>
      <c r="QK764" s="7"/>
      <c r="QL764" s="7"/>
      <c r="QM764" s="7"/>
      <c r="QN764" s="7"/>
      <c r="QO764" s="7"/>
      <c r="QP764" s="7"/>
      <c r="QQ764" s="7"/>
      <c r="QR764" s="7"/>
      <c r="QS764" s="7"/>
      <c r="QT764" s="7"/>
      <c r="QU764" s="7"/>
      <c r="QV764" s="7"/>
      <c r="QW764" s="7"/>
      <c r="QX764" s="7"/>
      <c r="QY764" s="7"/>
      <c r="QZ764" s="7"/>
      <c r="RA764" s="7"/>
      <c r="RB764" s="7"/>
      <c r="RC764" s="7"/>
      <c r="RD764" s="7"/>
      <c r="RE764" s="7"/>
      <c r="RF764" s="7"/>
      <c r="RG764" s="7"/>
      <c r="RH764" s="7"/>
      <c r="RI764" s="7"/>
      <c r="RJ764" s="7"/>
      <c r="RK764" s="7"/>
      <c r="RL764" s="7"/>
      <c r="RM764" s="7"/>
      <c r="RN764" s="7"/>
      <c r="RO764" s="7"/>
      <c r="RP764" s="7"/>
      <c r="RQ764" s="7"/>
      <c r="RR764" s="7"/>
      <c r="RS764" s="7"/>
      <c r="RT764" s="7"/>
      <c r="RU764" s="7"/>
      <c r="RV764" s="7"/>
      <c r="RW764" s="7"/>
      <c r="RX764" s="7"/>
      <c r="RY764" s="7"/>
      <c r="RZ764" s="7"/>
      <c r="SA764" s="7"/>
      <c r="SB764" s="7"/>
      <c r="SC764" s="7"/>
      <c r="SD764" s="7"/>
      <c r="SE764" s="7"/>
      <c r="SF764" s="7"/>
      <c r="SG764" s="7"/>
      <c r="SH764" s="7"/>
      <c r="SI764" s="7"/>
      <c r="SJ764" s="7"/>
      <c r="SK764" s="7"/>
    </row>
    <row r="765" ht="14.2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  <c r="DT765" s="7"/>
      <c r="DU765" s="7"/>
      <c r="DV765" s="7"/>
      <c r="DW765" s="7"/>
      <c r="DX765" s="7"/>
      <c r="DY765" s="7"/>
      <c r="DZ765" s="7"/>
      <c r="EA765" s="7"/>
      <c r="EB765" s="7"/>
      <c r="EC765" s="7"/>
      <c r="ED765" s="7"/>
      <c r="EE765" s="7"/>
      <c r="EF765" s="7"/>
      <c r="EG765" s="7"/>
      <c r="EH765" s="7"/>
      <c r="EI765" s="7"/>
      <c r="EJ765" s="7"/>
      <c r="EK765" s="7"/>
      <c r="EL765" s="7"/>
      <c r="EM765" s="7"/>
      <c r="EN765" s="7"/>
      <c r="EO765" s="7"/>
      <c r="EP765" s="7"/>
      <c r="EQ765" s="7"/>
      <c r="ER765" s="7"/>
      <c r="ES765" s="7"/>
      <c r="ET765" s="7"/>
      <c r="EU765" s="7"/>
      <c r="EV765" s="7"/>
      <c r="EW765" s="7"/>
      <c r="EX765" s="7"/>
      <c r="EY765" s="7"/>
      <c r="EZ765" s="7"/>
      <c r="FA765" s="7"/>
      <c r="FB765" s="7"/>
      <c r="FC765" s="7"/>
      <c r="FD765" s="7"/>
      <c r="FE765" s="7"/>
      <c r="FF765" s="7"/>
      <c r="FG765" s="7"/>
      <c r="FH765" s="7"/>
      <c r="FI765" s="7"/>
      <c r="FJ765" s="7"/>
      <c r="FK765" s="7"/>
      <c r="FL765" s="7"/>
      <c r="FM765" s="7"/>
      <c r="FN765" s="7"/>
      <c r="FO765" s="7"/>
      <c r="FP765" s="7"/>
      <c r="FQ765" s="7"/>
      <c r="FR765" s="7"/>
      <c r="FS765" s="7"/>
      <c r="FT765" s="7"/>
      <c r="FU765" s="7"/>
      <c r="FV765" s="7"/>
      <c r="FW765" s="7"/>
      <c r="FX765" s="7"/>
      <c r="FY765" s="7"/>
      <c r="FZ765" s="7"/>
      <c r="GA765" s="7"/>
      <c r="GB765" s="7"/>
      <c r="GC765" s="7"/>
      <c r="GD765" s="7"/>
      <c r="GE765" s="7"/>
      <c r="GF765" s="7"/>
      <c r="GG765" s="7"/>
      <c r="GH765" s="7"/>
      <c r="GI765" s="7"/>
      <c r="GJ765" s="7"/>
      <c r="GK765" s="7"/>
      <c r="GL765" s="7"/>
      <c r="GM765" s="7"/>
      <c r="GN765" s="7"/>
      <c r="GO765" s="7"/>
      <c r="GP765" s="7"/>
      <c r="GQ765" s="7"/>
      <c r="GR765" s="7"/>
      <c r="GS765" s="7"/>
      <c r="GT765" s="7"/>
      <c r="GU765" s="7"/>
      <c r="GV765" s="7"/>
      <c r="GW765" s="7"/>
      <c r="GX765" s="7"/>
      <c r="GY765" s="7"/>
      <c r="GZ765" s="7"/>
      <c r="HA765" s="7"/>
      <c r="HB765" s="7"/>
      <c r="HC765" s="7"/>
      <c r="HD765" s="7"/>
      <c r="HE765" s="7"/>
      <c r="HF765" s="7"/>
      <c r="HG765" s="7"/>
      <c r="HH765" s="7"/>
      <c r="HI765" s="7"/>
      <c r="HJ765" s="7"/>
      <c r="HK765" s="7"/>
      <c r="HL765" s="7"/>
      <c r="HM765" s="7"/>
      <c r="HN765" s="7"/>
      <c r="HO765" s="7"/>
      <c r="HP765" s="7"/>
      <c r="HQ765" s="7"/>
      <c r="HR765" s="7"/>
      <c r="HS765" s="7"/>
      <c r="HT765" s="7"/>
      <c r="HU765" s="7"/>
      <c r="HV765" s="7"/>
      <c r="HW765" s="7"/>
      <c r="HX765" s="7"/>
      <c r="HY765" s="7"/>
      <c r="HZ765" s="7"/>
      <c r="IA765" s="7"/>
      <c r="IB765" s="7"/>
      <c r="IC765" s="7"/>
      <c r="ID765" s="7"/>
      <c r="IE765" s="7"/>
      <c r="IF765" s="7"/>
      <c r="IG765" s="7"/>
      <c r="IH765" s="7"/>
      <c r="II765" s="7"/>
      <c r="IJ765" s="7"/>
      <c r="IK765" s="7"/>
      <c r="IL765" s="7"/>
      <c r="IM765" s="7"/>
      <c r="IN765" s="7"/>
      <c r="IO765" s="7"/>
      <c r="IP765" s="7"/>
      <c r="IQ765" s="7"/>
      <c r="IR765" s="7"/>
      <c r="IS765" s="7"/>
      <c r="IT765" s="7"/>
      <c r="IU765" s="7"/>
      <c r="IV765" s="7"/>
      <c r="IW765" s="7"/>
      <c r="IX765" s="7"/>
      <c r="IY765" s="7"/>
      <c r="IZ765" s="7"/>
      <c r="JA765" s="7"/>
      <c r="JB765" s="7"/>
      <c r="JC765" s="7"/>
      <c r="JD765" s="7"/>
      <c r="JE765" s="7"/>
      <c r="JF765" s="7"/>
      <c r="JG765" s="7"/>
      <c r="JH765" s="7"/>
      <c r="JI765" s="7"/>
      <c r="JJ765" s="7"/>
      <c r="JK765" s="7"/>
      <c r="JL765" s="7"/>
      <c r="JM765" s="7"/>
      <c r="JN765" s="7"/>
      <c r="JO765" s="7"/>
      <c r="JP765" s="7"/>
      <c r="JQ765" s="7"/>
      <c r="JR765" s="7"/>
      <c r="JS765" s="7"/>
      <c r="JT765" s="7"/>
      <c r="JU765" s="7"/>
      <c r="JV765" s="7"/>
      <c r="JW765" s="7"/>
      <c r="JX765" s="7"/>
      <c r="JY765" s="7"/>
      <c r="JZ765" s="7"/>
      <c r="KA765" s="7"/>
      <c r="KB765" s="7"/>
      <c r="KC765" s="7"/>
      <c r="KD765" s="7"/>
      <c r="KE765" s="7"/>
      <c r="KF765" s="7"/>
      <c r="KG765" s="7"/>
      <c r="KH765" s="7"/>
      <c r="KI765" s="7"/>
      <c r="KJ765" s="7"/>
      <c r="KK765" s="7"/>
      <c r="KL765" s="7"/>
      <c r="KM765" s="7"/>
      <c r="KN765" s="7"/>
      <c r="KO765" s="7"/>
      <c r="KP765" s="7"/>
      <c r="KQ765" s="7"/>
      <c r="KR765" s="7"/>
      <c r="KS765" s="7"/>
      <c r="KT765" s="7"/>
      <c r="KU765" s="7"/>
      <c r="KV765" s="7"/>
      <c r="KW765" s="7"/>
      <c r="KX765" s="7"/>
      <c r="KY765" s="7"/>
      <c r="KZ765" s="7"/>
      <c r="LA765" s="7"/>
      <c r="LB765" s="7"/>
      <c r="LC765" s="7"/>
      <c r="LD765" s="7"/>
      <c r="LE765" s="7"/>
      <c r="LF765" s="7"/>
      <c r="LG765" s="7"/>
      <c r="LH765" s="7"/>
      <c r="LI765" s="7"/>
      <c r="LJ765" s="7"/>
      <c r="LK765" s="7"/>
      <c r="LL765" s="7"/>
      <c r="LM765" s="7"/>
      <c r="LN765" s="7"/>
      <c r="LO765" s="7"/>
      <c r="LP765" s="7"/>
      <c r="LQ765" s="7"/>
      <c r="LR765" s="7"/>
      <c r="LS765" s="7"/>
      <c r="LT765" s="7"/>
      <c r="LU765" s="7"/>
      <c r="LV765" s="7"/>
      <c r="LW765" s="7"/>
      <c r="LX765" s="7"/>
      <c r="LY765" s="7"/>
      <c r="LZ765" s="7"/>
      <c r="MA765" s="7"/>
      <c r="MB765" s="7"/>
      <c r="MC765" s="7"/>
      <c r="MD765" s="7"/>
      <c r="ME765" s="7"/>
      <c r="MF765" s="7"/>
      <c r="MG765" s="7"/>
      <c r="MH765" s="7"/>
      <c r="MI765" s="7"/>
      <c r="MJ765" s="7"/>
      <c r="MK765" s="7"/>
      <c r="ML765" s="7"/>
      <c r="MM765" s="7"/>
      <c r="MN765" s="7"/>
      <c r="MO765" s="7"/>
      <c r="MP765" s="7"/>
      <c r="MQ765" s="7"/>
      <c r="MR765" s="7"/>
      <c r="MS765" s="7"/>
      <c r="MT765" s="7"/>
      <c r="MU765" s="7"/>
      <c r="MV765" s="7"/>
      <c r="MW765" s="7"/>
      <c r="MX765" s="7"/>
      <c r="MY765" s="7"/>
      <c r="MZ765" s="7"/>
      <c r="NA765" s="7"/>
      <c r="NB765" s="7"/>
      <c r="NC765" s="7"/>
      <c r="ND765" s="7"/>
      <c r="NE765" s="7"/>
      <c r="NF765" s="7"/>
      <c r="NG765" s="7"/>
      <c r="NH765" s="7"/>
      <c r="NI765" s="7"/>
      <c r="NJ765" s="7"/>
      <c r="NK765" s="7"/>
      <c r="NL765" s="7"/>
      <c r="NM765" s="7"/>
      <c r="NN765" s="7"/>
      <c r="NO765" s="7"/>
      <c r="NP765" s="7"/>
      <c r="NQ765" s="7"/>
      <c r="NR765" s="7"/>
      <c r="NS765" s="7"/>
      <c r="NT765" s="7"/>
      <c r="NU765" s="7"/>
      <c r="NV765" s="7"/>
      <c r="NW765" s="7"/>
      <c r="NX765" s="7"/>
      <c r="NY765" s="7"/>
      <c r="NZ765" s="7"/>
      <c r="OA765" s="7"/>
      <c r="OB765" s="7"/>
      <c r="OC765" s="7"/>
      <c r="OD765" s="7"/>
      <c r="OE765" s="7"/>
      <c r="OF765" s="7"/>
      <c r="OG765" s="7"/>
      <c r="OH765" s="7"/>
      <c r="OI765" s="7"/>
      <c r="OJ765" s="7"/>
      <c r="OK765" s="7"/>
      <c r="OL765" s="7"/>
      <c r="OM765" s="7"/>
      <c r="ON765" s="7"/>
      <c r="OO765" s="7"/>
      <c r="OP765" s="7"/>
      <c r="OQ765" s="7"/>
      <c r="OR765" s="7"/>
      <c r="OS765" s="7"/>
      <c r="OT765" s="7"/>
      <c r="OU765" s="7"/>
      <c r="OV765" s="7"/>
      <c r="OW765" s="7"/>
      <c r="OX765" s="7"/>
      <c r="OY765" s="7"/>
      <c r="OZ765" s="7"/>
      <c r="PA765" s="7"/>
      <c r="PB765" s="7"/>
      <c r="PC765" s="7"/>
      <c r="PD765" s="7"/>
      <c r="PE765" s="7"/>
      <c r="PF765" s="7"/>
      <c r="PG765" s="7"/>
      <c r="PH765" s="7"/>
      <c r="PI765" s="7"/>
      <c r="PJ765" s="7"/>
      <c r="PK765" s="7"/>
      <c r="PL765" s="7"/>
      <c r="PM765" s="7"/>
      <c r="PN765" s="7"/>
      <c r="PO765" s="7"/>
      <c r="PP765" s="7"/>
      <c r="PQ765" s="7"/>
      <c r="PR765" s="7"/>
      <c r="PS765" s="7"/>
      <c r="PT765" s="7"/>
      <c r="PU765" s="7"/>
      <c r="PV765" s="7"/>
      <c r="PW765" s="7"/>
      <c r="PX765" s="7"/>
      <c r="PY765" s="7"/>
      <c r="PZ765" s="7"/>
      <c r="QA765" s="7"/>
      <c r="QB765" s="7"/>
      <c r="QC765" s="7"/>
      <c r="QD765" s="7"/>
      <c r="QE765" s="7"/>
      <c r="QF765" s="7"/>
      <c r="QG765" s="7"/>
      <c r="QH765" s="7"/>
      <c r="QI765" s="7"/>
      <c r="QJ765" s="7"/>
      <c r="QK765" s="7"/>
      <c r="QL765" s="7"/>
      <c r="QM765" s="7"/>
      <c r="QN765" s="7"/>
      <c r="QO765" s="7"/>
      <c r="QP765" s="7"/>
      <c r="QQ765" s="7"/>
      <c r="QR765" s="7"/>
      <c r="QS765" s="7"/>
      <c r="QT765" s="7"/>
      <c r="QU765" s="7"/>
      <c r="QV765" s="7"/>
      <c r="QW765" s="7"/>
      <c r="QX765" s="7"/>
      <c r="QY765" s="7"/>
      <c r="QZ765" s="7"/>
      <c r="RA765" s="7"/>
      <c r="RB765" s="7"/>
      <c r="RC765" s="7"/>
      <c r="RD765" s="7"/>
      <c r="RE765" s="7"/>
      <c r="RF765" s="7"/>
      <c r="RG765" s="7"/>
      <c r="RH765" s="7"/>
      <c r="RI765" s="7"/>
      <c r="RJ765" s="7"/>
      <c r="RK765" s="7"/>
      <c r="RL765" s="7"/>
      <c r="RM765" s="7"/>
      <c r="RN765" s="7"/>
      <c r="RO765" s="7"/>
      <c r="RP765" s="7"/>
      <c r="RQ765" s="7"/>
      <c r="RR765" s="7"/>
      <c r="RS765" s="7"/>
      <c r="RT765" s="7"/>
      <c r="RU765" s="7"/>
      <c r="RV765" s="7"/>
      <c r="RW765" s="7"/>
      <c r="RX765" s="7"/>
      <c r="RY765" s="7"/>
      <c r="RZ765" s="7"/>
      <c r="SA765" s="7"/>
      <c r="SB765" s="7"/>
      <c r="SC765" s="7"/>
      <c r="SD765" s="7"/>
      <c r="SE765" s="7"/>
      <c r="SF765" s="7"/>
      <c r="SG765" s="7"/>
      <c r="SH765" s="7"/>
      <c r="SI765" s="7"/>
      <c r="SJ765" s="7"/>
      <c r="SK765" s="7"/>
    </row>
    <row r="766" ht="14.2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  <c r="DT766" s="7"/>
      <c r="DU766" s="7"/>
      <c r="DV766" s="7"/>
      <c r="DW766" s="7"/>
      <c r="DX766" s="7"/>
      <c r="DY766" s="7"/>
      <c r="DZ766" s="7"/>
      <c r="EA766" s="7"/>
      <c r="EB766" s="7"/>
      <c r="EC766" s="7"/>
      <c r="ED766" s="7"/>
      <c r="EE766" s="7"/>
      <c r="EF766" s="7"/>
      <c r="EG766" s="7"/>
      <c r="EH766" s="7"/>
      <c r="EI766" s="7"/>
      <c r="EJ766" s="7"/>
      <c r="EK766" s="7"/>
      <c r="EL766" s="7"/>
      <c r="EM766" s="7"/>
      <c r="EN766" s="7"/>
      <c r="EO766" s="7"/>
      <c r="EP766" s="7"/>
      <c r="EQ766" s="7"/>
      <c r="ER766" s="7"/>
      <c r="ES766" s="7"/>
      <c r="ET766" s="7"/>
      <c r="EU766" s="7"/>
      <c r="EV766" s="7"/>
      <c r="EW766" s="7"/>
      <c r="EX766" s="7"/>
      <c r="EY766" s="7"/>
      <c r="EZ766" s="7"/>
      <c r="FA766" s="7"/>
      <c r="FB766" s="7"/>
      <c r="FC766" s="7"/>
      <c r="FD766" s="7"/>
      <c r="FE766" s="7"/>
      <c r="FF766" s="7"/>
      <c r="FG766" s="7"/>
      <c r="FH766" s="7"/>
      <c r="FI766" s="7"/>
      <c r="FJ766" s="7"/>
      <c r="FK766" s="7"/>
      <c r="FL766" s="7"/>
      <c r="FM766" s="7"/>
      <c r="FN766" s="7"/>
      <c r="FO766" s="7"/>
      <c r="FP766" s="7"/>
      <c r="FQ766" s="7"/>
      <c r="FR766" s="7"/>
      <c r="FS766" s="7"/>
      <c r="FT766" s="7"/>
      <c r="FU766" s="7"/>
      <c r="FV766" s="7"/>
      <c r="FW766" s="7"/>
      <c r="FX766" s="7"/>
      <c r="FY766" s="7"/>
      <c r="FZ766" s="7"/>
      <c r="GA766" s="7"/>
      <c r="GB766" s="7"/>
      <c r="GC766" s="7"/>
      <c r="GD766" s="7"/>
      <c r="GE766" s="7"/>
      <c r="GF766" s="7"/>
      <c r="GG766" s="7"/>
      <c r="GH766" s="7"/>
      <c r="GI766" s="7"/>
      <c r="GJ766" s="7"/>
      <c r="GK766" s="7"/>
      <c r="GL766" s="7"/>
      <c r="GM766" s="7"/>
      <c r="GN766" s="7"/>
      <c r="GO766" s="7"/>
      <c r="GP766" s="7"/>
      <c r="GQ766" s="7"/>
      <c r="GR766" s="7"/>
      <c r="GS766" s="7"/>
      <c r="GT766" s="7"/>
      <c r="GU766" s="7"/>
      <c r="GV766" s="7"/>
      <c r="GW766" s="7"/>
      <c r="GX766" s="7"/>
      <c r="GY766" s="7"/>
      <c r="GZ766" s="7"/>
      <c r="HA766" s="7"/>
      <c r="HB766" s="7"/>
      <c r="HC766" s="7"/>
      <c r="HD766" s="7"/>
      <c r="HE766" s="7"/>
      <c r="HF766" s="7"/>
      <c r="HG766" s="7"/>
      <c r="HH766" s="7"/>
      <c r="HI766" s="7"/>
      <c r="HJ766" s="7"/>
      <c r="HK766" s="7"/>
      <c r="HL766" s="7"/>
      <c r="HM766" s="7"/>
      <c r="HN766" s="7"/>
      <c r="HO766" s="7"/>
      <c r="HP766" s="7"/>
      <c r="HQ766" s="7"/>
      <c r="HR766" s="7"/>
      <c r="HS766" s="7"/>
      <c r="HT766" s="7"/>
      <c r="HU766" s="7"/>
      <c r="HV766" s="7"/>
      <c r="HW766" s="7"/>
      <c r="HX766" s="7"/>
      <c r="HY766" s="7"/>
      <c r="HZ766" s="7"/>
      <c r="IA766" s="7"/>
      <c r="IB766" s="7"/>
      <c r="IC766" s="7"/>
      <c r="ID766" s="7"/>
      <c r="IE766" s="7"/>
      <c r="IF766" s="7"/>
      <c r="IG766" s="7"/>
      <c r="IH766" s="7"/>
      <c r="II766" s="7"/>
      <c r="IJ766" s="7"/>
      <c r="IK766" s="7"/>
      <c r="IL766" s="7"/>
      <c r="IM766" s="7"/>
      <c r="IN766" s="7"/>
      <c r="IO766" s="7"/>
      <c r="IP766" s="7"/>
      <c r="IQ766" s="7"/>
      <c r="IR766" s="7"/>
      <c r="IS766" s="7"/>
      <c r="IT766" s="7"/>
      <c r="IU766" s="7"/>
      <c r="IV766" s="7"/>
      <c r="IW766" s="7"/>
      <c r="IX766" s="7"/>
      <c r="IY766" s="7"/>
      <c r="IZ766" s="7"/>
      <c r="JA766" s="7"/>
      <c r="JB766" s="7"/>
      <c r="JC766" s="7"/>
      <c r="JD766" s="7"/>
      <c r="JE766" s="7"/>
      <c r="JF766" s="7"/>
      <c r="JG766" s="7"/>
      <c r="JH766" s="7"/>
      <c r="JI766" s="7"/>
      <c r="JJ766" s="7"/>
      <c r="JK766" s="7"/>
      <c r="JL766" s="7"/>
      <c r="JM766" s="7"/>
      <c r="JN766" s="7"/>
      <c r="JO766" s="7"/>
      <c r="JP766" s="7"/>
      <c r="JQ766" s="7"/>
      <c r="JR766" s="7"/>
      <c r="JS766" s="7"/>
      <c r="JT766" s="7"/>
      <c r="JU766" s="7"/>
      <c r="JV766" s="7"/>
      <c r="JW766" s="7"/>
      <c r="JX766" s="7"/>
      <c r="JY766" s="7"/>
      <c r="JZ766" s="7"/>
      <c r="KA766" s="7"/>
      <c r="KB766" s="7"/>
      <c r="KC766" s="7"/>
      <c r="KD766" s="7"/>
      <c r="KE766" s="7"/>
      <c r="KF766" s="7"/>
      <c r="KG766" s="7"/>
      <c r="KH766" s="7"/>
      <c r="KI766" s="7"/>
      <c r="KJ766" s="7"/>
      <c r="KK766" s="7"/>
      <c r="KL766" s="7"/>
      <c r="KM766" s="7"/>
      <c r="KN766" s="7"/>
      <c r="KO766" s="7"/>
      <c r="KP766" s="7"/>
      <c r="KQ766" s="7"/>
      <c r="KR766" s="7"/>
      <c r="KS766" s="7"/>
      <c r="KT766" s="7"/>
      <c r="KU766" s="7"/>
      <c r="KV766" s="7"/>
      <c r="KW766" s="7"/>
      <c r="KX766" s="7"/>
      <c r="KY766" s="7"/>
      <c r="KZ766" s="7"/>
      <c r="LA766" s="7"/>
      <c r="LB766" s="7"/>
      <c r="LC766" s="7"/>
      <c r="LD766" s="7"/>
      <c r="LE766" s="7"/>
      <c r="LF766" s="7"/>
      <c r="LG766" s="7"/>
      <c r="LH766" s="7"/>
      <c r="LI766" s="7"/>
      <c r="LJ766" s="7"/>
      <c r="LK766" s="7"/>
      <c r="LL766" s="7"/>
      <c r="LM766" s="7"/>
      <c r="LN766" s="7"/>
      <c r="LO766" s="7"/>
      <c r="LP766" s="7"/>
      <c r="LQ766" s="7"/>
      <c r="LR766" s="7"/>
      <c r="LS766" s="7"/>
      <c r="LT766" s="7"/>
      <c r="LU766" s="7"/>
      <c r="LV766" s="7"/>
      <c r="LW766" s="7"/>
      <c r="LX766" s="7"/>
      <c r="LY766" s="7"/>
      <c r="LZ766" s="7"/>
      <c r="MA766" s="7"/>
      <c r="MB766" s="7"/>
      <c r="MC766" s="7"/>
      <c r="MD766" s="7"/>
      <c r="ME766" s="7"/>
      <c r="MF766" s="7"/>
      <c r="MG766" s="7"/>
      <c r="MH766" s="7"/>
      <c r="MI766" s="7"/>
      <c r="MJ766" s="7"/>
      <c r="MK766" s="7"/>
      <c r="ML766" s="7"/>
      <c r="MM766" s="7"/>
      <c r="MN766" s="7"/>
      <c r="MO766" s="7"/>
      <c r="MP766" s="7"/>
      <c r="MQ766" s="7"/>
      <c r="MR766" s="7"/>
      <c r="MS766" s="7"/>
      <c r="MT766" s="7"/>
      <c r="MU766" s="7"/>
      <c r="MV766" s="7"/>
      <c r="MW766" s="7"/>
      <c r="MX766" s="7"/>
      <c r="MY766" s="7"/>
      <c r="MZ766" s="7"/>
      <c r="NA766" s="7"/>
      <c r="NB766" s="7"/>
      <c r="NC766" s="7"/>
      <c r="ND766" s="7"/>
      <c r="NE766" s="7"/>
      <c r="NF766" s="7"/>
      <c r="NG766" s="7"/>
      <c r="NH766" s="7"/>
      <c r="NI766" s="7"/>
      <c r="NJ766" s="7"/>
      <c r="NK766" s="7"/>
      <c r="NL766" s="7"/>
      <c r="NM766" s="7"/>
      <c r="NN766" s="7"/>
      <c r="NO766" s="7"/>
      <c r="NP766" s="7"/>
      <c r="NQ766" s="7"/>
      <c r="NR766" s="7"/>
      <c r="NS766" s="7"/>
      <c r="NT766" s="7"/>
      <c r="NU766" s="7"/>
      <c r="NV766" s="7"/>
      <c r="NW766" s="7"/>
      <c r="NX766" s="7"/>
      <c r="NY766" s="7"/>
      <c r="NZ766" s="7"/>
      <c r="OA766" s="7"/>
      <c r="OB766" s="7"/>
      <c r="OC766" s="7"/>
      <c r="OD766" s="7"/>
      <c r="OE766" s="7"/>
      <c r="OF766" s="7"/>
      <c r="OG766" s="7"/>
      <c r="OH766" s="7"/>
      <c r="OI766" s="7"/>
      <c r="OJ766" s="7"/>
      <c r="OK766" s="7"/>
      <c r="OL766" s="7"/>
      <c r="OM766" s="7"/>
      <c r="ON766" s="7"/>
      <c r="OO766" s="7"/>
      <c r="OP766" s="7"/>
      <c r="OQ766" s="7"/>
      <c r="OR766" s="7"/>
      <c r="OS766" s="7"/>
      <c r="OT766" s="7"/>
      <c r="OU766" s="7"/>
      <c r="OV766" s="7"/>
      <c r="OW766" s="7"/>
      <c r="OX766" s="7"/>
      <c r="OY766" s="7"/>
      <c r="OZ766" s="7"/>
      <c r="PA766" s="7"/>
      <c r="PB766" s="7"/>
      <c r="PC766" s="7"/>
      <c r="PD766" s="7"/>
      <c r="PE766" s="7"/>
      <c r="PF766" s="7"/>
      <c r="PG766" s="7"/>
      <c r="PH766" s="7"/>
      <c r="PI766" s="7"/>
      <c r="PJ766" s="7"/>
      <c r="PK766" s="7"/>
      <c r="PL766" s="7"/>
      <c r="PM766" s="7"/>
      <c r="PN766" s="7"/>
      <c r="PO766" s="7"/>
      <c r="PP766" s="7"/>
      <c r="PQ766" s="7"/>
      <c r="PR766" s="7"/>
      <c r="PS766" s="7"/>
      <c r="PT766" s="7"/>
      <c r="PU766" s="7"/>
      <c r="PV766" s="7"/>
      <c r="PW766" s="7"/>
      <c r="PX766" s="7"/>
      <c r="PY766" s="7"/>
      <c r="PZ766" s="7"/>
      <c r="QA766" s="7"/>
      <c r="QB766" s="7"/>
      <c r="QC766" s="7"/>
      <c r="QD766" s="7"/>
      <c r="QE766" s="7"/>
      <c r="QF766" s="7"/>
      <c r="QG766" s="7"/>
      <c r="QH766" s="7"/>
      <c r="QI766" s="7"/>
      <c r="QJ766" s="7"/>
      <c r="QK766" s="7"/>
      <c r="QL766" s="7"/>
      <c r="QM766" s="7"/>
      <c r="QN766" s="7"/>
      <c r="QO766" s="7"/>
      <c r="QP766" s="7"/>
      <c r="QQ766" s="7"/>
      <c r="QR766" s="7"/>
      <c r="QS766" s="7"/>
      <c r="QT766" s="7"/>
      <c r="QU766" s="7"/>
      <c r="QV766" s="7"/>
      <c r="QW766" s="7"/>
      <c r="QX766" s="7"/>
      <c r="QY766" s="7"/>
      <c r="QZ766" s="7"/>
      <c r="RA766" s="7"/>
      <c r="RB766" s="7"/>
      <c r="RC766" s="7"/>
      <c r="RD766" s="7"/>
      <c r="RE766" s="7"/>
      <c r="RF766" s="7"/>
      <c r="RG766" s="7"/>
      <c r="RH766" s="7"/>
      <c r="RI766" s="7"/>
      <c r="RJ766" s="7"/>
      <c r="RK766" s="7"/>
      <c r="RL766" s="7"/>
      <c r="RM766" s="7"/>
      <c r="RN766" s="7"/>
      <c r="RO766" s="7"/>
      <c r="RP766" s="7"/>
      <c r="RQ766" s="7"/>
      <c r="RR766" s="7"/>
      <c r="RS766" s="7"/>
      <c r="RT766" s="7"/>
      <c r="RU766" s="7"/>
      <c r="RV766" s="7"/>
      <c r="RW766" s="7"/>
      <c r="RX766" s="7"/>
      <c r="RY766" s="7"/>
      <c r="RZ766" s="7"/>
      <c r="SA766" s="7"/>
      <c r="SB766" s="7"/>
      <c r="SC766" s="7"/>
      <c r="SD766" s="7"/>
      <c r="SE766" s="7"/>
      <c r="SF766" s="7"/>
      <c r="SG766" s="7"/>
      <c r="SH766" s="7"/>
      <c r="SI766" s="7"/>
      <c r="SJ766" s="7"/>
      <c r="SK766" s="7"/>
    </row>
    <row r="767" ht="14.2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  <c r="DT767" s="7"/>
      <c r="DU767" s="7"/>
      <c r="DV767" s="7"/>
      <c r="DW767" s="7"/>
      <c r="DX767" s="7"/>
      <c r="DY767" s="7"/>
      <c r="DZ767" s="7"/>
      <c r="EA767" s="7"/>
      <c r="EB767" s="7"/>
      <c r="EC767" s="7"/>
      <c r="ED767" s="7"/>
      <c r="EE767" s="7"/>
      <c r="EF767" s="7"/>
      <c r="EG767" s="7"/>
      <c r="EH767" s="7"/>
      <c r="EI767" s="7"/>
      <c r="EJ767" s="7"/>
      <c r="EK767" s="7"/>
      <c r="EL767" s="7"/>
      <c r="EM767" s="7"/>
      <c r="EN767" s="7"/>
      <c r="EO767" s="7"/>
      <c r="EP767" s="7"/>
      <c r="EQ767" s="7"/>
      <c r="ER767" s="7"/>
      <c r="ES767" s="7"/>
      <c r="ET767" s="7"/>
      <c r="EU767" s="7"/>
      <c r="EV767" s="7"/>
      <c r="EW767" s="7"/>
      <c r="EX767" s="7"/>
      <c r="EY767" s="7"/>
      <c r="EZ767" s="7"/>
      <c r="FA767" s="7"/>
      <c r="FB767" s="7"/>
      <c r="FC767" s="7"/>
      <c r="FD767" s="7"/>
      <c r="FE767" s="7"/>
      <c r="FF767" s="7"/>
      <c r="FG767" s="7"/>
      <c r="FH767" s="7"/>
      <c r="FI767" s="7"/>
      <c r="FJ767" s="7"/>
      <c r="FK767" s="7"/>
      <c r="FL767" s="7"/>
      <c r="FM767" s="7"/>
      <c r="FN767" s="7"/>
      <c r="FO767" s="7"/>
      <c r="FP767" s="7"/>
      <c r="FQ767" s="7"/>
      <c r="FR767" s="7"/>
      <c r="FS767" s="7"/>
      <c r="FT767" s="7"/>
      <c r="FU767" s="7"/>
      <c r="FV767" s="7"/>
      <c r="FW767" s="7"/>
      <c r="FX767" s="7"/>
      <c r="FY767" s="7"/>
      <c r="FZ767" s="7"/>
      <c r="GA767" s="7"/>
      <c r="GB767" s="7"/>
      <c r="GC767" s="7"/>
      <c r="GD767" s="7"/>
      <c r="GE767" s="7"/>
      <c r="GF767" s="7"/>
      <c r="GG767" s="7"/>
      <c r="GH767" s="7"/>
      <c r="GI767" s="7"/>
      <c r="GJ767" s="7"/>
      <c r="GK767" s="7"/>
      <c r="GL767" s="7"/>
      <c r="GM767" s="7"/>
      <c r="GN767" s="7"/>
      <c r="GO767" s="7"/>
      <c r="GP767" s="7"/>
      <c r="GQ767" s="7"/>
      <c r="GR767" s="7"/>
      <c r="GS767" s="7"/>
      <c r="GT767" s="7"/>
      <c r="GU767" s="7"/>
      <c r="GV767" s="7"/>
      <c r="GW767" s="7"/>
      <c r="GX767" s="7"/>
      <c r="GY767" s="7"/>
      <c r="GZ767" s="7"/>
      <c r="HA767" s="7"/>
      <c r="HB767" s="7"/>
      <c r="HC767" s="7"/>
      <c r="HD767" s="7"/>
      <c r="HE767" s="7"/>
      <c r="HF767" s="7"/>
      <c r="HG767" s="7"/>
      <c r="HH767" s="7"/>
      <c r="HI767" s="7"/>
      <c r="HJ767" s="7"/>
      <c r="HK767" s="7"/>
      <c r="HL767" s="7"/>
      <c r="HM767" s="7"/>
      <c r="HN767" s="7"/>
      <c r="HO767" s="7"/>
      <c r="HP767" s="7"/>
      <c r="HQ767" s="7"/>
      <c r="HR767" s="7"/>
      <c r="HS767" s="7"/>
      <c r="HT767" s="7"/>
      <c r="HU767" s="7"/>
      <c r="HV767" s="7"/>
      <c r="HW767" s="7"/>
      <c r="HX767" s="7"/>
      <c r="HY767" s="7"/>
      <c r="HZ767" s="7"/>
      <c r="IA767" s="7"/>
      <c r="IB767" s="7"/>
      <c r="IC767" s="7"/>
      <c r="ID767" s="7"/>
      <c r="IE767" s="7"/>
      <c r="IF767" s="7"/>
      <c r="IG767" s="7"/>
      <c r="IH767" s="7"/>
      <c r="II767" s="7"/>
      <c r="IJ767" s="7"/>
      <c r="IK767" s="7"/>
      <c r="IL767" s="7"/>
      <c r="IM767" s="7"/>
      <c r="IN767" s="7"/>
      <c r="IO767" s="7"/>
      <c r="IP767" s="7"/>
      <c r="IQ767" s="7"/>
      <c r="IR767" s="7"/>
      <c r="IS767" s="7"/>
      <c r="IT767" s="7"/>
      <c r="IU767" s="7"/>
      <c r="IV767" s="7"/>
      <c r="IW767" s="7"/>
      <c r="IX767" s="7"/>
      <c r="IY767" s="7"/>
      <c r="IZ767" s="7"/>
      <c r="JA767" s="7"/>
      <c r="JB767" s="7"/>
      <c r="JC767" s="7"/>
      <c r="JD767" s="7"/>
      <c r="JE767" s="7"/>
      <c r="JF767" s="7"/>
      <c r="JG767" s="7"/>
      <c r="JH767" s="7"/>
      <c r="JI767" s="7"/>
      <c r="JJ767" s="7"/>
      <c r="JK767" s="7"/>
      <c r="JL767" s="7"/>
      <c r="JM767" s="7"/>
      <c r="JN767" s="7"/>
      <c r="JO767" s="7"/>
      <c r="JP767" s="7"/>
      <c r="JQ767" s="7"/>
      <c r="JR767" s="7"/>
      <c r="JS767" s="7"/>
      <c r="JT767" s="7"/>
      <c r="JU767" s="7"/>
      <c r="JV767" s="7"/>
      <c r="JW767" s="7"/>
      <c r="JX767" s="7"/>
      <c r="JY767" s="7"/>
      <c r="JZ767" s="7"/>
      <c r="KA767" s="7"/>
      <c r="KB767" s="7"/>
      <c r="KC767" s="7"/>
      <c r="KD767" s="7"/>
      <c r="KE767" s="7"/>
      <c r="KF767" s="7"/>
      <c r="KG767" s="7"/>
      <c r="KH767" s="7"/>
      <c r="KI767" s="7"/>
      <c r="KJ767" s="7"/>
      <c r="KK767" s="7"/>
      <c r="KL767" s="7"/>
      <c r="KM767" s="7"/>
      <c r="KN767" s="7"/>
      <c r="KO767" s="7"/>
      <c r="KP767" s="7"/>
      <c r="KQ767" s="7"/>
      <c r="KR767" s="7"/>
      <c r="KS767" s="7"/>
      <c r="KT767" s="7"/>
      <c r="KU767" s="7"/>
      <c r="KV767" s="7"/>
      <c r="KW767" s="7"/>
      <c r="KX767" s="7"/>
      <c r="KY767" s="7"/>
      <c r="KZ767" s="7"/>
      <c r="LA767" s="7"/>
      <c r="LB767" s="7"/>
      <c r="LC767" s="7"/>
      <c r="LD767" s="7"/>
      <c r="LE767" s="7"/>
      <c r="LF767" s="7"/>
      <c r="LG767" s="7"/>
      <c r="LH767" s="7"/>
      <c r="LI767" s="7"/>
      <c r="LJ767" s="7"/>
      <c r="LK767" s="7"/>
      <c r="LL767" s="7"/>
      <c r="LM767" s="7"/>
      <c r="LN767" s="7"/>
      <c r="LO767" s="7"/>
      <c r="LP767" s="7"/>
      <c r="LQ767" s="7"/>
      <c r="LR767" s="7"/>
      <c r="LS767" s="7"/>
      <c r="LT767" s="7"/>
      <c r="LU767" s="7"/>
      <c r="LV767" s="7"/>
      <c r="LW767" s="7"/>
      <c r="LX767" s="7"/>
      <c r="LY767" s="7"/>
      <c r="LZ767" s="7"/>
      <c r="MA767" s="7"/>
      <c r="MB767" s="7"/>
      <c r="MC767" s="7"/>
      <c r="MD767" s="7"/>
      <c r="ME767" s="7"/>
      <c r="MF767" s="7"/>
      <c r="MG767" s="7"/>
      <c r="MH767" s="7"/>
      <c r="MI767" s="7"/>
      <c r="MJ767" s="7"/>
      <c r="MK767" s="7"/>
      <c r="ML767" s="7"/>
      <c r="MM767" s="7"/>
      <c r="MN767" s="7"/>
      <c r="MO767" s="7"/>
      <c r="MP767" s="7"/>
      <c r="MQ767" s="7"/>
      <c r="MR767" s="7"/>
      <c r="MS767" s="7"/>
      <c r="MT767" s="7"/>
      <c r="MU767" s="7"/>
      <c r="MV767" s="7"/>
      <c r="MW767" s="7"/>
      <c r="MX767" s="7"/>
      <c r="MY767" s="7"/>
      <c r="MZ767" s="7"/>
      <c r="NA767" s="7"/>
      <c r="NB767" s="7"/>
      <c r="NC767" s="7"/>
      <c r="ND767" s="7"/>
      <c r="NE767" s="7"/>
      <c r="NF767" s="7"/>
      <c r="NG767" s="7"/>
      <c r="NH767" s="7"/>
      <c r="NI767" s="7"/>
      <c r="NJ767" s="7"/>
      <c r="NK767" s="7"/>
      <c r="NL767" s="7"/>
      <c r="NM767" s="7"/>
      <c r="NN767" s="7"/>
      <c r="NO767" s="7"/>
      <c r="NP767" s="7"/>
      <c r="NQ767" s="7"/>
      <c r="NR767" s="7"/>
      <c r="NS767" s="7"/>
      <c r="NT767" s="7"/>
      <c r="NU767" s="7"/>
      <c r="NV767" s="7"/>
      <c r="NW767" s="7"/>
      <c r="NX767" s="7"/>
      <c r="NY767" s="7"/>
      <c r="NZ767" s="7"/>
      <c r="OA767" s="7"/>
      <c r="OB767" s="7"/>
      <c r="OC767" s="7"/>
      <c r="OD767" s="7"/>
      <c r="OE767" s="7"/>
      <c r="OF767" s="7"/>
      <c r="OG767" s="7"/>
      <c r="OH767" s="7"/>
      <c r="OI767" s="7"/>
      <c r="OJ767" s="7"/>
      <c r="OK767" s="7"/>
      <c r="OL767" s="7"/>
      <c r="OM767" s="7"/>
      <c r="ON767" s="7"/>
      <c r="OO767" s="7"/>
      <c r="OP767" s="7"/>
      <c r="OQ767" s="7"/>
      <c r="OR767" s="7"/>
      <c r="OS767" s="7"/>
      <c r="OT767" s="7"/>
      <c r="OU767" s="7"/>
      <c r="OV767" s="7"/>
      <c r="OW767" s="7"/>
      <c r="OX767" s="7"/>
      <c r="OY767" s="7"/>
      <c r="OZ767" s="7"/>
      <c r="PA767" s="7"/>
      <c r="PB767" s="7"/>
      <c r="PC767" s="7"/>
      <c r="PD767" s="7"/>
      <c r="PE767" s="7"/>
      <c r="PF767" s="7"/>
      <c r="PG767" s="7"/>
      <c r="PH767" s="7"/>
      <c r="PI767" s="7"/>
      <c r="PJ767" s="7"/>
      <c r="PK767" s="7"/>
      <c r="PL767" s="7"/>
      <c r="PM767" s="7"/>
      <c r="PN767" s="7"/>
      <c r="PO767" s="7"/>
      <c r="PP767" s="7"/>
      <c r="PQ767" s="7"/>
      <c r="PR767" s="7"/>
      <c r="PS767" s="7"/>
      <c r="PT767" s="7"/>
      <c r="PU767" s="7"/>
      <c r="PV767" s="7"/>
      <c r="PW767" s="7"/>
      <c r="PX767" s="7"/>
      <c r="PY767" s="7"/>
      <c r="PZ767" s="7"/>
      <c r="QA767" s="7"/>
      <c r="QB767" s="7"/>
      <c r="QC767" s="7"/>
      <c r="QD767" s="7"/>
      <c r="QE767" s="7"/>
      <c r="QF767" s="7"/>
      <c r="QG767" s="7"/>
      <c r="QH767" s="7"/>
      <c r="QI767" s="7"/>
      <c r="QJ767" s="7"/>
      <c r="QK767" s="7"/>
      <c r="QL767" s="7"/>
      <c r="QM767" s="7"/>
      <c r="QN767" s="7"/>
      <c r="QO767" s="7"/>
      <c r="QP767" s="7"/>
      <c r="QQ767" s="7"/>
      <c r="QR767" s="7"/>
      <c r="QS767" s="7"/>
      <c r="QT767" s="7"/>
      <c r="QU767" s="7"/>
      <c r="QV767" s="7"/>
      <c r="QW767" s="7"/>
      <c r="QX767" s="7"/>
      <c r="QY767" s="7"/>
      <c r="QZ767" s="7"/>
      <c r="RA767" s="7"/>
      <c r="RB767" s="7"/>
      <c r="RC767" s="7"/>
      <c r="RD767" s="7"/>
      <c r="RE767" s="7"/>
      <c r="RF767" s="7"/>
      <c r="RG767" s="7"/>
      <c r="RH767" s="7"/>
      <c r="RI767" s="7"/>
      <c r="RJ767" s="7"/>
      <c r="RK767" s="7"/>
      <c r="RL767" s="7"/>
      <c r="RM767" s="7"/>
      <c r="RN767" s="7"/>
      <c r="RO767" s="7"/>
      <c r="RP767" s="7"/>
      <c r="RQ767" s="7"/>
      <c r="RR767" s="7"/>
      <c r="RS767" s="7"/>
      <c r="RT767" s="7"/>
      <c r="RU767" s="7"/>
      <c r="RV767" s="7"/>
      <c r="RW767" s="7"/>
      <c r="RX767" s="7"/>
      <c r="RY767" s="7"/>
      <c r="RZ767" s="7"/>
      <c r="SA767" s="7"/>
      <c r="SB767" s="7"/>
      <c r="SC767" s="7"/>
      <c r="SD767" s="7"/>
      <c r="SE767" s="7"/>
      <c r="SF767" s="7"/>
      <c r="SG767" s="7"/>
      <c r="SH767" s="7"/>
      <c r="SI767" s="7"/>
      <c r="SJ767" s="7"/>
      <c r="SK767" s="7"/>
    </row>
    <row r="768" ht="14.2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  <c r="DT768" s="7"/>
      <c r="DU768" s="7"/>
      <c r="DV768" s="7"/>
      <c r="DW768" s="7"/>
      <c r="DX768" s="7"/>
      <c r="DY768" s="7"/>
      <c r="DZ768" s="7"/>
      <c r="EA768" s="7"/>
      <c r="EB768" s="7"/>
      <c r="EC768" s="7"/>
      <c r="ED768" s="7"/>
      <c r="EE768" s="7"/>
      <c r="EF768" s="7"/>
      <c r="EG768" s="7"/>
      <c r="EH768" s="7"/>
      <c r="EI768" s="7"/>
      <c r="EJ768" s="7"/>
      <c r="EK768" s="7"/>
      <c r="EL768" s="7"/>
      <c r="EM768" s="7"/>
      <c r="EN768" s="7"/>
      <c r="EO768" s="7"/>
      <c r="EP768" s="7"/>
      <c r="EQ768" s="7"/>
      <c r="ER768" s="7"/>
      <c r="ES768" s="7"/>
      <c r="ET768" s="7"/>
      <c r="EU768" s="7"/>
      <c r="EV768" s="7"/>
      <c r="EW768" s="7"/>
      <c r="EX768" s="7"/>
      <c r="EY768" s="7"/>
      <c r="EZ768" s="7"/>
      <c r="FA768" s="7"/>
      <c r="FB768" s="7"/>
      <c r="FC768" s="7"/>
      <c r="FD768" s="7"/>
      <c r="FE768" s="7"/>
      <c r="FF768" s="7"/>
      <c r="FG768" s="7"/>
      <c r="FH768" s="7"/>
      <c r="FI768" s="7"/>
      <c r="FJ768" s="7"/>
      <c r="FK768" s="7"/>
      <c r="FL768" s="7"/>
      <c r="FM768" s="7"/>
      <c r="FN768" s="7"/>
      <c r="FO768" s="7"/>
      <c r="FP768" s="7"/>
      <c r="FQ768" s="7"/>
      <c r="FR768" s="7"/>
      <c r="FS768" s="7"/>
      <c r="FT768" s="7"/>
      <c r="FU768" s="7"/>
      <c r="FV768" s="7"/>
      <c r="FW768" s="7"/>
      <c r="FX768" s="7"/>
      <c r="FY768" s="7"/>
      <c r="FZ768" s="7"/>
      <c r="GA768" s="7"/>
      <c r="GB768" s="7"/>
      <c r="GC768" s="7"/>
      <c r="GD768" s="7"/>
      <c r="GE768" s="7"/>
      <c r="GF768" s="7"/>
      <c r="GG768" s="7"/>
      <c r="GH768" s="7"/>
      <c r="GI768" s="7"/>
      <c r="GJ768" s="7"/>
      <c r="GK768" s="7"/>
      <c r="GL768" s="7"/>
      <c r="GM768" s="7"/>
      <c r="GN768" s="7"/>
      <c r="GO768" s="7"/>
      <c r="GP768" s="7"/>
      <c r="GQ768" s="7"/>
      <c r="GR768" s="7"/>
      <c r="GS768" s="7"/>
      <c r="GT768" s="7"/>
      <c r="GU768" s="7"/>
      <c r="GV768" s="7"/>
      <c r="GW768" s="7"/>
      <c r="GX768" s="7"/>
      <c r="GY768" s="7"/>
      <c r="GZ768" s="7"/>
      <c r="HA768" s="7"/>
      <c r="HB768" s="7"/>
      <c r="HC768" s="7"/>
      <c r="HD768" s="7"/>
      <c r="HE768" s="7"/>
      <c r="HF768" s="7"/>
      <c r="HG768" s="7"/>
      <c r="HH768" s="7"/>
      <c r="HI768" s="7"/>
      <c r="HJ768" s="7"/>
      <c r="HK768" s="7"/>
      <c r="HL768" s="7"/>
      <c r="HM768" s="7"/>
      <c r="HN768" s="7"/>
      <c r="HO768" s="7"/>
      <c r="HP768" s="7"/>
      <c r="HQ768" s="7"/>
      <c r="HR768" s="7"/>
      <c r="HS768" s="7"/>
      <c r="HT768" s="7"/>
      <c r="HU768" s="7"/>
      <c r="HV768" s="7"/>
      <c r="HW768" s="7"/>
      <c r="HX768" s="7"/>
      <c r="HY768" s="7"/>
      <c r="HZ768" s="7"/>
      <c r="IA768" s="7"/>
      <c r="IB768" s="7"/>
      <c r="IC768" s="7"/>
      <c r="ID768" s="7"/>
      <c r="IE768" s="7"/>
      <c r="IF768" s="7"/>
      <c r="IG768" s="7"/>
      <c r="IH768" s="7"/>
      <c r="II768" s="7"/>
      <c r="IJ768" s="7"/>
      <c r="IK768" s="7"/>
      <c r="IL768" s="7"/>
      <c r="IM768" s="7"/>
      <c r="IN768" s="7"/>
      <c r="IO768" s="7"/>
      <c r="IP768" s="7"/>
      <c r="IQ768" s="7"/>
      <c r="IR768" s="7"/>
      <c r="IS768" s="7"/>
      <c r="IT768" s="7"/>
      <c r="IU768" s="7"/>
      <c r="IV768" s="7"/>
      <c r="IW768" s="7"/>
      <c r="IX768" s="7"/>
      <c r="IY768" s="7"/>
      <c r="IZ768" s="7"/>
      <c r="JA768" s="7"/>
      <c r="JB768" s="7"/>
      <c r="JC768" s="7"/>
      <c r="JD768" s="7"/>
      <c r="JE768" s="7"/>
      <c r="JF768" s="7"/>
      <c r="JG768" s="7"/>
      <c r="JH768" s="7"/>
      <c r="JI768" s="7"/>
      <c r="JJ768" s="7"/>
      <c r="JK768" s="7"/>
      <c r="JL768" s="7"/>
      <c r="JM768" s="7"/>
      <c r="JN768" s="7"/>
      <c r="JO768" s="7"/>
      <c r="JP768" s="7"/>
      <c r="JQ768" s="7"/>
      <c r="JR768" s="7"/>
      <c r="JS768" s="7"/>
      <c r="JT768" s="7"/>
      <c r="JU768" s="7"/>
      <c r="JV768" s="7"/>
      <c r="JW768" s="7"/>
      <c r="JX768" s="7"/>
      <c r="JY768" s="7"/>
      <c r="JZ768" s="7"/>
      <c r="KA768" s="7"/>
      <c r="KB768" s="7"/>
      <c r="KC768" s="7"/>
      <c r="KD768" s="7"/>
      <c r="KE768" s="7"/>
      <c r="KF768" s="7"/>
      <c r="KG768" s="7"/>
      <c r="KH768" s="7"/>
      <c r="KI768" s="7"/>
      <c r="KJ768" s="7"/>
      <c r="KK768" s="7"/>
      <c r="KL768" s="7"/>
      <c r="KM768" s="7"/>
      <c r="KN768" s="7"/>
      <c r="KO768" s="7"/>
      <c r="KP768" s="7"/>
      <c r="KQ768" s="7"/>
      <c r="KR768" s="7"/>
      <c r="KS768" s="7"/>
      <c r="KT768" s="7"/>
      <c r="KU768" s="7"/>
      <c r="KV768" s="7"/>
      <c r="KW768" s="7"/>
      <c r="KX768" s="7"/>
      <c r="KY768" s="7"/>
      <c r="KZ768" s="7"/>
      <c r="LA768" s="7"/>
      <c r="LB768" s="7"/>
      <c r="LC768" s="7"/>
      <c r="LD768" s="7"/>
      <c r="LE768" s="7"/>
      <c r="LF768" s="7"/>
      <c r="LG768" s="7"/>
      <c r="LH768" s="7"/>
      <c r="LI768" s="7"/>
      <c r="LJ768" s="7"/>
      <c r="LK768" s="7"/>
      <c r="LL768" s="7"/>
      <c r="LM768" s="7"/>
      <c r="LN768" s="7"/>
      <c r="LO768" s="7"/>
      <c r="LP768" s="7"/>
      <c r="LQ768" s="7"/>
      <c r="LR768" s="7"/>
      <c r="LS768" s="7"/>
      <c r="LT768" s="7"/>
      <c r="LU768" s="7"/>
      <c r="LV768" s="7"/>
      <c r="LW768" s="7"/>
      <c r="LX768" s="7"/>
      <c r="LY768" s="7"/>
      <c r="LZ768" s="7"/>
      <c r="MA768" s="7"/>
      <c r="MB768" s="7"/>
      <c r="MC768" s="7"/>
      <c r="MD768" s="7"/>
      <c r="ME768" s="7"/>
      <c r="MF768" s="7"/>
      <c r="MG768" s="7"/>
      <c r="MH768" s="7"/>
      <c r="MI768" s="7"/>
      <c r="MJ768" s="7"/>
      <c r="MK768" s="7"/>
      <c r="ML768" s="7"/>
      <c r="MM768" s="7"/>
      <c r="MN768" s="7"/>
      <c r="MO768" s="7"/>
      <c r="MP768" s="7"/>
      <c r="MQ768" s="7"/>
      <c r="MR768" s="7"/>
      <c r="MS768" s="7"/>
      <c r="MT768" s="7"/>
      <c r="MU768" s="7"/>
      <c r="MV768" s="7"/>
      <c r="MW768" s="7"/>
      <c r="MX768" s="7"/>
      <c r="MY768" s="7"/>
      <c r="MZ768" s="7"/>
      <c r="NA768" s="7"/>
      <c r="NB768" s="7"/>
      <c r="NC768" s="7"/>
      <c r="ND768" s="7"/>
      <c r="NE768" s="7"/>
      <c r="NF768" s="7"/>
      <c r="NG768" s="7"/>
      <c r="NH768" s="7"/>
      <c r="NI768" s="7"/>
      <c r="NJ768" s="7"/>
      <c r="NK768" s="7"/>
      <c r="NL768" s="7"/>
      <c r="NM768" s="7"/>
      <c r="NN768" s="7"/>
      <c r="NO768" s="7"/>
      <c r="NP768" s="7"/>
      <c r="NQ768" s="7"/>
      <c r="NR768" s="7"/>
      <c r="NS768" s="7"/>
      <c r="NT768" s="7"/>
      <c r="NU768" s="7"/>
      <c r="NV768" s="7"/>
      <c r="NW768" s="7"/>
      <c r="NX768" s="7"/>
      <c r="NY768" s="7"/>
      <c r="NZ768" s="7"/>
      <c r="OA768" s="7"/>
      <c r="OB768" s="7"/>
      <c r="OC768" s="7"/>
      <c r="OD768" s="7"/>
      <c r="OE768" s="7"/>
      <c r="OF768" s="7"/>
      <c r="OG768" s="7"/>
      <c r="OH768" s="7"/>
      <c r="OI768" s="7"/>
      <c r="OJ768" s="7"/>
      <c r="OK768" s="7"/>
      <c r="OL768" s="7"/>
      <c r="OM768" s="7"/>
      <c r="ON768" s="7"/>
      <c r="OO768" s="7"/>
      <c r="OP768" s="7"/>
      <c r="OQ768" s="7"/>
      <c r="OR768" s="7"/>
      <c r="OS768" s="7"/>
      <c r="OT768" s="7"/>
      <c r="OU768" s="7"/>
      <c r="OV768" s="7"/>
      <c r="OW768" s="7"/>
      <c r="OX768" s="7"/>
      <c r="OY768" s="7"/>
      <c r="OZ768" s="7"/>
      <c r="PA768" s="7"/>
      <c r="PB768" s="7"/>
      <c r="PC768" s="7"/>
      <c r="PD768" s="7"/>
      <c r="PE768" s="7"/>
      <c r="PF768" s="7"/>
      <c r="PG768" s="7"/>
      <c r="PH768" s="7"/>
      <c r="PI768" s="7"/>
      <c r="PJ768" s="7"/>
      <c r="PK768" s="7"/>
      <c r="PL768" s="7"/>
      <c r="PM768" s="7"/>
      <c r="PN768" s="7"/>
      <c r="PO768" s="7"/>
      <c r="PP768" s="7"/>
      <c r="PQ768" s="7"/>
      <c r="PR768" s="7"/>
      <c r="PS768" s="7"/>
      <c r="PT768" s="7"/>
      <c r="PU768" s="7"/>
      <c r="PV768" s="7"/>
      <c r="PW768" s="7"/>
      <c r="PX768" s="7"/>
      <c r="PY768" s="7"/>
      <c r="PZ768" s="7"/>
      <c r="QA768" s="7"/>
      <c r="QB768" s="7"/>
      <c r="QC768" s="7"/>
      <c r="QD768" s="7"/>
      <c r="QE768" s="7"/>
      <c r="QF768" s="7"/>
      <c r="QG768" s="7"/>
      <c r="QH768" s="7"/>
      <c r="QI768" s="7"/>
      <c r="QJ768" s="7"/>
      <c r="QK768" s="7"/>
      <c r="QL768" s="7"/>
      <c r="QM768" s="7"/>
      <c r="QN768" s="7"/>
      <c r="QO768" s="7"/>
      <c r="QP768" s="7"/>
      <c r="QQ768" s="7"/>
      <c r="QR768" s="7"/>
      <c r="QS768" s="7"/>
      <c r="QT768" s="7"/>
      <c r="QU768" s="7"/>
      <c r="QV768" s="7"/>
      <c r="QW768" s="7"/>
      <c r="QX768" s="7"/>
      <c r="QY768" s="7"/>
      <c r="QZ768" s="7"/>
      <c r="RA768" s="7"/>
      <c r="RB768" s="7"/>
      <c r="RC768" s="7"/>
      <c r="RD768" s="7"/>
      <c r="RE768" s="7"/>
      <c r="RF768" s="7"/>
      <c r="RG768" s="7"/>
      <c r="RH768" s="7"/>
      <c r="RI768" s="7"/>
      <c r="RJ768" s="7"/>
      <c r="RK768" s="7"/>
      <c r="RL768" s="7"/>
      <c r="RM768" s="7"/>
      <c r="RN768" s="7"/>
      <c r="RO768" s="7"/>
      <c r="RP768" s="7"/>
      <c r="RQ768" s="7"/>
      <c r="RR768" s="7"/>
      <c r="RS768" s="7"/>
      <c r="RT768" s="7"/>
      <c r="RU768" s="7"/>
      <c r="RV768" s="7"/>
      <c r="RW768" s="7"/>
      <c r="RX768" s="7"/>
      <c r="RY768" s="7"/>
      <c r="RZ768" s="7"/>
      <c r="SA768" s="7"/>
      <c r="SB768" s="7"/>
      <c r="SC768" s="7"/>
      <c r="SD768" s="7"/>
      <c r="SE768" s="7"/>
      <c r="SF768" s="7"/>
      <c r="SG768" s="7"/>
      <c r="SH768" s="7"/>
      <c r="SI768" s="7"/>
      <c r="SJ768" s="7"/>
      <c r="SK768" s="7"/>
    </row>
    <row r="769" ht="14.2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  <c r="DT769" s="7"/>
      <c r="DU769" s="7"/>
      <c r="DV769" s="7"/>
      <c r="DW769" s="7"/>
      <c r="DX769" s="7"/>
      <c r="DY769" s="7"/>
      <c r="DZ769" s="7"/>
      <c r="EA769" s="7"/>
      <c r="EB769" s="7"/>
      <c r="EC769" s="7"/>
      <c r="ED769" s="7"/>
      <c r="EE769" s="7"/>
      <c r="EF769" s="7"/>
      <c r="EG769" s="7"/>
      <c r="EH769" s="7"/>
      <c r="EI769" s="7"/>
      <c r="EJ769" s="7"/>
      <c r="EK769" s="7"/>
      <c r="EL769" s="7"/>
      <c r="EM769" s="7"/>
      <c r="EN769" s="7"/>
      <c r="EO769" s="7"/>
      <c r="EP769" s="7"/>
      <c r="EQ769" s="7"/>
      <c r="ER769" s="7"/>
      <c r="ES769" s="7"/>
      <c r="ET769" s="7"/>
      <c r="EU769" s="7"/>
      <c r="EV769" s="7"/>
      <c r="EW769" s="7"/>
      <c r="EX769" s="7"/>
      <c r="EY769" s="7"/>
      <c r="EZ769" s="7"/>
      <c r="FA769" s="7"/>
      <c r="FB769" s="7"/>
      <c r="FC769" s="7"/>
      <c r="FD769" s="7"/>
      <c r="FE769" s="7"/>
      <c r="FF769" s="7"/>
      <c r="FG769" s="7"/>
      <c r="FH769" s="7"/>
      <c r="FI769" s="7"/>
      <c r="FJ769" s="7"/>
      <c r="FK769" s="7"/>
      <c r="FL769" s="7"/>
      <c r="FM769" s="7"/>
      <c r="FN769" s="7"/>
      <c r="FO769" s="7"/>
      <c r="FP769" s="7"/>
      <c r="FQ769" s="7"/>
      <c r="FR769" s="7"/>
      <c r="FS769" s="7"/>
      <c r="FT769" s="7"/>
      <c r="FU769" s="7"/>
      <c r="FV769" s="7"/>
      <c r="FW769" s="7"/>
      <c r="FX769" s="7"/>
      <c r="FY769" s="7"/>
      <c r="FZ769" s="7"/>
      <c r="GA769" s="7"/>
      <c r="GB769" s="7"/>
      <c r="GC769" s="7"/>
      <c r="GD769" s="7"/>
      <c r="GE769" s="7"/>
      <c r="GF769" s="7"/>
      <c r="GG769" s="7"/>
      <c r="GH769" s="7"/>
      <c r="GI769" s="7"/>
      <c r="GJ769" s="7"/>
      <c r="GK769" s="7"/>
      <c r="GL769" s="7"/>
      <c r="GM769" s="7"/>
      <c r="GN769" s="7"/>
      <c r="GO769" s="7"/>
      <c r="GP769" s="7"/>
      <c r="GQ769" s="7"/>
      <c r="GR769" s="7"/>
      <c r="GS769" s="7"/>
      <c r="GT769" s="7"/>
      <c r="GU769" s="7"/>
      <c r="GV769" s="7"/>
      <c r="GW769" s="7"/>
      <c r="GX769" s="7"/>
      <c r="GY769" s="7"/>
      <c r="GZ769" s="7"/>
      <c r="HA769" s="7"/>
      <c r="HB769" s="7"/>
      <c r="HC769" s="7"/>
      <c r="HD769" s="7"/>
      <c r="HE769" s="7"/>
      <c r="HF769" s="7"/>
      <c r="HG769" s="7"/>
      <c r="HH769" s="7"/>
      <c r="HI769" s="7"/>
      <c r="HJ769" s="7"/>
      <c r="HK769" s="7"/>
      <c r="HL769" s="7"/>
      <c r="HM769" s="7"/>
      <c r="HN769" s="7"/>
      <c r="HO769" s="7"/>
      <c r="HP769" s="7"/>
      <c r="HQ769" s="7"/>
      <c r="HR769" s="7"/>
      <c r="HS769" s="7"/>
      <c r="HT769" s="7"/>
      <c r="HU769" s="7"/>
      <c r="HV769" s="7"/>
      <c r="HW769" s="7"/>
      <c r="HX769" s="7"/>
      <c r="HY769" s="7"/>
      <c r="HZ769" s="7"/>
      <c r="IA769" s="7"/>
      <c r="IB769" s="7"/>
      <c r="IC769" s="7"/>
      <c r="ID769" s="7"/>
      <c r="IE769" s="7"/>
      <c r="IF769" s="7"/>
      <c r="IG769" s="7"/>
      <c r="IH769" s="7"/>
      <c r="II769" s="7"/>
      <c r="IJ769" s="7"/>
      <c r="IK769" s="7"/>
      <c r="IL769" s="7"/>
      <c r="IM769" s="7"/>
      <c r="IN769" s="7"/>
      <c r="IO769" s="7"/>
      <c r="IP769" s="7"/>
      <c r="IQ769" s="7"/>
      <c r="IR769" s="7"/>
      <c r="IS769" s="7"/>
      <c r="IT769" s="7"/>
      <c r="IU769" s="7"/>
      <c r="IV769" s="7"/>
      <c r="IW769" s="7"/>
      <c r="IX769" s="7"/>
      <c r="IY769" s="7"/>
      <c r="IZ769" s="7"/>
      <c r="JA769" s="7"/>
      <c r="JB769" s="7"/>
      <c r="JC769" s="7"/>
      <c r="JD769" s="7"/>
      <c r="JE769" s="7"/>
      <c r="JF769" s="7"/>
      <c r="JG769" s="7"/>
      <c r="JH769" s="7"/>
      <c r="JI769" s="7"/>
      <c r="JJ769" s="7"/>
      <c r="JK769" s="7"/>
      <c r="JL769" s="7"/>
      <c r="JM769" s="7"/>
      <c r="JN769" s="7"/>
      <c r="JO769" s="7"/>
      <c r="JP769" s="7"/>
      <c r="JQ769" s="7"/>
      <c r="JR769" s="7"/>
      <c r="JS769" s="7"/>
      <c r="JT769" s="7"/>
      <c r="JU769" s="7"/>
      <c r="JV769" s="7"/>
      <c r="JW769" s="7"/>
      <c r="JX769" s="7"/>
      <c r="JY769" s="7"/>
      <c r="JZ769" s="7"/>
      <c r="KA769" s="7"/>
      <c r="KB769" s="7"/>
      <c r="KC769" s="7"/>
      <c r="KD769" s="7"/>
      <c r="KE769" s="7"/>
      <c r="KF769" s="7"/>
      <c r="KG769" s="7"/>
      <c r="KH769" s="7"/>
      <c r="KI769" s="7"/>
      <c r="KJ769" s="7"/>
      <c r="KK769" s="7"/>
      <c r="KL769" s="7"/>
      <c r="KM769" s="7"/>
      <c r="KN769" s="7"/>
      <c r="KO769" s="7"/>
      <c r="KP769" s="7"/>
      <c r="KQ769" s="7"/>
      <c r="KR769" s="7"/>
      <c r="KS769" s="7"/>
      <c r="KT769" s="7"/>
      <c r="KU769" s="7"/>
      <c r="KV769" s="7"/>
      <c r="KW769" s="7"/>
      <c r="KX769" s="7"/>
      <c r="KY769" s="7"/>
      <c r="KZ769" s="7"/>
      <c r="LA769" s="7"/>
      <c r="LB769" s="7"/>
      <c r="LC769" s="7"/>
      <c r="LD769" s="7"/>
      <c r="LE769" s="7"/>
      <c r="LF769" s="7"/>
      <c r="LG769" s="7"/>
      <c r="LH769" s="7"/>
      <c r="LI769" s="7"/>
      <c r="LJ769" s="7"/>
      <c r="LK769" s="7"/>
      <c r="LL769" s="7"/>
      <c r="LM769" s="7"/>
      <c r="LN769" s="7"/>
      <c r="LO769" s="7"/>
      <c r="LP769" s="7"/>
      <c r="LQ769" s="7"/>
      <c r="LR769" s="7"/>
      <c r="LS769" s="7"/>
      <c r="LT769" s="7"/>
      <c r="LU769" s="7"/>
      <c r="LV769" s="7"/>
      <c r="LW769" s="7"/>
      <c r="LX769" s="7"/>
      <c r="LY769" s="7"/>
      <c r="LZ769" s="7"/>
      <c r="MA769" s="7"/>
      <c r="MB769" s="7"/>
      <c r="MC769" s="7"/>
      <c r="MD769" s="7"/>
      <c r="ME769" s="7"/>
      <c r="MF769" s="7"/>
      <c r="MG769" s="7"/>
      <c r="MH769" s="7"/>
      <c r="MI769" s="7"/>
      <c r="MJ769" s="7"/>
      <c r="MK769" s="7"/>
      <c r="ML769" s="7"/>
      <c r="MM769" s="7"/>
      <c r="MN769" s="7"/>
      <c r="MO769" s="7"/>
      <c r="MP769" s="7"/>
      <c r="MQ769" s="7"/>
      <c r="MR769" s="7"/>
      <c r="MS769" s="7"/>
      <c r="MT769" s="7"/>
      <c r="MU769" s="7"/>
      <c r="MV769" s="7"/>
      <c r="MW769" s="7"/>
      <c r="MX769" s="7"/>
      <c r="MY769" s="7"/>
      <c r="MZ769" s="7"/>
      <c r="NA769" s="7"/>
      <c r="NB769" s="7"/>
      <c r="NC769" s="7"/>
      <c r="ND769" s="7"/>
      <c r="NE769" s="7"/>
      <c r="NF769" s="7"/>
      <c r="NG769" s="7"/>
      <c r="NH769" s="7"/>
      <c r="NI769" s="7"/>
      <c r="NJ769" s="7"/>
      <c r="NK769" s="7"/>
      <c r="NL769" s="7"/>
      <c r="NM769" s="7"/>
      <c r="NN769" s="7"/>
      <c r="NO769" s="7"/>
      <c r="NP769" s="7"/>
      <c r="NQ769" s="7"/>
      <c r="NR769" s="7"/>
      <c r="NS769" s="7"/>
      <c r="NT769" s="7"/>
      <c r="NU769" s="7"/>
      <c r="NV769" s="7"/>
      <c r="NW769" s="7"/>
      <c r="NX769" s="7"/>
      <c r="NY769" s="7"/>
      <c r="NZ769" s="7"/>
      <c r="OA769" s="7"/>
      <c r="OB769" s="7"/>
      <c r="OC769" s="7"/>
      <c r="OD769" s="7"/>
      <c r="OE769" s="7"/>
      <c r="OF769" s="7"/>
      <c r="OG769" s="7"/>
      <c r="OH769" s="7"/>
      <c r="OI769" s="7"/>
      <c r="OJ769" s="7"/>
      <c r="OK769" s="7"/>
      <c r="OL769" s="7"/>
      <c r="OM769" s="7"/>
      <c r="ON769" s="7"/>
      <c r="OO769" s="7"/>
      <c r="OP769" s="7"/>
      <c r="OQ769" s="7"/>
      <c r="OR769" s="7"/>
      <c r="OS769" s="7"/>
      <c r="OT769" s="7"/>
      <c r="OU769" s="7"/>
      <c r="OV769" s="7"/>
      <c r="OW769" s="7"/>
      <c r="OX769" s="7"/>
      <c r="OY769" s="7"/>
      <c r="OZ769" s="7"/>
      <c r="PA769" s="7"/>
      <c r="PB769" s="7"/>
      <c r="PC769" s="7"/>
      <c r="PD769" s="7"/>
      <c r="PE769" s="7"/>
      <c r="PF769" s="7"/>
      <c r="PG769" s="7"/>
      <c r="PH769" s="7"/>
      <c r="PI769" s="7"/>
      <c r="PJ769" s="7"/>
      <c r="PK769" s="7"/>
      <c r="PL769" s="7"/>
      <c r="PM769" s="7"/>
      <c r="PN769" s="7"/>
      <c r="PO769" s="7"/>
      <c r="PP769" s="7"/>
      <c r="PQ769" s="7"/>
      <c r="PR769" s="7"/>
      <c r="PS769" s="7"/>
      <c r="PT769" s="7"/>
      <c r="PU769" s="7"/>
      <c r="PV769" s="7"/>
      <c r="PW769" s="7"/>
      <c r="PX769" s="7"/>
      <c r="PY769" s="7"/>
      <c r="PZ769" s="7"/>
      <c r="QA769" s="7"/>
      <c r="QB769" s="7"/>
      <c r="QC769" s="7"/>
      <c r="QD769" s="7"/>
      <c r="QE769" s="7"/>
      <c r="QF769" s="7"/>
      <c r="QG769" s="7"/>
      <c r="QH769" s="7"/>
      <c r="QI769" s="7"/>
      <c r="QJ769" s="7"/>
      <c r="QK769" s="7"/>
      <c r="QL769" s="7"/>
      <c r="QM769" s="7"/>
      <c r="QN769" s="7"/>
      <c r="QO769" s="7"/>
      <c r="QP769" s="7"/>
      <c r="QQ769" s="7"/>
      <c r="QR769" s="7"/>
      <c r="QS769" s="7"/>
      <c r="QT769" s="7"/>
      <c r="QU769" s="7"/>
      <c r="QV769" s="7"/>
      <c r="QW769" s="7"/>
      <c r="QX769" s="7"/>
      <c r="QY769" s="7"/>
      <c r="QZ769" s="7"/>
      <c r="RA769" s="7"/>
      <c r="RB769" s="7"/>
      <c r="RC769" s="7"/>
      <c r="RD769" s="7"/>
      <c r="RE769" s="7"/>
      <c r="RF769" s="7"/>
      <c r="RG769" s="7"/>
      <c r="RH769" s="7"/>
      <c r="RI769" s="7"/>
      <c r="RJ769" s="7"/>
      <c r="RK769" s="7"/>
      <c r="RL769" s="7"/>
      <c r="RM769" s="7"/>
      <c r="RN769" s="7"/>
      <c r="RO769" s="7"/>
      <c r="RP769" s="7"/>
      <c r="RQ769" s="7"/>
      <c r="RR769" s="7"/>
      <c r="RS769" s="7"/>
      <c r="RT769" s="7"/>
      <c r="RU769" s="7"/>
      <c r="RV769" s="7"/>
      <c r="RW769" s="7"/>
      <c r="RX769" s="7"/>
      <c r="RY769" s="7"/>
      <c r="RZ769" s="7"/>
      <c r="SA769" s="7"/>
      <c r="SB769" s="7"/>
      <c r="SC769" s="7"/>
      <c r="SD769" s="7"/>
      <c r="SE769" s="7"/>
      <c r="SF769" s="7"/>
      <c r="SG769" s="7"/>
      <c r="SH769" s="7"/>
      <c r="SI769" s="7"/>
      <c r="SJ769" s="7"/>
      <c r="SK769" s="7"/>
    </row>
    <row r="770" ht="14.2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  <c r="DT770" s="7"/>
      <c r="DU770" s="7"/>
      <c r="DV770" s="7"/>
      <c r="DW770" s="7"/>
      <c r="DX770" s="7"/>
      <c r="DY770" s="7"/>
      <c r="DZ770" s="7"/>
      <c r="EA770" s="7"/>
      <c r="EB770" s="7"/>
      <c r="EC770" s="7"/>
      <c r="ED770" s="7"/>
      <c r="EE770" s="7"/>
      <c r="EF770" s="7"/>
      <c r="EG770" s="7"/>
      <c r="EH770" s="7"/>
      <c r="EI770" s="7"/>
      <c r="EJ770" s="7"/>
      <c r="EK770" s="7"/>
      <c r="EL770" s="7"/>
      <c r="EM770" s="7"/>
      <c r="EN770" s="7"/>
      <c r="EO770" s="7"/>
      <c r="EP770" s="7"/>
      <c r="EQ770" s="7"/>
      <c r="ER770" s="7"/>
      <c r="ES770" s="7"/>
      <c r="ET770" s="7"/>
      <c r="EU770" s="7"/>
      <c r="EV770" s="7"/>
      <c r="EW770" s="7"/>
      <c r="EX770" s="7"/>
      <c r="EY770" s="7"/>
      <c r="EZ770" s="7"/>
      <c r="FA770" s="7"/>
      <c r="FB770" s="7"/>
      <c r="FC770" s="7"/>
      <c r="FD770" s="7"/>
      <c r="FE770" s="7"/>
      <c r="FF770" s="7"/>
      <c r="FG770" s="7"/>
      <c r="FH770" s="7"/>
      <c r="FI770" s="7"/>
      <c r="FJ770" s="7"/>
      <c r="FK770" s="7"/>
      <c r="FL770" s="7"/>
      <c r="FM770" s="7"/>
      <c r="FN770" s="7"/>
      <c r="FO770" s="7"/>
      <c r="FP770" s="7"/>
      <c r="FQ770" s="7"/>
      <c r="FR770" s="7"/>
      <c r="FS770" s="7"/>
      <c r="FT770" s="7"/>
      <c r="FU770" s="7"/>
      <c r="FV770" s="7"/>
      <c r="FW770" s="7"/>
      <c r="FX770" s="7"/>
      <c r="FY770" s="7"/>
      <c r="FZ770" s="7"/>
      <c r="GA770" s="7"/>
      <c r="GB770" s="7"/>
      <c r="GC770" s="7"/>
      <c r="GD770" s="7"/>
      <c r="GE770" s="7"/>
      <c r="GF770" s="7"/>
      <c r="GG770" s="7"/>
      <c r="GH770" s="7"/>
      <c r="GI770" s="7"/>
      <c r="GJ770" s="7"/>
      <c r="GK770" s="7"/>
      <c r="GL770" s="7"/>
      <c r="GM770" s="7"/>
      <c r="GN770" s="7"/>
      <c r="GO770" s="7"/>
      <c r="GP770" s="7"/>
      <c r="GQ770" s="7"/>
      <c r="GR770" s="7"/>
      <c r="GS770" s="7"/>
      <c r="GT770" s="7"/>
      <c r="GU770" s="7"/>
      <c r="GV770" s="7"/>
      <c r="GW770" s="7"/>
      <c r="GX770" s="7"/>
      <c r="GY770" s="7"/>
      <c r="GZ770" s="7"/>
      <c r="HA770" s="7"/>
      <c r="HB770" s="7"/>
      <c r="HC770" s="7"/>
      <c r="HD770" s="7"/>
      <c r="HE770" s="7"/>
      <c r="HF770" s="7"/>
      <c r="HG770" s="7"/>
      <c r="HH770" s="7"/>
      <c r="HI770" s="7"/>
      <c r="HJ770" s="7"/>
      <c r="HK770" s="7"/>
      <c r="HL770" s="7"/>
      <c r="HM770" s="7"/>
      <c r="HN770" s="7"/>
      <c r="HO770" s="7"/>
      <c r="HP770" s="7"/>
      <c r="HQ770" s="7"/>
      <c r="HR770" s="7"/>
      <c r="HS770" s="7"/>
      <c r="HT770" s="7"/>
      <c r="HU770" s="7"/>
      <c r="HV770" s="7"/>
      <c r="HW770" s="7"/>
      <c r="HX770" s="7"/>
      <c r="HY770" s="7"/>
      <c r="HZ770" s="7"/>
      <c r="IA770" s="7"/>
      <c r="IB770" s="7"/>
      <c r="IC770" s="7"/>
      <c r="ID770" s="7"/>
      <c r="IE770" s="7"/>
      <c r="IF770" s="7"/>
      <c r="IG770" s="7"/>
      <c r="IH770" s="7"/>
      <c r="II770" s="7"/>
      <c r="IJ770" s="7"/>
      <c r="IK770" s="7"/>
      <c r="IL770" s="7"/>
      <c r="IM770" s="7"/>
      <c r="IN770" s="7"/>
      <c r="IO770" s="7"/>
      <c r="IP770" s="7"/>
      <c r="IQ770" s="7"/>
      <c r="IR770" s="7"/>
      <c r="IS770" s="7"/>
      <c r="IT770" s="7"/>
      <c r="IU770" s="7"/>
      <c r="IV770" s="7"/>
      <c r="IW770" s="7"/>
      <c r="IX770" s="7"/>
      <c r="IY770" s="7"/>
      <c r="IZ770" s="7"/>
      <c r="JA770" s="7"/>
      <c r="JB770" s="7"/>
      <c r="JC770" s="7"/>
      <c r="JD770" s="7"/>
      <c r="JE770" s="7"/>
      <c r="JF770" s="7"/>
      <c r="JG770" s="7"/>
      <c r="JH770" s="7"/>
      <c r="JI770" s="7"/>
      <c r="JJ770" s="7"/>
      <c r="JK770" s="7"/>
      <c r="JL770" s="7"/>
      <c r="JM770" s="7"/>
      <c r="JN770" s="7"/>
      <c r="JO770" s="7"/>
      <c r="JP770" s="7"/>
      <c r="JQ770" s="7"/>
      <c r="JR770" s="7"/>
      <c r="JS770" s="7"/>
      <c r="JT770" s="7"/>
      <c r="JU770" s="7"/>
      <c r="JV770" s="7"/>
      <c r="JW770" s="7"/>
      <c r="JX770" s="7"/>
      <c r="JY770" s="7"/>
      <c r="JZ770" s="7"/>
      <c r="KA770" s="7"/>
      <c r="KB770" s="7"/>
      <c r="KC770" s="7"/>
      <c r="KD770" s="7"/>
      <c r="KE770" s="7"/>
      <c r="KF770" s="7"/>
      <c r="KG770" s="7"/>
      <c r="KH770" s="7"/>
      <c r="KI770" s="7"/>
      <c r="KJ770" s="7"/>
      <c r="KK770" s="7"/>
      <c r="KL770" s="7"/>
      <c r="KM770" s="7"/>
      <c r="KN770" s="7"/>
      <c r="KO770" s="7"/>
      <c r="KP770" s="7"/>
      <c r="KQ770" s="7"/>
      <c r="KR770" s="7"/>
      <c r="KS770" s="7"/>
      <c r="KT770" s="7"/>
      <c r="KU770" s="7"/>
      <c r="KV770" s="7"/>
      <c r="KW770" s="7"/>
      <c r="KX770" s="7"/>
      <c r="KY770" s="7"/>
      <c r="KZ770" s="7"/>
      <c r="LA770" s="7"/>
      <c r="LB770" s="7"/>
      <c r="LC770" s="7"/>
      <c r="LD770" s="7"/>
      <c r="LE770" s="7"/>
      <c r="LF770" s="7"/>
      <c r="LG770" s="7"/>
      <c r="LH770" s="7"/>
      <c r="LI770" s="7"/>
      <c r="LJ770" s="7"/>
      <c r="LK770" s="7"/>
      <c r="LL770" s="7"/>
      <c r="LM770" s="7"/>
      <c r="LN770" s="7"/>
      <c r="LO770" s="7"/>
      <c r="LP770" s="7"/>
      <c r="LQ770" s="7"/>
      <c r="LR770" s="7"/>
      <c r="LS770" s="7"/>
      <c r="LT770" s="7"/>
      <c r="LU770" s="7"/>
      <c r="LV770" s="7"/>
      <c r="LW770" s="7"/>
      <c r="LX770" s="7"/>
      <c r="LY770" s="7"/>
      <c r="LZ770" s="7"/>
      <c r="MA770" s="7"/>
      <c r="MB770" s="7"/>
      <c r="MC770" s="7"/>
      <c r="MD770" s="7"/>
      <c r="ME770" s="7"/>
      <c r="MF770" s="7"/>
      <c r="MG770" s="7"/>
      <c r="MH770" s="7"/>
      <c r="MI770" s="7"/>
      <c r="MJ770" s="7"/>
      <c r="MK770" s="7"/>
      <c r="ML770" s="7"/>
      <c r="MM770" s="7"/>
      <c r="MN770" s="7"/>
      <c r="MO770" s="7"/>
      <c r="MP770" s="7"/>
      <c r="MQ770" s="7"/>
      <c r="MR770" s="7"/>
      <c r="MS770" s="7"/>
      <c r="MT770" s="7"/>
      <c r="MU770" s="7"/>
      <c r="MV770" s="7"/>
      <c r="MW770" s="7"/>
      <c r="MX770" s="7"/>
      <c r="MY770" s="7"/>
      <c r="MZ770" s="7"/>
      <c r="NA770" s="7"/>
      <c r="NB770" s="7"/>
      <c r="NC770" s="7"/>
      <c r="ND770" s="7"/>
      <c r="NE770" s="7"/>
      <c r="NF770" s="7"/>
      <c r="NG770" s="7"/>
      <c r="NH770" s="7"/>
      <c r="NI770" s="7"/>
      <c r="NJ770" s="7"/>
      <c r="NK770" s="7"/>
      <c r="NL770" s="7"/>
      <c r="NM770" s="7"/>
      <c r="NN770" s="7"/>
      <c r="NO770" s="7"/>
      <c r="NP770" s="7"/>
      <c r="NQ770" s="7"/>
      <c r="NR770" s="7"/>
      <c r="NS770" s="7"/>
      <c r="NT770" s="7"/>
      <c r="NU770" s="7"/>
      <c r="NV770" s="7"/>
      <c r="NW770" s="7"/>
      <c r="NX770" s="7"/>
      <c r="NY770" s="7"/>
      <c r="NZ770" s="7"/>
      <c r="OA770" s="7"/>
      <c r="OB770" s="7"/>
      <c r="OC770" s="7"/>
      <c r="OD770" s="7"/>
      <c r="OE770" s="7"/>
      <c r="OF770" s="7"/>
      <c r="OG770" s="7"/>
      <c r="OH770" s="7"/>
      <c r="OI770" s="7"/>
      <c r="OJ770" s="7"/>
      <c r="OK770" s="7"/>
      <c r="OL770" s="7"/>
      <c r="OM770" s="7"/>
      <c r="ON770" s="7"/>
      <c r="OO770" s="7"/>
      <c r="OP770" s="7"/>
      <c r="OQ770" s="7"/>
      <c r="OR770" s="7"/>
      <c r="OS770" s="7"/>
      <c r="OT770" s="7"/>
      <c r="OU770" s="7"/>
      <c r="OV770" s="7"/>
      <c r="OW770" s="7"/>
      <c r="OX770" s="7"/>
      <c r="OY770" s="7"/>
      <c r="OZ770" s="7"/>
      <c r="PA770" s="7"/>
      <c r="PB770" s="7"/>
      <c r="PC770" s="7"/>
      <c r="PD770" s="7"/>
      <c r="PE770" s="7"/>
      <c r="PF770" s="7"/>
      <c r="PG770" s="7"/>
      <c r="PH770" s="7"/>
      <c r="PI770" s="7"/>
      <c r="PJ770" s="7"/>
      <c r="PK770" s="7"/>
      <c r="PL770" s="7"/>
      <c r="PM770" s="7"/>
      <c r="PN770" s="7"/>
      <c r="PO770" s="7"/>
      <c r="PP770" s="7"/>
      <c r="PQ770" s="7"/>
      <c r="PR770" s="7"/>
      <c r="PS770" s="7"/>
      <c r="PT770" s="7"/>
      <c r="PU770" s="7"/>
      <c r="PV770" s="7"/>
      <c r="PW770" s="7"/>
      <c r="PX770" s="7"/>
      <c r="PY770" s="7"/>
      <c r="PZ770" s="7"/>
      <c r="QA770" s="7"/>
      <c r="QB770" s="7"/>
      <c r="QC770" s="7"/>
      <c r="QD770" s="7"/>
      <c r="QE770" s="7"/>
      <c r="QF770" s="7"/>
      <c r="QG770" s="7"/>
      <c r="QH770" s="7"/>
      <c r="QI770" s="7"/>
      <c r="QJ770" s="7"/>
      <c r="QK770" s="7"/>
      <c r="QL770" s="7"/>
      <c r="QM770" s="7"/>
      <c r="QN770" s="7"/>
      <c r="QO770" s="7"/>
      <c r="QP770" s="7"/>
      <c r="QQ770" s="7"/>
      <c r="QR770" s="7"/>
      <c r="QS770" s="7"/>
      <c r="QT770" s="7"/>
      <c r="QU770" s="7"/>
      <c r="QV770" s="7"/>
      <c r="QW770" s="7"/>
      <c r="QX770" s="7"/>
      <c r="QY770" s="7"/>
      <c r="QZ770" s="7"/>
      <c r="RA770" s="7"/>
      <c r="RB770" s="7"/>
      <c r="RC770" s="7"/>
      <c r="RD770" s="7"/>
      <c r="RE770" s="7"/>
      <c r="RF770" s="7"/>
      <c r="RG770" s="7"/>
      <c r="RH770" s="7"/>
      <c r="RI770" s="7"/>
      <c r="RJ770" s="7"/>
      <c r="RK770" s="7"/>
      <c r="RL770" s="7"/>
      <c r="RM770" s="7"/>
      <c r="RN770" s="7"/>
      <c r="RO770" s="7"/>
      <c r="RP770" s="7"/>
      <c r="RQ770" s="7"/>
      <c r="RR770" s="7"/>
      <c r="RS770" s="7"/>
      <c r="RT770" s="7"/>
      <c r="RU770" s="7"/>
      <c r="RV770" s="7"/>
      <c r="RW770" s="7"/>
      <c r="RX770" s="7"/>
      <c r="RY770" s="7"/>
      <c r="RZ770" s="7"/>
      <c r="SA770" s="7"/>
      <c r="SB770" s="7"/>
      <c r="SC770" s="7"/>
      <c r="SD770" s="7"/>
      <c r="SE770" s="7"/>
      <c r="SF770" s="7"/>
      <c r="SG770" s="7"/>
      <c r="SH770" s="7"/>
      <c r="SI770" s="7"/>
      <c r="SJ770" s="7"/>
      <c r="SK770" s="7"/>
    </row>
    <row r="771" ht="14.2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  <c r="DT771" s="7"/>
      <c r="DU771" s="7"/>
      <c r="DV771" s="7"/>
      <c r="DW771" s="7"/>
      <c r="DX771" s="7"/>
      <c r="DY771" s="7"/>
      <c r="DZ771" s="7"/>
      <c r="EA771" s="7"/>
      <c r="EB771" s="7"/>
      <c r="EC771" s="7"/>
      <c r="ED771" s="7"/>
      <c r="EE771" s="7"/>
      <c r="EF771" s="7"/>
      <c r="EG771" s="7"/>
      <c r="EH771" s="7"/>
      <c r="EI771" s="7"/>
      <c r="EJ771" s="7"/>
      <c r="EK771" s="7"/>
      <c r="EL771" s="7"/>
      <c r="EM771" s="7"/>
      <c r="EN771" s="7"/>
      <c r="EO771" s="7"/>
      <c r="EP771" s="7"/>
      <c r="EQ771" s="7"/>
      <c r="ER771" s="7"/>
      <c r="ES771" s="7"/>
      <c r="ET771" s="7"/>
      <c r="EU771" s="7"/>
      <c r="EV771" s="7"/>
      <c r="EW771" s="7"/>
      <c r="EX771" s="7"/>
      <c r="EY771" s="7"/>
      <c r="EZ771" s="7"/>
      <c r="FA771" s="7"/>
      <c r="FB771" s="7"/>
      <c r="FC771" s="7"/>
      <c r="FD771" s="7"/>
      <c r="FE771" s="7"/>
      <c r="FF771" s="7"/>
      <c r="FG771" s="7"/>
      <c r="FH771" s="7"/>
      <c r="FI771" s="7"/>
      <c r="FJ771" s="7"/>
      <c r="FK771" s="7"/>
      <c r="FL771" s="7"/>
      <c r="FM771" s="7"/>
      <c r="FN771" s="7"/>
      <c r="FO771" s="7"/>
      <c r="FP771" s="7"/>
      <c r="FQ771" s="7"/>
      <c r="FR771" s="7"/>
      <c r="FS771" s="7"/>
      <c r="FT771" s="7"/>
      <c r="FU771" s="7"/>
      <c r="FV771" s="7"/>
      <c r="FW771" s="7"/>
      <c r="FX771" s="7"/>
      <c r="FY771" s="7"/>
      <c r="FZ771" s="7"/>
      <c r="GA771" s="7"/>
      <c r="GB771" s="7"/>
      <c r="GC771" s="7"/>
      <c r="GD771" s="7"/>
      <c r="GE771" s="7"/>
      <c r="GF771" s="7"/>
      <c r="GG771" s="7"/>
      <c r="GH771" s="7"/>
      <c r="GI771" s="7"/>
      <c r="GJ771" s="7"/>
      <c r="GK771" s="7"/>
      <c r="GL771" s="7"/>
      <c r="GM771" s="7"/>
      <c r="GN771" s="7"/>
      <c r="GO771" s="7"/>
      <c r="GP771" s="7"/>
      <c r="GQ771" s="7"/>
      <c r="GR771" s="7"/>
      <c r="GS771" s="7"/>
      <c r="GT771" s="7"/>
      <c r="GU771" s="7"/>
      <c r="GV771" s="7"/>
      <c r="GW771" s="7"/>
      <c r="GX771" s="7"/>
      <c r="GY771" s="7"/>
      <c r="GZ771" s="7"/>
      <c r="HA771" s="7"/>
      <c r="HB771" s="7"/>
      <c r="HC771" s="7"/>
      <c r="HD771" s="7"/>
      <c r="HE771" s="7"/>
      <c r="HF771" s="7"/>
      <c r="HG771" s="7"/>
      <c r="HH771" s="7"/>
      <c r="HI771" s="7"/>
      <c r="HJ771" s="7"/>
      <c r="HK771" s="7"/>
      <c r="HL771" s="7"/>
      <c r="HM771" s="7"/>
      <c r="HN771" s="7"/>
      <c r="HO771" s="7"/>
      <c r="HP771" s="7"/>
      <c r="HQ771" s="7"/>
      <c r="HR771" s="7"/>
      <c r="HS771" s="7"/>
      <c r="HT771" s="7"/>
      <c r="HU771" s="7"/>
      <c r="HV771" s="7"/>
      <c r="HW771" s="7"/>
      <c r="HX771" s="7"/>
      <c r="HY771" s="7"/>
      <c r="HZ771" s="7"/>
      <c r="IA771" s="7"/>
      <c r="IB771" s="7"/>
      <c r="IC771" s="7"/>
      <c r="ID771" s="7"/>
      <c r="IE771" s="7"/>
      <c r="IF771" s="7"/>
      <c r="IG771" s="7"/>
      <c r="IH771" s="7"/>
      <c r="II771" s="7"/>
      <c r="IJ771" s="7"/>
      <c r="IK771" s="7"/>
      <c r="IL771" s="7"/>
      <c r="IM771" s="7"/>
      <c r="IN771" s="7"/>
      <c r="IO771" s="7"/>
      <c r="IP771" s="7"/>
      <c r="IQ771" s="7"/>
      <c r="IR771" s="7"/>
      <c r="IS771" s="7"/>
      <c r="IT771" s="7"/>
      <c r="IU771" s="7"/>
      <c r="IV771" s="7"/>
      <c r="IW771" s="7"/>
      <c r="IX771" s="7"/>
      <c r="IY771" s="7"/>
      <c r="IZ771" s="7"/>
      <c r="JA771" s="7"/>
      <c r="JB771" s="7"/>
      <c r="JC771" s="7"/>
      <c r="JD771" s="7"/>
      <c r="JE771" s="7"/>
      <c r="JF771" s="7"/>
      <c r="JG771" s="7"/>
      <c r="JH771" s="7"/>
      <c r="JI771" s="7"/>
      <c r="JJ771" s="7"/>
      <c r="JK771" s="7"/>
      <c r="JL771" s="7"/>
      <c r="JM771" s="7"/>
      <c r="JN771" s="7"/>
      <c r="JO771" s="7"/>
      <c r="JP771" s="7"/>
      <c r="JQ771" s="7"/>
      <c r="JR771" s="7"/>
      <c r="JS771" s="7"/>
      <c r="JT771" s="7"/>
      <c r="JU771" s="7"/>
      <c r="JV771" s="7"/>
      <c r="JW771" s="7"/>
      <c r="JX771" s="7"/>
      <c r="JY771" s="7"/>
      <c r="JZ771" s="7"/>
      <c r="KA771" s="7"/>
      <c r="KB771" s="7"/>
      <c r="KC771" s="7"/>
      <c r="KD771" s="7"/>
      <c r="KE771" s="7"/>
      <c r="KF771" s="7"/>
      <c r="KG771" s="7"/>
      <c r="KH771" s="7"/>
      <c r="KI771" s="7"/>
      <c r="KJ771" s="7"/>
      <c r="KK771" s="7"/>
      <c r="KL771" s="7"/>
      <c r="KM771" s="7"/>
      <c r="KN771" s="7"/>
      <c r="KO771" s="7"/>
      <c r="KP771" s="7"/>
      <c r="KQ771" s="7"/>
      <c r="KR771" s="7"/>
      <c r="KS771" s="7"/>
      <c r="KT771" s="7"/>
      <c r="KU771" s="7"/>
      <c r="KV771" s="7"/>
      <c r="KW771" s="7"/>
      <c r="KX771" s="7"/>
      <c r="KY771" s="7"/>
      <c r="KZ771" s="7"/>
      <c r="LA771" s="7"/>
      <c r="LB771" s="7"/>
      <c r="LC771" s="7"/>
      <c r="LD771" s="7"/>
      <c r="LE771" s="7"/>
      <c r="LF771" s="7"/>
      <c r="LG771" s="7"/>
      <c r="LH771" s="7"/>
      <c r="LI771" s="7"/>
      <c r="LJ771" s="7"/>
      <c r="LK771" s="7"/>
      <c r="LL771" s="7"/>
      <c r="LM771" s="7"/>
      <c r="LN771" s="7"/>
      <c r="LO771" s="7"/>
      <c r="LP771" s="7"/>
      <c r="LQ771" s="7"/>
      <c r="LR771" s="7"/>
      <c r="LS771" s="7"/>
      <c r="LT771" s="7"/>
      <c r="LU771" s="7"/>
      <c r="LV771" s="7"/>
      <c r="LW771" s="7"/>
      <c r="LX771" s="7"/>
      <c r="LY771" s="7"/>
      <c r="LZ771" s="7"/>
      <c r="MA771" s="7"/>
      <c r="MB771" s="7"/>
      <c r="MC771" s="7"/>
      <c r="MD771" s="7"/>
      <c r="ME771" s="7"/>
      <c r="MF771" s="7"/>
      <c r="MG771" s="7"/>
      <c r="MH771" s="7"/>
      <c r="MI771" s="7"/>
      <c r="MJ771" s="7"/>
      <c r="MK771" s="7"/>
      <c r="ML771" s="7"/>
      <c r="MM771" s="7"/>
      <c r="MN771" s="7"/>
      <c r="MO771" s="7"/>
      <c r="MP771" s="7"/>
      <c r="MQ771" s="7"/>
      <c r="MR771" s="7"/>
      <c r="MS771" s="7"/>
      <c r="MT771" s="7"/>
      <c r="MU771" s="7"/>
      <c r="MV771" s="7"/>
      <c r="MW771" s="7"/>
      <c r="MX771" s="7"/>
      <c r="MY771" s="7"/>
      <c r="MZ771" s="7"/>
      <c r="NA771" s="7"/>
      <c r="NB771" s="7"/>
      <c r="NC771" s="7"/>
      <c r="ND771" s="7"/>
      <c r="NE771" s="7"/>
      <c r="NF771" s="7"/>
      <c r="NG771" s="7"/>
      <c r="NH771" s="7"/>
      <c r="NI771" s="7"/>
      <c r="NJ771" s="7"/>
      <c r="NK771" s="7"/>
      <c r="NL771" s="7"/>
      <c r="NM771" s="7"/>
      <c r="NN771" s="7"/>
      <c r="NO771" s="7"/>
      <c r="NP771" s="7"/>
      <c r="NQ771" s="7"/>
      <c r="NR771" s="7"/>
      <c r="NS771" s="7"/>
      <c r="NT771" s="7"/>
      <c r="NU771" s="7"/>
      <c r="NV771" s="7"/>
      <c r="NW771" s="7"/>
      <c r="NX771" s="7"/>
      <c r="NY771" s="7"/>
      <c r="NZ771" s="7"/>
      <c r="OA771" s="7"/>
      <c r="OB771" s="7"/>
      <c r="OC771" s="7"/>
      <c r="OD771" s="7"/>
      <c r="OE771" s="7"/>
      <c r="OF771" s="7"/>
      <c r="OG771" s="7"/>
      <c r="OH771" s="7"/>
      <c r="OI771" s="7"/>
      <c r="OJ771" s="7"/>
      <c r="OK771" s="7"/>
      <c r="OL771" s="7"/>
      <c r="OM771" s="7"/>
      <c r="ON771" s="7"/>
      <c r="OO771" s="7"/>
      <c r="OP771" s="7"/>
      <c r="OQ771" s="7"/>
      <c r="OR771" s="7"/>
      <c r="OS771" s="7"/>
      <c r="OT771" s="7"/>
      <c r="OU771" s="7"/>
      <c r="OV771" s="7"/>
      <c r="OW771" s="7"/>
      <c r="OX771" s="7"/>
      <c r="OY771" s="7"/>
      <c r="OZ771" s="7"/>
      <c r="PA771" s="7"/>
      <c r="PB771" s="7"/>
      <c r="PC771" s="7"/>
      <c r="PD771" s="7"/>
      <c r="PE771" s="7"/>
      <c r="PF771" s="7"/>
      <c r="PG771" s="7"/>
      <c r="PH771" s="7"/>
      <c r="PI771" s="7"/>
      <c r="PJ771" s="7"/>
      <c r="PK771" s="7"/>
      <c r="PL771" s="7"/>
      <c r="PM771" s="7"/>
      <c r="PN771" s="7"/>
      <c r="PO771" s="7"/>
      <c r="PP771" s="7"/>
      <c r="PQ771" s="7"/>
      <c r="PR771" s="7"/>
      <c r="PS771" s="7"/>
      <c r="PT771" s="7"/>
      <c r="PU771" s="7"/>
      <c r="PV771" s="7"/>
      <c r="PW771" s="7"/>
      <c r="PX771" s="7"/>
      <c r="PY771" s="7"/>
      <c r="PZ771" s="7"/>
      <c r="QA771" s="7"/>
      <c r="QB771" s="7"/>
      <c r="QC771" s="7"/>
      <c r="QD771" s="7"/>
      <c r="QE771" s="7"/>
      <c r="QF771" s="7"/>
      <c r="QG771" s="7"/>
      <c r="QH771" s="7"/>
      <c r="QI771" s="7"/>
      <c r="QJ771" s="7"/>
      <c r="QK771" s="7"/>
      <c r="QL771" s="7"/>
      <c r="QM771" s="7"/>
      <c r="QN771" s="7"/>
      <c r="QO771" s="7"/>
      <c r="QP771" s="7"/>
      <c r="QQ771" s="7"/>
      <c r="QR771" s="7"/>
      <c r="QS771" s="7"/>
      <c r="QT771" s="7"/>
      <c r="QU771" s="7"/>
      <c r="QV771" s="7"/>
      <c r="QW771" s="7"/>
      <c r="QX771" s="7"/>
      <c r="QY771" s="7"/>
      <c r="QZ771" s="7"/>
      <c r="RA771" s="7"/>
      <c r="RB771" s="7"/>
      <c r="RC771" s="7"/>
      <c r="RD771" s="7"/>
      <c r="RE771" s="7"/>
      <c r="RF771" s="7"/>
      <c r="RG771" s="7"/>
      <c r="RH771" s="7"/>
      <c r="RI771" s="7"/>
      <c r="RJ771" s="7"/>
      <c r="RK771" s="7"/>
      <c r="RL771" s="7"/>
      <c r="RM771" s="7"/>
      <c r="RN771" s="7"/>
      <c r="RO771" s="7"/>
      <c r="RP771" s="7"/>
      <c r="RQ771" s="7"/>
      <c r="RR771" s="7"/>
      <c r="RS771" s="7"/>
      <c r="RT771" s="7"/>
      <c r="RU771" s="7"/>
      <c r="RV771" s="7"/>
      <c r="RW771" s="7"/>
      <c r="RX771" s="7"/>
      <c r="RY771" s="7"/>
      <c r="RZ771" s="7"/>
      <c r="SA771" s="7"/>
      <c r="SB771" s="7"/>
      <c r="SC771" s="7"/>
      <c r="SD771" s="7"/>
      <c r="SE771" s="7"/>
      <c r="SF771" s="7"/>
      <c r="SG771" s="7"/>
      <c r="SH771" s="7"/>
      <c r="SI771" s="7"/>
      <c r="SJ771" s="7"/>
      <c r="SK771" s="7"/>
    </row>
    <row r="772" ht="14.2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  <c r="DT772" s="7"/>
      <c r="DU772" s="7"/>
      <c r="DV772" s="7"/>
      <c r="DW772" s="7"/>
      <c r="DX772" s="7"/>
      <c r="DY772" s="7"/>
      <c r="DZ772" s="7"/>
      <c r="EA772" s="7"/>
      <c r="EB772" s="7"/>
      <c r="EC772" s="7"/>
      <c r="ED772" s="7"/>
      <c r="EE772" s="7"/>
      <c r="EF772" s="7"/>
      <c r="EG772" s="7"/>
      <c r="EH772" s="7"/>
      <c r="EI772" s="7"/>
      <c r="EJ772" s="7"/>
      <c r="EK772" s="7"/>
      <c r="EL772" s="7"/>
      <c r="EM772" s="7"/>
      <c r="EN772" s="7"/>
      <c r="EO772" s="7"/>
      <c r="EP772" s="7"/>
      <c r="EQ772" s="7"/>
      <c r="ER772" s="7"/>
      <c r="ES772" s="7"/>
      <c r="ET772" s="7"/>
      <c r="EU772" s="7"/>
      <c r="EV772" s="7"/>
      <c r="EW772" s="7"/>
      <c r="EX772" s="7"/>
      <c r="EY772" s="7"/>
      <c r="EZ772" s="7"/>
      <c r="FA772" s="7"/>
      <c r="FB772" s="7"/>
      <c r="FC772" s="7"/>
      <c r="FD772" s="7"/>
      <c r="FE772" s="7"/>
      <c r="FF772" s="7"/>
      <c r="FG772" s="7"/>
      <c r="FH772" s="7"/>
      <c r="FI772" s="7"/>
      <c r="FJ772" s="7"/>
      <c r="FK772" s="7"/>
      <c r="FL772" s="7"/>
      <c r="FM772" s="7"/>
      <c r="FN772" s="7"/>
      <c r="FO772" s="7"/>
      <c r="FP772" s="7"/>
      <c r="FQ772" s="7"/>
      <c r="FR772" s="7"/>
      <c r="FS772" s="7"/>
      <c r="FT772" s="7"/>
      <c r="FU772" s="7"/>
      <c r="FV772" s="7"/>
      <c r="FW772" s="7"/>
      <c r="FX772" s="7"/>
      <c r="FY772" s="7"/>
      <c r="FZ772" s="7"/>
      <c r="GA772" s="7"/>
      <c r="GB772" s="7"/>
      <c r="GC772" s="7"/>
      <c r="GD772" s="7"/>
      <c r="GE772" s="7"/>
      <c r="GF772" s="7"/>
      <c r="GG772" s="7"/>
      <c r="GH772" s="7"/>
      <c r="GI772" s="7"/>
      <c r="GJ772" s="7"/>
      <c r="GK772" s="7"/>
      <c r="GL772" s="7"/>
      <c r="GM772" s="7"/>
      <c r="GN772" s="7"/>
      <c r="GO772" s="7"/>
      <c r="GP772" s="7"/>
      <c r="GQ772" s="7"/>
      <c r="GR772" s="7"/>
      <c r="GS772" s="7"/>
      <c r="GT772" s="7"/>
      <c r="GU772" s="7"/>
      <c r="GV772" s="7"/>
      <c r="GW772" s="7"/>
      <c r="GX772" s="7"/>
      <c r="GY772" s="7"/>
      <c r="GZ772" s="7"/>
      <c r="HA772" s="7"/>
      <c r="HB772" s="7"/>
      <c r="HC772" s="7"/>
      <c r="HD772" s="7"/>
      <c r="HE772" s="7"/>
      <c r="HF772" s="7"/>
      <c r="HG772" s="7"/>
      <c r="HH772" s="7"/>
      <c r="HI772" s="7"/>
      <c r="HJ772" s="7"/>
      <c r="HK772" s="7"/>
      <c r="HL772" s="7"/>
      <c r="HM772" s="7"/>
      <c r="HN772" s="7"/>
      <c r="HO772" s="7"/>
      <c r="HP772" s="7"/>
      <c r="HQ772" s="7"/>
      <c r="HR772" s="7"/>
      <c r="HS772" s="7"/>
      <c r="HT772" s="7"/>
      <c r="HU772" s="7"/>
      <c r="HV772" s="7"/>
      <c r="HW772" s="7"/>
      <c r="HX772" s="7"/>
      <c r="HY772" s="7"/>
      <c r="HZ772" s="7"/>
      <c r="IA772" s="7"/>
      <c r="IB772" s="7"/>
      <c r="IC772" s="7"/>
      <c r="ID772" s="7"/>
      <c r="IE772" s="7"/>
      <c r="IF772" s="7"/>
      <c r="IG772" s="7"/>
      <c r="IH772" s="7"/>
      <c r="II772" s="7"/>
      <c r="IJ772" s="7"/>
      <c r="IK772" s="7"/>
      <c r="IL772" s="7"/>
      <c r="IM772" s="7"/>
      <c r="IN772" s="7"/>
      <c r="IO772" s="7"/>
      <c r="IP772" s="7"/>
      <c r="IQ772" s="7"/>
      <c r="IR772" s="7"/>
      <c r="IS772" s="7"/>
      <c r="IT772" s="7"/>
      <c r="IU772" s="7"/>
      <c r="IV772" s="7"/>
      <c r="IW772" s="7"/>
      <c r="IX772" s="7"/>
      <c r="IY772" s="7"/>
      <c r="IZ772" s="7"/>
      <c r="JA772" s="7"/>
      <c r="JB772" s="7"/>
      <c r="JC772" s="7"/>
      <c r="JD772" s="7"/>
      <c r="JE772" s="7"/>
      <c r="JF772" s="7"/>
      <c r="JG772" s="7"/>
      <c r="JH772" s="7"/>
      <c r="JI772" s="7"/>
      <c r="JJ772" s="7"/>
      <c r="JK772" s="7"/>
      <c r="JL772" s="7"/>
      <c r="JM772" s="7"/>
      <c r="JN772" s="7"/>
      <c r="JO772" s="7"/>
      <c r="JP772" s="7"/>
      <c r="JQ772" s="7"/>
      <c r="JR772" s="7"/>
      <c r="JS772" s="7"/>
      <c r="JT772" s="7"/>
      <c r="JU772" s="7"/>
      <c r="JV772" s="7"/>
      <c r="JW772" s="7"/>
      <c r="JX772" s="7"/>
      <c r="JY772" s="7"/>
      <c r="JZ772" s="7"/>
      <c r="KA772" s="7"/>
      <c r="KB772" s="7"/>
      <c r="KC772" s="7"/>
      <c r="KD772" s="7"/>
      <c r="KE772" s="7"/>
      <c r="KF772" s="7"/>
      <c r="KG772" s="7"/>
      <c r="KH772" s="7"/>
      <c r="KI772" s="7"/>
      <c r="KJ772" s="7"/>
      <c r="KK772" s="7"/>
      <c r="KL772" s="7"/>
      <c r="KM772" s="7"/>
      <c r="KN772" s="7"/>
      <c r="KO772" s="7"/>
      <c r="KP772" s="7"/>
      <c r="KQ772" s="7"/>
      <c r="KR772" s="7"/>
      <c r="KS772" s="7"/>
      <c r="KT772" s="7"/>
      <c r="KU772" s="7"/>
      <c r="KV772" s="7"/>
      <c r="KW772" s="7"/>
      <c r="KX772" s="7"/>
      <c r="KY772" s="7"/>
      <c r="KZ772" s="7"/>
      <c r="LA772" s="7"/>
      <c r="LB772" s="7"/>
      <c r="LC772" s="7"/>
      <c r="LD772" s="7"/>
      <c r="LE772" s="7"/>
      <c r="LF772" s="7"/>
      <c r="LG772" s="7"/>
      <c r="LH772" s="7"/>
      <c r="LI772" s="7"/>
      <c r="LJ772" s="7"/>
      <c r="LK772" s="7"/>
      <c r="LL772" s="7"/>
      <c r="LM772" s="7"/>
      <c r="LN772" s="7"/>
      <c r="LO772" s="7"/>
      <c r="LP772" s="7"/>
      <c r="LQ772" s="7"/>
      <c r="LR772" s="7"/>
      <c r="LS772" s="7"/>
      <c r="LT772" s="7"/>
      <c r="LU772" s="7"/>
      <c r="LV772" s="7"/>
      <c r="LW772" s="7"/>
      <c r="LX772" s="7"/>
      <c r="LY772" s="7"/>
      <c r="LZ772" s="7"/>
      <c r="MA772" s="7"/>
      <c r="MB772" s="7"/>
      <c r="MC772" s="7"/>
      <c r="MD772" s="7"/>
      <c r="ME772" s="7"/>
      <c r="MF772" s="7"/>
      <c r="MG772" s="7"/>
      <c r="MH772" s="7"/>
      <c r="MI772" s="7"/>
      <c r="MJ772" s="7"/>
      <c r="MK772" s="7"/>
      <c r="ML772" s="7"/>
      <c r="MM772" s="7"/>
      <c r="MN772" s="7"/>
      <c r="MO772" s="7"/>
      <c r="MP772" s="7"/>
      <c r="MQ772" s="7"/>
      <c r="MR772" s="7"/>
      <c r="MS772" s="7"/>
      <c r="MT772" s="7"/>
      <c r="MU772" s="7"/>
      <c r="MV772" s="7"/>
      <c r="MW772" s="7"/>
      <c r="MX772" s="7"/>
      <c r="MY772" s="7"/>
      <c r="MZ772" s="7"/>
      <c r="NA772" s="7"/>
      <c r="NB772" s="7"/>
      <c r="NC772" s="7"/>
      <c r="ND772" s="7"/>
      <c r="NE772" s="7"/>
      <c r="NF772" s="7"/>
      <c r="NG772" s="7"/>
      <c r="NH772" s="7"/>
      <c r="NI772" s="7"/>
      <c r="NJ772" s="7"/>
      <c r="NK772" s="7"/>
      <c r="NL772" s="7"/>
      <c r="NM772" s="7"/>
      <c r="NN772" s="7"/>
      <c r="NO772" s="7"/>
      <c r="NP772" s="7"/>
      <c r="NQ772" s="7"/>
      <c r="NR772" s="7"/>
      <c r="NS772" s="7"/>
      <c r="NT772" s="7"/>
      <c r="NU772" s="7"/>
      <c r="NV772" s="7"/>
      <c r="NW772" s="7"/>
      <c r="NX772" s="7"/>
      <c r="NY772" s="7"/>
      <c r="NZ772" s="7"/>
      <c r="OA772" s="7"/>
      <c r="OB772" s="7"/>
      <c r="OC772" s="7"/>
      <c r="OD772" s="7"/>
      <c r="OE772" s="7"/>
      <c r="OF772" s="7"/>
      <c r="OG772" s="7"/>
      <c r="OH772" s="7"/>
      <c r="OI772" s="7"/>
      <c r="OJ772" s="7"/>
      <c r="OK772" s="7"/>
      <c r="OL772" s="7"/>
      <c r="OM772" s="7"/>
      <c r="ON772" s="7"/>
      <c r="OO772" s="7"/>
      <c r="OP772" s="7"/>
      <c r="OQ772" s="7"/>
      <c r="OR772" s="7"/>
      <c r="OS772" s="7"/>
      <c r="OT772" s="7"/>
      <c r="OU772" s="7"/>
      <c r="OV772" s="7"/>
      <c r="OW772" s="7"/>
      <c r="OX772" s="7"/>
      <c r="OY772" s="7"/>
      <c r="OZ772" s="7"/>
      <c r="PA772" s="7"/>
      <c r="PB772" s="7"/>
      <c r="PC772" s="7"/>
      <c r="PD772" s="7"/>
      <c r="PE772" s="7"/>
      <c r="PF772" s="7"/>
      <c r="PG772" s="7"/>
      <c r="PH772" s="7"/>
      <c r="PI772" s="7"/>
      <c r="PJ772" s="7"/>
      <c r="PK772" s="7"/>
      <c r="PL772" s="7"/>
      <c r="PM772" s="7"/>
      <c r="PN772" s="7"/>
      <c r="PO772" s="7"/>
      <c r="PP772" s="7"/>
      <c r="PQ772" s="7"/>
      <c r="PR772" s="7"/>
      <c r="PS772" s="7"/>
      <c r="PT772" s="7"/>
      <c r="PU772" s="7"/>
      <c r="PV772" s="7"/>
      <c r="PW772" s="7"/>
      <c r="PX772" s="7"/>
      <c r="PY772" s="7"/>
      <c r="PZ772" s="7"/>
      <c r="QA772" s="7"/>
      <c r="QB772" s="7"/>
      <c r="QC772" s="7"/>
      <c r="QD772" s="7"/>
      <c r="QE772" s="7"/>
      <c r="QF772" s="7"/>
      <c r="QG772" s="7"/>
      <c r="QH772" s="7"/>
      <c r="QI772" s="7"/>
      <c r="QJ772" s="7"/>
      <c r="QK772" s="7"/>
      <c r="QL772" s="7"/>
      <c r="QM772" s="7"/>
      <c r="QN772" s="7"/>
      <c r="QO772" s="7"/>
      <c r="QP772" s="7"/>
      <c r="QQ772" s="7"/>
      <c r="QR772" s="7"/>
      <c r="QS772" s="7"/>
      <c r="QT772" s="7"/>
      <c r="QU772" s="7"/>
      <c r="QV772" s="7"/>
      <c r="QW772" s="7"/>
      <c r="QX772" s="7"/>
      <c r="QY772" s="7"/>
      <c r="QZ772" s="7"/>
      <c r="RA772" s="7"/>
      <c r="RB772" s="7"/>
      <c r="RC772" s="7"/>
      <c r="RD772" s="7"/>
      <c r="RE772" s="7"/>
      <c r="RF772" s="7"/>
      <c r="RG772" s="7"/>
      <c r="RH772" s="7"/>
      <c r="RI772" s="7"/>
      <c r="RJ772" s="7"/>
      <c r="RK772" s="7"/>
      <c r="RL772" s="7"/>
      <c r="RM772" s="7"/>
      <c r="RN772" s="7"/>
      <c r="RO772" s="7"/>
      <c r="RP772" s="7"/>
      <c r="RQ772" s="7"/>
      <c r="RR772" s="7"/>
      <c r="RS772" s="7"/>
      <c r="RT772" s="7"/>
      <c r="RU772" s="7"/>
      <c r="RV772" s="7"/>
      <c r="RW772" s="7"/>
      <c r="RX772" s="7"/>
      <c r="RY772" s="7"/>
      <c r="RZ772" s="7"/>
      <c r="SA772" s="7"/>
      <c r="SB772" s="7"/>
      <c r="SC772" s="7"/>
      <c r="SD772" s="7"/>
      <c r="SE772" s="7"/>
      <c r="SF772" s="7"/>
      <c r="SG772" s="7"/>
      <c r="SH772" s="7"/>
      <c r="SI772" s="7"/>
      <c r="SJ772" s="7"/>
      <c r="SK772" s="7"/>
    </row>
    <row r="773" ht="14.2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  <c r="DT773" s="7"/>
      <c r="DU773" s="7"/>
      <c r="DV773" s="7"/>
      <c r="DW773" s="7"/>
      <c r="DX773" s="7"/>
      <c r="DY773" s="7"/>
      <c r="DZ773" s="7"/>
      <c r="EA773" s="7"/>
      <c r="EB773" s="7"/>
      <c r="EC773" s="7"/>
      <c r="ED773" s="7"/>
      <c r="EE773" s="7"/>
      <c r="EF773" s="7"/>
      <c r="EG773" s="7"/>
      <c r="EH773" s="7"/>
      <c r="EI773" s="7"/>
      <c r="EJ773" s="7"/>
      <c r="EK773" s="7"/>
      <c r="EL773" s="7"/>
      <c r="EM773" s="7"/>
      <c r="EN773" s="7"/>
      <c r="EO773" s="7"/>
      <c r="EP773" s="7"/>
      <c r="EQ773" s="7"/>
      <c r="ER773" s="7"/>
      <c r="ES773" s="7"/>
      <c r="ET773" s="7"/>
      <c r="EU773" s="7"/>
      <c r="EV773" s="7"/>
      <c r="EW773" s="7"/>
      <c r="EX773" s="7"/>
      <c r="EY773" s="7"/>
      <c r="EZ773" s="7"/>
      <c r="FA773" s="7"/>
      <c r="FB773" s="7"/>
      <c r="FC773" s="7"/>
      <c r="FD773" s="7"/>
      <c r="FE773" s="7"/>
      <c r="FF773" s="7"/>
      <c r="FG773" s="7"/>
      <c r="FH773" s="7"/>
      <c r="FI773" s="7"/>
      <c r="FJ773" s="7"/>
      <c r="FK773" s="7"/>
      <c r="FL773" s="7"/>
      <c r="FM773" s="7"/>
      <c r="FN773" s="7"/>
      <c r="FO773" s="7"/>
      <c r="FP773" s="7"/>
      <c r="FQ773" s="7"/>
      <c r="FR773" s="7"/>
      <c r="FS773" s="7"/>
      <c r="FT773" s="7"/>
      <c r="FU773" s="7"/>
      <c r="FV773" s="7"/>
      <c r="FW773" s="7"/>
      <c r="FX773" s="7"/>
      <c r="FY773" s="7"/>
      <c r="FZ773" s="7"/>
      <c r="GA773" s="7"/>
      <c r="GB773" s="7"/>
      <c r="GC773" s="7"/>
      <c r="GD773" s="7"/>
      <c r="GE773" s="7"/>
      <c r="GF773" s="7"/>
      <c r="GG773" s="7"/>
      <c r="GH773" s="7"/>
      <c r="GI773" s="7"/>
      <c r="GJ773" s="7"/>
      <c r="GK773" s="7"/>
      <c r="GL773" s="7"/>
      <c r="GM773" s="7"/>
      <c r="GN773" s="7"/>
      <c r="GO773" s="7"/>
      <c r="GP773" s="7"/>
      <c r="GQ773" s="7"/>
      <c r="GR773" s="7"/>
      <c r="GS773" s="7"/>
      <c r="GT773" s="7"/>
      <c r="GU773" s="7"/>
      <c r="GV773" s="7"/>
      <c r="GW773" s="7"/>
      <c r="GX773" s="7"/>
      <c r="GY773" s="7"/>
      <c r="GZ773" s="7"/>
      <c r="HA773" s="7"/>
      <c r="HB773" s="7"/>
      <c r="HC773" s="7"/>
      <c r="HD773" s="7"/>
      <c r="HE773" s="7"/>
      <c r="HF773" s="7"/>
      <c r="HG773" s="7"/>
      <c r="HH773" s="7"/>
      <c r="HI773" s="7"/>
      <c r="HJ773" s="7"/>
      <c r="HK773" s="7"/>
      <c r="HL773" s="7"/>
      <c r="HM773" s="7"/>
      <c r="HN773" s="7"/>
      <c r="HO773" s="7"/>
      <c r="HP773" s="7"/>
      <c r="HQ773" s="7"/>
      <c r="HR773" s="7"/>
      <c r="HS773" s="7"/>
      <c r="HT773" s="7"/>
      <c r="HU773" s="7"/>
      <c r="HV773" s="7"/>
      <c r="HW773" s="7"/>
      <c r="HX773" s="7"/>
      <c r="HY773" s="7"/>
      <c r="HZ773" s="7"/>
      <c r="IA773" s="7"/>
      <c r="IB773" s="7"/>
      <c r="IC773" s="7"/>
      <c r="ID773" s="7"/>
      <c r="IE773" s="7"/>
      <c r="IF773" s="7"/>
      <c r="IG773" s="7"/>
      <c r="IH773" s="7"/>
      <c r="II773" s="7"/>
      <c r="IJ773" s="7"/>
      <c r="IK773" s="7"/>
      <c r="IL773" s="7"/>
      <c r="IM773" s="7"/>
      <c r="IN773" s="7"/>
      <c r="IO773" s="7"/>
      <c r="IP773" s="7"/>
      <c r="IQ773" s="7"/>
      <c r="IR773" s="7"/>
      <c r="IS773" s="7"/>
      <c r="IT773" s="7"/>
      <c r="IU773" s="7"/>
      <c r="IV773" s="7"/>
      <c r="IW773" s="7"/>
      <c r="IX773" s="7"/>
      <c r="IY773" s="7"/>
      <c r="IZ773" s="7"/>
      <c r="JA773" s="7"/>
      <c r="JB773" s="7"/>
      <c r="JC773" s="7"/>
      <c r="JD773" s="7"/>
      <c r="JE773" s="7"/>
      <c r="JF773" s="7"/>
      <c r="JG773" s="7"/>
      <c r="JH773" s="7"/>
      <c r="JI773" s="7"/>
      <c r="JJ773" s="7"/>
      <c r="JK773" s="7"/>
      <c r="JL773" s="7"/>
      <c r="JM773" s="7"/>
      <c r="JN773" s="7"/>
      <c r="JO773" s="7"/>
      <c r="JP773" s="7"/>
      <c r="JQ773" s="7"/>
      <c r="JR773" s="7"/>
      <c r="JS773" s="7"/>
      <c r="JT773" s="7"/>
      <c r="JU773" s="7"/>
      <c r="JV773" s="7"/>
      <c r="JW773" s="7"/>
      <c r="JX773" s="7"/>
      <c r="JY773" s="7"/>
      <c r="JZ773" s="7"/>
      <c r="KA773" s="7"/>
      <c r="KB773" s="7"/>
      <c r="KC773" s="7"/>
      <c r="KD773" s="7"/>
      <c r="KE773" s="7"/>
      <c r="KF773" s="7"/>
      <c r="KG773" s="7"/>
      <c r="KH773" s="7"/>
      <c r="KI773" s="7"/>
      <c r="KJ773" s="7"/>
      <c r="KK773" s="7"/>
      <c r="KL773" s="7"/>
      <c r="KM773" s="7"/>
      <c r="KN773" s="7"/>
      <c r="KO773" s="7"/>
      <c r="KP773" s="7"/>
      <c r="KQ773" s="7"/>
      <c r="KR773" s="7"/>
      <c r="KS773" s="7"/>
      <c r="KT773" s="7"/>
      <c r="KU773" s="7"/>
      <c r="KV773" s="7"/>
      <c r="KW773" s="7"/>
      <c r="KX773" s="7"/>
      <c r="KY773" s="7"/>
      <c r="KZ773" s="7"/>
      <c r="LA773" s="7"/>
      <c r="LB773" s="7"/>
      <c r="LC773" s="7"/>
      <c r="LD773" s="7"/>
      <c r="LE773" s="7"/>
      <c r="LF773" s="7"/>
      <c r="LG773" s="7"/>
      <c r="LH773" s="7"/>
      <c r="LI773" s="7"/>
      <c r="LJ773" s="7"/>
      <c r="LK773" s="7"/>
      <c r="LL773" s="7"/>
      <c r="LM773" s="7"/>
      <c r="LN773" s="7"/>
      <c r="LO773" s="7"/>
      <c r="LP773" s="7"/>
      <c r="LQ773" s="7"/>
      <c r="LR773" s="7"/>
      <c r="LS773" s="7"/>
      <c r="LT773" s="7"/>
      <c r="LU773" s="7"/>
      <c r="LV773" s="7"/>
      <c r="LW773" s="7"/>
      <c r="LX773" s="7"/>
      <c r="LY773" s="7"/>
      <c r="LZ773" s="7"/>
      <c r="MA773" s="7"/>
      <c r="MB773" s="7"/>
      <c r="MC773" s="7"/>
      <c r="MD773" s="7"/>
      <c r="ME773" s="7"/>
      <c r="MF773" s="7"/>
      <c r="MG773" s="7"/>
      <c r="MH773" s="7"/>
      <c r="MI773" s="7"/>
      <c r="MJ773" s="7"/>
      <c r="MK773" s="7"/>
      <c r="ML773" s="7"/>
      <c r="MM773" s="7"/>
      <c r="MN773" s="7"/>
      <c r="MO773" s="7"/>
      <c r="MP773" s="7"/>
      <c r="MQ773" s="7"/>
      <c r="MR773" s="7"/>
      <c r="MS773" s="7"/>
      <c r="MT773" s="7"/>
      <c r="MU773" s="7"/>
      <c r="MV773" s="7"/>
      <c r="MW773" s="7"/>
      <c r="MX773" s="7"/>
      <c r="MY773" s="7"/>
      <c r="MZ773" s="7"/>
      <c r="NA773" s="7"/>
      <c r="NB773" s="7"/>
      <c r="NC773" s="7"/>
      <c r="ND773" s="7"/>
      <c r="NE773" s="7"/>
      <c r="NF773" s="7"/>
      <c r="NG773" s="7"/>
      <c r="NH773" s="7"/>
      <c r="NI773" s="7"/>
      <c r="NJ773" s="7"/>
      <c r="NK773" s="7"/>
      <c r="NL773" s="7"/>
      <c r="NM773" s="7"/>
      <c r="NN773" s="7"/>
      <c r="NO773" s="7"/>
      <c r="NP773" s="7"/>
      <c r="NQ773" s="7"/>
      <c r="NR773" s="7"/>
      <c r="NS773" s="7"/>
      <c r="NT773" s="7"/>
      <c r="NU773" s="7"/>
      <c r="NV773" s="7"/>
      <c r="NW773" s="7"/>
      <c r="NX773" s="7"/>
      <c r="NY773" s="7"/>
      <c r="NZ773" s="7"/>
      <c r="OA773" s="7"/>
      <c r="OB773" s="7"/>
      <c r="OC773" s="7"/>
      <c r="OD773" s="7"/>
      <c r="OE773" s="7"/>
      <c r="OF773" s="7"/>
      <c r="OG773" s="7"/>
      <c r="OH773" s="7"/>
      <c r="OI773" s="7"/>
      <c r="OJ773" s="7"/>
      <c r="OK773" s="7"/>
      <c r="OL773" s="7"/>
      <c r="OM773" s="7"/>
      <c r="ON773" s="7"/>
      <c r="OO773" s="7"/>
      <c r="OP773" s="7"/>
      <c r="OQ773" s="7"/>
      <c r="OR773" s="7"/>
      <c r="OS773" s="7"/>
      <c r="OT773" s="7"/>
      <c r="OU773" s="7"/>
      <c r="OV773" s="7"/>
      <c r="OW773" s="7"/>
      <c r="OX773" s="7"/>
      <c r="OY773" s="7"/>
      <c r="OZ773" s="7"/>
      <c r="PA773" s="7"/>
      <c r="PB773" s="7"/>
      <c r="PC773" s="7"/>
      <c r="PD773" s="7"/>
      <c r="PE773" s="7"/>
      <c r="PF773" s="7"/>
      <c r="PG773" s="7"/>
      <c r="PH773" s="7"/>
      <c r="PI773" s="7"/>
      <c r="PJ773" s="7"/>
      <c r="PK773" s="7"/>
      <c r="PL773" s="7"/>
      <c r="PM773" s="7"/>
      <c r="PN773" s="7"/>
      <c r="PO773" s="7"/>
      <c r="PP773" s="7"/>
      <c r="PQ773" s="7"/>
      <c r="PR773" s="7"/>
      <c r="PS773" s="7"/>
      <c r="PT773" s="7"/>
      <c r="PU773" s="7"/>
      <c r="PV773" s="7"/>
      <c r="PW773" s="7"/>
      <c r="PX773" s="7"/>
      <c r="PY773" s="7"/>
      <c r="PZ773" s="7"/>
      <c r="QA773" s="7"/>
      <c r="QB773" s="7"/>
      <c r="QC773" s="7"/>
      <c r="QD773" s="7"/>
      <c r="QE773" s="7"/>
      <c r="QF773" s="7"/>
      <c r="QG773" s="7"/>
      <c r="QH773" s="7"/>
      <c r="QI773" s="7"/>
      <c r="QJ773" s="7"/>
      <c r="QK773" s="7"/>
      <c r="QL773" s="7"/>
      <c r="QM773" s="7"/>
      <c r="QN773" s="7"/>
      <c r="QO773" s="7"/>
      <c r="QP773" s="7"/>
      <c r="QQ773" s="7"/>
      <c r="QR773" s="7"/>
      <c r="QS773" s="7"/>
      <c r="QT773" s="7"/>
      <c r="QU773" s="7"/>
      <c r="QV773" s="7"/>
      <c r="QW773" s="7"/>
      <c r="QX773" s="7"/>
      <c r="QY773" s="7"/>
      <c r="QZ773" s="7"/>
      <c r="RA773" s="7"/>
      <c r="RB773" s="7"/>
      <c r="RC773" s="7"/>
      <c r="RD773" s="7"/>
      <c r="RE773" s="7"/>
      <c r="RF773" s="7"/>
      <c r="RG773" s="7"/>
      <c r="RH773" s="7"/>
      <c r="RI773" s="7"/>
      <c r="RJ773" s="7"/>
      <c r="RK773" s="7"/>
      <c r="RL773" s="7"/>
      <c r="RM773" s="7"/>
      <c r="RN773" s="7"/>
      <c r="RO773" s="7"/>
      <c r="RP773" s="7"/>
      <c r="RQ773" s="7"/>
      <c r="RR773" s="7"/>
      <c r="RS773" s="7"/>
      <c r="RT773" s="7"/>
      <c r="RU773" s="7"/>
      <c r="RV773" s="7"/>
      <c r="RW773" s="7"/>
      <c r="RX773" s="7"/>
      <c r="RY773" s="7"/>
      <c r="RZ773" s="7"/>
      <c r="SA773" s="7"/>
      <c r="SB773" s="7"/>
      <c r="SC773" s="7"/>
      <c r="SD773" s="7"/>
      <c r="SE773" s="7"/>
      <c r="SF773" s="7"/>
      <c r="SG773" s="7"/>
      <c r="SH773" s="7"/>
      <c r="SI773" s="7"/>
      <c r="SJ773" s="7"/>
      <c r="SK773" s="7"/>
    </row>
    <row r="774" ht="14.2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  <c r="DT774" s="7"/>
      <c r="DU774" s="7"/>
      <c r="DV774" s="7"/>
      <c r="DW774" s="7"/>
      <c r="DX774" s="7"/>
      <c r="DY774" s="7"/>
      <c r="DZ774" s="7"/>
      <c r="EA774" s="7"/>
      <c r="EB774" s="7"/>
      <c r="EC774" s="7"/>
      <c r="ED774" s="7"/>
      <c r="EE774" s="7"/>
      <c r="EF774" s="7"/>
      <c r="EG774" s="7"/>
      <c r="EH774" s="7"/>
      <c r="EI774" s="7"/>
      <c r="EJ774" s="7"/>
      <c r="EK774" s="7"/>
      <c r="EL774" s="7"/>
      <c r="EM774" s="7"/>
      <c r="EN774" s="7"/>
      <c r="EO774" s="7"/>
      <c r="EP774" s="7"/>
      <c r="EQ774" s="7"/>
      <c r="ER774" s="7"/>
      <c r="ES774" s="7"/>
      <c r="ET774" s="7"/>
      <c r="EU774" s="7"/>
      <c r="EV774" s="7"/>
      <c r="EW774" s="7"/>
      <c r="EX774" s="7"/>
      <c r="EY774" s="7"/>
      <c r="EZ774" s="7"/>
      <c r="FA774" s="7"/>
      <c r="FB774" s="7"/>
      <c r="FC774" s="7"/>
      <c r="FD774" s="7"/>
      <c r="FE774" s="7"/>
      <c r="FF774" s="7"/>
      <c r="FG774" s="7"/>
      <c r="FH774" s="7"/>
      <c r="FI774" s="7"/>
      <c r="FJ774" s="7"/>
      <c r="FK774" s="7"/>
      <c r="FL774" s="7"/>
      <c r="FM774" s="7"/>
      <c r="FN774" s="7"/>
      <c r="FO774" s="7"/>
      <c r="FP774" s="7"/>
      <c r="FQ774" s="7"/>
      <c r="FR774" s="7"/>
      <c r="FS774" s="7"/>
      <c r="FT774" s="7"/>
      <c r="FU774" s="7"/>
      <c r="FV774" s="7"/>
      <c r="FW774" s="7"/>
      <c r="FX774" s="7"/>
      <c r="FY774" s="7"/>
      <c r="FZ774" s="7"/>
      <c r="GA774" s="7"/>
      <c r="GB774" s="7"/>
      <c r="GC774" s="7"/>
      <c r="GD774" s="7"/>
      <c r="GE774" s="7"/>
      <c r="GF774" s="7"/>
      <c r="GG774" s="7"/>
      <c r="GH774" s="7"/>
      <c r="GI774" s="7"/>
      <c r="GJ774" s="7"/>
      <c r="GK774" s="7"/>
      <c r="GL774" s="7"/>
      <c r="GM774" s="7"/>
      <c r="GN774" s="7"/>
      <c r="GO774" s="7"/>
      <c r="GP774" s="7"/>
      <c r="GQ774" s="7"/>
      <c r="GR774" s="7"/>
      <c r="GS774" s="7"/>
      <c r="GT774" s="7"/>
      <c r="GU774" s="7"/>
      <c r="GV774" s="7"/>
      <c r="GW774" s="7"/>
      <c r="GX774" s="7"/>
      <c r="GY774" s="7"/>
      <c r="GZ774" s="7"/>
      <c r="HA774" s="7"/>
      <c r="HB774" s="7"/>
      <c r="HC774" s="7"/>
      <c r="HD774" s="7"/>
      <c r="HE774" s="7"/>
      <c r="HF774" s="7"/>
      <c r="HG774" s="7"/>
      <c r="HH774" s="7"/>
      <c r="HI774" s="7"/>
      <c r="HJ774" s="7"/>
      <c r="HK774" s="7"/>
      <c r="HL774" s="7"/>
      <c r="HM774" s="7"/>
      <c r="HN774" s="7"/>
      <c r="HO774" s="7"/>
      <c r="HP774" s="7"/>
      <c r="HQ774" s="7"/>
      <c r="HR774" s="7"/>
      <c r="HS774" s="7"/>
      <c r="HT774" s="7"/>
      <c r="HU774" s="7"/>
      <c r="HV774" s="7"/>
      <c r="HW774" s="7"/>
      <c r="HX774" s="7"/>
      <c r="HY774" s="7"/>
      <c r="HZ774" s="7"/>
      <c r="IA774" s="7"/>
      <c r="IB774" s="7"/>
      <c r="IC774" s="7"/>
      <c r="ID774" s="7"/>
      <c r="IE774" s="7"/>
      <c r="IF774" s="7"/>
      <c r="IG774" s="7"/>
      <c r="IH774" s="7"/>
      <c r="II774" s="7"/>
      <c r="IJ774" s="7"/>
      <c r="IK774" s="7"/>
      <c r="IL774" s="7"/>
      <c r="IM774" s="7"/>
      <c r="IN774" s="7"/>
      <c r="IO774" s="7"/>
      <c r="IP774" s="7"/>
      <c r="IQ774" s="7"/>
      <c r="IR774" s="7"/>
      <c r="IS774" s="7"/>
      <c r="IT774" s="7"/>
      <c r="IU774" s="7"/>
      <c r="IV774" s="7"/>
      <c r="IW774" s="7"/>
      <c r="IX774" s="7"/>
      <c r="IY774" s="7"/>
      <c r="IZ774" s="7"/>
      <c r="JA774" s="7"/>
      <c r="JB774" s="7"/>
      <c r="JC774" s="7"/>
      <c r="JD774" s="7"/>
      <c r="JE774" s="7"/>
      <c r="JF774" s="7"/>
      <c r="JG774" s="7"/>
      <c r="JH774" s="7"/>
      <c r="JI774" s="7"/>
      <c r="JJ774" s="7"/>
      <c r="JK774" s="7"/>
      <c r="JL774" s="7"/>
      <c r="JM774" s="7"/>
      <c r="JN774" s="7"/>
      <c r="JO774" s="7"/>
      <c r="JP774" s="7"/>
      <c r="JQ774" s="7"/>
      <c r="JR774" s="7"/>
      <c r="JS774" s="7"/>
      <c r="JT774" s="7"/>
      <c r="JU774" s="7"/>
      <c r="JV774" s="7"/>
      <c r="JW774" s="7"/>
      <c r="JX774" s="7"/>
      <c r="JY774" s="7"/>
      <c r="JZ774" s="7"/>
      <c r="KA774" s="7"/>
      <c r="KB774" s="7"/>
      <c r="KC774" s="7"/>
      <c r="KD774" s="7"/>
      <c r="KE774" s="7"/>
      <c r="KF774" s="7"/>
      <c r="KG774" s="7"/>
      <c r="KH774" s="7"/>
      <c r="KI774" s="7"/>
      <c r="KJ774" s="7"/>
      <c r="KK774" s="7"/>
      <c r="KL774" s="7"/>
      <c r="KM774" s="7"/>
      <c r="KN774" s="7"/>
      <c r="KO774" s="7"/>
      <c r="KP774" s="7"/>
      <c r="KQ774" s="7"/>
      <c r="KR774" s="7"/>
      <c r="KS774" s="7"/>
      <c r="KT774" s="7"/>
      <c r="KU774" s="7"/>
      <c r="KV774" s="7"/>
      <c r="KW774" s="7"/>
      <c r="KX774" s="7"/>
      <c r="KY774" s="7"/>
      <c r="KZ774" s="7"/>
      <c r="LA774" s="7"/>
      <c r="LB774" s="7"/>
      <c r="LC774" s="7"/>
      <c r="LD774" s="7"/>
      <c r="LE774" s="7"/>
      <c r="LF774" s="7"/>
      <c r="LG774" s="7"/>
      <c r="LH774" s="7"/>
      <c r="LI774" s="7"/>
      <c r="LJ774" s="7"/>
      <c r="LK774" s="7"/>
      <c r="LL774" s="7"/>
      <c r="LM774" s="7"/>
      <c r="LN774" s="7"/>
      <c r="LO774" s="7"/>
      <c r="LP774" s="7"/>
      <c r="LQ774" s="7"/>
      <c r="LR774" s="7"/>
      <c r="LS774" s="7"/>
      <c r="LT774" s="7"/>
      <c r="LU774" s="7"/>
      <c r="LV774" s="7"/>
      <c r="LW774" s="7"/>
      <c r="LX774" s="7"/>
      <c r="LY774" s="7"/>
      <c r="LZ774" s="7"/>
      <c r="MA774" s="7"/>
      <c r="MB774" s="7"/>
      <c r="MC774" s="7"/>
      <c r="MD774" s="7"/>
      <c r="ME774" s="7"/>
      <c r="MF774" s="7"/>
      <c r="MG774" s="7"/>
      <c r="MH774" s="7"/>
      <c r="MI774" s="7"/>
      <c r="MJ774" s="7"/>
      <c r="MK774" s="7"/>
      <c r="ML774" s="7"/>
      <c r="MM774" s="7"/>
      <c r="MN774" s="7"/>
      <c r="MO774" s="7"/>
      <c r="MP774" s="7"/>
      <c r="MQ774" s="7"/>
      <c r="MR774" s="7"/>
      <c r="MS774" s="7"/>
      <c r="MT774" s="7"/>
      <c r="MU774" s="7"/>
      <c r="MV774" s="7"/>
      <c r="MW774" s="7"/>
      <c r="MX774" s="7"/>
      <c r="MY774" s="7"/>
      <c r="MZ774" s="7"/>
      <c r="NA774" s="7"/>
      <c r="NB774" s="7"/>
      <c r="NC774" s="7"/>
      <c r="ND774" s="7"/>
      <c r="NE774" s="7"/>
      <c r="NF774" s="7"/>
      <c r="NG774" s="7"/>
      <c r="NH774" s="7"/>
      <c r="NI774" s="7"/>
      <c r="NJ774" s="7"/>
      <c r="NK774" s="7"/>
      <c r="NL774" s="7"/>
      <c r="NM774" s="7"/>
      <c r="NN774" s="7"/>
      <c r="NO774" s="7"/>
      <c r="NP774" s="7"/>
      <c r="NQ774" s="7"/>
      <c r="NR774" s="7"/>
      <c r="NS774" s="7"/>
      <c r="NT774" s="7"/>
      <c r="NU774" s="7"/>
      <c r="NV774" s="7"/>
      <c r="NW774" s="7"/>
      <c r="NX774" s="7"/>
      <c r="NY774" s="7"/>
      <c r="NZ774" s="7"/>
      <c r="OA774" s="7"/>
      <c r="OB774" s="7"/>
      <c r="OC774" s="7"/>
      <c r="OD774" s="7"/>
      <c r="OE774" s="7"/>
      <c r="OF774" s="7"/>
      <c r="OG774" s="7"/>
      <c r="OH774" s="7"/>
      <c r="OI774" s="7"/>
      <c r="OJ774" s="7"/>
      <c r="OK774" s="7"/>
      <c r="OL774" s="7"/>
      <c r="OM774" s="7"/>
      <c r="ON774" s="7"/>
      <c r="OO774" s="7"/>
      <c r="OP774" s="7"/>
      <c r="OQ774" s="7"/>
      <c r="OR774" s="7"/>
      <c r="OS774" s="7"/>
      <c r="OT774" s="7"/>
      <c r="OU774" s="7"/>
      <c r="OV774" s="7"/>
      <c r="OW774" s="7"/>
      <c r="OX774" s="7"/>
      <c r="OY774" s="7"/>
      <c r="OZ774" s="7"/>
      <c r="PA774" s="7"/>
      <c r="PB774" s="7"/>
      <c r="PC774" s="7"/>
      <c r="PD774" s="7"/>
      <c r="PE774" s="7"/>
      <c r="PF774" s="7"/>
      <c r="PG774" s="7"/>
      <c r="PH774" s="7"/>
      <c r="PI774" s="7"/>
      <c r="PJ774" s="7"/>
      <c r="PK774" s="7"/>
      <c r="PL774" s="7"/>
      <c r="PM774" s="7"/>
      <c r="PN774" s="7"/>
      <c r="PO774" s="7"/>
      <c r="PP774" s="7"/>
      <c r="PQ774" s="7"/>
      <c r="PR774" s="7"/>
      <c r="PS774" s="7"/>
      <c r="PT774" s="7"/>
      <c r="PU774" s="7"/>
      <c r="PV774" s="7"/>
      <c r="PW774" s="7"/>
      <c r="PX774" s="7"/>
      <c r="PY774" s="7"/>
      <c r="PZ774" s="7"/>
      <c r="QA774" s="7"/>
      <c r="QB774" s="7"/>
      <c r="QC774" s="7"/>
      <c r="QD774" s="7"/>
      <c r="QE774" s="7"/>
      <c r="QF774" s="7"/>
      <c r="QG774" s="7"/>
      <c r="QH774" s="7"/>
      <c r="QI774" s="7"/>
      <c r="QJ774" s="7"/>
      <c r="QK774" s="7"/>
      <c r="QL774" s="7"/>
      <c r="QM774" s="7"/>
      <c r="QN774" s="7"/>
      <c r="QO774" s="7"/>
      <c r="QP774" s="7"/>
      <c r="QQ774" s="7"/>
      <c r="QR774" s="7"/>
      <c r="QS774" s="7"/>
      <c r="QT774" s="7"/>
      <c r="QU774" s="7"/>
      <c r="QV774" s="7"/>
      <c r="QW774" s="7"/>
      <c r="QX774" s="7"/>
      <c r="QY774" s="7"/>
      <c r="QZ774" s="7"/>
      <c r="RA774" s="7"/>
      <c r="RB774" s="7"/>
      <c r="RC774" s="7"/>
      <c r="RD774" s="7"/>
      <c r="RE774" s="7"/>
      <c r="RF774" s="7"/>
      <c r="RG774" s="7"/>
      <c r="RH774" s="7"/>
      <c r="RI774" s="7"/>
      <c r="RJ774" s="7"/>
      <c r="RK774" s="7"/>
      <c r="RL774" s="7"/>
      <c r="RM774" s="7"/>
      <c r="RN774" s="7"/>
      <c r="RO774" s="7"/>
      <c r="RP774" s="7"/>
      <c r="RQ774" s="7"/>
      <c r="RR774" s="7"/>
      <c r="RS774" s="7"/>
      <c r="RT774" s="7"/>
      <c r="RU774" s="7"/>
      <c r="RV774" s="7"/>
      <c r="RW774" s="7"/>
      <c r="RX774" s="7"/>
      <c r="RY774" s="7"/>
      <c r="RZ774" s="7"/>
      <c r="SA774" s="7"/>
      <c r="SB774" s="7"/>
      <c r="SC774" s="7"/>
      <c r="SD774" s="7"/>
      <c r="SE774" s="7"/>
      <c r="SF774" s="7"/>
      <c r="SG774" s="7"/>
      <c r="SH774" s="7"/>
      <c r="SI774" s="7"/>
      <c r="SJ774" s="7"/>
      <c r="SK774" s="7"/>
    </row>
    <row r="775" ht="14.2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  <c r="DT775" s="7"/>
      <c r="DU775" s="7"/>
      <c r="DV775" s="7"/>
      <c r="DW775" s="7"/>
      <c r="DX775" s="7"/>
      <c r="DY775" s="7"/>
      <c r="DZ775" s="7"/>
      <c r="EA775" s="7"/>
      <c r="EB775" s="7"/>
      <c r="EC775" s="7"/>
      <c r="ED775" s="7"/>
      <c r="EE775" s="7"/>
      <c r="EF775" s="7"/>
      <c r="EG775" s="7"/>
      <c r="EH775" s="7"/>
      <c r="EI775" s="7"/>
      <c r="EJ775" s="7"/>
      <c r="EK775" s="7"/>
      <c r="EL775" s="7"/>
      <c r="EM775" s="7"/>
      <c r="EN775" s="7"/>
      <c r="EO775" s="7"/>
      <c r="EP775" s="7"/>
      <c r="EQ775" s="7"/>
      <c r="ER775" s="7"/>
      <c r="ES775" s="7"/>
      <c r="ET775" s="7"/>
      <c r="EU775" s="7"/>
      <c r="EV775" s="7"/>
      <c r="EW775" s="7"/>
      <c r="EX775" s="7"/>
      <c r="EY775" s="7"/>
      <c r="EZ775" s="7"/>
      <c r="FA775" s="7"/>
      <c r="FB775" s="7"/>
      <c r="FC775" s="7"/>
      <c r="FD775" s="7"/>
      <c r="FE775" s="7"/>
      <c r="FF775" s="7"/>
      <c r="FG775" s="7"/>
      <c r="FH775" s="7"/>
      <c r="FI775" s="7"/>
      <c r="FJ775" s="7"/>
      <c r="FK775" s="7"/>
      <c r="FL775" s="7"/>
      <c r="FM775" s="7"/>
      <c r="FN775" s="7"/>
      <c r="FO775" s="7"/>
      <c r="FP775" s="7"/>
      <c r="FQ775" s="7"/>
      <c r="FR775" s="7"/>
      <c r="FS775" s="7"/>
      <c r="FT775" s="7"/>
      <c r="FU775" s="7"/>
      <c r="FV775" s="7"/>
      <c r="FW775" s="7"/>
      <c r="FX775" s="7"/>
      <c r="FY775" s="7"/>
      <c r="FZ775" s="7"/>
      <c r="GA775" s="7"/>
      <c r="GB775" s="7"/>
      <c r="GC775" s="7"/>
      <c r="GD775" s="7"/>
      <c r="GE775" s="7"/>
      <c r="GF775" s="7"/>
      <c r="GG775" s="7"/>
      <c r="GH775" s="7"/>
      <c r="GI775" s="7"/>
      <c r="GJ775" s="7"/>
      <c r="GK775" s="7"/>
      <c r="GL775" s="7"/>
      <c r="GM775" s="7"/>
      <c r="GN775" s="7"/>
      <c r="GO775" s="7"/>
      <c r="GP775" s="7"/>
      <c r="GQ775" s="7"/>
      <c r="GR775" s="7"/>
      <c r="GS775" s="7"/>
      <c r="GT775" s="7"/>
      <c r="GU775" s="7"/>
      <c r="GV775" s="7"/>
      <c r="GW775" s="7"/>
      <c r="GX775" s="7"/>
      <c r="GY775" s="7"/>
      <c r="GZ775" s="7"/>
      <c r="HA775" s="7"/>
      <c r="HB775" s="7"/>
      <c r="HC775" s="7"/>
      <c r="HD775" s="7"/>
      <c r="HE775" s="7"/>
      <c r="HF775" s="7"/>
      <c r="HG775" s="7"/>
      <c r="HH775" s="7"/>
      <c r="HI775" s="7"/>
      <c r="HJ775" s="7"/>
      <c r="HK775" s="7"/>
      <c r="HL775" s="7"/>
      <c r="HM775" s="7"/>
      <c r="HN775" s="7"/>
      <c r="HO775" s="7"/>
      <c r="HP775" s="7"/>
      <c r="HQ775" s="7"/>
      <c r="HR775" s="7"/>
      <c r="HS775" s="7"/>
      <c r="HT775" s="7"/>
      <c r="HU775" s="7"/>
      <c r="HV775" s="7"/>
      <c r="HW775" s="7"/>
      <c r="HX775" s="7"/>
      <c r="HY775" s="7"/>
      <c r="HZ775" s="7"/>
      <c r="IA775" s="7"/>
      <c r="IB775" s="7"/>
      <c r="IC775" s="7"/>
      <c r="ID775" s="7"/>
      <c r="IE775" s="7"/>
      <c r="IF775" s="7"/>
      <c r="IG775" s="7"/>
      <c r="IH775" s="7"/>
      <c r="II775" s="7"/>
      <c r="IJ775" s="7"/>
      <c r="IK775" s="7"/>
      <c r="IL775" s="7"/>
      <c r="IM775" s="7"/>
      <c r="IN775" s="7"/>
      <c r="IO775" s="7"/>
      <c r="IP775" s="7"/>
      <c r="IQ775" s="7"/>
      <c r="IR775" s="7"/>
      <c r="IS775" s="7"/>
      <c r="IT775" s="7"/>
      <c r="IU775" s="7"/>
      <c r="IV775" s="7"/>
      <c r="IW775" s="7"/>
      <c r="IX775" s="7"/>
      <c r="IY775" s="7"/>
      <c r="IZ775" s="7"/>
      <c r="JA775" s="7"/>
      <c r="JB775" s="7"/>
      <c r="JC775" s="7"/>
      <c r="JD775" s="7"/>
      <c r="JE775" s="7"/>
      <c r="JF775" s="7"/>
      <c r="JG775" s="7"/>
      <c r="JH775" s="7"/>
      <c r="JI775" s="7"/>
      <c r="JJ775" s="7"/>
      <c r="JK775" s="7"/>
      <c r="JL775" s="7"/>
      <c r="JM775" s="7"/>
      <c r="JN775" s="7"/>
      <c r="JO775" s="7"/>
      <c r="JP775" s="7"/>
      <c r="JQ775" s="7"/>
      <c r="JR775" s="7"/>
      <c r="JS775" s="7"/>
      <c r="JT775" s="7"/>
      <c r="JU775" s="7"/>
      <c r="JV775" s="7"/>
      <c r="JW775" s="7"/>
      <c r="JX775" s="7"/>
      <c r="JY775" s="7"/>
      <c r="JZ775" s="7"/>
      <c r="KA775" s="7"/>
      <c r="KB775" s="7"/>
      <c r="KC775" s="7"/>
      <c r="KD775" s="7"/>
      <c r="KE775" s="7"/>
      <c r="KF775" s="7"/>
      <c r="KG775" s="7"/>
      <c r="KH775" s="7"/>
      <c r="KI775" s="7"/>
      <c r="KJ775" s="7"/>
      <c r="KK775" s="7"/>
      <c r="KL775" s="7"/>
      <c r="KM775" s="7"/>
      <c r="KN775" s="7"/>
      <c r="KO775" s="7"/>
      <c r="KP775" s="7"/>
      <c r="KQ775" s="7"/>
      <c r="KR775" s="7"/>
      <c r="KS775" s="7"/>
      <c r="KT775" s="7"/>
      <c r="KU775" s="7"/>
      <c r="KV775" s="7"/>
      <c r="KW775" s="7"/>
      <c r="KX775" s="7"/>
      <c r="KY775" s="7"/>
      <c r="KZ775" s="7"/>
      <c r="LA775" s="7"/>
      <c r="LB775" s="7"/>
      <c r="LC775" s="7"/>
      <c r="LD775" s="7"/>
      <c r="LE775" s="7"/>
      <c r="LF775" s="7"/>
      <c r="LG775" s="7"/>
      <c r="LH775" s="7"/>
      <c r="LI775" s="7"/>
      <c r="LJ775" s="7"/>
      <c r="LK775" s="7"/>
      <c r="LL775" s="7"/>
      <c r="LM775" s="7"/>
      <c r="LN775" s="7"/>
      <c r="LO775" s="7"/>
      <c r="LP775" s="7"/>
      <c r="LQ775" s="7"/>
      <c r="LR775" s="7"/>
      <c r="LS775" s="7"/>
      <c r="LT775" s="7"/>
      <c r="LU775" s="7"/>
      <c r="LV775" s="7"/>
      <c r="LW775" s="7"/>
      <c r="LX775" s="7"/>
      <c r="LY775" s="7"/>
      <c r="LZ775" s="7"/>
      <c r="MA775" s="7"/>
      <c r="MB775" s="7"/>
      <c r="MC775" s="7"/>
      <c r="MD775" s="7"/>
      <c r="ME775" s="7"/>
      <c r="MF775" s="7"/>
      <c r="MG775" s="7"/>
      <c r="MH775" s="7"/>
      <c r="MI775" s="7"/>
      <c r="MJ775" s="7"/>
      <c r="MK775" s="7"/>
      <c r="ML775" s="7"/>
      <c r="MM775" s="7"/>
      <c r="MN775" s="7"/>
      <c r="MO775" s="7"/>
      <c r="MP775" s="7"/>
      <c r="MQ775" s="7"/>
      <c r="MR775" s="7"/>
      <c r="MS775" s="7"/>
      <c r="MT775" s="7"/>
      <c r="MU775" s="7"/>
      <c r="MV775" s="7"/>
      <c r="MW775" s="7"/>
      <c r="MX775" s="7"/>
      <c r="MY775" s="7"/>
      <c r="MZ775" s="7"/>
      <c r="NA775" s="7"/>
      <c r="NB775" s="7"/>
      <c r="NC775" s="7"/>
      <c r="ND775" s="7"/>
      <c r="NE775" s="7"/>
      <c r="NF775" s="7"/>
      <c r="NG775" s="7"/>
      <c r="NH775" s="7"/>
      <c r="NI775" s="7"/>
      <c r="NJ775" s="7"/>
      <c r="NK775" s="7"/>
      <c r="NL775" s="7"/>
      <c r="NM775" s="7"/>
      <c r="NN775" s="7"/>
      <c r="NO775" s="7"/>
      <c r="NP775" s="7"/>
      <c r="NQ775" s="7"/>
      <c r="NR775" s="7"/>
      <c r="NS775" s="7"/>
      <c r="NT775" s="7"/>
      <c r="NU775" s="7"/>
      <c r="NV775" s="7"/>
      <c r="NW775" s="7"/>
      <c r="NX775" s="7"/>
      <c r="NY775" s="7"/>
      <c r="NZ775" s="7"/>
      <c r="OA775" s="7"/>
      <c r="OB775" s="7"/>
      <c r="OC775" s="7"/>
      <c r="OD775" s="7"/>
      <c r="OE775" s="7"/>
      <c r="OF775" s="7"/>
      <c r="OG775" s="7"/>
      <c r="OH775" s="7"/>
      <c r="OI775" s="7"/>
      <c r="OJ775" s="7"/>
      <c r="OK775" s="7"/>
      <c r="OL775" s="7"/>
      <c r="OM775" s="7"/>
      <c r="ON775" s="7"/>
      <c r="OO775" s="7"/>
      <c r="OP775" s="7"/>
      <c r="OQ775" s="7"/>
      <c r="OR775" s="7"/>
      <c r="OS775" s="7"/>
      <c r="OT775" s="7"/>
      <c r="OU775" s="7"/>
      <c r="OV775" s="7"/>
      <c r="OW775" s="7"/>
      <c r="OX775" s="7"/>
      <c r="OY775" s="7"/>
      <c r="OZ775" s="7"/>
      <c r="PA775" s="7"/>
      <c r="PB775" s="7"/>
      <c r="PC775" s="7"/>
      <c r="PD775" s="7"/>
      <c r="PE775" s="7"/>
      <c r="PF775" s="7"/>
      <c r="PG775" s="7"/>
      <c r="PH775" s="7"/>
      <c r="PI775" s="7"/>
      <c r="PJ775" s="7"/>
      <c r="PK775" s="7"/>
      <c r="PL775" s="7"/>
      <c r="PM775" s="7"/>
      <c r="PN775" s="7"/>
      <c r="PO775" s="7"/>
      <c r="PP775" s="7"/>
      <c r="PQ775" s="7"/>
      <c r="PR775" s="7"/>
      <c r="PS775" s="7"/>
      <c r="PT775" s="7"/>
      <c r="PU775" s="7"/>
      <c r="PV775" s="7"/>
      <c r="PW775" s="7"/>
      <c r="PX775" s="7"/>
      <c r="PY775" s="7"/>
      <c r="PZ775" s="7"/>
      <c r="QA775" s="7"/>
      <c r="QB775" s="7"/>
      <c r="QC775" s="7"/>
      <c r="QD775" s="7"/>
      <c r="QE775" s="7"/>
      <c r="QF775" s="7"/>
      <c r="QG775" s="7"/>
      <c r="QH775" s="7"/>
      <c r="QI775" s="7"/>
      <c r="QJ775" s="7"/>
      <c r="QK775" s="7"/>
      <c r="QL775" s="7"/>
      <c r="QM775" s="7"/>
      <c r="QN775" s="7"/>
      <c r="QO775" s="7"/>
      <c r="QP775" s="7"/>
      <c r="QQ775" s="7"/>
      <c r="QR775" s="7"/>
      <c r="QS775" s="7"/>
      <c r="QT775" s="7"/>
      <c r="QU775" s="7"/>
      <c r="QV775" s="7"/>
      <c r="QW775" s="7"/>
      <c r="QX775" s="7"/>
      <c r="QY775" s="7"/>
      <c r="QZ775" s="7"/>
      <c r="RA775" s="7"/>
      <c r="RB775" s="7"/>
      <c r="RC775" s="7"/>
      <c r="RD775" s="7"/>
      <c r="RE775" s="7"/>
      <c r="RF775" s="7"/>
      <c r="RG775" s="7"/>
      <c r="RH775" s="7"/>
      <c r="RI775" s="7"/>
      <c r="RJ775" s="7"/>
      <c r="RK775" s="7"/>
      <c r="RL775" s="7"/>
      <c r="RM775" s="7"/>
      <c r="RN775" s="7"/>
      <c r="RO775" s="7"/>
      <c r="RP775" s="7"/>
      <c r="RQ775" s="7"/>
      <c r="RR775" s="7"/>
      <c r="RS775" s="7"/>
      <c r="RT775" s="7"/>
      <c r="RU775" s="7"/>
      <c r="RV775" s="7"/>
      <c r="RW775" s="7"/>
      <c r="RX775" s="7"/>
      <c r="RY775" s="7"/>
      <c r="RZ775" s="7"/>
      <c r="SA775" s="7"/>
      <c r="SB775" s="7"/>
      <c r="SC775" s="7"/>
      <c r="SD775" s="7"/>
      <c r="SE775" s="7"/>
      <c r="SF775" s="7"/>
      <c r="SG775" s="7"/>
      <c r="SH775" s="7"/>
      <c r="SI775" s="7"/>
      <c r="SJ775" s="7"/>
      <c r="SK775" s="7"/>
    </row>
    <row r="776" ht="14.2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  <c r="DT776" s="7"/>
      <c r="DU776" s="7"/>
      <c r="DV776" s="7"/>
      <c r="DW776" s="7"/>
      <c r="DX776" s="7"/>
      <c r="DY776" s="7"/>
      <c r="DZ776" s="7"/>
      <c r="EA776" s="7"/>
      <c r="EB776" s="7"/>
      <c r="EC776" s="7"/>
      <c r="ED776" s="7"/>
      <c r="EE776" s="7"/>
      <c r="EF776" s="7"/>
      <c r="EG776" s="7"/>
      <c r="EH776" s="7"/>
      <c r="EI776" s="7"/>
      <c r="EJ776" s="7"/>
      <c r="EK776" s="7"/>
      <c r="EL776" s="7"/>
      <c r="EM776" s="7"/>
      <c r="EN776" s="7"/>
      <c r="EO776" s="7"/>
      <c r="EP776" s="7"/>
      <c r="EQ776" s="7"/>
      <c r="ER776" s="7"/>
      <c r="ES776" s="7"/>
      <c r="ET776" s="7"/>
      <c r="EU776" s="7"/>
      <c r="EV776" s="7"/>
      <c r="EW776" s="7"/>
      <c r="EX776" s="7"/>
      <c r="EY776" s="7"/>
      <c r="EZ776" s="7"/>
      <c r="FA776" s="7"/>
      <c r="FB776" s="7"/>
      <c r="FC776" s="7"/>
      <c r="FD776" s="7"/>
      <c r="FE776" s="7"/>
      <c r="FF776" s="7"/>
      <c r="FG776" s="7"/>
      <c r="FH776" s="7"/>
      <c r="FI776" s="7"/>
      <c r="FJ776" s="7"/>
      <c r="FK776" s="7"/>
      <c r="FL776" s="7"/>
      <c r="FM776" s="7"/>
      <c r="FN776" s="7"/>
      <c r="FO776" s="7"/>
      <c r="FP776" s="7"/>
      <c r="FQ776" s="7"/>
      <c r="FR776" s="7"/>
      <c r="FS776" s="7"/>
      <c r="FT776" s="7"/>
      <c r="FU776" s="7"/>
      <c r="FV776" s="7"/>
      <c r="FW776" s="7"/>
      <c r="FX776" s="7"/>
      <c r="FY776" s="7"/>
      <c r="FZ776" s="7"/>
      <c r="GA776" s="7"/>
      <c r="GB776" s="7"/>
      <c r="GC776" s="7"/>
      <c r="GD776" s="7"/>
      <c r="GE776" s="7"/>
      <c r="GF776" s="7"/>
      <c r="GG776" s="7"/>
      <c r="GH776" s="7"/>
      <c r="GI776" s="7"/>
      <c r="GJ776" s="7"/>
      <c r="GK776" s="7"/>
      <c r="GL776" s="7"/>
      <c r="GM776" s="7"/>
      <c r="GN776" s="7"/>
      <c r="GO776" s="7"/>
      <c r="GP776" s="7"/>
      <c r="GQ776" s="7"/>
      <c r="GR776" s="7"/>
      <c r="GS776" s="7"/>
      <c r="GT776" s="7"/>
      <c r="GU776" s="7"/>
      <c r="GV776" s="7"/>
      <c r="GW776" s="7"/>
      <c r="GX776" s="7"/>
      <c r="GY776" s="7"/>
      <c r="GZ776" s="7"/>
      <c r="HA776" s="7"/>
      <c r="HB776" s="7"/>
      <c r="HC776" s="7"/>
      <c r="HD776" s="7"/>
      <c r="HE776" s="7"/>
      <c r="HF776" s="7"/>
      <c r="HG776" s="7"/>
      <c r="HH776" s="7"/>
      <c r="HI776" s="7"/>
      <c r="HJ776" s="7"/>
      <c r="HK776" s="7"/>
      <c r="HL776" s="7"/>
      <c r="HM776" s="7"/>
      <c r="HN776" s="7"/>
      <c r="HO776" s="7"/>
      <c r="HP776" s="7"/>
      <c r="HQ776" s="7"/>
      <c r="HR776" s="7"/>
      <c r="HS776" s="7"/>
      <c r="HT776" s="7"/>
      <c r="HU776" s="7"/>
      <c r="HV776" s="7"/>
      <c r="HW776" s="7"/>
      <c r="HX776" s="7"/>
      <c r="HY776" s="7"/>
      <c r="HZ776" s="7"/>
      <c r="IA776" s="7"/>
      <c r="IB776" s="7"/>
      <c r="IC776" s="7"/>
      <c r="ID776" s="7"/>
      <c r="IE776" s="7"/>
      <c r="IF776" s="7"/>
      <c r="IG776" s="7"/>
      <c r="IH776" s="7"/>
      <c r="II776" s="7"/>
      <c r="IJ776" s="7"/>
      <c r="IK776" s="7"/>
      <c r="IL776" s="7"/>
      <c r="IM776" s="7"/>
      <c r="IN776" s="7"/>
      <c r="IO776" s="7"/>
      <c r="IP776" s="7"/>
      <c r="IQ776" s="7"/>
      <c r="IR776" s="7"/>
      <c r="IS776" s="7"/>
      <c r="IT776" s="7"/>
      <c r="IU776" s="7"/>
      <c r="IV776" s="7"/>
      <c r="IW776" s="7"/>
      <c r="IX776" s="7"/>
      <c r="IY776" s="7"/>
      <c r="IZ776" s="7"/>
      <c r="JA776" s="7"/>
      <c r="JB776" s="7"/>
      <c r="JC776" s="7"/>
      <c r="JD776" s="7"/>
      <c r="JE776" s="7"/>
      <c r="JF776" s="7"/>
      <c r="JG776" s="7"/>
      <c r="JH776" s="7"/>
      <c r="JI776" s="7"/>
      <c r="JJ776" s="7"/>
      <c r="JK776" s="7"/>
      <c r="JL776" s="7"/>
      <c r="JM776" s="7"/>
      <c r="JN776" s="7"/>
      <c r="JO776" s="7"/>
      <c r="JP776" s="7"/>
      <c r="JQ776" s="7"/>
      <c r="JR776" s="7"/>
      <c r="JS776" s="7"/>
      <c r="JT776" s="7"/>
      <c r="JU776" s="7"/>
      <c r="JV776" s="7"/>
      <c r="JW776" s="7"/>
      <c r="JX776" s="7"/>
      <c r="JY776" s="7"/>
      <c r="JZ776" s="7"/>
      <c r="KA776" s="7"/>
      <c r="KB776" s="7"/>
      <c r="KC776" s="7"/>
      <c r="KD776" s="7"/>
      <c r="KE776" s="7"/>
      <c r="KF776" s="7"/>
      <c r="KG776" s="7"/>
      <c r="KH776" s="7"/>
      <c r="KI776" s="7"/>
      <c r="KJ776" s="7"/>
      <c r="KK776" s="7"/>
      <c r="KL776" s="7"/>
      <c r="KM776" s="7"/>
      <c r="KN776" s="7"/>
      <c r="KO776" s="7"/>
      <c r="KP776" s="7"/>
      <c r="KQ776" s="7"/>
      <c r="KR776" s="7"/>
      <c r="KS776" s="7"/>
      <c r="KT776" s="7"/>
      <c r="KU776" s="7"/>
      <c r="KV776" s="7"/>
      <c r="KW776" s="7"/>
      <c r="KX776" s="7"/>
      <c r="KY776" s="7"/>
      <c r="KZ776" s="7"/>
      <c r="LA776" s="7"/>
      <c r="LB776" s="7"/>
      <c r="LC776" s="7"/>
      <c r="LD776" s="7"/>
      <c r="LE776" s="7"/>
      <c r="LF776" s="7"/>
      <c r="LG776" s="7"/>
      <c r="LH776" s="7"/>
      <c r="LI776" s="7"/>
      <c r="LJ776" s="7"/>
      <c r="LK776" s="7"/>
      <c r="LL776" s="7"/>
      <c r="LM776" s="7"/>
      <c r="LN776" s="7"/>
      <c r="LO776" s="7"/>
      <c r="LP776" s="7"/>
      <c r="LQ776" s="7"/>
      <c r="LR776" s="7"/>
      <c r="LS776" s="7"/>
      <c r="LT776" s="7"/>
      <c r="LU776" s="7"/>
      <c r="LV776" s="7"/>
      <c r="LW776" s="7"/>
      <c r="LX776" s="7"/>
      <c r="LY776" s="7"/>
      <c r="LZ776" s="7"/>
      <c r="MA776" s="7"/>
      <c r="MB776" s="7"/>
      <c r="MC776" s="7"/>
      <c r="MD776" s="7"/>
      <c r="ME776" s="7"/>
      <c r="MF776" s="7"/>
      <c r="MG776" s="7"/>
      <c r="MH776" s="7"/>
      <c r="MI776" s="7"/>
      <c r="MJ776" s="7"/>
      <c r="MK776" s="7"/>
      <c r="ML776" s="7"/>
      <c r="MM776" s="7"/>
      <c r="MN776" s="7"/>
      <c r="MO776" s="7"/>
      <c r="MP776" s="7"/>
      <c r="MQ776" s="7"/>
      <c r="MR776" s="7"/>
      <c r="MS776" s="7"/>
      <c r="MT776" s="7"/>
      <c r="MU776" s="7"/>
      <c r="MV776" s="7"/>
      <c r="MW776" s="7"/>
      <c r="MX776" s="7"/>
      <c r="MY776" s="7"/>
      <c r="MZ776" s="7"/>
      <c r="NA776" s="7"/>
      <c r="NB776" s="7"/>
      <c r="NC776" s="7"/>
      <c r="ND776" s="7"/>
      <c r="NE776" s="7"/>
      <c r="NF776" s="7"/>
      <c r="NG776" s="7"/>
      <c r="NH776" s="7"/>
      <c r="NI776" s="7"/>
      <c r="NJ776" s="7"/>
      <c r="NK776" s="7"/>
      <c r="NL776" s="7"/>
      <c r="NM776" s="7"/>
      <c r="NN776" s="7"/>
      <c r="NO776" s="7"/>
      <c r="NP776" s="7"/>
      <c r="NQ776" s="7"/>
      <c r="NR776" s="7"/>
      <c r="NS776" s="7"/>
      <c r="NT776" s="7"/>
      <c r="NU776" s="7"/>
      <c r="NV776" s="7"/>
      <c r="NW776" s="7"/>
      <c r="NX776" s="7"/>
      <c r="NY776" s="7"/>
      <c r="NZ776" s="7"/>
      <c r="OA776" s="7"/>
      <c r="OB776" s="7"/>
      <c r="OC776" s="7"/>
      <c r="OD776" s="7"/>
      <c r="OE776" s="7"/>
      <c r="OF776" s="7"/>
      <c r="OG776" s="7"/>
      <c r="OH776" s="7"/>
      <c r="OI776" s="7"/>
      <c r="OJ776" s="7"/>
      <c r="OK776" s="7"/>
      <c r="OL776" s="7"/>
      <c r="OM776" s="7"/>
      <c r="ON776" s="7"/>
      <c r="OO776" s="7"/>
      <c r="OP776" s="7"/>
      <c r="OQ776" s="7"/>
      <c r="OR776" s="7"/>
      <c r="OS776" s="7"/>
      <c r="OT776" s="7"/>
      <c r="OU776" s="7"/>
      <c r="OV776" s="7"/>
      <c r="OW776" s="7"/>
      <c r="OX776" s="7"/>
      <c r="OY776" s="7"/>
      <c r="OZ776" s="7"/>
      <c r="PA776" s="7"/>
      <c r="PB776" s="7"/>
      <c r="PC776" s="7"/>
      <c r="PD776" s="7"/>
      <c r="PE776" s="7"/>
      <c r="PF776" s="7"/>
      <c r="PG776" s="7"/>
      <c r="PH776" s="7"/>
      <c r="PI776" s="7"/>
      <c r="PJ776" s="7"/>
      <c r="PK776" s="7"/>
      <c r="PL776" s="7"/>
      <c r="PM776" s="7"/>
      <c r="PN776" s="7"/>
      <c r="PO776" s="7"/>
      <c r="PP776" s="7"/>
      <c r="PQ776" s="7"/>
      <c r="PR776" s="7"/>
      <c r="PS776" s="7"/>
      <c r="PT776" s="7"/>
      <c r="PU776" s="7"/>
      <c r="PV776" s="7"/>
      <c r="PW776" s="7"/>
      <c r="PX776" s="7"/>
      <c r="PY776" s="7"/>
      <c r="PZ776" s="7"/>
      <c r="QA776" s="7"/>
      <c r="QB776" s="7"/>
      <c r="QC776" s="7"/>
      <c r="QD776" s="7"/>
      <c r="QE776" s="7"/>
      <c r="QF776" s="7"/>
      <c r="QG776" s="7"/>
      <c r="QH776" s="7"/>
      <c r="QI776" s="7"/>
      <c r="QJ776" s="7"/>
      <c r="QK776" s="7"/>
      <c r="QL776" s="7"/>
      <c r="QM776" s="7"/>
      <c r="QN776" s="7"/>
      <c r="QO776" s="7"/>
      <c r="QP776" s="7"/>
      <c r="QQ776" s="7"/>
      <c r="QR776" s="7"/>
      <c r="QS776" s="7"/>
      <c r="QT776" s="7"/>
      <c r="QU776" s="7"/>
      <c r="QV776" s="7"/>
      <c r="QW776" s="7"/>
      <c r="QX776" s="7"/>
      <c r="QY776" s="7"/>
      <c r="QZ776" s="7"/>
      <c r="RA776" s="7"/>
      <c r="RB776" s="7"/>
      <c r="RC776" s="7"/>
      <c r="RD776" s="7"/>
      <c r="RE776" s="7"/>
      <c r="RF776" s="7"/>
      <c r="RG776" s="7"/>
      <c r="RH776" s="7"/>
      <c r="RI776" s="7"/>
      <c r="RJ776" s="7"/>
      <c r="RK776" s="7"/>
      <c r="RL776" s="7"/>
      <c r="RM776" s="7"/>
      <c r="RN776" s="7"/>
      <c r="RO776" s="7"/>
      <c r="RP776" s="7"/>
      <c r="RQ776" s="7"/>
      <c r="RR776" s="7"/>
      <c r="RS776" s="7"/>
      <c r="RT776" s="7"/>
      <c r="RU776" s="7"/>
      <c r="RV776" s="7"/>
      <c r="RW776" s="7"/>
      <c r="RX776" s="7"/>
      <c r="RY776" s="7"/>
      <c r="RZ776" s="7"/>
      <c r="SA776" s="7"/>
      <c r="SB776" s="7"/>
      <c r="SC776" s="7"/>
      <c r="SD776" s="7"/>
      <c r="SE776" s="7"/>
      <c r="SF776" s="7"/>
      <c r="SG776" s="7"/>
      <c r="SH776" s="7"/>
      <c r="SI776" s="7"/>
      <c r="SJ776" s="7"/>
      <c r="SK776" s="7"/>
    </row>
    <row r="777" ht="14.2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  <c r="DT777" s="7"/>
      <c r="DU777" s="7"/>
      <c r="DV777" s="7"/>
      <c r="DW777" s="7"/>
      <c r="DX777" s="7"/>
      <c r="DY777" s="7"/>
      <c r="DZ777" s="7"/>
      <c r="EA777" s="7"/>
      <c r="EB777" s="7"/>
      <c r="EC777" s="7"/>
      <c r="ED777" s="7"/>
      <c r="EE777" s="7"/>
      <c r="EF777" s="7"/>
      <c r="EG777" s="7"/>
      <c r="EH777" s="7"/>
      <c r="EI777" s="7"/>
      <c r="EJ777" s="7"/>
      <c r="EK777" s="7"/>
      <c r="EL777" s="7"/>
      <c r="EM777" s="7"/>
      <c r="EN777" s="7"/>
      <c r="EO777" s="7"/>
      <c r="EP777" s="7"/>
      <c r="EQ777" s="7"/>
      <c r="ER777" s="7"/>
      <c r="ES777" s="7"/>
      <c r="ET777" s="7"/>
      <c r="EU777" s="7"/>
      <c r="EV777" s="7"/>
      <c r="EW777" s="7"/>
      <c r="EX777" s="7"/>
      <c r="EY777" s="7"/>
      <c r="EZ777" s="7"/>
      <c r="FA777" s="7"/>
      <c r="FB777" s="7"/>
      <c r="FC777" s="7"/>
      <c r="FD777" s="7"/>
      <c r="FE777" s="7"/>
      <c r="FF777" s="7"/>
      <c r="FG777" s="7"/>
      <c r="FH777" s="7"/>
      <c r="FI777" s="7"/>
      <c r="FJ777" s="7"/>
      <c r="FK777" s="7"/>
      <c r="FL777" s="7"/>
      <c r="FM777" s="7"/>
      <c r="FN777" s="7"/>
      <c r="FO777" s="7"/>
      <c r="FP777" s="7"/>
      <c r="FQ777" s="7"/>
      <c r="FR777" s="7"/>
      <c r="FS777" s="7"/>
      <c r="FT777" s="7"/>
      <c r="FU777" s="7"/>
      <c r="FV777" s="7"/>
      <c r="FW777" s="7"/>
      <c r="FX777" s="7"/>
      <c r="FY777" s="7"/>
      <c r="FZ777" s="7"/>
      <c r="GA777" s="7"/>
      <c r="GB777" s="7"/>
      <c r="GC777" s="7"/>
      <c r="GD777" s="7"/>
      <c r="GE777" s="7"/>
      <c r="GF777" s="7"/>
      <c r="GG777" s="7"/>
      <c r="GH777" s="7"/>
      <c r="GI777" s="7"/>
      <c r="GJ777" s="7"/>
      <c r="GK777" s="7"/>
      <c r="GL777" s="7"/>
      <c r="GM777" s="7"/>
      <c r="GN777" s="7"/>
      <c r="GO777" s="7"/>
      <c r="GP777" s="7"/>
      <c r="GQ777" s="7"/>
      <c r="GR777" s="7"/>
      <c r="GS777" s="7"/>
      <c r="GT777" s="7"/>
      <c r="GU777" s="7"/>
      <c r="GV777" s="7"/>
      <c r="GW777" s="7"/>
      <c r="GX777" s="7"/>
      <c r="GY777" s="7"/>
      <c r="GZ777" s="7"/>
      <c r="HA777" s="7"/>
      <c r="HB777" s="7"/>
      <c r="HC777" s="7"/>
      <c r="HD777" s="7"/>
      <c r="HE777" s="7"/>
      <c r="HF777" s="7"/>
      <c r="HG777" s="7"/>
      <c r="HH777" s="7"/>
      <c r="HI777" s="7"/>
      <c r="HJ777" s="7"/>
      <c r="HK777" s="7"/>
      <c r="HL777" s="7"/>
      <c r="HM777" s="7"/>
      <c r="HN777" s="7"/>
      <c r="HO777" s="7"/>
      <c r="HP777" s="7"/>
      <c r="HQ777" s="7"/>
      <c r="HR777" s="7"/>
      <c r="HS777" s="7"/>
      <c r="HT777" s="7"/>
      <c r="HU777" s="7"/>
      <c r="HV777" s="7"/>
      <c r="HW777" s="7"/>
      <c r="HX777" s="7"/>
      <c r="HY777" s="7"/>
      <c r="HZ777" s="7"/>
      <c r="IA777" s="7"/>
      <c r="IB777" s="7"/>
      <c r="IC777" s="7"/>
      <c r="ID777" s="7"/>
      <c r="IE777" s="7"/>
      <c r="IF777" s="7"/>
      <c r="IG777" s="7"/>
      <c r="IH777" s="7"/>
      <c r="II777" s="7"/>
      <c r="IJ777" s="7"/>
      <c r="IK777" s="7"/>
      <c r="IL777" s="7"/>
      <c r="IM777" s="7"/>
      <c r="IN777" s="7"/>
      <c r="IO777" s="7"/>
      <c r="IP777" s="7"/>
      <c r="IQ777" s="7"/>
      <c r="IR777" s="7"/>
      <c r="IS777" s="7"/>
      <c r="IT777" s="7"/>
      <c r="IU777" s="7"/>
      <c r="IV777" s="7"/>
      <c r="IW777" s="7"/>
      <c r="IX777" s="7"/>
      <c r="IY777" s="7"/>
      <c r="IZ777" s="7"/>
      <c r="JA777" s="7"/>
      <c r="JB777" s="7"/>
      <c r="JC777" s="7"/>
      <c r="JD777" s="7"/>
      <c r="JE777" s="7"/>
      <c r="JF777" s="7"/>
      <c r="JG777" s="7"/>
      <c r="JH777" s="7"/>
      <c r="JI777" s="7"/>
      <c r="JJ777" s="7"/>
      <c r="JK777" s="7"/>
      <c r="JL777" s="7"/>
      <c r="JM777" s="7"/>
      <c r="JN777" s="7"/>
      <c r="JO777" s="7"/>
      <c r="JP777" s="7"/>
      <c r="JQ777" s="7"/>
      <c r="JR777" s="7"/>
      <c r="JS777" s="7"/>
      <c r="JT777" s="7"/>
      <c r="JU777" s="7"/>
      <c r="JV777" s="7"/>
      <c r="JW777" s="7"/>
      <c r="JX777" s="7"/>
      <c r="JY777" s="7"/>
      <c r="JZ777" s="7"/>
      <c r="KA777" s="7"/>
      <c r="KB777" s="7"/>
      <c r="KC777" s="7"/>
      <c r="KD777" s="7"/>
      <c r="KE777" s="7"/>
      <c r="KF777" s="7"/>
      <c r="KG777" s="7"/>
      <c r="KH777" s="7"/>
      <c r="KI777" s="7"/>
      <c r="KJ777" s="7"/>
      <c r="KK777" s="7"/>
      <c r="KL777" s="7"/>
      <c r="KM777" s="7"/>
      <c r="KN777" s="7"/>
      <c r="KO777" s="7"/>
      <c r="KP777" s="7"/>
      <c r="KQ777" s="7"/>
      <c r="KR777" s="7"/>
      <c r="KS777" s="7"/>
      <c r="KT777" s="7"/>
      <c r="KU777" s="7"/>
      <c r="KV777" s="7"/>
      <c r="KW777" s="7"/>
      <c r="KX777" s="7"/>
      <c r="KY777" s="7"/>
      <c r="KZ777" s="7"/>
      <c r="LA777" s="7"/>
      <c r="LB777" s="7"/>
      <c r="LC777" s="7"/>
      <c r="LD777" s="7"/>
      <c r="LE777" s="7"/>
      <c r="LF777" s="7"/>
      <c r="LG777" s="7"/>
      <c r="LH777" s="7"/>
      <c r="LI777" s="7"/>
      <c r="LJ777" s="7"/>
      <c r="LK777" s="7"/>
      <c r="LL777" s="7"/>
      <c r="LM777" s="7"/>
      <c r="LN777" s="7"/>
      <c r="LO777" s="7"/>
      <c r="LP777" s="7"/>
      <c r="LQ777" s="7"/>
      <c r="LR777" s="7"/>
      <c r="LS777" s="7"/>
      <c r="LT777" s="7"/>
      <c r="LU777" s="7"/>
      <c r="LV777" s="7"/>
      <c r="LW777" s="7"/>
      <c r="LX777" s="7"/>
      <c r="LY777" s="7"/>
      <c r="LZ777" s="7"/>
      <c r="MA777" s="7"/>
      <c r="MB777" s="7"/>
      <c r="MC777" s="7"/>
      <c r="MD777" s="7"/>
      <c r="ME777" s="7"/>
      <c r="MF777" s="7"/>
      <c r="MG777" s="7"/>
      <c r="MH777" s="7"/>
      <c r="MI777" s="7"/>
      <c r="MJ777" s="7"/>
      <c r="MK777" s="7"/>
      <c r="ML777" s="7"/>
      <c r="MM777" s="7"/>
      <c r="MN777" s="7"/>
      <c r="MO777" s="7"/>
      <c r="MP777" s="7"/>
      <c r="MQ777" s="7"/>
      <c r="MR777" s="7"/>
      <c r="MS777" s="7"/>
      <c r="MT777" s="7"/>
      <c r="MU777" s="7"/>
      <c r="MV777" s="7"/>
      <c r="MW777" s="7"/>
      <c r="MX777" s="7"/>
      <c r="MY777" s="7"/>
      <c r="MZ777" s="7"/>
      <c r="NA777" s="7"/>
      <c r="NB777" s="7"/>
      <c r="NC777" s="7"/>
      <c r="ND777" s="7"/>
      <c r="NE777" s="7"/>
      <c r="NF777" s="7"/>
      <c r="NG777" s="7"/>
      <c r="NH777" s="7"/>
      <c r="NI777" s="7"/>
      <c r="NJ777" s="7"/>
      <c r="NK777" s="7"/>
      <c r="NL777" s="7"/>
      <c r="NM777" s="7"/>
      <c r="NN777" s="7"/>
      <c r="NO777" s="7"/>
      <c r="NP777" s="7"/>
      <c r="NQ777" s="7"/>
      <c r="NR777" s="7"/>
      <c r="NS777" s="7"/>
      <c r="NT777" s="7"/>
      <c r="NU777" s="7"/>
      <c r="NV777" s="7"/>
      <c r="NW777" s="7"/>
      <c r="NX777" s="7"/>
      <c r="NY777" s="7"/>
      <c r="NZ777" s="7"/>
      <c r="OA777" s="7"/>
      <c r="OB777" s="7"/>
      <c r="OC777" s="7"/>
      <c r="OD777" s="7"/>
      <c r="OE777" s="7"/>
      <c r="OF777" s="7"/>
      <c r="OG777" s="7"/>
      <c r="OH777" s="7"/>
      <c r="OI777" s="7"/>
      <c r="OJ777" s="7"/>
      <c r="OK777" s="7"/>
      <c r="OL777" s="7"/>
      <c r="OM777" s="7"/>
      <c r="ON777" s="7"/>
      <c r="OO777" s="7"/>
      <c r="OP777" s="7"/>
      <c r="OQ777" s="7"/>
      <c r="OR777" s="7"/>
      <c r="OS777" s="7"/>
      <c r="OT777" s="7"/>
      <c r="OU777" s="7"/>
      <c r="OV777" s="7"/>
      <c r="OW777" s="7"/>
      <c r="OX777" s="7"/>
      <c r="OY777" s="7"/>
      <c r="OZ777" s="7"/>
      <c r="PA777" s="7"/>
      <c r="PB777" s="7"/>
      <c r="PC777" s="7"/>
      <c r="PD777" s="7"/>
      <c r="PE777" s="7"/>
      <c r="PF777" s="7"/>
      <c r="PG777" s="7"/>
      <c r="PH777" s="7"/>
      <c r="PI777" s="7"/>
      <c r="PJ777" s="7"/>
      <c r="PK777" s="7"/>
      <c r="PL777" s="7"/>
      <c r="PM777" s="7"/>
      <c r="PN777" s="7"/>
      <c r="PO777" s="7"/>
      <c r="PP777" s="7"/>
      <c r="PQ777" s="7"/>
      <c r="PR777" s="7"/>
      <c r="PS777" s="7"/>
      <c r="PT777" s="7"/>
      <c r="PU777" s="7"/>
      <c r="PV777" s="7"/>
      <c r="PW777" s="7"/>
      <c r="PX777" s="7"/>
      <c r="PY777" s="7"/>
      <c r="PZ777" s="7"/>
      <c r="QA777" s="7"/>
      <c r="QB777" s="7"/>
      <c r="QC777" s="7"/>
      <c r="QD777" s="7"/>
      <c r="QE777" s="7"/>
      <c r="QF777" s="7"/>
      <c r="QG777" s="7"/>
      <c r="QH777" s="7"/>
      <c r="QI777" s="7"/>
      <c r="QJ777" s="7"/>
      <c r="QK777" s="7"/>
      <c r="QL777" s="7"/>
      <c r="QM777" s="7"/>
      <c r="QN777" s="7"/>
      <c r="QO777" s="7"/>
      <c r="QP777" s="7"/>
      <c r="QQ777" s="7"/>
      <c r="QR777" s="7"/>
      <c r="QS777" s="7"/>
      <c r="QT777" s="7"/>
      <c r="QU777" s="7"/>
      <c r="QV777" s="7"/>
      <c r="QW777" s="7"/>
      <c r="QX777" s="7"/>
      <c r="QY777" s="7"/>
      <c r="QZ777" s="7"/>
      <c r="RA777" s="7"/>
      <c r="RB777" s="7"/>
      <c r="RC777" s="7"/>
      <c r="RD777" s="7"/>
      <c r="RE777" s="7"/>
      <c r="RF777" s="7"/>
      <c r="RG777" s="7"/>
      <c r="RH777" s="7"/>
      <c r="RI777" s="7"/>
      <c r="RJ777" s="7"/>
      <c r="RK777" s="7"/>
      <c r="RL777" s="7"/>
      <c r="RM777" s="7"/>
      <c r="RN777" s="7"/>
      <c r="RO777" s="7"/>
      <c r="RP777" s="7"/>
      <c r="RQ777" s="7"/>
      <c r="RR777" s="7"/>
      <c r="RS777" s="7"/>
      <c r="RT777" s="7"/>
      <c r="RU777" s="7"/>
      <c r="RV777" s="7"/>
      <c r="RW777" s="7"/>
      <c r="RX777" s="7"/>
      <c r="RY777" s="7"/>
      <c r="RZ777" s="7"/>
      <c r="SA777" s="7"/>
      <c r="SB777" s="7"/>
      <c r="SC777" s="7"/>
      <c r="SD777" s="7"/>
      <c r="SE777" s="7"/>
      <c r="SF777" s="7"/>
      <c r="SG777" s="7"/>
      <c r="SH777" s="7"/>
      <c r="SI777" s="7"/>
      <c r="SJ777" s="7"/>
      <c r="SK777" s="7"/>
    </row>
    <row r="778" ht="14.2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  <c r="DT778" s="7"/>
      <c r="DU778" s="7"/>
      <c r="DV778" s="7"/>
      <c r="DW778" s="7"/>
      <c r="DX778" s="7"/>
      <c r="DY778" s="7"/>
      <c r="DZ778" s="7"/>
      <c r="EA778" s="7"/>
      <c r="EB778" s="7"/>
      <c r="EC778" s="7"/>
      <c r="ED778" s="7"/>
      <c r="EE778" s="7"/>
      <c r="EF778" s="7"/>
      <c r="EG778" s="7"/>
      <c r="EH778" s="7"/>
      <c r="EI778" s="7"/>
      <c r="EJ778" s="7"/>
      <c r="EK778" s="7"/>
      <c r="EL778" s="7"/>
      <c r="EM778" s="7"/>
      <c r="EN778" s="7"/>
      <c r="EO778" s="7"/>
      <c r="EP778" s="7"/>
      <c r="EQ778" s="7"/>
      <c r="ER778" s="7"/>
      <c r="ES778" s="7"/>
      <c r="ET778" s="7"/>
      <c r="EU778" s="7"/>
      <c r="EV778" s="7"/>
      <c r="EW778" s="7"/>
      <c r="EX778" s="7"/>
      <c r="EY778" s="7"/>
      <c r="EZ778" s="7"/>
      <c r="FA778" s="7"/>
      <c r="FB778" s="7"/>
      <c r="FC778" s="7"/>
      <c r="FD778" s="7"/>
      <c r="FE778" s="7"/>
      <c r="FF778" s="7"/>
      <c r="FG778" s="7"/>
      <c r="FH778" s="7"/>
      <c r="FI778" s="7"/>
      <c r="FJ778" s="7"/>
      <c r="FK778" s="7"/>
      <c r="FL778" s="7"/>
      <c r="FM778" s="7"/>
      <c r="FN778" s="7"/>
      <c r="FO778" s="7"/>
      <c r="FP778" s="7"/>
      <c r="FQ778" s="7"/>
      <c r="FR778" s="7"/>
      <c r="FS778" s="7"/>
      <c r="FT778" s="7"/>
      <c r="FU778" s="7"/>
      <c r="FV778" s="7"/>
      <c r="FW778" s="7"/>
      <c r="FX778" s="7"/>
      <c r="FY778" s="7"/>
      <c r="FZ778" s="7"/>
      <c r="GA778" s="7"/>
      <c r="GB778" s="7"/>
      <c r="GC778" s="7"/>
      <c r="GD778" s="7"/>
      <c r="GE778" s="7"/>
      <c r="GF778" s="7"/>
      <c r="GG778" s="7"/>
      <c r="GH778" s="7"/>
      <c r="GI778" s="7"/>
      <c r="GJ778" s="7"/>
      <c r="GK778" s="7"/>
      <c r="GL778" s="7"/>
      <c r="GM778" s="7"/>
      <c r="GN778" s="7"/>
      <c r="GO778" s="7"/>
      <c r="GP778" s="7"/>
      <c r="GQ778" s="7"/>
      <c r="GR778" s="7"/>
      <c r="GS778" s="7"/>
      <c r="GT778" s="7"/>
      <c r="GU778" s="7"/>
      <c r="GV778" s="7"/>
      <c r="GW778" s="7"/>
      <c r="GX778" s="7"/>
      <c r="GY778" s="7"/>
      <c r="GZ778" s="7"/>
      <c r="HA778" s="7"/>
      <c r="HB778" s="7"/>
      <c r="HC778" s="7"/>
      <c r="HD778" s="7"/>
      <c r="HE778" s="7"/>
      <c r="HF778" s="7"/>
      <c r="HG778" s="7"/>
      <c r="HH778" s="7"/>
      <c r="HI778" s="7"/>
      <c r="HJ778" s="7"/>
      <c r="HK778" s="7"/>
      <c r="HL778" s="7"/>
      <c r="HM778" s="7"/>
      <c r="HN778" s="7"/>
      <c r="HO778" s="7"/>
      <c r="HP778" s="7"/>
      <c r="HQ778" s="7"/>
      <c r="HR778" s="7"/>
      <c r="HS778" s="7"/>
      <c r="HT778" s="7"/>
      <c r="HU778" s="7"/>
      <c r="HV778" s="7"/>
      <c r="HW778" s="7"/>
      <c r="HX778" s="7"/>
      <c r="HY778" s="7"/>
      <c r="HZ778" s="7"/>
      <c r="IA778" s="7"/>
      <c r="IB778" s="7"/>
      <c r="IC778" s="7"/>
      <c r="ID778" s="7"/>
      <c r="IE778" s="7"/>
      <c r="IF778" s="7"/>
      <c r="IG778" s="7"/>
      <c r="IH778" s="7"/>
      <c r="II778" s="7"/>
      <c r="IJ778" s="7"/>
      <c r="IK778" s="7"/>
      <c r="IL778" s="7"/>
      <c r="IM778" s="7"/>
      <c r="IN778" s="7"/>
      <c r="IO778" s="7"/>
      <c r="IP778" s="7"/>
      <c r="IQ778" s="7"/>
      <c r="IR778" s="7"/>
      <c r="IS778" s="7"/>
      <c r="IT778" s="7"/>
      <c r="IU778" s="7"/>
      <c r="IV778" s="7"/>
      <c r="IW778" s="7"/>
      <c r="IX778" s="7"/>
      <c r="IY778" s="7"/>
      <c r="IZ778" s="7"/>
      <c r="JA778" s="7"/>
      <c r="JB778" s="7"/>
      <c r="JC778" s="7"/>
      <c r="JD778" s="7"/>
      <c r="JE778" s="7"/>
      <c r="JF778" s="7"/>
      <c r="JG778" s="7"/>
      <c r="JH778" s="7"/>
      <c r="JI778" s="7"/>
      <c r="JJ778" s="7"/>
      <c r="JK778" s="7"/>
      <c r="JL778" s="7"/>
      <c r="JM778" s="7"/>
      <c r="JN778" s="7"/>
      <c r="JO778" s="7"/>
      <c r="JP778" s="7"/>
      <c r="JQ778" s="7"/>
      <c r="JR778" s="7"/>
      <c r="JS778" s="7"/>
      <c r="JT778" s="7"/>
      <c r="JU778" s="7"/>
      <c r="JV778" s="7"/>
      <c r="JW778" s="7"/>
      <c r="JX778" s="7"/>
      <c r="JY778" s="7"/>
      <c r="JZ778" s="7"/>
      <c r="KA778" s="7"/>
      <c r="KB778" s="7"/>
      <c r="KC778" s="7"/>
      <c r="KD778" s="7"/>
      <c r="KE778" s="7"/>
      <c r="KF778" s="7"/>
      <c r="KG778" s="7"/>
      <c r="KH778" s="7"/>
      <c r="KI778" s="7"/>
      <c r="KJ778" s="7"/>
      <c r="KK778" s="7"/>
      <c r="KL778" s="7"/>
      <c r="KM778" s="7"/>
      <c r="KN778" s="7"/>
      <c r="KO778" s="7"/>
      <c r="KP778" s="7"/>
      <c r="KQ778" s="7"/>
      <c r="KR778" s="7"/>
      <c r="KS778" s="7"/>
      <c r="KT778" s="7"/>
      <c r="KU778" s="7"/>
      <c r="KV778" s="7"/>
      <c r="KW778" s="7"/>
      <c r="KX778" s="7"/>
      <c r="KY778" s="7"/>
      <c r="KZ778" s="7"/>
      <c r="LA778" s="7"/>
      <c r="LB778" s="7"/>
      <c r="LC778" s="7"/>
      <c r="LD778" s="7"/>
      <c r="LE778" s="7"/>
      <c r="LF778" s="7"/>
      <c r="LG778" s="7"/>
      <c r="LH778" s="7"/>
      <c r="LI778" s="7"/>
      <c r="LJ778" s="7"/>
      <c r="LK778" s="7"/>
      <c r="LL778" s="7"/>
      <c r="LM778" s="7"/>
      <c r="LN778" s="7"/>
      <c r="LO778" s="7"/>
      <c r="LP778" s="7"/>
      <c r="LQ778" s="7"/>
      <c r="LR778" s="7"/>
      <c r="LS778" s="7"/>
      <c r="LT778" s="7"/>
      <c r="LU778" s="7"/>
      <c r="LV778" s="7"/>
      <c r="LW778" s="7"/>
      <c r="LX778" s="7"/>
      <c r="LY778" s="7"/>
      <c r="LZ778" s="7"/>
      <c r="MA778" s="7"/>
      <c r="MB778" s="7"/>
      <c r="MC778" s="7"/>
      <c r="MD778" s="7"/>
      <c r="ME778" s="7"/>
      <c r="MF778" s="7"/>
      <c r="MG778" s="7"/>
      <c r="MH778" s="7"/>
      <c r="MI778" s="7"/>
      <c r="MJ778" s="7"/>
      <c r="MK778" s="7"/>
      <c r="ML778" s="7"/>
      <c r="MM778" s="7"/>
      <c r="MN778" s="7"/>
      <c r="MO778" s="7"/>
      <c r="MP778" s="7"/>
      <c r="MQ778" s="7"/>
      <c r="MR778" s="7"/>
      <c r="MS778" s="7"/>
      <c r="MT778" s="7"/>
      <c r="MU778" s="7"/>
      <c r="MV778" s="7"/>
      <c r="MW778" s="7"/>
      <c r="MX778" s="7"/>
      <c r="MY778" s="7"/>
      <c r="MZ778" s="7"/>
      <c r="NA778" s="7"/>
      <c r="NB778" s="7"/>
      <c r="NC778" s="7"/>
      <c r="ND778" s="7"/>
      <c r="NE778" s="7"/>
      <c r="NF778" s="7"/>
      <c r="NG778" s="7"/>
      <c r="NH778" s="7"/>
      <c r="NI778" s="7"/>
      <c r="NJ778" s="7"/>
      <c r="NK778" s="7"/>
      <c r="NL778" s="7"/>
      <c r="NM778" s="7"/>
      <c r="NN778" s="7"/>
      <c r="NO778" s="7"/>
      <c r="NP778" s="7"/>
      <c r="NQ778" s="7"/>
      <c r="NR778" s="7"/>
      <c r="NS778" s="7"/>
      <c r="NT778" s="7"/>
      <c r="NU778" s="7"/>
      <c r="NV778" s="7"/>
      <c r="NW778" s="7"/>
      <c r="NX778" s="7"/>
      <c r="NY778" s="7"/>
      <c r="NZ778" s="7"/>
      <c r="OA778" s="7"/>
      <c r="OB778" s="7"/>
      <c r="OC778" s="7"/>
      <c r="OD778" s="7"/>
      <c r="OE778" s="7"/>
      <c r="OF778" s="7"/>
      <c r="OG778" s="7"/>
      <c r="OH778" s="7"/>
      <c r="OI778" s="7"/>
      <c r="OJ778" s="7"/>
      <c r="OK778" s="7"/>
      <c r="OL778" s="7"/>
      <c r="OM778" s="7"/>
      <c r="ON778" s="7"/>
      <c r="OO778" s="7"/>
      <c r="OP778" s="7"/>
      <c r="OQ778" s="7"/>
      <c r="OR778" s="7"/>
      <c r="OS778" s="7"/>
      <c r="OT778" s="7"/>
      <c r="OU778" s="7"/>
      <c r="OV778" s="7"/>
      <c r="OW778" s="7"/>
      <c r="OX778" s="7"/>
      <c r="OY778" s="7"/>
      <c r="OZ778" s="7"/>
      <c r="PA778" s="7"/>
      <c r="PB778" s="7"/>
      <c r="PC778" s="7"/>
      <c r="PD778" s="7"/>
      <c r="PE778" s="7"/>
      <c r="PF778" s="7"/>
      <c r="PG778" s="7"/>
      <c r="PH778" s="7"/>
      <c r="PI778" s="7"/>
      <c r="PJ778" s="7"/>
      <c r="PK778" s="7"/>
      <c r="PL778" s="7"/>
      <c r="PM778" s="7"/>
      <c r="PN778" s="7"/>
      <c r="PO778" s="7"/>
      <c r="PP778" s="7"/>
      <c r="PQ778" s="7"/>
      <c r="PR778" s="7"/>
      <c r="PS778" s="7"/>
      <c r="PT778" s="7"/>
      <c r="PU778" s="7"/>
      <c r="PV778" s="7"/>
      <c r="PW778" s="7"/>
      <c r="PX778" s="7"/>
      <c r="PY778" s="7"/>
      <c r="PZ778" s="7"/>
      <c r="QA778" s="7"/>
      <c r="QB778" s="7"/>
      <c r="QC778" s="7"/>
      <c r="QD778" s="7"/>
      <c r="QE778" s="7"/>
      <c r="QF778" s="7"/>
      <c r="QG778" s="7"/>
      <c r="QH778" s="7"/>
      <c r="QI778" s="7"/>
      <c r="QJ778" s="7"/>
      <c r="QK778" s="7"/>
      <c r="QL778" s="7"/>
      <c r="QM778" s="7"/>
      <c r="QN778" s="7"/>
      <c r="QO778" s="7"/>
      <c r="QP778" s="7"/>
      <c r="QQ778" s="7"/>
      <c r="QR778" s="7"/>
      <c r="QS778" s="7"/>
      <c r="QT778" s="7"/>
      <c r="QU778" s="7"/>
      <c r="QV778" s="7"/>
      <c r="QW778" s="7"/>
      <c r="QX778" s="7"/>
      <c r="QY778" s="7"/>
      <c r="QZ778" s="7"/>
      <c r="RA778" s="7"/>
      <c r="RB778" s="7"/>
      <c r="RC778" s="7"/>
      <c r="RD778" s="7"/>
      <c r="RE778" s="7"/>
      <c r="RF778" s="7"/>
      <c r="RG778" s="7"/>
      <c r="RH778" s="7"/>
      <c r="RI778" s="7"/>
      <c r="RJ778" s="7"/>
      <c r="RK778" s="7"/>
      <c r="RL778" s="7"/>
      <c r="RM778" s="7"/>
      <c r="RN778" s="7"/>
      <c r="RO778" s="7"/>
      <c r="RP778" s="7"/>
      <c r="RQ778" s="7"/>
      <c r="RR778" s="7"/>
      <c r="RS778" s="7"/>
      <c r="RT778" s="7"/>
      <c r="RU778" s="7"/>
      <c r="RV778" s="7"/>
      <c r="RW778" s="7"/>
      <c r="RX778" s="7"/>
      <c r="RY778" s="7"/>
      <c r="RZ778" s="7"/>
      <c r="SA778" s="7"/>
      <c r="SB778" s="7"/>
      <c r="SC778" s="7"/>
      <c r="SD778" s="7"/>
      <c r="SE778" s="7"/>
      <c r="SF778" s="7"/>
      <c r="SG778" s="7"/>
      <c r="SH778" s="7"/>
      <c r="SI778" s="7"/>
      <c r="SJ778" s="7"/>
      <c r="SK778" s="7"/>
    </row>
    <row r="779" ht="14.2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  <c r="DT779" s="7"/>
      <c r="DU779" s="7"/>
      <c r="DV779" s="7"/>
      <c r="DW779" s="7"/>
      <c r="DX779" s="7"/>
      <c r="DY779" s="7"/>
      <c r="DZ779" s="7"/>
      <c r="EA779" s="7"/>
      <c r="EB779" s="7"/>
      <c r="EC779" s="7"/>
      <c r="ED779" s="7"/>
      <c r="EE779" s="7"/>
      <c r="EF779" s="7"/>
      <c r="EG779" s="7"/>
      <c r="EH779" s="7"/>
      <c r="EI779" s="7"/>
      <c r="EJ779" s="7"/>
      <c r="EK779" s="7"/>
      <c r="EL779" s="7"/>
      <c r="EM779" s="7"/>
      <c r="EN779" s="7"/>
      <c r="EO779" s="7"/>
      <c r="EP779" s="7"/>
      <c r="EQ779" s="7"/>
      <c r="ER779" s="7"/>
      <c r="ES779" s="7"/>
      <c r="ET779" s="7"/>
      <c r="EU779" s="7"/>
      <c r="EV779" s="7"/>
      <c r="EW779" s="7"/>
      <c r="EX779" s="7"/>
      <c r="EY779" s="7"/>
      <c r="EZ779" s="7"/>
      <c r="FA779" s="7"/>
      <c r="FB779" s="7"/>
      <c r="FC779" s="7"/>
      <c r="FD779" s="7"/>
      <c r="FE779" s="7"/>
      <c r="FF779" s="7"/>
      <c r="FG779" s="7"/>
      <c r="FH779" s="7"/>
      <c r="FI779" s="7"/>
      <c r="FJ779" s="7"/>
      <c r="FK779" s="7"/>
      <c r="FL779" s="7"/>
      <c r="FM779" s="7"/>
      <c r="FN779" s="7"/>
      <c r="FO779" s="7"/>
      <c r="FP779" s="7"/>
      <c r="FQ779" s="7"/>
      <c r="FR779" s="7"/>
      <c r="FS779" s="7"/>
      <c r="FT779" s="7"/>
      <c r="FU779" s="7"/>
      <c r="FV779" s="7"/>
      <c r="FW779" s="7"/>
      <c r="FX779" s="7"/>
      <c r="FY779" s="7"/>
      <c r="FZ779" s="7"/>
      <c r="GA779" s="7"/>
      <c r="GB779" s="7"/>
      <c r="GC779" s="7"/>
      <c r="GD779" s="7"/>
      <c r="GE779" s="7"/>
      <c r="GF779" s="7"/>
      <c r="GG779" s="7"/>
      <c r="GH779" s="7"/>
      <c r="GI779" s="7"/>
      <c r="GJ779" s="7"/>
      <c r="GK779" s="7"/>
      <c r="GL779" s="7"/>
      <c r="GM779" s="7"/>
      <c r="GN779" s="7"/>
      <c r="GO779" s="7"/>
      <c r="GP779" s="7"/>
      <c r="GQ779" s="7"/>
      <c r="GR779" s="7"/>
      <c r="GS779" s="7"/>
      <c r="GT779" s="7"/>
      <c r="GU779" s="7"/>
      <c r="GV779" s="7"/>
      <c r="GW779" s="7"/>
      <c r="GX779" s="7"/>
      <c r="GY779" s="7"/>
      <c r="GZ779" s="7"/>
      <c r="HA779" s="7"/>
      <c r="HB779" s="7"/>
      <c r="HC779" s="7"/>
      <c r="HD779" s="7"/>
      <c r="HE779" s="7"/>
      <c r="HF779" s="7"/>
      <c r="HG779" s="7"/>
      <c r="HH779" s="7"/>
      <c r="HI779" s="7"/>
      <c r="HJ779" s="7"/>
      <c r="HK779" s="7"/>
      <c r="HL779" s="7"/>
      <c r="HM779" s="7"/>
      <c r="HN779" s="7"/>
      <c r="HO779" s="7"/>
      <c r="HP779" s="7"/>
      <c r="HQ779" s="7"/>
      <c r="HR779" s="7"/>
      <c r="HS779" s="7"/>
      <c r="HT779" s="7"/>
      <c r="HU779" s="7"/>
      <c r="HV779" s="7"/>
      <c r="HW779" s="7"/>
      <c r="HX779" s="7"/>
      <c r="HY779" s="7"/>
      <c r="HZ779" s="7"/>
      <c r="IA779" s="7"/>
      <c r="IB779" s="7"/>
      <c r="IC779" s="7"/>
      <c r="ID779" s="7"/>
      <c r="IE779" s="7"/>
      <c r="IF779" s="7"/>
      <c r="IG779" s="7"/>
      <c r="IH779" s="7"/>
      <c r="II779" s="7"/>
      <c r="IJ779" s="7"/>
      <c r="IK779" s="7"/>
      <c r="IL779" s="7"/>
      <c r="IM779" s="7"/>
      <c r="IN779" s="7"/>
      <c r="IO779" s="7"/>
      <c r="IP779" s="7"/>
      <c r="IQ779" s="7"/>
      <c r="IR779" s="7"/>
      <c r="IS779" s="7"/>
      <c r="IT779" s="7"/>
      <c r="IU779" s="7"/>
      <c r="IV779" s="7"/>
      <c r="IW779" s="7"/>
      <c r="IX779" s="7"/>
      <c r="IY779" s="7"/>
      <c r="IZ779" s="7"/>
      <c r="JA779" s="7"/>
      <c r="JB779" s="7"/>
      <c r="JC779" s="7"/>
      <c r="JD779" s="7"/>
      <c r="JE779" s="7"/>
      <c r="JF779" s="7"/>
      <c r="JG779" s="7"/>
      <c r="JH779" s="7"/>
      <c r="JI779" s="7"/>
      <c r="JJ779" s="7"/>
      <c r="JK779" s="7"/>
      <c r="JL779" s="7"/>
      <c r="JM779" s="7"/>
      <c r="JN779" s="7"/>
      <c r="JO779" s="7"/>
      <c r="JP779" s="7"/>
      <c r="JQ779" s="7"/>
      <c r="JR779" s="7"/>
      <c r="JS779" s="7"/>
      <c r="JT779" s="7"/>
      <c r="JU779" s="7"/>
      <c r="JV779" s="7"/>
      <c r="JW779" s="7"/>
      <c r="JX779" s="7"/>
      <c r="JY779" s="7"/>
      <c r="JZ779" s="7"/>
      <c r="KA779" s="7"/>
      <c r="KB779" s="7"/>
      <c r="KC779" s="7"/>
      <c r="KD779" s="7"/>
      <c r="KE779" s="7"/>
      <c r="KF779" s="7"/>
      <c r="KG779" s="7"/>
      <c r="KH779" s="7"/>
      <c r="KI779" s="7"/>
      <c r="KJ779" s="7"/>
      <c r="KK779" s="7"/>
      <c r="KL779" s="7"/>
      <c r="KM779" s="7"/>
      <c r="KN779" s="7"/>
      <c r="KO779" s="7"/>
      <c r="KP779" s="7"/>
      <c r="KQ779" s="7"/>
      <c r="KR779" s="7"/>
      <c r="KS779" s="7"/>
      <c r="KT779" s="7"/>
      <c r="KU779" s="7"/>
      <c r="KV779" s="7"/>
      <c r="KW779" s="7"/>
      <c r="KX779" s="7"/>
      <c r="KY779" s="7"/>
      <c r="KZ779" s="7"/>
      <c r="LA779" s="7"/>
      <c r="LB779" s="7"/>
      <c r="LC779" s="7"/>
      <c r="LD779" s="7"/>
      <c r="LE779" s="7"/>
      <c r="LF779" s="7"/>
      <c r="LG779" s="7"/>
      <c r="LH779" s="7"/>
      <c r="LI779" s="7"/>
      <c r="LJ779" s="7"/>
      <c r="LK779" s="7"/>
      <c r="LL779" s="7"/>
      <c r="LM779" s="7"/>
      <c r="LN779" s="7"/>
      <c r="LO779" s="7"/>
      <c r="LP779" s="7"/>
      <c r="LQ779" s="7"/>
      <c r="LR779" s="7"/>
      <c r="LS779" s="7"/>
      <c r="LT779" s="7"/>
      <c r="LU779" s="7"/>
      <c r="LV779" s="7"/>
      <c r="LW779" s="7"/>
      <c r="LX779" s="7"/>
      <c r="LY779" s="7"/>
      <c r="LZ779" s="7"/>
      <c r="MA779" s="7"/>
      <c r="MB779" s="7"/>
      <c r="MC779" s="7"/>
      <c r="MD779" s="7"/>
      <c r="ME779" s="7"/>
      <c r="MF779" s="7"/>
      <c r="MG779" s="7"/>
      <c r="MH779" s="7"/>
      <c r="MI779" s="7"/>
      <c r="MJ779" s="7"/>
      <c r="MK779" s="7"/>
      <c r="ML779" s="7"/>
      <c r="MM779" s="7"/>
      <c r="MN779" s="7"/>
      <c r="MO779" s="7"/>
      <c r="MP779" s="7"/>
      <c r="MQ779" s="7"/>
      <c r="MR779" s="7"/>
      <c r="MS779" s="7"/>
      <c r="MT779" s="7"/>
      <c r="MU779" s="7"/>
      <c r="MV779" s="7"/>
      <c r="MW779" s="7"/>
      <c r="MX779" s="7"/>
      <c r="MY779" s="7"/>
      <c r="MZ779" s="7"/>
      <c r="NA779" s="7"/>
      <c r="NB779" s="7"/>
      <c r="NC779" s="7"/>
      <c r="ND779" s="7"/>
      <c r="NE779" s="7"/>
      <c r="NF779" s="7"/>
      <c r="NG779" s="7"/>
      <c r="NH779" s="7"/>
      <c r="NI779" s="7"/>
      <c r="NJ779" s="7"/>
      <c r="NK779" s="7"/>
      <c r="NL779" s="7"/>
      <c r="NM779" s="7"/>
      <c r="NN779" s="7"/>
      <c r="NO779" s="7"/>
      <c r="NP779" s="7"/>
      <c r="NQ779" s="7"/>
      <c r="NR779" s="7"/>
      <c r="NS779" s="7"/>
      <c r="NT779" s="7"/>
      <c r="NU779" s="7"/>
      <c r="NV779" s="7"/>
      <c r="NW779" s="7"/>
      <c r="NX779" s="7"/>
      <c r="NY779" s="7"/>
      <c r="NZ779" s="7"/>
      <c r="OA779" s="7"/>
      <c r="OB779" s="7"/>
      <c r="OC779" s="7"/>
      <c r="OD779" s="7"/>
      <c r="OE779" s="7"/>
      <c r="OF779" s="7"/>
      <c r="OG779" s="7"/>
      <c r="OH779" s="7"/>
      <c r="OI779" s="7"/>
      <c r="OJ779" s="7"/>
      <c r="OK779" s="7"/>
      <c r="OL779" s="7"/>
      <c r="OM779" s="7"/>
      <c r="ON779" s="7"/>
      <c r="OO779" s="7"/>
      <c r="OP779" s="7"/>
      <c r="OQ779" s="7"/>
      <c r="OR779" s="7"/>
      <c r="OS779" s="7"/>
      <c r="OT779" s="7"/>
      <c r="OU779" s="7"/>
      <c r="OV779" s="7"/>
      <c r="OW779" s="7"/>
      <c r="OX779" s="7"/>
      <c r="OY779" s="7"/>
      <c r="OZ779" s="7"/>
      <c r="PA779" s="7"/>
      <c r="PB779" s="7"/>
      <c r="PC779" s="7"/>
      <c r="PD779" s="7"/>
      <c r="PE779" s="7"/>
      <c r="PF779" s="7"/>
      <c r="PG779" s="7"/>
      <c r="PH779" s="7"/>
      <c r="PI779" s="7"/>
      <c r="PJ779" s="7"/>
      <c r="PK779" s="7"/>
      <c r="PL779" s="7"/>
      <c r="PM779" s="7"/>
      <c r="PN779" s="7"/>
      <c r="PO779" s="7"/>
      <c r="PP779" s="7"/>
      <c r="PQ779" s="7"/>
      <c r="PR779" s="7"/>
      <c r="PS779" s="7"/>
      <c r="PT779" s="7"/>
      <c r="PU779" s="7"/>
      <c r="PV779" s="7"/>
      <c r="PW779" s="7"/>
      <c r="PX779" s="7"/>
      <c r="PY779" s="7"/>
      <c r="PZ779" s="7"/>
      <c r="QA779" s="7"/>
      <c r="QB779" s="7"/>
      <c r="QC779" s="7"/>
      <c r="QD779" s="7"/>
      <c r="QE779" s="7"/>
      <c r="QF779" s="7"/>
      <c r="QG779" s="7"/>
      <c r="QH779" s="7"/>
      <c r="QI779" s="7"/>
      <c r="QJ779" s="7"/>
      <c r="QK779" s="7"/>
      <c r="QL779" s="7"/>
      <c r="QM779" s="7"/>
      <c r="QN779" s="7"/>
      <c r="QO779" s="7"/>
      <c r="QP779" s="7"/>
      <c r="QQ779" s="7"/>
      <c r="QR779" s="7"/>
      <c r="QS779" s="7"/>
      <c r="QT779" s="7"/>
      <c r="QU779" s="7"/>
      <c r="QV779" s="7"/>
      <c r="QW779" s="7"/>
      <c r="QX779" s="7"/>
      <c r="QY779" s="7"/>
      <c r="QZ779" s="7"/>
      <c r="RA779" s="7"/>
      <c r="RB779" s="7"/>
      <c r="RC779" s="7"/>
      <c r="RD779" s="7"/>
      <c r="RE779" s="7"/>
      <c r="RF779" s="7"/>
      <c r="RG779" s="7"/>
      <c r="RH779" s="7"/>
      <c r="RI779" s="7"/>
      <c r="RJ779" s="7"/>
      <c r="RK779" s="7"/>
      <c r="RL779" s="7"/>
      <c r="RM779" s="7"/>
      <c r="RN779" s="7"/>
      <c r="RO779" s="7"/>
      <c r="RP779" s="7"/>
      <c r="RQ779" s="7"/>
      <c r="RR779" s="7"/>
      <c r="RS779" s="7"/>
      <c r="RT779" s="7"/>
      <c r="RU779" s="7"/>
      <c r="RV779" s="7"/>
      <c r="RW779" s="7"/>
      <c r="RX779" s="7"/>
      <c r="RY779" s="7"/>
      <c r="RZ779" s="7"/>
      <c r="SA779" s="7"/>
      <c r="SB779" s="7"/>
      <c r="SC779" s="7"/>
      <c r="SD779" s="7"/>
      <c r="SE779" s="7"/>
      <c r="SF779" s="7"/>
      <c r="SG779" s="7"/>
      <c r="SH779" s="7"/>
      <c r="SI779" s="7"/>
      <c r="SJ779" s="7"/>
      <c r="SK779" s="7"/>
    </row>
    <row r="780" ht="14.2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  <c r="DT780" s="7"/>
      <c r="DU780" s="7"/>
      <c r="DV780" s="7"/>
      <c r="DW780" s="7"/>
      <c r="DX780" s="7"/>
      <c r="DY780" s="7"/>
      <c r="DZ780" s="7"/>
      <c r="EA780" s="7"/>
      <c r="EB780" s="7"/>
      <c r="EC780" s="7"/>
      <c r="ED780" s="7"/>
      <c r="EE780" s="7"/>
      <c r="EF780" s="7"/>
      <c r="EG780" s="7"/>
      <c r="EH780" s="7"/>
      <c r="EI780" s="7"/>
      <c r="EJ780" s="7"/>
      <c r="EK780" s="7"/>
      <c r="EL780" s="7"/>
      <c r="EM780" s="7"/>
      <c r="EN780" s="7"/>
      <c r="EO780" s="7"/>
      <c r="EP780" s="7"/>
      <c r="EQ780" s="7"/>
      <c r="ER780" s="7"/>
      <c r="ES780" s="7"/>
      <c r="ET780" s="7"/>
      <c r="EU780" s="7"/>
      <c r="EV780" s="7"/>
      <c r="EW780" s="7"/>
      <c r="EX780" s="7"/>
      <c r="EY780" s="7"/>
      <c r="EZ780" s="7"/>
      <c r="FA780" s="7"/>
      <c r="FB780" s="7"/>
      <c r="FC780" s="7"/>
      <c r="FD780" s="7"/>
      <c r="FE780" s="7"/>
      <c r="FF780" s="7"/>
      <c r="FG780" s="7"/>
      <c r="FH780" s="7"/>
      <c r="FI780" s="7"/>
      <c r="FJ780" s="7"/>
      <c r="FK780" s="7"/>
      <c r="FL780" s="7"/>
      <c r="FM780" s="7"/>
      <c r="FN780" s="7"/>
      <c r="FO780" s="7"/>
      <c r="FP780" s="7"/>
      <c r="FQ780" s="7"/>
      <c r="FR780" s="7"/>
      <c r="FS780" s="7"/>
      <c r="FT780" s="7"/>
      <c r="FU780" s="7"/>
      <c r="FV780" s="7"/>
      <c r="FW780" s="7"/>
      <c r="FX780" s="7"/>
      <c r="FY780" s="7"/>
      <c r="FZ780" s="7"/>
      <c r="GA780" s="7"/>
      <c r="GB780" s="7"/>
      <c r="GC780" s="7"/>
      <c r="GD780" s="7"/>
      <c r="GE780" s="7"/>
      <c r="GF780" s="7"/>
      <c r="GG780" s="7"/>
      <c r="GH780" s="7"/>
      <c r="GI780" s="7"/>
      <c r="GJ780" s="7"/>
      <c r="GK780" s="7"/>
      <c r="GL780" s="7"/>
      <c r="GM780" s="7"/>
      <c r="GN780" s="7"/>
      <c r="GO780" s="7"/>
      <c r="GP780" s="7"/>
      <c r="GQ780" s="7"/>
      <c r="GR780" s="7"/>
      <c r="GS780" s="7"/>
      <c r="GT780" s="7"/>
      <c r="GU780" s="7"/>
      <c r="GV780" s="7"/>
      <c r="GW780" s="7"/>
      <c r="GX780" s="7"/>
      <c r="GY780" s="7"/>
      <c r="GZ780" s="7"/>
      <c r="HA780" s="7"/>
      <c r="HB780" s="7"/>
      <c r="HC780" s="7"/>
      <c r="HD780" s="7"/>
      <c r="HE780" s="7"/>
      <c r="HF780" s="7"/>
      <c r="HG780" s="7"/>
      <c r="HH780" s="7"/>
      <c r="HI780" s="7"/>
      <c r="HJ780" s="7"/>
      <c r="HK780" s="7"/>
      <c r="HL780" s="7"/>
      <c r="HM780" s="7"/>
      <c r="HN780" s="7"/>
      <c r="HO780" s="7"/>
      <c r="HP780" s="7"/>
      <c r="HQ780" s="7"/>
      <c r="HR780" s="7"/>
      <c r="HS780" s="7"/>
      <c r="HT780" s="7"/>
      <c r="HU780" s="7"/>
      <c r="HV780" s="7"/>
      <c r="HW780" s="7"/>
      <c r="HX780" s="7"/>
      <c r="HY780" s="7"/>
      <c r="HZ780" s="7"/>
      <c r="IA780" s="7"/>
      <c r="IB780" s="7"/>
      <c r="IC780" s="7"/>
      <c r="ID780" s="7"/>
      <c r="IE780" s="7"/>
      <c r="IF780" s="7"/>
      <c r="IG780" s="7"/>
      <c r="IH780" s="7"/>
      <c r="II780" s="7"/>
      <c r="IJ780" s="7"/>
      <c r="IK780" s="7"/>
      <c r="IL780" s="7"/>
      <c r="IM780" s="7"/>
      <c r="IN780" s="7"/>
      <c r="IO780" s="7"/>
      <c r="IP780" s="7"/>
      <c r="IQ780" s="7"/>
      <c r="IR780" s="7"/>
      <c r="IS780" s="7"/>
      <c r="IT780" s="7"/>
      <c r="IU780" s="7"/>
      <c r="IV780" s="7"/>
      <c r="IW780" s="7"/>
      <c r="IX780" s="7"/>
      <c r="IY780" s="7"/>
      <c r="IZ780" s="7"/>
      <c r="JA780" s="7"/>
      <c r="JB780" s="7"/>
      <c r="JC780" s="7"/>
      <c r="JD780" s="7"/>
      <c r="JE780" s="7"/>
      <c r="JF780" s="7"/>
      <c r="JG780" s="7"/>
      <c r="JH780" s="7"/>
      <c r="JI780" s="7"/>
      <c r="JJ780" s="7"/>
      <c r="JK780" s="7"/>
      <c r="JL780" s="7"/>
      <c r="JM780" s="7"/>
      <c r="JN780" s="7"/>
      <c r="JO780" s="7"/>
      <c r="JP780" s="7"/>
      <c r="JQ780" s="7"/>
      <c r="JR780" s="7"/>
      <c r="JS780" s="7"/>
      <c r="JT780" s="7"/>
      <c r="JU780" s="7"/>
      <c r="JV780" s="7"/>
      <c r="JW780" s="7"/>
      <c r="JX780" s="7"/>
      <c r="JY780" s="7"/>
      <c r="JZ780" s="7"/>
      <c r="KA780" s="7"/>
      <c r="KB780" s="7"/>
      <c r="KC780" s="7"/>
      <c r="KD780" s="7"/>
      <c r="KE780" s="7"/>
      <c r="KF780" s="7"/>
      <c r="KG780" s="7"/>
      <c r="KH780" s="7"/>
      <c r="KI780" s="7"/>
      <c r="KJ780" s="7"/>
      <c r="KK780" s="7"/>
      <c r="KL780" s="7"/>
      <c r="KM780" s="7"/>
      <c r="KN780" s="7"/>
      <c r="KO780" s="7"/>
      <c r="KP780" s="7"/>
      <c r="KQ780" s="7"/>
      <c r="KR780" s="7"/>
      <c r="KS780" s="7"/>
      <c r="KT780" s="7"/>
      <c r="KU780" s="7"/>
      <c r="KV780" s="7"/>
      <c r="KW780" s="7"/>
      <c r="KX780" s="7"/>
      <c r="KY780" s="7"/>
      <c r="KZ780" s="7"/>
      <c r="LA780" s="7"/>
      <c r="LB780" s="7"/>
      <c r="LC780" s="7"/>
      <c r="LD780" s="7"/>
      <c r="LE780" s="7"/>
      <c r="LF780" s="7"/>
      <c r="LG780" s="7"/>
      <c r="LH780" s="7"/>
      <c r="LI780" s="7"/>
      <c r="LJ780" s="7"/>
      <c r="LK780" s="7"/>
      <c r="LL780" s="7"/>
      <c r="LM780" s="7"/>
      <c r="LN780" s="7"/>
      <c r="LO780" s="7"/>
      <c r="LP780" s="7"/>
      <c r="LQ780" s="7"/>
      <c r="LR780" s="7"/>
      <c r="LS780" s="7"/>
      <c r="LT780" s="7"/>
      <c r="LU780" s="7"/>
      <c r="LV780" s="7"/>
      <c r="LW780" s="7"/>
      <c r="LX780" s="7"/>
      <c r="LY780" s="7"/>
      <c r="LZ780" s="7"/>
      <c r="MA780" s="7"/>
      <c r="MB780" s="7"/>
      <c r="MC780" s="7"/>
      <c r="MD780" s="7"/>
      <c r="ME780" s="7"/>
      <c r="MF780" s="7"/>
      <c r="MG780" s="7"/>
      <c r="MH780" s="7"/>
      <c r="MI780" s="7"/>
      <c r="MJ780" s="7"/>
      <c r="MK780" s="7"/>
      <c r="ML780" s="7"/>
      <c r="MM780" s="7"/>
      <c r="MN780" s="7"/>
      <c r="MO780" s="7"/>
      <c r="MP780" s="7"/>
      <c r="MQ780" s="7"/>
      <c r="MR780" s="7"/>
      <c r="MS780" s="7"/>
      <c r="MT780" s="7"/>
      <c r="MU780" s="7"/>
      <c r="MV780" s="7"/>
      <c r="MW780" s="7"/>
      <c r="MX780" s="7"/>
      <c r="MY780" s="7"/>
      <c r="MZ780" s="7"/>
      <c r="NA780" s="7"/>
      <c r="NB780" s="7"/>
      <c r="NC780" s="7"/>
      <c r="ND780" s="7"/>
      <c r="NE780" s="7"/>
      <c r="NF780" s="7"/>
      <c r="NG780" s="7"/>
      <c r="NH780" s="7"/>
      <c r="NI780" s="7"/>
      <c r="NJ780" s="7"/>
      <c r="NK780" s="7"/>
      <c r="NL780" s="7"/>
      <c r="NM780" s="7"/>
      <c r="NN780" s="7"/>
      <c r="NO780" s="7"/>
      <c r="NP780" s="7"/>
      <c r="NQ780" s="7"/>
      <c r="NR780" s="7"/>
      <c r="NS780" s="7"/>
      <c r="NT780" s="7"/>
      <c r="NU780" s="7"/>
      <c r="NV780" s="7"/>
      <c r="NW780" s="7"/>
      <c r="NX780" s="7"/>
      <c r="NY780" s="7"/>
      <c r="NZ780" s="7"/>
      <c r="OA780" s="7"/>
      <c r="OB780" s="7"/>
      <c r="OC780" s="7"/>
      <c r="OD780" s="7"/>
      <c r="OE780" s="7"/>
      <c r="OF780" s="7"/>
      <c r="OG780" s="7"/>
      <c r="OH780" s="7"/>
      <c r="OI780" s="7"/>
      <c r="OJ780" s="7"/>
      <c r="OK780" s="7"/>
      <c r="OL780" s="7"/>
      <c r="OM780" s="7"/>
      <c r="ON780" s="7"/>
      <c r="OO780" s="7"/>
      <c r="OP780" s="7"/>
      <c r="OQ780" s="7"/>
      <c r="OR780" s="7"/>
      <c r="OS780" s="7"/>
      <c r="OT780" s="7"/>
      <c r="OU780" s="7"/>
      <c r="OV780" s="7"/>
      <c r="OW780" s="7"/>
      <c r="OX780" s="7"/>
      <c r="OY780" s="7"/>
      <c r="OZ780" s="7"/>
      <c r="PA780" s="7"/>
      <c r="PB780" s="7"/>
      <c r="PC780" s="7"/>
      <c r="PD780" s="7"/>
      <c r="PE780" s="7"/>
      <c r="PF780" s="7"/>
      <c r="PG780" s="7"/>
      <c r="PH780" s="7"/>
      <c r="PI780" s="7"/>
      <c r="PJ780" s="7"/>
      <c r="PK780" s="7"/>
      <c r="PL780" s="7"/>
      <c r="PM780" s="7"/>
      <c r="PN780" s="7"/>
      <c r="PO780" s="7"/>
      <c r="PP780" s="7"/>
      <c r="PQ780" s="7"/>
      <c r="PR780" s="7"/>
      <c r="PS780" s="7"/>
      <c r="PT780" s="7"/>
      <c r="PU780" s="7"/>
      <c r="PV780" s="7"/>
      <c r="PW780" s="7"/>
      <c r="PX780" s="7"/>
      <c r="PY780" s="7"/>
      <c r="PZ780" s="7"/>
      <c r="QA780" s="7"/>
      <c r="QB780" s="7"/>
      <c r="QC780" s="7"/>
      <c r="QD780" s="7"/>
      <c r="QE780" s="7"/>
      <c r="QF780" s="7"/>
      <c r="QG780" s="7"/>
      <c r="QH780" s="7"/>
      <c r="QI780" s="7"/>
      <c r="QJ780" s="7"/>
      <c r="QK780" s="7"/>
      <c r="QL780" s="7"/>
      <c r="QM780" s="7"/>
      <c r="QN780" s="7"/>
      <c r="QO780" s="7"/>
      <c r="QP780" s="7"/>
      <c r="QQ780" s="7"/>
      <c r="QR780" s="7"/>
      <c r="QS780" s="7"/>
      <c r="QT780" s="7"/>
      <c r="QU780" s="7"/>
      <c r="QV780" s="7"/>
      <c r="QW780" s="7"/>
      <c r="QX780" s="7"/>
      <c r="QY780" s="7"/>
      <c r="QZ780" s="7"/>
      <c r="RA780" s="7"/>
      <c r="RB780" s="7"/>
      <c r="RC780" s="7"/>
      <c r="RD780" s="7"/>
      <c r="RE780" s="7"/>
      <c r="RF780" s="7"/>
      <c r="RG780" s="7"/>
      <c r="RH780" s="7"/>
      <c r="RI780" s="7"/>
      <c r="RJ780" s="7"/>
      <c r="RK780" s="7"/>
      <c r="RL780" s="7"/>
      <c r="RM780" s="7"/>
      <c r="RN780" s="7"/>
      <c r="RO780" s="7"/>
      <c r="RP780" s="7"/>
      <c r="RQ780" s="7"/>
      <c r="RR780" s="7"/>
      <c r="RS780" s="7"/>
      <c r="RT780" s="7"/>
      <c r="RU780" s="7"/>
      <c r="RV780" s="7"/>
      <c r="RW780" s="7"/>
      <c r="RX780" s="7"/>
      <c r="RY780" s="7"/>
      <c r="RZ780" s="7"/>
      <c r="SA780" s="7"/>
      <c r="SB780" s="7"/>
      <c r="SC780" s="7"/>
      <c r="SD780" s="7"/>
      <c r="SE780" s="7"/>
      <c r="SF780" s="7"/>
      <c r="SG780" s="7"/>
      <c r="SH780" s="7"/>
      <c r="SI780" s="7"/>
      <c r="SJ780" s="7"/>
      <c r="SK780" s="7"/>
    </row>
    <row r="781" ht="14.2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  <c r="DT781" s="7"/>
      <c r="DU781" s="7"/>
      <c r="DV781" s="7"/>
      <c r="DW781" s="7"/>
      <c r="DX781" s="7"/>
      <c r="DY781" s="7"/>
      <c r="DZ781" s="7"/>
      <c r="EA781" s="7"/>
      <c r="EB781" s="7"/>
      <c r="EC781" s="7"/>
      <c r="ED781" s="7"/>
      <c r="EE781" s="7"/>
      <c r="EF781" s="7"/>
      <c r="EG781" s="7"/>
      <c r="EH781" s="7"/>
      <c r="EI781" s="7"/>
      <c r="EJ781" s="7"/>
      <c r="EK781" s="7"/>
      <c r="EL781" s="7"/>
      <c r="EM781" s="7"/>
      <c r="EN781" s="7"/>
      <c r="EO781" s="7"/>
      <c r="EP781" s="7"/>
      <c r="EQ781" s="7"/>
      <c r="ER781" s="7"/>
      <c r="ES781" s="7"/>
      <c r="ET781" s="7"/>
      <c r="EU781" s="7"/>
      <c r="EV781" s="7"/>
      <c r="EW781" s="7"/>
      <c r="EX781" s="7"/>
      <c r="EY781" s="7"/>
      <c r="EZ781" s="7"/>
      <c r="FA781" s="7"/>
      <c r="FB781" s="7"/>
      <c r="FC781" s="7"/>
      <c r="FD781" s="7"/>
      <c r="FE781" s="7"/>
      <c r="FF781" s="7"/>
      <c r="FG781" s="7"/>
      <c r="FH781" s="7"/>
      <c r="FI781" s="7"/>
      <c r="FJ781" s="7"/>
      <c r="FK781" s="7"/>
      <c r="FL781" s="7"/>
      <c r="FM781" s="7"/>
      <c r="FN781" s="7"/>
      <c r="FO781" s="7"/>
      <c r="FP781" s="7"/>
      <c r="FQ781" s="7"/>
      <c r="FR781" s="7"/>
      <c r="FS781" s="7"/>
      <c r="FT781" s="7"/>
      <c r="FU781" s="7"/>
      <c r="FV781" s="7"/>
      <c r="FW781" s="7"/>
      <c r="FX781" s="7"/>
      <c r="FY781" s="7"/>
      <c r="FZ781" s="7"/>
      <c r="GA781" s="7"/>
      <c r="GB781" s="7"/>
      <c r="GC781" s="7"/>
      <c r="GD781" s="7"/>
      <c r="GE781" s="7"/>
      <c r="GF781" s="7"/>
      <c r="GG781" s="7"/>
      <c r="GH781" s="7"/>
      <c r="GI781" s="7"/>
      <c r="GJ781" s="7"/>
      <c r="GK781" s="7"/>
      <c r="GL781" s="7"/>
      <c r="GM781" s="7"/>
      <c r="GN781" s="7"/>
      <c r="GO781" s="7"/>
      <c r="GP781" s="7"/>
      <c r="GQ781" s="7"/>
      <c r="GR781" s="7"/>
      <c r="GS781" s="7"/>
      <c r="GT781" s="7"/>
      <c r="GU781" s="7"/>
      <c r="GV781" s="7"/>
      <c r="GW781" s="7"/>
      <c r="GX781" s="7"/>
      <c r="GY781" s="7"/>
      <c r="GZ781" s="7"/>
      <c r="HA781" s="7"/>
      <c r="HB781" s="7"/>
      <c r="HC781" s="7"/>
      <c r="HD781" s="7"/>
      <c r="HE781" s="7"/>
      <c r="HF781" s="7"/>
      <c r="HG781" s="7"/>
      <c r="HH781" s="7"/>
      <c r="HI781" s="7"/>
      <c r="HJ781" s="7"/>
      <c r="HK781" s="7"/>
      <c r="HL781" s="7"/>
      <c r="HM781" s="7"/>
      <c r="HN781" s="7"/>
      <c r="HO781" s="7"/>
      <c r="HP781" s="7"/>
      <c r="HQ781" s="7"/>
      <c r="HR781" s="7"/>
      <c r="HS781" s="7"/>
      <c r="HT781" s="7"/>
      <c r="HU781" s="7"/>
      <c r="HV781" s="7"/>
      <c r="HW781" s="7"/>
      <c r="HX781" s="7"/>
      <c r="HY781" s="7"/>
      <c r="HZ781" s="7"/>
      <c r="IA781" s="7"/>
      <c r="IB781" s="7"/>
      <c r="IC781" s="7"/>
      <c r="ID781" s="7"/>
      <c r="IE781" s="7"/>
      <c r="IF781" s="7"/>
      <c r="IG781" s="7"/>
      <c r="IH781" s="7"/>
      <c r="II781" s="7"/>
      <c r="IJ781" s="7"/>
      <c r="IK781" s="7"/>
      <c r="IL781" s="7"/>
      <c r="IM781" s="7"/>
      <c r="IN781" s="7"/>
      <c r="IO781" s="7"/>
      <c r="IP781" s="7"/>
      <c r="IQ781" s="7"/>
      <c r="IR781" s="7"/>
      <c r="IS781" s="7"/>
      <c r="IT781" s="7"/>
      <c r="IU781" s="7"/>
      <c r="IV781" s="7"/>
      <c r="IW781" s="7"/>
      <c r="IX781" s="7"/>
      <c r="IY781" s="7"/>
      <c r="IZ781" s="7"/>
      <c r="JA781" s="7"/>
      <c r="JB781" s="7"/>
      <c r="JC781" s="7"/>
      <c r="JD781" s="7"/>
      <c r="JE781" s="7"/>
      <c r="JF781" s="7"/>
      <c r="JG781" s="7"/>
      <c r="JH781" s="7"/>
      <c r="JI781" s="7"/>
      <c r="JJ781" s="7"/>
      <c r="JK781" s="7"/>
      <c r="JL781" s="7"/>
      <c r="JM781" s="7"/>
      <c r="JN781" s="7"/>
      <c r="JO781" s="7"/>
      <c r="JP781" s="7"/>
      <c r="JQ781" s="7"/>
      <c r="JR781" s="7"/>
      <c r="JS781" s="7"/>
      <c r="JT781" s="7"/>
      <c r="JU781" s="7"/>
      <c r="JV781" s="7"/>
      <c r="JW781" s="7"/>
      <c r="JX781" s="7"/>
      <c r="JY781" s="7"/>
      <c r="JZ781" s="7"/>
      <c r="KA781" s="7"/>
      <c r="KB781" s="7"/>
      <c r="KC781" s="7"/>
      <c r="KD781" s="7"/>
      <c r="KE781" s="7"/>
      <c r="KF781" s="7"/>
      <c r="KG781" s="7"/>
      <c r="KH781" s="7"/>
      <c r="KI781" s="7"/>
      <c r="KJ781" s="7"/>
      <c r="KK781" s="7"/>
      <c r="KL781" s="7"/>
      <c r="KM781" s="7"/>
      <c r="KN781" s="7"/>
      <c r="KO781" s="7"/>
      <c r="KP781" s="7"/>
      <c r="KQ781" s="7"/>
      <c r="KR781" s="7"/>
      <c r="KS781" s="7"/>
      <c r="KT781" s="7"/>
      <c r="KU781" s="7"/>
      <c r="KV781" s="7"/>
      <c r="KW781" s="7"/>
      <c r="KX781" s="7"/>
      <c r="KY781" s="7"/>
      <c r="KZ781" s="7"/>
      <c r="LA781" s="7"/>
      <c r="LB781" s="7"/>
      <c r="LC781" s="7"/>
      <c r="LD781" s="7"/>
      <c r="LE781" s="7"/>
      <c r="LF781" s="7"/>
      <c r="LG781" s="7"/>
      <c r="LH781" s="7"/>
      <c r="LI781" s="7"/>
      <c r="LJ781" s="7"/>
      <c r="LK781" s="7"/>
      <c r="LL781" s="7"/>
      <c r="LM781" s="7"/>
      <c r="LN781" s="7"/>
      <c r="LO781" s="7"/>
      <c r="LP781" s="7"/>
      <c r="LQ781" s="7"/>
      <c r="LR781" s="7"/>
      <c r="LS781" s="7"/>
      <c r="LT781" s="7"/>
      <c r="LU781" s="7"/>
      <c r="LV781" s="7"/>
      <c r="LW781" s="7"/>
      <c r="LX781" s="7"/>
      <c r="LY781" s="7"/>
      <c r="LZ781" s="7"/>
      <c r="MA781" s="7"/>
      <c r="MB781" s="7"/>
      <c r="MC781" s="7"/>
      <c r="MD781" s="7"/>
      <c r="ME781" s="7"/>
      <c r="MF781" s="7"/>
      <c r="MG781" s="7"/>
      <c r="MH781" s="7"/>
      <c r="MI781" s="7"/>
      <c r="MJ781" s="7"/>
      <c r="MK781" s="7"/>
      <c r="ML781" s="7"/>
      <c r="MM781" s="7"/>
      <c r="MN781" s="7"/>
      <c r="MO781" s="7"/>
      <c r="MP781" s="7"/>
      <c r="MQ781" s="7"/>
      <c r="MR781" s="7"/>
      <c r="MS781" s="7"/>
      <c r="MT781" s="7"/>
      <c r="MU781" s="7"/>
      <c r="MV781" s="7"/>
      <c r="MW781" s="7"/>
      <c r="MX781" s="7"/>
      <c r="MY781" s="7"/>
      <c r="MZ781" s="7"/>
      <c r="NA781" s="7"/>
      <c r="NB781" s="7"/>
      <c r="NC781" s="7"/>
      <c r="ND781" s="7"/>
      <c r="NE781" s="7"/>
      <c r="NF781" s="7"/>
      <c r="NG781" s="7"/>
      <c r="NH781" s="7"/>
      <c r="NI781" s="7"/>
      <c r="NJ781" s="7"/>
      <c r="NK781" s="7"/>
      <c r="NL781" s="7"/>
      <c r="NM781" s="7"/>
      <c r="NN781" s="7"/>
      <c r="NO781" s="7"/>
      <c r="NP781" s="7"/>
      <c r="NQ781" s="7"/>
      <c r="NR781" s="7"/>
      <c r="NS781" s="7"/>
      <c r="NT781" s="7"/>
      <c r="NU781" s="7"/>
      <c r="NV781" s="7"/>
      <c r="NW781" s="7"/>
      <c r="NX781" s="7"/>
      <c r="NY781" s="7"/>
      <c r="NZ781" s="7"/>
      <c r="OA781" s="7"/>
      <c r="OB781" s="7"/>
      <c r="OC781" s="7"/>
      <c r="OD781" s="7"/>
      <c r="OE781" s="7"/>
      <c r="OF781" s="7"/>
      <c r="OG781" s="7"/>
      <c r="OH781" s="7"/>
      <c r="OI781" s="7"/>
      <c r="OJ781" s="7"/>
      <c r="OK781" s="7"/>
      <c r="OL781" s="7"/>
      <c r="OM781" s="7"/>
      <c r="ON781" s="7"/>
      <c r="OO781" s="7"/>
      <c r="OP781" s="7"/>
      <c r="OQ781" s="7"/>
      <c r="OR781" s="7"/>
      <c r="OS781" s="7"/>
      <c r="OT781" s="7"/>
      <c r="OU781" s="7"/>
      <c r="OV781" s="7"/>
      <c r="OW781" s="7"/>
      <c r="OX781" s="7"/>
      <c r="OY781" s="7"/>
      <c r="OZ781" s="7"/>
      <c r="PA781" s="7"/>
      <c r="PB781" s="7"/>
      <c r="PC781" s="7"/>
      <c r="PD781" s="7"/>
      <c r="PE781" s="7"/>
      <c r="PF781" s="7"/>
      <c r="PG781" s="7"/>
      <c r="PH781" s="7"/>
      <c r="PI781" s="7"/>
      <c r="PJ781" s="7"/>
      <c r="PK781" s="7"/>
      <c r="PL781" s="7"/>
      <c r="PM781" s="7"/>
      <c r="PN781" s="7"/>
      <c r="PO781" s="7"/>
      <c r="PP781" s="7"/>
      <c r="PQ781" s="7"/>
      <c r="PR781" s="7"/>
      <c r="PS781" s="7"/>
      <c r="PT781" s="7"/>
      <c r="PU781" s="7"/>
      <c r="PV781" s="7"/>
      <c r="PW781" s="7"/>
      <c r="PX781" s="7"/>
      <c r="PY781" s="7"/>
      <c r="PZ781" s="7"/>
      <c r="QA781" s="7"/>
      <c r="QB781" s="7"/>
      <c r="QC781" s="7"/>
      <c r="QD781" s="7"/>
      <c r="QE781" s="7"/>
      <c r="QF781" s="7"/>
      <c r="QG781" s="7"/>
      <c r="QH781" s="7"/>
      <c r="QI781" s="7"/>
      <c r="QJ781" s="7"/>
      <c r="QK781" s="7"/>
      <c r="QL781" s="7"/>
      <c r="QM781" s="7"/>
      <c r="QN781" s="7"/>
      <c r="QO781" s="7"/>
      <c r="QP781" s="7"/>
      <c r="QQ781" s="7"/>
      <c r="QR781" s="7"/>
      <c r="QS781" s="7"/>
      <c r="QT781" s="7"/>
      <c r="QU781" s="7"/>
      <c r="QV781" s="7"/>
      <c r="QW781" s="7"/>
      <c r="QX781" s="7"/>
      <c r="QY781" s="7"/>
      <c r="QZ781" s="7"/>
      <c r="RA781" s="7"/>
      <c r="RB781" s="7"/>
      <c r="RC781" s="7"/>
      <c r="RD781" s="7"/>
      <c r="RE781" s="7"/>
      <c r="RF781" s="7"/>
      <c r="RG781" s="7"/>
      <c r="RH781" s="7"/>
      <c r="RI781" s="7"/>
      <c r="RJ781" s="7"/>
      <c r="RK781" s="7"/>
      <c r="RL781" s="7"/>
      <c r="RM781" s="7"/>
      <c r="RN781" s="7"/>
      <c r="RO781" s="7"/>
      <c r="RP781" s="7"/>
      <c r="RQ781" s="7"/>
      <c r="RR781" s="7"/>
      <c r="RS781" s="7"/>
      <c r="RT781" s="7"/>
      <c r="RU781" s="7"/>
      <c r="RV781" s="7"/>
      <c r="RW781" s="7"/>
      <c r="RX781" s="7"/>
      <c r="RY781" s="7"/>
      <c r="RZ781" s="7"/>
      <c r="SA781" s="7"/>
      <c r="SB781" s="7"/>
      <c r="SC781" s="7"/>
      <c r="SD781" s="7"/>
      <c r="SE781" s="7"/>
      <c r="SF781" s="7"/>
      <c r="SG781" s="7"/>
      <c r="SH781" s="7"/>
      <c r="SI781" s="7"/>
      <c r="SJ781" s="7"/>
      <c r="SK781" s="7"/>
    </row>
    <row r="782" ht="14.2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  <c r="DT782" s="7"/>
      <c r="DU782" s="7"/>
      <c r="DV782" s="7"/>
      <c r="DW782" s="7"/>
      <c r="DX782" s="7"/>
      <c r="DY782" s="7"/>
      <c r="DZ782" s="7"/>
      <c r="EA782" s="7"/>
      <c r="EB782" s="7"/>
      <c r="EC782" s="7"/>
      <c r="ED782" s="7"/>
      <c r="EE782" s="7"/>
      <c r="EF782" s="7"/>
      <c r="EG782" s="7"/>
      <c r="EH782" s="7"/>
      <c r="EI782" s="7"/>
      <c r="EJ782" s="7"/>
      <c r="EK782" s="7"/>
      <c r="EL782" s="7"/>
      <c r="EM782" s="7"/>
      <c r="EN782" s="7"/>
      <c r="EO782" s="7"/>
      <c r="EP782" s="7"/>
      <c r="EQ782" s="7"/>
      <c r="ER782" s="7"/>
      <c r="ES782" s="7"/>
      <c r="ET782" s="7"/>
      <c r="EU782" s="7"/>
      <c r="EV782" s="7"/>
      <c r="EW782" s="7"/>
      <c r="EX782" s="7"/>
      <c r="EY782" s="7"/>
      <c r="EZ782" s="7"/>
      <c r="FA782" s="7"/>
      <c r="FB782" s="7"/>
      <c r="FC782" s="7"/>
      <c r="FD782" s="7"/>
      <c r="FE782" s="7"/>
      <c r="FF782" s="7"/>
      <c r="FG782" s="7"/>
      <c r="FH782" s="7"/>
      <c r="FI782" s="7"/>
      <c r="FJ782" s="7"/>
      <c r="FK782" s="7"/>
      <c r="FL782" s="7"/>
      <c r="FM782" s="7"/>
      <c r="FN782" s="7"/>
      <c r="FO782" s="7"/>
      <c r="FP782" s="7"/>
      <c r="FQ782" s="7"/>
      <c r="FR782" s="7"/>
      <c r="FS782" s="7"/>
      <c r="FT782" s="7"/>
      <c r="FU782" s="7"/>
      <c r="FV782" s="7"/>
      <c r="FW782" s="7"/>
      <c r="FX782" s="7"/>
      <c r="FY782" s="7"/>
      <c r="FZ782" s="7"/>
      <c r="GA782" s="7"/>
      <c r="GB782" s="7"/>
      <c r="GC782" s="7"/>
      <c r="GD782" s="7"/>
      <c r="GE782" s="7"/>
      <c r="GF782" s="7"/>
      <c r="GG782" s="7"/>
      <c r="GH782" s="7"/>
      <c r="GI782" s="7"/>
      <c r="GJ782" s="7"/>
      <c r="GK782" s="7"/>
      <c r="GL782" s="7"/>
      <c r="GM782" s="7"/>
      <c r="GN782" s="7"/>
      <c r="GO782" s="7"/>
      <c r="GP782" s="7"/>
      <c r="GQ782" s="7"/>
      <c r="GR782" s="7"/>
      <c r="GS782" s="7"/>
      <c r="GT782" s="7"/>
      <c r="GU782" s="7"/>
      <c r="GV782" s="7"/>
      <c r="GW782" s="7"/>
      <c r="GX782" s="7"/>
      <c r="GY782" s="7"/>
      <c r="GZ782" s="7"/>
      <c r="HA782" s="7"/>
      <c r="HB782" s="7"/>
      <c r="HC782" s="7"/>
      <c r="HD782" s="7"/>
      <c r="HE782" s="7"/>
      <c r="HF782" s="7"/>
      <c r="HG782" s="7"/>
      <c r="HH782" s="7"/>
      <c r="HI782" s="7"/>
      <c r="HJ782" s="7"/>
      <c r="HK782" s="7"/>
      <c r="HL782" s="7"/>
      <c r="HM782" s="7"/>
      <c r="HN782" s="7"/>
      <c r="HO782" s="7"/>
      <c r="HP782" s="7"/>
      <c r="HQ782" s="7"/>
      <c r="HR782" s="7"/>
      <c r="HS782" s="7"/>
      <c r="HT782" s="7"/>
      <c r="HU782" s="7"/>
      <c r="HV782" s="7"/>
      <c r="HW782" s="7"/>
      <c r="HX782" s="7"/>
      <c r="HY782" s="7"/>
      <c r="HZ782" s="7"/>
      <c r="IA782" s="7"/>
      <c r="IB782" s="7"/>
      <c r="IC782" s="7"/>
      <c r="ID782" s="7"/>
      <c r="IE782" s="7"/>
      <c r="IF782" s="7"/>
      <c r="IG782" s="7"/>
      <c r="IH782" s="7"/>
      <c r="II782" s="7"/>
      <c r="IJ782" s="7"/>
      <c r="IK782" s="7"/>
      <c r="IL782" s="7"/>
      <c r="IM782" s="7"/>
      <c r="IN782" s="7"/>
      <c r="IO782" s="7"/>
      <c r="IP782" s="7"/>
      <c r="IQ782" s="7"/>
      <c r="IR782" s="7"/>
      <c r="IS782" s="7"/>
      <c r="IT782" s="7"/>
      <c r="IU782" s="7"/>
      <c r="IV782" s="7"/>
      <c r="IW782" s="7"/>
      <c r="IX782" s="7"/>
      <c r="IY782" s="7"/>
      <c r="IZ782" s="7"/>
      <c r="JA782" s="7"/>
      <c r="JB782" s="7"/>
      <c r="JC782" s="7"/>
      <c r="JD782" s="7"/>
      <c r="JE782" s="7"/>
      <c r="JF782" s="7"/>
      <c r="JG782" s="7"/>
      <c r="JH782" s="7"/>
      <c r="JI782" s="7"/>
      <c r="JJ782" s="7"/>
      <c r="JK782" s="7"/>
      <c r="JL782" s="7"/>
      <c r="JM782" s="7"/>
      <c r="JN782" s="7"/>
      <c r="JO782" s="7"/>
      <c r="JP782" s="7"/>
      <c r="JQ782" s="7"/>
      <c r="JR782" s="7"/>
      <c r="JS782" s="7"/>
      <c r="JT782" s="7"/>
      <c r="JU782" s="7"/>
      <c r="JV782" s="7"/>
      <c r="JW782" s="7"/>
      <c r="JX782" s="7"/>
      <c r="JY782" s="7"/>
      <c r="JZ782" s="7"/>
      <c r="KA782" s="7"/>
      <c r="KB782" s="7"/>
      <c r="KC782" s="7"/>
      <c r="KD782" s="7"/>
      <c r="KE782" s="7"/>
      <c r="KF782" s="7"/>
      <c r="KG782" s="7"/>
      <c r="KH782" s="7"/>
      <c r="KI782" s="7"/>
      <c r="KJ782" s="7"/>
      <c r="KK782" s="7"/>
      <c r="KL782" s="7"/>
      <c r="KM782" s="7"/>
      <c r="KN782" s="7"/>
      <c r="KO782" s="7"/>
      <c r="KP782" s="7"/>
      <c r="KQ782" s="7"/>
      <c r="KR782" s="7"/>
      <c r="KS782" s="7"/>
      <c r="KT782" s="7"/>
      <c r="KU782" s="7"/>
      <c r="KV782" s="7"/>
      <c r="KW782" s="7"/>
      <c r="KX782" s="7"/>
      <c r="KY782" s="7"/>
      <c r="KZ782" s="7"/>
      <c r="LA782" s="7"/>
      <c r="LB782" s="7"/>
      <c r="LC782" s="7"/>
      <c r="LD782" s="7"/>
      <c r="LE782" s="7"/>
      <c r="LF782" s="7"/>
      <c r="LG782" s="7"/>
      <c r="LH782" s="7"/>
      <c r="LI782" s="7"/>
      <c r="LJ782" s="7"/>
      <c r="LK782" s="7"/>
      <c r="LL782" s="7"/>
      <c r="LM782" s="7"/>
      <c r="LN782" s="7"/>
      <c r="LO782" s="7"/>
      <c r="LP782" s="7"/>
      <c r="LQ782" s="7"/>
      <c r="LR782" s="7"/>
      <c r="LS782" s="7"/>
      <c r="LT782" s="7"/>
      <c r="LU782" s="7"/>
      <c r="LV782" s="7"/>
      <c r="LW782" s="7"/>
      <c r="LX782" s="7"/>
      <c r="LY782" s="7"/>
      <c r="LZ782" s="7"/>
      <c r="MA782" s="7"/>
      <c r="MB782" s="7"/>
      <c r="MC782" s="7"/>
      <c r="MD782" s="7"/>
      <c r="ME782" s="7"/>
      <c r="MF782" s="7"/>
      <c r="MG782" s="7"/>
      <c r="MH782" s="7"/>
      <c r="MI782" s="7"/>
      <c r="MJ782" s="7"/>
      <c r="MK782" s="7"/>
      <c r="ML782" s="7"/>
      <c r="MM782" s="7"/>
      <c r="MN782" s="7"/>
      <c r="MO782" s="7"/>
      <c r="MP782" s="7"/>
      <c r="MQ782" s="7"/>
      <c r="MR782" s="7"/>
      <c r="MS782" s="7"/>
      <c r="MT782" s="7"/>
      <c r="MU782" s="7"/>
      <c r="MV782" s="7"/>
      <c r="MW782" s="7"/>
      <c r="MX782" s="7"/>
      <c r="MY782" s="7"/>
      <c r="MZ782" s="7"/>
      <c r="NA782" s="7"/>
      <c r="NB782" s="7"/>
      <c r="NC782" s="7"/>
      <c r="ND782" s="7"/>
      <c r="NE782" s="7"/>
      <c r="NF782" s="7"/>
      <c r="NG782" s="7"/>
      <c r="NH782" s="7"/>
      <c r="NI782" s="7"/>
      <c r="NJ782" s="7"/>
      <c r="NK782" s="7"/>
      <c r="NL782" s="7"/>
      <c r="NM782" s="7"/>
      <c r="NN782" s="7"/>
      <c r="NO782" s="7"/>
      <c r="NP782" s="7"/>
      <c r="NQ782" s="7"/>
      <c r="NR782" s="7"/>
      <c r="NS782" s="7"/>
      <c r="NT782" s="7"/>
      <c r="NU782" s="7"/>
      <c r="NV782" s="7"/>
      <c r="NW782" s="7"/>
      <c r="NX782" s="7"/>
      <c r="NY782" s="7"/>
      <c r="NZ782" s="7"/>
      <c r="OA782" s="7"/>
      <c r="OB782" s="7"/>
      <c r="OC782" s="7"/>
      <c r="OD782" s="7"/>
      <c r="OE782" s="7"/>
      <c r="OF782" s="7"/>
      <c r="OG782" s="7"/>
      <c r="OH782" s="7"/>
      <c r="OI782" s="7"/>
      <c r="OJ782" s="7"/>
      <c r="OK782" s="7"/>
      <c r="OL782" s="7"/>
      <c r="OM782" s="7"/>
      <c r="ON782" s="7"/>
      <c r="OO782" s="7"/>
      <c r="OP782" s="7"/>
      <c r="OQ782" s="7"/>
      <c r="OR782" s="7"/>
      <c r="OS782" s="7"/>
      <c r="OT782" s="7"/>
      <c r="OU782" s="7"/>
      <c r="OV782" s="7"/>
      <c r="OW782" s="7"/>
      <c r="OX782" s="7"/>
      <c r="OY782" s="7"/>
      <c r="OZ782" s="7"/>
      <c r="PA782" s="7"/>
      <c r="PB782" s="7"/>
      <c r="PC782" s="7"/>
      <c r="PD782" s="7"/>
      <c r="PE782" s="7"/>
      <c r="PF782" s="7"/>
      <c r="PG782" s="7"/>
      <c r="PH782" s="7"/>
      <c r="PI782" s="7"/>
      <c r="PJ782" s="7"/>
      <c r="PK782" s="7"/>
      <c r="PL782" s="7"/>
      <c r="PM782" s="7"/>
      <c r="PN782" s="7"/>
      <c r="PO782" s="7"/>
      <c r="PP782" s="7"/>
      <c r="PQ782" s="7"/>
      <c r="PR782" s="7"/>
      <c r="PS782" s="7"/>
      <c r="PT782" s="7"/>
      <c r="PU782" s="7"/>
      <c r="PV782" s="7"/>
      <c r="PW782" s="7"/>
      <c r="PX782" s="7"/>
      <c r="PY782" s="7"/>
      <c r="PZ782" s="7"/>
      <c r="QA782" s="7"/>
      <c r="QB782" s="7"/>
      <c r="QC782" s="7"/>
      <c r="QD782" s="7"/>
      <c r="QE782" s="7"/>
      <c r="QF782" s="7"/>
      <c r="QG782" s="7"/>
      <c r="QH782" s="7"/>
      <c r="QI782" s="7"/>
      <c r="QJ782" s="7"/>
      <c r="QK782" s="7"/>
      <c r="QL782" s="7"/>
      <c r="QM782" s="7"/>
      <c r="QN782" s="7"/>
      <c r="QO782" s="7"/>
      <c r="QP782" s="7"/>
      <c r="QQ782" s="7"/>
      <c r="QR782" s="7"/>
      <c r="QS782" s="7"/>
      <c r="QT782" s="7"/>
      <c r="QU782" s="7"/>
      <c r="QV782" s="7"/>
      <c r="QW782" s="7"/>
      <c r="QX782" s="7"/>
      <c r="QY782" s="7"/>
      <c r="QZ782" s="7"/>
      <c r="RA782" s="7"/>
      <c r="RB782" s="7"/>
      <c r="RC782" s="7"/>
      <c r="RD782" s="7"/>
      <c r="RE782" s="7"/>
      <c r="RF782" s="7"/>
      <c r="RG782" s="7"/>
      <c r="RH782" s="7"/>
      <c r="RI782" s="7"/>
      <c r="RJ782" s="7"/>
      <c r="RK782" s="7"/>
      <c r="RL782" s="7"/>
      <c r="RM782" s="7"/>
      <c r="RN782" s="7"/>
      <c r="RO782" s="7"/>
      <c r="RP782" s="7"/>
      <c r="RQ782" s="7"/>
      <c r="RR782" s="7"/>
      <c r="RS782" s="7"/>
      <c r="RT782" s="7"/>
      <c r="RU782" s="7"/>
      <c r="RV782" s="7"/>
      <c r="RW782" s="7"/>
      <c r="RX782" s="7"/>
      <c r="RY782" s="7"/>
      <c r="RZ782" s="7"/>
      <c r="SA782" s="7"/>
      <c r="SB782" s="7"/>
      <c r="SC782" s="7"/>
      <c r="SD782" s="7"/>
      <c r="SE782" s="7"/>
      <c r="SF782" s="7"/>
      <c r="SG782" s="7"/>
      <c r="SH782" s="7"/>
      <c r="SI782" s="7"/>
      <c r="SJ782" s="7"/>
      <c r="SK782" s="7"/>
    </row>
    <row r="783" ht="14.2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  <c r="DT783" s="7"/>
      <c r="DU783" s="7"/>
      <c r="DV783" s="7"/>
      <c r="DW783" s="7"/>
      <c r="DX783" s="7"/>
      <c r="DY783" s="7"/>
      <c r="DZ783" s="7"/>
      <c r="EA783" s="7"/>
      <c r="EB783" s="7"/>
      <c r="EC783" s="7"/>
      <c r="ED783" s="7"/>
      <c r="EE783" s="7"/>
      <c r="EF783" s="7"/>
      <c r="EG783" s="7"/>
      <c r="EH783" s="7"/>
      <c r="EI783" s="7"/>
      <c r="EJ783" s="7"/>
      <c r="EK783" s="7"/>
      <c r="EL783" s="7"/>
      <c r="EM783" s="7"/>
      <c r="EN783" s="7"/>
      <c r="EO783" s="7"/>
      <c r="EP783" s="7"/>
      <c r="EQ783" s="7"/>
      <c r="ER783" s="7"/>
      <c r="ES783" s="7"/>
      <c r="ET783" s="7"/>
      <c r="EU783" s="7"/>
      <c r="EV783" s="7"/>
      <c r="EW783" s="7"/>
      <c r="EX783" s="7"/>
      <c r="EY783" s="7"/>
      <c r="EZ783" s="7"/>
      <c r="FA783" s="7"/>
      <c r="FB783" s="7"/>
      <c r="FC783" s="7"/>
      <c r="FD783" s="7"/>
      <c r="FE783" s="7"/>
      <c r="FF783" s="7"/>
      <c r="FG783" s="7"/>
      <c r="FH783" s="7"/>
      <c r="FI783" s="7"/>
      <c r="FJ783" s="7"/>
      <c r="FK783" s="7"/>
      <c r="FL783" s="7"/>
      <c r="FM783" s="7"/>
      <c r="FN783" s="7"/>
      <c r="FO783" s="7"/>
      <c r="FP783" s="7"/>
      <c r="FQ783" s="7"/>
      <c r="FR783" s="7"/>
      <c r="FS783" s="7"/>
      <c r="FT783" s="7"/>
      <c r="FU783" s="7"/>
      <c r="FV783" s="7"/>
      <c r="FW783" s="7"/>
      <c r="FX783" s="7"/>
      <c r="FY783" s="7"/>
      <c r="FZ783" s="7"/>
      <c r="GA783" s="7"/>
      <c r="GB783" s="7"/>
      <c r="GC783" s="7"/>
      <c r="GD783" s="7"/>
      <c r="GE783" s="7"/>
      <c r="GF783" s="7"/>
      <c r="GG783" s="7"/>
      <c r="GH783" s="7"/>
      <c r="GI783" s="7"/>
      <c r="GJ783" s="7"/>
      <c r="GK783" s="7"/>
      <c r="GL783" s="7"/>
      <c r="GM783" s="7"/>
      <c r="GN783" s="7"/>
      <c r="GO783" s="7"/>
      <c r="GP783" s="7"/>
      <c r="GQ783" s="7"/>
      <c r="GR783" s="7"/>
      <c r="GS783" s="7"/>
      <c r="GT783" s="7"/>
      <c r="GU783" s="7"/>
      <c r="GV783" s="7"/>
      <c r="GW783" s="7"/>
      <c r="GX783" s="7"/>
      <c r="GY783" s="7"/>
      <c r="GZ783" s="7"/>
      <c r="HA783" s="7"/>
      <c r="HB783" s="7"/>
      <c r="HC783" s="7"/>
      <c r="HD783" s="7"/>
      <c r="HE783" s="7"/>
      <c r="HF783" s="7"/>
      <c r="HG783" s="7"/>
      <c r="HH783" s="7"/>
      <c r="HI783" s="7"/>
      <c r="HJ783" s="7"/>
      <c r="HK783" s="7"/>
      <c r="HL783" s="7"/>
      <c r="HM783" s="7"/>
      <c r="HN783" s="7"/>
      <c r="HO783" s="7"/>
      <c r="HP783" s="7"/>
      <c r="HQ783" s="7"/>
      <c r="HR783" s="7"/>
      <c r="HS783" s="7"/>
      <c r="HT783" s="7"/>
      <c r="HU783" s="7"/>
      <c r="HV783" s="7"/>
      <c r="HW783" s="7"/>
      <c r="HX783" s="7"/>
      <c r="HY783" s="7"/>
      <c r="HZ783" s="7"/>
      <c r="IA783" s="7"/>
      <c r="IB783" s="7"/>
      <c r="IC783" s="7"/>
      <c r="ID783" s="7"/>
      <c r="IE783" s="7"/>
      <c r="IF783" s="7"/>
      <c r="IG783" s="7"/>
      <c r="IH783" s="7"/>
      <c r="II783" s="7"/>
      <c r="IJ783" s="7"/>
      <c r="IK783" s="7"/>
      <c r="IL783" s="7"/>
      <c r="IM783" s="7"/>
      <c r="IN783" s="7"/>
      <c r="IO783" s="7"/>
      <c r="IP783" s="7"/>
      <c r="IQ783" s="7"/>
      <c r="IR783" s="7"/>
      <c r="IS783" s="7"/>
      <c r="IT783" s="7"/>
      <c r="IU783" s="7"/>
      <c r="IV783" s="7"/>
      <c r="IW783" s="7"/>
      <c r="IX783" s="7"/>
      <c r="IY783" s="7"/>
      <c r="IZ783" s="7"/>
      <c r="JA783" s="7"/>
      <c r="JB783" s="7"/>
      <c r="JC783" s="7"/>
      <c r="JD783" s="7"/>
      <c r="JE783" s="7"/>
      <c r="JF783" s="7"/>
      <c r="JG783" s="7"/>
      <c r="JH783" s="7"/>
      <c r="JI783" s="7"/>
      <c r="JJ783" s="7"/>
      <c r="JK783" s="7"/>
      <c r="JL783" s="7"/>
      <c r="JM783" s="7"/>
      <c r="JN783" s="7"/>
      <c r="JO783" s="7"/>
      <c r="JP783" s="7"/>
      <c r="JQ783" s="7"/>
      <c r="JR783" s="7"/>
      <c r="JS783" s="7"/>
      <c r="JT783" s="7"/>
      <c r="JU783" s="7"/>
      <c r="JV783" s="7"/>
      <c r="JW783" s="7"/>
      <c r="JX783" s="7"/>
      <c r="JY783" s="7"/>
      <c r="JZ783" s="7"/>
      <c r="KA783" s="7"/>
      <c r="KB783" s="7"/>
      <c r="KC783" s="7"/>
      <c r="KD783" s="7"/>
      <c r="KE783" s="7"/>
      <c r="KF783" s="7"/>
      <c r="KG783" s="7"/>
      <c r="KH783" s="7"/>
      <c r="KI783" s="7"/>
      <c r="KJ783" s="7"/>
      <c r="KK783" s="7"/>
      <c r="KL783" s="7"/>
      <c r="KM783" s="7"/>
      <c r="KN783" s="7"/>
      <c r="KO783" s="7"/>
      <c r="KP783" s="7"/>
      <c r="KQ783" s="7"/>
      <c r="KR783" s="7"/>
      <c r="KS783" s="7"/>
      <c r="KT783" s="7"/>
      <c r="KU783" s="7"/>
      <c r="KV783" s="7"/>
      <c r="KW783" s="7"/>
      <c r="KX783" s="7"/>
      <c r="KY783" s="7"/>
      <c r="KZ783" s="7"/>
      <c r="LA783" s="7"/>
      <c r="LB783" s="7"/>
      <c r="LC783" s="7"/>
      <c r="LD783" s="7"/>
      <c r="LE783" s="7"/>
      <c r="LF783" s="7"/>
      <c r="LG783" s="7"/>
      <c r="LH783" s="7"/>
      <c r="LI783" s="7"/>
      <c r="LJ783" s="7"/>
      <c r="LK783" s="7"/>
      <c r="LL783" s="7"/>
      <c r="LM783" s="7"/>
      <c r="LN783" s="7"/>
      <c r="LO783" s="7"/>
      <c r="LP783" s="7"/>
      <c r="LQ783" s="7"/>
      <c r="LR783" s="7"/>
      <c r="LS783" s="7"/>
      <c r="LT783" s="7"/>
      <c r="LU783" s="7"/>
      <c r="LV783" s="7"/>
      <c r="LW783" s="7"/>
      <c r="LX783" s="7"/>
      <c r="LY783" s="7"/>
      <c r="LZ783" s="7"/>
      <c r="MA783" s="7"/>
      <c r="MB783" s="7"/>
      <c r="MC783" s="7"/>
      <c r="MD783" s="7"/>
      <c r="ME783" s="7"/>
      <c r="MF783" s="7"/>
      <c r="MG783" s="7"/>
      <c r="MH783" s="7"/>
      <c r="MI783" s="7"/>
      <c r="MJ783" s="7"/>
      <c r="MK783" s="7"/>
      <c r="ML783" s="7"/>
      <c r="MM783" s="7"/>
      <c r="MN783" s="7"/>
      <c r="MO783" s="7"/>
      <c r="MP783" s="7"/>
      <c r="MQ783" s="7"/>
      <c r="MR783" s="7"/>
      <c r="MS783" s="7"/>
      <c r="MT783" s="7"/>
      <c r="MU783" s="7"/>
      <c r="MV783" s="7"/>
      <c r="MW783" s="7"/>
      <c r="MX783" s="7"/>
      <c r="MY783" s="7"/>
      <c r="MZ783" s="7"/>
      <c r="NA783" s="7"/>
      <c r="NB783" s="7"/>
      <c r="NC783" s="7"/>
      <c r="ND783" s="7"/>
      <c r="NE783" s="7"/>
      <c r="NF783" s="7"/>
      <c r="NG783" s="7"/>
      <c r="NH783" s="7"/>
      <c r="NI783" s="7"/>
      <c r="NJ783" s="7"/>
      <c r="NK783" s="7"/>
      <c r="NL783" s="7"/>
      <c r="NM783" s="7"/>
      <c r="NN783" s="7"/>
      <c r="NO783" s="7"/>
      <c r="NP783" s="7"/>
      <c r="NQ783" s="7"/>
      <c r="NR783" s="7"/>
      <c r="NS783" s="7"/>
      <c r="NT783" s="7"/>
      <c r="NU783" s="7"/>
      <c r="NV783" s="7"/>
      <c r="NW783" s="7"/>
      <c r="NX783" s="7"/>
      <c r="NY783" s="7"/>
      <c r="NZ783" s="7"/>
      <c r="OA783" s="7"/>
      <c r="OB783" s="7"/>
      <c r="OC783" s="7"/>
      <c r="OD783" s="7"/>
      <c r="OE783" s="7"/>
      <c r="OF783" s="7"/>
      <c r="OG783" s="7"/>
      <c r="OH783" s="7"/>
      <c r="OI783" s="7"/>
      <c r="OJ783" s="7"/>
      <c r="OK783" s="7"/>
      <c r="OL783" s="7"/>
      <c r="OM783" s="7"/>
      <c r="ON783" s="7"/>
      <c r="OO783" s="7"/>
      <c r="OP783" s="7"/>
      <c r="OQ783" s="7"/>
      <c r="OR783" s="7"/>
      <c r="OS783" s="7"/>
      <c r="OT783" s="7"/>
      <c r="OU783" s="7"/>
      <c r="OV783" s="7"/>
      <c r="OW783" s="7"/>
      <c r="OX783" s="7"/>
      <c r="OY783" s="7"/>
      <c r="OZ783" s="7"/>
      <c r="PA783" s="7"/>
      <c r="PB783" s="7"/>
      <c r="PC783" s="7"/>
      <c r="PD783" s="7"/>
      <c r="PE783" s="7"/>
      <c r="PF783" s="7"/>
      <c r="PG783" s="7"/>
      <c r="PH783" s="7"/>
      <c r="PI783" s="7"/>
      <c r="PJ783" s="7"/>
      <c r="PK783" s="7"/>
      <c r="PL783" s="7"/>
      <c r="PM783" s="7"/>
      <c r="PN783" s="7"/>
      <c r="PO783" s="7"/>
      <c r="PP783" s="7"/>
      <c r="PQ783" s="7"/>
      <c r="PR783" s="7"/>
      <c r="PS783" s="7"/>
      <c r="PT783" s="7"/>
      <c r="PU783" s="7"/>
      <c r="PV783" s="7"/>
      <c r="PW783" s="7"/>
      <c r="PX783" s="7"/>
      <c r="PY783" s="7"/>
      <c r="PZ783" s="7"/>
      <c r="QA783" s="7"/>
      <c r="QB783" s="7"/>
      <c r="QC783" s="7"/>
      <c r="QD783" s="7"/>
      <c r="QE783" s="7"/>
      <c r="QF783" s="7"/>
      <c r="QG783" s="7"/>
      <c r="QH783" s="7"/>
      <c r="QI783" s="7"/>
      <c r="QJ783" s="7"/>
      <c r="QK783" s="7"/>
      <c r="QL783" s="7"/>
      <c r="QM783" s="7"/>
      <c r="QN783" s="7"/>
      <c r="QO783" s="7"/>
      <c r="QP783" s="7"/>
      <c r="QQ783" s="7"/>
      <c r="QR783" s="7"/>
      <c r="QS783" s="7"/>
      <c r="QT783" s="7"/>
      <c r="QU783" s="7"/>
      <c r="QV783" s="7"/>
      <c r="QW783" s="7"/>
      <c r="QX783" s="7"/>
      <c r="QY783" s="7"/>
      <c r="QZ783" s="7"/>
      <c r="RA783" s="7"/>
      <c r="RB783" s="7"/>
      <c r="RC783" s="7"/>
      <c r="RD783" s="7"/>
      <c r="RE783" s="7"/>
      <c r="RF783" s="7"/>
      <c r="RG783" s="7"/>
      <c r="RH783" s="7"/>
      <c r="RI783" s="7"/>
      <c r="RJ783" s="7"/>
      <c r="RK783" s="7"/>
      <c r="RL783" s="7"/>
      <c r="RM783" s="7"/>
      <c r="RN783" s="7"/>
      <c r="RO783" s="7"/>
      <c r="RP783" s="7"/>
      <c r="RQ783" s="7"/>
      <c r="RR783" s="7"/>
      <c r="RS783" s="7"/>
      <c r="RT783" s="7"/>
      <c r="RU783" s="7"/>
      <c r="RV783" s="7"/>
      <c r="RW783" s="7"/>
      <c r="RX783" s="7"/>
      <c r="RY783" s="7"/>
      <c r="RZ783" s="7"/>
      <c r="SA783" s="7"/>
      <c r="SB783" s="7"/>
      <c r="SC783" s="7"/>
      <c r="SD783" s="7"/>
      <c r="SE783" s="7"/>
      <c r="SF783" s="7"/>
      <c r="SG783" s="7"/>
      <c r="SH783" s="7"/>
      <c r="SI783" s="7"/>
      <c r="SJ783" s="7"/>
      <c r="SK783" s="7"/>
    </row>
    <row r="784" ht="14.2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  <c r="DT784" s="7"/>
      <c r="DU784" s="7"/>
      <c r="DV784" s="7"/>
      <c r="DW784" s="7"/>
      <c r="DX784" s="7"/>
      <c r="DY784" s="7"/>
      <c r="DZ784" s="7"/>
      <c r="EA784" s="7"/>
      <c r="EB784" s="7"/>
      <c r="EC784" s="7"/>
      <c r="ED784" s="7"/>
      <c r="EE784" s="7"/>
      <c r="EF784" s="7"/>
      <c r="EG784" s="7"/>
      <c r="EH784" s="7"/>
      <c r="EI784" s="7"/>
      <c r="EJ784" s="7"/>
      <c r="EK784" s="7"/>
      <c r="EL784" s="7"/>
      <c r="EM784" s="7"/>
      <c r="EN784" s="7"/>
      <c r="EO784" s="7"/>
      <c r="EP784" s="7"/>
      <c r="EQ784" s="7"/>
      <c r="ER784" s="7"/>
      <c r="ES784" s="7"/>
      <c r="ET784" s="7"/>
      <c r="EU784" s="7"/>
      <c r="EV784" s="7"/>
      <c r="EW784" s="7"/>
      <c r="EX784" s="7"/>
      <c r="EY784" s="7"/>
      <c r="EZ784" s="7"/>
      <c r="FA784" s="7"/>
      <c r="FB784" s="7"/>
      <c r="FC784" s="7"/>
      <c r="FD784" s="7"/>
      <c r="FE784" s="7"/>
      <c r="FF784" s="7"/>
      <c r="FG784" s="7"/>
      <c r="FH784" s="7"/>
      <c r="FI784" s="7"/>
      <c r="FJ784" s="7"/>
      <c r="FK784" s="7"/>
      <c r="FL784" s="7"/>
      <c r="FM784" s="7"/>
      <c r="FN784" s="7"/>
      <c r="FO784" s="7"/>
      <c r="FP784" s="7"/>
      <c r="FQ784" s="7"/>
      <c r="FR784" s="7"/>
      <c r="FS784" s="7"/>
      <c r="FT784" s="7"/>
      <c r="FU784" s="7"/>
      <c r="FV784" s="7"/>
      <c r="FW784" s="7"/>
      <c r="FX784" s="7"/>
      <c r="FY784" s="7"/>
      <c r="FZ784" s="7"/>
      <c r="GA784" s="7"/>
      <c r="GB784" s="7"/>
      <c r="GC784" s="7"/>
      <c r="GD784" s="7"/>
      <c r="GE784" s="7"/>
      <c r="GF784" s="7"/>
      <c r="GG784" s="7"/>
      <c r="GH784" s="7"/>
      <c r="GI784" s="7"/>
      <c r="GJ784" s="7"/>
      <c r="GK784" s="7"/>
      <c r="GL784" s="7"/>
      <c r="GM784" s="7"/>
      <c r="GN784" s="7"/>
      <c r="GO784" s="7"/>
      <c r="GP784" s="7"/>
      <c r="GQ784" s="7"/>
      <c r="GR784" s="7"/>
      <c r="GS784" s="7"/>
      <c r="GT784" s="7"/>
      <c r="GU784" s="7"/>
      <c r="GV784" s="7"/>
      <c r="GW784" s="7"/>
      <c r="GX784" s="7"/>
      <c r="GY784" s="7"/>
      <c r="GZ784" s="7"/>
      <c r="HA784" s="7"/>
      <c r="HB784" s="7"/>
      <c r="HC784" s="7"/>
      <c r="HD784" s="7"/>
      <c r="HE784" s="7"/>
      <c r="HF784" s="7"/>
      <c r="HG784" s="7"/>
      <c r="HH784" s="7"/>
      <c r="HI784" s="7"/>
      <c r="HJ784" s="7"/>
      <c r="HK784" s="7"/>
      <c r="HL784" s="7"/>
      <c r="HM784" s="7"/>
      <c r="HN784" s="7"/>
      <c r="HO784" s="7"/>
      <c r="HP784" s="7"/>
      <c r="HQ784" s="7"/>
      <c r="HR784" s="7"/>
      <c r="HS784" s="7"/>
      <c r="HT784" s="7"/>
      <c r="HU784" s="7"/>
      <c r="HV784" s="7"/>
      <c r="HW784" s="7"/>
      <c r="HX784" s="7"/>
      <c r="HY784" s="7"/>
      <c r="HZ784" s="7"/>
      <c r="IA784" s="7"/>
      <c r="IB784" s="7"/>
      <c r="IC784" s="7"/>
      <c r="ID784" s="7"/>
      <c r="IE784" s="7"/>
      <c r="IF784" s="7"/>
      <c r="IG784" s="7"/>
      <c r="IH784" s="7"/>
      <c r="II784" s="7"/>
      <c r="IJ784" s="7"/>
      <c r="IK784" s="7"/>
      <c r="IL784" s="7"/>
      <c r="IM784" s="7"/>
      <c r="IN784" s="7"/>
      <c r="IO784" s="7"/>
      <c r="IP784" s="7"/>
      <c r="IQ784" s="7"/>
      <c r="IR784" s="7"/>
      <c r="IS784" s="7"/>
      <c r="IT784" s="7"/>
      <c r="IU784" s="7"/>
      <c r="IV784" s="7"/>
      <c r="IW784" s="7"/>
      <c r="IX784" s="7"/>
      <c r="IY784" s="7"/>
      <c r="IZ784" s="7"/>
      <c r="JA784" s="7"/>
      <c r="JB784" s="7"/>
      <c r="JC784" s="7"/>
      <c r="JD784" s="7"/>
      <c r="JE784" s="7"/>
      <c r="JF784" s="7"/>
      <c r="JG784" s="7"/>
      <c r="JH784" s="7"/>
      <c r="JI784" s="7"/>
      <c r="JJ784" s="7"/>
      <c r="JK784" s="7"/>
      <c r="JL784" s="7"/>
      <c r="JM784" s="7"/>
      <c r="JN784" s="7"/>
      <c r="JO784" s="7"/>
      <c r="JP784" s="7"/>
      <c r="JQ784" s="7"/>
      <c r="JR784" s="7"/>
      <c r="JS784" s="7"/>
      <c r="JT784" s="7"/>
      <c r="JU784" s="7"/>
      <c r="JV784" s="7"/>
      <c r="JW784" s="7"/>
      <c r="JX784" s="7"/>
      <c r="JY784" s="7"/>
      <c r="JZ784" s="7"/>
      <c r="KA784" s="7"/>
      <c r="KB784" s="7"/>
      <c r="KC784" s="7"/>
      <c r="KD784" s="7"/>
      <c r="KE784" s="7"/>
      <c r="KF784" s="7"/>
      <c r="KG784" s="7"/>
      <c r="KH784" s="7"/>
      <c r="KI784" s="7"/>
      <c r="KJ784" s="7"/>
      <c r="KK784" s="7"/>
      <c r="KL784" s="7"/>
      <c r="KM784" s="7"/>
      <c r="KN784" s="7"/>
      <c r="KO784" s="7"/>
      <c r="KP784" s="7"/>
      <c r="KQ784" s="7"/>
      <c r="KR784" s="7"/>
      <c r="KS784" s="7"/>
      <c r="KT784" s="7"/>
      <c r="KU784" s="7"/>
      <c r="KV784" s="7"/>
      <c r="KW784" s="7"/>
      <c r="KX784" s="7"/>
      <c r="KY784" s="7"/>
      <c r="KZ784" s="7"/>
      <c r="LA784" s="7"/>
      <c r="LB784" s="7"/>
      <c r="LC784" s="7"/>
      <c r="LD784" s="7"/>
      <c r="LE784" s="7"/>
      <c r="LF784" s="7"/>
      <c r="LG784" s="7"/>
      <c r="LH784" s="7"/>
      <c r="LI784" s="7"/>
      <c r="LJ784" s="7"/>
      <c r="LK784" s="7"/>
      <c r="LL784" s="7"/>
      <c r="LM784" s="7"/>
      <c r="LN784" s="7"/>
      <c r="LO784" s="7"/>
      <c r="LP784" s="7"/>
      <c r="LQ784" s="7"/>
      <c r="LR784" s="7"/>
      <c r="LS784" s="7"/>
      <c r="LT784" s="7"/>
      <c r="LU784" s="7"/>
      <c r="LV784" s="7"/>
      <c r="LW784" s="7"/>
      <c r="LX784" s="7"/>
      <c r="LY784" s="7"/>
      <c r="LZ784" s="7"/>
      <c r="MA784" s="7"/>
      <c r="MB784" s="7"/>
      <c r="MC784" s="7"/>
      <c r="MD784" s="7"/>
      <c r="ME784" s="7"/>
      <c r="MF784" s="7"/>
      <c r="MG784" s="7"/>
      <c r="MH784" s="7"/>
      <c r="MI784" s="7"/>
      <c r="MJ784" s="7"/>
      <c r="MK784" s="7"/>
      <c r="ML784" s="7"/>
      <c r="MM784" s="7"/>
      <c r="MN784" s="7"/>
      <c r="MO784" s="7"/>
      <c r="MP784" s="7"/>
      <c r="MQ784" s="7"/>
      <c r="MR784" s="7"/>
      <c r="MS784" s="7"/>
      <c r="MT784" s="7"/>
      <c r="MU784" s="7"/>
      <c r="MV784" s="7"/>
      <c r="MW784" s="7"/>
      <c r="MX784" s="7"/>
      <c r="MY784" s="7"/>
      <c r="MZ784" s="7"/>
      <c r="NA784" s="7"/>
      <c r="NB784" s="7"/>
      <c r="NC784" s="7"/>
      <c r="ND784" s="7"/>
      <c r="NE784" s="7"/>
      <c r="NF784" s="7"/>
      <c r="NG784" s="7"/>
      <c r="NH784" s="7"/>
      <c r="NI784" s="7"/>
      <c r="NJ784" s="7"/>
      <c r="NK784" s="7"/>
      <c r="NL784" s="7"/>
      <c r="NM784" s="7"/>
      <c r="NN784" s="7"/>
      <c r="NO784" s="7"/>
      <c r="NP784" s="7"/>
      <c r="NQ784" s="7"/>
      <c r="NR784" s="7"/>
      <c r="NS784" s="7"/>
      <c r="NT784" s="7"/>
      <c r="NU784" s="7"/>
      <c r="NV784" s="7"/>
      <c r="NW784" s="7"/>
      <c r="NX784" s="7"/>
      <c r="NY784" s="7"/>
      <c r="NZ784" s="7"/>
      <c r="OA784" s="7"/>
      <c r="OB784" s="7"/>
      <c r="OC784" s="7"/>
      <c r="OD784" s="7"/>
      <c r="OE784" s="7"/>
      <c r="OF784" s="7"/>
      <c r="OG784" s="7"/>
      <c r="OH784" s="7"/>
      <c r="OI784" s="7"/>
      <c r="OJ784" s="7"/>
      <c r="OK784" s="7"/>
      <c r="OL784" s="7"/>
      <c r="OM784" s="7"/>
      <c r="ON784" s="7"/>
      <c r="OO784" s="7"/>
      <c r="OP784" s="7"/>
      <c r="OQ784" s="7"/>
      <c r="OR784" s="7"/>
      <c r="OS784" s="7"/>
      <c r="OT784" s="7"/>
      <c r="OU784" s="7"/>
      <c r="OV784" s="7"/>
      <c r="OW784" s="7"/>
      <c r="OX784" s="7"/>
      <c r="OY784" s="7"/>
      <c r="OZ784" s="7"/>
      <c r="PA784" s="7"/>
      <c r="PB784" s="7"/>
      <c r="PC784" s="7"/>
      <c r="PD784" s="7"/>
      <c r="PE784" s="7"/>
      <c r="PF784" s="7"/>
      <c r="PG784" s="7"/>
      <c r="PH784" s="7"/>
      <c r="PI784" s="7"/>
      <c r="PJ784" s="7"/>
      <c r="PK784" s="7"/>
      <c r="PL784" s="7"/>
      <c r="PM784" s="7"/>
      <c r="PN784" s="7"/>
      <c r="PO784" s="7"/>
      <c r="PP784" s="7"/>
      <c r="PQ784" s="7"/>
      <c r="PR784" s="7"/>
      <c r="PS784" s="7"/>
      <c r="PT784" s="7"/>
      <c r="PU784" s="7"/>
      <c r="PV784" s="7"/>
      <c r="PW784" s="7"/>
      <c r="PX784" s="7"/>
      <c r="PY784" s="7"/>
      <c r="PZ784" s="7"/>
      <c r="QA784" s="7"/>
      <c r="QB784" s="7"/>
      <c r="QC784" s="7"/>
      <c r="QD784" s="7"/>
      <c r="QE784" s="7"/>
      <c r="QF784" s="7"/>
      <c r="QG784" s="7"/>
      <c r="QH784" s="7"/>
      <c r="QI784" s="7"/>
      <c r="QJ784" s="7"/>
      <c r="QK784" s="7"/>
      <c r="QL784" s="7"/>
      <c r="QM784" s="7"/>
      <c r="QN784" s="7"/>
      <c r="QO784" s="7"/>
      <c r="QP784" s="7"/>
      <c r="QQ784" s="7"/>
      <c r="QR784" s="7"/>
      <c r="QS784" s="7"/>
      <c r="QT784" s="7"/>
      <c r="QU784" s="7"/>
      <c r="QV784" s="7"/>
      <c r="QW784" s="7"/>
      <c r="QX784" s="7"/>
      <c r="QY784" s="7"/>
      <c r="QZ784" s="7"/>
      <c r="RA784" s="7"/>
      <c r="RB784" s="7"/>
      <c r="RC784" s="7"/>
      <c r="RD784" s="7"/>
      <c r="RE784" s="7"/>
      <c r="RF784" s="7"/>
      <c r="RG784" s="7"/>
      <c r="RH784" s="7"/>
      <c r="RI784" s="7"/>
      <c r="RJ784" s="7"/>
      <c r="RK784" s="7"/>
      <c r="RL784" s="7"/>
      <c r="RM784" s="7"/>
      <c r="RN784" s="7"/>
      <c r="RO784" s="7"/>
      <c r="RP784" s="7"/>
      <c r="RQ784" s="7"/>
      <c r="RR784" s="7"/>
      <c r="RS784" s="7"/>
      <c r="RT784" s="7"/>
      <c r="RU784" s="7"/>
      <c r="RV784" s="7"/>
      <c r="RW784" s="7"/>
      <c r="RX784" s="7"/>
      <c r="RY784" s="7"/>
      <c r="RZ784" s="7"/>
      <c r="SA784" s="7"/>
      <c r="SB784" s="7"/>
      <c r="SC784" s="7"/>
      <c r="SD784" s="7"/>
      <c r="SE784" s="7"/>
      <c r="SF784" s="7"/>
      <c r="SG784" s="7"/>
      <c r="SH784" s="7"/>
      <c r="SI784" s="7"/>
      <c r="SJ784" s="7"/>
      <c r="SK784" s="7"/>
    </row>
    <row r="785" ht="14.2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  <c r="DT785" s="7"/>
      <c r="DU785" s="7"/>
      <c r="DV785" s="7"/>
      <c r="DW785" s="7"/>
      <c r="DX785" s="7"/>
      <c r="DY785" s="7"/>
      <c r="DZ785" s="7"/>
      <c r="EA785" s="7"/>
      <c r="EB785" s="7"/>
      <c r="EC785" s="7"/>
      <c r="ED785" s="7"/>
      <c r="EE785" s="7"/>
      <c r="EF785" s="7"/>
      <c r="EG785" s="7"/>
      <c r="EH785" s="7"/>
      <c r="EI785" s="7"/>
      <c r="EJ785" s="7"/>
      <c r="EK785" s="7"/>
      <c r="EL785" s="7"/>
      <c r="EM785" s="7"/>
      <c r="EN785" s="7"/>
      <c r="EO785" s="7"/>
      <c r="EP785" s="7"/>
      <c r="EQ785" s="7"/>
      <c r="ER785" s="7"/>
      <c r="ES785" s="7"/>
      <c r="ET785" s="7"/>
      <c r="EU785" s="7"/>
      <c r="EV785" s="7"/>
      <c r="EW785" s="7"/>
      <c r="EX785" s="7"/>
      <c r="EY785" s="7"/>
      <c r="EZ785" s="7"/>
      <c r="FA785" s="7"/>
      <c r="FB785" s="7"/>
      <c r="FC785" s="7"/>
      <c r="FD785" s="7"/>
      <c r="FE785" s="7"/>
      <c r="FF785" s="7"/>
      <c r="FG785" s="7"/>
      <c r="FH785" s="7"/>
      <c r="FI785" s="7"/>
      <c r="FJ785" s="7"/>
      <c r="FK785" s="7"/>
      <c r="FL785" s="7"/>
      <c r="FM785" s="7"/>
      <c r="FN785" s="7"/>
      <c r="FO785" s="7"/>
      <c r="FP785" s="7"/>
      <c r="FQ785" s="7"/>
      <c r="FR785" s="7"/>
      <c r="FS785" s="7"/>
      <c r="FT785" s="7"/>
      <c r="FU785" s="7"/>
      <c r="FV785" s="7"/>
      <c r="FW785" s="7"/>
      <c r="FX785" s="7"/>
      <c r="FY785" s="7"/>
      <c r="FZ785" s="7"/>
      <c r="GA785" s="7"/>
      <c r="GB785" s="7"/>
      <c r="GC785" s="7"/>
      <c r="GD785" s="7"/>
      <c r="GE785" s="7"/>
      <c r="GF785" s="7"/>
      <c r="GG785" s="7"/>
      <c r="GH785" s="7"/>
      <c r="GI785" s="7"/>
      <c r="GJ785" s="7"/>
      <c r="GK785" s="7"/>
      <c r="GL785" s="7"/>
      <c r="GM785" s="7"/>
      <c r="GN785" s="7"/>
      <c r="GO785" s="7"/>
      <c r="GP785" s="7"/>
      <c r="GQ785" s="7"/>
      <c r="GR785" s="7"/>
      <c r="GS785" s="7"/>
      <c r="GT785" s="7"/>
      <c r="GU785" s="7"/>
      <c r="GV785" s="7"/>
      <c r="GW785" s="7"/>
      <c r="GX785" s="7"/>
      <c r="GY785" s="7"/>
      <c r="GZ785" s="7"/>
      <c r="HA785" s="7"/>
      <c r="HB785" s="7"/>
      <c r="HC785" s="7"/>
      <c r="HD785" s="7"/>
      <c r="HE785" s="7"/>
      <c r="HF785" s="7"/>
      <c r="HG785" s="7"/>
      <c r="HH785" s="7"/>
      <c r="HI785" s="7"/>
      <c r="HJ785" s="7"/>
      <c r="HK785" s="7"/>
      <c r="HL785" s="7"/>
      <c r="HM785" s="7"/>
      <c r="HN785" s="7"/>
      <c r="HO785" s="7"/>
      <c r="HP785" s="7"/>
      <c r="HQ785" s="7"/>
      <c r="HR785" s="7"/>
      <c r="HS785" s="7"/>
      <c r="HT785" s="7"/>
      <c r="HU785" s="7"/>
      <c r="HV785" s="7"/>
      <c r="HW785" s="7"/>
      <c r="HX785" s="7"/>
      <c r="HY785" s="7"/>
      <c r="HZ785" s="7"/>
      <c r="IA785" s="7"/>
      <c r="IB785" s="7"/>
      <c r="IC785" s="7"/>
      <c r="ID785" s="7"/>
      <c r="IE785" s="7"/>
      <c r="IF785" s="7"/>
      <c r="IG785" s="7"/>
      <c r="IH785" s="7"/>
      <c r="II785" s="7"/>
      <c r="IJ785" s="7"/>
      <c r="IK785" s="7"/>
      <c r="IL785" s="7"/>
      <c r="IM785" s="7"/>
      <c r="IN785" s="7"/>
      <c r="IO785" s="7"/>
      <c r="IP785" s="7"/>
      <c r="IQ785" s="7"/>
      <c r="IR785" s="7"/>
      <c r="IS785" s="7"/>
      <c r="IT785" s="7"/>
      <c r="IU785" s="7"/>
      <c r="IV785" s="7"/>
      <c r="IW785" s="7"/>
      <c r="IX785" s="7"/>
      <c r="IY785" s="7"/>
      <c r="IZ785" s="7"/>
      <c r="JA785" s="7"/>
      <c r="JB785" s="7"/>
      <c r="JC785" s="7"/>
      <c r="JD785" s="7"/>
      <c r="JE785" s="7"/>
      <c r="JF785" s="7"/>
      <c r="JG785" s="7"/>
      <c r="JH785" s="7"/>
      <c r="JI785" s="7"/>
      <c r="JJ785" s="7"/>
      <c r="JK785" s="7"/>
      <c r="JL785" s="7"/>
      <c r="JM785" s="7"/>
      <c r="JN785" s="7"/>
      <c r="JO785" s="7"/>
      <c r="JP785" s="7"/>
      <c r="JQ785" s="7"/>
      <c r="JR785" s="7"/>
      <c r="JS785" s="7"/>
      <c r="JT785" s="7"/>
      <c r="JU785" s="7"/>
      <c r="JV785" s="7"/>
      <c r="JW785" s="7"/>
      <c r="JX785" s="7"/>
      <c r="JY785" s="7"/>
      <c r="JZ785" s="7"/>
      <c r="KA785" s="7"/>
      <c r="KB785" s="7"/>
      <c r="KC785" s="7"/>
      <c r="KD785" s="7"/>
      <c r="KE785" s="7"/>
      <c r="KF785" s="7"/>
      <c r="KG785" s="7"/>
      <c r="KH785" s="7"/>
      <c r="KI785" s="7"/>
      <c r="KJ785" s="7"/>
      <c r="KK785" s="7"/>
      <c r="KL785" s="7"/>
      <c r="KM785" s="7"/>
      <c r="KN785" s="7"/>
      <c r="KO785" s="7"/>
      <c r="KP785" s="7"/>
      <c r="KQ785" s="7"/>
      <c r="KR785" s="7"/>
      <c r="KS785" s="7"/>
      <c r="KT785" s="7"/>
      <c r="KU785" s="7"/>
      <c r="KV785" s="7"/>
      <c r="KW785" s="7"/>
      <c r="KX785" s="7"/>
      <c r="KY785" s="7"/>
      <c r="KZ785" s="7"/>
      <c r="LA785" s="7"/>
      <c r="LB785" s="7"/>
      <c r="LC785" s="7"/>
      <c r="LD785" s="7"/>
      <c r="LE785" s="7"/>
      <c r="LF785" s="7"/>
      <c r="LG785" s="7"/>
      <c r="LH785" s="7"/>
      <c r="LI785" s="7"/>
      <c r="LJ785" s="7"/>
      <c r="LK785" s="7"/>
      <c r="LL785" s="7"/>
      <c r="LM785" s="7"/>
      <c r="LN785" s="7"/>
      <c r="LO785" s="7"/>
      <c r="LP785" s="7"/>
      <c r="LQ785" s="7"/>
      <c r="LR785" s="7"/>
      <c r="LS785" s="7"/>
      <c r="LT785" s="7"/>
      <c r="LU785" s="7"/>
      <c r="LV785" s="7"/>
      <c r="LW785" s="7"/>
      <c r="LX785" s="7"/>
      <c r="LY785" s="7"/>
      <c r="LZ785" s="7"/>
      <c r="MA785" s="7"/>
      <c r="MB785" s="7"/>
      <c r="MC785" s="7"/>
      <c r="MD785" s="7"/>
      <c r="ME785" s="7"/>
      <c r="MF785" s="7"/>
      <c r="MG785" s="7"/>
      <c r="MH785" s="7"/>
      <c r="MI785" s="7"/>
      <c r="MJ785" s="7"/>
      <c r="MK785" s="7"/>
      <c r="ML785" s="7"/>
      <c r="MM785" s="7"/>
      <c r="MN785" s="7"/>
      <c r="MO785" s="7"/>
      <c r="MP785" s="7"/>
      <c r="MQ785" s="7"/>
      <c r="MR785" s="7"/>
      <c r="MS785" s="7"/>
      <c r="MT785" s="7"/>
      <c r="MU785" s="7"/>
      <c r="MV785" s="7"/>
      <c r="MW785" s="7"/>
      <c r="MX785" s="7"/>
      <c r="MY785" s="7"/>
      <c r="MZ785" s="7"/>
      <c r="NA785" s="7"/>
      <c r="NB785" s="7"/>
      <c r="NC785" s="7"/>
      <c r="ND785" s="7"/>
      <c r="NE785" s="7"/>
      <c r="NF785" s="7"/>
      <c r="NG785" s="7"/>
      <c r="NH785" s="7"/>
      <c r="NI785" s="7"/>
      <c r="NJ785" s="7"/>
      <c r="NK785" s="7"/>
      <c r="NL785" s="7"/>
      <c r="NM785" s="7"/>
      <c r="NN785" s="7"/>
      <c r="NO785" s="7"/>
      <c r="NP785" s="7"/>
      <c r="NQ785" s="7"/>
      <c r="NR785" s="7"/>
      <c r="NS785" s="7"/>
      <c r="NT785" s="7"/>
      <c r="NU785" s="7"/>
      <c r="NV785" s="7"/>
      <c r="NW785" s="7"/>
      <c r="NX785" s="7"/>
      <c r="NY785" s="7"/>
      <c r="NZ785" s="7"/>
      <c r="OA785" s="7"/>
      <c r="OB785" s="7"/>
      <c r="OC785" s="7"/>
      <c r="OD785" s="7"/>
      <c r="OE785" s="7"/>
      <c r="OF785" s="7"/>
      <c r="OG785" s="7"/>
      <c r="OH785" s="7"/>
      <c r="OI785" s="7"/>
      <c r="OJ785" s="7"/>
      <c r="OK785" s="7"/>
      <c r="OL785" s="7"/>
      <c r="OM785" s="7"/>
      <c r="ON785" s="7"/>
      <c r="OO785" s="7"/>
      <c r="OP785" s="7"/>
      <c r="OQ785" s="7"/>
      <c r="OR785" s="7"/>
      <c r="OS785" s="7"/>
      <c r="OT785" s="7"/>
      <c r="OU785" s="7"/>
      <c r="OV785" s="7"/>
      <c r="OW785" s="7"/>
      <c r="OX785" s="7"/>
      <c r="OY785" s="7"/>
      <c r="OZ785" s="7"/>
      <c r="PA785" s="7"/>
      <c r="PB785" s="7"/>
      <c r="PC785" s="7"/>
      <c r="PD785" s="7"/>
      <c r="PE785" s="7"/>
      <c r="PF785" s="7"/>
      <c r="PG785" s="7"/>
      <c r="PH785" s="7"/>
      <c r="PI785" s="7"/>
      <c r="PJ785" s="7"/>
      <c r="PK785" s="7"/>
      <c r="PL785" s="7"/>
      <c r="PM785" s="7"/>
      <c r="PN785" s="7"/>
      <c r="PO785" s="7"/>
      <c r="PP785" s="7"/>
      <c r="PQ785" s="7"/>
      <c r="PR785" s="7"/>
      <c r="PS785" s="7"/>
      <c r="PT785" s="7"/>
      <c r="PU785" s="7"/>
      <c r="PV785" s="7"/>
      <c r="PW785" s="7"/>
      <c r="PX785" s="7"/>
      <c r="PY785" s="7"/>
      <c r="PZ785" s="7"/>
      <c r="QA785" s="7"/>
      <c r="QB785" s="7"/>
      <c r="QC785" s="7"/>
      <c r="QD785" s="7"/>
      <c r="QE785" s="7"/>
      <c r="QF785" s="7"/>
      <c r="QG785" s="7"/>
      <c r="QH785" s="7"/>
      <c r="QI785" s="7"/>
      <c r="QJ785" s="7"/>
      <c r="QK785" s="7"/>
      <c r="QL785" s="7"/>
      <c r="QM785" s="7"/>
      <c r="QN785" s="7"/>
      <c r="QO785" s="7"/>
      <c r="QP785" s="7"/>
      <c r="QQ785" s="7"/>
      <c r="QR785" s="7"/>
      <c r="QS785" s="7"/>
      <c r="QT785" s="7"/>
      <c r="QU785" s="7"/>
      <c r="QV785" s="7"/>
      <c r="QW785" s="7"/>
      <c r="QX785" s="7"/>
      <c r="QY785" s="7"/>
      <c r="QZ785" s="7"/>
      <c r="RA785" s="7"/>
      <c r="RB785" s="7"/>
      <c r="RC785" s="7"/>
      <c r="RD785" s="7"/>
      <c r="RE785" s="7"/>
      <c r="RF785" s="7"/>
      <c r="RG785" s="7"/>
      <c r="RH785" s="7"/>
      <c r="RI785" s="7"/>
      <c r="RJ785" s="7"/>
      <c r="RK785" s="7"/>
      <c r="RL785" s="7"/>
      <c r="RM785" s="7"/>
      <c r="RN785" s="7"/>
      <c r="RO785" s="7"/>
      <c r="RP785" s="7"/>
      <c r="RQ785" s="7"/>
      <c r="RR785" s="7"/>
      <c r="RS785" s="7"/>
      <c r="RT785" s="7"/>
      <c r="RU785" s="7"/>
      <c r="RV785" s="7"/>
      <c r="RW785" s="7"/>
      <c r="RX785" s="7"/>
      <c r="RY785" s="7"/>
      <c r="RZ785" s="7"/>
      <c r="SA785" s="7"/>
      <c r="SB785" s="7"/>
      <c r="SC785" s="7"/>
      <c r="SD785" s="7"/>
      <c r="SE785" s="7"/>
      <c r="SF785" s="7"/>
      <c r="SG785" s="7"/>
      <c r="SH785" s="7"/>
      <c r="SI785" s="7"/>
      <c r="SJ785" s="7"/>
      <c r="SK785" s="7"/>
    </row>
    <row r="786" ht="14.2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  <c r="DT786" s="7"/>
      <c r="DU786" s="7"/>
      <c r="DV786" s="7"/>
      <c r="DW786" s="7"/>
      <c r="DX786" s="7"/>
      <c r="DY786" s="7"/>
      <c r="DZ786" s="7"/>
      <c r="EA786" s="7"/>
      <c r="EB786" s="7"/>
      <c r="EC786" s="7"/>
      <c r="ED786" s="7"/>
      <c r="EE786" s="7"/>
      <c r="EF786" s="7"/>
      <c r="EG786" s="7"/>
      <c r="EH786" s="7"/>
      <c r="EI786" s="7"/>
      <c r="EJ786" s="7"/>
      <c r="EK786" s="7"/>
      <c r="EL786" s="7"/>
      <c r="EM786" s="7"/>
      <c r="EN786" s="7"/>
      <c r="EO786" s="7"/>
      <c r="EP786" s="7"/>
      <c r="EQ786" s="7"/>
      <c r="ER786" s="7"/>
      <c r="ES786" s="7"/>
      <c r="ET786" s="7"/>
      <c r="EU786" s="7"/>
      <c r="EV786" s="7"/>
      <c r="EW786" s="7"/>
      <c r="EX786" s="7"/>
      <c r="EY786" s="7"/>
      <c r="EZ786" s="7"/>
      <c r="FA786" s="7"/>
      <c r="FB786" s="7"/>
      <c r="FC786" s="7"/>
      <c r="FD786" s="7"/>
      <c r="FE786" s="7"/>
      <c r="FF786" s="7"/>
      <c r="FG786" s="7"/>
      <c r="FH786" s="7"/>
      <c r="FI786" s="7"/>
      <c r="FJ786" s="7"/>
      <c r="FK786" s="7"/>
      <c r="FL786" s="7"/>
      <c r="FM786" s="7"/>
      <c r="FN786" s="7"/>
      <c r="FO786" s="7"/>
      <c r="FP786" s="7"/>
      <c r="FQ786" s="7"/>
      <c r="FR786" s="7"/>
      <c r="FS786" s="7"/>
      <c r="FT786" s="7"/>
      <c r="FU786" s="7"/>
      <c r="FV786" s="7"/>
      <c r="FW786" s="7"/>
      <c r="FX786" s="7"/>
      <c r="FY786" s="7"/>
      <c r="FZ786" s="7"/>
      <c r="GA786" s="7"/>
      <c r="GB786" s="7"/>
      <c r="GC786" s="7"/>
      <c r="GD786" s="7"/>
      <c r="GE786" s="7"/>
      <c r="GF786" s="7"/>
      <c r="GG786" s="7"/>
      <c r="GH786" s="7"/>
      <c r="GI786" s="7"/>
      <c r="GJ786" s="7"/>
      <c r="GK786" s="7"/>
      <c r="GL786" s="7"/>
      <c r="GM786" s="7"/>
      <c r="GN786" s="7"/>
      <c r="GO786" s="7"/>
      <c r="GP786" s="7"/>
      <c r="GQ786" s="7"/>
      <c r="GR786" s="7"/>
      <c r="GS786" s="7"/>
      <c r="GT786" s="7"/>
      <c r="GU786" s="7"/>
      <c r="GV786" s="7"/>
      <c r="GW786" s="7"/>
      <c r="GX786" s="7"/>
      <c r="GY786" s="7"/>
      <c r="GZ786" s="7"/>
      <c r="HA786" s="7"/>
      <c r="HB786" s="7"/>
      <c r="HC786" s="7"/>
      <c r="HD786" s="7"/>
      <c r="HE786" s="7"/>
      <c r="HF786" s="7"/>
      <c r="HG786" s="7"/>
      <c r="HH786" s="7"/>
      <c r="HI786" s="7"/>
      <c r="HJ786" s="7"/>
      <c r="HK786" s="7"/>
      <c r="HL786" s="7"/>
      <c r="HM786" s="7"/>
      <c r="HN786" s="7"/>
      <c r="HO786" s="7"/>
      <c r="HP786" s="7"/>
      <c r="HQ786" s="7"/>
      <c r="HR786" s="7"/>
      <c r="HS786" s="7"/>
      <c r="HT786" s="7"/>
      <c r="HU786" s="7"/>
      <c r="HV786" s="7"/>
      <c r="HW786" s="7"/>
      <c r="HX786" s="7"/>
      <c r="HY786" s="7"/>
      <c r="HZ786" s="7"/>
      <c r="IA786" s="7"/>
      <c r="IB786" s="7"/>
      <c r="IC786" s="7"/>
      <c r="ID786" s="7"/>
      <c r="IE786" s="7"/>
      <c r="IF786" s="7"/>
      <c r="IG786" s="7"/>
      <c r="IH786" s="7"/>
      <c r="II786" s="7"/>
      <c r="IJ786" s="7"/>
      <c r="IK786" s="7"/>
      <c r="IL786" s="7"/>
      <c r="IM786" s="7"/>
      <c r="IN786" s="7"/>
      <c r="IO786" s="7"/>
      <c r="IP786" s="7"/>
      <c r="IQ786" s="7"/>
      <c r="IR786" s="7"/>
      <c r="IS786" s="7"/>
      <c r="IT786" s="7"/>
      <c r="IU786" s="7"/>
      <c r="IV786" s="7"/>
      <c r="IW786" s="7"/>
      <c r="IX786" s="7"/>
      <c r="IY786" s="7"/>
      <c r="IZ786" s="7"/>
      <c r="JA786" s="7"/>
      <c r="JB786" s="7"/>
      <c r="JC786" s="7"/>
      <c r="JD786" s="7"/>
      <c r="JE786" s="7"/>
      <c r="JF786" s="7"/>
      <c r="JG786" s="7"/>
      <c r="JH786" s="7"/>
      <c r="JI786" s="7"/>
      <c r="JJ786" s="7"/>
      <c r="JK786" s="7"/>
      <c r="JL786" s="7"/>
      <c r="JM786" s="7"/>
      <c r="JN786" s="7"/>
      <c r="JO786" s="7"/>
      <c r="JP786" s="7"/>
      <c r="JQ786" s="7"/>
      <c r="JR786" s="7"/>
      <c r="JS786" s="7"/>
      <c r="JT786" s="7"/>
      <c r="JU786" s="7"/>
      <c r="JV786" s="7"/>
      <c r="JW786" s="7"/>
      <c r="JX786" s="7"/>
      <c r="JY786" s="7"/>
      <c r="JZ786" s="7"/>
      <c r="KA786" s="7"/>
      <c r="KB786" s="7"/>
      <c r="KC786" s="7"/>
      <c r="KD786" s="7"/>
      <c r="KE786" s="7"/>
      <c r="KF786" s="7"/>
      <c r="KG786" s="7"/>
      <c r="KH786" s="7"/>
      <c r="KI786" s="7"/>
      <c r="KJ786" s="7"/>
      <c r="KK786" s="7"/>
      <c r="KL786" s="7"/>
      <c r="KM786" s="7"/>
      <c r="KN786" s="7"/>
      <c r="KO786" s="7"/>
      <c r="KP786" s="7"/>
      <c r="KQ786" s="7"/>
      <c r="KR786" s="7"/>
      <c r="KS786" s="7"/>
      <c r="KT786" s="7"/>
      <c r="KU786" s="7"/>
      <c r="KV786" s="7"/>
      <c r="KW786" s="7"/>
      <c r="KX786" s="7"/>
      <c r="KY786" s="7"/>
      <c r="KZ786" s="7"/>
      <c r="LA786" s="7"/>
      <c r="LB786" s="7"/>
      <c r="LC786" s="7"/>
      <c r="LD786" s="7"/>
      <c r="LE786" s="7"/>
      <c r="LF786" s="7"/>
      <c r="LG786" s="7"/>
      <c r="LH786" s="7"/>
      <c r="LI786" s="7"/>
      <c r="LJ786" s="7"/>
      <c r="LK786" s="7"/>
      <c r="LL786" s="7"/>
      <c r="LM786" s="7"/>
      <c r="LN786" s="7"/>
      <c r="LO786" s="7"/>
      <c r="LP786" s="7"/>
      <c r="LQ786" s="7"/>
      <c r="LR786" s="7"/>
      <c r="LS786" s="7"/>
      <c r="LT786" s="7"/>
      <c r="LU786" s="7"/>
      <c r="LV786" s="7"/>
      <c r="LW786" s="7"/>
      <c r="LX786" s="7"/>
      <c r="LY786" s="7"/>
      <c r="LZ786" s="7"/>
      <c r="MA786" s="7"/>
      <c r="MB786" s="7"/>
      <c r="MC786" s="7"/>
      <c r="MD786" s="7"/>
      <c r="ME786" s="7"/>
      <c r="MF786" s="7"/>
      <c r="MG786" s="7"/>
      <c r="MH786" s="7"/>
      <c r="MI786" s="7"/>
      <c r="MJ786" s="7"/>
      <c r="MK786" s="7"/>
      <c r="ML786" s="7"/>
      <c r="MM786" s="7"/>
      <c r="MN786" s="7"/>
      <c r="MO786" s="7"/>
      <c r="MP786" s="7"/>
      <c r="MQ786" s="7"/>
      <c r="MR786" s="7"/>
      <c r="MS786" s="7"/>
      <c r="MT786" s="7"/>
      <c r="MU786" s="7"/>
      <c r="MV786" s="7"/>
      <c r="MW786" s="7"/>
      <c r="MX786" s="7"/>
      <c r="MY786" s="7"/>
      <c r="MZ786" s="7"/>
      <c r="NA786" s="7"/>
      <c r="NB786" s="7"/>
      <c r="NC786" s="7"/>
      <c r="ND786" s="7"/>
      <c r="NE786" s="7"/>
      <c r="NF786" s="7"/>
      <c r="NG786" s="7"/>
      <c r="NH786" s="7"/>
      <c r="NI786" s="7"/>
      <c r="NJ786" s="7"/>
      <c r="NK786" s="7"/>
      <c r="NL786" s="7"/>
      <c r="NM786" s="7"/>
      <c r="NN786" s="7"/>
      <c r="NO786" s="7"/>
      <c r="NP786" s="7"/>
      <c r="NQ786" s="7"/>
      <c r="NR786" s="7"/>
      <c r="NS786" s="7"/>
      <c r="NT786" s="7"/>
      <c r="NU786" s="7"/>
      <c r="NV786" s="7"/>
      <c r="NW786" s="7"/>
      <c r="NX786" s="7"/>
      <c r="NY786" s="7"/>
      <c r="NZ786" s="7"/>
      <c r="OA786" s="7"/>
      <c r="OB786" s="7"/>
      <c r="OC786" s="7"/>
      <c r="OD786" s="7"/>
      <c r="OE786" s="7"/>
      <c r="OF786" s="7"/>
      <c r="OG786" s="7"/>
      <c r="OH786" s="7"/>
      <c r="OI786" s="7"/>
      <c r="OJ786" s="7"/>
      <c r="OK786" s="7"/>
      <c r="OL786" s="7"/>
      <c r="OM786" s="7"/>
      <c r="ON786" s="7"/>
      <c r="OO786" s="7"/>
      <c r="OP786" s="7"/>
      <c r="OQ786" s="7"/>
      <c r="OR786" s="7"/>
      <c r="OS786" s="7"/>
      <c r="OT786" s="7"/>
      <c r="OU786" s="7"/>
      <c r="OV786" s="7"/>
      <c r="OW786" s="7"/>
      <c r="OX786" s="7"/>
      <c r="OY786" s="7"/>
      <c r="OZ786" s="7"/>
      <c r="PA786" s="7"/>
      <c r="PB786" s="7"/>
      <c r="PC786" s="7"/>
      <c r="PD786" s="7"/>
      <c r="PE786" s="7"/>
      <c r="PF786" s="7"/>
      <c r="PG786" s="7"/>
      <c r="PH786" s="7"/>
      <c r="PI786" s="7"/>
      <c r="PJ786" s="7"/>
      <c r="PK786" s="7"/>
      <c r="PL786" s="7"/>
      <c r="PM786" s="7"/>
      <c r="PN786" s="7"/>
      <c r="PO786" s="7"/>
      <c r="PP786" s="7"/>
      <c r="PQ786" s="7"/>
      <c r="PR786" s="7"/>
      <c r="PS786" s="7"/>
      <c r="PT786" s="7"/>
      <c r="PU786" s="7"/>
      <c r="PV786" s="7"/>
      <c r="PW786" s="7"/>
      <c r="PX786" s="7"/>
      <c r="PY786" s="7"/>
      <c r="PZ786" s="7"/>
      <c r="QA786" s="7"/>
      <c r="QB786" s="7"/>
      <c r="QC786" s="7"/>
      <c r="QD786" s="7"/>
      <c r="QE786" s="7"/>
      <c r="QF786" s="7"/>
      <c r="QG786" s="7"/>
      <c r="QH786" s="7"/>
      <c r="QI786" s="7"/>
      <c r="QJ786" s="7"/>
      <c r="QK786" s="7"/>
      <c r="QL786" s="7"/>
      <c r="QM786" s="7"/>
      <c r="QN786" s="7"/>
      <c r="QO786" s="7"/>
      <c r="QP786" s="7"/>
      <c r="QQ786" s="7"/>
      <c r="QR786" s="7"/>
      <c r="QS786" s="7"/>
      <c r="QT786" s="7"/>
      <c r="QU786" s="7"/>
      <c r="QV786" s="7"/>
      <c r="QW786" s="7"/>
      <c r="QX786" s="7"/>
      <c r="QY786" s="7"/>
      <c r="QZ786" s="7"/>
      <c r="RA786" s="7"/>
      <c r="RB786" s="7"/>
      <c r="RC786" s="7"/>
      <c r="RD786" s="7"/>
      <c r="RE786" s="7"/>
      <c r="RF786" s="7"/>
      <c r="RG786" s="7"/>
      <c r="RH786" s="7"/>
      <c r="RI786" s="7"/>
      <c r="RJ786" s="7"/>
      <c r="RK786" s="7"/>
      <c r="RL786" s="7"/>
      <c r="RM786" s="7"/>
      <c r="RN786" s="7"/>
      <c r="RO786" s="7"/>
      <c r="RP786" s="7"/>
      <c r="RQ786" s="7"/>
      <c r="RR786" s="7"/>
      <c r="RS786" s="7"/>
      <c r="RT786" s="7"/>
      <c r="RU786" s="7"/>
      <c r="RV786" s="7"/>
      <c r="RW786" s="7"/>
      <c r="RX786" s="7"/>
      <c r="RY786" s="7"/>
      <c r="RZ786" s="7"/>
      <c r="SA786" s="7"/>
      <c r="SB786" s="7"/>
      <c r="SC786" s="7"/>
      <c r="SD786" s="7"/>
      <c r="SE786" s="7"/>
      <c r="SF786" s="7"/>
      <c r="SG786" s="7"/>
      <c r="SH786" s="7"/>
      <c r="SI786" s="7"/>
      <c r="SJ786" s="7"/>
      <c r="SK786" s="7"/>
    </row>
    <row r="787" ht="14.2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  <c r="DT787" s="7"/>
      <c r="DU787" s="7"/>
      <c r="DV787" s="7"/>
      <c r="DW787" s="7"/>
      <c r="DX787" s="7"/>
      <c r="DY787" s="7"/>
      <c r="DZ787" s="7"/>
      <c r="EA787" s="7"/>
      <c r="EB787" s="7"/>
      <c r="EC787" s="7"/>
      <c r="ED787" s="7"/>
      <c r="EE787" s="7"/>
      <c r="EF787" s="7"/>
      <c r="EG787" s="7"/>
      <c r="EH787" s="7"/>
      <c r="EI787" s="7"/>
      <c r="EJ787" s="7"/>
      <c r="EK787" s="7"/>
      <c r="EL787" s="7"/>
      <c r="EM787" s="7"/>
      <c r="EN787" s="7"/>
      <c r="EO787" s="7"/>
      <c r="EP787" s="7"/>
      <c r="EQ787" s="7"/>
      <c r="ER787" s="7"/>
      <c r="ES787" s="7"/>
      <c r="ET787" s="7"/>
      <c r="EU787" s="7"/>
      <c r="EV787" s="7"/>
      <c r="EW787" s="7"/>
      <c r="EX787" s="7"/>
      <c r="EY787" s="7"/>
      <c r="EZ787" s="7"/>
      <c r="FA787" s="7"/>
      <c r="FB787" s="7"/>
      <c r="FC787" s="7"/>
      <c r="FD787" s="7"/>
      <c r="FE787" s="7"/>
      <c r="FF787" s="7"/>
      <c r="FG787" s="7"/>
      <c r="FH787" s="7"/>
      <c r="FI787" s="7"/>
      <c r="FJ787" s="7"/>
      <c r="FK787" s="7"/>
      <c r="FL787" s="7"/>
      <c r="FM787" s="7"/>
      <c r="FN787" s="7"/>
      <c r="FO787" s="7"/>
      <c r="FP787" s="7"/>
      <c r="FQ787" s="7"/>
      <c r="FR787" s="7"/>
      <c r="FS787" s="7"/>
      <c r="FT787" s="7"/>
      <c r="FU787" s="7"/>
      <c r="FV787" s="7"/>
      <c r="FW787" s="7"/>
      <c r="FX787" s="7"/>
      <c r="FY787" s="7"/>
      <c r="FZ787" s="7"/>
      <c r="GA787" s="7"/>
      <c r="GB787" s="7"/>
      <c r="GC787" s="7"/>
      <c r="GD787" s="7"/>
      <c r="GE787" s="7"/>
      <c r="GF787" s="7"/>
      <c r="GG787" s="7"/>
      <c r="GH787" s="7"/>
      <c r="GI787" s="7"/>
      <c r="GJ787" s="7"/>
      <c r="GK787" s="7"/>
      <c r="GL787" s="7"/>
      <c r="GM787" s="7"/>
      <c r="GN787" s="7"/>
      <c r="GO787" s="7"/>
      <c r="GP787" s="7"/>
      <c r="GQ787" s="7"/>
      <c r="GR787" s="7"/>
      <c r="GS787" s="7"/>
      <c r="GT787" s="7"/>
      <c r="GU787" s="7"/>
      <c r="GV787" s="7"/>
      <c r="GW787" s="7"/>
      <c r="GX787" s="7"/>
      <c r="GY787" s="7"/>
      <c r="GZ787" s="7"/>
      <c r="HA787" s="7"/>
      <c r="HB787" s="7"/>
      <c r="HC787" s="7"/>
      <c r="HD787" s="7"/>
      <c r="HE787" s="7"/>
      <c r="HF787" s="7"/>
      <c r="HG787" s="7"/>
      <c r="HH787" s="7"/>
      <c r="HI787" s="7"/>
      <c r="HJ787" s="7"/>
      <c r="HK787" s="7"/>
      <c r="HL787" s="7"/>
      <c r="HM787" s="7"/>
      <c r="HN787" s="7"/>
      <c r="HO787" s="7"/>
      <c r="HP787" s="7"/>
      <c r="HQ787" s="7"/>
      <c r="HR787" s="7"/>
      <c r="HS787" s="7"/>
      <c r="HT787" s="7"/>
      <c r="HU787" s="7"/>
      <c r="HV787" s="7"/>
      <c r="HW787" s="7"/>
      <c r="HX787" s="7"/>
      <c r="HY787" s="7"/>
      <c r="HZ787" s="7"/>
      <c r="IA787" s="7"/>
      <c r="IB787" s="7"/>
      <c r="IC787" s="7"/>
      <c r="ID787" s="7"/>
      <c r="IE787" s="7"/>
      <c r="IF787" s="7"/>
      <c r="IG787" s="7"/>
      <c r="IH787" s="7"/>
      <c r="II787" s="7"/>
      <c r="IJ787" s="7"/>
      <c r="IK787" s="7"/>
      <c r="IL787" s="7"/>
      <c r="IM787" s="7"/>
      <c r="IN787" s="7"/>
      <c r="IO787" s="7"/>
      <c r="IP787" s="7"/>
      <c r="IQ787" s="7"/>
      <c r="IR787" s="7"/>
      <c r="IS787" s="7"/>
      <c r="IT787" s="7"/>
      <c r="IU787" s="7"/>
      <c r="IV787" s="7"/>
      <c r="IW787" s="7"/>
      <c r="IX787" s="7"/>
      <c r="IY787" s="7"/>
      <c r="IZ787" s="7"/>
      <c r="JA787" s="7"/>
      <c r="JB787" s="7"/>
      <c r="JC787" s="7"/>
      <c r="JD787" s="7"/>
      <c r="JE787" s="7"/>
      <c r="JF787" s="7"/>
      <c r="JG787" s="7"/>
      <c r="JH787" s="7"/>
      <c r="JI787" s="7"/>
      <c r="JJ787" s="7"/>
      <c r="JK787" s="7"/>
      <c r="JL787" s="7"/>
      <c r="JM787" s="7"/>
      <c r="JN787" s="7"/>
      <c r="JO787" s="7"/>
      <c r="JP787" s="7"/>
      <c r="JQ787" s="7"/>
      <c r="JR787" s="7"/>
      <c r="JS787" s="7"/>
      <c r="JT787" s="7"/>
      <c r="JU787" s="7"/>
      <c r="JV787" s="7"/>
      <c r="JW787" s="7"/>
      <c r="JX787" s="7"/>
      <c r="JY787" s="7"/>
      <c r="JZ787" s="7"/>
      <c r="KA787" s="7"/>
      <c r="KB787" s="7"/>
      <c r="KC787" s="7"/>
      <c r="KD787" s="7"/>
      <c r="KE787" s="7"/>
      <c r="KF787" s="7"/>
      <c r="KG787" s="7"/>
      <c r="KH787" s="7"/>
      <c r="KI787" s="7"/>
      <c r="KJ787" s="7"/>
      <c r="KK787" s="7"/>
      <c r="KL787" s="7"/>
      <c r="KM787" s="7"/>
      <c r="KN787" s="7"/>
      <c r="KO787" s="7"/>
      <c r="KP787" s="7"/>
      <c r="KQ787" s="7"/>
      <c r="KR787" s="7"/>
      <c r="KS787" s="7"/>
      <c r="KT787" s="7"/>
      <c r="KU787" s="7"/>
      <c r="KV787" s="7"/>
      <c r="KW787" s="7"/>
      <c r="KX787" s="7"/>
      <c r="KY787" s="7"/>
      <c r="KZ787" s="7"/>
      <c r="LA787" s="7"/>
      <c r="LB787" s="7"/>
      <c r="LC787" s="7"/>
      <c r="LD787" s="7"/>
      <c r="LE787" s="7"/>
      <c r="LF787" s="7"/>
      <c r="LG787" s="7"/>
      <c r="LH787" s="7"/>
      <c r="LI787" s="7"/>
      <c r="LJ787" s="7"/>
      <c r="LK787" s="7"/>
      <c r="LL787" s="7"/>
      <c r="LM787" s="7"/>
      <c r="LN787" s="7"/>
      <c r="LO787" s="7"/>
      <c r="LP787" s="7"/>
      <c r="LQ787" s="7"/>
      <c r="LR787" s="7"/>
      <c r="LS787" s="7"/>
      <c r="LT787" s="7"/>
      <c r="LU787" s="7"/>
      <c r="LV787" s="7"/>
      <c r="LW787" s="7"/>
      <c r="LX787" s="7"/>
      <c r="LY787" s="7"/>
      <c r="LZ787" s="7"/>
      <c r="MA787" s="7"/>
      <c r="MB787" s="7"/>
      <c r="MC787" s="7"/>
      <c r="MD787" s="7"/>
      <c r="ME787" s="7"/>
      <c r="MF787" s="7"/>
      <c r="MG787" s="7"/>
      <c r="MH787" s="7"/>
      <c r="MI787" s="7"/>
      <c r="MJ787" s="7"/>
      <c r="MK787" s="7"/>
      <c r="ML787" s="7"/>
      <c r="MM787" s="7"/>
      <c r="MN787" s="7"/>
      <c r="MO787" s="7"/>
      <c r="MP787" s="7"/>
      <c r="MQ787" s="7"/>
      <c r="MR787" s="7"/>
      <c r="MS787" s="7"/>
      <c r="MT787" s="7"/>
      <c r="MU787" s="7"/>
      <c r="MV787" s="7"/>
      <c r="MW787" s="7"/>
      <c r="MX787" s="7"/>
      <c r="MY787" s="7"/>
      <c r="MZ787" s="7"/>
      <c r="NA787" s="7"/>
      <c r="NB787" s="7"/>
      <c r="NC787" s="7"/>
      <c r="ND787" s="7"/>
      <c r="NE787" s="7"/>
      <c r="NF787" s="7"/>
      <c r="NG787" s="7"/>
      <c r="NH787" s="7"/>
      <c r="NI787" s="7"/>
      <c r="NJ787" s="7"/>
      <c r="NK787" s="7"/>
      <c r="NL787" s="7"/>
      <c r="NM787" s="7"/>
      <c r="NN787" s="7"/>
      <c r="NO787" s="7"/>
      <c r="NP787" s="7"/>
      <c r="NQ787" s="7"/>
      <c r="NR787" s="7"/>
      <c r="NS787" s="7"/>
      <c r="NT787" s="7"/>
      <c r="NU787" s="7"/>
      <c r="NV787" s="7"/>
      <c r="NW787" s="7"/>
      <c r="NX787" s="7"/>
      <c r="NY787" s="7"/>
      <c r="NZ787" s="7"/>
      <c r="OA787" s="7"/>
      <c r="OB787" s="7"/>
      <c r="OC787" s="7"/>
      <c r="OD787" s="7"/>
      <c r="OE787" s="7"/>
      <c r="OF787" s="7"/>
      <c r="OG787" s="7"/>
      <c r="OH787" s="7"/>
      <c r="OI787" s="7"/>
      <c r="OJ787" s="7"/>
      <c r="OK787" s="7"/>
      <c r="OL787" s="7"/>
      <c r="OM787" s="7"/>
      <c r="ON787" s="7"/>
      <c r="OO787" s="7"/>
      <c r="OP787" s="7"/>
      <c r="OQ787" s="7"/>
      <c r="OR787" s="7"/>
      <c r="OS787" s="7"/>
      <c r="OT787" s="7"/>
      <c r="OU787" s="7"/>
      <c r="OV787" s="7"/>
      <c r="OW787" s="7"/>
      <c r="OX787" s="7"/>
      <c r="OY787" s="7"/>
      <c r="OZ787" s="7"/>
      <c r="PA787" s="7"/>
      <c r="PB787" s="7"/>
      <c r="PC787" s="7"/>
      <c r="PD787" s="7"/>
      <c r="PE787" s="7"/>
      <c r="PF787" s="7"/>
      <c r="PG787" s="7"/>
      <c r="PH787" s="7"/>
      <c r="PI787" s="7"/>
      <c r="PJ787" s="7"/>
      <c r="PK787" s="7"/>
      <c r="PL787" s="7"/>
      <c r="PM787" s="7"/>
      <c r="PN787" s="7"/>
      <c r="PO787" s="7"/>
      <c r="PP787" s="7"/>
      <c r="PQ787" s="7"/>
      <c r="PR787" s="7"/>
      <c r="PS787" s="7"/>
      <c r="PT787" s="7"/>
      <c r="PU787" s="7"/>
      <c r="PV787" s="7"/>
      <c r="PW787" s="7"/>
      <c r="PX787" s="7"/>
      <c r="PY787" s="7"/>
      <c r="PZ787" s="7"/>
      <c r="QA787" s="7"/>
      <c r="QB787" s="7"/>
      <c r="QC787" s="7"/>
      <c r="QD787" s="7"/>
      <c r="QE787" s="7"/>
      <c r="QF787" s="7"/>
      <c r="QG787" s="7"/>
      <c r="QH787" s="7"/>
      <c r="QI787" s="7"/>
      <c r="QJ787" s="7"/>
      <c r="QK787" s="7"/>
      <c r="QL787" s="7"/>
      <c r="QM787" s="7"/>
      <c r="QN787" s="7"/>
      <c r="QO787" s="7"/>
      <c r="QP787" s="7"/>
      <c r="QQ787" s="7"/>
      <c r="QR787" s="7"/>
      <c r="QS787" s="7"/>
      <c r="QT787" s="7"/>
      <c r="QU787" s="7"/>
      <c r="QV787" s="7"/>
      <c r="QW787" s="7"/>
      <c r="QX787" s="7"/>
      <c r="QY787" s="7"/>
      <c r="QZ787" s="7"/>
      <c r="RA787" s="7"/>
      <c r="RB787" s="7"/>
      <c r="RC787" s="7"/>
      <c r="RD787" s="7"/>
      <c r="RE787" s="7"/>
      <c r="RF787" s="7"/>
      <c r="RG787" s="7"/>
      <c r="RH787" s="7"/>
      <c r="RI787" s="7"/>
      <c r="RJ787" s="7"/>
      <c r="RK787" s="7"/>
      <c r="RL787" s="7"/>
      <c r="RM787" s="7"/>
      <c r="RN787" s="7"/>
      <c r="RO787" s="7"/>
      <c r="RP787" s="7"/>
      <c r="RQ787" s="7"/>
      <c r="RR787" s="7"/>
      <c r="RS787" s="7"/>
      <c r="RT787" s="7"/>
      <c r="RU787" s="7"/>
      <c r="RV787" s="7"/>
      <c r="RW787" s="7"/>
      <c r="RX787" s="7"/>
      <c r="RY787" s="7"/>
      <c r="RZ787" s="7"/>
      <c r="SA787" s="7"/>
      <c r="SB787" s="7"/>
      <c r="SC787" s="7"/>
      <c r="SD787" s="7"/>
      <c r="SE787" s="7"/>
      <c r="SF787" s="7"/>
      <c r="SG787" s="7"/>
      <c r="SH787" s="7"/>
      <c r="SI787" s="7"/>
      <c r="SJ787" s="7"/>
      <c r="SK787" s="7"/>
    </row>
    <row r="788" ht="14.2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  <c r="DT788" s="7"/>
      <c r="DU788" s="7"/>
      <c r="DV788" s="7"/>
      <c r="DW788" s="7"/>
      <c r="DX788" s="7"/>
      <c r="DY788" s="7"/>
      <c r="DZ788" s="7"/>
      <c r="EA788" s="7"/>
      <c r="EB788" s="7"/>
      <c r="EC788" s="7"/>
      <c r="ED788" s="7"/>
      <c r="EE788" s="7"/>
      <c r="EF788" s="7"/>
      <c r="EG788" s="7"/>
      <c r="EH788" s="7"/>
      <c r="EI788" s="7"/>
      <c r="EJ788" s="7"/>
      <c r="EK788" s="7"/>
      <c r="EL788" s="7"/>
      <c r="EM788" s="7"/>
      <c r="EN788" s="7"/>
      <c r="EO788" s="7"/>
      <c r="EP788" s="7"/>
      <c r="EQ788" s="7"/>
      <c r="ER788" s="7"/>
      <c r="ES788" s="7"/>
      <c r="ET788" s="7"/>
      <c r="EU788" s="7"/>
      <c r="EV788" s="7"/>
      <c r="EW788" s="7"/>
      <c r="EX788" s="7"/>
      <c r="EY788" s="7"/>
      <c r="EZ788" s="7"/>
      <c r="FA788" s="7"/>
      <c r="FB788" s="7"/>
      <c r="FC788" s="7"/>
      <c r="FD788" s="7"/>
      <c r="FE788" s="7"/>
      <c r="FF788" s="7"/>
      <c r="FG788" s="7"/>
      <c r="FH788" s="7"/>
      <c r="FI788" s="7"/>
      <c r="FJ788" s="7"/>
      <c r="FK788" s="7"/>
      <c r="FL788" s="7"/>
      <c r="FM788" s="7"/>
      <c r="FN788" s="7"/>
      <c r="FO788" s="7"/>
      <c r="FP788" s="7"/>
      <c r="FQ788" s="7"/>
      <c r="FR788" s="7"/>
      <c r="FS788" s="7"/>
      <c r="FT788" s="7"/>
      <c r="FU788" s="7"/>
      <c r="FV788" s="7"/>
      <c r="FW788" s="7"/>
      <c r="FX788" s="7"/>
      <c r="FY788" s="7"/>
      <c r="FZ788" s="7"/>
      <c r="GA788" s="7"/>
      <c r="GB788" s="7"/>
      <c r="GC788" s="7"/>
      <c r="GD788" s="7"/>
      <c r="GE788" s="7"/>
      <c r="GF788" s="7"/>
      <c r="GG788" s="7"/>
      <c r="GH788" s="7"/>
      <c r="GI788" s="7"/>
      <c r="GJ788" s="7"/>
      <c r="GK788" s="7"/>
      <c r="GL788" s="7"/>
      <c r="GM788" s="7"/>
      <c r="GN788" s="7"/>
      <c r="GO788" s="7"/>
      <c r="GP788" s="7"/>
      <c r="GQ788" s="7"/>
      <c r="GR788" s="7"/>
      <c r="GS788" s="7"/>
      <c r="GT788" s="7"/>
      <c r="GU788" s="7"/>
      <c r="GV788" s="7"/>
      <c r="GW788" s="7"/>
      <c r="GX788" s="7"/>
      <c r="GY788" s="7"/>
      <c r="GZ788" s="7"/>
      <c r="HA788" s="7"/>
      <c r="HB788" s="7"/>
      <c r="HC788" s="7"/>
      <c r="HD788" s="7"/>
      <c r="HE788" s="7"/>
      <c r="HF788" s="7"/>
      <c r="HG788" s="7"/>
      <c r="HH788" s="7"/>
      <c r="HI788" s="7"/>
      <c r="HJ788" s="7"/>
      <c r="HK788" s="7"/>
      <c r="HL788" s="7"/>
      <c r="HM788" s="7"/>
      <c r="HN788" s="7"/>
      <c r="HO788" s="7"/>
      <c r="HP788" s="7"/>
      <c r="HQ788" s="7"/>
      <c r="HR788" s="7"/>
      <c r="HS788" s="7"/>
      <c r="HT788" s="7"/>
      <c r="HU788" s="7"/>
      <c r="HV788" s="7"/>
      <c r="HW788" s="7"/>
      <c r="HX788" s="7"/>
      <c r="HY788" s="7"/>
      <c r="HZ788" s="7"/>
      <c r="IA788" s="7"/>
      <c r="IB788" s="7"/>
      <c r="IC788" s="7"/>
      <c r="ID788" s="7"/>
      <c r="IE788" s="7"/>
      <c r="IF788" s="7"/>
      <c r="IG788" s="7"/>
      <c r="IH788" s="7"/>
      <c r="II788" s="7"/>
      <c r="IJ788" s="7"/>
      <c r="IK788" s="7"/>
      <c r="IL788" s="7"/>
      <c r="IM788" s="7"/>
      <c r="IN788" s="7"/>
      <c r="IO788" s="7"/>
      <c r="IP788" s="7"/>
      <c r="IQ788" s="7"/>
      <c r="IR788" s="7"/>
      <c r="IS788" s="7"/>
      <c r="IT788" s="7"/>
      <c r="IU788" s="7"/>
      <c r="IV788" s="7"/>
      <c r="IW788" s="7"/>
      <c r="IX788" s="7"/>
      <c r="IY788" s="7"/>
      <c r="IZ788" s="7"/>
      <c r="JA788" s="7"/>
      <c r="JB788" s="7"/>
      <c r="JC788" s="7"/>
      <c r="JD788" s="7"/>
      <c r="JE788" s="7"/>
      <c r="JF788" s="7"/>
      <c r="JG788" s="7"/>
      <c r="JH788" s="7"/>
      <c r="JI788" s="7"/>
      <c r="JJ788" s="7"/>
      <c r="JK788" s="7"/>
      <c r="JL788" s="7"/>
      <c r="JM788" s="7"/>
      <c r="JN788" s="7"/>
      <c r="JO788" s="7"/>
      <c r="JP788" s="7"/>
      <c r="JQ788" s="7"/>
      <c r="JR788" s="7"/>
      <c r="JS788" s="7"/>
      <c r="JT788" s="7"/>
      <c r="JU788" s="7"/>
      <c r="JV788" s="7"/>
      <c r="JW788" s="7"/>
      <c r="JX788" s="7"/>
      <c r="JY788" s="7"/>
      <c r="JZ788" s="7"/>
      <c r="KA788" s="7"/>
      <c r="KB788" s="7"/>
      <c r="KC788" s="7"/>
      <c r="KD788" s="7"/>
      <c r="KE788" s="7"/>
      <c r="KF788" s="7"/>
      <c r="KG788" s="7"/>
      <c r="KH788" s="7"/>
      <c r="KI788" s="7"/>
      <c r="KJ788" s="7"/>
      <c r="KK788" s="7"/>
      <c r="KL788" s="7"/>
      <c r="KM788" s="7"/>
      <c r="KN788" s="7"/>
      <c r="KO788" s="7"/>
      <c r="KP788" s="7"/>
      <c r="KQ788" s="7"/>
      <c r="KR788" s="7"/>
      <c r="KS788" s="7"/>
      <c r="KT788" s="7"/>
      <c r="KU788" s="7"/>
      <c r="KV788" s="7"/>
      <c r="KW788" s="7"/>
      <c r="KX788" s="7"/>
      <c r="KY788" s="7"/>
      <c r="KZ788" s="7"/>
      <c r="LA788" s="7"/>
      <c r="LB788" s="7"/>
      <c r="LC788" s="7"/>
      <c r="LD788" s="7"/>
      <c r="LE788" s="7"/>
      <c r="LF788" s="7"/>
      <c r="LG788" s="7"/>
      <c r="LH788" s="7"/>
      <c r="LI788" s="7"/>
      <c r="LJ788" s="7"/>
      <c r="LK788" s="7"/>
      <c r="LL788" s="7"/>
      <c r="LM788" s="7"/>
      <c r="LN788" s="7"/>
      <c r="LO788" s="7"/>
      <c r="LP788" s="7"/>
      <c r="LQ788" s="7"/>
      <c r="LR788" s="7"/>
      <c r="LS788" s="7"/>
      <c r="LT788" s="7"/>
      <c r="LU788" s="7"/>
      <c r="LV788" s="7"/>
      <c r="LW788" s="7"/>
      <c r="LX788" s="7"/>
      <c r="LY788" s="7"/>
      <c r="LZ788" s="7"/>
      <c r="MA788" s="7"/>
      <c r="MB788" s="7"/>
      <c r="MC788" s="7"/>
      <c r="MD788" s="7"/>
      <c r="ME788" s="7"/>
      <c r="MF788" s="7"/>
      <c r="MG788" s="7"/>
      <c r="MH788" s="7"/>
      <c r="MI788" s="7"/>
      <c r="MJ788" s="7"/>
      <c r="MK788" s="7"/>
      <c r="ML788" s="7"/>
      <c r="MM788" s="7"/>
      <c r="MN788" s="7"/>
      <c r="MO788" s="7"/>
      <c r="MP788" s="7"/>
      <c r="MQ788" s="7"/>
      <c r="MR788" s="7"/>
      <c r="MS788" s="7"/>
      <c r="MT788" s="7"/>
      <c r="MU788" s="7"/>
      <c r="MV788" s="7"/>
      <c r="MW788" s="7"/>
      <c r="MX788" s="7"/>
      <c r="MY788" s="7"/>
      <c r="MZ788" s="7"/>
      <c r="NA788" s="7"/>
      <c r="NB788" s="7"/>
      <c r="NC788" s="7"/>
      <c r="ND788" s="7"/>
      <c r="NE788" s="7"/>
      <c r="NF788" s="7"/>
      <c r="NG788" s="7"/>
      <c r="NH788" s="7"/>
      <c r="NI788" s="7"/>
      <c r="NJ788" s="7"/>
      <c r="NK788" s="7"/>
      <c r="NL788" s="7"/>
      <c r="NM788" s="7"/>
      <c r="NN788" s="7"/>
      <c r="NO788" s="7"/>
      <c r="NP788" s="7"/>
      <c r="NQ788" s="7"/>
      <c r="NR788" s="7"/>
      <c r="NS788" s="7"/>
      <c r="NT788" s="7"/>
      <c r="NU788" s="7"/>
      <c r="NV788" s="7"/>
      <c r="NW788" s="7"/>
      <c r="NX788" s="7"/>
      <c r="NY788" s="7"/>
      <c r="NZ788" s="7"/>
      <c r="OA788" s="7"/>
      <c r="OB788" s="7"/>
      <c r="OC788" s="7"/>
      <c r="OD788" s="7"/>
      <c r="OE788" s="7"/>
      <c r="OF788" s="7"/>
      <c r="OG788" s="7"/>
      <c r="OH788" s="7"/>
      <c r="OI788" s="7"/>
      <c r="OJ788" s="7"/>
      <c r="OK788" s="7"/>
      <c r="OL788" s="7"/>
      <c r="OM788" s="7"/>
      <c r="ON788" s="7"/>
      <c r="OO788" s="7"/>
      <c r="OP788" s="7"/>
      <c r="OQ788" s="7"/>
      <c r="OR788" s="7"/>
      <c r="OS788" s="7"/>
      <c r="OT788" s="7"/>
      <c r="OU788" s="7"/>
      <c r="OV788" s="7"/>
      <c r="OW788" s="7"/>
      <c r="OX788" s="7"/>
      <c r="OY788" s="7"/>
      <c r="OZ788" s="7"/>
      <c r="PA788" s="7"/>
      <c r="PB788" s="7"/>
      <c r="PC788" s="7"/>
      <c r="PD788" s="7"/>
      <c r="PE788" s="7"/>
      <c r="PF788" s="7"/>
      <c r="PG788" s="7"/>
      <c r="PH788" s="7"/>
      <c r="PI788" s="7"/>
      <c r="PJ788" s="7"/>
      <c r="PK788" s="7"/>
      <c r="PL788" s="7"/>
      <c r="PM788" s="7"/>
      <c r="PN788" s="7"/>
      <c r="PO788" s="7"/>
      <c r="PP788" s="7"/>
      <c r="PQ788" s="7"/>
      <c r="PR788" s="7"/>
      <c r="PS788" s="7"/>
      <c r="PT788" s="7"/>
      <c r="PU788" s="7"/>
      <c r="PV788" s="7"/>
      <c r="PW788" s="7"/>
      <c r="PX788" s="7"/>
      <c r="PY788" s="7"/>
      <c r="PZ788" s="7"/>
      <c r="QA788" s="7"/>
      <c r="QB788" s="7"/>
      <c r="QC788" s="7"/>
      <c r="QD788" s="7"/>
      <c r="QE788" s="7"/>
      <c r="QF788" s="7"/>
      <c r="QG788" s="7"/>
      <c r="QH788" s="7"/>
      <c r="QI788" s="7"/>
      <c r="QJ788" s="7"/>
      <c r="QK788" s="7"/>
      <c r="QL788" s="7"/>
      <c r="QM788" s="7"/>
      <c r="QN788" s="7"/>
      <c r="QO788" s="7"/>
      <c r="QP788" s="7"/>
      <c r="QQ788" s="7"/>
      <c r="QR788" s="7"/>
      <c r="QS788" s="7"/>
      <c r="QT788" s="7"/>
      <c r="QU788" s="7"/>
      <c r="QV788" s="7"/>
      <c r="QW788" s="7"/>
      <c r="QX788" s="7"/>
      <c r="QY788" s="7"/>
      <c r="QZ788" s="7"/>
      <c r="RA788" s="7"/>
      <c r="RB788" s="7"/>
      <c r="RC788" s="7"/>
      <c r="RD788" s="7"/>
      <c r="RE788" s="7"/>
      <c r="RF788" s="7"/>
      <c r="RG788" s="7"/>
      <c r="RH788" s="7"/>
      <c r="RI788" s="7"/>
      <c r="RJ788" s="7"/>
      <c r="RK788" s="7"/>
      <c r="RL788" s="7"/>
      <c r="RM788" s="7"/>
      <c r="RN788" s="7"/>
      <c r="RO788" s="7"/>
      <c r="RP788" s="7"/>
      <c r="RQ788" s="7"/>
      <c r="RR788" s="7"/>
      <c r="RS788" s="7"/>
      <c r="RT788" s="7"/>
      <c r="RU788" s="7"/>
      <c r="RV788" s="7"/>
      <c r="RW788" s="7"/>
      <c r="RX788" s="7"/>
      <c r="RY788" s="7"/>
      <c r="RZ788" s="7"/>
      <c r="SA788" s="7"/>
      <c r="SB788" s="7"/>
      <c r="SC788" s="7"/>
      <c r="SD788" s="7"/>
      <c r="SE788" s="7"/>
      <c r="SF788" s="7"/>
      <c r="SG788" s="7"/>
      <c r="SH788" s="7"/>
      <c r="SI788" s="7"/>
      <c r="SJ788" s="7"/>
      <c r="SK788" s="7"/>
    </row>
    <row r="789" ht="14.2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  <c r="DT789" s="7"/>
      <c r="DU789" s="7"/>
      <c r="DV789" s="7"/>
      <c r="DW789" s="7"/>
      <c r="DX789" s="7"/>
      <c r="DY789" s="7"/>
      <c r="DZ789" s="7"/>
      <c r="EA789" s="7"/>
      <c r="EB789" s="7"/>
      <c r="EC789" s="7"/>
      <c r="ED789" s="7"/>
      <c r="EE789" s="7"/>
      <c r="EF789" s="7"/>
      <c r="EG789" s="7"/>
      <c r="EH789" s="7"/>
      <c r="EI789" s="7"/>
      <c r="EJ789" s="7"/>
      <c r="EK789" s="7"/>
      <c r="EL789" s="7"/>
      <c r="EM789" s="7"/>
      <c r="EN789" s="7"/>
      <c r="EO789" s="7"/>
      <c r="EP789" s="7"/>
      <c r="EQ789" s="7"/>
      <c r="ER789" s="7"/>
      <c r="ES789" s="7"/>
      <c r="ET789" s="7"/>
      <c r="EU789" s="7"/>
      <c r="EV789" s="7"/>
      <c r="EW789" s="7"/>
      <c r="EX789" s="7"/>
      <c r="EY789" s="7"/>
      <c r="EZ789" s="7"/>
      <c r="FA789" s="7"/>
      <c r="FB789" s="7"/>
      <c r="FC789" s="7"/>
      <c r="FD789" s="7"/>
      <c r="FE789" s="7"/>
      <c r="FF789" s="7"/>
      <c r="FG789" s="7"/>
      <c r="FH789" s="7"/>
      <c r="FI789" s="7"/>
      <c r="FJ789" s="7"/>
      <c r="FK789" s="7"/>
      <c r="FL789" s="7"/>
      <c r="FM789" s="7"/>
      <c r="FN789" s="7"/>
      <c r="FO789" s="7"/>
      <c r="FP789" s="7"/>
      <c r="FQ789" s="7"/>
      <c r="FR789" s="7"/>
      <c r="FS789" s="7"/>
      <c r="FT789" s="7"/>
      <c r="FU789" s="7"/>
      <c r="FV789" s="7"/>
      <c r="FW789" s="7"/>
      <c r="FX789" s="7"/>
      <c r="FY789" s="7"/>
      <c r="FZ789" s="7"/>
      <c r="GA789" s="7"/>
      <c r="GB789" s="7"/>
      <c r="GC789" s="7"/>
      <c r="GD789" s="7"/>
      <c r="GE789" s="7"/>
      <c r="GF789" s="7"/>
      <c r="GG789" s="7"/>
      <c r="GH789" s="7"/>
      <c r="GI789" s="7"/>
      <c r="GJ789" s="7"/>
      <c r="GK789" s="7"/>
      <c r="GL789" s="7"/>
      <c r="GM789" s="7"/>
      <c r="GN789" s="7"/>
      <c r="GO789" s="7"/>
      <c r="GP789" s="7"/>
      <c r="GQ789" s="7"/>
      <c r="GR789" s="7"/>
      <c r="GS789" s="7"/>
      <c r="GT789" s="7"/>
      <c r="GU789" s="7"/>
      <c r="GV789" s="7"/>
      <c r="GW789" s="7"/>
      <c r="GX789" s="7"/>
      <c r="GY789" s="7"/>
      <c r="GZ789" s="7"/>
      <c r="HA789" s="7"/>
      <c r="HB789" s="7"/>
      <c r="HC789" s="7"/>
      <c r="HD789" s="7"/>
      <c r="HE789" s="7"/>
      <c r="HF789" s="7"/>
      <c r="HG789" s="7"/>
      <c r="HH789" s="7"/>
      <c r="HI789" s="7"/>
      <c r="HJ789" s="7"/>
      <c r="HK789" s="7"/>
      <c r="HL789" s="7"/>
      <c r="HM789" s="7"/>
      <c r="HN789" s="7"/>
      <c r="HO789" s="7"/>
      <c r="HP789" s="7"/>
      <c r="HQ789" s="7"/>
      <c r="HR789" s="7"/>
      <c r="HS789" s="7"/>
      <c r="HT789" s="7"/>
      <c r="HU789" s="7"/>
      <c r="HV789" s="7"/>
      <c r="HW789" s="7"/>
      <c r="HX789" s="7"/>
      <c r="HY789" s="7"/>
      <c r="HZ789" s="7"/>
      <c r="IA789" s="7"/>
      <c r="IB789" s="7"/>
      <c r="IC789" s="7"/>
      <c r="ID789" s="7"/>
      <c r="IE789" s="7"/>
      <c r="IF789" s="7"/>
      <c r="IG789" s="7"/>
      <c r="IH789" s="7"/>
      <c r="II789" s="7"/>
      <c r="IJ789" s="7"/>
      <c r="IK789" s="7"/>
      <c r="IL789" s="7"/>
      <c r="IM789" s="7"/>
      <c r="IN789" s="7"/>
      <c r="IO789" s="7"/>
      <c r="IP789" s="7"/>
      <c r="IQ789" s="7"/>
      <c r="IR789" s="7"/>
      <c r="IS789" s="7"/>
      <c r="IT789" s="7"/>
      <c r="IU789" s="7"/>
      <c r="IV789" s="7"/>
      <c r="IW789" s="7"/>
      <c r="IX789" s="7"/>
      <c r="IY789" s="7"/>
      <c r="IZ789" s="7"/>
      <c r="JA789" s="7"/>
      <c r="JB789" s="7"/>
      <c r="JC789" s="7"/>
      <c r="JD789" s="7"/>
      <c r="JE789" s="7"/>
      <c r="JF789" s="7"/>
      <c r="JG789" s="7"/>
      <c r="JH789" s="7"/>
      <c r="JI789" s="7"/>
      <c r="JJ789" s="7"/>
      <c r="JK789" s="7"/>
      <c r="JL789" s="7"/>
      <c r="JM789" s="7"/>
      <c r="JN789" s="7"/>
      <c r="JO789" s="7"/>
      <c r="JP789" s="7"/>
      <c r="JQ789" s="7"/>
      <c r="JR789" s="7"/>
      <c r="JS789" s="7"/>
      <c r="JT789" s="7"/>
      <c r="JU789" s="7"/>
      <c r="JV789" s="7"/>
      <c r="JW789" s="7"/>
      <c r="JX789" s="7"/>
      <c r="JY789" s="7"/>
      <c r="JZ789" s="7"/>
      <c r="KA789" s="7"/>
      <c r="KB789" s="7"/>
      <c r="KC789" s="7"/>
      <c r="KD789" s="7"/>
      <c r="KE789" s="7"/>
      <c r="KF789" s="7"/>
      <c r="KG789" s="7"/>
      <c r="KH789" s="7"/>
      <c r="KI789" s="7"/>
      <c r="KJ789" s="7"/>
      <c r="KK789" s="7"/>
      <c r="KL789" s="7"/>
      <c r="KM789" s="7"/>
      <c r="KN789" s="7"/>
      <c r="KO789" s="7"/>
      <c r="KP789" s="7"/>
      <c r="KQ789" s="7"/>
      <c r="KR789" s="7"/>
      <c r="KS789" s="7"/>
      <c r="KT789" s="7"/>
      <c r="KU789" s="7"/>
      <c r="KV789" s="7"/>
      <c r="KW789" s="7"/>
      <c r="KX789" s="7"/>
      <c r="KY789" s="7"/>
      <c r="KZ789" s="7"/>
      <c r="LA789" s="7"/>
      <c r="LB789" s="7"/>
      <c r="LC789" s="7"/>
      <c r="LD789" s="7"/>
      <c r="LE789" s="7"/>
      <c r="LF789" s="7"/>
      <c r="LG789" s="7"/>
      <c r="LH789" s="7"/>
      <c r="LI789" s="7"/>
      <c r="LJ789" s="7"/>
      <c r="LK789" s="7"/>
      <c r="LL789" s="7"/>
      <c r="LM789" s="7"/>
      <c r="LN789" s="7"/>
      <c r="LO789" s="7"/>
      <c r="LP789" s="7"/>
      <c r="LQ789" s="7"/>
      <c r="LR789" s="7"/>
      <c r="LS789" s="7"/>
      <c r="LT789" s="7"/>
      <c r="LU789" s="7"/>
      <c r="LV789" s="7"/>
      <c r="LW789" s="7"/>
      <c r="LX789" s="7"/>
      <c r="LY789" s="7"/>
      <c r="LZ789" s="7"/>
      <c r="MA789" s="7"/>
      <c r="MB789" s="7"/>
      <c r="MC789" s="7"/>
      <c r="MD789" s="7"/>
      <c r="ME789" s="7"/>
      <c r="MF789" s="7"/>
      <c r="MG789" s="7"/>
      <c r="MH789" s="7"/>
      <c r="MI789" s="7"/>
      <c r="MJ789" s="7"/>
      <c r="MK789" s="7"/>
      <c r="ML789" s="7"/>
      <c r="MM789" s="7"/>
      <c r="MN789" s="7"/>
      <c r="MO789" s="7"/>
      <c r="MP789" s="7"/>
      <c r="MQ789" s="7"/>
      <c r="MR789" s="7"/>
      <c r="MS789" s="7"/>
      <c r="MT789" s="7"/>
      <c r="MU789" s="7"/>
      <c r="MV789" s="7"/>
      <c r="MW789" s="7"/>
      <c r="MX789" s="7"/>
      <c r="MY789" s="7"/>
      <c r="MZ789" s="7"/>
      <c r="NA789" s="7"/>
      <c r="NB789" s="7"/>
      <c r="NC789" s="7"/>
      <c r="ND789" s="7"/>
      <c r="NE789" s="7"/>
      <c r="NF789" s="7"/>
      <c r="NG789" s="7"/>
      <c r="NH789" s="7"/>
      <c r="NI789" s="7"/>
      <c r="NJ789" s="7"/>
      <c r="NK789" s="7"/>
      <c r="NL789" s="7"/>
      <c r="NM789" s="7"/>
      <c r="NN789" s="7"/>
      <c r="NO789" s="7"/>
      <c r="NP789" s="7"/>
      <c r="NQ789" s="7"/>
      <c r="NR789" s="7"/>
      <c r="NS789" s="7"/>
      <c r="NT789" s="7"/>
      <c r="NU789" s="7"/>
      <c r="NV789" s="7"/>
      <c r="NW789" s="7"/>
      <c r="NX789" s="7"/>
      <c r="NY789" s="7"/>
      <c r="NZ789" s="7"/>
      <c r="OA789" s="7"/>
      <c r="OB789" s="7"/>
      <c r="OC789" s="7"/>
      <c r="OD789" s="7"/>
      <c r="OE789" s="7"/>
      <c r="OF789" s="7"/>
      <c r="OG789" s="7"/>
      <c r="OH789" s="7"/>
      <c r="OI789" s="7"/>
      <c r="OJ789" s="7"/>
      <c r="OK789" s="7"/>
      <c r="OL789" s="7"/>
      <c r="OM789" s="7"/>
      <c r="ON789" s="7"/>
      <c r="OO789" s="7"/>
      <c r="OP789" s="7"/>
      <c r="OQ789" s="7"/>
      <c r="OR789" s="7"/>
      <c r="OS789" s="7"/>
      <c r="OT789" s="7"/>
      <c r="OU789" s="7"/>
      <c r="OV789" s="7"/>
      <c r="OW789" s="7"/>
      <c r="OX789" s="7"/>
      <c r="OY789" s="7"/>
      <c r="OZ789" s="7"/>
      <c r="PA789" s="7"/>
      <c r="PB789" s="7"/>
      <c r="PC789" s="7"/>
      <c r="PD789" s="7"/>
      <c r="PE789" s="7"/>
      <c r="PF789" s="7"/>
      <c r="PG789" s="7"/>
      <c r="PH789" s="7"/>
      <c r="PI789" s="7"/>
      <c r="PJ789" s="7"/>
      <c r="PK789" s="7"/>
      <c r="PL789" s="7"/>
      <c r="PM789" s="7"/>
      <c r="PN789" s="7"/>
      <c r="PO789" s="7"/>
      <c r="PP789" s="7"/>
      <c r="PQ789" s="7"/>
      <c r="PR789" s="7"/>
      <c r="PS789" s="7"/>
      <c r="PT789" s="7"/>
      <c r="PU789" s="7"/>
      <c r="PV789" s="7"/>
      <c r="PW789" s="7"/>
      <c r="PX789" s="7"/>
      <c r="PY789" s="7"/>
      <c r="PZ789" s="7"/>
      <c r="QA789" s="7"/>
      <c r="QB789" s="7"/>
      <c r="QC789" s="7"/>
      <c r="QD789" s="7"/>
      <c r="QE789" s="7"/>
      <c r="QF789" s="7"/>
      <c r="QG789" s="7"/>
      <c r="QH789" s="7"/>
      <c r="QI789" s="7"/>
      <c r="QJ789" s="7"/>
      <c r="QK789" s="7"/>
      <c r="QL789" s="7"/>
      <c r="QM789" s="7"/>
      <c r="QN789" s="7"/>
      <c r="QO789" s="7"/>
      <c r="QP789" s="7"/>
      <c r="QQ789" s="7"/>
      <c r="QR789" s="7"/>
      <c r="QS789" s="7"/>
      <c r="QT789" s="7"/>
      <c r="QU789" s="7"/>
      <c r="QV789" s="7"/>
      <c r="QW789" s="7"/>
      <c r="QX789" s="7"/>
      <c r="QY789" s="7"/>
      <c r="QZ789" s="7"/>
      <c r="RA789" s="7"/>
      <c r="RB789" s="7"/>
      <c r="RC789" s="7"/>
      <c r="RD789" s="7"/>
      <c r="RE789" s="7"/>
      <c r="RF789" s="7"/>
      <c r="RG789" s="7"/>
      <c r="RH789" s="7"/>
      <c r="RI789" s="7"/>
      <c r="RJ789" s="7"/>
      <c r="RK789" s="7"/>
      <c r="RL789" s="7"/>
      <c r="RM789" s="7"/>
      <c r="RN789" s="7"/>
      <c r="RO789" s="7"/>
      <c r="RP789" s="7"/>
      <c r="RQ789" s="7"/>
      <c r="RR789" s="7"/>
      <c r="RS789" s="7"/>
      <c r="RT789" s="7"/>
      <c r="RU789" s="7"/>
      <c r="RV789" s="7"/>
      <c r="RW789" s="7"/>
      <c r="RX789" s="7"/>
      <c r="RY789" s="7"/>
      <c r="RZ789" s="7"/>
      <c r="SA789" s="7"/>
      <c r="SB789" s="7"/>
      <c r="SC789" s="7"/>
      <c r="SD789" s="7"/>
      <c r="SE789" s="7"/>
      <c r="SF789" s="7"/>
      <c r="SG789" s="7"/>
      <c r="SH789" s="7"/>
      <c r="SI789" s="7"/>
      <c r="SJ789" s="7"/>
      <c r="SK789" s="7"/>
    </row>
    <row r="790" ht="14.2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  <c r="DT790" s="7"/>
      <c r="DU790" s="7"/>
      <c r="DV790" s="7"/>
      <c r="DW790" s="7"/>
      <c r="DX790" s="7"/>
      <c r="DY790" s="7"/>
      <c r="DZ790" s="7"/>
      <c r="EA790" s="7"/>
      <c r="EB790" s="7"/>
      <c r="EC790" s="7"/>
      <c r="ED790" s="7"/>
      <c r="EE790" s="7"/>
      <c r="EF790" s="7"/>
      <c r="EG790" s="7"/>
      <c r="EH790" s="7"/>
      <c r="EI790" s="7"/>
      <c r="EJ790" s="7"/>
      <c r="EK790" s="7"/>
      <c r="EL790" s="7"/>
      <c r="EM790" s="7"/>
      <c r="EN790" s="7"/>
      <c r="EO790" s="7"/>
      <c r="EP790" s="7"/>
      <c r="EQ790" s="7"/>
      <c r="ER790" s="7"/>
      <c r="ES790" s="7"/>
      <c r="ET790" s="7"/>
      <c r="EU790" s="7"/>
      <c r="EV790" s="7"/>
      <c r="EW790" s="7"/>
      <c r="EX790" s="7"/>
      <c r="EY790" s="7"/>
      <c r="EZ790" s="7"/>
      <c r="FA790" s="7"/>
      <c r="FB790" s="7"/>
      <c r="FC790" s="7"/>
      <c r="FD790" s="7"/>
      <c r="FE790" s="7"/>
      <c r="FF790" s="7"/>
      <c r="FG790" s="7"/>
      <c r="FH790" s="7"/>
      <c r="FI790" s="7"/>
      <c r="FJ790" s="7"/>
      <c r="FK790" s="7"/>
      <c r="FL790" s="7"/>
      <c r="FM790" s="7"/>
      <c r="FN790" s="7"/>
      <c r="FO790" s="7"/>
      <c r="FP790" s="7"/>
      <c r="FQ790" s="7"/>
      <c r="FR790" s="7"/>
      <c r="FS790" s="7"/>
      <c r="FT790" s="7"/>
      <c r="FU790" s="7"/>
      <c r="FV790" s="7"/>
      <c r="FW790" s="7"/>
      <c r="FX790" s="7"/>
      <c r="FY790" s="7"/>
      <c r="FZ790" s="7"/>
      <c r="GA790" s="7"/>
      <c r="GB790" s="7"/>
      <c r="GC790" s="7"/>
      <c r="GD790" s="7"/>
      <c r="GE790" s="7"/>
      <c r="GF790" s="7"/>
      <c r="GG790" s="7"/>
      <c r="GH790" s="7"/>
      <c r="GI790" s="7"/>
      <c r="GJ790" s="7"/>
      <c r="GK790" s="7"/>
      <c r="GL790" s="7"/>
      <c r="GM790" s="7"/>
      <c r="GN790" s="7"/>
      <c r="GO790" s="7"/>
      <c r="GP790" s="7"/>
      <c r="GQ790" s="7"/>
      <c r="GR790" s="7"/>
      <c r="GS790" s="7"/>
      <c r="GT790" s="7"/>
      <c r="GU790" s="7"/>
      <c r="GV790" s="7"/>
      <c r="GW790" s="7"/>
      <c r="GX790" s="7"/>
      <c r="GY790" s="7"/>
      <c r="GZ790" s="7"/>
      <c r="HA790" s="7"/>
      <c r="HB790" s="7"/>
      <c r="HC790" s="7"/>
      <c r="HD790" s="7"/>
      <c r="HE790" s="7"/>
      <c r="HF790" s="7"/>
      <c r="HG790" s="7"/>
      <c r="HH790" s="7"/>
      <c r="HI790" s="7"/>
      <c r="HJ790" s="7"/>
      <c r="HK790" s="7"/>
      <c r="HL790" s="7"/>
      <c r="HM790" s="7"/>
      <c r="HN790" s="7"/>
      <c r="HO790" s="7"/>
      <c r="HP790" s="7"/>
      <c r="HQ790" s="7"/>
      <c r="HR790" s="7"/>
      <c r="HS790" s="7"/>
      <c r="HT790" s="7"/>
      <c r="HU790" s="7"/>
      <c r="HV790" s="7"/>
      <c r="HW790" s="7"/>
      <c r="HX790" s="7"/>
      <c r="HY790" s="7"/>
      <c r="HZ790" s="7"/>
      <c r="IA790" s="7"/>
      <c r="IB790" s="7"/>
      <c r="IC790" s="7"/>
      <c r="ID790" s="7"/>
      <c r="IE790" s="7"/>
      <c r="IF790" s="7"/>
      <c r="IG790" s="7"/>
      <c r="IH790" s="7"/>
      <c r="II790" s="7"/>
      <c r="IJ790" s="7"/>
      <c r="IK790" s="7"/>
      <c r="IL790" s="7"/>
      <c r="IM790" s="7"/>
      <c r="IN790" s="7"/>
      <c r="IO790" s="7"/>
      <c r="IP790" s="7"/>
      <c r="IQ790" s="7"/>
      <c r="IR790" s="7"/>
      <c r="IS790" s="7"/>
      <c r="IT790" s="7"/>
      <c r="IU790" s="7"/>
      <c r="IV790" s="7"/>
      <c r="IW790" s="7"/>
      <c r="IX790" s="7"/>
      <c r="IY790" s="7"/>
      <c r="IZ790" s="7"/>
      <c r="JA790" s="7"/>
      <c r="JB790" s="7"/>
      <c r="JC790" s="7"/>
      <c r="JD790" s="7"/>
      <c r="JE790" s="7"/>
      <c r="JF790" s="7"/>
      <c r="JG790" s="7"/>
      <c r="JH790" s="7"/>
      <c r="JI790" s="7"/>
      <c r="JJ790" s="7"/>
      <c r="JK790" s="7"/>
      <c r="JL790" s="7"/>
      <c r="JM790" s="7"/>
      <c r="JN790" s="7"/>
      <c r="JO790" s="7"/>
      <c r="JP790" s="7"/>
      <c r="JQ790" s="7"/>
      <c r="JR790" s="7"/>
      <c r="JS790" s="7"/>
      <c r="JT790" s="7"/>
      <c r="JU790" s="7"/>
      <c r="JV790" s="7"/>
      <c r="JW790" s="7"/>
      <c r="JX790" s="7"/>
      <c r="JY790" s="7"/>
      <c r="JZ790" s="7"/>
      <c r="KA790" s="7"/>
      <c r="KB790" s="7"/>
      <c r="KC790" s="7"/>
      <c r="KD790" s="7"/>
      <c r="KE790" s="7"/>
      <c r="KF790" s="7"/>
      <c r="KG790" s="7"/>
      <c r="KH790" s="7"/>
      <c r="KI790" s="7"/>
      <c r="KJ790" s="7"/>
      <c r="KK790" s="7"/>
      <c r="KL790" s="7"/>
      <c r="KM790" s="7"/>
      <c r="KN790" s="7"/>
      <c r="KO790" s="7"/>
      <c r="KP790" s="7"/>
      <c r="KQ790" s="7"/>
      <c r="KR790" s="7"/>
      <c r="KS790" s="7"/>
      <c r="KT790" s="7"/>
      <c r="KU790" s="7"/>
      <c r="KV790" s="7"/>
      <c r="KW790" s="7"/>
      <c r="KX790" s="7"/>
      <c r="KY790" s="7"/>
      <c r="KZ790" s="7"/>
      <c r="LA790" s="7"/>
      <c r="LB790" s="7"/>
      <c r="LC790" s="7"/>
      <c r="LD790" s="7"/>
      <c r="LE790" s="7"/>
      <c r="LF790" s="7"/>
      <c r="LG790" s="7"/>
      <c r="LH790" s="7"/>
      <c r="LI790" s="7"/>
      <c r="LJ790" s="7"/>
      <c r="LK790" s="7"/>
      <c r="LL790" s="7"/>
      <c r="LM790" s="7"/>
      <c r="LN790" s="7"/>
      <c r="LO790" s="7"/>
      <c r="LP790" s="7"/>
      <c r="LQ790" s="7"/>
      <c r="LR790" s="7"/>
      <c r="LS790" s="7"/>
      <c r="LT790" s="7"/>
      <c r="LU790" s="7"/>
      <c r="LV790" s="7"/>
      <c r="LW790" s="7"/>
      <c r="LX790" s="7"/>
      <c r="LY790" s="7"/>
      <c r="LZ790" s="7"/>
      <c r="MA790" s="7"/>
      <c r="MB790" s="7"/>
      <c r="MC790" s="7"/>
      <c r="MD790" s="7"/>
      <c r="ME790" s="7"/>
      <c r="MF790" s="7"/>
      <c r="MG790" s="7"/>
      <c r="MH790" s="7"/>
      <c r="MI790" s="7"/>
      <c r="MJ790" s="7"/>
      <c r="MK790" s="7"/>
      <c r="ML790" s="7"/>
      <c r="MM790" s="7"/>
      <c r="MN790" s="7"/>
      <c r="MO790" s="7"/>
      <c r="MP790" s="7"/>
      <c r="MQ790" s="7"/>
      <c r="MR790" s="7"/>
      <c r="MS790" s="7"/>
      <c r="MT790" s="7"/>
      <c r="MU790" s="7"/>
      <c r="MV790" s="7"/>
      <c r="MW790" s="7"/>
      <c r="MX790" s="7"/>
      <c r="MY790" s="7"/>
      <c r="MZ790" s="7"/>
      <c r="NA790" s="7"/>
      <c r="NB790" s="7"/>
      <c r="NC790" s="7"/>
      <c r="ND790" s="7"/>
      <c r="NE790" s="7"/>
      <c r="NF790" s="7"/>
      <c r="NG790" s="7"/>
      <c r="NH790" s="7"/>
      <c r="NI790" s="7"/>
      <c r="NJ790" s="7"/>
      <c r="NK790" s="7"/>
      <c r="NL790" s="7"/>
      <c r="NM790" s="7"/>
      <c r="NN790" s="7"/>
      <c r="NO790" s="7"/>
      <c r="NP790" s="7"/>
      <c r="NQ790" s="7"/>
      <c r="NR790" s="7"/>
      <c r="NS790" s="7"/>
      <c r="NT790" s="7"/>
      <c r="NU790" s="7"/>
      <c r="NV790" s="7"/>
      <c r="NW790" s="7"/>
      <c r="NX790" s="7"/>
      <c r="NY790" s="7"/>
      <c r="NZ790" s="7"/>
      <c r="OA790" s="7"/>
      <c r="OB790" s="7"/>
      <c r="OC790" s="7"/>
      <c r="OD790" s="7"/>
      <c r="OE790" s="7"/>
      <c r="OF790" s="7"/>
      <c r="OG790" s="7"/>
      <c r="OH790" s="7"/>
      <c r="OI790" s="7"/>
      <c r="OJ790" s="7"/>
      <c r="OK790" s="7"/>
      <c r="OL790" s="7"/>
      <c r="OM790" s="7"/>
      <c r="ON790" s="7"/>
      <c r="OO790" s="7"/>
      <c r="OP790" s="7"/>
      <c r="OQ790" s="7"/>
      <c r="OR790" s="7"/>
      <c r="OS790" s="7"/>
      <c r="OT790" s="7"/>
      <c r="OU790" s="7"/>
      <c r="OV790" s="7"/>
      <c r="OW790" s="7"/>
      <c r="OX790" s="7"/>
      <c r="OY790" s="7"/>
      <c r="OZ790" s="7"/>
      <c r="PA790" s="7"/>
      <c r="PB790" s="7"/>
      <c r="PC790" s="7"/>
      <c r="PD790" s="7"/>
      <c r="PE790" s="7"/>
      <c r="PF790" s="7"/>
      <c r="PG790" s="7"/>
      <c r="PH790" s="7"/>
      <c r="PI790" s="7"/>
      <c r="PJ790" s="7"/>
      <c r="PK790" s="7"/>
      <c r="PL790" s="7"/>
      <c r="PM790" s="7"/>
      <c r="PN790" s="7"/>
      <c r="PO790" s="7"/>
      <c r="PP790" s="7"/>
      <c r="PQ790" s="7"/>
      <c r="PR790" s="7"/>
      <c r="PS790" s="7"/>
      <c r="PT790" s="7"/>
      <c r="PU790" s="7"/>
      <c r="PV790" s="7"/>
      <c r="PW790" s="7"/>
      <c r="PX790" s="7"/>
      <c r="PY790" s="7"/>
      <c r="PZ790" s="7"/>
      <c r="QA790" s="7"/>
      <c r="QB790" s="7"/>
      <c r="QC790" s="7"/>
      <c r="QD790" s="7"/>
      <c r="QE790" s="7"/>
      <c r="QF790" s="7"/>
      <c r="QG790" s="7"/>
      <c r="QH790" s="7"/>
      <c r="QI790" s="7"/>
      <c r="QJ790" s="7"/>
      <c r="QK790" s="7"/>
      <c r="QL790" s="7"/>
      <c r="QM790" s="7"/>
      <c r="QN790" s="7"/>
      <c r="QO790" s="7"/>
      <c r="QP790" s="7"/>
      <c r="QQ790" s="7"/>
      <c r="QR790" s="7"/>
      <c r="QS790" s="7"/>
      <c r="QT790" s="7"/>
      <c r="QU790" s="7"/>
      <c r="QV790" s="7"/>
      <c r="QW790" s="7"/>
      <c r="QX790" s="7"/>
      <c r="QY790" s="7"/>
      <c r="QZ790" s="7"/>
      <c r="RA790" s="7"/>
      <c r="RB790" s="7"/>
      <c r="RC790" s="7"/>
      <c r="RD790" s="7"/>
      <c r="RE790" s="7"/>
      <c r="RF790" s="7"/>
      <c r="RG790" s="7"/>
      <c r="RH790" s="7"/>
      <c r="RI790" s="7"/>
      <c r="RJ790" s="7"/>
      <c r="RK790" s="7"/>
      <c r="RL790" s="7"/>
      <c r="RM790" s="7"/>
      <c r="RN790" s="7"/>
      <c r="RO790" s="7"/>
      <c r="RP790" s="7"/>
      <c r="RQ790" s="7"/>
      <c r="RR790" s="7"/>
      <c r="RS790" s="7"/>
      <c r="RT790" s="7"/>
      <c r="RU790" s="7"/>
      <c r="RV790" s="7"/>
      <c r="RW790" s="7"/>
      <c r="RX790" s="7"/>
      <c r="RY790" s="7"/>
      <c r="RZ790" s="7"/>
      <c r="SA790" s="7"/>
      <c r="SB790" s="7"/>
      <c r="SC790" s="7"/>
      <c r="SD790" s="7"/>
      <c r="SE790" s="7"/>
      <c r="SF790" s="7"/>
      <c r="SG790" s="7"/>
      <c r="SH790" s="7"/>
      <c r="SI790" s="7"/>
      <c r="SJ790" s="7"/>
      <c r="SK790" s="7"/>
    </row>
    <row r="791" ht="14.2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  <c r="DT791" s="7"/>
      <c r="DU791" s="7"/>
      <c r="DV791" s="7"/>
      <c r="DW791" s="7"/>
      <c r="DX791" s="7"/>
      <c r="DY791" s="7"/>
      <c r="DZ791" s="7"/>
      <c r="EA791" s="7"/>
      <c r="EB791" s="7"/>
      <c r="EC791" s="7"/>
      <c r="ED791" s="7"/>
      <c r="EE791" s="7"/>
      <c r="EF791" s="7"/>
      <c r="EG791" s="7"/>
      <c r="EH791" s="7"/>
      <c r="EI791" s="7"/>
      <c r="EJ791" s="7"/>
      <c r="EK791" s="7"/>
      <c r="EL791" s="7"/>
      <c r="EM791" s="7"/>
      <c r="EN791" s="7"/>
      <c r="EO791" s="7"/>
      <c r="EP791" s="7"/>
      <c r="EQ791" s="7"/>
      <c r="ER791" s="7"/>
      <c r="ES791" s="7"/>
      <c r="ET791" s="7"/>
      <c r="EU791" s="7"/>
      <c r="EV791" s="7"/>
      <c r="EW791" s="7"/>
      <c r="EX791" s="7"/>
      <c r="EY791" s="7"/>
      <c r="EZ791" s="7"/>
      <c r="FA791" s="7"/>
      <c r="FB791" s="7"/>
      <c r="FC791" s="7"/>
      <c r="FD791" s="7"/>
      <c r="FE791" s="7"/>
      <c r="FF791" s="7"/>
      <c r="FG791" s="7"/>
      <c r="FH791" s="7"/>
      <c r="FI791" s="7"/>
      <c r="FJ791" s="7"/>
      <c r="FK791" s="7"/>
      <c r="FL791" s="7"/>
      <c r="FM791" s="7"/>
      <c r="FN791" s="7"/>
      <c r="FO791" s="7"/>
      <c r="FP791" s="7"/>
      <c r="FQ791" s="7"/>
      <c r="FR791" s="7"/>
      <c r="FS791" s="7"/>
      <c r="FT791" s="7"/>
      <c r="FU791" s="7"/>
      <c r="FV791" s="7"/>
      <c r="FW791" s="7"/>
      <c r="FX791" s="7"/>
      <c r="FY791" s="7"/>
      <c r="FZ791" s="7"/>
      <c r="GA791" s="7"/>
      <c r="GB791" s="7"/>
      <c r="GC791" s="7"/>
      <c r="GD791" s="7"/>
      <c r="GE791" s="7"/>
      <c r="GF791" s="7"/>
      <c r="GG791" s="7"/>
      <c r="GH791" s="7"/>
      <c r="GI791" s="7"/>
      <c r="GJ791" s="7"/>
      <c r="GK791" s="7"/>
      <c r="GL791" s="7"/>
      <c r="GM791" s="7"/>
      <c r="GN791" s="7"/>
      <c r="GO791" s="7"/>
      <c r="GP791" s="7"/>
      <c r="GQ791" s="7"/>
      <c r="GR791" s="7"/>
      <c r="GS791" s="7"/>
      <c r="GT791" s="7"/>
      <c r="GU791" s="7"/>
      <c r="GV791" s="7"/>
      <c r="GW791" s="7"/>
      <c r="GX791" s="7"/>
      <c r="GY791" s="7"/>
      <c r="GZ791" s="7"/>
      <c r="HA791" s="7"/>
      <c r="HB791" s="7"/>
      <c r="HC791" s="7"/>
      <c r="HD791" s="7"/>
      <c r="HE791" s="7"/>
      <c r="HF791" s="7"/>
      <c r="HG791" s="7"/>
      <c r="HH791" s="7"/>
      <c r="HI791" s="7"/>
      <c r="HJ791" s="7"/>
      <c r="HK791" s="7"/>
      <c r="HL791" s="7"/>
      <c r="HM791" s="7"/>
      <c r="HN791" s="7"/>
      <c r="HO791" s="7"/>
      <c r="HP791" s="7"/>
      <c r="HQ791" s="7"/>
      <c r="HR791" s="7"/>
      <c r="HS791" s="7"/>
      <c r="HT791" s="7"/>
      <c r="HU791" s="7"/>
      <c r="HV791" s="7"/>
      <c r="HW791" s="7"/>
      <c r="HX791" s="7"/>
      <c r="HY791" s="7"/>
      <c r="HZ791" s="7"/>
      <c r="IA791" s="7"/>
      <c r="IB791" s="7"/>
      <c r="IC791" s="7"/>
      <c r="ID791" s="7"/>
      <c r="IE791" s="7"/>
      <c r="IF791" s="7"/>
      <c r="IG791" s="7"/>
      <c r="IH791" s="7"/>
      <c r="II791" s="7"/>
      <c r="IJ791" s="7"/>
      <c r="IK791" s="7"/>
      <c r="IL791" s="7"/>
      <c r="IM791" s="7"/>
      <c r="IN791" s="7"/>
      <c r="IO791" s="7"/>
      <c r="IP791" s="7"/>
      <c r="IQ791" s="7"/>
      <c r="IR791" s="7"/>
      <c r="IS791" s="7"/>
      <c r="IT791" s="7"/>
      <c r="IU791" s="7"/>
      <c r="IV791" s="7"/>
      <c r="IW791" s="7"/>
      <c r="IX791" s="7"/>
      <c r="IY791" s="7"/>
      <c r="IZ791" s="7"/>
      <c r="JA791" s="7"/>
      <c r="JB791" s="7"/>
      <c r="JC791" s="7"/>
      <c r="JD791" s="7"/>
      <c r="JE791" s="7"/>
      <c r="JF791" s="7"/>
      <c r="JG791" s="7"/>
      <c r="JH791" s="7"/>
      <c r="JI791" s="7"/>
      <c r="JJ791" s="7"/>
      <c r="JK791" s="7"/>
      <c r="JL791" s="7"/>
      <c r="JM791" s="7"/>
      <c r="JN791" s="7"/>
      <c r="JO791" s="7"/>
      <c r="JP791" s="7"/>
      <c r="JQ791" s="7"/>
      <c r="JR791" s="7"/>
      <c r="JS791" s="7"/>
      <c r="JT791" s="7"/>
      <c r="JU791" s="7"/>
      <c r="JV791" s="7"/>
      <c r="JW791" s="7"/>
      <c r="JX791" s="7"/>
      <c r="JY791" s="7"/>
      <c r="JZ791" s="7"/>
      <c r="KA791" s="7"/>
      <c r="KB791" s="7"/>
      <c r="KC791" s="7"/>
      <c r="KD791" s="7"/>
      <c r="KE791" s="7"/>
      <c r="KF791" s="7"/>
      <c r="KG791" s="7"/>
      <c r="KH791" s="7"/>
      <c r="KI791" s="7"/>
      <c r="KJ791" s="7"/>
      <c r="KK791" s="7"/>
      <c r="KL791" s="7"/>
      <c r="KM791" s="7"/>
      <c r="KN791" s="7"/>
      <c r="KO791" s="7"/>
      <c r="KP791" s="7"/>
      <c r="KQ791" s="7"/>
      <c r="KR791" s="7"/>
      <c r="KS791" s="7"/>
      <c r="KT791" s="7"/>
      <c r="KU791" s="7"/>
      <c r="KV791" s="7"/>
      <c r="KW791" s="7"/>
      <c r="KX791" s="7"/>
      <c r="KY791" s="7"/>
      <c r="KZ791" s="7"/>
      <c r="LA791" s="7"/>
      <c r="LB791" s="7"/>
      <c r="LC791" s="7"/>
      <c r="LD791" s="7"/>
      <c r="LE791" s="7"/>
      <c r="LF791" s="7"/>
      <c r="LG791" s="7"/>
      <c r="LH791" s="7"/>
      <c r="LI791" s="7"/>
      <c r="LJ791" s="7"/>
      <c r="LK791" s="7"/>
      <c r="LL791" s="7"/>
      <c r="LM791" s="7"/>
      <c r="LN791" s="7"/>
      <c r="LO791" s="7"/>
      <c r="LP791" s="7"/>
      <c r="LQ791" s="7"/>
      <c r="LR791" s="7"/>
      <c r="LS791" s="7"/>
      <c r="LT791" s="7"/>
      <c r="LU791" s="7"/>
      <c r="LV791" s="7"/>
      <c r="LW791" s="7"/>
      <c r="LX791" s="7"/>
      <c r="LY791" s="7"/>
      <c r="LZ791" s="7"/>
      <c r="MA791" s="7"/>
      <c r="MB791" s="7"/>
      <c r="MC791" s="7"/>
      <c r="MD791" s="7"/>
      <c r="ME791" s="7"/>
      <c r="MF791" s="7"/>
      <c r="MG791" s="7"/>
      <c r="MH791" s="7"/>
      <c r="MI791" s="7"/>
      <c r="MJ791" s="7"/>
      <c r="MK791" s="7"/>
      <c r="ML791" s="7"/>
      <c r="MM791" s="7"/>
      <c r="MN791" s="7"/>
      <c r="MO791" s="7"/>
      <c r="MP791" s="7"/>
      <c r="MQ791" s="7"/>
      <c r="MR791" s="7"/>
      <c r="MS791" s="7"/>
      <c r="MT791" s="7"/>
      <c r="MU791" s="7"/>
      <c r="MV791" s="7"/>
      <c r="MW791" s="7"/>
      <c r="MX791" s="7"/>
      <c r="MY791" s="7"/>
      <c r="MZ791" s="7"/>
      <c r="NA791" s="7"/>
      <c r="NB791" s="7"/>
      <c r="NC791" s="7"/>
      <c r="ND791" s="7"/>
      <c r="NE791" s="7"/>
      <c r="NF791" s="7"/>
      <c r="NG791" s="7"/>
      <c r="NH791" s="7"/>
      <c r="NI791" s="7"/>
      <c r="NJ791" s="7"/>
      <c r="NK791" s="7"/>
      <c r="NL791" s="7"/>
      <c r="NM791" s="7"/>
      <c r="NN791" s="7"/>
      <c r="NO791" s="7"/>
      <c r="NP791" s="7"/>
      <c r="NQ791" s="7"/>
      <c r="NR791" s="7"/>
      <c r="NS791" s="7"/>
      <c r="NT791" s="7"/>
      <c r="NU791" s="7"/>
      <c r="NV791" s="7"/>
      <c r="NW791" s="7"/>
      <c r="NX791" s="7"/>
      <c r="NY791" s="7"/>
      <c r="NZ791" s="7"/>
      <c r="OA791" s="7"/>
      <c r="OB791" s="7"/>
      <c r="OC791" s="7"/>
      <c r="OD791" s="7"/>
      <c r="OE791" s="7"/>
      <c r="OF791" s="7"/>
      <c r="OG791" s="7"/>
      <c r="OH791" s="7"/>
      <c r="OI791" s="7"/>
      <c r="OJ791" s="7"/>
      <c r="OK791" s="7"/>
      <c r="OL791" s="7"/>
      <c r="OM791" s="7"/>
      <c r="ON791" s="7"/>
      <c r="OO791" s="7"/>
      <c r="OP791" s="7"/>
      <c r="OQ791" s="7"/>
      <c r="OR791" s="7"/>
      <c r="OS791" s="7"/>
      <c r="OT791" s="7"/>
      <c r="OU791" s="7"/>
      <c r="OV791" s="7"/>
      <c r="OW791" s="7"/>
      <c r="OX791" s="7"/>
      <c r="OY791" s="7"/>
      <c r="OZ791" s="7"/>
      <c r="PA791" s="7"/>
      <c r="PB791" s="7"/>
      <c r="PC791" s="7"/>
      <c r="PD791" s="7"/>
      <c r="PE791" s="7"/>
      <c r="PF791" s="7"/>
      <c r="PG791" s="7"/>
      <c r="PH791" s="7"/>
      <c r="PI791" s="7"/>
      <c r="PJ791" s="7"/>
      <c r="PK791" s="7"/>
      <c r="PL791" s="7"/>
      <c r="PM791" s="7"/>
      <c r="PN791" s="7"/>
      <c r="PO791" s="7"/>
      <c r="PP791" s="7"/>
      <c r="PQ791" s="7"/>
      <c r="PR791" s="7"/>
      <c r="PS791" s="7"/>
      <c r="PT791" s="7"/>
      <c r="PU791" s="7"/>
      <c r="PV791" s="7"/>
      <c r="PW791" s="7"/>
      <c r="PX791" s="7"/>
      <c r="PY791" s="7"/>
      <c r="PZ791" s="7"/>
      <c r="QA791" s="7"/>
      <c r="QB791" s="7"/>
      <c r="QC791" s="7"/>
      <c r="QD791" s="7"/>
      <c r="QE791" s="7"/>
      <c r="QF791" s="7"/>
      <c r="QG791" s="7"/>
      <c r="QH791" s="7"/>
      <c r="QI791" s="7"/>
      <c r="QJ791" s="7"/>
      <c r="QK791" s="7"/>
      <c r="QL791" s="7"/>
      <c r="QM791" s="7"/>
      <c r="QN791" s="7"/>
      <c r="QO791" s="7"/>
      <c r="QP791" s="7"/>
      <c r="QQ791" s="7"/>
      <c r="QR791" s="7"/>
      <c r="QS791" s="7"/>
      <c r="QT791" s="7"/>
      <c r="QU791" s="7"/>
      <c r="QV791" s="7"/>
      <c r="QW791" s="7"/>
      <c r="QX791" s="7"/>
      <c r="QY791" s="7"/>
      <c r="QZ791" s="7"/>
      <c r="RA791" s="7"/>
      <c r="RB791" s="7"/>
      <c r="RC791" s="7"/>
      <c r="RD791" s="7"/>
      <c r="RE791" s="7"/>
      <c r="RF791" s="7"/>
      <c r="RG791" s="7"/>
      <c r="RH791" s="7"/>
      <c r="RI791" s="7"/>
      <c r="RJ791" s="7"/>
      <c r="RK791" s="7"/>
      <c r="RL791" s="7"/>
      <c r="RM791" s="7"/>
      <c r="RN791" s="7"/>
      <c r="RO791" s="7"/>
      <c r="RP791" s="7"/>
      <c r="RQ791" s="7"/>
      <c r="RR791" s="7"/>
      <c r="RS791" s="7"/>
      <c r="RT791" s="7"/>
      <c r="RU791" s="7"/>
      <c r="RV791" s="7"/>
      <c r="RW791" s="7"/>
      <c r="RX791" s="7"/>
      <c r="RY791" s="7"/>
      <c r="RZ791" s="7"/>
      <c r="SA791" s="7"/>
      <c r="SB791" s="7"/>
      <c r="SC791" s="7"/>
      <c r="SD791" s="7"/>
      <c r="SE791" s="7"/>
      <c r="SF791" s="7"/>
      <c r="SG791" s="7"/>
      <c r="SH791" s="7"/>
      <c r="SI791" s="7"/>
      <c r="SJ791" s="7"/>
      <c r="SK791" s="7"/>
    </row>
    <row r="792" ht="14.2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  <c r="DT792" s="7"/>
      <c r="DU792" s="7"/>
      <c r="DV792" s="7"/>
      <c r="DW792" s="7"/>
      <c r="DX792" s="7"/>
      <c r="DY792" s="7"/>
      <c r="DZ792" s="7"/>
      <c r="EA792" s="7"/>
      <c r="EB792" s="7"/>
      <c r="EC792" s="7"/>
      <c r="ED792" s="7"/>
      <c r="EE792" s="7"/>
      <c r="EF792" s="7"/>
      <c r="EG792" s="7"/>
      <c r="EH792" s="7"/>
      <c r="EI792" s="7"/>
      <c r="EJ792" s="7"/>
      <c r="EK792" s="7"/>
      <c r="EL792" s="7"/>
      <c r="EM792" s="7"/>
      <c r="EN792" s="7"/>
      <c r="EO792" s="7"/>
      <c r="EP792" s="7"/>
      <c r="EQ792" s="7"/>
      <c r="ER792" s="7"/>
      <c r="ES792" s="7"/>
      <c r="ET792" s="7"/>
      <c r="EU792" s="7"/>
      <c r="EV792" s="7"/>
      <c r="EW792" s="7"/>
      <c r="EX792" s="7"/>
      <c r="EY792" s="7"/>
      <c r="EZ792" s="7"/>
      <c r="FA792" s="7"/>
      <c r="FB792" s="7"/>
      <c r="FC792" s="7"/>
      <c r="FD792" s="7"/>
      <c r="FE792" s="7"/>
      <c r="FF792" s="7"/>
      <c r="FG792" s="7"/>
      <c r="FH792" s="7"/>
      <c r="FI792" s="7"/>
      <c r="FJ792" s="7"/>
      <c r="FK792" s="7"/>
      <c r="FL792" s="7"/>
      <c r="FM792" s="7"/>
      <c r="FN792" s="7"/>
      <c r="FO792" s="7"/>
      <c r="FP792" s="7"/>
      <c r="FQ792" s="7"/>
      <c r="FR792" s="7"/>
      <c r="FS792" s="7"/>
      <c r="FT792" s="7"/>
      <c r="FU792" s="7"/>
      <c r="FV792" s="7"/>
      <c r="FW792" s="7"/>
      <c r="FX792" s="7"/>
      <c r="FY792" s="7"/>
      <c r="FZ792" s="7"/>
      <c r="GA792" s="7"/>
      <c r="GB792" s="7"/>
      <c r="GC792" s="7"/>
      <c r="GD792" s="7"/>
      <c r="GE792" s="7"/>
      <c r="GF792" s="7"/>
      <c r="GG792" s="7"/>
      <c r="GH792" s="7"/>
      <c r="GI792" s="7"/>
      <c r="GJ792" s="7"/>
      <c r="GK792" s="7"/>
      <c r="GL792" s="7"/>
      <c r="GM792" s="7"/>
      <c r="GN792" s="7"/>
      <c r="GO792" s="7"/>
      <c r="GP792" s="7"/>
      <c r="GQ792" s="7"/>
      <c r="GR792" s="7"/>
      <c r="GS792" s="7"/>
      <c r="GT792" s="7"/>
      <c r="GU792" s="7"/>
      <c r="GV792" s="7"/>
      <c r="GW792" s="7"/>
      <c r="GX792" s="7"/>
      <c r="GY792" s="7"/>
      <c r="GZ792" s="7"/>
      <c r="HA792" s="7"/>
      <c r="HB792" s="7"/>
      <c r="HC792" s="7"/>
      <c r="HD792" s="7"/>
      <c r="HE792" s="7"/>
      <c r="HF792" s="7"/>
      <c r="HG792" s="7"/>
      <c r="HH792" s="7"/>
      <c r="HI792" s="7"/>
      <c r="HJ792" s="7"/>
      <c r="HK792" s="7"/>
      <c r="HL792" s="7"/>
      <c r="HM792" s="7"/>
      <c r="HN792" s="7"/>
      <c r="HO792" s="7"/>
      <c r="HP792" s="7"/>
      <c r="HQ792" s="7"/>
      <c r="HR792" s="7"/>
      <c r="HS792" s="7"/>
      <c r="HT792" s="7"/>
      <c r="HU792" s="7"/>
      <c r="HV792" s="7"/>
      <c r="HW792" s="7"/>
      <c r="HX792" s="7"/>
      <c r="HY792" s="7"/>
      <c r="HZ792" s="7"/>
      <c r="IA792" s="7"/>
      <c r="IB792" s="7"/>
      <c r="IC792" s="7"/>
      <c r="ID792" s="7"/>
      <c r="IE792" s="7"/>
      <c r="IF792" s="7"/>
      <c r="IG792" s="7"/>
      <c r="IH792" s="7"/>
      <c r="II792" s="7"/>
      <c r="IJ792" s="7"/>
      <c r="IK792" s="7"/>
      <c r="IL792" s="7"/>
      <c r="IM792" s="7"/>
      <c r="IN792" s="7"/>
      <c r="IO792" s="7"/>
      <c r="IP792" s="7"/>
      <c r="IQ792" s="7"/>
      <c r="IR792" s="7"/>
      <c r="IS792" s="7"/>
      <c r="IT792" s="7"/>
      <c r="IU792" s="7"/>
      <c r="IV792" s="7"/>
      <c r="IW792" s="7"/>
      <c r="IX792" s="7"/>
      <c r="IY792" s="7"/>
      <c r="IZ792" s="7"/>
      <c r="JA792" s="7"/>
      <c r="JB792" s="7"/>
      <c r="JC792" s="7"/>
      <c r="JD792" s="7"/>
      <c r="JE792" s="7"/>
      <c r="JF792" s="7"/>
      <c r="JG792" s="7"/>
      <c r="JH792" s="7"/>
      <c r="JI792" s="7"/>
      <c r="JJ792" s="7"/>
      <c r="JK792" s="7"/>
      <c r="JL792" s="7"/>
      <c r="JM792" s="7"/>
      <c r="JN792" s="7"/>
      <c r="JO792" s="7"/>
      <c r="JP792" s="7"/>
      <c r="JQ792" s="7"/>
      <c r="JR792" s="7"/>
      <c r="JS792" s="7"/>
      <c r="JT792" s="7"/>
      <c r="JU792" s="7"/>
      <c r="JV792" s="7"/>
      <c r="JW792" s="7"/>
      <c r="JX792" s="7"/>
      <c r="JY792" s="7"/>
      <c r="JZ792" s="7"/>
      <c r="KA792" s="7"/>
      <c r="KB792" s="7"/>
      <c r="KC792" s="7"/>
      <c r="KD792" s="7"/>
      <c r="KE792" s="7"/>
      <c r="KF792" s="7"/>
      <c r="KG792" s="7"/>
      <c r="KH792" s="7"/>
      <c r="KI792" s="7"/>
      <c r="KJ792" s="7"/>
      <c r="KK792" s="7"/>
      <c r="KL792" s="7"/>
      <c r="KM792" s="7"/>
      <c r="KN792" s="7"/>
      <c r="KO792" s="7"/>
      <c r="KP792" s="7"/>
      <c r="KQ792" s="7"/>
      <c r="KR792" s="7"/>
      <c r="KS792" s="7"/>
      <c r="KT792" s="7"/>
      <c r="KU792" s="7"/>
      <c r="KV792" s="7"/>
      <c r="KW792" s="7"/>
      <c r="KX792" s="7"/>
      <c r="KY792" s="7"/>
      <c r="KZ792" s="7"/>
      <c r="LA792" s="7"/>
      <c r="LB792" s="7"/>
      <c r="LC792" s="7"/>
      <c r="LD792" s="7"/>
      <c r="LE792" s="7"/>
      <c r="LF792" s="7"/>
      <c r="LG792" s="7"/>
      <c r="LH792" s="7"/>
      <c r="LI792" s="7"/>
      <c r="LJ792" s="7"/>
      <c r="LK792" s="7"/>
      <c r="LL792" s="7"/>
      <c r="LM792" s="7"/>
      <c r="LN792" s="7"/>
      <c r="LO792" s="7"/>
      <c r="LP792" s="7"/>
      <c r="LQ792" s="7"/>
      <c r="LR792" s="7"/>
      <c r="LS792" s="7"/>
      <c r="LT792" s="7"/>
      <c r="LU792" s="7"/>
      <c r="LV792" s="7"/>
      <c r="LW792" s="7"/>
      <c r="LX792" s="7"/>
      <c r="LY792" s="7"/>
      <c r="LZ792" s="7"/>
      <c r="MA792" s="7"/>
      <c r="MB792" s="7"/>
      <c r="MC792" s="7"/>
      <c r="MD792" s="7"/>
      <c r="ME792" s="7"/>
      <c r="MF792" s="7"/>
      <c r="MG792" s="7"/>
      <c r="MH792" s="7"/>
      <c r="MI792" s="7"/>
      <c r="MJ792" s="7"/>
      <c r="MK792" s="7"/>
      <c r="ML792" s="7"/>
      <c r="MM792" s="7"/>
      <c r="MN792" s="7"/>
      <c r="MO792" s="7"/>
      <c r="MP792" s="7"/>
      <c r="MQ792" s="7"/>
      <c r="MR792" s="7"/>
      <c r="MS792" s="7"/>
      <c r="MT792" s="7"/>
      <c r="MU792" s="7"/>
      <c r="MV792" s="7"/>
      <c r="MW792" s="7"/>
      <c r="MX792" s="7"/>
      <c r="MY792" s="7"/>
      <c r="MZ792" s="7"/>
      <c r="NA792" s="7"/>
      <c r="NB792" s="7"/>
      <c r="NC792" s="7"/>
      <c r="ND792" s="7"/>
      <c r="NE792" s="7"/>
      <c r="NF792" s="7"/>
      <c r="NG792" s="7"/>
      <c r="NH792" s="7"/>
      <c r="NI792" s="7"/>
      <c r="NJ792" s="7"/>
      <c r="NK792" s="7"/>
      <c r="NL792" s="7"/>
      <c r="NM792" s="7"/>
      <c r="NN792" s="7"/>
      <c r="NO792" s="7"/>
      <c r="NP792" s="7"/>
      <c r="NQ792" s="7"/>
      <c r="NR792" s="7"/>
      <c r="NS792" s="7"/>
      <c r="NT792" s="7"/>
      <c r="NU792" s="7"/>
      <c r="NV792" s="7"/>
      <c r="NW792" s="7"/>
      <c r="NX792" s="7"/>
      <c r="NY792" s="7"/>
      <c r="NZ792" s="7"/>
      <c r="OA792" s="7"/>
      <c r="OB792" s="7"/>
      <c r="OC792" s="7"/>
      <c r="OD792" s="7"/>
      <c r="OE792" s="7"/>
      <c r="OF792" s="7"/>
      <c r="OG792" s="7"/>
      <c r="OH792" s="7"/>
      <c r="OI792" s="7"/>
      <c r="OJ792" s="7"/>
      <c r="OK792" s="7"/>
      <c r="OL792" s="7"/>
      <c r="OM792" s="7"/>
      <c r="ON792" s="7"/>
      <c r="OO792" s="7"/>
      <c r="OP792" s="7"/>
      <c r="OQ792" s="7"/>
      <c r="OR792" s="7"/>
      <c r="OS792" s="7"/>
      <c r="OT792" s="7"/>
      <c r="OU792" s="7"/>
      <c r="OV792" s="7"/>
      <c r="OW792" s="7"/>
      <c r="OX792" s="7"/>
      <c r="OY792" s="7"/>
      <c r="OZ792" s="7"/>
      <c r="PA792" s="7"/>
      <c r="PB792" s="7"/>
      <c r="PC792" s="7"/>
      <c r="PD792" s="7"/>
      <c r="PE792" s="7"/>
      <c r="PF792" s="7"/>
      <c r="PG792" s="7"/>
      <c r="PH792" s="7"/>
      <c r="PI792" s="7"/>
      <c r="PJ792" s="7"/>
      <c r="PK792" s="7"/>
      <c r="PL792" s="7"/>
      <c r="PM792" s="7"/>
      <c r="PN792" s="7"/>
      <c r="PO792" s="7"/>
      <c r="PP792" s="7"/>
      <c r="PQ792" s="7"/>
      <c r="PR792" s="7"/>
      <c r="PS792" s="7"/>
      <c r="PT792" s="7"/>
      <c r="PU792" s="7"/>
      <c r="PV792" s="7"/>
      <c r="PW792" s="7"/>
      <c r="PX792" s="7"/>
      <c r="PY792" s="7"/>
      <c r="PZ792" s="7"/>
      <c r="QA792" s="7"/>
      <c r="QB792" s="7"/>
      <c r="QC792" s="7"/>
      <c r="QD792" s="7"/>
      <c r="QE792" s="7"/>
      <c r="QF792" s="7"/>
      <c r="QG792" s="7"/>
      <c r="QH792" s="7"/>
      <c r="QI792" s="7"/>
      <c r="QJ792" s="7"/>
      <c r="QK792" s="7"/>
      <c r="QL792" s="7"/>
      <c r="QM792" s="7"/>
      <c r="QN792" s="7"/>
      <c r="QO792" s="7"/>
      <c r="QP792" s="7"/>
      <c r="QQ792" s="7"/>
      <c r="QR792" s="7"/>
      <c r="QS792" s="7"/>
      <c r="QT792" s="7"/>
      <c r="QU792" s="7"/>
      <c r="QV792" s="7"/>
      <c r="QW792" s="7"/>
      <c r="QX792" s="7"/>
      <c r="QY792" s="7"/>
      <c r="QZ792" s="7"/>
      <c r="RA792" s="7"/>
      <c r="RB792" s="7"/>
      <c r="RC792" s="7"/>
      <c r="RD792" s="7"/>
      <c r="RE792" s="7"/>
      <c r="RF792" s="7"/>
      <c r="RG792" s="7"/>
      <c r="RH792" s="7"/>
      <c r="RI792" s="7"/>
      <c r="RJ792" s="7"/>
      <c r="RK792" s="7"/>
      <c r="RL792" s="7"/>
      <c r="RM792" s="7"/>
      <c r="RN792" s="7"/>
      <c r="RO792" s="7"/>
      <c r="RP792" s="7"/>
      <c r="RQ792" s="7"/>
      <c r="RR792" s="7"/>
      <c r="RS792" s="7"/>
      <c r="RT792" s="7"/>
      <c r="RU792" s="7"/>
      <c r="RV792" s="7"/>
      <c r="RW792" s="7"/>
      <c r="RX792" s="7"/>
      <c r="RY792" s="7"/>
      <c r="RZ792" s="7"/>
      <c r="SA792" s="7"/>
      <c r="SB792" s="7"/>
      <c r="SC792" s="7"/>
      <c r="SD792" s="7"/>
      <c r="SE792" s="7"/>
      <c r="SF792" s="7"/>
      <c r="SG792" s="7"/>
      <c r="SH792" s="7"/>
      <c r="SI792" s="7"/>
      <c r="SJ792" s="7"/>
      <c r="SK792" s="7"/>
    </row>
    <row r="793" ht="14.2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  <c r="DT793" s="7"/>
      <c r="DU793" s="7"/>
      <c r="DV793" s="7"/>
      <c r="DW793" s="7"/>
      <c r="DX793" s="7"/>
      <c r="DY793" s="7"/>
      <c r="DZ793" s="7"/>
      <c r="EA793" s="7"/>
      <c r="EB793" s="7"/>
      <c r="EC793" s="7"/>
      <c r="ED793" s="7"/>
      <c r="EE793" s="7"/>
      <c r="EF793" s="7"/>
      <c r="EG793" s="7"/>
      <c r="EH793" s="7"/>
      <c r="EI793" s="7"/>
      <c r="EJ793" s="7"/>
      <c r="EK793" s="7"/>
      <c r="EL793" s="7"/>
      <c r="EM793" s="7"/>
      <c r="EN793" s="7"/>
      <c r="EO793" s="7"/>
      <c r="EP793" s="7"/>
      <c r="EQ793" s="7"/>
      <c r="ER793" s="7"/>
      <c r="ES793" s="7"/>
      <c r="ET793" s="7"/>
      <c r="EU793" s="7"/>
      <c r="EV793" s="7"/>
      <c r="EW793" s="7"/>
      <c r="EX793" s="7"/>
      <c r="EY793" s="7"/>
      <c r="EZ793" s="7"/>
      <c r="FA793" s="7"/>
      <c r="FB793" s="7"/>
      <c r="FC793" s="7"/>
      <c r="FD793" s="7"/>
      <c r="FE793" s="7"/>
      <c r="FF793" s="7"/>
      <c r="FG793" s="7"/>
      <c r="FH793" s="7"/>
      <c r="FI793" s="7"/>
      <c r="FJ793" s="7"/>
      <c r="FK793" s="7"/>
      <c r="FL793" s="7"/>
      <c r="FM793" s="7"/>
      <c r="FN793" s="7"/>
      <c r="FO793" s="7"/>
      <c r="FP793" s="7"/>
      <c r="FQ793" s="7"/>
      <c r="FR793" s="7"/>
      <c r="FS793" s="7"/>
      <c r="FT793" s="7"/>
      <c r="FU793" s="7"/>
      <c r="FV793" s="7"/>
      <c r="FW793" s="7"/>
      <c r="FX793" s="7"/>
      <c r="FY793" s="7"/>
      <c r="FZ793" s="7"/>
      <c r="GA793" s="7"/>
      <c r="GB793" s="7"/>
      <c r="GC793" s="7"/>
      <c r="GD793" s="7"/>
      <c r="GE793" s="7"/>
      <c r="GF793" s="7"/>
      <c r="GG793" s="7"/>
      <c r="GH793" s="7"/>
      <c r="GI793" s="7"/>
      <c r="GJ793" s="7"/>
      <c r="GK793" s="7"/>
      <c r="GL793" s="7"/>
      <c r="GM793" s="7"/>
      <c r="GN793" s="7"/>
      <c r="GO793" s="7"/>
      <c r="GP793" s="7"/>
      <c r="GQ793" s="7"/>
      <c r="GR793" s="7"/>
      <c r="GS793" s="7"/>
      <c r="GT793" s="7"/>
      <c r="GU793" s="7"/>
      <c r="GV793" s="7"/>
      <c r="GW793" s="7"/>
      <c r="GX793" s="7"/>
      <c r="GY793" s="7"/>
      <c r="GZ793" s="7"/>
      <c r="HA793" s="7"/>
      <c r="HB793" s="7"/>
      <c r="HC793" s="7"/>
      <c r="HD793" s="7"/>
      <c r="HE793" s="7"/>
      <c r="HF793" s="7"/>
      <c r="HG793" s="7"/>
      <c r="HH793" s="7"/>
      <c r="HI793" s="7"/>
      <c r="HJ793" s="7"/>
      <c r="HK793" s="7"/>
      <c r="HL793" s="7"/>
      <c r="HM793" s="7"/>
      <c r="HN793" s="7"/>
      <c r="HO793" s="7"/>
      <c r="HP793" s="7"/>
      <c r="HQ793" s="7"/>
      <c r="HR793" s="7"/>
      <c r="HS793" s="7"/>
      <c r="HT793" s="7"/>
      <c r="HU793" s="7"/>
      <c r="HV793" s="7"/>
      <c r="HW793" s="7"/>
      <c r="HX793" s="7"/>
      <c r="HY793" s="7"/>
      <c r="HZ793" s="7"/>
      <c r="IA793" s="7"/>
      <c r="IB793" s="7"/>
      <c r="IC793" s="7"/>
      <c r="ID793" s="7"/>
      <c r="IE793" s="7"/>
      <c r="IF793" s="7"/>
      <c r="IG793" s="7"/>
      <c r="IH793" s="7"/>
      <c r="II793" s="7"/>
      <c r="IJ793" s="7"/>
      <c r="IK793" s="7"/>
      <c r="IL793" s="7"/>
      <c r="IM793" s="7"/>
      <c r="IN793" s="7"/>
      <c r="IO793" s="7"/>
      <c r="IP793" s="7"/>
      <c r="IQ793" s="7"/>
      <c r="IR793" s="7"/>
      <c r="IS793" s="7"/>
      <c r="IT793" s="7"/>
      <c r="IU793" s="7"/>
      <c r="IV793" s="7"/>
      <c r="IW793" s="7"/>
      <c r="IX793" s="7"/>
      <c r="IY793" s="7"/>
      <c r="IZ793" s="7"/>
      <c r="JA793" s="7"/>
      <c r="JB793" s="7"/>
      <c r="JC793" s="7"/>
      <c r="JD793" s="7"/>
      <c r="JE793" s="7"/>
      <c r="JF793" s="7"/>
      <c r="JG793" s="7"/>
      <c r="JH793" s="7"/>
      <c r="JI793" s="7"/>
      <c r="JJ793" s="7"/>
      <c r="JK793" s="7"/>
      <c r="JL793" s="7"/>
      <c r="JM793" s="7"/>
      <c r="JN793" s="7"/>
      <c r="JO793" s="7"/>
      <c r="JP793" s="7"/>
      <c r="JQ793" s="7"/>
      <c r="JR793" s="7"/>
      <c r="JS793" s="7"/>
      <c r="JT793" s="7"/>
      <c r="JU793" s="7"/>
      <c r="JV793" s="7"/>
      <c r="JW793" s="7"/>
      <c r="JX793" s="7"/>
      <c r="JY793" s="7"/>
      <c r="JZ793" s="7"/>
      <c r="KA793" s="7"/>
      <c r="KB793" s="7"/>
      <c r="KC793" s="7"/>
      <c r="KD793" s="7"/>
      <c r="KE793" s="7"/>
      <c r="KF793" s="7"/>
      <c r="KG793" s="7"/>
      <c r="KH793" s="7"/>
      <c r="KI793" s="7"/>
      <c r="KJ793" s="7"/>
      <c r="KK793" s="7"/>
      <c r="KL793" s="7"/>
      <c r="KM793" s="7"/>
      <c r="KN793" s="7"/>
      <c r="KO793" s="7"/>
      <c r="KP793" s="7"/>
      <c r="KQ793" s="7"/>
      <c r="KR793" s="7"/>
      <c r="KS793" s="7"/>
      <c r="KT793" s="7"/>
      <c r="KU793" s="7"/>
      <c r="KV793" s="7"/>
      <c r="KW793" s="7"/>
      <c r="KX793" s="7"/>
      <c r="KY793" s="7"/>
      <c r="KZ793" s="7"/>
      <c r="LA793" s="7"/>
      <c r="LB793" s="7"/>
      <c r="LC793" s="7"/>
      <c r="LD793" s="7"/>
      <c r="LE793" s="7"/>
      <c r="LF793" s="7"/>
      <c r="LG793" s="7"/>
      <c r="LH793" s="7"/>
      <c r="LI793" s="7"/>
      <c r="LJ793" s="7"/>
      <c r="LK793" s="7"/>
      <c r="LL793" s="7"/>
      <c r="LM793" s="7"/>
      <c r="LN793" s="7"/>
      <c r="LO793" s="7"/>
      <c r="LP793" s="7"/>
      <c r="LQ793" s="7"/>
      <c r="LR793" s="7"/>
      <c r="LS793" s="7"/>
      <c r="LT793" s="7"/>
      <c r="LU793" s="7"/>
      <c r="LV793" s="7"/>
      <c r="LW793" s="7"/>
      <c r="LX793" s="7"/>
      <c r="LY793" s="7"/>
      <c r="LZ793" s="7"/>
      <c r="MA793" s="7"/>
      <c r="MB793" s="7"/>
      <c r="MC793" s="7"/>
      <c r="MD793" s="7"/>
      <c r="ME793" s="7"/>
      <c r="MF793" s="7"/>
      <c r="MG793" s="7"/>
      <c r="MH793" s="7"/>
      <c r="MI793" s="7"/>
      <c r="MJ793" s="7"/>
      <c r="MK793" s="7"/>
      <c r="ML793" s="7"/>
      <c r="MM793" s="7"/>
      <c r="MN793" s="7"/>
      <c r="MO793" s="7"/>
      <c r="MP793" s="7"/>
      <c r="MQ793" s="7"/>
      <c r="MR793" s="7"/>
      <c r="MS793" s="7"/>
      <c r="MT793" s="7"/>
      <c r="MU793" s="7"/>
      <c r="MV793" s="7"/>
      <c r="MW793" s="7"/>
      <c r="MX793" s="7"/>
      <c r="MY793" s="7"/>
      <c r="MZ793" s="7"/>
      <c r="NA793" s="7"/>
      <c r="NB793" s="7"/>
      <c r="NC793" s="7"/>
      <c r="ND793" s="7"/>
      <c r="NE793" s="7"/>
      <c r="NF793" s="7"/>
      <c r="NG793" s="7"/>
      <c r="NH793" s="7"/>
      <c r="NI793" s="7"/>
      <c r="NJ793" s="7"/>
      <c r="NK793" s="7"/>
      <c r="NL793" s="7"/>
      <c r="NM793" s="7"/>
      <c r="NN793" s="7"/>
      <c r="NO793" s="7"/>
      <c r="NP793" s="7"/>
      <c r="NQ793" s="7"/>
      <c r="NR793" s="7"/>
      <c r="NS793" s="7"/>
      <c r="NT793" s="7"/>
      <c r="NU793" s="7"/>
      <c r="NV793" s="7"/>
      <c r="NW793" s="7"/>
      <c r="NX793" s="7"/>
      <c r="NY793" s="7"/>
      <c r="NZ793" s="7"/>
      <c r="OA793" s="7"/>
      <c r="OB793" s="7"/>
      <c r="OC793" s="7"/>
      <c r="OD793" s="7"/>
      <c r="OE793" s="7"/>
      <c r="OF793" s="7"/>
      <c r="OG793" s="7"/>
      <c r="OH793" s="7"/>
      <c r="OI793" s="7"/>
      <c r="OJ793" s="7"/>
      <c r="OK793" s="7"/>
      <c r="OL793" s="7"/>
      <c r="OM793" s="7"/>
      <c r="ON793" s="7"/>
      <c r="OO793" s="7"/>
      <c r="OP793" s="7"/>
      <c r="OQ793" s="7"/>
      <c r="OR793" s="7"/>
      <c r="OS793" s="7"/>
      <c r="OT793" s="7"/>
      <c r="OU793" s="7"/>
      <c r="OV793" s="7"/>
      <c r="OW793" s="7"/>
      <c r="OX793" s="7"/>
      <c r="OY793" s="7"/>
      <c r="OZ793" s="7"/>
      <c r="PA793" s="7"/>
      <c r="PB793" s="7"/>
      <c r="PC793" s="7"/>
      <c r="PD793" s="7"/>
      <c r="PE793" s="7"/>
      <c r="PF793" s="7"/>
      <c r="PG793" s="7"/>
      <c r="PH793" s="7"/>
      <c r="PI793" s="7"/>
      <c r="PJ793" s="7"/>
      <c r="PK793" s="7"/>
      <c r="PL793" s="7"/>
      <c r="PM793" s="7"/>
      <c r="PN793" s="7"/>
      <c r="PO793" s="7"/>
      <c r="PP793" s="7"/>
      <c r="PQ793" s="7"/>
      <c r="PR793" s="7"/>
      <c r="PS793" s="7"/>
      <c r="PT793" s="7"/>
      <c r="PU793" s="7"/>
      <c r="PV793" s="7"/>
      <c r="PW793" s="7"/>
      <c r="PX793" s="7"/>
      <c r="PY793" s="7"/>
      <c r="PZ793" s="7"/>
      <c r="QA793" s="7"/>
      <c r="QB793" s="7"/>
      <c r="QC793" s="7"/>
      <c r="QD793" s="7"/>
      <c r="QE793" s="7"/>
      <c r="QF793" s="7"/>
      <c r="QG793" s="7"/>
      <c r="QH793" s="7"/>
      <c r="QI793" s="7"/>
      <c r="QJ793" s="7"/>
      <c r="QK793" s="7"/>
      <c r="QL793" s="7"/>
      <c r="QM793" s="7"/>
      <c r="QN793" s="7"/>
      <c r="QO793" s="7"/>
      <c r="QP793" s="7"/>
      <c r="QQ793" s="7"/>
      <c r="QR793" s="7"/>
      <c r="QS793" s="7"/>
      <c r="QT793" s="7"/>
      <c r="QU793" s="7"/>
      <c r="QV793" s="7"/>
      <c r="QW793" s="7"/>
      <c r="QX793" s="7"/>
      <c r="QY793" s="7"/>
      <c r="QZ793" s="7"/>
      <c r="RA793" s="7"/>
      <c r="RB793" s="7"/>
      <c r="RC793" s="7"/>
      <c r="RD793" s="7"/>
      <c r="RE793" s="7"/>
      <c r="RF793" s="7"/>
      <c r="RG793" s="7"/>
      <c r="RH793" s="7"/>
      <c r="RI793" s="7"/>
      <c r="RJ793" s="7"/>
      <c r="RK793" s="7"/>
      <c r="RL793" s="7"/>
      <c r="RM793" s="7"/>
      <c r="RN793" s="7"/>
      <c r="RO793" s="7"/>
      <c r="RP793" s="7"/>
      <c r="RQ793" s="7"/>
      <c r="RR793" s="7"/>
      <c r="RS793" s="7"/>
      <c r="RT793" s="7"/>
      <c r="RU793" s="7"/>
      <c r="RV793" s="7"/>
      <c r="RW793" s="7"/>
      <c r="RX793" s="7"/>
      <c r="RY793" s="7"/>
      <c r="RZ793" s="7"/>
      <c r="SA793" s="7"/>
      <c r="SB793" s="7"/>
      <c r="SC793" s="7"/>
      <c r="SD793" s="7"/>
      <c r="SE793" s="7"/>
      <c r="SF793" s="7"/>
      <c r="SG793" s="7"/>
      <c r="SH793" s="7"/>
      <c r="SI793" s="7"/>
      <c r="SJ793" s="7"/>
      <c r="SK793" s="7"/>
    </row>
    <row r="794" ht="14.2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  <c r="DT794" s="7"/>
      <c r="DU794" s="7"/>
      <c r="DV794" s="7"/>
      <c r="DW794" s="7"/>
      <c r="DX794" s="7"/>
      <c r="DY794" s="7"/>
      <c r="DZ794" s="7"/>
      <c r="EA794" s="7"/>
      <c r="EB794" s="7"/>
      <c r="EC794" s="7"/>
      <c r="ED794" s="7"/>
      <c r="EE794" s="7"/>
      <c r="EF794" s="7"/>
      <c r="EG794" s="7"/>
      <c r="EH794" s="7"/>
      <c r="EI794" s="7"/>
      <c r="EJ794" s="7"/>
      <c r="EK794" s="7"/>
      <c r="EL794" s="7"/>
      <c r="EM794" s="7"/>
      <c r="EN794" s="7"/>
      <c r="EO794" s="7"/>
      <c r="EP794" s="7"/>
      <c r="EQ794" s="7"/>
      <c r="ER794" s="7"/>
      <c r="ES794" s="7"/>
      <c r="ET794" s="7"/>
      <c r="EU794" s="7"/>
      <c r="EV794" s="7"/>
      <c r="EW794" s="7"/>
      <c r="EX794" s="7"/>
      <c r="EY794" s="7"/>
      <c r="EZ794" s="7"/>
      <c r="FA794" s="7"/>
      <c r="FB794" s="7"/>
      <c r="FC794" s="7"/>
      <c r="FD794" s="7"/>
      <c r="FE794" s="7"/>
      <c r="FF794" s="7"/>
      <c r="FG794" s="7"/>
      <c r="FH794" s="7"/>
      <c r="FI794" s="7"/>
      <c r="FJ794" s="7"/>
      <c r="FK794" s="7"/>
      <c r="FL794" s="7"/>
      <c r="FM794" s="7"/>
      <c r="FN794" s="7"/>
      <c r="FO794" s="7"/>
      <c r="FP794" s="7"/>
      <c r="FQ794" s="7"/>
      <c r="FR794" s="7"/>
      <c r="FS794" s="7"/>
      <c r="FT794" s="7"/>
      <c r="FU794" s="7"/>
      <c r="FV794" s="7"/>
      <c r="FW794" s="7"/>
      <c r="FX794" s="7"/>
      <c r="FY794" s="7"/>
      <c r="FZ794" s="7"/>
      <c r="GA794" s="7"/>
      <c r="GB794" s="7"/>
      <c r="GC794" s="7"/>
      <c r="GD794" s="7"/>
      <c r="GE794" s="7"/>
      <c r="GF794" s="7"/>
      <c r="GG794" s="7"/>
      <c r="GH794" s="7"/>
      <c r="GI794" s="7"/>
      <c r="GJ794" s="7"/>
      <c r="GK794" s="7"/>
      <c r="GL794" s="7"/>
      <c r="GM794" s="7"/>
      <c r="GN794" s="7"/>
      <c r="GO794" s="7"/>
      <c r="GP794" s="7"/>
      <c r="GQ794" s="7"/>
      <c r="GR794" s="7"/>
      <c r="GS794" s="7"/>
      <c r="GT794" s="7"/>
      <c r="GU794" s="7"/>
      <c r="GV794" s="7"/>
      <c r="GW794" s="7"/>
      <c r="GX794" s="7"/>
      <c r="GY794" s="7"/>
      <c r="GZ794" s="7"/>
      <c r="HA794" s="7"/>
      <c r="HB794" s="7"/>
      <c r="HC794" s="7"/>
      <c r="HD794" s="7"/>
      <c r="HE794" s="7"/>
      <c r="HF794" s="7"/>
      <c r="HG794" s="7"/>
      <c r="HH794" s="7"/>
      <c r="HI794" s="7"/>
      <c r="HJ794" s="7"/>
      <c r="HK794" s="7"/>
      <c r="HL794" s="7"/>
      <c r="HM794" s="7"/>
      <c r="HN794" s="7"/>
      <c r="HO794" s="7"/>
      <c r="HP794" s="7"/>
      <c r="HQ794" s="7"/>
      <c r="HR794" s="7"/>
      <c r="HS794" s="7"/>
      <c r="HT794" s="7"/>
      <c r="HU794" s="7"/>
      <c r="HV794" s="7"/>
      <c r="HW794" s="7"/>
      <c r="HX794" s="7"/>
      <c r="HY794" s="7"/>
      <c r="HZ794" s="7"/>
      <c r="IA794" s="7"/>
      <c r="IB794" s="7"/>
      <c r="IC794" s="7"/>
      <c r="ID794" s="7"/>
      <c r="IE794" s="7"/>
      <c r="IF794" s="7"/>
      <c r="IG794" s="7"/>
      <c r="IH794" s="7"/>
      <c r="II794" s="7"/>
      <c r="IJ794" s="7"/>
      <c r="IK794" s="7"/>
      <c r="IL794" s="7"/>
      <c r="IM794" s="7"/>
      <c r="IN794" s="7"/>
      <c r="IO794" s="7"/>
      <c r="IP794" s="7"/>
      <c r="IQ794" s="7"/>
      <c r="IR794" s="7"/>
      <c r="IS794" s="7"/>
      <c r="IT794" s="7"/>
      <c r="IU794" s="7"/>
      <c r="IV794" s="7"/>
      <c r="IW794" s="7"/>
      <c r="IX794" s="7"/>
      <c r="IY794" s="7"/>
      <c r="IZ794" s="7"/>
      <c r="JA794" s="7"/>
      <c r="JB794" s="7"/>
      <c r="JC794" s="7"/>
      <c r="JD794" s="7"/>
      <c r="JE794" s="7"/>
      <c r="JF794" s="7"/>
      <c r="JG794" s="7"/>
      <c r="JH794" s="7"/>
      <c r="JI794" s="7"/>
      <c r="JJ794" s="7"/>
      <c r="JK794" s="7"/>
      <c r="JL794" s="7"/>
      <c r="JM794" s="7"/>
      <c r="JN794" s="7"/>
      <c r="JO794" s="7"/>
      <c r="JP794" s="7"/>
      <c r="JQ794" s="7"/>
      <c r="JR794" s="7"/>
      <c r="JS794" s="7"/>
      <c r="JT794" s="7"/>
      <c r="JU794" s="7"/>
      <c r="JV794" s="7"/>
      <c r="JW794" s="7"/>
      <c r="JX794" s="7"/>
      <c r="JY794" s="7"/>
      <c r="JZ794" s="7"/>
      <c r="KA794" s="7"/>
      <c r="KB794" s="7"/>
      <c r="KC794" s="7"/>
      <c r="KD794" s="7"/>
      <c r="KE794" s="7"/>
      <c r="KF794" s="7"/>
      <c r="KG794" s="7"/>
      <c r="KH794" s="7"/>
      <c r="KI794" s="7"/>
      <c r="KJ794" s="7"/>
      <c r="KK794" s="7"/>
      <c r="KL794" s="7"/>
      <c r="KM794" s="7"/>
      <c r="KN794" s="7"/>
      <c r="KO794" s="7"/>
      <c r="KP794" s="7"/>
      <c r="KQ794" s="7"/>
      <c r="KR794" s="7"/>
      <c r="KS794" s="7"/>
      <c r="KT794" s="7"/>
      <c r="KU794" s="7"/>
      <c r="KV794" s="7"/>
      <c r="KW794" s="7"/>
      <c r="KX794" s="7"/>
      <c r="KY794" s="7"/>
      <c r="KZ794" s="7"/>
      <c r="LA794" s="7"/>
      <c r="LB794" s="7"/>
      <c r="LC794" s="7"/>
      <c r="LD794" s="7"/>
      <c r="LE794" s="7"/>
      <c r="LF794" s="7"/>
      <c r="LG794" s="7"/>
      <c r="LH794" s="7"/>
      <c r="LI794" s="7"/>
      <c r="LJ794" s="7"/>
      <c r="LK794" s="7"/>
      <c r="LL794" s="7"/>
      <c r="LM794" s="7"/>
      <c r="LN794" s="7"/>
      <c r="LO794" s="7"/>
      <c r="LP794" s="7"/>
      <c r="LQ794" s="7"/>
      <c r="LR794" s="7"/>
      <c r="LS794" s="7"/>
      <c r="LT794" s="7"/>
      <c r="LU794" s="7"/>
      <c r="LV794" s="7"/>
      <c r="LW794" s="7"/>
      <c r="LX794" s="7"/>
      <c r="LY794" s="7"/>
      <c r="LZ794" s="7"/>
      <c r="MA794" s="7"/>
      <c r="MB794" s="7"/>
      <c r="MC794" s="7"/>
      <c r="MD794" s="7"/>
      <c r="ME794" s="7"/>
      <c r="MF794" s="7"/>
      <c r="MG794" s="7"/>
      <c r="MH794" s="7"/>
      <c r="MI794" s="7"/>
      <c r="MJ794" s="7"/>
      <c r="MK794" s="7"/>
      <c r="ML794" s="7"/>
      <c r="MM794" s="7"/>
      <c r="MN794" s="7"/>
      <c r="MO794" s="7"/>
      <c r="MP794" s="7"/>
      <c r="MQ794" s="7"/>
      <c r="MR794" s="7"/>
      <c r="MS794" s="7"/>
      <c r="MT794" s="7"/>
      <c r="MU794" s="7"/>
      <c r="MV794" s="7"/>
      <c r="MW794" s="7"/>
      <c r="MX794" s="7"/>
      <c r="MY794" s="7"/>
      <c r="MZ794" s="7"/>
      <c r="NA794" s="7"/>
      <c r="NB794" s="7"/>
      <c r="NC794" s="7"/>
      <c r="ND794" s="7"/>
      <c r="NE794" s="7"/>
      <c r="NF794" s="7"/>
      <c r="NG794" s="7"/>
      <c r="NH794" s="7"/>
      <c r="NI794" s="7"/>
      <c r="NJ794" s="7"/>
      <c r="NK794" s="7"/>
      <c r="NL794" s="7"/>
      <c r="NM794" s="7"/>
      <c r="NN794" s="7"/>
      <c r="NO794" s="7"/>
      <c r="NP794" s="7"/>
      <c r="NQ794" s="7"/>
      <c r="NR794" s="7"/>
      <c r="NS794" s="7"/>
      <c r="NT794" s="7"/>
      <c r="NU794" s="7"/>
      <c r="NV794" s="7"/>
      <c r="NW794" s="7"/>
      <c r="NX794" s="7"/>
      <c r="NY794" s="7"/>
      <c r="NZ794" s="7"/>
      <c r="OA794" s="7"/>
      <c r="OB794" s="7"/>
      <c r="OC794" s="7"/>
      <c r="OD794" s="7"/>
      <c r="OE794" s="7"/>
      <c r="OF794" s="7"/>
      <c r="OG794" s="7"/>
      <c r="OH794" s="7"/>
      <c r="OI794" s="7"/>
      <c r="OJ794" s="7"/>
      <c r="OK794" s="7"/>
      <c r="OL794" s="7"/>
      <c r="OM794" s="7"/>
      <c r="ON794" s="7"/>
      <c r="OO794" s="7"/>
      <c r="OP794" s="7"/>
      <c r="OQ794" s="7"/>
      <c r="OR794" s="7"/>
      <c r="OS794" s="7"/>
      <c r="OT794" s="7"/>
      <c r="OU794" s="7"/>
      <c r="OV794" s="7"/>
      <c r="OW794" s="7"/>
      <c r="OX794" s="7"/>
      <c r="OY794" s="7"/>
      <c r="OZ794" s="7"/>
      <c r="PA794" s="7"/>
      <c r="PB794" s="7"/>
      <c r="PC794" s="7"/>
      <c r="PD794" s="7"/>
      <c r="PE794" s="7"/>
      <c r="PF794" s="7"/>
      <c r="PG794" s="7"/>
      <c r="PH794" s="7"/>
      <c r="PI794" s="7"/>
      <c r="PJ794" s="7"/>
      <c r="PK794" s="7"/>
      <c r="PL794" s="7"/>
      <c r="PM794" s="7"/>
      <c r="PN794" s="7"/>
      <c r="PO794" s="7"/>
      <c r="PP794" s="7"/>
      <c r="PQ794" s="7"/>
      <c r="PR794" s="7"/>
      <c r="PS794" s="7"/>
      <c r="PT794" s="7"/>
      <c r="PU794" s="7"/>
      <c r="PV794" s="7"/>
      <c r="PW794" s="7"/>
      <c r="PX794" s="7"/>
      <c r="PY794" s="7"/>
      <c r="PZ794" s="7"/>
      <c r="QA794" s="7"/>
      <c r="QB794" s="7"/>
      <c r="QC794" s="7"/>
      <c r="QD794" s="7"/>
      <c r="QE794" s="7"/>
      <c r="QF794" s="7"/>
      <c r="QG794" s="7"/>
      <c r="QH794" s="7"/>
      <c r="QI794" s="7"/>
      <c r="QJ794" s="7"/>
      <c r="QK794" s="7"/>
      <c r="QL794" s="7"/>
      <c r="QM794" s="7"/>
      <c r="QN794" s="7"/>
      <c r="QO794" s="7"/>
      <c r="QP794" s="7"/>
      <c r="QQ794" s="7"/>
      <c r="QR794" s="7"/>
      <c r="QS794" s="7"/>
      <c r="QT794" s="7"/>
      <c r="QU794" s="7"/>
      <c r="QV794" s="7"/>
      <c r="QW794" s="7"/>
      <c r="QX794" s="7"/>
      <c r="QY794" s="7"/>
      <c r="QZ794" s="7"/>
      <c r="RA794" s="7"/>
      <c r="RB794" s="7"/>
      <c r="RC794" s="7"/>
      <c r="RD794" s="7"/>
      <c r="RE794" s="7"/>
      <c r="RF794" s="7"/>
      <c r="RG794" s="7"/>
      <c r="RH794" s="7"/>
      <c r="RI794" s="7"/>
      <c r="RJ794" s="7"/>
      <c r="RK794" s="7"/>
      <c r="RL794" s="7"/>
      <c r="RM794" s="7"/>
      <c r="RN794" s="7"/>
      <c r="RO794" s="7"/>
      <c r="RP794" s="7"/>
      <c r="RQ794" s="7"/>
      <c r="RR794" s="7"/>
      <c r="RS794" s="7"/>
      <c r="RT794" s="7"/>
      <c r="RU794" s="7"/>
      <c r="RV794" s="7"/>
      <c r="RW794" s="7"/>
      <c r="RX794" s="7"/>
      <c r="RY794" s="7"/>
      <c r="RZ794" s="7"/>
      <c r="SA794" s="7"/>
      <c r="SB794" s="7"/>
      <c r="SC794" s="7"/>
      <c r="SD794" s="7"/>
      <c r="SE794" s="7"/>
      <c r="SF794" s="7"/>
      <c r="SG794" s="7"/>
      <c r="SH794" s="7"/>
      <c r="SI794" s="7"/>
      <c r="SJ794" s="7"/>
      <c r="SK794" s="7"/>
    </row>
    <row r="795" ht="14.2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  <c r="DT795" s="7"/>
      <c r="DU795" s="7"/>
      <c r="DV795" s="7"/>
      <c r="DW795" s="7"/>
      <c r="DX795" s="7"/>
      <c r="DY795" s="7"/>
      <c r="DZ795" s="7"/>
      <c r="EA795" s="7"/>
      <c r="EB795" s="7"/>
      <c r="EC795" s="7"/>
      <c r="ED795" s="7"/>
      <c r="EE795" s="7"/>
      <c r="EF795" s="7"/>
      <c r="EG795" s="7"/>
      <c r="EH795" s="7"/>
      <c r="EI795" s="7"/>
      <c r="EJ795" s="7"/>
      <c r="EK795" s="7"/>
      <c r="EL795" s="7"/>
      <c r="EM795" s="7"/>
      <c r="EN795" s="7"/>
      <c r="EO795" s="7"/>
      <c r="EP795" s="7"/>
      <c r="EQ795" s="7"/>
      <c r="ER795" s="7"/>
      <c r="ES795" s="7"/>
      <c r="ET795" s="7"/>
      <c r="EU795" s="7"/>
      <c r="EV795" s="7"/>
      <c r="EW795" s="7"/>
      <c r="EX795" s="7"/>
      <c r="EY795" s="7"/>
      <c r="EZ795" s="7"/>
      <c r="FA795" s="7"/>
      <c r="FB795" s="7"/>
      <c r="FC795" s="7"/>
      <c r="FD795" s="7"/>
      <c r="FE795" s="7"/>
      <c r="FF795" s="7"/>
      <c r="FG795" s="7"/>
      <c r="FH795" s="7"/>
      <c r="FI795" s="7"/>
      <c r="FJ795" s="7"/>
      <c r="FK795" s="7"/>
      <c r="FL795" s="7"/>
      <c r="FM795" s="7"/>
      <c r="FN795" s="7"/>
      <c r="FO795" s="7"/>
      <c r="FP795" s="7"/>
      <c r="FQ795" s="7"/>
      <c r="FR795" s="7"/>
      <c r="FS795" s="7"/>
      <c r="FT795" s="7"/>
      <c r="FU795" s="7"/>
      <c r="FV795" s="7"/>
      <c r="FW795" s="7"/>
      <c r="FX795" s="7"/>
      <c r="FY795" s="7"/>
      <c r="FZ795" s="7"/>
      <c r="GA795" s="7"/>
      <c r="GB795" s="7"/>
      <c r="GC795" s="7"/>
      <c r="GD795" s="7"/>
      <c r="GE795" s="7"/>
      <c r="GF795" s="7"/>
      <c r="GG795" s="7"/>
      <c r="GH795" s="7"/>
      <c r="GI795" s="7"/>
      <c r="GJ795" s="7"/>
      <c r="GK795" s="7"/>
      <c r="GL795" s="7"/>
      <c r="GM795" s="7"/>
      <c r="GN795" s="7"/>
      <c r="GO795" s="7"/>
      <c r="GP795" s="7"/>
      <c r="GQ795" s="7"/>
      <c r="GR795" s="7"/>
      <c r="GS795" s="7"/>
      <c r="GT795" s="7"/>
      <c r="GU795" s="7"/>
      <c r="GV795" s="7"/>
      <c r="GW795" s="7"/>
      <c r="GX795" s="7"/>
      <c r="GY795" s="7"/>
      <c r="GZ795" s="7"/>
      <c r="HA795" s="7"/>
      <c r="HB795" s="7"/>
      <c r="HC795" s="7"/>
      <c r="HD795" s="7"/>
      <c r="HE795" s="7"/>
      <c r="HF795" s="7"/>
      <c r="HG795" s="7"/>
      <c r="HH795" s="7"/>
      <c r="HI795" s="7"/>
      <c r="HJ795" s="7"/>
      <c r="HK795" s="7"/>
      <c r="HL795" s="7"/>
      <c r="HM795" s="7"/>
      <c r="HN795" s="7"/>
      <c r="HO795" s="7"/>
      <c r="HP795" s="7"/>
      <c r="HQ795" s="7"/>
      <c r="HR795" s="7"/>
      <c r="HS795" s="7"/>
      <c r="HT795" s="7"/>
      <c r="HU795" s="7"/>
      <c r="HV795" s="7"/>
      <c r="HW795" s="7"/>
      <c r="HX795" s="7"/>
      <c r="HY795" s="7"/>
      <c r="HZ795" s="7"/>
      <c r="IA795" s="7"/>
      <c r="IB795" s="7"/>
      <c r="IC795" s="7"/>
      <c r="ID795" s="7"/>
      <c r="IE795" s="7"/>
      <c r="IF795" s="7"/>
      <c r="IG795" s="7"/>
      <c r="IH795" s="7"/>
      <c r="II795" s="7"/>
      <c r="IJ795" s="7"/>
      <c r="IK795" s="7"/>
      <c r="IL795" s="7"/>
      <c r="IM795" s="7"/>
      <c r="IN795" s="7"/>
      <c r="IO795" s="7"/>
      <c r="IP795" s="7"/>
      <c r="IQ795" s="7"/>
      <c r="IR795" s="7"/>
      <c r="IS795" s="7"/>
      <c r="IT795" s="7"/>
      <c r="IU795" s="7"/>
      <c r="IV795" s="7"/>
      <c r="IW795" s="7"/>
      <c r="IX795" s="7"/>
      <c r="IY795" s="7"/>
      <c r="IZ795" s="7"/>
      <c r="JA795" s="7"/>
      <c r="JB795" s="7"/>
      <c r="JC795" s="7"/>
      <c r="JD795" s="7"/>
      <c r="JE795" s="7"/>
      <c r="JF795" s="7"/>
      <c r="JG795" s="7"/>
      <c r="JH795" s="7"/>
      <c r="JI795" s="7"/>
      <c r="JJ795" s="7"/>
      <c r="JK795" s="7"/>
      <c r="JL795" s="7"/>
      <c r="JM795" s="7"/>
      <c r="JN795" s="7"/>
      <c r="JO795" s="7"/>
      <c r="JP795" s="7"/>
      <c r="JQ795" s="7"/>
      <c r="JR795" s="7"/>
      <c r="JS795" s="7"/>
      <c r="JT795" s="7"/>
      <c r="JU795" s="7"/>
      <c r="JV795" s="7"/>
      <c r="JW795" s="7"/>
      <c r="JX795" s="7"/>
      <c r="JY795" s="7"/>
      <c r="JZ795" s="7"/>
      <c r="KA795" s="7"/>
      <c r="KB795" s="7"/>
      <c r="KC795" s="7"/>
      <c r="KD795" s="7"/>
      <c r="KE795" s="7"/>
      <c r="KF795" s="7"/>
      <c r="KG795" s="7"/>
      <c r="KH795" s="7"/>
      <c r="KI795" s="7"/>
      <c r="KJ795" s="7"/>
      <c r="KK795" s="7"/>
      <c r="KL795" s="7"/>
      <c r="KM795" s="7"/>
      <c r="KN795" s="7"/>
      <c r="KO795" s="7"/>
      <c r="KP795" s="7"/>
      <c r="KQ795" s="7"/>
      <c r="KR795" s="7"/>
      <c r="KS795" s="7"/>
      <c r="KT795" s="7"/>
      <c r="KU795" s="7"/>
      <c r="KV795" s="7"/>
      <c r="KW795" s="7"/>
      <c r="KX795" s="7"/>
      <c r="KY795" s="7"/>
      <c r="KZ795" s="7"/>
      <c r="LA795" s="7"/>
      <c r="LB795" s="7"/>
      <c r="LC795" s="7"/>
      <c r="LD795" s="7"/>
      <c r="LE795" s="7"/>
      <c r="LF795" s="7"/>
      <c r="LG795" s="7"/>
      <c r="LH795" s="7"/>
      <c r="LI795" s="7"/>
      <c r="LJ795" s="7"/>
      <c r="LK795" s="7"/>
      <c r="LL795" s="7"/>
      <c r="LM795" s="7"/>
      <c r="LN795" s="7"/>
      <c r="LO795" s="7"/>
      <c r="LP795" s="7"/>
      <c r="LQ795" s="7"/>
      <c r="LR795" s="7"/>
      <c r="LS795" s="7"/>
      <c r="LT795" s="7"/>
      <c r="LU795" s="7"/>
      <c r="LV795" s="7"/>
      <c r="LW795" s="7"/>
      <c r="LX795" s="7"/>
      <c r="LY795" s="7"/>
      <c r="LZ795" s="7"/>
      <c r="MA795" s="7"/>
      <c r="MB795" s="7"/>
      <c r="MC795" s="7"/>
      <c r="MD795" s="7"/>
      <c r="ME795" s="7"/>
      <c r="MF795" s="7"/>
      <c r="MG795" s="7"/>
      <c r="MH795" s="7"/>
      <c r="MI795" s="7"/>
      <c r="MJ795" s="7"/>
      <c r="MK795" s="7"/>
      <c r="ML795" s="7"/>
      <c r="MM795" s="7"/>
      <c r="MN795" s="7"/>
      <c r="MO795" s="7"/>
      <c r="MP795" s="7"/>
      <c r="MQ795" s="7"/>
      <c r="MR795" s="7"/>
      <c r="MS795" s="7"/>
      <c r="MT795" s="7"/>
      <c r="MU795" s="7"/>
      <c r="MV795" s="7"/>
      <c r="MW795" s="7"/>
      <c r="MX795" s="7"/>
      <c r="MY795" s="7"/>
      <c r="MZ795" s="7"/>
      <c r="NA795" s="7"/>
      <c r="NB795" s="7"/>
      <c r="NC795" s="7"/>
      <c r="ND795" s="7"/>
      <c r="NE795" s="7"/>
      <c r="NF795" s="7"/>
      <c r="NG795" s="7"/>
      <c r="NH795" s="7"/>
      <c r="NI795" s="7"/>
      <c r="NJ795" s="7"/>
      <c r="NK795" s="7"/>
      <c r="NL795" s="7"/>
      <c r="NM795" s="7"/>
      <c r="NN795" s="7"/>
      <c r="NO795" s="7"/>
      <c r="NP795" s="7"/>
      <c r="NQ795" s="7"/>
      <c r="NR795" s="7"/>
      <c r="NS795" s="7"/>
      <c r="NT795" s="7"/>
      <c r="NU795" s="7"/>
      <c r="NV795" s="7"/>
      <c r="NW795" s="7"/>
      <c r="NX795" s="7"/>
      <c r="NY795" s="7"/>
      <c r="NZ795" s="7"/>
      <c r="OA795" s="7"/>
      <c r="OB795" s="7"/>
      <c r="OC795" s="7"/>
      <c r="OD795" s="7"/>
      <c r="OE795" s="7"/>
      <c r="OF795" s="7"/>
      <c r="OG795" s="7"/>
      <c r="OH795" s="7"/>
      <c r="OI795" s="7"/>
      <c r="OJ795" s="7"/>
      <c r="OK795" s="7"/>
      <c r="OL795" s="7"/>
      <c r="OM795" s="7"/>
      <c r="ON795" s="7"/>
      <c r="OO795" s="7"/>
      <c r="OP795" s="7"/>
      <c r="OQ795" s="7"/>
      <c r="OR795" s="7"/>
      <c r="OS795" s="7"/>
      <c r="OT795" s="7"/>
      <c r="OU795" s="7"/>
      <c r="OV795" s="7"/>
      <c r="OW795" s="7"/>
      <c r="OX795" s="7"/>
      <c r="OY795" s="7"/>
      <c r="OZ795" s="7"/>
      <c r="PA795" s="7"/>
      <c r="PB795" s="7"/>
      <c r="PC795" s="7"/>
      <c r="PD795" s="7"/>
      <c r="PE795" s="7"/>
      <c r="PF795" s="7"/>
      <c r="PG795" s="7"/>
      <c r="PH795" s="7"/>
      <c r="PI795" s="7"/>
      <c r="PJ795" s="7"/>
      <c r="PK795" s="7"/>
      <c r="PL795" s="7"/>
      <c r="PM795" s="7"/>
      <c r="PN795" s="7"/>
      <c r="PO795" s="7"/>
      <c r="PP795" s="7"/>
      <c r="PQ795" s="7"/>
      <c r="PR795" s="7"/>
      <c r="PS795" s="7"/>
      <c r="PT795" s="7"/>
      <c r="PU795" s="7"/>
      <c r="PV795" s="7"/>
      <c r="PW795" s="7"/>
      <c r="PX795" s="7"/>
      <c r="PY795" s="7"/>
      <c r="PZ795" s="7"/>
      <c r="QA795" s="7"/>
      <c r="QB795" s="7"/>
      <c r="QC795" s="7"/>
      <c r="QD795" s="7"/>
      <c r="QE795" s="7"/>
      <c r="QF795" s="7"/>
      <c r="QG795" s="7"/>
      <c r="QH795" s="7"/>
      <c r="QI795" s="7"/>
      <c r="QJ795" s="7"/>
      <c r="QK795" s="7"/>
      <c r="QL795" s="7"/>
      <c r="QM795" s="7"/>
      <c r="QN795" s="7"/>
      <c r="QO795" s="7"/>
      <c r="QP795" s="7"/>
      <c r="QQ795" s="7"/>
      <c r="QR795" s="7"/>
      <c r="QS795" s="7"/>
      <c r="QT795" s="7"/>
      <c r="QU795" s="7"/>
      <c r="QV795" s="7"/>
      <c r="QW795" s="7"/>
      <c r="QX795" s="7"/>
      <c r="QY795" s="7"/>
      <c r="QZ795" s="7"/>
      <c r="RA795" s="7"/>
      <c r="RB795" s="7"/>
      <c r="RC795" s="7"/>
      <c r="RD795" s="7"/>
      <c r="RE795" s="7"/>
      <c r="RF795" s="7"/>
      <c r="RG795" s="7"/>
      <c r="RH795" s="7"/>
      <c r="RI795" s="7"/>
      <c r="RJ795" s="7"/>
      <c r="RK795" s="7"/>
      <c r="RL795" s="7"/>
      <c r="RM795" s="7"/>
      <c r="RN795" s="7"/>
      <c r="RO795" s="7"/>
      <c r="RP795" s="7"/>
      <c r="RQ795" s="7"/>
      <c r="RR795" s="7"/>
      <c r="RS795" s="7"/>
      <c r="RT795" s="7"/>
      <c r="RU795" s="7"/>
      <c r="RV795" s="7"/>
      <c r="RW795" s="7"/>
      <c r="RX795" s="7"/>
      <c r="RY795" s="7"/>
      <c r="RZ795" s="7"/>
      <c r="SA795" s="7"/>
      <c r="SB795" s="7"/>
      <c r="SC795" s="7"/>
      <c r="SD795" s="7"/>
      <c r="SE795" s="7"/>
      <c r="SF795" s="7"/>
      <c r="SG795" s="7"/>
      <c r="SH795" s="7"/>
      <c r="SI795" s="7"/>
      <c r="SJ795" s="7"/>
      <c r="SK795" s="7"/>
    </row>
    <row r="796" ht="14.2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  <c r="DT796" s="7"/>
      <c r="DU796" s="7"/>
      <c r="DV796" s="7"/>
      <c r="DW796" s="7"/>
      <c r="DX796" s="7"/>
      <c r="DY796" s="7"/>
      <c r="DZ796" s="7"/>
      <c r="EA796" s="7"/>
      <c r="EB796" s="7"/>
      <c r="EC796" s="7"/>
      <c r="ED796" s="7"/>
      <c r="EE796" s="7"/>
      <c r="EF796" s="7"/>
      <c r="EG796" s="7"/>
      <c r="EH796" s="7"/>
      <c r="EI796" s="7"/>
      <c r="EJ796" s="7"/>
      <c r="EK796" s="7"/>
      <c r="EL796" s="7"/>
      <c r="EM796" s="7"/>
      <c r="EN796" s="7"/>
      <c r="EO796" s="7"/>
      <c r="EP796" s="7"/>
      <c r="EQ796" s="7"/>
      <c r="ER796" s="7"/>
      <c r="ES796" s="7"/>
      <c r="ET796" s="7"/>
      <c r="EU796" s="7"/>
      <c r="EV796" s="7"/>
      <c r="EW796" s="7"/>
      <c r="EX796" s="7"/>
      <c r="EY796" s="7"/>
      <c r="EZ796" s="7"/>
      <c r="FA796" s="7"/>
      <c r="FB796" s="7"/>
      <c r="FC796" s="7"/>
      <c r="FD796" s="7"/>
      <c r="FE796" s="7"/>
      <c r="FF796" s="7"/>
      <c r="FG796" s="7"/>
      <c r="FH796" s="7"/>
      <c r="FI796" s="7"/>
      <c r="FJ796" s="7"/>
      <c r="FK796" s="7"/>
      <c r="FL796" s="7"/>
      <c r="FM796" s="7"/>
      <c r="FN796" s="7"/>
      <c r="FO796" s="7"/>
      <c r="FP796" s="7"/>
      <c r="FQ796" s="7"/>
      <c r="FR796" s="7"/>
      <c r="FS796" s="7"/>
      <c r="FT796" s="7"/>
      <c r="FU796" s="7"/>
      <c r="FV796" s="7"/>
      <c r="FW796" s="7"/>
      <c r="FX796" s="7"/>
      <c r="FY796" s="7"/>
      <c r="FZ796" s="7"/>
      <c r="GA796" s="7"/>
      <c r="GB796" s="7"/>
      <c r="GC796" s="7"/>
      <c r="GD796" s="7"/>
      <c r="GE796" s="7"/>
      <c r="GF796" s="7"/>
      <c r="GG796" s="7"/>
      <c r="GH796" s="7"/>
      <c r="GI796" s="7"/>
      <c r="GJ796" s="7"/>
      <c r="GK796" s="7"/>
      <c r="GL796" s="7"/>
      <c r="GM796" s="7"/>
      <c r="GN796" s="7"/>
      <c r="GO796" s="7"/>
      <c r="GP796" s="7"/>
      <c r="GQ796" s="7"/>
      <c r="GR796" s="7"/>
      <c r="GS796" s="7"/>
      <c r="GT796" s="7"/>
      <c r="GU796" s="7"/>
      <c r="GV796" s="7"/>
      <c r="GW796" s="7"/>
      <c r="GX796" s="7"/>
      <c r="GY796" s="7"/>
      <c r="GZ796" s="7"/>
      <c r="HA796" s="7"/>
      <c r="HB796" s="7"/>
      <c r="HC796" s="7"/>
      <c r="HD796" s="7"/>
      <c r="HE796" s="7"/>
      <c r="HF796" s="7"/>
      <c r="HG796" s="7"/>
      <c r="HH796" s="7"/>
      <c r="HI796" s="7"/>
      <c r="HJ796" s="7"/>
      <c r="HK796" s="7"/>
      <c r="HL796" s="7"/>
      <c r="HM796" s="7"/>
      <c r="HN796" s="7"/>
      <c r="HO796" s="7"/>
      <c r="HP796" s="7"/>
      <c r="HQ796" s="7"/>
      <c r="HR796" s="7"/>
      <c r="HS796" s="7"/>
      <c r="HT796" s="7"/>
      <c r="HU796" s="7"/>
      <c r="HV796" s="7"/>
      <c r="HW796" s="7"/>
      <c r="HX796" s="7"/>
      <c r="HY796" s="7"/>
      <c r="HZ796" s="7"/>
      <c r="IA796" s="7"/>
      <c r="IB796" s="7"/>
      <c r="IC796" s="7"/>
      <c r="ID796" s="7"/>
      <c r="IE796" s="7"/>
      <c r="IF796" s="7"/>
      <c r="IG796" s="7"/>
      <c r="IH796" s="7"/>
      <c r="II796" s="7"/>
      <c r="IJ796" s="7"/>
      <c r="IK796" s="7"/>
      <c r="IL796" s="7"/>
      <c r="IM796" s="7"/>
      <c r="IN796" s="7"/>
      <c r="IO796" s="7"/>
      <c r="IP796" s="7"/>
      <c r="IQ796" s="7"/>
      <c r="IR796" s="7"/>
      <c r="IS796" s="7"/>
      <c r="IT796" s="7"/>
      <c r="IU796" s="7"/>
      <c r="IV796" s="7"/>
      <c r="IW796" s="7"/>
      <c r="IX796" s="7"/>
      <c r="IY796" s="7"/>
      <c r="IZ796" s="7"/>
      <c r="JA796" s="7"/>
      <c r="JB796" s="7"/>
      <c r="JC796" s="7"/>
      <c r="JD796" s="7"/>
      <c r="JE796" s="7"/>
      <c r="JF796" s="7"/>
      <c r="JG796" s="7"/>
      <c r="JH796" s="7"/>
      <c r="JI796" s="7"/>
      <c r="JJ796" s="7"/>
      <c r="JK796" s="7"/>
      <c r="JL796" s="7"/>
      <c r="JM796" s="7"/>
      <c r="JN796" s="7"/>
      <c r="JO796" s="7"/>
      <c r="JP796" s="7"/>
      <c r="JQ796" s="7"/>
      <c r="JR796" s="7"/>
      <c r="JS796" s="7"/>
      <c r="JT796" s="7"/>
      <c r="JU796" s="7"/>
      <c r="JV796" s="7"/>
      <c r="JW796" s="7"/>
      <c r="JX796" s="7"/>
      <c r="JY796" s="7"/>
      <c r="JZ796" s="7"/>
      <c r="KA796" s="7"/>
      <c r="KB796" s="7"/>
      <c r="KC796" s="7"/>
      <c r="KD796" s="7"/>
      <c r="KE796" s="7"/>
      <c r="KF796" s="7"/>
      <c r="KG796" s="7"/>
      <c r="KH796" s="7"/>
      <c r="KI796" s="7"/>
      <c r="KJ796" s="7"/>
      <c r="KK796" s="7"/>
      <c r="KL796" s="7"/>
      <c r="KM796" s="7"/>
      <c r="KN796" s="7"/>
      <c r="KO796" s="7"/>
      <c r="KP796" s="7"/>
      <c r="KQ796" s="7"/>
      <c r="KR796" s="7"/>
      <c r="KS796" s="7"/>
      <c r="KT796" s="7"/>
      <c r="KU796" s="7"/>
      <c r="KV796" s="7"/>
      <c r="KW796" s="7"/>
      <c r="KX796" s="7"/>
      <c r="KY796" s="7"/>
      <c r="KZ796" s="7"/>
      <c r="LA796" s="7"/>
      <c r="LB796" s="7"/>
      <c r="LC796" s="7"/>
      <c r="LD796" s="7"/>
      <c r="LE796" s="7"/>
      <c r="LF796" s="7"/>
      <c r="LG796" s="7"/>
      <c r="LH796" s="7"/>
      <c r="LI796" s="7"/>
      <c r="LJ796" s="7"/>
      <c r="LK796" s="7"/>
      <c r="LL796" s="7"/>
      <c r="LM796" s="7"/>
      <c r="LN796" s="7"/>
      <c r="LO796" s="7"/>
      <c r="LP796" s="7"/>
      <c r="LQ796" s="7"/>
      <c r="LR796" s="7"/>
      <c r="LS796" s="7"/>
      <c r="LT796" s="7"/>
      <c r="LU796" s="7"/>
      <c r="LV796" s="7"/>
      <c r="LW796" s="7"/>
      <c r="LX796" s="7"/>
      <c r="LY796" s="7"/>
      <c r="LZ796" s="7"/>
      <c r="MA796" s="7"/>
      <c r="MB796" s="7"/>
      <c r="MC796" s="7"/>
      <c r="MD796" s="7"/>
      <c r="ME796" s="7"/>
      <c r="MF796" s="7"/>
      <c r="MG796" s="7"/>
      <c r="MH796" s="7"/>
      <c r="MI796" s="7"/>
      <c r="MJ796" s="7"/>
      <c r="MK796" s="7"/>
      <c r="ML796" s="7"/>
      <c r="MM796" s="7"/>
      <c r="MN796" s="7"/>
      <c r="MO796" s="7"/>
      <c r="MP796" s="7"/>
      <c r="MQ796" s="7"/>
      <c r="MR796" s="7"/>
      <c r="MS796" s="7"/>
      <c r="MT796" s="7"/>
      <c r="MU796" s="7"/>
      <c r="MV796" s="7"/>
      <c r="MW796" s="7"/>
      <c r="MX796" s="7"/>
      <c r="MY796" s="7"/>
      <c r="MZ796" s="7"/>
      <c r="NA796" s="7"/>
      <c r="NB796" s="7"/>
      <c r="NC796" s="7"/>
      <c r="ND796" s="7"/>
      <c r="NE796" s="7"/>
      <c r="NF796" s="7"/>
      <c r="NG796" s="7"/>
      <c r="NH796" s="7"/>
      <c r="NI796" s="7"/>
      <c r="NJ796" s="7"/>
      <c r="NK796" s="7"/>
      <c r="NL796" s="7"/>
      <c r="NM796" s="7"/>
      <c r="NN796" s="7"/>
      <c r="NO796" s="7"/>
      <c r="NP796" s="7"/>
      <c r="NQ796" s="7"/>
      <c r="NR796" s="7"/>
      <c r="NS796" s="7"/>
      <c r="NT796" s="7"/>
      <c r="NU796" s="7"/>
      <c r="NV796" s="7"/>
      <c r="NW796" s="7"/>
      <c r="NX796" s="7"/>
      <c r="NY796" s="7"/>
      <c r="NZ796" s="7"/>
      <c r="OA796" s="7"/>
      <c r="OB796" s="7"/>
      <c r="OC796" s="7"/>
      <c r="OD796" s="7"/>
      <c r="OE796" s="7"/>
      <c r="OF796" s="7"/>
      <c r="OG796" s="7"/>
      <c r="OH796" s="7"/>
      <c r="OI796" s="7"/>
      <c r="OJ796" s="7"/>
      <c r="OK796" s="7"/>
      <c r="OL796" s="7"/>
      <c r="OM796" s="7"/>
      <c r="ON796" s="7"/>
      <c r="OO796" s="7"/>
      <c r="OP796" s="7"/>
      <c r="OQ796" s="7"/>
      <c r="OR796" s="7"/>
      <c r="OS796" s="7"/>
      <c r="OT796" s="7"/>
      <c r="OU796" s="7"/>
      <c r="OV796" s="7"/>
      <c r="OW796" s="7"/>
      <c r="OX796" s="7"/>
      <c r="OY796" s="7"/>
      <c r="OZ796" s="7"/>
      <c r="PA796" s="7"/>
      <c r="PB796" s="7"/>
      <c r="PC796" s="7"/>
      <c r="PD796" s="7"/>
      <c r="PE796" s="7"/>
      <c r="PF796" s="7"/>
      <c r="PG796" s="7"/>
      <c r="PH796" s="7"/>
      <c r="PI796" s="7"/>
      <c r="PJ796" s="7"/>
      <c r="PK796" s="7"/>
      <c r="PL796" s="7"/>
      <c r="PM796" s="7"/>
      <c r="PN796" s="7"/>
      <c r="PO796" s="7"/>
      <c r="PP796" s="7"/>
      <c r="PQ796" s="7"/>
      <c r="PR796" s="7"/>
      <c r="PS796" s="7"/>
      <c r="PT796" s="7"/>
      <c r="PU796" s="7"/>
      <c r="PV796" s="7"/>
      <c r="PW796" s="7"/>
      <c r="PX796" s="7"/>
      <c r="PY796" s="7"/>
      <c r="PZ796" s="7"/>
      <c r="QA796" s="7"/>
      <c r="QB796" s="7"/>
      <c r="QC796" s="7"/>
      <c r="QD796" s="7"/>
      <c r="QE796" s="7"/>
      <c r="QF796" s="7"/>
      <c r="QG796" s="7"/>
      <c r="QH796" s="7"/>
      <c r="QI796" s="7"/>
      <c r="QJ796" s="7"/>
      <c r="QK796" s="7"/>
      <c r="QL796" s="7"/>
      <c r="QM796" s="7"/>
      <c r="QN796" s="7"/>
      <c r="QO796" s="7"/>
      <c r="QP796" s="7"/>
      <c r="QQ796" s="7"/>
      <c r="QR796" s="7"/>
      <c r="QS796" s="7"/>
      <c r="QT796" s="7"/>
      <c r="QU796" s="7"/>
      <c r="QV796" s="7"/>
      <c r="QW796" s="7"/>
      <c r="QX796" s="7"/>
      <c r="QY796" s="7"/>
      <c r="QZ796" s="7"/>
      <c r="RA796" s="7"/>
      <c r="RB796" s="7"/>
      <c r="RC796" s="7"/>
      <c r="RD796" s="7"/>
      <c r="RE796" s="7"/>
      <c r="RF796" s="7"/>
      <c r="RG796" s="7"/>
      <c r="RH796" s="7"/>
      <c r="RI796" s="7"/>
      <c r="RJ796" s="7"/>
      <c r="RK796" s="7"/>
      <c r="RL796" s="7"/>
      <c r="RM796" s="7"/>
      <c r="RN796" s="7"/>
      <c r="RO796" s="7"/>
      <c r="RP796" s="7"/>
      <c r="RQ796" s="7"/>
      <c r="RR796" s="7"/>
      <c r="RS796" s="7"/>
      <c r="RT796" s="7"/>
      <c r="RU796" s="7"/>
      <c r="RV796" s="7"/>
      <c r="RW796" s="7"/>
      <c r="RX796" s="7"/>
      <c r="RY796" s="7"/>
      <c r="RZ796" s="7"/>
      <c r="SA796" s="7"/>
      <c r="SB796" s="7"/>
      <c r="SC796" s="7"/>
      <c r="SD796" s="7"/>
      <c r="SE796" s="7"/>
      <c r="SF796" s="7"/>
      <c r="SG796" s="7"/>
      <c r="SH796" s="7"/>
      <c r="SI796" s="7"/>
      <c r="SJ796" s="7"/>
      <c r="SK796" s="7"/>
    </row>
    <row r="797" ht="14.2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  <c r="DT797" s="7"/>
      <c r="DU797" s="7"/>
      <c r="DV797" s="7"/>
      <c r="DW797" s="7"/>
      <c r="DX797" s="7"/>
      <c r="DY797" s="7"/>
      <c r="DZ797" s="7"/>
      <c r="EA797" s="7"/>
      <c r="EB797" s="7"/>
      <c r="EC797" s="7"/>
      <c r="ED797" s="7"/>
      <c r="EE797" s="7"/>
      <c r="EF797" s="7"/>
      <c r="EG797" s="7"/>
      <c r="EH797" s="7"/>
      <c r="EI797" s="7"/>
      <c r="EJ797" s="7"/>
      <c r="EK797" s="7"/>
      <c r="EL797" s="7"/>
      <c r="EM797" s="7"/>
      <c r="EN797" s="7"/>
      <c r="EO797" s="7"/>
      <c r="EP797" s="7"/>
      <c r="EQ797" s="7"/>
      <c r="ER797" s="7"/>
      <c r="ES797" s="7"/>
      <c r="ET797" s="7"/>
      <c r="EU797" s="7"/>
      <c r="EV797" s="7"/>
      <c r="EW797" s="7"/>
      <c r="EX797" s="7"/>
      <c r="EY797" s="7"/>
      <c r="EZ797" s="7"/>
      <c r="FA797" s="7"/>
      <c r="FB797" s="7"/>
      <c r="FC797" s="7"/>
      <c r="FD797" s="7"/>
      <c r="FE797" s="7"/>
      <c r="FF797" s="7"/>
      <c r="FG797" s="7"/>
      <c r="FH797" s="7"/>
      <c r="FI797" s="7"/>
      <c r="FJ797" s="7"/>
      <c r="FK797" s="7"/>
      <c r="FL797" s="7"/>
      <c r="FM797" s="7"/>
      <c r="FN797" s="7"/>
      <c r="FO797" s="7"/>
      <c r="FP797" s="7"/>
      <c r="FQ797" s="7"/>
      <c r="FR797" s="7"/>
      <c r="FS797" s="7"/>
      <c r="FT797" s="7"/>
      <c r="FU797" s="7"/>
      <c r="FV797" s="7"/>
      <c r="FW797" s="7"/>
      <c r="FX797" s="7"/>
      <c r="FY797" s="7"/>
      <c r="FZ797" s="7"/>
      <c r="GA797" s="7"/>
      <c r="GB797" s="7"/>
      <c r="GC797" s="7"/>
      <c r="GD797" s="7"/>
      <c r="GE797" s="7"/>
      <c r="GF797" s="7"/>
      <c r="GG797" s="7"/>
      <c r="GH797" s="7"/>
      <c r="GI797" s="7"/>
      <c r="GJ797" s="7"/>
      <c r="GK797" s="7"/>
      <c r="GL797" s="7"/>
      <c r="GM797" s="7"/>
      <c r="GN797" s="7"/>
      <c r="GO797" s="7"/>
      <c r="GP797" s="7"/>
      <c r="GQ797" s="7"/>
      <c r="GR797" s="7"/>
      <c r="GS797" s="7"/>
      <c r="GT797" s="7"/>
      <c r="GU797" s="7"/>
      <c r="GV797" s="7"/>
      <c r="GW797" s="7"/>
      <c r="GX797" s="7"/>
      <c r="GY797" s="7"/>
      <c r="GZ797" s="7"/>
      <c r="HA797" s="7"/>
      <c r="HB797" s="7"/>
      <c r="HC797" s="7"/>
      <c r="HD797" s="7"/>
      <c r="HE797" s="7"/>
      <c r="HF797" s="7"/>
      <c r="HG797" s="7"/>
      <c r="HH797" s="7"/>
      <c r="HI797" s="7"/>
      <c r="HJ797" s="7"/>
      <c r="HK797" s="7"/>
      <c r="HL797" s="7"/>
      <c r="HM797" s="7"/>
      <c r="HN797" s="7"/>
      <c r="HO797" s="7"/>
      <c r="HP797" s="7"/>
      <c r="HQ797" s="7"/>
      <c r="HR797" s="7"/>
      <c r="HS797" s="7"/>
      <c r="HT797" s="7"/>
      <c r="HU797" s="7"/>
      <c r="HV797" s="7"/>
      <c r="HW797" s="7"/>
      <c r="HX797" s="7"/>
      <c r="HY797" s="7"/>
      <c r="HZ797" s="7"/>
      <c r="IA797" s="7"/>
      <c r="IB797" s="7"/>
      <c r="IC797" s="7"/>
      <c r="ID797" s="7"/>
      <c r="IE797" s="7"/>
      <c r="IF797" s="7"/>
      <c r="IG797" s="7"/>
      <c r="IH797" s="7"/>
      <c r="II797" s="7"/>
      <c r="IJ797" s="7"/>
      <c r="IK797" s="7"/>
      <c r="IL797" s="7"/>
      <c r="IM797" s="7"/>
      <c r="IN797" s="7"/>
      <c r="IO797" s="7"/>
      <c r="IP797" s="7"/>
      <c r="IQ797" s="7"/>
      <c r="IR797" s="7"/>
      <c r="IS797" s="7"/>
      <c r="IT797" s="7"/>
      <c r="IU797" s="7"/>
      <c r="IV797" s="7"/>
      <c r="IW797" s="7"/>
      <c r="IX797" s="7"/>
      <c r="IY797" s="7"/>
      <c r="IZ797" s="7"/>
      <c r="JA797" s="7"/>
      <c r="JB797" s="7"/>
      <c r="JC797" s="7"/>
      <c r="JD797" s="7"/>
      <c r="JE797" s="7"/>
      <c r="JF797" s="7"/>
      <c r="JG797" s="7"/>
      <c r="JH797" s="7"/>
      <c r="JI797" s="7"/>
      <c r="JJ797" s="7"/>
      <c r="JK797" s="7"/>
      <c r="JL797" s="7"/>
      <c r="JM797" s="7"/>
      <c r="JN797" s="7"/>
      <c r="JO797" s="7"/>
      <c r="JP797" s="7"/>
      <c r="JQ797" s="7"/>
      <c r="JR797" s="7"/>
      <c r="JS797" s="7"/>
      <c r="JT797" s="7"/>
      <c r="JU797" s="7"/>
      <c r="JV797" s="7"/>
      <c r="JW797" s="7"/>
      <c r="JX797" s="7"/>
      <c r="JY797" s="7"/>
      <c r="JZ797" s="7"/>
      <c r="KA797" s="7"/>
      <c r="KB797" s="7"/>
      <c r="KC797" s="7"/>
      <c r="KD797" s="7"/>
      <c r="KE797" s="7"/>
      <c r="KF797" s="7"/>
      <c r="KG797" s="7"/>
      <c r="KH797" s="7"/>
      <c r="KI797" s="7"/>
      <c r="KJ797" s="7"/>
      <c r="KK797" s="7"/>
      <c r="KL797" s="7"/>
      <c r="KM797" s="7"/>
      <c r="KN797" s="7"/>
      <c r="KO797" s="7"/>
      <c r="KP797" s="7"/>
      <c r="KQ797" s="7"/>
      <c r="KR797" s="7"/>
      <c r="KS797" s="7"/>
      <c r="KT797" s="7"/>
      <c r="KU797" s="7"/>
      <c r="KV797" s="7"/>
      <c r="KW797" s="7"/>
      <c r="KX797" s="7"/>
      <c r="KY797" s="7"/>
      <c r="KZ797" s="7"/>
      <c r="LA797" s="7"/>
      <c r="LB797" s="7"/>
      <c r="LC797" s="7"/>
      <c r="LD797" s="7"/>
      <c r="LE797" s="7"/>
      <c r="LF797" s="7"/>
      <c r="LG797" s="7"/>
      <c r="LH797" s="7"/>
      <c r="LI797" s="7"/>
      <c r="LJ797" s="7"/>
      <c r="LK797" s="7"/>
      <c r="LL797" s="7"/>
      <c r="LM797" s="7"/>
      <c r="LN797" s="7"/>
      <c r="LO797" s="7"/>
      <c r="LP797" s="7"/>
      <c r="LQ797" s="7"/>
      <c r="LR797" s="7"/>
      <c r="LS797" s="7"/>
      <c r="LT797" s="7"/>
      <c r="LU797" s="7"/>
      <c r="LV797" s="7"/>
      <c r="LW797" s="7"/>
      <c r="LX797" s="7"/>
      <c r="LY797" s="7"/>
      <c r="LZ797" s="7"/>
      <c r="MA797" s="7"/>
      <c r="MB797" s="7"/>
      <c r="MC797" s="7"/>
      <c r="MD797" s="7"/>
      <c r="ME797" s="7"/>
      <c r="MF797" s="7"/>
      <c r="MG797" s="7"/>
      <c r="MH797" s="7"/>
      <c r="MI797" s="7"/>
      <c r="MJ797" s="7"/>
      <c r="MK797" s="7"/>
      <c r="ML797" s="7"/>
      <c r="MM797" s="7"/>
      <c r="MN797" s="7"/>
      <c r="MO797" s="7"/>
      <c r="MP797" s="7"/>
      <c r="MQ797" s="7"/>
      <c r="MR797" s="7"/>
      <c r="MS797" s="7"/>
      <c r="MT797" s="7"/>
      <c r="MU797" s="7"/>
      <c r="MV797" s="7"/>
      <c r="MW797" s="7"/>
      <c r="MX797" s="7"/>
      <c r="MY797" s="7"/>
      <c r="MZ797" s="7"/>
      <c r="NA797" s="7"/>
      <c r="NB797" s="7"/>
      <c r="NC797" s="7"/>
      <c r="ND797" s="7"/>
      <c r="NE797" s="7"/>
      <c r="NF797" s="7"/>
      <c r="NG797" s="7"/>
      <c r="NH797" s="7"/>
      <c r="NI797" s="7"/>
      <c r="NJ797" s="7"/>
      <c r="NK797" s="7"/>
      <c r="NL797" s="7"/>
      <c r="NM797" s="7"/>
      <c r="NN797" s="7"/>
      <c r="NO797" s="7"/>
      <c r="NP797" s="7"/>
      <c r="NQ797" s="7"/>
      <c r="NR797" s="7"/>
      <c r="NS797" s="7"/>
      <c r="NT797" s="7"/>
      <c r="NU797" s="7"/>
      <c r="NV797" s="7"/>
      <c r="NW797" s="7"/>
      <c r="NX797" s="7"/>
      <c r="NY797" s="7"/>
      <c r="NZ797" s="7"/>
      <c r="OA797" s="7"/>
      <c r="OB797" s="7"/>
      <c r="OC797" s="7"/>
      <c r="OD797" s="7"/>
      <c r="OE797" s="7"/>
      <c r="OF797" s="7"/>
      <c r="OG797" s="7"/>
      <c r="OH797" s="7"/>
      <c r="OI797" s="7"/>
      <c r="OJ797" s="7"/>
      <c r="OK797" s="7"/>
      <c r="OL797" s="7"/>
      <c r="OM797" s="7"/>
      <c r="ON797" s="7"/>
      <c r="OO797" s="7"/>
      <c r="OP797" s="7"/>
      <c r="OQ797" s="7"/>
      <c r="OR797" s="7"/>
      <c r="OS797" s="7"/>
      <c r="OT797" s="7"/>
      <c r="OU797" s="7"/>
      <c r="OV797" s="7"/>
      <c r="OW797" s="7"/>
      <c r="OX797" s="7"/>
      <c r="OY797" s="7"/>
      <c r="OZ797" s="7"/>
      <c r="PA797" s="7"/>
      <c r="PB797" s="7"/>
      <c r="PC797" s="7"/>
      <c r="PD797" s="7"/>
      <c r="PE797" s="7"/>
      <c r="PF797" s="7"/>
      <c r="PG797" s="7"/>
      <c r="PH797" s="7"/>
      <c r="PI797" s="7"/>
      <c r="PJ797" s="7"/>
      <c r="PK797" s="7"/>
      <c r="PL797" s="7"/>
      <c r="PM797" s="7"/>
      <c r="PN797" s="7"/>
      <c r="PO797" s="7"/>
      <c r="PP797" s="7"/>
      <c r="PQ797" s="7"/>
      <c r="PR797" s="7"/>
      <c r="PS797" s="7"/>
      <c r="PT797" s="7"/>
      <c r="PU797" s="7"/>
      <c r="PV797" s="7"/>
      <c r="PW797" s="7"/>
      <c r="PX797" s="7"/>
      <c r="PY797" s="7"/>
      <c r="PZ797" s="7"/>
      <c r="QA797" s="7"/>
      <c r="QB797" s="7"/>
      <c r="QC797" s="7"/>
      <c r="QD797" s="7"/>
      <c r="QE797" s="7"/>
      <c r="QF797" s="7"/>
      <c r="QG797" s="7"/>
      <c r="QH797" s="7"/>
      <c r="QI797" s="7"/>
      <c r="QJ797" s="7"/>
      <c r="QK797" s="7"/>
      <c r="QL797" s="7"/>
      <c r="QM797" s="7"/>
      <c r="QN797" s="7"/>
      <c r="QO797" s="7"/>
      <c r="QP797" s="7"/>
      <c r="QQ797" s="7"/>
      <c r="QR797" s="7"/>
      <c r="QS797" s="7"/>
      <c r="QT797" s="7"/>
      <c r="QU797" s="7"/>
      <c r="QV797" s="7"/>
      <c r="QW797" s="7"/>
      <c r="QX797" s="7"/>
      <c r="QY797" s="7"/>
      <c r="QZ797" s="7"/>
      <c r="RA797" s="7"/>
      <c r="RB797" s="7"/>
      <c r="RC797" s="7"/>
      <c r="RD797" s="7"/>
      <c r="RE797" s="7"/>
      <c r="RF797" s="7"/>
      <c r="RG797" s="7"/>
      <c r="RH797" s="7"/>
      <c r="RI797" s="7"/>
      <c r="RJ797" s="7"/>
      <c r="RK797" s="7"/>
      <c r="RL797" s="7"/>
      <c r="RM797" s="7"/>
      <c r="RN797" s="7"/>
      <c r="RO797" s="7"/>
      <c r="RP797" s="7"/>
      <c r="RQ797" s="7"/>
      <c r="RR797" s="7"/>
      <c r="RS797" s="7"/>
      <c r="RT797" s="7"/>
      <c r="RU797" s="7"/>
      <c r="RV797" s="7"/>
      <c r="RW797" s="7"/>
      <c r="RX797" s="7"/>
      <c r="RY797" s="7"/>
      <c r="RZ797" s="7"/>
      <c r="SA797" s="7"/>
      <c r="SB797" s="7"/>
      <c r="SC797" s="7"/>
      <c r="SD797" s="7"/>
      <c r="SE797" s="7"/>
      <c r="SF797" s="7"/>
      <c r="SG797" s="7"/>
      <c r="SH797" s="7"/>
      <c r="SI797" s="7"/>
      <c r="SJ797" s="7"/>
      <c r="SK797" s="7"/>
    </row>
    <row r="798" ht="14.2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  <c r="DT798" s="7"/>
      <c r="DU798" s="7"/>
      <c r="DV798" s="7"/>
      <c r="DW798" s="7"/>
      <c r="DX798" s="7"/>
      <c r="DY798" s="7"/>
      <c r="DZ798" s="7"/>
      <c r="EA798" s="7"/>
      <c r="EB798" s="7"/>
      <c r="EC798" s="7"/>
      <c r="ED798" s="7"/>
      <c r="EE798" s="7"/>
      <c r="EF798" s="7"/>
      <c r="EG798" s="7"/>
      <c r="EH798" s="7"/>
      <c r="EI798" s="7"/>
      <c r="EJ798" s="7"/>
      <c r="EK798" s="7"/>
      <c r="EL798" s="7"/>
      <c r="EM798" s="7"/>
      <c r="EN798" s="7"/>
      <c r="EO798" s="7"/>
      <c r="EP798" s="7"/>
      <c r="EQ798" s="7"/>
      <c r="ER798" s="7"/>
      <c r="ES798" s="7"/>
      <c r="ET798" s="7"/>
      <c r="EU798" s="7"/>
      <c r="EV798" s="7"/>
      <c r="EW798" s="7"/>
      <c r="EX798" s="7"/>
      <c r="EY798" s="7"/>
      <c r="EZ798" s="7"/>
      <c r="FA798" s="7"/>
      <c r="FB798" s="7"/>
      <c r="FC798" s="7"/>
      <c r="FD798" s="7"/>
      <c r="FE798" s="7"/>
      <c r="FF798" s="7"/>
      <c r="FG798" s="7"/>
      <c r="FH798" s="7"/>
      <c r="FI798" s="7"/>
      <c r="FJ798" s="7"/>
      <c r="FK798" s="7"/>
      <c r="FL798" s="7"/>
      <c r="FM798" s="7"/>
      <c r="FN798" s="7"/>
      <c r="FO798" s="7"/>
      <c r="FP798" s="7"/>
      <c r="FQ798" s="7"/>
      <c r="FR798" s="7"/>
      <c r="FS798" s="7"/>
      <c r="FT798" s="7"/>
      <c r="FU798" s="7"/>
      <c r="FV798" s="7"/>
      <c r="FW798" s="7"/>
      <c r="FX798" s="7"/>
      <c r="FY798" s="7"/>
      <c r="FZ798" s="7"/>
      <c r="GA798" s="7"/>
      <c r="GB798" s="7"/>
      <c r="GC798" s="7"/>
      <c r="GD798" s="7"/>
      <c r="GE798" s="7"/>
      <c r="GF798" s="7"/>
      <c r="GG798" s="7"/>
      <c r="GH798" s="7"/>
      <c r="GI798" s="7"/>
      <c r="GJ798" s="7"/>
      <c r="GK798" s="7"/>
      <c r="GL798" s="7"/>
      <c r="GM798" s="7"/>
      <c r="GN798" s="7"/>
      <c r="GO798" s="7"/>
      <c r="GP798" s="7"/>
      <c r="GQ798" s="7"/>
      <c r="GR798" s="7"/>
      <c r="GS798" s="7"/>
      <c r="GT798" s="7"/>
      <c r="GU798" s="7"/>
      <c r="GV798" s="7"/>
      <c r="GW798" s="7"/>
      <c r="GX798" s="7"/>
      <c r="GY798" s="7"/>
      <c r="GZ798" s="7"/>
      <c r="HA798" s="7"/>
      <c r="HB798" s="7"/>
      <c r="HC798" s="7"/>
      <c r="HD798" s="7"/>
      <c r="HE798" s="7"/>
      <c r="HF798" s="7"/>
      <c r="HG798" s="7"/>
      <c r="HH798" s="7"/>
      <c r="HI798" s="7"/>
      <c r="HJ798" s="7"/>
      <c r="HK798" s="7"/>
      <c r="HL798" s="7"/>
      <c r="HM798" s="7"/>
      <c r="HN798" s="7"/>
      <c r="HO798" s="7"/>
      <c r="HP798" s="7"/>
      <c r="HQ798" s="7"/>
      <c r="HR798" s="7"/>
      <c r="HS798" s="7"/>
      <c r="HT798" s="7"/>
      <c r="HU798" s="7"/>
      <c r="HV798" s="7"/>
      <c r="HW798" s="7"/>
      <c r="HX798" s="7"/>
      <c r="HY798" s="7"/>
      <c r="HZ798" s="7"/>
      <c r="IA798" s="7"/>
      <c r="IB798" s="7"/>
      <c r="IC798" s="7"/>
      <c r="ID798" s="7"/>
      <c r="IE798" s="7"/>
      <c r="IF798" s="7"/>
      <c r="IG798" s="7"/>
      <c r="IH798" s="7"/>
      <c r="II798" s="7"/>
      <c r="IJ798" s="7"/>
      <c r="IK798" s="7"/>
      <c r="IL798" s="7"/>
      <c r="IM798" s="7"/>
      <c r="IN798" s="7"/>
      <c r="IO798" s="7"/>
      <c r="IP798" s="7"/>
      <c r="IQ798" s="7"/>
      <c r="IR798" s="7"/>
      <c r="IS798" s="7"/>
      <c r="IT798" s="7"/>
      <c r="IU798" s="7"/>
      <c r="IV798" s="7"/>
      <c r="IW798" s="7"/>
      <c r="IX798" s="7"/>
      <c r="IY798" s="7"/>
      <c r="IZ798" s="7"/>
      <c r="JA798" s="7"/>
      <c r="JB798" s="7"/>
      <c r="JC798" s="7"/>
      <c r="JD798" s="7"/>
      <c r="JE798" s="7"/>
      <c r="JF798" s="7"/>
      <c r="JG798" s="7"/>
      <c r="JH798" s="7"/>
      <c r="JI798" s="7"/>
      <c r="JJ798" s="7"/>
      <c r="JK798" s="7"/>
      <c r="JL798" s="7"/>
      <c r="JM798" s="7"/>
      <c r="JN798" s="7"/>
      <c r="JO798" s="7"/>
      <c r="JP798" s="7"/>
      <c r="JQ798" s="7"/>
      <c r="JR798" s="7"/>
      <c r="JS798" s="7"/>
      <c r="JT798" s="7"/>
      <c r="JU798" s="7"/>
      <c r="JV798" s="7"/>
      <c r="JW798" s="7"/>
      <c r="JX798" s="7"/>
      <c r="JY798" s="7"/>
      <c r="JZ798" s="7"/>
      <c r="KA798" s="7"/>
      <c r="KB798" s="7"/>
      <c r="KC798" s="7"/>
      <c r="KD798" s="7"/>
      <c r="KE798" s="7"/>
      <c r="KF798" s="7"/>
      <c r="KG798" s="7"/>
      <c r="KH798" s="7"/>
      <c r="KI798" s="7"/>
      <c r="KJ798" s="7"/>
      <c r="KK798" s="7"/>
      <c r="KL798" s="7"/>
      <c r="KM798" s="7"/>
      <c r="KN798" s="7"/>
      <c r="KO798" s="7"/>
      <c r="KP798" s="7"/>
      <c r="KQ798" s="7"/>
      <c r="KR798" s="7"/>
      <c r="KS798" s="7"/>
      <c r="KT798" s="7"/>
      <c r="KU798" s="7"/>
      <c r="KV798" s="7"/>
      <c r="KW798" s="7"/>
      <c r="KX798" s="7"/>
      <c r="KY798" s="7"/>
      <c r="KZ798" s="7"/>
      <c r="LA798" s="7"/>
      <c r="LB798" s="7"/>
      <c r="LC798" s="7"/>
      <c r="LD798" s="7"/>
      <c r="LE798" s="7"/>
      <c r="LF798" s="7"/>
      <c r="LG798" s="7"/>
      <c r="LH798" s="7"/>
      <c r="LI798" s="7"/>
      <c r="LJ798" s="7"/>
      <c r="LK798" s="7"/>
      <c r="LL798" s="7"/>
      <c r="LM798" s="7"/>
      <c r="LN798" s="7"/>
      <c r="LO798" s="7"/>
      <c r="LP798" s="7"/>
      <c r="LQ798" s="7"/>
      <c r="LR798" s="7"/>
      <c r="LS798" s="7"/>
      <c r="LT798" s="7"/>
      <c r="LU798" s="7"/>
      <c r="LV798" s="7"/>
      <c r="LW798" s="7"/>
      <c r="LX798" s="7"/>
      <c r="LY798" s="7"/>
      <c r="LZ798" s="7"/>
      <c r="MA798" s="7"/>
      <c r="MB798" s="7"/>
      <c r="MC798" s="7"/>
      <c r="MD798" s="7"/>
      <c r="ME798" s="7"/>
      <c r="MF798" s="7"/>
      <c r="MG798" s="7"/>
      <c r="MH798" s="7"/>
      <c r="MI798" s="7"/>
      <c r="MJ798" s="7"/>
      <c r="MK798" s="7"/>
      <c r="ML798" s="7"/>
      <c r="MM798" s="7"/>
      <c r="MN798" s="7"/>
      <c r="MO798" s="7"/>
      <c r="MP798" s="7"/>
      <c r="MQ798" s="7"/>
      <c r="MR798" s="7"/>
      <c r="MS798" s="7"/>
      <c r="MT798" s="7"/>
      <c r="MU798" s="7"/>
      <c r="MV798" s="7"/>
      <c r="MW798" s="7"/>
      <c r="MX798" s="7"/>
      <c r="MY798" s="7"/>
      <c r="MZ798" s="7"/>
      <c r="NA798" s="7"/>
      <c r="NB798" s="7"/>
      <c r="NC798" s="7"/>
      <c r="ND798" s="7"/>
      <c r="NE798" s="7"/>
      <c r="NF798" s="7"/>
      <c r="NG798" s="7"/>
      <c r="NH798" s="7"/>
      <c r="NI798" s="7"/>
      <c r="NJ798" s="7"/>
      <c r="NK798" s="7"/>
      <c r="NL798" s="7"/>
      <c r="NM798" s="7"/>
      <c r="NN798" s="7"/>
      <c r="NO798" s="7"/>
      <c r="NP798" s="7"/>
      <c r="NQ798" s="7"/>
      <c r="NR798" s="7"/>
      <c r="NS798" s="7"/>
      <c r="NT798" s="7"/>
      <c r="NU798" s="7"/>
      <c r="NV798" s="7"/>
      <c r="NW798" s="7"/>
      <c r="NX798" s="7"/>
      <c r="NY798" s="7"/>
      <c r="NZ798" s="7"/>
      <c r="OA798" s="7"/>
      <c r="OB798" s="7"/>
      <c r="OC798" s="7"/>
      <c r="OD798" s="7"/>
      <c r="OE798" s="7"/>
      <c r="OF798" s="7"/>
      <c r="OG798" s="7"/>
      <c r="OH798" s="7"/>
      <c r="OI798" s="7"/>
      <c r="OJ798" s="7"/>
      <c r="OK798" s="7"/>
      <c r="OL798" s="7"/>
      <c r="OM798" s="7"/>
      <c r="ON798" s="7"/>
      <c r="OO798" s="7"/>
      <c r="OP798" s="7"/>
      <c r="OQ798" s="7"/>
      <c r="OR798" s="7"/>
      <c r="OS798" s="7"/>
      <c r="OT798" s="7"/>
      <c r="OU798" s="7"/>
      <c r="OV798" s="7"/>
      <c r="OW798" s="7"/>
      <c r="OX798" s="7"/>
      <c r="OY798" s="7"/>
      <c r="OZ798" s="7"/>
      <c r="PA798" s="7"/>
      <c r="PB798" s="7"/>
      <c r="PC798" s="7"/>
      <c r="PD798" s="7"/>
      <c r="PE798" s="7"/>
      <c r="PF798" s="7"/>
      <c r="PG798" s="7"/>
      <c r="PH798" s="7"/>
      <c r="PI798" s="7"/>
      <c r="PJ798" s="7"/>
      <c r="PK798" s="7"/>
      <c r="PL798" s="7"/>
      <c r="PM798" s="7"/>
      <c r="PN798" s="7"/>
      <c r="PO798" s="7"/>
      <c r="PP798" s="7"/>
      <c r="PQ798" s="7"/>
      <c r="PR798" s="7"/>
      <c r="PS798" s="7"/>
      <c r="PT798" s="7"/>
      <c r="PU798" s="7"/>
      <c r="PV798" s="7"/>
      <c r="PW798" s="7"/>
      <c r="PX798" s="7"/>
      <c r="PY798" s="7"/>
      <c r="PZ798" s="7"/>
      <c r="QA798" s="7"/>
      <c r="QB798" s="7"/>
      <c r="QC798" s="7"/>
      <c r="QD798" s="7"/>
      <c r="QE798" s="7"/>
      <c r="QF798" s="7"/>
      <c r="QG798" s="7"/>
      <c r="QH798" s="7"/>
      <c r="QI798" s="7"/>
      <c r="QJ798" s="7"/>
      <c r="QK798" s="7"/>
      <c r="QL798" s="7"/>
      <c r="QM798" s="7"/>
      <c r="QN798" s="7"/>
      <c r="QO798" s="7"/>
      <c r="QP798" s="7"/>
      <c r="QQ798" s="7"/>
      <c r="QR798" s="7"/>
      <c r="QS798" s="7"/>
      <c r="QT798" s="7"/>
      <c r="QU798" s="7"/>
      <c r="QV798" s="7"/>
      <c r="QW798" s="7"/>
      <c r="QX798" s="7"/>
      <c r="QY798" s="7"/>
      <c r="QZ798" s="7"/>
      <c r="RA798" s="7"/>
      <c r="RB798" s="7"/>
      <c r="RC798" s="7"/>
      <c r="RD798" s="7"/>
      <c r="RE798" s="7"/>
      <c r="RF798" s="7"/>
      <c r="RG798" s="7"/>
      <c r="RH798" s="7"/>
      <c r="RI798" s="7"/>
      <c r="RJ798" s="7"/>
      <c r="RK798" s="7"/>
      <c r="RL798" s="7"/>
      <c r="RM798" s="7"/>
      <c r="RN798" s="7"/>
      <c r="RO798" s="7"/>
      <c r="RP798" s="7"/>
      <c r="RQ798" s="7"/>
      <c r="RR798" s="7"/>
      <c r="RS798" s="7"/>
      <c r="RT798" s="7"/>
      <c r="RU798" s="7"/>
      <c r="RV798" s="7"/>
      <c r="RW798" s="7"/>
      <c r="RX798" s="7"/>
      <c r="RY798" s="7"/>
      <c r="RZ798" s="7"/>
      <c r="SA798" s="7"/>
      <c r="SB798" s="7"/>
      <c r="SC798" s="7"/>
      <c r="SD798" s="7"/>
      <c r="SE798" s="7"/>
      <c r="SF798" s="7"/>
      <c r="SG798" s="7"/>
      <c r="SH798" s="7"/>
      <c r="SI798" s="7"/>
      <c r="SJ798" s="7"/>
      <c r="SK798" s="7"/>
    </row>
    <row r="799" ht="14.2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  <c r="DT799" s="7"/>
      <c r="DU799" s="7"/>
      <c r="DV799" s="7"/>
      <c r="DW799" s="7"/>
      <c r="DX799" s="7"/>
      <c r="DY799" s="7"/>
      <c r="DZ799" s="7"/>
      <c r="EA799" s="7"/>
      <c r="EB799" s="7"/>
      <c r="EC799" s="7"/>
      <c r="ED799" s="7"/>
      <c r="EE799" s="7"/>
      <c r="EF799" s="7"/>
      <c r="EG799" s="7"/>
      <c r="EH799" s="7"/>
      <c r="EI799" s="7"/>
      <c r="EJ799" s="7"/>
      <c r="EK799" s="7"/>
      <c r="EL799" s="7"/>
      <c r="EM799" s="7"/>
      <c r="EN799" s="7"/>
      <c r="EO799" s="7"/>
      <c r="EP799" s="7"/>
      <c r="EQ799" s="7"/>
      <c r="ER799" s="7"/>
      <c r="ES799" s="7"/>
      <c r="ET799" s="7"/>
      <c r="EU799" s="7"/>
      <c r="EV799" s="7"/>
      <c r="EW799" s="7"/>
      <c r="EX799" s="7"/>
      <c r="EY799" s="7"/>
      <c r="EZ799" s="7"/>
      <c r="FA799" s="7"/>
      <c r="FB799" s="7"/>
      <c r="FC799" s="7"/>
      <c r="FD799" s="7"/>
      <c r="FE799" s="7"/>
      <c r="FF799" s="7"/>
      <c r="FG799" s="7"/>
      <c r="FH799" s="7"/>
      <c r="FI799" s="7"/>
      <c r="FJ799" s="7"/>
      <c r="FK799" s="7"/>
      <c r="FL799" s="7"/>
      <c r="FM799" s="7"/>
      <c r="FN799" s="7"/>
      <c r="FO799" s="7"/>
      <c r="FP799" s="7"/>
      <c r="FQ799" s="7"/>
      <c r="FR799" s="7"/>
      <c r="FS799" s="7"/>
      <c r="FT799" s="7"/>
      <c r="FU799" s="7"/>
      <c r="FV799" s="7"/>
      <c r="FW799" s="7"/>
      <c r="FX799" s="7"/>
      <c r="FY799" s="7"/>
      <c r="FZ799" s="7"/>
      <c r="GA799" s="7"/>
      <c r="GB799" s="7"/>
      <c r="GC799" s="7"/>
      <c r="GD799" s="7"/>
      <c r="GE799" s="7"/>
      <c r="GF799" s="7"/>
      <c r="GG799" s="7"/>
      <c r="GH799" s="7"/>
      <c r="GI799" s="7"/>
      <c r="GJ799" s="7"/>
      <c r="GK799" s="7"/>
      <c r="GL799" s="7"/>
      <c r="GM799" s="7"/>
      <c r="GN799" s="7"/>
      <c r="GO799" s="7"/>
      <c r="GP799" s="7"/>
      <c r="GQ799" s="7"/>
      <c r="GR799" s="7"/>
      <c r="GS799" s="7"/>
      <c r="GT799" s="7"/>
      <c r="GU799" s="7"/>
      <c r="GV799" s="7"/>
      <c r="GW799" s="7"/>
      <c r="GX799" s="7"/>
      <c r="GY799" s="7"/>
      <c r="GZ799" s="7"/>
      <c r="HA799" s="7"/>
      <c r="HB799" s="7"/>
      <c r="HC799" s="7"/>
      <c r="HD799" s="7"/>
      <c r="HE799" s="7"/>
      <c r="HF799" s="7"/>
      <c r="HG799" s="7"/>
      <c r="HH799" s="7"/>
      <c r="HI799" s="7"/>
      <c r="HJ799" s="7"/>
      <c r="HK799" s="7"/>
      <c r="HL799" s="7"/>
      <c r="HM799" s="7"/>
      <c r="HN799" s="7"/>
      <c r="HO799" s="7"/>
      <c r="HP799" s="7"/>
      <c r="HQ799" s="7"/>
      <c r="HR799" s="7"/>
      <c r="HS799" s="7"/>
      <c r="HT799" s="7"/>
      <c r="HU799" s="7"/>
      <c r="HV799" s="7"/>
      <c r="HW799" s="7"/>
      <c r="HX799" s="7"/>
      <c r="HY799" s="7"/>
      <c r="HZ799" s="7"/>
      <c r="IA799" s="7"/>
      <c r="IB799" s="7"/>
      <c r="IC799" s="7"/>
      <c r="ID799" s="7"/>
      <c r="IE799" s="7"/>
      <c r="IF799" s="7"/>
      <c r="IG799" s="7"/>
      <c r="IH799" s="7"/>
      <c r="II799" s="7"/>
      <c r="IJ799" s="7"/>
      <c r="IK799" s="7"/>
      <c r="IL799" s="7"/>
      <c r="IM799" s="7"/>
      <c r="IN799" s="7"/>
      <c r="IO799" s="7"/>
      <c r="IP799" s="7"/>
      <c r="IQ799" s="7"/>
      <c r="IR799" s="7"/>
      <c r="IS799" s="7"/>
      <c r="IT799" s="7"/>
      <c r="IU799" s="7"/>
      <c r="IV799" s="7"/>
      <c r="IW799" s="7"/>
      <c r="IX799" s="7"/>
      <c r="IY799" s="7"/>
      <c r="IZ799" s="7"/>
      <c r="JA799" s="7"/>
      <c r="JB799" s="7"/>
      <c r="JC799" s="7"/>
      <c r="JD799" s="7"/>
      <c r="JE799" s="7"/>
      <c r="JF799" s="7"/>
      <c r="JG799" s="7"/>
      <c r="JH799" s="7"/>
      <c r="JI799" s="7"/>
      <c r="JJ799" s="7"/>
      <c r="JK799" s="7"/>
      <c r="JL799" s="7"/>
      <c r="JM799" s="7"/>
      <c r="JN799" s="7"/>
      <c r="JO799" s="7"/>
      <c r="JP799" s="7"/>
      <c r="JQ799" s="7"/>
      <c r="JR799" s="7"/>
      <c r="JS799" s="7"/>
      <c r="JT799" s="7"/>
      <c r="JU799" s="7"/>
      <c r="JV799" s="7"/>
      <c r="JW799" s="7"/>
      <c r="JX799" s="7"/>
      <c r="JY799" s="7"/>
      <c r="JZ799" s="7"/>
      <c r="KA799" s="7"/>
      <c r="KB799" s="7"/>
      <c r="KC799" s="7"/>
      <c r="KD799" s="7"/>
      <c r="KE799" s="7"/>
      <c r="KF799" s="7"/>
      <c r="KG799" s="7"/>
      <c r="KH799" s="7"/>
      <c r="KI799" s="7"/>
      <c r="KJ799" s="7"/>
      <c r="KK799" s="7"/>
      <c r="KL799" s="7"/>
      <c r="KM799" s="7"/>
      <c r="KN799" s="7"/>
      <c r="KO799" s="7"/>
      <c r="KP799" s="7"/>
      <c r="KQ799" s="7"/>
      <c r="KR799" s="7"/>
      <c r="KS799" s="7"/>
      <c r="KT799" s="7"/>
      <c r="KU799" s="7"/>
      <c r="KV799" s="7"/>
      <c r="KW799" s="7"/>
      <c r="KX799" s="7"/>
      <c r="KY799" s="7"/>
      <c r="KZ799" s="7"/>
      <c r="LA799" s="7"/>
      <c r="LB799" s="7"/>
      <c r="LC799" s="7"/>
      <c r="LD799" s="7"/>
      <c r="LE799" s="7"/>
      <c r="LF799" s="7"/>
      <c r="LG799" s="7"/>
      <c r="LH799" s="7"/>
      <c r="LI799" s="7"/>
      <c r="LJ799" s="7"/>
      <c r="LK799" s="7"/>
      <c r="LL799" s="7"/>
      <c r="LM799" s="7"/>
      <c r="LN799" s="7"/>
      <c r="LO799" s="7"/>
      <c r="LP799" s="7"/>
      <c r="LQ799" s="7"/>
      <c r="LR799" s="7"/>
      <c r="LS799" s="7"/>
      <c r="LT799" s="7"/>
      <c r="LU799" s="7"/>
      <c r="LV799" s="7"/>
      <c r="LW799" s="7"/>
      <c r="LX799" s="7"/>
      <c r="LY799" s="7"/>
      <c r="LZ799" s="7"/>
      <c r="MA799" s="7"/>
      <c r="MB799" s="7"/>
      <c r="MC799" s="7"/>
      <c r="MD799" s="7"/>
      <c r="ME799" s="7"/>
      <c r="MF799" s="7"/>
      <c r="MG799" s="7"/>
      <c r="MH799" s="7"/>
      <c r="MI799" s="7"/>
      <c r="MJ799" s="7"/>
      <c r="MK799" s="7"/>
      <c r="ML799" s="7"/>
      <c r="MM799" s="7"/>
      <c r="MN799" s="7"/>
      <c r="MO799" s="7"/>
      <c r="MP799" s="7"/>
      <c r="MQ799" s="7"/>
      <c r="MR799" s="7"/>
      <c r="MS799" s="7"/>
      <c r="MT799" s="7"/>
      <c r="MU799" s="7"/>
      <c r="MV799" s="7"/>
      <c r="MW799" s="7"/>
      <c r="MX799" s="7"/>
      <c r="MY799" s="7"/>
      <c r="MZ799" s="7"/>
      <c r="NA799" s="7"/>
      <c r="NB799" s="7"/>
      <c r="NC799" s="7"/>
      <c r="ND799" s="7"/>
      <c r="NE799" s="7"/>
      <c r="NF799" s="7"/>
      <c r="NG799" s="7"/>
      <c r="NH799" s="7"/>
      <c r="NI799" s="7"/>
      <c r="NJ799" s="7"/>
      <c r="NK799" s="7"/>
      <c r="NL799" s="7"/>
      <c r="NM799" s="7"/>
      <c r="NN799" s="7"/>
      <c r="NO799" s="7"/>
      <c r="NP799" s="7"/>
      <c r="NQ799" s="7"/>
      <c r="NR799" s="7"/>
      <c r="NS799" s="7"/>
      <c r="NT799" s="7"/>
      <c r="NU799" s="7"/>
      <c r="NV799" s="7"/>
      <c r="NW799" s="7"/>
      <c r="NX799" s="7"/>
      <c r="NY799" s="7"/>
      <c r="NZ799" s="7"/>
      <c r="OA799" s="7"/>
      <c r="OB799" s="7"/>
      <c r="OC799" s="7"/>
      <c r="OD799" s="7"/>
      <c r="OE799" s="7"/>
      <c r="OF799" s="7"/>
      <c r="OG799" s="7"/>
      <c r="OH799" s="7"/>
      <c r="OI799" s="7"/>
      <c r="OJ799" s="7"/>
      <c r="OK799" s="7"/>
      <c r="OL799" s="7"/>
      <c r="OM799" s="7"/>
      <c r="ON799" s="7"/>
      <c r="OO799" s="7"/>
      <c r="OP799" s="7"/>
      <c r="OQ799" s="7"/>
      <c r="OR799" s="7"/>
      <c r="OS799" s="7"/>
      <c r="OT799" s="7"/>
      <c r="OU799" s="7"/>
      <c r="OV799" s="7"/>
      <c r="OW799" s="7"/>
      <c r="OX799" s="7"/>
      <c r="OY799" s="7"/>
      <c r="OZ799" s="7"/>
      <c r="PA799" s="7"/>
      <c r="PB799" s="7"/>
      <c r="PC799" s="7"/>
      <c r="PD799" s="7"/>
      <c r="PE799" s="7"/>
      <c r="PF799" s="7"/>
      <c r="PG799" s="7"/>
      <c r="PH799" s="7"/>
      <c r="PI799" s="7"/>
      <c r="PJ799" s="7"/>
      <c r="PK799" s="7"/>
      <c r="PL799" s="7"/>
      <c r="PM799" s="7"/>
      <c r="PN799" s="7"/>
      <c r="PO799" s="7"/>
      <c r="PP799" s="7"/>
      <c r="PQ799" s="7"/>
      <c r="PR799" s="7"/>
      <c r="PS799" s="7"/>
      <c r="PT799" s="7"/>
      <c r="PU799" s="7"/>
      <c r="PV799" s="7"/>
      <c r="PW799" s="7"/>
      <c r="PX799" s="7"/>
      <c r="PY799" s="7"/>
      <c r="PZ799" s="7"/>
      <c r="QA799" s="7"/>
      <c r="QB799" s="7"/>
      <c r="QC799" s="7"/>
      <c r="QD799" s="7"/>
      <c r="QE799" s="7"/>
      <c r="QF799" s="7"/>
      <c r="QG799" s="7"/>
      <c r="QH799" s="7"/>
      <c r="QI799" s="7"/>
      <c r="QJ799" s="7"/>
      <c r="QK799" s="7"/>
      <c r="QL799" s="7"/>
      <c r="QM799" s="7"/>
      <c r="QN799" s="7"/>
      <c r="QO799" s="7"/>
      <c r="QP799" s="7"/>
      <c r="QQ799" s="7"/>
      <c r="QR799" s="7"/>
      <c r="QS799" s="7"/>
      <c r="QT799" s="7"/>
      <c r="QU799" s="7"/>
      <c r="QV799" s="7"/>
      <c r="QW799" s="7"/>
      <c r="QX799" s="7"/>
      <c r="QY799" s="7"/>
      <c r="QZ799" s="7"/>
      <c r="RA799" s="7"/>
      <c r="RB799" s="7"/>
      <c r="RC799" s="7"/>
      <c r="RD799" s="7"/>
      <c r="RE799" s="7"/>
      <c r="RF799" s="7"/>
      <c r="RG799" s="7"/>
      <c r="RH799" s="7"/>
      <c r="RI799" s="7"/>
      <c r="RJ799" s="7"/>
      <c r="RK799" s="7"/>
      <c r="RL799" s="7"/>
      <c r="RM799" s="7"/>
      <c r="RN799" s="7"/>
      <c r="RO799" s="7"/>
      <c r="RP799" s="7"/>
      <c r="RQ799" s="7"/>
      <c r="RR799" s="7"/>
      <c r="RS799" s="7"/>
      <c r="RT799" s="7"/>
      <c r="RU799" s="7"/>
      <c r="RV799" s="7"/>
      <c r="RW799" s="7"/>
      <c r="RX799" s="7"/>
      <c r="RY799" s="7"/>
      <c r="RZ799" s="7"/>
      <c r="SA799" s="7"/>
      <c r="SB799" s="7"/>
      <c r="SC799" s="7"/>
      <c r="SD799" s="7"/>
      <c r="SE799" s="7"/>
      <c r="SF799" s="7"/>
      <c r="SG799" s="7"/>
      <c r="SH799" s="7"/>
      <c r="SI799" s="7"/>
      <c r="SJ799" s="7"/>
      <c r="SK799" s="7"/>
    </row>
    <row r="800" ht="14.2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  <c r="DT800" s="7"/>
      <c r="DU800" s="7"/>
      <c r="DV800" s="7"/>
      <c r="DW800" s="7"/>
      <c r="DX800" s="7"/>
      <c r="DY800" s="7"/>
      <c r="DZ800" s="7"/>
      <c r="EA800" s="7"/>
      <c r="EB800" s="7"/>
      <c r="EC800" s="7"/>
      <c r="ED800" s="7"/>
      <c r="EE800" s="7"/>
      <c r="EF800" s="7"/>
      <c r="EG800" s="7"/>
      <c r="EH800" s="7"/>
      <c r="EI800" s="7"/>
      <c r="EJ800" s="7"/>
      <c r="EK800" s="7"/>
      <c r="EL800" s="7"/>
      <c r="EM800" s="7"/>
      <c r="EN800" s="7"/>
      <c r="EO800" s="7"/>
      <c r="EP800" s="7"/>
      <c r="EQ800" s="7"/>
      <c r="ER800" s="7"/>
      <c r="ES800" s="7"/>
      <c r="ET800" s="7"/>
      <c r="EU800" s="7"/>
      <c r="EV800" s="7"/>
      <c r="EW800" s="7"/>
      <c r="EX800" s="7"/>
      <c r="EY800" s="7"/>
      <c r="EZ800" s="7"/>
      <c r="FA800" s="7"/>
      <c r="FB800" s="7"/>
      <c r="FC800" s="7"/>
      <c r="FD800" s="7"/>
      <c r="FE800" s="7"/>
      <c r="FF800" s="7"/>
      <c r="FG800" s="7"/>
      <c r="FH800" s="7"/>
      <c r="FI800" s="7"/>
      <c r="FJ800" s="7"/>
      <c r="FK800" s="7"/>
      <c r="FL800" s="7"/>
      <c r="FM800" s="7"/>
      <c r="FN800" s="7"/>
      <c r="FO800" s="7"/>
      <c r="FP800" s="7"/>
      <c r="FQ800" s="7"/>
      <c r="FR800" s="7"/>
      <c r="FS800" s="7"/>
      <c r="FT800" s="7"/>
      <c r="FU800" s="7"/>
      <c r="FV800" s="7"/>
      <c r="FW800" s="7"/>
      <c r="FX800" s="7"/>
      <c r="FY800" s="7"/>
      <c r="FZ800" s="7"/>
      <c r="GA800" s="7"/>
      <c r="GB800" s="7"/>
      <c r="GC800" s="7"/>
      <c r="GD800" s="7"/>
      <c r="GE800" s="7"/>
      <c r="GF800" s="7"/>
      <c r="GG800" s="7"/>
      <c r="GH800" s="7"/>
      <c r="GI800" s="7"/>
      <c r="GJ800" s="7"/>
      <c r="GK800" s="7"/>
      <c r="GL800" s="7"/>
      <c r="GM800" s="7"/>
      <c r="GN800" s="7"/>
      <c r="GO800" s="7"/>
      <c r="GP800" s="7"/>
      <c r="GQ800" s="7"/>
      <c r="GR800" s="7"/>
      <c r="GS800" s="7"/>
      <c r="GT800" s="7"/>
      <c r="GU800" s="7"/>
      <c r="GV800" s="7"/>
      <c r="GW800" s="7"/>
      <c r="GX800" s="7"/>
      <c r="GY800" s="7"/>
      <c r="GZ800" s="7"/>
      <c r="HA800" s="7"/>
      <c r="HB800" s="7"/>
      <c r="HC800" s="7"/>
      <c r="HD800" s="7"/>
      <c r="HE800" s="7"/>
      <c r="HF800" s="7"/>
      <c r="HG800" s="7"/>
      <c r="HH800" s="7"/>
      <c r="HI800" s="7"/>
      <c r="HJ800" s="7"/>
      <c r="HK800" s="7"/>
      <c r="HL800" s="7"/>
      <c r="HM800" s="7"/>
      <c r="HN800" s="7"/>
      <c r="HO800" s="7"/>
      <c r="HP800" s="7"/>
      <c r="HQ800" s="7"/>
      <c r="HR800" s="7"/>
      <c r="HS800" s="7"/>
      <c r="HT800" s="7"/>
      <c r="HU800" s="7"/>
      <c r="HV800" s="7"/>
      <c r="HW800" s="7"/>
      <c r="HX800" s="7"/>
      <c r="HY800" s="7"/>
      <c r="HZ800" s="7"/>
      <c r="IA800" s="7"/>
      <c r="IB800" s="7"/>
      <c r="IC800" s="7"/>
      <c r="ID800" s="7"/>
      <c r="IE800" s="7"/>
      <c r="IF800" s="7"/>
      <c r="IG800" s="7"/>
      <c r="IH800" s="7"/>
      <c r="II800" s="7"/>
      <c r="IJ800" s="7"/>
      <c r="IK800" s="7"/>
      <c r="IL800" s="7"/>
      <c r="IM800" s="7"/>
      <c r="IN800" s="7"/>
      <c r="IO800" s="7"/>
      <c r="IP800" s="7"/>
      <c r="IQ800" s="7"/>
      <c r="IR800" s="7"/>
      <c r="IS800" s="7"/>
      <c r="IT800" s="7"/>
      <c r="IU800" s="7"/>
      <c r="IV800" s="7"/>
      <c r="IW800" s="7"/>
      <c r="IX800" s="7"/>
      <c r="IY800" s="7"/>
      <c r="IZ800" s="7"/>
      <c r="JA800" s="7"/>
      <c r="JB800" s="7"/>
      <c r="JC800" s="7"/>
      <c r="JD800" s="7"/>
      <c r="JE800" s="7"/>
      <c r="JF800" s="7"/>
      <c r="JG800" s="7"/>
      <c r="JH800" s="7"/>
      <c r="JI800" s="7"/>
      <c r="JJ800" s="7"/>
      <c r="JK800" s="7"/>
      <c r="JL800" s="7"/>
      <c r="JM800" s="7"/>
      <c r="JN800" s="7"/>
      <c r="JO800" s="7"/>
      <c r="JP800" s="7"/>
      <c r="JQ800" s="7"/>
      <c r="JR800" s="7"/>
      <c r="JS800" s="7"/>
      <c r="JT800" s="7"/>
      <c r="JU800" s="7"/>
      <c r="JV800" s="7"/>
      <c r="JW800" s="7"/>
      <c r="JX800" s="7"/>
      <c r="JY800" s="7"/>
      <c r="JZ800" s="7"/>
      <c r="KA800" s="7"/>
      <c r="KB800" s="7"/>
      <c r="KC800" s="7"/>
      <c r="KD800" s="7"/>
      <c r="KE800" s="7"/>
      <c r="KF800" s="7"/>
      <c r="KG800" s="7"/>
      <c r="KH800" s="7"/>
      <c r="KI800" s="7"/>
      <c r="KJ800" s="7"/>
      <c r="KK800" s="7"/>
      <c r="KL800" s="7"/>
      <c r="KM800" s="7"/>
      <c r="KN800" s="7"/>
      <c r="KO800" s="7"/>
      <c r="KP800" s="7"/>
      <c r="KQ800" s="7"/>
      <c r="KR800" s="7"/>
      <c r="KS800" s="7"/>
      <c r="KT800" s="7"/>
      <c r="KU800" s="7"/>
      <c r="KV800" s="7"/>
      <c r="KW800" s="7"/>
      <c r="KX800" s="7"/>
      <c r="KY800" s="7"/>
      <c r="KZ800" s="7"/>
      <c r="LA800" s="7"/>
      <c r="LB800" s="7"/>
      <c r="LC800" s="7"/>
      <c r="LD800" s="7"/>
      <c r="LE800" s="7"/>
      <c r="LF800" s="7"/>
      <c r="LG800" s="7"/>
      <c r="LH800" s="7"/>
      <c r="LI800" s="7"/>
      <c r="LJ800" s="7"/>
      <c r="LK800" s="7"/>
      <c r="LL800" s="7"/>
      <c r="LM800" s="7"/>
      <c r="LN800" s="7"/>
      <c r="LO800" s="7"/>
      <c r="LP800" s="7"/>
      <c r="LQ800" s="7"/>
      <c r="LR800" s="7"/>
      <c r="LS800" s="7"/>
      <c r="LT800" s="7"/>
      <c r="LU800" s="7"/>
      <c r="LV800" s="7"/>
      <c r="LW800" s="7"/>
      <c r="LX800" s="7"/>
      <c r="LY800" s="7"/>
      <c r="LZ800" s="7"/>
      <c r="MA800" s="7"/>
      <c r="MB800" s="7"/>
      <c r="MC800" s="7"/>
      <c r="MD800" s="7"/>
      <c r="ME800" s="7"/>
      <c r="MF800" s="7"/>
      <c r="MG800" s="7"/>
      <c r="MH800" s="7"/>
      <c r="MI800" s="7"/>
      <c r="MJ800" s="7"/>
      <c r="MK800" s="7"/>
      <c r="ML800" s="7"/>
      <c r="MM800" s="7"/>
      <c r="MN800" s="7"/>
      <c r="MO800" s="7"/>
      <c r="MP800" s="7"/>
      <c r="MQ800" s="7"/>
      <c r="MR800" s="7"/>
      <c r="MS800" s="7"/>
      <c r="MT800" s="7"/>
      <c r="MU800" s="7"/>
      <c r="MV800" s="7"/>
      <c r="MW800" s="7"/>
      <c r="MX800" s="7"/>
      <c r="MY800" s="7"/>
      <c r="MZ800" s="7"/>
      <c r="NA800" s="7"/>
      <c r="NB800" s="7"/>
      <c r="NC800" s="7"/>
      <c r="ND800" s="7"/>
      <c r="NE800" s="7"/>
      <c r="NF800" s="7"/>
      <c r="NG800" s="7"/>
      <c r="NH800" s="7"/>
      <c r="NI800" s="7"/>
      <c r="NJ800" s="7"/>
      <c r="NK800" s="7"/>
      <c r="NL800" s="7"/>
      <c r="NM800" s="7"/>
      <c r="NN800" s="7"/>
      <c r="NO800" s="7"/>
      <c r="NP800" s="7"/>
      <c r="NQ800" s="7"/>
      <c r="NR800" s="7"/>
      <c r="NS800" s="7"/>
      <c r="NT800" s="7"/>
      <c r="NU800" s="7"/>
      <c r="NV800" s="7"/>
      <c r="NW800" s="7"/>
      <c r="NX800" s="7"/>
      <c r="NY800" s="7"/>
      <c r="NZ800" s="7"/>
      <c r="OA800" s="7"/>
      <c r="OB800" s="7"/>
      <c r="OC800" s="7"/>
      <c r="OD800" s="7"/>
      <c r="OE800" s="7"/>
      <c r="OF800" s="7"/>
      <c r="OG800" s="7"/>
      <c r="OH800" s="7"/>
      <c r="OI800" s="7"/>
      <c r="OJ800" s="7"/>
      <c r="OK800" s="7"/>
      <c r="OL800" s="7"/>
      <c r="OM800" s="7"/>
      <c r="ON800" s="7"/>
      <c r="OO800" s="7"/>
      <c r="OP800" s="7"/>
      <c r="OQ800" s="7"/>
      <c r="OR800" s="7"/>
      <c r="OS800" s="7"/>
      <c r="OT800" s="7"/>
      <c r="OU800" s="7"/>
      <c r="OV800" s="7"/>
      <c r="OW800" s="7"/>
      <c r="OX800" s="7"/>
      <c r="OY800" s="7"/>
      <c r="OZ800" s="7"/>
      <c r="PA800" s="7"/>
      <c r="PB800" s="7"/>
      <c r="PC800" s="7"/>
      <c r="PD800" s="7"/>
      <c r="PE800" s="7"/>
      <c r="PF800" s="7"/>
      <c r="PG800" s="7"/>
      <c r="PH800" s="7"/>
      <c r="PI800" s="7"/>
      <c r="PJ800" s="7"/>
      <c r="PK800" s="7"/>
      <c r="PL800" s="7"/>
      <c r="PM800" s="7"/>
      <c r="PN800" s="7"/>
      <c r="PO800" s="7"/>
      <c r="PP800" s="7"/>
      <c r="PQ800" s="7"/>
      <c r="PR800" s="7"/>
      <c r="PS800" s="7"/>
      <c r="PT800" s="7"/>
      <c r="PU800" s="7"/>
      <c r="PV800" s="7"/>
      <c r="PW800" s="7"/>
      <c r="PX800" s="7"/>
      <c r="PY800" s="7"/>
      <c r="PZ800" s="7"/>
      <c r="QA800" s="7"/>
      <c r="QB800" s="7"/>
      <c r="QC800" s="7"/>
      <c r="QD800" s="7"/>
      <c r="QE800" s="7"/>
      <c r="QF800" s="7"/>
      <c r="QG800" s="7"/>
      <c r="QH800" s="7"/>
      <c r="QI800" s="7"/>
      <c r="QJ800" s="7"/>
      <c r="QK800" s="7"/>
      <c r="QL800" s="7"/>
      <c r="QM800" s="7"/>
      <c r="QN800" s="7"/>
      <c r="QO800" s="7"/>
      <c r="QP800" s="7"/>
      <c r="QQ800" s="7"/>
      <c r="QR800" s="7"/>
      <c r="QS800" s="7"/>
      <c r="QT800" s="7"/>
      <c r="QU800" s="7"/>
      <c r="QV800" s="7"/>
      <c r="QW800" s="7"/>
      <c r="QX800" s="7"/>
      <c r="QY800" s="7"/>
      <c r="QZ800" s="7"/>
      <c r="RA800" s="7"/>
      <c r="RB800" s="7"/>
      <c r="RC800" s="7"/>
      <c r="RD800" s="7"/>
      <c r="RE800" s="7"/>
      <c r="RF800" s="7"/>
      <c r="RG800" s="7"/>
      <c r="RH800" s="7"/>
      <c r="RI800" s="7"/>
      <c r="RJ800" s="7"/>
      <c r="RK800" s="7"/>
      <c r="RL800" s="7"/>
      <c r="RM800" s="7"/>
      <c r="RN800" s="7"/>
      <c r="RO800" s="7"/>
      <c r="RP800" s="7"/>
      <c r="RQ800" s="7"/>
      <c r="RR800" s="7"/>
      <c r="RS800" s="7"/>
      <c r="RT800" s="7"/>
      <c r="RU800" s="7"/>
      <c r="RV800" s="7"/>
      <c r="RW800" s="7"/>
      <c r="RX800" s="7"/>
      <c r="RY800" s="7"/>
      <c r="RZ800" s="7"/>
      <c r="SA800" s="7"/>
      <c r="SB800" s="7"/>
      <c r="SC800" s="7"/>
      <c r="SD800" s="7"/>
      <c r="SE800" s="7"/>
      <c r="SF800" s="7"/>
      <c r="SG800" s="7"/>
      <c r="SH800" s="7"/>
      <c r="SI800" s="7"/>
      <c r="SJ800" s="7"/>
      <c r="SK800" s="7"/>
    </row>
    <row r="801" ht="14.2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  <c r="DT801" s="7"/>
      <c r="DU801" s="7"/>
      <c r="DV801" s="7"/>
      <c r="DW801" s="7"/>
      <c r="DX801" s="7"/>
      <c r="DY801" s="7"/>
      <c r="DZ801" s="7"/>
      <c r="EA801" s="7"/>
      <c r="EB801" s="7"/>
      <c r="EC801" s="7"/>
      <c r="ED801" s="7"/>
      <c r="EE801" s="7"/>
      <c r="EF801" s="7"/>
      <c r="EG801" s="7"/>
      <c r="EH801" s="7"/>
      <c r="EI801" s="7"/>
      <c r="EJ801" s="7"/>
      <c r="EK801" s="7"/>
      <c r="EL801" s="7"/>
      <c r="EM801" s="7"/>
      <c r="EN801" s="7"/>
      <c r="EO801" s="7"/>
      <c r="EP801" s="7"/>
      <c r="EQ801" s="7"/>
      <c r="ER801" s="7"/>
      <c r="ES801" s="7"/>
      <c r="ET801" s="7"/>
      <c r="EU801" s="7"/>
      <c r="EV801" s="7"/>
      <c r="EW801" s="7"/>
      <c r="EX801" s="7"/>
      <c r="EY801" s="7"/>
      <c r="EZ801" s="7"/>
      <c r="FA801" s="7"/>
      <c r="FB801" s="7"/>
      <c r="FC801" s="7"/>
      <c r="FD801" s="7"/>
      <c r="FE801" s="7"/>
      <c r="FF801" s="7"/>
      <c r="FG801" s="7"/>
      <c r="FH801" s="7"/>
      <c r="FI801" s="7"/>
      <c r="FJ801" s="7"/>
      <c r="FK801" s="7"/>
      <c r="FL801" s="7"/>
      <c r="FM801" s="7"/>
      <c r="FN801" s="7"/>
      <c r="FO801" s="7"/>
      <c r="FP801" s="7"/>
      <c r="FQ801" s="7"/>
      <c r="FR801" s="7"/>
      <c r="FS801" s="7"/>
      <c r="FT801" s="7"/>
      <c r="FU801" s="7"/>
      <c r="FV801" s="7"/>
      <c r="FW801" s="7"/>
      <c r="FX801" s="7"/>
      <c r="FY801" s="7"/>
      <c r="FZ801" s="7"/>
      <c r="GA801" s="7"/>
      <c r="GB801" s="7"/>
      <c r="GC801" s="7"/>
      <c r="GD801" s="7"/>
      <c r="GE801" s="7"/>
      <c r="GF801" s="7"/>
      <c r="GG801" s="7"/>
      <c r="GH801" s="7"/>
      <c r="GI801" s="7"/>
      <c r="GJ801" s="7"/>
      <c r="GK801" s="7"/>
      <c r="GL801" s="7"/>
      <c r="GM801" s="7"/>
      <c r="GN801" s="7"/>
      <c r="GO801" s="7"/>
      <c r="GP801" s="7"/>
      <c r="GQ801" s="7"/>
      <c r="GR801" s="7"/>
      <c r="GS801" s="7"/>
      <c r="GT801" s="7"/>
      <c r="GU801" s="7"/>
      <c r="GV801" s="7"/>
      <c r="GW801" s="7"/>
      <c r="GX801" s="7"/>
      <c r="GY801" s="7"/>
      <c r="GZ801" s="7"/>
      <c r="HA801" s="7"/>
      <c r="HB801" s="7"/>
      <c r="HC801" s="7"/>
      <c r="HD801" s="7"/>
      <c r="HE801" s="7"/>
      <c r="HF801" s="7"/>
      <c r="HG801" s="7"/>
      <c r="HH801" s="7"/>
      <c r="HI801" s="7"/>
      <c r="HJ801" s="7"/>
      <c r="HK801" s="7"/>
      <c r="HL801" s="7"/>
      <c r="HM801" s="7"/>
      <c r="HN801" s="7"/>
      <c r="HO801" s="7"/>
      <c r="HP801" s="7"/>
      <c r="HQ801" s="7"/>
      <c r="HR801" s="7"/>
      <c r="HS801" s="7"/>
      <c r="HT801" s="7"/>
      <c r="HU801" s="7"/>
      <c r="HV801" s="7"/>
      <c r="HW801" s="7"/>
      <c r="HX801" s="7"/>
      <c r="HY801" s="7"/>
      <c r="HZ801" s="7"/>
      <c r="IA801" s="7"/>
      <c r="IB801" s="7"/>
      <c r="IC801" s="7"/>
      <c r="ID801" s="7"/>
      <c r="IE801" s="7"/>
      <c r="IF801" s="7"/>
      <c r="IG801" s="7"/>
      <c r="IH801" s="7"/>
      <c r="II801" s="7"/>
      <c r="IJ801" s="7"/>
      <c r="IK801" s="7"/>
      <c r="IL801" s="7"/>
      <c r="IM801" s="7"/>
      <c r="IN801" s="7"/>
      <c r="IO801" s="7"/>
      <c r="IP801" s="7"/>
      <c r="IQ801" s="7"/>
      <c r="IR801" s="7"/>
      <c r="IS801" s="7"/>
      <c r="IT801" s="7"/>
      <c r="IU801" s="7"/>
      <c r="IV801" s="7"/>
      <c r="IW801" s="7"/>
      <c r="IX801" s="7"/>
      <c r="IY801" s="7"/>
      <c r="IZ801" s="7"/>
      <c r="JA801" s="7"/>
      <c r="JB801" s="7"/>
      <c r="JC801" s="7"/>
      <c r="JD801" s="7"/>
      <c r="JE801" s="7"/>
      <c r="JF801" s="7"/>
      <c r="JG801" s="7"/>
      <c r="JH801" s="7"/>
      <c r="JI801" s="7"/>
      <c r="JJ801" s="7"/>
      <c r="JK801" s="7"/>
      <c r="JL801" s="7"/>
      <c r="JM801" s="7"/>
      <c r="JN801" s="7"/>
      <c r="JO801" s="7"/>
      <c r="JP801" s="7"/>
      <c r="JQ801" s="7"/>
      <c r="JR801" s="7"/>
      <c r="JS801" s="7"/>
      <c r="JT801" s="7"/>
      <c r="JU801" s="7"/>
      <c r="JV801" s="7"/>
      <c r="JW801" s="7"/>
      <c r="JX801" s="7"/>
      <c r="JY801" s="7"/>
      <c r="JZ801" s="7"/>
      <c r="KA801" s="7"/>
      <c r="KB801" s="7"/>
      <c r="KC801" s="7"/>
      <c r="KD801" s="7"/>
      <c r="KE801" s="7"/>
      <c r="KF801" s="7"/>
      <c r="KG801" s="7"/>
      <c r="KH801" s="7"/>
      <c r="KI801" s="7"/>
      <c r="KJ801" s="7"/>
      <c r="KK801" s="7"/>
      <c r="KL801" s="7"/>
      <c r="KM801" s="7"/>
      <c r="KN801" s="7"/>
      <c r="KO801" s="7"/>
      <c r="KP801" s="7"/>
      <c r="KQ801" s="7"/>
      <c r="KR801" s="7"/>
      <c r="KS801" s="7"/>
      <c r="KT801" s="7"/>
      <c r="KU801" s="7"/>
      <c r="KV801" s="7"/>
      <c r="KW801" s="7"/>
      <c r="KX801" s="7"/>
      <c r="KY801" s="7"/>
      <c r="KZ801" s="7"/>
      <c r="LA801" s="7"/>
      <c r="LB801" s="7"/>
      <c r="LC801" s="7"/>
      <c r="LD801" s="7"/>
      <c r="LE801" s="7"/>
      <c r="LF801" s="7"/>
      <c r="LG801" s="7"/>
      <c r="LH801" s="7"/>
      <c r="LI801" s="7"/>
      <c r="LJ801" s="7"/>
      <c r="LK801" s="7"/>
      <c r="LL801" s="7"/>
      <c r="LM801" s="7"/>
      <c r="LN801" s="7"/>
      <c r="LO801" s="7"/>
      <c r="LP801" s="7"/>
      <c r="LQ801" s="7"/>
      <c r="LR801" s="7"/>
      <c r="LS801" s="7"/>
      <c r="LT801" s="7"/>
      <c r="LU801" s="7"/>
      <c r="LV801" s="7"/>
      <c r="LW801" s="7"/>
      <c r="LX801" s="7"/>
      <c r="LY801" s="7"/>
      <c r="LZ801" s="7"/>
      <c r="MA801" s="7"/>
      <c r="MB801" s="7"/>
      <c r="MC801" s="7"/>
      <c r="MD801" s="7"/>
      <c r="ME801" s="7"/>
      <c r="MF801" s="7"/>
      <c r="MG801" s="7"/>
      <c r="MH801" s="7"/>
      <c r="MI801" s="7"/>
      <c r="MJ801" s="7"/>
      <c r="MK801" s="7"/>
      <c r="ML801" s="7"/>
      <c r="MM801" s="7"/>
      <c r="MN801" s="7"/>
      <c r="MO801" s="7"/>
      <c r="MP801" s="7"/>
      <c r="MQ801" s="7"/>
      <c r="MR801" s="7"/>
      <c r="MS801" s="7"/>
      <c r="MT801" s="7"/>
      <c r="MU801" s="7"/>
      <c r="MV801" s="7"/>
      <c r="MW801" s="7"/>
      <c r="MX801" s="7"/>
      <c r="MY801" s="7"/>
      <c r="MZ801" s="7"/>
      <c r="NA801" s="7"/>
      <c r="NB801" s="7"/>
      <c r="NC801" s="7"/>
      <c r="ND801" s="7"/>
      <c r="NE801" s="7"/>
      <c r="NF801" s="7"/>
      <c r="NG801" s="7"/>
      <c r="NH801" s="7"/>
      <c r="NI801" s="7"/>
      <c r="NJ801" s="7"/>
      <c r="NK801" s="7"/>
      <c r="NL801" s="7"/>
      <c r="NM801" s="7"/>
      <c r="NN801" s="7"/>
      <c r="NO801" s="7"/>
      <c r="NP801" s="7"/>
      <c r="NQ801" s="7"/>
      <c r="NR801" s="7"/>
      <c r="NS801" s="7"/>
      <c r="NT801" s="7"/>
      <c r="NU801" s="7"/>
      <c r="NV801" s="7"/>
      <c r="NW801" s="7"/>
      <c r="NX801" s="7"/>
      <c r="NY801" s="7"/>
      <c r="NZ801" s="7"/>
      <c r="OA801" s="7"/>
      <c r="OB801" s="7"/>
      <c r="OC801" s="7"/>
      <c r="OD801" s="7"/>
      <c r="OE801" s="7"/>
      <c r="OF801" s="7"/>
      <c r="OG801" s="7"/>
      <c r="OH801" s="7"/>
      <c r="OI801" s="7"/>
      <c r="OJ801" s="7"/>
      <c r="OK801" s="7"/>
      <c r="OL801" s="7"/>
      <c r="OM801" s="7"/>
      <c r="ON801" s="7"/>
      <c r="OO801" s="7"/>
      <c r="OP801" s="7"/>
      <c r="OQ801" s="7"/>
      <c r="OR801" s="7"/>
      <c r="OS801" s="7"/>
      <c r="OT801" s="7"/>
      <c r="OU801" s="7"/>
      <c r="OV801" s="7"/>
      <c r="OW801" s="7"/>
      <c r="OX801" s="7"/>
      <c r="OY801" s="7"/>
      <c r="OZ801" s="7"/>
      <c r="PA801" s="7"/>
      <c r="PB801" s="7"/>
      <c r="PC801" s="7"/>
      <c r="PD801" s="7"/>
      <c r="PE801" s="7"/>
      <c r="PF801" s="7"/>
      <c r="PG801" s="7"/>
      <c r="PH801" s="7"/>
      <c r="PI801" s="7"/>
      <c r="PJ801" s="7"/>
      <c r="PK801" s="7"/>
      <c r="PL801" s="7"/>
      <c r="PM801" s="7"/>
      <c r="PN801" s="7"/>
      <c r="PO801" s="7"/>
      <c r="PP801" s="7"/>
      <c r="PQ801" s="7"/>
      <c r="PR801" s="7"/>
      <c r="PS801" s="7"/>
      <c r="PT801" s="7"/>
      <c r="PU801" s="7"/>
      <c r="PV801" s="7"/>
      <c r="PW801" s="7"/>
      <c r="PX801" s="7"/>
      <c r="PY801" s="7"/>
      <c r="PZ801" s="7"/>
      <c r="QA801" s="7"/>
      <c r="QB801" s="7"/>
      <c r="QC801" s="7"/>
      <c r="QD801" s="7"/>
      <c r="QE801" s="7"/>
      <c r="QF801" s="7"/>
      <c r="QG801" s="7"/>
      <c r="QH801" s="7"/>
      <c r="QI801" s="7"/>
      <c r="QJ801" s="7"/>
      <c r="QK801" s="7"/>
      <c r="QL801" s="7"/>
      <c r="QM801" s="7"/>
      <c r="QN801" s="7"/>
      <c r="QO801" s="7"/>
      <c r="QP801" s="7"/>
      <c r="QQ801" s="7"/>
      <c r="QR801" s="7"/>
      <c r="QS801" s="7"/>
      <c r="QT801" s="7"/>
      <c r="QU801" s="7"/>
      <c r="QV801" s="7"/>
      <c r="QW801" s="7"/>
      <c r="QX801" s="7"/>
      <c r="QY801" s="7"/>
      <c r="QZ801" s="7"/>
      <c r="RA801" s="7"/>
      <c r="RB801" s="7"/>
      <c r="RC801" s="7"/>
      <c r="RD801" s="7"/>
      <c r="RE801" s="7"/>
      <c r="RF801" s="7"/>
      <c r="RG801" s="7"/>
      <c r="RH801" s="7"/>
      <c r="RI801" s="7"/>
      <c r="RJ801" s="7"/>
      <c r="RK801" s="7"/>
      <c r="RL801" s="7"/>
      <c r="RM801" s="7"/>
      <c r="RN801" s="7"/>
      <c r="RO801" s="7"/>
      <c r="RP801" s="7"/>
      <c r="RQ801" s="7"/>
      <c r="RR801" s="7"/>
      <c r="RS801" s="7"/>
      <c r="RT801" s="7"/>
      <c r="RU801" s="7"/>
      <c r="RV801" s="7"/>
      <c r="RW801" s="7"/>
      <c r="RX801" s="7"/>
      <c r="RY801" s="7"/>
      <c r="RZ801" s="7"/>
      <c r="SA801" s="7"/>
      <c r="SB801" s="7"/>
      <c r="SC801" s="7"/>
      <c r="SD801" s="7"/>
      <c r="SE801" s="7"/>
      <c r="SF801" s="7"/>
      <c r="SG801" s="7"/>
      <c r="SH801" s="7"/>
      <c r="SI801" s="7"/>
      <c r="SJ801" s="7"/>
      <c r="SK801" s="7"/>
    </row>
    <row r="802" ht="14.2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  <c r="DT802" s="7"/>
      <c r="DU802" s="7"/>
      <c r="DV802" s="7"/>
      <c r="DW802" s="7"/>
      <c r="DX802" s="7"/>
      <c r="DY802" s="7"/>
      <c r="DZ802" s="7"/>
      <c r="EA802" s="7"/>
      <c r="EB802" s="7"/>
      <c r="EC802" s="7"/>
      <c r="ED802" s="7"/>
      <c r="EE802" s="7"/>
      <c r="EF802" s="7"/>
      <c r="EG802" s="7"/>
      <c r="EH802" s="7"/>
      <c r="EI802" s="7"/>
      <c r="EJ802" s="7"/>
      <c r="EK802" s="7"/>
      <c r="EL802" s="7"/>
      <c r="EM802" s="7"/>
      <c r="EN802" s="7"/>
      <c r="EO802" s="7"/>
      <c r="EP802" s="7"/>
      <c r="EQ802" s="7"/>
      <c r="ER802" s="7"/>
      <c r="ES802" s="7"/>
      <c r="ET802" s="7"/>
      <c r="EU802" s="7"/>
      <c r="EV802" s="7"/>
      <c r="EW802" s="7"/>
      <c r="EX802" s="7"/>
      <c r="EY802" s="7"/>
      <c r="EZ802" s="7"/>
      <c r="FA802" s="7"/>
      <c r="FB802" s="7"/>
      <c r="FC802" s="7"/>
      <c r="FD802" s="7"/>
      <c r="FE802" s="7"/>
      <c r="FF802" s="7"/>
      <c r="FG802" s="7"/>
      <c r="FH802" s="7"/>
      <c r="FI802" s="7"/>
      <c r="FJ802" s="7"/>
      <c r="FK802" s="7"/>
      <c r="FL802" s="7"/>
      <c r="FM802" s="7"/>
      <c r="FN802" s="7"/>
      <c r="FO802" s="7"/>
      <c r="FP802" s="7"/>
      <c r="FQ802" s="7"/>
      <c r="FR802" s="7"/>
      <c r="FS802" s="7"/>
      <c r="FT802" s="7"/>
      <c r="FU802" s="7"/>
      <c r="FV802" s="7"/>
      <c r="FW802" s="7"/>
      <c r="FX802" s="7"/>
      <c r="FY802" s="7"/>
      <c r="FZ802" s="7"/>
      <c r="GA802" s="7"/>
      <c r="GB802" s="7"/>
      <c r="GC802" s="7"/>
      <c r="GD802" s="7"/>
      <c r="GE802" s="7"/>
      <c r="GF802" s="7"/>
      <c r="GG802" s="7"/>
      <c r="GH802" s="7"/>
      <c r="GI802" s="7"/>
      <c r="GJ802" s="7"/>
      <c r="GK802" s="7"/>
      <c r="GL802" s="7"/>
      <c r="GM802" s="7"/>
      <c r="GN802" s="7"/>
      <c r="GO802" s="7"/>
      <c r="GP802" s="7"/>
      <c r="GQ802" s="7"/>
      <c r="GR802" s="7"/>
      <c r="GS802" s="7"/>
      <c r="GT802" s="7"/>
      <c r="GU802" s="7"/>
      <c r="GV802" s="7"/>
      <c r="GW802" s="7"/>
      <c r="GX802" s="7"/>
      <c r="GY802" s="7"/>
      <c r="GZ802" s="7"/>
      <c r="HA802" s="7"/>
      <c r="HB802" s="7"/>
      <c r="HC802" s="7"/>
      <c r="HD802" s="7"/>
      <c r="HE802" s="7"/>
      <c r="HF802" s="7"/>
      <c r="HG802" s="7"/>
      <c r="HH802" s="7"/>
      <c r="HI802" s="7"/>
      <c r="HJ802" s="7"/>
      <c r="HK802" s="7"/>
      <c r="HL802" s="7"/>
      <c r="HM802" s="7"/>
      <c r="HN802" s="7"/>
      <c r="HO802" s="7"/>
      <c r="HP802" s="7"/>
      <c r="HQ802" s="7"/>
      <c r="HR802" s="7"/>
      <c r="HS802" s="7"/>
      <c r="HT802" s="7"/>
      <c r="HU802" s="7"/>
      <c r="HV802" s="7"/>
      <c r="HW802" s="7"/>
      <c r="HX802" s="7"/>
      <c r="HY802" s="7"/>
      <c r="HZ802" s="7"/>
      <c r="IA802" s="7"/>
      <c r="IB802" s="7"/>
      <c r="IC802" s="7"/>
      <c r="ID802" s="7"/>
      <c r="IE802" s="7"/>
      <c r="IF802" s="7"/>
      <c r="IG802" s="7"/>
      <c r="IH802" s="7"/>
      <c r="II802" s="7"/>
      <c r="IJ802" s="7"/>
      <c r="IK802" s="7"/>
      <c r="IL802" s="7"/>
      <c r="IM802" s="7"/>
      <c r="IN802" s="7"/>
      <c r="IO802" s="7"/>
      <c r="IP802" s="7"/>
      <c r="IQ802" s="7"/>
      <c r="IR802" s="7"/>
      <c r="IS802" s="7"/>
      <c r="IT802" s="7"/>
      <c r="IU802" s="7"/>
      <c r="IV802" s="7"/>
      <c r="IW802" s="7"/>
      <c r="IX802" s="7"/>
      <c r="IY802" s="7"/>
      <c r="IZ802" s="7"/>
      <c r="JA802" s="7"/>
      <c r="JB802" s="7"/>
      <c r="JC802" s="7"/>
      <c r="JD802" s="7"/>
      <c r="JE802" s="7"/>
      <c r="JF802" s="7"/>
      <c r="JG802" s="7"/>
      <c r="JH802" s="7"/>
      <c r="JI802" s="7"/>
      <c r="JJ802" s="7"/>
      <c r="JK802" s="7"/>
      <c r="JL802" s="7"/>
      <c r="JM802" s="7"/>
      <c r="JN802" s="7"/>
      <c r="JO802" s="7"/>
      <c r="JP802" s="7"/>
      <c r="JQ802" s="7"/>
      <c r="JR802" s="7"/>
      <c r="JS802" s="7"/>
      <c r="JT802" s="7"/>
      <c r="JU802" s="7"/>
      <c r="JV802" s="7"/>
      <c r="JW802" s="7"/>
      <c r="JX802" s="7"/>
      <c r="JY802" s="7"/>
      <c r="JZ802" s="7"/>
      <c r="KA802" s="7"/>
      <c r="KB802" s="7"/>
      <c r="KC802" s="7"/>
      <c r="KD802" s="7"/>
      <c r="KE802" s="7"/>
      <c r="KF802" s="7"/>
      <c r="KG802" s="7"/>
      <c r="KH802" s="7"/>
      <c r="KI802" s="7"/>
      <c r="KJ802" s="7"/>
      <c r="KK802" s="7"/>
      <c r="KL802" s="7"/>
      <c r="KM802" s="7"/>
      <c r="KN802" s="7"/>
      <c r="KO802" s="7"/>
      <c r="KP802" s="7"/>
      <c r="KQ802" s="7"/>
      <c r="KR802" s="7"/>
      <c r="KS802" s="7"/>
      <c r="KT802" s="7"/>
      <c r="KU802" s="7"/>
      <c r="KV802" s="7"/>
      <c r="KW802" s="7"/>
      <c r="KX802" s="7"/>
      <c r="KY802" s="7"/>
      <c r="KZ802" s="7"/>
      <c r="LA802" s="7"/>
      <c r="LB802" s="7"/>
      <c r="LC802" s="7"/>
      <c r="LD802" s="7"/>
      <c r="LE802" s="7"/>
      <c r="LF802" s="7"/>
      <c r="LG802" s="7"/>
      <c r="LH802" s="7"/>
      <c r="LI802" s="7"/>
      <c r="LJ802" s="7"/>
      <c r="LK802" s="7"/>
      <c r="LL802" s="7"/>
      <c r="LM802" s="7"/>
      <c r="LN802" s="7"/>
      <c r="LO802" s="7"/>
      <c r="LP802" s="7"/>
      <c r="LQ802" s="7"/>
      <c r="LR802" s="7"/>
      <c r="LS802" s="7"/>
      <c r="LT802" s="7"/>
      <c r="LU802" s="7"/>
      <c r="LV802" s="7"/>
      <c r="LW802" s="7"/>
      <c r="LX802" s="7"/>
      <c r="LY802" s="7"/>
      <c r="LZ802" s="7"/>
      <c r="MA802" s="7"/>
      <c r="MB802" s="7"/>
      <c r="MC802" s="7"/>
      <c r="MD802" s="7"/>
      <c r="ME802" s="7"/>
      <c r="MF802" s="7"/>
      <c r="MG802" s="7"/>
      <c r="MH802" s="7"/>
      <c r="MI802" s="7"/>
      <c r="MJ802" s="7"/>
      <c r="MK802" s="7"/>
      <c r="ML802" s="7"/>
      <c r="MM802" s="7"/>
      <c r="MN802" s="7"/>
      <c r="MO802" s="7"/>
      <c r="MP802" s="7"/>
      <c r="MQ802" s="7"/>
      <c r="MR802" s="7"/>
      <c r="MS802" s="7"/>
      <c r="MT802" s="7"/>
      <c r="MU802" s="7"/>
      <c r="MV802" s="7"/>
      <c r="MW802" s="7"/>
      <c r="MX802" s="7"/>
      <c r="MY802" s="7"/>
      <c r="MZ802" s="7"/>
      <c r="NA802" s="7"/>
      <c r="NB802" s="7"/>
      <c r="NC802" s="7"/>
      <c r="ND802" s="7"/>
      <c r="NE802" s="7"/>
      <c r="NF802" s="7"/>
      <c r="NG802" s="7"/>
      <c r="NH802" s="7"/>
      <c r="NI802" s="7"/>
      <c r="NJ802" s="7"/>
      <c r="NK802" s="7"/>
      <c r="NL802" s="7"/>
      <c r="NM802" s="7"/>
      <c r="NN802" s="7"/>
      <c r="NO802" s="7"/>
      <c r="NP802" s="7"/>
      <c r="NQ802" s="7"/>
      <c r="NR802" s="7"/>
      <c r="NS802" s="7"/>
      <c r="NT802" s="7"/>
      <c r="NU802" s="7"/>
      <c r="NV802" s="7"/>
      <c r="NW802" s="7"/>
      <c r="NX802" s="7"/>
      <c r="NY802" s="7"/>
      <c r="NZ802" s="7"/>
      <c r="OA802" s="7"/>
      <c r="OB802" s="7"/>
      <c r="OC802" s="7"/>
      <c r="OD802" s="7"/>
      <c r="OE802" s="7"/>
      <c r="OF802" s="7"/>
      <c r="OG802" s="7"/>
      <c r="OH802" s="7"/>
      <c r="OI802" s="7"/>
      <c r="OJ802" s="7"/>
      <c r="OK802" s="7"/>
      <c r="OL802" s="7"/>
      <c r="OM802" s="7"/>
      <c r="ON802" s="7"/>
      <c r="OO802" s="7"/>
      <c r="OP802" s="7"/>
      <c r="OQ802" s="7"/>
      <c r="OR802" s="7"/>
      <c r="OS802" s="7"/>
      <c r="OT802" s="7"/>
      <c r="OU802" s="7"/>
      <c r="OV802" s="7"/>
      <c r="OW802" s="7"/>
      <c r="OX802" s="7"/>
      <c r="OY802" s="7"/>
      <c r="OZ802" s="7"/>
      <c r="PA802" s="7"/>
      <c r="PB802" s="7"/>
      <c r="PC802" s="7"/>
      <c r="PD802" s="7"/>
      <c r="PE802" s="7"/>
      <c r="PF802" s="7"/>
      <c r="PG802" s="7"/>
      <c r="PH802" s="7"/>
      <c r="PI802" s="7"/>
      <c r="PJ802" s="7"/>
      <c r="PK802" s="7"/>
      <c r="PL802" s="7"/>
      <c r="PM802" s="7"/>
      <c r="PN802" s="7"/>
      <c r="PO802" s="7"/>
      <c r="PP802" s="7"/>
      <c r="PQ802" s="7"/>
      <c r="PR802" s="7"/>
      <c r="PS802" s="7"/>
      <c r="PT802" s="7"/>
      <c r="PU802" s="7"/>
      <c r="PV802" s="7"/>
      <c r="PW802" s="7"/>
      <c r="PX802" s="7"/>
      <c r="PY802" s="7"/>
      <c r="PZ802" s="7"/>
      <c r="QA802" s="7"/>
      <c r="QB802" s="7"/>
      <c r="QC802" s="7"/>
      <c r="QD802" s="7"/>
      <c r="QE802" s="7"/>
      <c r="QF802" s="7"/>
      <c r="QG802" s="7"/>
      <c r="QH802" s="7"/>
      <c r="QI802" s="7"/>
      <c r="QJ802" s="7"/>
      <c r="QK802" s="7"/>
      <c r="QL802" s="7"/>
      <c r="QM802" s="7"/>
      <c r="QN802" s="7"/>
      <c r="QO802" s="7"/>
      <c r="QP802" s="7"/>
      <c r="QQ802" s="7"/>
      <c r="QR802" s="7"/>
      <c r="QS802" s="7"/>
      <c r="QT802" s="7"/>
      <c r="QU802" s="7"/>
      <c r="QV802" s="7"/>
      <c r="QW802" s="7"/>
      <c r="QX802" s="7"/>
      <c r="QY802" s="7"/>
      <c r="QZ802" s="7"/>
      <c r="RA802" s="7"/>
      <c r="RB802" s="7"/>
      <c r="RC802" s="7"/>
      <c r="RD802" s="7"/>
      <c r="RE802" s="7"/>
      <c r="RF802" s="7"/>
      <c r="RG802" s="7"/>
      <c r="RH802" s="7"/>
      <c r="RI802" s="7"/>
      <c r="RJ802" s="7"/>
      <c r="RK802" s="7"/>
      <c r="RL802" s="7"/>
      <c r="RM802" s="7"/>
      <c r="RN802" s="7"/>
      <c r="RO802" s="7"/>
      <c r="RP802" s="7"/>
      <c r="RQ802" s="7"/>
      <c r="RR802" s="7"/>
      <c r="RS802" s="7"/>
      <c r="RT802" s="7"/>
      <c r="RU802" s="7"/>
      <c r="RV802" s="7"/>
      <c r="RW802" s="7"/>
      <c r="RX802" s="7"/>
      <c r="RY802" s="7"/>
      <c r="RZ802" s="7"/>
      <c r="SA802" s="7"/>
      <c r="SB802" s="7"/>
      <c r="SC802" s="7"/>
      <c r="SD802" s="7"/>
      <c r="SE802" s="7"/>
      <c r="SF802" s="7"/>
      <c r="SG802" s="7"/>
      <c r="SH802" s="7"/>
      <c r="SI802" s="7"/>
      <c r="SJ802" s="7"/>
      <c r="SK802" s="7"/>
    </row>
    <row r="803" ht="14.2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  <c r="DT803" s="7"/>
      <c r="DU803" s="7"/>
      <c r="DV803" s="7"/>
      <c r="DW803" s="7"/>
      <c r="DX803" s="7"/>
      <c r="DY803" s="7"/>
      <c r="DZ803" s="7"/>
      <c r="EA803" s="7"/>
      <c r="EB803" s="7"/>
      <c r="EC803" s="7"/>
      <c r="ED803" s="7"/>
      <c r="EE803" s="7"/>
      <c r="EF803" s="7"/>
      <c r="EG803" s="7"/>
      <c r="EH803" s="7"/>
      <c r="EI803" s="7"/>
      <c r="EJ803" s="7"/>
      <c r="EK803" s="7"/>
      <c r="EL803" s="7"/>
      <c r="EM803" s="7"/>
      <c r="EN803" s="7"/>
      <c r="EO803" s="7"/>
      <c r="EP803" s="7"/>
      <c r="EQ803" s="7"/>
      <c r="ER803" s="7"/>
      <c r="ES803" s="7"/>
      <c r="ET803" s="7"/>
      <c r="EU803" s="7"/>
      <c r="EV803" s="7"/>
      <c r="EW803" s="7"/>
      <c r="EX803" s="7"/>
      <c r="EY803" s="7"/>
      <c r="EZ803" s="7"/>
      <c r="FA803" s="7"/>
      <c r="FB803" s="7"/>
      <c r="FC803" s="7"/>
      <c r="FD803" s="7"/>
      <c r="FE803" s="7"/>
      <c r="FF803" s="7"/>
      <c r="FG803" s="7"/>
      <c r="FH803" s="7"/>
      <c r="FI803" s="7"/>
      <c r="FJ803" s="7"/>
      <c r="FK803" s="7"/>
      <c r="FL803" s="7"/>
      <c r="FM803" s="7"/>
      <c r="FN803" s="7"/>
      <c r="FO803" s="7"/>
      <c r="FP803" s="7"/>
      <c r="FQ803" s="7"/>
      <c r="FR803" s="7"/>
      <c r="FS803" s="7"/>
      <c r="FT803" s="7"/>
      <c r="FU803" s="7"/>
      <c r="FV803" s="7"/>
      <c r="FW803" s="7"/>
      <c r="FX803" s="7"/>
      <c r="FY803" s="7"/>
      <c r="FZ803" s="7"/>
      <c r="GA803" s="7"/>
      <c r="GB803" s="7"/>
      <c r="GC803" s="7"/>
      <c r="GD803" s="7"/>
      <c r="GE803" s="7"/>
      <c r="GF803" s="7"/>
      <c r="GG803" s="7"/>
      <c r="GH803" s="7"/>
      <c r="GI803" s="7"/>
      <c r="GJ803" s="7"/>
      <c r="GK803" s="7"/>
      <c r="GL803" s="7"/>
      <c r="GM803" s="7"/>
      <c r="GN803" s="7"/>
      <c r="GO803" s="7"/>
      <c r="GP803" s="7"/>
      <c r="GQ803" s="7"/>
      <c r="GR803" s="7"/>
      <c r="GS803" s="7"/>
      <c r="GT803" s="7"/>
      <c r="GU803" s="7"/>
      <c r="GV803" s="7"/>
      <c r="GW803" s="7"/>
      <c r="GX803" s="7"/>
      <c r="GY803" s="7"/>
      <c r="GZ803" s="7"/>
      <c r="HA803" s="7"/>
      <c r="HB803" s="7"/>
      <c r="HC803" s="7"/>
      <c r="HD803" s="7"/>
      <c r="HE803" s="7"/>
      <c r="HF803" s="7"/>
      <c r="HG803" s="7"/>
      <c r="HH803" s="7"/>
      <c r="HI803" s="7"/>
      <c r="HJ803" s="7"/>
      <c r="HK803" s="7"/>
      <c r="HL803" s="7"/>
      <c r="HM803" s="7"/>
      <c r="HN803" s="7"/>
      <c r="HO803" s="7"/>
      <c r="HP803" s="7"/>
      <c r="HQ803" s="7"/>
      <c r="HR803" s="7"/>
      <c r="HS803" s="7"/>
      <c r="HT803" s="7"/>
      <c r="HU803" s="7"/>
      <c r="HV803" s="7"/>
      <c r="HW803" s="7"/>
      <c r="HX803" s="7"/>
      <c r="HY803" s="7"/>
      <c r="HZ803" s="7"/>
      <c r="IA803" s="7"/>
      <c r="IB803" s="7"/>
      <c r="IC803" s="7"/>
      <c r="ID803" s="7"/>
      <c r="IE803" s="7"/>
      <c r="IF803" s="7"/>
      <c r="IG803" s="7"/>
      <c r="IH803" s="7"/>
      <c r="II803" s="7"/>
      <c r="IJ803" s="7"/>
      <c r="IK803" s="7"/>
      <c r="IL803" s="7"/>
      <c r="IM803" s="7"/>
      <c r="IN803" s="7"/>
      <c r="IO803" s="7"/>
      <c r="IP803" s="7"/>
      <c r="IQ803" s="7"/>
      <c r="IR803" s="7"/>
      <c r="IS803" s="7"/>
      <c r="IT803" s="7"/>
      <c r="IU803" s="7"/>
      <c r="IV803" s="7"/>
      <c r="IW803" s="7"/>
      <c r="IX803" s="7"/>
      <c r="IY803" s="7"/>
      <c r="IZ803" s="7"/>
      <c r="JA803" s="7"/>
      <c r="JB803" s="7"/>
      <c r="JC803" s="7"/>
      <c r="JD803" s="7"/>
      <c r="JE803" s="7"/>
      <c r="JF803" s="7"/>
      <c r="JG803" s="7"/>
      <c r="JH803" s="7"/>
      <c r="JI803" s="7"/>
      <c r="JJ803" s="7"/>
      <c r="JK803" s="7"/>
      <c r="JL803" s="7"/>
      <c r="JM803" s="7"/>
      <c r="JN803" s="7"/>
      <c r="JO803" s="7"/>
      <c r="JP803" s="7"/>
      <c r="JQ803" s="7"/>
      <c r="JR803" s="7"/>
      <c r="JS803" s="7"/>
      <c r="JT803" s="7"/>
      <c r="JU803" s="7"/>
      <c r="JV803" s="7"/>
      <c r="JW803" s="7"/>
      <c r="JX803" s="7"/>
      <c r="JY803" s="7"/>
      <c r="JZ803" s="7"/>
      <c r="KA803" s="7"/>
      <c r="KB803" s="7"/>
      <c r="KC803" s="7"/>
      <c r="KD803" s="7"/>
      <c r="KE803" s="7"/>
      <c r="KF803" s="7"/>
      <c r="KG803" s="7"/>
      <c r="KH803" s="7"/>
      <c r="KI803" s="7"/>
      <c r="KJ803" s="7"/>
      <c r="KK803" s="7"/>
      <c r="KL803" s="7"/>
      <c r="KM803" s="7"/>
      <c r="KN803" s="7"/>
      <c r="KO803" s="7"/>
      <c r="KP803" s="7"/>
      <c r="KQ803" s="7"/>
      <c r="KR803" s="7"/>
      <c r="KS803" s="7"/>
      <c r="KT803" s="7"/>
      <c r="KU803" s="7"/>
      <c r="KV803" s="7"/>
      <c r="KW803" s="7"/>
      <c r="KX803" s="7"/>
      <c r="KY803" s="7"/>
      <c r="KZ803" s="7"/>
      <c r="LA803" s="7"/>
      <c r="LB803" s="7"/>
      <c r="LC803" s="7"/>
      <c r="LD803" s="7"/>
      <c r="LE803" s="7"/>
      <c r="LF803" s="7"/>
      <c r="LG803" s="7"/>
      <c r="LH803" s="7"/>
      <c r="LI803" s="7"/>
      <c r="LJ803" s="7"/>
      <c r="LK803" s="7"/>
      <c r="LL803" s="7"/>
      <c r="LM803" s="7"/>
      <c r="LN803" s="7"/>
      <c r="LO803" s="7"/>
      <c r="LP803" s="7"/>
      <c r="LQ803" s="7"/>
      <c r="LR803" s="7"/>
      <c r="LS803" s="7"/>
      <c r="LT803" s="7"/>
      <c r="LU803" s="7"/>
      <c r="LV803" s="7"/>
      <c r="LW803" s="7"/>
      <c r="LX803" s="7"/>
      <c r="LY803" s="7"/>
      <c r="LZ803" s="7"/>
      <c r="MA803" s="7"/>
      <c r="MB803" s="7"/>
      <c r="MC803" s="7"/>
      <c r="MD803" s="7"/>
      <c r="ME803" s="7"/>
      <c r="MF803" s="7"/>
      <c r="MG803" s="7"/>
      <c r="MH803" s="7"/>
      <c r="MI803" s="7"/>
      <c r="MJ803" s="7"/>
      <c r="MK803" s="7"/>
      <c r="ML803" s="7"/>
      <c r="MM803" s="7"/>
      <c r="MN803" s="7"/>
      <c r="MO803" s="7"/>
      <c r="MP803" s="7"/>
      <c r="MQ803" s="7"/>
      <c r="MR803" s="7"/>
      <c r="MS803" s="7"/>
      <c r="MT803" s="7"/>
      <c r="MU803" s="7"/>
      <c r="MV803" s="7"/>
      <c r="MW803" s="7"/>
      <c r="MX803" s="7"/>
      <c r="MY803" s="7"/>
      <c r="MZ803" s="7"/>
      <c r="NA803" s="7"/>
      <c r="NB803" s="7"/>
      <c r="NC803" s="7"/>
      <c r="ND803" s="7"/>
      <c r="NE803" s="7"/>
      <c r="NF803" s="7"/>
      <c r="NG803" s="7"/>
      <c r="NH803" s="7"/>
      <c r="NI803" s="7"/>
      <c r="NJ803" s="7"/>
      <c r="NK803" s="7"/>
      <c r="NL803" s="7"/>
      <c r="NM803" s="7"/>
      <c r="NN803" s="7"/>
      <c r="NO803" s="7"/>
      <c r="NP803" s="7"/>
      <c r="NQ803" s="7"/>
      <c r="NR803" s="7"/>
      <c r="NS803" s="7"/>
      <c r="NT803" s="7"/>
      <c r="NU803" s="7"/>
      <c r="NV803" s="7"/>
      <c r="NW803" s="7"/>
      <c r="NX803" s="7"/>
      <c r="NY803" s="7"/>
      <c r="NZ803" s="7"/>
      <c r="OA803" s="7"/>
      <c r="OB803" s="7"/>
      <c r="OC803" s="7"/>
      <c r="OD803" s="7"/>
      <c r="OE803" s="7"/>
      <c r="OF803" s="7"/>
      <c r="OG803" s="7"/>
      <c r="OH803" s="7"/>
      <c r="OI803" s="7"/>
      <c r="OJ803" s="7"/>
      <c r="OK803" s="7"/>
      <c r="OL803" s="7"/>
      <c r="OM803" s="7"/>
      <c r="ON803" s="7"/>
      <c r="OO803" s="7"/>
      <c r="OP803" s="7"/>
      <c r="OQ803" s="7"/>
      <c r="OR803" s="7"/>
      <c r="OS803" s="7"/>
      <c r="OT803" s="7"/>
      <c r="OU803" s="7"/>
      <c r="OV803" s="7"/>
      <c r="OW803" s="7"/>
      <c r="OX803" s="7"/>
      <c r="OY803" s="7"/>
      <c r="OZ803" s="7"/>
      <c r="PA803" s="7"/>
      <c r="PB803" s="7"/>
      <c r="PC803" s="7"/>
      <c r="PD803" s="7"/>
      <c r="PE803" s="7"/>
      <c r="PF803" s="7"/>
      <c r="PG803" s="7"/>
      <c r="PH803" s="7"/>
      <c r="PI803" s="7"/>
      <c r="PJ803" s="7"/>
      <c r="PK803" s="7"/>
      <c r="PL803" s="7"/>
      <c r="PM803" s="7"/>
      <c r="PN803" s="7"/>
      <c r="PO803" s="7"/>
      <c r="PP803" s="7"/>
      <c r="PQ803" s="7"/>
      <c r="PR803" s="7"/>
      <c r="PS803" s="7"/>
      <c r="PT803" s="7"/>
      <c r="PU803" s="7"/>
      <c r="PV803" s="7"/>
      <c r="PW803" s="7"/>
      <c r="PX803" s="7"/>
      <c r="PY803" s="7"/>
      <c r="PZ803" s="7"/>
      <c r="QA803" s="7"/>
      <c r="QB803" s="7"/>
      <c r="QC803" s="7"/>
      <c r="QD803" s="7"/>
      <c r="QE803" s="7"/>
      <c r="QF803" s="7"/>
      <c r="QG803" s="7"/>
      <c r="QH803" s="7"/>
      <c r="QI803" s="7"/>
      <c r="QJ803" s="7"/>
      <c r="QK803" s="7"/>
      <c r="QL803" s="7"/>
      <c r="QM803" s="7"/>
      <c r="QN803" s="7"/>
      <c r="QO803" s="7"/>
      <c r="QP803" s="7"/>
      <c r="QQ803" s="7"/>
      <c r="QR803" s="7"/>
      <c r="QS803" s="7"/>
      <c r="QT803" s="7"/>
      <c r="QU803" s="7"/>
      <c r="QV803" s="7"/>
      <c r="QW803" s="7"/>
      <c r="QX803" s="7"/>
      <c r="QY803" s="7"/>
      <c r="QZ803" s="7"/>
      <c r="RA803" s="7"/>
      <c r="RB803" s="7"/>
      <c r="RC803" s="7"/>
      <c r="RD803" s="7"/>
      <c r="RE803" s="7"/>
      <c r="RF803" s="7"/>
      <c r="RG803" s="7"/>
      <c r="RH803" s="7"/>
      <c r="RI803" s="7"/>
      <c r="RJ803" s="7"/>
      <c r="RK803" s="7"/>
      <c r="RL803" s="7"/>
      <c r="RM803" s="7"/>
      <c r="RN803" s="7"/>
      <c r="RO803" s="7"/>
      <c r="RP803" s="7"/>
      <c r="RQ803" s="7"/>
      <c r="RR803" s="7"/>
      <c r="RS803" s="7"/>
      <c r="RT803" s="7"/>
      <c r="RU803" s="7"/>
      <c r="RV803" s="7"/>
      <c r="RW803" s="7"/>
      <c r="RX803" s="7"/>
      <c r="RY803" s="7"/>
      <c r="RZ803" s="7"/>
      <c r="SA803" s="7"/>
      <c r="SB803" s="7"/>
      <c r="SC803" s="7"/>
      <c r="SD803" s="7"/>
      <c r="SE803" s="7"/>
      <c r="SF803" s="7"/>
      <c r="SG803" s="7"/>
      <c r="SH803" s="7"/>
      <c r="SI803" s="7"/>
      <c r="SJ803" s="7"/>
      <c r="SK803" s="7"/>
    </row>
    <row r="804" ht="14.2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  <c r="DT804" s="7"/>
      <c r="DU804" s="7"/>
      <c r="DV804" s="7"/>
      <c r="DW804" s="7"/>
      <c r="DX804" s="7"/>
      <c r="DY804" s="7"/>
      <c r="DZ804" s="7"/>
      <c r="EA804" s="7"/>
      <c r="EB804" s="7"/>
      <c r="EC804" s="7"/>
      <c r="ED804" s="7"/>
      <c r="EE804" s="7"/>
      <c r="EF804" s="7"/>
      <c r="EG804" s="7"/>
      <c r="EH804" s="7"/>
      <c r="EI804" s="7"/>
      <c r="EJ804" s="7"/>
      <c r="EK804" s="7"/>
      <c r="EL804" s="7"/>
      <c r="EM804" s="7"/>
      <c r="EN804" s="7"/>
      <c r="EO804" s="7"/>
      <c r="EP804" s="7"/>
      <c r="EQ804" s="7"/>
      <c r="ER804" s="7"/>
      <c r="ES804" s="7"/>
      <c r="ET804" s="7"/>
      <c r="EU804" s="7"/>
      <c r="EV804" s="7"/>
      <c r="EW804" s="7"/>
      <c r="EX804" s="7"/>
      <c r="EY804" s="7"/>
      <c r="EZ804" s="7"/>
      <c r="FA804" s="7"/>
      <c r="FB804" s="7"/>
      <c r="FC804" s="7"/>
      <c r="FD804" s="7"/>
      <c r="FE804" s="7"/>
      <c r="FF804" s="7"/>
      <c r="FG804" s="7"/>
      <c r="FH804" s="7"/>
      <c r="FI804" s="7"/>
      <c r="FJ804" s="7"/>
      <c r="FK804" s="7"/>
      <c r="FL804" s="7"/>
      <c r="FM804" s="7"/>
      <c r="FN804" s="7"/>
      <c r="FO804" s="7"/>
      <c r="FP804" s="7"/>
      <c r="FQ804" s="7"/>
      <c r="FR804" s="7"/>
      <c r="FS804" s="7"/>
      <c r="FT804" s="7"/>
      <c r="FU804" s="7"/>
      <c r="FV804" s="7"/>
      <c r="FW804" s="7"/>
      <c r="FX804" s="7"/>
      <c r="FY804" s="7"/>
      <c r="FZ804" s="7"/>
      <c r="GA804" s="7"/>
      <c r="GB804" s="7"/>
      <c r="GC804" s="7"/>
      <c r="GD804" s="7"/>
      <c r="GE804" s="7"/>
      <c r="GF804" s="7"/>
      <c r="GG804" s="7"/>
      <c r="GH804" s="7"/>
      <c r="GI804" s="7"/>
      <c r="GJ804" s="7"/>
      <c r="GK804" s="7"/>
      <c r="GL804" s="7"/>
      <c r="GM804" s="7"/>
      <c r="GN804" s="7"/>
      <c r="GO804" s="7"/>
      <c r="GP804" s="7"/>
      <c r="GQ804" s="7"/>
      <c r="GR804" s="7"/>
      <c r="GS804" s="7"/>
      <c r="GT804" s="7"/>
      <c r="GU804" s="7"/>
      <c r="GV804" s="7"/>
      <c r="GW804" s="7"/>
      <c r="GX804" s="7"/>
      <c r="GY804" s="7"/>
      <c r="GZ804" s="7"/>
      <c r="HA804" s="7"/>
      <c r="HB804" s="7"/>
      <c r="HC804" s="7"/>
      <c r="HD804" s="7"/>
      <c r="HE804" s="7"/>
      <c r="HF804" s="7"/>
      <c r="HG804" s="7"/>
      <c r="HH804" s="7"/>
      <c r="HI804" s="7"/>
      <c r="HJ804" s="7"/>
      <c r="HK804" s="7"/>
      <c r="HL804" s="7"/>
      <c r="HM804" s="7"/>
      <c r="HN804" s="7"/>
      <c r="HO804" s="7"/>
      <c r="HP804" s="7"/>
      <c r="HQ804" s="7"/>
      <c r="HR804" s="7"/>
      <c r="HS804" s="7"/>
      <c r="HT804" s="7"/>
      <c r="HU804" s="7"/>
      <c r="HV804" s="7"/>
      <c r="HW804" s="7"/>
      <c r="HX804" s="7"/>
      <c r="HY804" s="7"/>
      <c r="HZ804" s="7"/>
      <c r="IA804" s="7"/>
      <c r="IB804" s="7"/>
      <c r="IC804" s="7"/>
      <c r="ID804" s="7"/>
      <c r="IE804" s="7"/>
      <c r="IF804" s="7"/>
      <c r="IG804" s="7"/>
      <c r="IH804" s="7"/>
      <c r="II804" s="7"/>
      <c r="IJ804" s="7"/>
      <c r="IK804" s="7"/>
      <c r="IL804" s="7"/>
      <c r="IM804" s="7"/>
      <c r="IN804" s="7"/>
      <c r="IO804" s="7"/>
      <c r="IP804" s="7"/>
      <c r="IQ804" s="7"/>
      <c r="IR804" s="7"/>
      <c r="IS804" s="7"/>
      <c r="IT804" s="7"/>
      <c r="IU804" s="7"/>
      <c r="IV804" s="7"/>
      <c r="IW804" s="7"/>
      <c r="IX804" s="7"/>
      <c r="IY804" s="7"/>
      <c r="IZ804" s="7"/>
      <c r="JA804" s="7"/>
      <c r="JB804" s="7"/>
      <c r="JC804" s="7"/>
      <c r="JD804" s="7"/>
      <c r="JE804" s="7"/>
      <c r="JF804" s="7"/>
      <c r="JG804" s="7"/>
      <c r="JH804" s="7"/>
      <c r="JI804" s="7"/>
      <c r="JJ804" s="7"/>
      <c r="JK804" s="7"/>
      <c r="JL804" s="7"/>
      <c r="JM804" s="7"/>
      <c r="JN804" s="7"/>
      <c r="JO804" s="7"/>
      <c r="JP804" s="7"/>
      <c r="JQ804" s="7"/>
      <c r="JR804" s="7"/>
      <c r="JS804" s="7"/>
      <c r="JT804" s="7"/>
      <c r="JU804" s="7"/>
      <c r="JV804" s="7"/>
      <c r="JW804" s="7"/>
      <c r="JX804" s="7"/>
      <c r="JY804" s="7"/>
      <c r="JZ804" s="7"/>
      <c r="KA804" s="7"/>
      <c r="KB804" s="7"/>
      <c r="KC804" s="7"/>
      <c r="KD804" s="7"/>
      <c r="KE804" s="7"/>
      <c r="KF804" s="7"/>
      <c r="KG804" s="7"/>
      <c r="KH804" s="7"/>
      <c r="KI804" s="7"/>
      <c r="KJ804" s="7"/>
      <c r="KK804" s="7"/>
      <c r="KL804" s="7"/>
      <c r="KM804" s="7"/>
      <c r="KN804" s="7"/>
      <c r="KO804" s="7"/>
      <c r="KP804" s="7"/>
      <c r="KQ804" s="7"/>
      <c r="KR804" s="7"/>
      <c r="KS804" s="7"/>
      <c r="KT804" s="7"/>
      <c r="KU804" s="7"/>
      <c r="KV804" s="7"/>
      <c r="KW804" s="7"/>
      <c r="KX804" s="7"/>
      <c r="KY804" s="7"/>
      <c r="KZ804" s="7"/>
      <c r="LA804" s="7"/>
      <c r="LB804" s="7"/>
      <c r="LC804" s="7"/>
      <c r="LD804" s="7"/>
      <c r="LE804" s="7"/>
      <c r="LF804" s="7"/>
      <c r="LG804" s="7"/>
      <c r="LH804" s="7"/>
      <c r="LI804" s="7"/>
      <c r="LJ804" s="7"/>
      <c r="LK804" s="7"/>
      <c r="LL804" s="7"/>
      <c r="LM804" s="7"/>
      <c r="LN804" s="7"/>
      <c r="LO804" s="7"/>
      <c r="LP804" s="7"/>
      <c r="LQ804" s="7"/>
      <c r="LR804" s="7"/>
      <c r="LS804" s="7"/>
      <c r="LT804" s="7"/>
      <c r="LU804" s="7"/>
      <c r="LV804" s="7"/>
      <c r="LW804" s="7"/>
      <c r="LX804" s="7"/>
      <c r="LY804" s="7"/>
      <c r="LZ804" s="7"/>
      <c r="MA804" s="7"/>
      <c r="MB804" s="7"/>
      <c r="MC804" s="7"/>
      <c r="MD804" s="7"/>
      <c r="ME804" s="7"/>
      <c r="MF804" s="7"/>
      <c r="MG804" s="7"/>
      <c r="MH804" s="7"/>
      <c r="MI804" s="7"/>
      <c r="MJ804" s="7"/>
      <c r="MK804" s="7"/>
      <c r="ML804" s="7"/>
      <c r="MM804" s="7"/>
      <c r="MN804" s="7"/>
      <c r="MO804" s="7"/>
      <c r="MP804" s="7"/>
      <c r="MQ804" s="7"/>
      <c r="MR804" s="7"/>
      <c r="MS804" s="7"/>
      <c r="MT804" s="7"/>
      <c r="MU804" s="7"/>
      <c r="MV804" s="7"/>
      <c r="MW804" s="7"/>
      <c r="MX804" s="7"/>
      <c r="MY804" s="7"/>
      <c r="MZ804" s="7"/>
      <c r="NA804" s="7"/>
      <c r="NB804" s="7"/>
      <c r="NC804" s="7"/>
      <c r="ND804" s="7"/>
      <c r="NE804" s="7"/>
      <c r="NF804" s="7"/>
      <c r="NG804" s="7"/>
      <c r="NH804" s="7"/>
      <c r="NI804" s="7"/>
      <c r="NJ804" s="7"/>
      <c r="NK804" s="7"/>
      <c r="NL804" s="7"/>
      <c r="NM804" s="7"/>
      <c r="NN804" s="7"/>
      <c r="NO804" s="7"/>
      <c r="NP804" s="7"/>
      <c r="NQ804" s="7"/>
      <c r="NR804" s="7"/>
      <c r="NS804" s="7"/>
      <c r="NT804" s="7"/>
      <c r="NU804" s="7"/>
      <c r="NV804" s="7"/>
      <c r="NW804" s="7"/>
      <c r="NX804" s="7"/>
      <c r="NY804" s="7"/>
      <c r="NZ804" s="7"/>
      <c r="OA804" s="7"/>
      <c r="OB804" s="7"/>
      <c r="OC804" s="7"/>
      <c r="OD804" s="7"/>
      <c r="OE804" s="7"/>
      <c r="OF804" s="7"/>
      <c r="OG804" s="7"/>
      <c r="OH804" s="7"/>
      <c r="OI804" s="7"/>
      <c r="OJ804" s="7"/>
      <c r="OK804" s="7"/>
      <c r="OL804" s="7"/>
      <c r="OM804" s="7"/>
      <c r="ON804" s="7"/>
      <c r="OO804" s="7"/>
      <c r="OP804" s="7"/>
      <c r="OQ804" s="7"/>
      <c r="OR804" s="7"/>
      <c r="OS804" s="7"/>
      <c r="OT804" s="7"/>
      <c r="OU804" s="7"/>
      <c r="OV804" s="7"/>
      <c r="OW804" s="7"/>
      <c r="OX804" s="7"/>
      <c r="OY804" s="7"/>
      <c r="OZ804" s="7"/>
      <c r="PA804" s="7"/>
      <c r="PB804" s="7"/>
      <c r="PC804" s="7"/>
      <c r="PD804" s="7"/>
      <c r="PE804" s="7"/>
      <c r="PF804" s="7"/>
      <c r="PG804" s="7"/>
      <c r="PH804" s="7"/>
      <c r="PI804" s="7"/>
      <c r="PJ804" s="7"/>
      <c r="PK804" s="7"/>
      <c r="PL804" s="7"/>
      <c r="PM804" s="7"/>
      <c r="PN804" s="7"/>
      <c r="PO804" s="7"/>
      <c r="PP804" s="7"/>
      <c r="PQ804" s="7"/>
      <c r="PR804" s="7"/>
      <c r="PS804" s="7"/>
      <c r="PT804" s="7"/>
      <c r="PU804" s="7"/>
      <c r="PV804" s="7"/>
      <c r="PW804" s="7"/>
      <c r="PX804" s="7"/>
      <c r="PY804" s="7"/>
      <c r="PZ804" s="7"/>
      <c r="QA804" s="7"/>
      <c r="QB804" s="7"/>
      <c r="QC804" s="7"/>
      <c r="QD804" s="7"/>
      <c r="QE804" s="7"/>
      <c r="QF804" s="7"/>
      <c r="QG804" s="7"/>
      <c r="QH804" s="7"/>
      <c r="QI804" s="7"/>
      <c r="QJ804" s="7"/>
      <c r="QK804" s="7"/>
      <c r="QL804" s="7"/>
      <c r="QM804" s="7"/>
      <c r="QN804" s="7"/>
      <c r="QO804" s="7"/>
      <c r="QP804" s="7"/>
      <c r="QQ804" s="7"/>
      <c r="QR804" s="7"/>
      <c r="QS804" s="7"/>
      <c r="QT804" s="7"/>
      <c r="QU804" s="7"/>
      <c r="QV804" s="7"/>
      <c r="QW804" s="7"/>
      <c r="QX804" s="7"/>
      <c r="QY804" s="7"/>
      <c r="QZ804" s="7"/>
      <c r="RA804" s="7"/>
      <c r="RB804" s="7"/>
      <c r="RC804" s="7"/>
      <c r="RD804" s="7"/>
      <c r="RE804" s="7"/>
      <c r="RF804" s="7"/>
      <c r="RG804" s="7"/>
      <c r="RH804" s="7"/>
      <c r="RI804" s="7"/>
      <c r="RJ804" s="7"/>
      <c r="RK804" s="7"/>
      <c r="RL804" s="7"/>
      <c r="RM804" s="7"/>
      <c r="RN804" s="7"/>
      <c r="RO804" s="7"/>
      <c r="RP804" s="7"/>
      <c r="RQ804" s="7"/>
      <c r="RR804" s="7"/>
      <c r="RS804" s="7"/>
      <c r="RT804" s="7"/>
      <c r="RU804" s="7"/>
      <c r="RV804" s="7"/>
      <c r="RW804" s="7"/>
      <c r="RX804" s="7"/>
      <c r="RY804" s="7"/>
      <c r="RZ804" s="7"/>
      <c r="SA804" s="7"/>
      <c r="SB804" s="7"/>
      <c r="SC804" s="7"/>
      <c r="SD804" s="7"/>
      <c r="SE804" s="7"/>
      <c r="SF804" s="7"/>
      <c r="SG804" s="7"/>
      <c r="SH804" s="7"/>
      <c r="SI804" s="7"/>
      <c r="SJ804" s="7"/>
      <c r="SK804" s="7"/>
    </row>
    <row r="805" ht="14.2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  <c r="DT805" s="7"/>
      <c r="DU805" s="7"/>
      <c r="DV805" s="7"/>
      <c r="DW805" s="7"/>
      <c r="DX805" s="7"/>
      <c r="DY805" s="7"/>
      <c r="DZ805" s="7"/>
      <c r="EA805" s="7"/>
      <c r="EB805" s="7"/>
      <c r="EC805" s="7"/>
      <c r="ED805" s="7"/>
      <c r="EE805" s="7"/>
      <c r="EF805" s="7"/>
      <c r="EG805" s="7"/>
      <c r="EH805" s="7"/>
      <c r="EI805" s="7"/>
      <c r="EJ805" s="7"/>
      <c r="EK805" s="7"/>
      <c r="EL805" s="7"/>
      <c r="EM805" s="7"/>
      <c r="EN805" s="7"/>
      <c r="EO805" s="7"/>
      <c r="EP805" s="7"/>
      <c r="EQ805" s="7"/>
      <c r="ER805" s="7"/>
      <c r="ES805" s="7"/>
      <c r="ET805" s="7"/>
      <c r="EU805" s="7"/>
      <c r="EV805" s="7"/>
      <c r="EW805" s="7"/>
      <c r="EX805" s="7"/>
      <c r="EY805" s="7"/>
      <c r="EZ805" s="7"/>
      <c r="FA805" s="7"/>
      <c r="FB805" s="7"/>
      <c r="FC805" s="7"/>
      <c r="FD805" s="7"/>
      <c r="FE805" s="7"/>
      <c r="FF805" s="7"/>
      <c r="FG805" s="7"/>
      <c r="FH805" s="7"/>
      <c r="FI805" s="7"/>
      <c r="FJ805" s="7"/>
      <c r="FK805" s="7"/>
      <c r="FL805" s="7"/>
      <c r="FM805" s="7"/>
      <c r="FN805" s="7"/>
      <c r="FO805" s="7"/>
      <c r="FP805" s="7"/>
      <c r="FQ805" s="7"/>
      <c r="FR805" s="7"/>
      <c r="FS805" s="7"/>
      <c r="FT805" s="7"/>
      <c r="FU805" s="7"/>
      <c r="FV805" s="7"/>
      <c r="FW805" s="7"/>
      <c r="FX805" s="7"/>
      <c r="FY805" s="7"/>
      <c r="FZ805" s="7"/>
      <c r="GA805" s="7"/>
      <c r="GB805" s="7"/>
      <c r="GC805" s="7"/>
      <c r="GD805" s="7"/>
      <c r="GE805" s="7"/>
      <c r="GF805" s="7"/>
      <c r="GG805" s="7"/>
      <c r="GH805" s="7"/>
      <c r="GI805" s="7"/>
      <c r="GJ805" s="7"/>
      <c r="GK805" s="7"/>
      <c r="GL805" s="7"/>
      <c r="GM805" s="7"/>
      <c r="GN805" s="7"/>
      <c r="GO805" s="7"/>
      <c r="GP805" s="7"/>
      <c r="GQ805" s="7"/>
      <c r="GR805" s="7"/>
      <c r="GS805" s="7"/>
      <c r="GT805" s="7"/>
      <c r="GU805" s="7"/>
      <c r="GV805" s="7"/>
      <c r="GW805" s="7"/>
      <c r="GX805" s="7"/>
      <c r="GY805" s="7"/>
      <c r="GZ805" s="7"/>
      <c r="HA805" s="7"/>
      <c r="HB805" s="7"/>
      <c r="HC805" s="7"/>
      <c r="HD805" s="7"/>
      <c r="HE805" s="7"/>
      <c r="HF805" s="7"/>
      <c r="HG805" s="7"/>
      <c r="HH805" s="7"/>
      <c r="HI805" s="7"/>
      <c r="HJ805" s="7"/>
      <c r="HK805" s="7"/>
      <c r="HL805" s="7"/>
      <c r="HM805" s="7"/>
      <c r="HN805" s="7"/>
      <c r="HO805" s="7"/>
      <c r="HP805" s="7"/>
      <c r="HQ805" s="7"/>
      <c r="HR805" s="7"/>
      <c r="HS805" s="7"/>
      <c r="HT805" s="7"/>
      <c r="HU805" s="7"/>
      <c r="HV805" s="7"/>
      <c r="HW805" s="7"/>
      <c r="HX805" s="7"/>
      <c r="HY805" s="7"/>
      <c r="HZ805" s="7"/>
      <c r="IA805" s="7"/>
      <c r="IB805" s="7"/>
      <c r="IC805" s="7"/>
      <c r="ID805" s="7"/>
      <c r="IE805" s="7"/>
      <c r="IF805" s="7"/>
      <c r="IG805" s="7"/>
      <c r="IH805" s="7"/>
      <c r="II805" s="7"/>
      <c r="IJ805" s="7"/>
      <c r="IK805" s="7"/>
      <c r="IL805" s="7"/>
      <c r="IM805" s="7"/>
      <c r="IN805" s="7"/>
      <c r="IO805" s="7"/>
      <c r="IP805" s="7"/>
      <c r="IQ805" s="7"/>
      <c r="IR805" s="7"/>
      <c r="IS805" s="7"/>
      <c r="IT805" s="7"/>
      <c r="IU805" s="7"/>
      <c r="IV805" s="7"/>
      <c r="IW805" s="7"/>
      <c r="IX805" s="7"/>
      <c r="IY805" s="7"/>
      <c r="IZ805" s="7"/>
      <c r="JA805" s="7"/>
      <c r="JB805" s="7"/>
      <c r="JC805" s="7"/>
      <c r="JD805" s="7"/>
      <c r="JE805" s="7"/>
      <c r="JF805" s="7"/>
      <c r="JG805" s="7"/>
      <c r="JH805" s="7"/>
      <c r="JI805" s="7"/>
      <c r="JJ805" s="7"/>
      <c r="JK805" s="7"/>
      <c r="JL805" s="7"/>
      <c r="JM805" s="7"/>
      <c r="JN805" s="7"/>
      <c r="JO805" s="7"/>
      <c r="JP805" s="7"/>
      <c r="JQ805" s="7"/>
      <c r="JR805" s="7"/>
      <c r="JS805" s="7"/>
      <c r="JT805" s="7"/>
      <c r="JU805" s="7"/>
      <c r="JV805" s="7"/>
      <c r="JW805" s="7"/>
      <c r="JX805" s="7"/>
      <c r="JY805" s="7"/>
      <c r="JZ805" s="7"/>
      <c r="KA805" s="7"/>
      <c r="KB805" s="7"/>
      <c r="KC805" s="7"/>
      <c r="KD805" s="7"/>
      <c r="KE805" s="7"/>
      <c r="KF805" s="7"/>
      <c r="KG805" s="7"/>
      <c r="KH805" s="7"/>
      <c r="KI805" s="7"/>
      <c r="KJ805" s="7"/>
      <c r="KK805" s="7"/>
      <c r="KL805" s="7"/>
      <c r="KM805" s="7"/>
      <c r="KN805" s="7"/>
      <c r="KO805" s="7"/>
      <c r="KP805" s="7"/>
      <c r="KQ805" s="7"/>
      <c r="KR805" s="7"/>
      <c r="KS805" s="7"/>
      <c r="KT805" s="7"/>
      <c r="KU805" s="7"/>
      <c r="KV805" s="7"/>
      <c r="KW805" s="7"/>
      <c r="KX805" s="7"/>
      <c r="KY805" s="7"/>
      <c r="KZ805" s="7"/>
      <c r="LA805" s="7"/>
      <c r="LB805" s="7"/>
      <c r="LC805" s="7"/>
      <c r="LD805" s="7"/>
      <c r="LE805" s="7"/>
      <c r="LF805" s="7"/>
      <c r="LG805" s="7"/>
      <c r="LH805" s="7"/>
      <c r="LI805" s="7"/>
      <c r="LJ805" s="7"/>
      <c r="LK805" s="7"/>
      <c r="LL805" s="7"/>
      <c r="LM805" s="7"/>
      <c r="LN805" s="7"/>
      <c r="LO805" s="7"/>
      <c r="LP805" s="7"/>
      <c r="LQ805" s="7"/>
      <c r="LR805" s="7"/>
      <c r="LS805" s="7"/>
      <c r="LT805" s="7"/>
      <c r="LU805" s="7"/>
      <c r="LV805" s="7"/>
      <c r="LW805" s="7"/>
      <c r="LX805" s="7"/>
      <c r="LY805" s="7"/>
      <c r="LZ805" s="7"/>
      <c r="MA805" s="7"/>
      <c r="MB805" s="7"/>
      <c r="MC805" s="7"/>
      <c r="MD805" s="7"/>
      <c r="ME805" s="7"/>
      <c r="MF805" s="7"/>
      <c r="MG805" s="7"/>
      <c r="MH805" s="7"/>
      <c r="MI805" s="7"/>
      <c r="MJ805" s="7"/>
      <c r="MK805" s="7"/>
      <c r="ML805" s="7"/>
      <c r="MM805" s="7"/>
      <c r="MN805" s="7"/>
      <c r="MO805" s="7"/>
      <c r="MP805" s="7"/>
      <c r="MQ805" s="7"/>
      <c r="MR805" s="7"/>
      <c r="MS805" s="7"/>
      <c r="MT805" s="7"/>
      <c r="MU805" s="7"/>
      <c r="MV805" s="7"/>
      <c r="MW805" s="7"/>
      <c r="MX805" s="7"/>
      <c r="MY805" s="7"/>
      <c r="MZ805" s="7"/>
      <c r="NA805" s="7"/>
      <c r="NB805" s="7"/>
      <c r="NC805" s="7"/>
      <c r="ND805" s="7"/>
      <c r="NE805" s="7"/>
      <c r="NF805" s="7"/>
      <c r="NG805" s="7"/>
      <c r="NH805" s="7"/>
      <c r="NI805" s="7"/>
      <c r="NJ805" s="7"/>
      <c r="NK805" s="7"/>
      <c r="NL805" s="7"/>
      <c r="NM805" s="7"/>
      <c r="NN805" s="7"/>
      <c r="NO805" s="7"/>
      <c r="NP805" s="7"/>
      <c r="NQ805" s="7"/>
      <c r="NR805" s="7"/>
      <c r="NS805" s="7"/>
      <c r="NT805" s="7"/>
      <c r="NU805" s="7"/>
      <c r="NV805" s="7"/>
      <c r="NW805" s="7"/>
      <c r="NX805" s="7"/>
      <c r="NY805" s="7"/>
      <c r="NZ805" s="7"/>
      <c r="OA805" s="7"/>
      <c r="OB805" s="7"/>
      <c r="OC805" s="7"/>
      <c r="OD805" s="7"/>
      <c r="OE805" s="7"/>
      <c r="OF805" s="7"/>
      <c r="OG805" s="7"/>
      <c r="OH805" s="7"/>
      <c r="OI805" s="7"/>
      <c r="OJ805" s="7"/>
      <c r="OK805" s="7"/>
      <c r="OL805" s="7"/>
      <c r="OM805" s="7"/>
      <c r="ON805" s="7"/>
      <c r="OO805" s="7"/>
      <c r="OP805" s="7"/>
      <c r="OQ805" s="7"/>
      <c r="OR805" s="7"/>
      <c r="OS805" s="7"/>
      <c r="OT805" s="7"/>
      <c r="OU805" s="7"/>
      <c r="OV805" s="7"/>
      <c r="OW805" s="7"/>
      <c r="OX805" s="7"/>
      <c r="OY805" s="7"/>
      <c r="OZ805" s="7"/>
      <c r="PA805" s="7"/>
      <c r="PB805" s="7"/>
      <c r="PC805" s="7"/>
      <c r="PD805" s="7"/>
      <c r="PE805" s="7"/>
      <c r="PF805" s="7"/>
      <c r="PG805" s="7"/>
      <c r="PH805" s="7"/>
      <c r="PI805" s="7"/>
      <c r="PJ805" s="7"/>
      <c r="PK805" s="7"/>
      <c r="PL805" s="7"/>
      <c r="PM805" s="7"/>
      <c r="PN805" s="7"/>
      <c r="PO805" s="7"/>
      <c r="PP805" s="7"/>
      <c r="PQ805" s="7"/>
      <c r="PR805" s="7"/>
      <c r="PS805" s="7"/>
      <c r="PT805" s="7"/>
      <c r="PU805" s="7"/>
      <c r="PV805" s="7"/>
      <c r="PW805" s="7"/>
      <c r="PX805" s="7"/>
      <c r="PY805" s="7"/>
      <c r="PZ805" s="7"/>
      <c r="QA805" s="7"/>
      <c r="QB805" s="7"/>
      <c r="QC805" s="7"/>
      <c r="QD805" s="7"/>
      <c r="QE805" s="7"/>
      <c r="QF805" s="7"/>
      <c r="QG805" s="7"/>
      <c r="QH805" s="7"/>
      <c r="QI805" s="7"/>
      <c r="QJ805" s="7"/>
      <c r="QK805" s="7"/>
      <c r="QL805" s="7"/>
      <c r="QM805" s="7"/>
      <c r="QN805" s="7"/>
      <c r="QO805" s="7"/>
      <c r="QP805" s="7"/>
      <c r="QQ805" s="7"/>
      <c r="QR805" s="7"/>
      <c r="QS805" s="7"/>
      <c r="QT805" s="7"/>
      <c r="QU805" s="7"/>
      <c r="QV805" s="7"/>
      <c r="QW805" s="7"/>
      <c r="QX805" s="7"/>
      <c r="QY805" s="7"/>
      <c r="QZ805" s="7"/>
      <c r="RA805" s="7"/>
      <c r="RB805" s="7"/>
      <c r="RC805" s="7"/>
      <c r="RD805" s="7"/>
      <c r="RE805" s="7"/>
      <c r="RF805" s="7"/>
      <c r="RG805" s="7"/>
      <c r="RH805" s="7"/>
      <c r="RI805" s="7"/>
      <c r="RJ805" s="7"/>
      <c r="RK805" s="7"/>
      <c r="RL805" s="7"/>
      <c r="RM805" s="7"/>
      <c r="RN805" s="7"/>
      <c r="RO805" s="7"/>
      <c r="RP805" s="7"/>
      <c r="RQ805" s="7"/>
      <c r="RR805" s="7"/>
      <c r="RS805" s="7"/>
      <c r="RT805" s="7"/>
      <c r="RU805" s="7"/>
      <c r="RV805" s="7"/>
      <c r="RW805" s="7"/>
      <c r="RX805" s="7"/>
      <c r="RY805" s="7"/>
      <c r="RZ805" s="7"/>
      <c r="SA805" s="7"/>
      <c r="SB805" s="7"/>
      <c r="SC805" s="7"/>
      <c r="SD805" s="7"/>
      <c r="SE805" s="7"/>
      <c r="SF805" s="7"/>
      <c r="SG805" s="7"/>
      <c r="SH805" s="7"/>
      <c r="SI805" s="7"/>
      <c r="SJ805" s="7"/>
      <c r="SK805" s="7"/>
    </row>
    <row r="806" ht="14.2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  <c r="DT806" s="7"/>
      <c r="DU806" s="7"/>
      <c r="DV806" s="7"/>
      <c r="DW806" s="7"/>
      <c r="DX806" s="7"/>
      <c r="DY806" s="7"/>
      <c r="DZ806" s="7"/>
      <c r="EA806" s="7"/>
      <c r="EB806" s="7"/>
      <c r="EC806" s="7"/>
      <c r="ED806" s="7"/>
      <c r="EE806" s="7"/>
      <c r="EF806" s="7"/>
      <c r="EG806" s="7"/>
      <c r="EH806" s="7"/>
      <c r="EI806" s="7"/>
      <c r="EJ806" s="7"/>
      <c r="EK806" s="7"/>
      <c r="EL806" s="7"/>
      <c r="EM806" s="7"/>
      <c r="EN806" s="7"/>
      <c r="EO806" s="7"/>
      <c r="EP806" s="7"/>
      <c r="EQ806" s="7"/>
      <c r="ER806" s="7"/>
      <c r="ES806" s="7"/>
      <c r="ET806" s="7"/>
      <c r="EU806" s="7"/>
      <c r="EV806" s="7"/>
      <c r="EW806" s="7"/>
      <c r="EX806" s="7"/>
      <c r="EY806" s="7"/>
      <c r="EZ806" s="7"/>
      <c r="FA806" s="7"/>
      <c r="FB806" s="7"/>
      <c r="FC806" s="7"/>
      <c r="FD806" s="7"/>
      <c r="FE806" s="7"/>
      <c r="FF806" s="7"/>
      <c r="FG806" s="7"/>
      <c r="FH806" s="7"/>
      <c r="FI806" s="7"/>
      <c r="FJ806" s="7"/>
      <c r="FK806" s="7"/>
      <c r="FL806" s="7"/>
      <c r="FM806" s="7"/>
      <c r="FN806" s="7"/>
      <c r="FO806" s="7"/>
      <c r="FP806" s="7"/>
      <c r="FQ806" s="7"/>
      <c r="FR806" s="7"/>
      <c r="FS806" s="7"/>
      <c r="FT806" s="7"/>
      <c r="FU806" s="7"/>
      <c r="FV806" s="7"/>
      <c r="FW806" s="7"/>
      <c r="FX806" s="7"/>
      <c r="FY806" s="7"/>
      <c r="FZ806" s="7"/>
      <c r="GA806" s="7"/>
      <c r="GB806" s="7"/>
      <c r="GC806" s="7"/>
      <c r="GD806" s="7"/>
      <c r="GE806" s="7"/>
      <c r="GF806" s="7"/>
      <c r="GG806" s="7"/>
      <c r="GH806" s="7"/>
      <c r="GI806" s="7"/>
      <c r="GJ806" s="7"/>
      <c r="GK806" s="7"/>
      <c r="GL806" s="7"/>
      <c r="GM806" s="7"/>
      <c r="GN806" s="7"/>
      <c r="GO806" s="7"/>
      <c r="GP806" s="7"/>
      <c r="GQ806" s="7"/>
      <c r="GR806" s="7"/>
      <c r="GS806" s="7"/>
      <c r="GT806" s="7"/>
      <c r="GU806" s="7"/>
      <c r="GV806" s="7"/>
      <c r="GW806" s="7"/>
      <c r="GX806" s="7"/>
      <c r="GY806" s="7"/>
      <c r="GZ806" s="7"/>
      <c r="HA806" s="7"/>
      <c r="HB806" s="7"/>
      <c r="HC806" s="7"/>
      <c r="HD806" s="7"/>
      <c r="HE806" s="7"/>
      <c r="HF806" s="7"/>
      <c r="HG806" s="7"/>
      <c r="HH806" s="7"/>
      <c r="HI806" s="7"/>
      <c r="HJ806" s="7"/>
      <c r="HK806" s="7"/>
      <c r="HL806" s="7"/>
      <c r="HM806" s="7"/>
      <c r="HN806" s="7"/>
      <c r="HO806" s="7"/>
      <c r="HP806" s="7"/>
      <c r="HQ806" s="7"/>
      <c r="HR806" s="7"/>
      <c r="HS806" s="7"/>
      <c r="HT806" s="7"/>
      <c r="HU806" s="7"/>
      <c r="HV806" s="7"/>
      <c r="HW806" s="7"/>
      <c r="HX806" s="7"/>
      <c r="HY806" s="7"/>
      <c r="HZ806" s="7"/>
      <c r="IA806" s="7"/>
      <c r="IB806" s="7"/>
      <c r="IC806" s="7"/>
      <c r="ID806" s="7"/>
      <c r="IE806" s="7"/>
      <c r="IF806" s="7"/>
      <c r="IG806" s="7"/>
      <c r="IH806" s="7"/>
      <c r="II806" s="7"/>
      <c r="IJ806" s="7"/>
      <c r="IK806" s="7"/>
      <c r="IL806" s="7"/>
      <c r="IM806" s="7"/>
      <c r="IN806" s="7"/>
      <c r="IO806" s="7"/>
      <c r="IP806" s="7"/>
      <c r="IQ806" s="7"/>
      <c r="IR806" s="7"/>
      <c r="IS806" s="7"/>
      <c r="IT806" s="7"/>
      <c r="IU806" s="7"/>
      <c r="IV806" s="7"/>
      <c r="IW806" s="7"/>
      <c r="IX806" s="7"/>
      <c r="IY806" s="7"/>
      <c r="IZ806" s="7"/>
      <c r="JA806" s="7"/>
      <c r="JB806" s="7"/>
      <c r="JC806" s="7"/>
      <c r="JD806" s="7"/>
      <c r="JE806" s="7"/>
      <c r="JF806" s="7"/>
      <c r="JG806" s="7"/>
      <c r="JH806" s="7"/>
      <c r="JI806" s="7"/>
      <c r="JJ806" s="7"/>
      <c r="JK806" s="7"/>
      <c r="JL806" s="7"/>
      <c r="JM806" s="7"/>
      <c r="JN806" s="7"/>
      <c r="JO806" s="7"/>
      <c r="JP806" s="7"/>
      <c r="JQ806" s="7"/>
      <c r="JR806" s="7"/>
      <c r="JS806" s="7"/>
      <c r="JT806" s="7"/>
      <c r="JU806" s="7"/>
      <c r="JV806" s="7"/>
      <c r="JW806" s="7"/>
      <c r="JX806" s="7"/>
      <c r="JY806" s="7"/>
      <c r="JZ806" s="7"/>
      <c r="KA806" s="7"/>
      <c r="KB806" s="7"/>
      <c r="KC806" s="7"/>
      <c r="KD806" s="7"/>
      <c r="KE806" s="7"/>
      <c r="KF806" s="7"/>
      <c r="KG806" s="7"/>
      <c r="KH806" s="7"/>
      <c r="KI806" s="7"/>
      <c r="KJ806" s="7"/>
      <c r="KK806" s="7"/>
      <c r="KL806" s="7"/>
      <c r="KM806" s="7"/>
      <c r="KN806" s="7"/>
      <c r="KO806" s="7"/>
      <c r="KP806" s="7"/>
      <c r="KQ806" s="7"/>
      <c r="KR806" s="7"/>
      <c r="KS806" s="7"/>
      <c r="KT806" s="7"/>
      <c r="KU806" s="7"/>
      <c r="KV806" s="7"/>
      <c r="KW806" s="7"/>
      <c r="KX806" s="7"/>
      <c r="KY806" s="7"/>
      <c r="KZ806" s="7"/>
      <c r="LA806" s="7"/>
      <c r="LB806" s="7"/>
      <c r="LC806" s="7"/>
      <c r="LD806" s="7"/>
      <c r="LE806" s="7"/>
      <c r="LF806" s="7"/>
      <c r="LG806" s="7"/>
      <c r="LH806" s="7"/>
      <c r="LI806" s="7"/>
      <c r="LJ806" s="7"/>
      <c r="LK806" s="7"/>
      <c r="LL806" s="7"/>
      <c r="LM806" s="7"/>
      <c r="LN806" s="7"/>
      <c r="LO806" s="7"/>
      <c r="LP806" s="7"/>
      <c r="LQ806" s="7"/>
      <c r="LR806" s="7"/>
      <c r="LS806" s="7"/>
      <c r="LT806" s="7"/>
      <c r="LU806" s="7"/>
      <c r="LV806" s="7"/>
      <c r="LW806" s="7"/>
      <c r="LX806" s="7"/>
      <c r="LY806" s="7"/>
      <c r="LZ806" s="7"/>
      <c r="MA806" s="7"/>
      <c r="MB806" s="7"/>
      <c r="MC806" s="7"/>
      <c r="MD806" s="7"/>
      <c r="ME806" s="7"/>
      <c r="MF806" s="7"/>
      <c r="MG806" s="7"/>
      <c r="MH806" s="7"/>
      <c r="MI806" s="7"/>
      <c r="MJ806" s="7"/>
      <c r="MK806" s="7"/>
      <c r="ML806" s="7"/>
      <c r="MM806" s="7"/>
      <c r="MN806" s="7"/>
      <c r="MO806" s="7"/>
      <c r="MP806" s="7"/>
      <c r="MQ806" s="7"/>
      <c r="MR806" s="7"/>
      <c r="MS806" s="7"/>
      <c r="MT806" s="7"/>
      <c r="MU806" s="7"/>
      <c r="MV806" s="7"/>
      <c r="MW806" s="7"/>
      <c r="MX806" s="7"/>
      <c r="MY806" s="7"/>
      <c r="MZ806" s="7"/>
      <c r="NA806" s="7"/>
      <c r="NB806" s="7"/>
      <c r="NC806" s="7"/>
      <c r="ND806" s="7"/>
      <c r="NE806" s="7"/>
      <c r="NF806" s="7"/>
      <c r="NG806" s="7"/>
      <c r="NH806" s="7"/>
      <c r="NI806" s="7"/>
      <c r="NJ806" s="7"/>
      <c r="NK806" s="7"/>
      <c r="NL806" s="7"/>
      <c r="NM806" s="7"/>
      <c r="NN806" s="7"/>
      <c r="NO806" s="7"/>
      <c r="NP806" s="7"/>
      <c r="NQ806" s="7"/>
      <c r="NR806" s="7"/>
      <c r="NS806" s="7"/>
      <c r="NT806" s="7"/>
      <c r="NU806" s="7"/>
      <c r="NV806" s="7"/>
      <c r="NW806" s="7"/>
      <c r="NX806" s="7"/>
      <c r="NY806" s="7"/>
      <c r="NZ806" s="7"/>
      <c r="OA806" s="7"/>
      <c r="OB806" s="7"/>
      <c r="OC806" s="7"/>
      <c r="OD806" s="7"/>
      <c r="OE806" s="7"/>
      <c r="OF806" s="7"/>
      <c r="OG806" s="7"/>
      <c r="OH806" s="7"/>
      <c r="OI806" s="7"/>
      <c r="OJ806" s="7"/>
      <c r="OK806" s="7"/>
      <c r="OL806" s="7"/>
      <c r="OM806" s="7"/>
      <c r="ON806" s="7"/>
      <c r="OO806" s="7"/>
      <c r="OP806" s="7"/>
      <c r="OQ806" s="7"/>
      <c r="OR806" s="7"/>
      <c r="OS806" s="7"/>
      <c r="OT806" s="7"/>
      <c r="OU806" s="7"/>
      <c r="OV806" s="7"/>
      <c r="OW806" s="7"/>
      <c r="OX806" s="7"/>
      <c r="OY806" s="7"/>
      <c r="OZ806" s="7"/>
      <c r="PA806" s="7"/>
      <c r="PB806" s="7"/>
      <c r="PC806" s="7"/>
      <c r="PD806" s="7"/>
      <c r="PE806" s="7"/>
      <c r="PF806" s="7"/>
      <c r="PG806" s="7"/>
      <c r="PH806" s="7"/>
      <c r="PI806" s="7"/>
      <c r="PJ806" s="7"/>
      <c r="PK806" s="7"/>
      <c r="PL806" s="7"/>
      <c r="PM806" s="7"/>
      <c r="PN806" s="7"/>
      <c r="PO806" s="7"/>
      <c r="PP806" s="7"/>
      <c r="PQ806" s="7"/>
      <c r="PR806" s="7"/>
      <c r="PS806" s="7"/>
      <c r="PT806" s="7"/>
      <c r="PU806" s="7"/>
      <c r="PV806" s="7"/>
      <c r="PW806" s="7"/>
      <c r="PX806" s="7"/>
      <c r="PY806" s="7"/>
      <c r="PZ806" s="7"/>
      <c r="QA806" s="7"/>
      <c r="QB806" s="7"/>
      <c r="QC806" s="7"/>
      <c r="QD806" s="7"/>
      <c r="QE806" s="7"/>
      <c r="QF806" s="7"/>
      <c r="QG806" s="7"/>
      <c r="QH806" s="7"/>
      <c r="QI806" s="7"/>
      <c r="QJ806" s="7"/>
      <c r="QK806" s="7"/>
      <c r="QL806" s="7"/>
      <c r="QM806" s="7"/>
      <c r="QN806" s="7"/>
      <c r="QO806" s="7"/>
      <c r="QP806" s="7"/>
      <c r="QQ806" s="7"/>
      <c r="QR806" s="7"/>
      <c r="QS806" s="7"/>
      <c r="QT806" s="7"/>
      <c r="QU806" s="7"/>
      <c r="QV806" s="7"/>
      <c r="QW806" s="7"/>
      <c r="QX806" s="7"/>
      <c r="QY806" s="7"/>
      <c r="QZ806" s="7"/>
      <c r="RA806" s="7"/>
      <c r="RB806" s="7"/>
      <c r="RC806" s="7"/>
      <c r="RD806" s="7"/>
      <c r="RE806" s="7"/>
      <c r="RF806" s="7"/>
      <c r="RG806" s="7"/>
      <c r="RH806" s="7"/>
      <c r="RI806" s="7"/>
      <c r="RJ806" s="7"/>
      <c r="RK806" s="7"/>
      <c r="RL806" s="7"/>
      <c r="RM806" s="7"/>
      <c r="RN806" s="7"/>
      <c r="RO806" s="7"/>
      <c r="RP806" s="7"/>
      <c r="RQ806" s="7"/>
      <c r="RR806" s="7"/>
      <c r="RS806" s="7"/>
      <c r="RT806" s="7"/>
      <c r="RU806" s="7"/>
      <c r="RV806" s="7"/>
      <c r="RW806" s="7"/>
      <c r="RX806" s="7"/>
      <c r="RY806" s="7"/>
      <c r="RZ806" s="7"/>
      <c r="SA806" s="7"/>
      <c r="SB806" s="7"/>
      <c r="SC806" s="7"/>
      <c r="SD806" s="7"/>
      <c r="SE806" s="7"/>
      <c r="SF806" s="7"/>
      <c r="SG806" s="7"/>
      <c r="SH806" s="7"/>
      <c r="SI806" s="7"/>
      <c r="SJ806" s="7"/>
      <c r="SK806" s="7"/>
    </row>
    <row r="807" ht="14.2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  <c r="DT807" s="7"/>
      <c r="DU807" s="7"/>
      <c r="DV807" s="7"/>
      <c r="DW807" s="7"/>
      <c r="DX807" s="7"/>
      <c r="DY807" s="7"/>
      <c r="DZ807" s="7"/>
      <c r="EA807" s="7"/>
      <c r="EB807" s="7"/>
      <c r="EC807" s="7"/>
      <c r="ED807" s="7"/>
      <c r="EE807" s="7"/>
      <c r="EF807" s="7"/>
      <c r="EG807" s="7"/>
      <c r="EH807" s="7"/>
      <c r="EI807" s="7"/>
      <c r="EJ807" s="7"/>
      <c r="EK807" s="7"/>
      <c r="EL807" s="7"/>
      <c r="EM807" s="7"/>
      <c r="EN807" s="7"/>
      <c r="EO807" s="7"/>
      <c r="EP807" s="7"/>
      <c r="EQ807" s="7"/>
      <c r="ER807" s="7"/>
      <c r="ES807" s="7"/>
      <c r="ET807" s="7"/>
      <c r="EU807" s="7"/>
      <c r="EV807" s="7"/>
      <c r="EW807" s="7"/>
      <c r="EX807" s="7"/>
      <c r="EY807" s="7"/>
      <c r="EZ807" s="7"/>
      <c r="FA807" s="7"/>
      <c r="FB807" s="7"/>
      <c r="FC807" s="7"/>
      <c r="FD807" s="7"/>
      <c r="FE807" s="7"/>
      <c r="FF807" s="7"/>
      <c r="FG807" s="7"/>
      <c r="FH807" s="7"/>
      <c r="FI807" s="7"/>
      <c r="FJ807" s="7"/>
      <c r="FK807" s="7"/>
      <c r="FL807" s="7"/>
      <c r="FM807" s="7"/>
      <c r="FN807" s="7"/>
      <c r="FO807" s="7"/>
      <c r="FP807" s="7"/>
      <c r="FQ807" s="7"/>
      <c r="FR807" s="7"/>
      <c r="FS807" s="7"/>
      <c r="FT807" s="7"/>
      <c r="FU807" s="7"/>
      <c r="FV807" s="7"/>
      <c r="FW807" s="7"/>
      <c r="FX807" s="7"/>
      <c r="FY807" s="7"/>
      <c r="FZ807" s="7"/>
      <c r="GA807" s="7"/>
      <c r="GB807" s="7"/>
      <c r="GC807" s="7"/>
      <c r="GD807" s="7"/>
      <c r="GE807" s="7"/>
      <c r="GF807" s="7"/>
      <c r="GG807" s="7"/>
      <c r="GH807" s="7"/>
      <c r="GI807" s="7"/>
      <c r="GJ807" s="7"/>
      <c r="GK807" s="7"/>
      <c r="GL807" s="7"/>
      <c r="GM807" s="7"/>
      <c r="GN807" s="7"/>
      <c r="GO807" s="7"/>
      <c r="GP807" s="7"/>
      <c r="GQ807" s="7"/>
      <c r="GR807" s="7"/>
      <c r="GS807" s="7"/>
      <c r="GT807" s="7"/>
      <c r="GU807" s="7"/>
      <c r="GV807" s="7"/>
      <c r="GW807" s="7"/>
      <c r="GX807" s="7"/>
      <c r="GY807" s="7"/>
      <c r="GZ807" s="7"/>
      <c r="HA807" s="7"/>
      <c r="HB807" s="7"/>
      <c r="HC807" s="7"/>
      <c r="HD807" s="7"/>
      <c r="HE807" s="7"/>
      <c r="HF807" s="7"/>
      <c r="HG807" s="7"/>
      <c r="HH807" s="7"/>
      <c r="HI807" s="7"/>
      <c r="HJ807" s="7"/>
      <c r="HK807" s="7"/>
      <c r="HL807" s="7"/>
      <c r="HM807" s="7"/>
      <c r="HN807" s="7"/>
      <c r="HO807" s="7"/>
      <c r="HP807" s="7"/>
      <c r="HQ807" s="7"/>
      <c r="HR807" s="7"/>
      <c r="HS807" s="7"/>
      <c r="HT807" s="7"/>
      <c r="HU807" s="7"/>
      <c r="HV807" s="7"/>
      <c r="HW807" s="7"/>
      <c r="HX807" s="7"/>
      <c r="HY807" s="7"/>
      <c r="HZ807" s="7"/>
      <c r="IA807" s="7"/>
      <c r="IB807" s="7"/>
      <c r="IC807" s="7"/>
      <c r="ID807" s="7"/>
      <c r="IE807" s="7"/>
      <c r="IF807" s="7"/>
      <c r="IG807" s="7"/>
      <c r="IH807" s="7"/>
      <c r="II807" s="7"/>
      <c r="IJ807" s="7"/>
      <c r="IK807" s="7"/>
      <c r="IL807" s="7"/>
      <c r="IM807" s="7"/>
      <c r="IN807" s="7"/>
      <c r="IO807" s="7"/>
      <c r="IP807" s="7"/>
      <c r="IQ807" s="7"/>
      <c r="IR807" s="7"/>
      <c r="IS807" s="7"/>
      <c r="IT807" s="7"/>
      <c r="IU807" s="7"/>
      <c r="IV807" s="7"/>
      <c r="IW807" s="7"/>
      <c r="IX807" s="7"/>
      <c r="IY807" s="7"/>
      <c r="IZ807" s="7"/>
      <c r="JA807" s="7"/>
      <c r="JB807" s="7"/>
      <c r="JC807" s="7"/>
      <c r="JD807" s="7"/>
      <c r="JE807" s="7"/>
      <c r="JF807" s="7"/>
      <c r="JG807" s="7"/>
      <c r="JH807" s="7"/>
      <c r="JI807" s="7"/>
      <c r="JJ807" s="7"/>
      <c r="JK807" s="7"/>
      <c r="JL807" s="7"/>
      <c r="JM807" s="7"/>
      <c r="JN807" s="7"/>
      <c r="JO807" s="7"/>
      <c r="JP807" s="7"/>
      <c r="JQ807" s="7"/>
      <c r="JR807" s="7"/>
      <c r="JS807" s="7"/>
      <c r="JT807" s="7"/>
      <c r="JU807" s="7"/>
      <c r="JV807" s="7"/>
      <c r="JW807" s="7"/>
      <c r="JX807" s="7"/>
      <c r="JY807" s="7"/>
      <c r="JZ807" s="7"/>
      <c r="KA807" s="7"/>
      <c r="KB807" s="7"/>
      <c r="KC807" s="7"/>
      <c r="KD807" s="7"/>
      <c r="KE807" s="7"/>
      <c r="KF807" s="7"/>
      <c r="KG807" s="7"/>
      <c r="KH807" s="7"/>
      <c r="KI807" s="7"/>
      <c r="KJ807" s="7"/>
      <c r="KK807" s="7"/>
      <c r="KL807" s="7"/>
      <c r="KM807" s="7"/>
      <c r="KN807" s="7"/>
      <c r="KO807" s="7"/>
      <c r="KP807" s="7"/>
      <c r="KQ807" s="7"/>
      <c r="KR807" s="7"/>
      <c r="KS807" s="7"/>
      <c r="KT807" s="7"/>
      <c r="KU807" s="7"/>
      <c r="KV807" s="7"/>
      <c r="KW807" s="7"/>
      <c r="KX807" s="7"/>
      <c r="KY807" s="7"/>
      <c r="KZ807" s="7"/>
      <c r="LA807" s="7"/>
      <c r="LB807" s="7"/>
      <c r="LC807" s="7"/>
      <c r="LD807" s="7"/>
      <c r="LE807" s="7"/>
      <c r="LF807" s="7"/>
      <c r="LG807" s="7"/>
      <c r="LH807" s="7"/>
      <c r="LI807" s="7"/>
      <c r="LJ807" s="7"/>
      <c r="LK807" s="7"/>
      <c r="LL807" s="7"/>
      <c r="LM807" s="7"/>
      <c r="LN807" s="7"/>
      <c r="LO807" s="7"/>
      <c r="LP807" s="7"/>
      <c r="LQ807" s="7"/>
      <c r="LR807" s="7"/>
      <c r="LS807" s="7"/>
      <c r="LT807" s="7"/>
      <c r="LU807" s="7"/>
      <c r="LV807" s="7"/>
      <c r="LW807" s="7"/>
      <c r="LX807" s="7"/>
      <c r="LY807" s="7"/>
      <c r="LZ807" s="7"/>
      <c r="MA807" s="7"/>
      <c r="MB807" s="7"/>
      <c r="MC807" s="7"/>
      <c r="MD807" s="7"/>
      <c r="ME807" s="7"/>
      <c r="MF807" s="7"/>
      <c r="MG807" s="7"/>
      <c r="MH807" s="7"/>
      <c r="MI807" s="7"/>
      <c r="MJ807" s="7"/>
      <c r="MK807" s="7"/>
      <c r="ML807" s="7"/>
      <c r="MM807" s="7"/>
      <c r="MN807" s="7"/>
      <c r="MO807" s="7"/>
      <c r="MP807" s="7"/>
      <c r="MQ807" s="7"/>
      <c r="MR807" s="7"/>
      <c r="MS807" s="7"/>
      <c r="MT807" s="7"/>
      <c r="MU807" s="7"/>
      <c r="MV807" s="7"/>
      <c r="MW807" s="7"/>
      <c r="MX807" s="7"/>
      <c r="MY807" s="7"/>
      <c r="MZ807" s="7"/>
      <c r="NA807" s="7"/>
      <c r="NB807" s="7"/>
      <c r="NC807" s="7"/>
      <c r="ND807" s="7"/>
      <c r="NE807" s="7"/>
      <c r="NF807" s="7"/>
      <c r="NG807" s="7"/>
      <c r="NH807" s="7"/>
      <c r="NI807" s="7"/>
      <c r="NJ807" s="7"/>
      <c r="NK807" s="7"/>
      <c r="NL807" s="7"/>
      <c r="NM807" s="7"/>
      <c r="NN807" s="7"/>
      <c r="NO807" s="7"/>
      <c r="NP807" s="7"/>
      <c r="NQ807" s="7"/>
      <c r="NR807" s="7"/>
      <c r="NS807" s="7"/>
      <c r="NT807" s="7"/>
      <c r="NU807" s="7"/>
      <c r="NV807" s="7"/>
      <c r="NW807" s="7"/>
      <c r="NX807" s="7"/>
      <c r="NY807" s="7"/>
      <c r="NZ807" s="7"/>
      <c r="OA807" s="7"/>
      <c r="OB807" s="7"/>
      <c r="OC807" s="7"/>
      <c r="OD807" s="7"/>
      <c r="OE807" s="7"/>
      <c r="OF807" s="7"/>
      <c r="OG807" s="7"/>
      <c r="OH807" s="7"/>
      <c r="OI807" s="7"/>
      <c r="OJ807" s="7"/>
      <c r="OK807" s="7"/>
      <c r="OL807" s="7"/>
      <c r="OM807" s="7"/>
      <c r="ON807" s="7"/>
      <c r="OO807" s="7"/>
      <c r="OP807" s="7"/>
      <c r="OQ807" s="7"/>
      <c r="OR807" s="7"/>
      <c r="OS807" s="7"/>
      <c r="OT807" s="7"/>
      <c r="OU807" s="7"/>
      <c r="OV807" s="7"/>
      <c r="OW807" s="7"/>
      <c r="OX807" s="7"/>
      <c r="OY807" s="7"/>
      <c r="OZ807" s="7"/>
      <c r="PA807" s="7"/>
      <c r="PB807" s="7"/>
      <c r="PC807" s="7"/>
      <c r="PD807" s="7"/>
      <c r="PE807" s="7"/>
      <c r="PF807" s="7"/>
      <c r="PG807" s="7"/>
      <c r="PH807" s="7"/>
      <c r="PI807" s="7"/>
      <c r="PJ807" s="7"/>
      <c r="PK807" s="7"/>
      <c r="PL807" s="7"/>
      <c r="PM807" s="7"/>
      <c r="PN807" s="7"/>
      <c r="PO807" s="7"/>
      <c r="PP807" s="7"/>
      <c r="PQ807" s="7"/>
      <c r="PR807" s="7"/>
      <c r="PS807" s="7"/>
      <c r="PT807" s="7"/>
      <c r="PU807" s="7"/>
      <c r="PV807" s="7"/>
      <c r="PW807" s="7"/>
      <c r="PX807" s="7"/>
      <c r="PY807" s="7"/>
      <c r="PZ807" s="7"/>
      <c r="QA807" s="7"/>
      <c r="QB807" s="7"/>
      <c r="QC807" s="7"/>
      <c r="QD807" s="7"/>
      <c r="QE807" s="7"/>
      <c r="QF807" s="7"/>
      <c r="QG807" s="7"/>
      <c r="QH807" s="7"/>
      <c r="QI807" s="7"/>
      <c r="QJ807" s="7"/>
      <c r="QK807" s="7"/>
      <c r="QL807" s="7"/>
      <c r="QM807" s="7"/>
      <c r="QN807" s="7"/>
      <c r="QO807" s="7"/>
      <c r="QP807" s="7"/>
      <c r="QQ807" s="7"/>
      <c r="QR807" s="7"/>
      <c r="QS807" s="7"/>
      <c r="QT807" s="7"/>
      <c r="QU807" s="7"/>
      <c r="QV807" s="7"/>
      <c r="QW807" s="7"/>
      <c r="QX807" s="7"/>
      <c r="QY807" s="7"/>
      <c r="QZ807" s="7"/>
      <c r="RA807" s="7"/>
      <c r="RB807" s="7"/>
      <c r="RC807" s="7"/>
      <c r="RD807" s="7"/>
      <c r="RE807" s="7"/>
      <c r="RF807" s="7"/>
      <c r="RG807" s="7"/>
      <c r="RH807" s="7"/>
      <c r="RI807" s="7"/>
      <c r="RJ807" s="7"/>
      <c r="RK807" s="7"/>
      <c r="RL807" s="7"/>
      <c r="RM807" s="7"/>
      <c r="RN807" s="7"/>
      <c r="RO807" s="7"/>
      <c r="RP807" s="7"/>
      <c r="RQ807" s="7"/>
      <c r="RR807" s="7"/>
      <c r="RS807" s="7"/>
      <c r="RT807" s="7"/>
      <c r="RU807" s="7"/>
      <c r="RV807" s="7"/>
      <c r="RW807" s="7"/>
      <c r="RX807" s="7"/>
      <c r="RY807" s="7"/>
      <c r="RZ807" s="7"/>
      <c r="SA807" s="7"/>
      <c r="SB807" s="7"/>
      <c r="SC807" s="7"/>
      <c r="SD807" s="7"/>
      <c r="SE807" s="7"/>
      <c r="SF807" s="7"/>
      <c r="SG807" s="7"/>
      <c r="SH807" s="7"/>
      <c r="SI807" s="7"/>
      <c r="SJ807" s="7"/>
      <c r="SK807" s="7"/>
    </row>
    <row r="808" ht="14.2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  <c r="DT808" s="7"/>
      <c r="DU808" s="7"/>
      <c r="DV808" s="7"/>
      <c r="DW808" s="7"/>
      <c r="DX808" s="7"/>
      <c r="DY808" s="7"/>
      <c r="DZ808" s="7"/>
      <c r="EA808" s="7"/>
      <c r="EB808" s="7"/>
      <c r="EC808" s="7"/>
      <c r="ED808" s="7"/>
      <c r="EE808" s="7"/>
      <c r="EF808" s="7"/>
      <c r="EG808" s="7"/>
      <c r="EH808" s="7"/>
      <c r="EI808" s="7"/>
      <c r="EJ808" s="7"/>
      <c r="EK808" s="7"/>
      <c r="EL808" s="7"/>
      <c r="EM808" s="7"/>
      <c r="EN808" s="7"/>
      <c r="EO808" s="7"/>
      <c r="EP808" s="7"/>
      <c r="EQ808" s="7"/>
      <c r="ER808" s="7"/>
      <c r="ES808" s="7"/>
      <c r="ET808" s="7"/>
      <c r="EU808" s="7"/>
      <c r="EV808" s="7"/>
      <c r="EW808" s="7"/>
      <c r="EX808" s="7"/>
      <c r="EY808" s="7"/>
      <c r="EZ808" s="7"/>
      <c r="FA808" s="7"/>
      <c r="FB808" s="7"/>
      <c r="FC808" s="7"/>
      <c r="FD808" s="7"/>
      <c r="FE808" s="7"/>
      <c r="FF808" s="7"/>
      <c r="FG808" s="7"/>
      <c r="FH808" s="7"/>
      <c r="FI808" s="7"/>
      <c r="FJ808" s="7"/>
      <c r="FK808" s="7"/>
      <c r="FL808" s="7"/>
      <c r="FM808" s="7"/>
      <c r="FN808" s="7"/>
      <c r="FO808" s="7"/>
      <c r="FP808" s="7"/>
      <c r="FQ808" s="7"/>
      <c r="FR808" s="7"/>
      <c r="FS808" s="7"/>
      <c r="FT808" s="7"/>
      <c r="FU808" s="7"/>
      <c r="FV808" s="7"/>
      <c r="FW808" s="7"/>
      <c r="FX808" s="7"/>
      <c r="FY808" s="7"/>
      <c r="FZ808" s="7"/>
      <c r="GA808" s="7"/>
      <c r="GB808" s="7"/>
      <c r="GC808" s="7"/>
      <c r="GD808" s="7"/>
      <c r="GE808" s="7"/>
      <c r="GF808" s="7"/>
      <c r="GG808" s="7"/>
      <c r="GH808" s="7"/>
      <c r="GI808" s="7"/>
      <c r="GJ808" s="7"/>
      <c r="GK808" s="7"/>
      <c r="GL808" s="7"/>
      <c r="GM808" s="7"/>
      <c r="GN808" s="7"/>
      <c r="GO808" s="7"/>
      <c r="GP808" s="7"/>
      <c r="GQ808" s="7"/>
      <c r="GR808" s="7"/>
      <c r="GS808" s="7"/>
      <c r="GT808" s="7"/>
      <c r="GU808" s="7"/>
      <c r="GV808" s="7"/>
      <c r="GW808" s="7"/>
      <c r="GX808" s="7"/>
      <c r="GY808" s="7"/>
      <c r="GZ808" s="7"/>
      <c r="HA808" s="7"/>
      <c r="HB808" s="7"/>
      <c r="HC808" s="7"/>
      <c r="HD808" s="7"/>
      <c r="HE808" s="7"/>
      <c r="HF808" s="7"/>
      <c r="HG808" s="7"/>
      <c r="HH808" s="7"/>
      <c r="HI808" s="7"/>
      <c r="HJ808" s="7"/>
      <c r="HK808" s="7"/>
      <c r="HL808" s="7"/>
      <c r="HM808" s="7"/>
      <c r="HN808" s="7"/>
      <c r="HO808" s="7"/>
      <c r="HP808" s="7"/>
      <c r="HQ808" s="7"/>
      <c r="HR808" s="7"/>
      <c r="HS808" s="7"/>
      <c r="HT808" s="7"/>
      <c r="HU808" s="7"/>
      <c r="HV808" s="7"/>
      <c r="HW808" s="7"/>
      <c r="HX808" s="7"/>
      <c r="HY808" s="7"/>
      <c r="HZ808" s="7"/>
      <c r="IA808" s="7"/>
      <c r="IB808" s="7"/>
      <c r="IC808" s="7"/>
      <c r="ID808" s="7"/>
      <c r="IE808" s="7"/>
      <c r="IF808" s="7"/>
      <c r="IG808" s="7"/>
      <c r="IH808" s="7"/>
      <c r="II808" s="7"/>
      <c r="IJ808" s="7"/>
      <c r="IK808" s="7"/>
      <c r="IL808" s="7"/>
      <c r="IM808" s="7"/>
      <c r="IN808" s="7"/>
      <c r="IO808" s="7"/>
      <c r="IP808" s="7"/>
      <c r="IQ808" s="7"/>
      <c r="IR808" s="7"/>
      <c r="IS808" s="7"/>
      <c r="IT808" s="7"/>
      <c r="IU808" s="7"/>
      <c r="IV808" s="7"/>
      <c r="IW808" s="7"/>
      <c r="IX808" s="7"/>
      <c r="IY808" s="7"/>
      <c r="IZ808" s="7"/>
      <c r="JA808" s="7"/>
      <c r="JB808" s="7"/>
      <c r="JC808" s="7"/>
      <c r="JD808" s="7"/>
      <c r="JE808" s="7"/>
      <c r="JF808" s="7"/>
      <c r="JG808" s="7"/>
      <c r="JH808" s="7"/>
      <c r="JI808" s="7"/>
      <c r="JJ808" s="7"/>
      <c r="JK808" s="7"/>
      <c r="JL808" s="7"/>
      <c r="JM808" s="7"/>
      <c r="JN808" s="7"/>
      <c r="JO808" s="7"/>
      <c r="JP808" s="7"/>
      <c r="JQ808" s="7"/>
      <c r="JR808" s="7"/>
      <c r="JS808" s="7"/>
      <c r="JT808" s="7"/>
      <c r="JU808" s="7"/>
      <c r="JV808" s="7"/>
      <c r="JW808" s="7"/>
      <c r="JX808" s="7"/>
      <c r="JY808" s="7"/>
      <c r="JZ808" s="7"/>
      <c r="KA808" s="7"/>
      <c r="KB808" s="7"/>
      <c r="KC808" s="7"/>
      <c r="KD808" s="7"/>
      <c r="KE808" s="7"/>
      <c r="KF808" s="7"/>
      <c r="KG808" s="7"/>
      <c r="KH808" s="7"/>
      <c r="KI808" s="7"/>
      <c r="KJ808" s="7"/>
      <c r="KK808" s="7"/>
      <c r="KL808" s="7"/>
      <c r="KM808" s="7"/>
      <c r="KN808" s="7"/>
      <c r="KO808" s="7"/>
      <c r="KP808" s="7"/>
      <c r="KQ808" s="7"/>
      <c r="KR808" s="7"/>
      <c r="KS808" s="7"/>
      <c r="KT808" s="7"/>
      <c r="KU808" s="7"/>
      <c r="KV808" s="7"/>
      <c r="KW808" s="7"/>
      <c r="KX808" s="7"/>
      <c r="KY808" s="7"/>
      <c r="KZ808" s="7"/>
      <c r="LA808" s="7"/>
      <c r="LB808" s="7"/>
      <c r="LC808" s="7"/>
      <c r="LD808" s="7"/>
      <c r="LE808" s="7"/>
      <c r="LF808" s="7"/>
      <c r="LG808" s="7"/>
      <c r="LH808" s="7"/>
      <c r="LI808" s="7"/>
      <c r="LJ808" s="7"/>
      <c r="LK808" s="7"/>
      <c r="LL808" s="7"/>
      <c r="LM808" s="7"/>
      <c r="LN808" s="7"/>
      <c r="LO808" s="7"/>
      <c r="LP808" s="7"/>
      <c r="LQ808" s="7"/>
      <c r="LR808" s="7"/>
      <c r="LS808" s="7"/>
      <c r="LT808" s="7"/>
      <c r="LU808" s="7"/>
      <c r="LV808" s="7"/>
      <c r="LW808" s="7"/>
      <c r="LX808" s="7"/>
      <c r="LY808" s="7"/>
      <c r="LZ808" s="7"/>
      <c r="MA808" s="7"/>
      <c r="MB808" s="7"/>
      <c r="MC808" s="7"/>
      <c r="MD808" s="7"/>
      <c r="ME808" s="7"/>
      <c r="MF808" s="7"/>
      <c r="MG808" s="7"/>
      <c r="MH808" s="7"/>
      <c r="MI808" s="7"/>
      <c r="MJ808" s="7"/>
      <c r="MK808" s="7"/>
      <c r="ML808" s="7"/>
      <c r="MM808" s="7"/>
      <c r="MN808" s="7"/>
      <c r="MO808" s="7"/>
      <c r="MP808" s="7"/>
      <c r="MQ808" s="7"/>
      <c r="MR808" s="7"/>
      <c r="MS808" s="7"/>
      <c r="MT808" s="7"/>
      <c r="MU808" s="7"/>
      <c r="MV808" s="7"/>
      <c r="MW808" s="7"/>
      <c r="MX808" s="7"/>
      <c r="MY808" s="7"/>
      <c r="MZ808" s="7"/>
      <c r="NA808" s="7"/>
      <c r="NB808" s="7"/>
      <c r="NC808" s="7"/>
      <c r="ND808" s="7"/>
      <c r="NE808" s="7"/>
      <c r="NF808" s="7"/>
      <c r="NG808" s="7"/>
      <c r="NH808" s="7"/>
      <c r="NI808" s="7"/>
      <c r="NJ808" s="7"/>
      <c r="NK808" s="7"/>
      <c r="NL808" s="7"/>
      <c r="NM808" s="7"/>
      <c r="NN808" s="7"/>
      <c r="NO808" s="7"/>
      <c r="NP808" s="7"/>
      <c r="NQ808" s="7"/>
      <c r="NR808" s="7"/>
      <c r="NS808" s="7"/>
      <c r="NT808" s="7"/>
      <c r="NU808" s="7"/>
      <c r="NV808" s="7"/>
      <c r="NW808" s="7"/>
      <c r="NX808" s="7"/>
      <c r="NY808" s="7"/>
      <c r="NZ808" s="7"/>
      <c r="OA808" s="7"/>
      <c r="OB808" s="7"/>
      <c r="OC808" s="7"/>
      <c r="OD808" s="7"/>
      <c r="OE808" s="7"/>
      <c r="OF808" s="7"/>
      <c r="OG808" s="7"/>
      <c r="OH808" s="7"/>
      <c r="OI808" s="7"/>
      <c r="OJ808" s="7"/>
      <c r="OK808" s="7"/>
      <c r="OL808" s="7"/>
      <c r="OM808" s="7"/>
      <c r="ON808" s="7"/>
      <c r="OO808" s="7"/>
      <c r="OP808" s="7"/>
      <c r="OQ808" s="7"/>
      <c r="OR808" s="7"/>
      <c r="OS808" s="7"/>
      <c r="OT808" s="7"/>
      <c r="OU808" s="7"/>
      <c r="OV808" s="7"/>
      <c r="OW808" s="7"/>
      <c r="OX808" s="7"/>
      <c r="OY808" s="7"/>
      <c r="OZ808" s="7"/>
      <c r="PA808" s="7"/>
      <c r="PB808" s="7"/>
      <c r="PC808" s="7"/>
      <c r="PD808" s="7"/>
      <c r="PE808" s="7"/>
      <c r="PF808" s="7"/>
      <c r="PG808" s="7"/>
      <c r="PH808" s="7"/>
      <c r="PI808" s="7"/>
      <c r="PJ808" s="7"/>
      <c r="PK808" s="7"/>
      <c r="PL808" s="7"/>
      <c r="PM808" s="7"/>
      <c r="PN808" s="7"/>
      <c r="PO808" s="7"/>
      <c r="PP808" s="7"/>
      <c r="PQ808" s="7"/>
      <c r="PR808" s="7"/>
      <c r="PS808" s="7"/>
      <c r="PT808" s="7"/>
      <c r="PU808" s="7"/>
      <c r="PV808" s="7"/>
      <c r="PW808" s="7"/>
      <c r="PX808" s="7"/>
      <c r="PY808" s="7"/>
      <c r="PZ808" s="7"/>
      <c r="QA808" s="7"/>
      <c r="QB808" s="7"/>
      <c r="QC808" s="7"/>
      <c r="QD808" s="7"/>
      <c r="QE808" s="7"/>
      <c r="QF808" s="7"/>
      <c r="QG808" s="7"/>
      <c r="QH808" s="7"/>
      <c r="QI808" s="7"/>
      <c r="QJ808" s="7"/>
      <c r="QK808" s="7"/>
      <c r="QL808" s="7"/>
      <c r="QM808" s="7"/>
      <c r="QN808" s="7"/>
      <c r="QO808" s="7"/>
      <c r="QP808" s="7"/>
      <c r="QQ808" s="7"/>
      <c r="QR808" s="7"/>
      <c r="QS808" s="7"/>
      <c r="QT808" s="7"/>
      <c r="QU808" s="7"/>
      <c r="QV808" s="7"/>
      <c r="QW808" s="7"/>
      <c r="QX808" s="7"/>
      <c r="QY808" s="7"/>
      <c r="QZ808" s="7"/>
      <c r="RA808" s="7"/>
      <c r="RB808" s="7"/>
      <c r="RC808" s="7"/>
      <c r="RD808" s="7"/>
      <c r="RE808" s="7"/>
      <c r="RF808" s="7"/>
      <c r="RG808" s="7"/>
      <c r="RH808" s="7"/>
      <c r="RI808" s="7"/>
      <c r="RJ808" s="7"/>
      <c r="RK808" s="7"/>
      <c r="RL808" s="7"/>
      <c r="RM808" s="7"/>
      <c r="RN808" s="7"/>
      <c r="RO808" s="7"/>
      <c r="RP808" s="7"/>
      <c r="RQ808" s="7"/>
      <c r="RR808" s="7"/>
      <c r="RS808" s="7"/>
      <c r="RT808" s="7"/>
      <c r="RU808" s="7"/>
      <c r="RV808" s="7"/>
      <c r="RW808" s="7"/>
      <c r="RX808" s="7"/>
      <c r="RY808" s="7"/>
      <c r="RZ808" s="7"/>
      <c r="SA808" s="7"/>
      <c r="SB808" s="7"/>
      <c r="SC808" s="7"/>
      <c r="SD808" s="7"/>
      <c r="SE808" s="7"/>
      <c r="SF808" s="7"/>
      <c r="SG808" s="7"/>
      <c r="SH808" s="7"/>
      <c r="SI808" s="7"/>
      <c r="SJ808" s="7"/>
      <c r="SK808" s="7"/>
    </row>
    <row r="809" ht="14.2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  <c r="DT809" s="7"/>
      <c r="DU809" s="7"/>
      <c r="DV809" s="7"/>
      <c r="DW809" s="7"/>
      <c r="DX809" s="7"/>
      <c r="DY809" s="7"/>
      <c r="DZ809" s="7"/>
      <c r="EA809" s="7"/>
      <c r="EB809" s="7"/>
      <c r="EC809" s="7"/>
      <c r="ED809" s="7"/>
      <c r="EE809" s="7"/>
      <c r="EF809" s="7"/>
      <c r="EG809" s="7"/>
      <c r="EH809" s="7"/>
      <c r="EI809" s="7"/>
      <c r="EJ809" s="7"/>
      <c r="EK809" s="7"/>
      <c r="EL809" s="7"/>
      <c r="EM809" s="7"/>
      <c r="EN809" s="7"/>
      <c r="EO809" s="7"/>
      <c r="EP809" s="7"/>
      <c r="EQ809" s="7"/>
      <c r="ER809" s="7"/>
      <c r="ES809" s="7"/>
      <c r="ET809" s="7"/>
      <c r="EU809" s="7"/>
      <c r="EV809" s="7"/>
      <c r="EW809" s="7"/>
      <c r="EX809" s="7"/>
      <c r="EY809" s="7"/>
      <c r="EZ809" s="7"/>
      <c r="FA809" s="7"/>
      <c r="FB809" s="7"/>
      <c r="FC809" s="7"/>
      <c r="FD809" s="7"/>
      <c r="FE809" s="7"/>
      <c r="FF809" s="7"/>
      <c r="FG809" s="7"/>
      <c r="FH809" s="7"/>
      <c r="FI809" s="7"/>
      <c r="FJ809" s="7"/>
      <c r="FK809" s="7"/>
      <c r="FL809" s="7"/>
      <c r="FM809" s="7"/>
      <c r="FN809" s="7"/>
      <c r="FO809" s="7"/>
      <c r="FP809" s="7"/>
      <c r="FQ809" s="7"/>
      <c r="FR809" s="7"/>
      <c r="FS809" s="7"/>
      <c r="FT809" s="7"/>
      <c r="FU809" s="7"/>
      <c r="FV809" s="7"/>
      <c r="FW809" s="7"/>
      <c r="FX809" s="7"/>
      <c r="FY809" s="7"/>
      <c r="FZ809" s="7"/>
      <c r="GA809" s="7"/>
      <c r="GB809" s="7"/>
      <c r="GC809" s="7"/>
      <c r="GD809" s="7"/>
      <c r="GE809" s="7"/>
      <c r="GF809" s="7"/>
      <c r="GG809" s="7"/>
      <c r="GH809" s="7"/>
      <c r="GI809" s="7"/>
      <c r="GJ809" s="7"/>
      <c r="GK809" s="7"/>
      <c r="GL809" s="7"/>
      <c r="GM809" s="7"/>
      <c r="GN809" s="7"/>
      <c r="GO809" s="7"/>
      <c r="GP809" s="7"/>
      <c r="GQ809" s="7"/>
      <c r="GR809" s="7"/>
      <c r="GS809" s="7"/>
      <c r="GT809" s="7"/>
      <c r="GU809" s="7"/>
      <c r="GV809" s="7"/>
      <c r="GW809" s="7"/>
      <c r="GX809" s="7"/>
      <c r="GY809" s="7"/>
      <c r="GZ809" s="7"/>
      <c r="HA809" s="7"/>
      <c r="HB809" s="7"/>
      <c r="HC809" s="7"/>
      <c r="HD809" s="7"/>
      <c r="HE809" s="7"/>
      <c r="HF809" s="7"/>
      <c r="HG809" s="7"/>
      <c r="HH809" s="7"/>
      <c r="HI809" s="7"/>
      <c r="HJ809" s="7"/>
      <c r="HK809" s="7"/>
      <c r="HL809" s="7"/>
      <c r="HM809" s="7"/>
      <c r="HN809" s="7"/>
      <c r="HO809" s="7"/>
      <c r="HP809" s="7"/>
      <c r="HQ809" s="7"/>
      <c r="HR809" s="7"/>
      <c r="HS809" s="7"/>
      <c r="HT809" s="7"/>
      <c r="HU809" s="7"/>
      <c r="HV809" s="7"/>
      <c r="HW809" s="7"/>
      <c r="HX809" s="7"/>
      <c r="HY809" s="7"/>
      <c r="HZ809" s="7"/>
      <c r="IA809" s="7"/>
      <c r="IB809" s="7"/>
      <c r="IC809" s="7"/>
      <c r="ID809" s="7"/>
      <c r="IE809" s="7"/>
      <c r="IF809" s="7"/>
      <c r="IG809" s="7"/>
      <c r="IH809" s="7"/>
      <c r="II809" s="7"/>
      <c r="IJ809" s="7"/>
      <c r="IK809" s="7"/>
      <c r="IL809" s="7"/>
      <c r="IM809" s="7"/>
      <c r="IN809" s="7"/>
      <c r="IO809" s="7"/>
      <c r="IP809" s="7"/>
      <c r="IQ809" s="7"/>
      <c r="IR809" s="7"/>
      <c r="IS809" s="7"/>
      <c r="IT809" s="7"/>
      <c r="IU809" s="7"/>
      <c r="IV809" s="7"/>
      <c r="IW809" s="7"/>
      <c r="IX809" s="7"/>
      <c r="IY809" s="7"/>
      <c r="IZ809" s="7"/>
      <c r="JA809" s="7"/>
      <c r="JB809" s="7"/>
      <c r="JC809" s="7"/>
      <c r="JD809" s="7"/>
      <c r="JE809" s="7"/>
      <c r="JF809" s="7"/>
      <c r="JG809" s="7"/>
      <c r="JH809" s="7"/>
      <c r="JI809" s="7"/>
      <c r="JJ809" s="7"/>
      <c r="JK809" s="7"/>
      <c r="JL809" s="7"/>
      <c r="JM809" s="7"/>
      <c r="JN809" s="7"/>
      <c r="JO809" s="7"/>
      <c r="JP809" s="7"/>
      <c r="JQ809" s="7"/>
      <c r="JR809" s="7"/>
      <c r="JS809" s="7"/>
      <c r="JT809" s="7"/>
      <c r="JU809" s="7"/>
      <c r="JV809" s="7"/>
      <c r="JW809" s="7"/>
      <c r="JX809" s="7"/>
      <c r="JY809" s="7"/>
      <c r="JZ809" s="7"/>
      <c r="KA809" s="7"/>
      <c r="KB809" s="7"/>
      <c r="KC809" s="7"/>
      <c r="KD809" s="7"/>
      <c r="KE809" s="7"/>
      <c r="KF809" s="7"/>
      <c r="KG809" s="7"/>
      <c r="KH809" s="7"/>
      <c r="KI809" s="7"/>
      <c r="KJ809" s="7"/>
      <c r="KK809" s="7"/>
      <c r="KL809" s="7"/>
      <c r="KM809" s="7"/>
      <c r="KN809" s="7"/>
      <c r="KO809" s="7"/>
      <c r="KP809" s="7"/>
      <c r="KQ809" s="7"/>
      <c r="KR809" s="7"/>
      <c r="KS809" s="7"/>
      <c r="KT809" s="7"/>
      <c r="KU809" s="7"/>
      <c r="KV809" s="7"/>
      <c r="KW809" s="7"/>
      <c r="KX809" s="7"/>
      <c r="KY809" s="7"/>
      <c r="KZ809" s="7"/>
      <c r="LA809" s="7"/>
      <c r="LB809" s="7"/>
      <c r="LC809" s="7"/>
      <c r="LD809" s="7"/>
      <c r="LE809" s="7"/>
      <c r="LF809" s="7"/>
      <c r="LG809" s="7"/>
      <c r="LH809" s="7"/>
      <c r="LI809" s="7"/>
      <c r="LJ809" s="7"/>
      <c r="LK809" s="7"/>
      <c r="LL809" s="7"/>
      <c r="LM809" s="7"/>
      <c r="LN809" s="7"/>
      <c r="LO809" s="7"/>
      <c r="LP809" s="7"/>
      <c r="LQ809" s="7"/>
      <c r="LR809" s="7"/>
      <c r="LS809" s="7"/>
      <c r="LT809" s="7"/>
      <c r="LU809" s="7"/>
      <c r="LV809" s="7"/>
      <c r="LW809" s="7"/>
      <c r="LX809" s="7"/>
      <c r="LY809" s="7"/>
      <c r="LZ809" s="7"/>
      <c r="MA809" s="7"/>
      <c r="MB809" s="7"/>
      <c r="MC809" s="7"/>
      <c r="MD809" s="7"/>
      <c r="ME809" s="7"/>
      <c r="MF809" s="7"/>
      <c r="MG809" s="7"/>
      <c r="MH809" s="7"/>
      <c r="MI809" s="7"/>
      <c r="MJ809" s="7"/>
      <c r="MK809" s="7"/>
      <c r="ML809" s="7"/>
      <c r="MM809" s="7"/>
      <c r="MN809" s="7"/>
      <c r="MO809" s="7"/>
      <c r="MP809" s="7"/>
      <c r="MQ809" s="7"/>
      <c r="MR809" s="7"/>
      <c r="MS809" s="7"/>
      <c r="MT809" s="7"/>
      <c r="MU809" s="7"/>
      <c r="MV809" s="7"/>
      <c r="MW809" s="7"/>
      <c r="MX809" s="7"/>
      <c r="MY809" s="7"/>
      <c r="MZ809" s="7"/>
      <c r="NA809" s="7"/>
      <c r="NB809" s="7"/>
      <c r="NC809" s="7"/>
      <c r="ND809" s="7"/>
      <c r="NE809" s="7"/>
      <c r="NF809" s="7"/>
      <c r="NG809" s="7"/>
      <c r="NH809" s="7"/>
      <c r="NI809" s="7"/>
      <c r="NJ809" s="7"/>
      <c r="NK809" s="7"/>
      <c r="NL809" s="7"/>
      <c r="NM809" s="7"/>
      <c r="NN809" s="7"/>
      <c r="NO809" s="7"/>
      <c r="NP809" s="7"/>
      <c r="NQ809" s="7"/>
      <c r="NR809" s="7"/>
      <c r="NS809" s="7"/>
      <c r="NT809" s="7"/>
      <c r="NU809" s="7"/>
      <c r="NV809" s="7"/>
      <c r="NW809" s="7"/>
      <c r="NX809" s="7"/>
      <c r="NY809" s="7"/>
      <c r="NZ809" s="7"/>
      <c r="OA809" s="7"/>
      <c r="OB809" s="7"/>
      <c r="OC809" s="7"/>
      <c r="OD809" s="7"/>
      <c r="OE809" s="7"/>
      <c r="OF809" s="7"/>
      <c r="OG809" s="7"/>
      <c r="OH809" s="7"/>
      <c r="OI809" s="7"/>
      <c r="OJ809" s="7"/>
      <c r="OK809" s="7"/>
      <c r="OL809" s="7"/>
      <c r="OM809" s="7"/>
      <c r="ON809" s="7"/>
      <c r="OO809" s="7"/>
      <c r="OP809" s="7"/>
      <c r="OQ809" s="7"/>
      <c r="OR809" s="7"/>
      <c r="OS809" s="7"/>
      <c r="OT809" s="7"/>
      <c r="OU809" s="7"/>
      <c r="OV809" s="7"/>
      <c r="OW809" s="7"/>
      <c r="OX809" s="7"/>
      <c r="OY809" s="7"/>
      <c r="OZ809" s="7"/>
      <c r="PA809" s="7"/>
      <c r="PB809" s="7"/>
      <c r="PC809" s="7"/>
      <c r="PD809" s="7"/>
      <c r="PE809" s="7"/>
      <c r="PF809" s="7"/>
      <c r="PG809" s="7"/>
      <c r="PH809" s="7"/>
      <c r="PI809" s="7"/>
      <c r="PJ809" s="7"/>
      <c r="PK809" s="7"/>
      <c r="PL809" s="7"/>
      <c r="PM809" s="7"/>
      <c r="PN809" s="7"/>
      <c r="PO809" s="7"/>
      <c r="PP809" s="7"/>
      <c r="PQ809" s="7"/>
      <c r="PR809" s="7"/>
      <c r="PS809" s="7"/>
      <c r="PT809" s="7"/>
      <c r="PU809" s="7"/>
      <c r="PV809" s="7"/>
      <c r="PW809" s="7"/>
      <c r="PX809" s="7"/>
      <c r="PY809" s="7"/>
      <c r="PZ809" s="7"/>
      <c r="QA809" s="7"/>
      <c r="QB809" s="7"/>
      <c r="QC809" s="7"/>
      <c r="QD809" s="7"/>
      <c r="QE809" s="7"/>
      <c r="QF809" s="7"/>
      <c r="QG809" s="7"/>
      <c r="QH809" s="7"/>
      <c r="QI809" s="7"/>
      <c r="QJ809" s="7"/>
      <c r="QK809" s="7"/>
      <c r="QL809" s="7"/>
      <c r="QM809" s="7"/>
      <c r="QN809" s="7"/>
      <c r="QO809" s="7"/>
      <c r="QP809" s="7"/>
      <c r="QQ809" s="7"/>
      <c r="QR809" s="7"/>
      <c r="QS809" s="7"/>
      <c r="QT809" s="7"/>
      <c r="QU809" s="7"/>
      <c r="QV809" s="7"/>
      <c r="QW809" s="7"/>
      <c r="QX809" s="7"/>
      <c r="QY809" s="7"/>
      <c r="QZ809" s="7"/>
      <c r="RA809" s="7"/>
      <c r="RB809" s="7"/>
      <c r="RC809" s="7"/>
      <c r="RD809" s="7"/>
      <c r="RE809" s="7"/>
      <c r="RF809" s="7"/>
      <c r="RG809" s="7"/>
      <c r="RH809" s="7"/>
      <c r="RI809" s="7"/>
      <c r="RJ809" s="7"/>
      <c r="RK809" s="7"/>
      <c r="RL809" s="7"/>
      <c r="RM809" s="7"/>
      <c r="RN809" s="7"/>
      <c r="RO809" s="7"/>
      <c r="RP809" s="7"/>
      <c r="RQ809" s="7"/>
      <c r="RR809" s="7"/>
      <c r="RS809" s="7"/>
      <c r="RT809" s="7"/>
      <c r="RU809" s="7"/>
      <c r="RV809" s="7"/>
      <c r="RW809" s="7"/>
      <c r="RX809" s="7"/>
      <c r="RY809" s="7"/>
      <c r="RZ809" s="7"/>
      <c r="SA809" s="7"/>
      <c r="SB809" s="7"/>
      <c r="SC809" s="7"/>
      <c r="SD809" s="7"/>
      <c r="SE809" s="7"/>
      <c r="SF809" s="7"/>
      <c r="SG809" s="7"/>
      <c r="SH809" s="7"/>
      <c r="SI809" s="7"/>
      <c r="SJ809" s="7"/>
      <c r="SK809" s="7"/>
    </row>
    <row r="810" ht="14.2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  <c r="DT810" s="7"/>
      <c r="DU810" s="7"/>
      <c r="DV810" s="7"/>
      <c r="DW810" s="7"/>
      <c r="DX810" s="7"/>
      <c r="DY810" s="7"/>
      <c r="DZ810" s="7"/>
      <c r="EA810" s="7"/>
      <c r="EB810" s="7"/>
      <c r="EC810" s="7"/>
      <c r="ED810" s="7"/>
      <c r="EE810" s="7"/>
      <c r="EF810" s="7"/>
      <c r="EG810" s="7"/>
      <c r="EH810" s="7"/>
      <c r="EI810" s="7"/>
      <c r="EJ810" s="7"/>
      <c r="EK810" s="7"/>
      <c r="EL810" s="7"/>
      <c r="EM810" s="7"/>
      <c r="EN810" s="7"/>
      <c r="EO810" s="7"/>
      <c r="EP810" s="7"/>
      <c r="EQ810" s="7"/>
      <c r="ER810" s="7"/>
      <c r="ES810" s="7"/>
      <c r="ET810" s="7"/>
      <c r="EU810" s="7"/>
      <c r="EV810" s="7"/>
      <c r="EW810" s="7"/>
      <c r="EX810" s="7"/>
      <c r="EY810" s="7"/>
      <c r="EZ810" s="7"/>
      <c r="FA810" s="7"/>
      <c r="FB810" s="7"/>
      <c r="FC810" s="7"/>
      <c r="FD810" s="7"/>
      <c r="FE810" s="7"/>
      <c r="FF810" s="7"/>
      <c r="FG810" s="7"/>
      <c r="FH810" s="7"/>
      <c r="FI810" s="7"/>
      <c r="FJ810" s="7"/>
      <c r="FK810" s="7"/>
      <c r="FL810" s="7"/>
      <c r="FM810" s="7"/>
      <c r="FN810" s="7"/>
      <c r="FO810" s="7"/>
      <c r="FP810" s="7"/>
      <c r="FQ810" s="7"/>
      <c r="FR810" s="7"/>
      <c r="FS810" s="7"/>
      <c r="FT810" s="7"/>
      <c r="FU810" s="7"/>
      <c r="FV810" s="7"/>
      <c r="FW810" s="7"/>
      <c r="FX810" s="7"/>
      <c r="FY810" s="7"/>
      <c r="FZ810" s="7"/>
      <c r="GA810" s="7"/>
      <c r="GB810" s="7"/>
      <c r="GC810" s="7"/>
      <c r="GD810" s="7"/>
      <c r="GE810" s="7"/>
      <c r="GF810" s="7"/>
      <c r="GG810" s="7"/>
      <c r="GH810" s="7"/>
      <c r="GI810" s="7"/>
      <c r="GJ810" s="7"/>
      <c r="GK810" s="7"/>
      <c r="GL810" s="7"/>
      <c r="GM810" s="7"/>
      <c r="GN810" s="7"/>
      <c r="GO810" s="7"/>
      <c r="GP810" s="7"/>
      <c r="GQ810" s="7"/>
      <c r="GR810" s="7"/>
      <c r="GS810" s="7"/>
      <c r="GT810" s="7"/>
      <c r="GU810" s="7"/>
      <c r="GV810" s="7"/>
      <c r="GW810" s="7"/>
      <c r="GX810" s="7"/>
      <c r="GY810" s="7"/>
      <c r="GZ810" s="7"/>
      <c r="HA810" s="7"/>
      <c r="HB810" s="7"/>
      <c r="HC810" s="7"/>
      <c r="HD810" s="7"/>
      <c r="HE810" s="7"/>
      <c r="HF810" s="7"/>
      <c r="HG810" s="7"/>
      <c r="HH810" s="7"/>
      <c r="HI810" s="7"/>
      <c r="HJ810" s="7"/>
      <c r="HK810" s="7"/>
      <c r="HL810" s="7"/>
      <c r="HM810" s="7"/>
      <c r="HN810" s="7"/>
      <c r="HO810" s="7"/>
      <c r="HP810" s="7"/>
      <c r="HQ810" s="7"/>
      <c r="HR810" s="7"/>
      <c r="HS810" s="7"/>
      <c r="HT810" s="7"/>
      <c r="HU810" s="7"/>
      <c r="HV810" s="7"/>
      <c r="HW810" s="7"/>
      <c r="HX810" s="7"/>
      <c r="HY810" s="7"/>
      <c r="HZ810" s="7"/>
      <c r="IA810" s="7"/>
      <c r="IB810" s="7"/>
      <c r="IC810" s="7"/>
      <c r="ID810" s="7"/>
      <c r="IE810" s="7"/>
      <c r="IF810" s="7"/>
      <c r="IG810" s="7"/>
      <c r="IH810" s="7"/>
      <c r="II810" s="7"/>
      <c r="IJ810" s="7"/>
      <c r="IK810" s="7"/>
      <c r="IL810" s="7"/>
      <c r="IM810" s="7"/>
      <c r="IN810" s="7"/>
      <c r="IO810" s="7"/>
      <c r="IP810" s="7"/>
      <c r="IQ810" s="7"/>
      <c r="IR810" s="7"/>
      <c r="IS810" s="7"/>
      <c r="IT810" s="7"/>
      <c r="IU810" s="7"/>
      <c r="IV810" s="7"/>
      <c r="IW810" s="7"/>
      <c r="IX810" s="7"/>
      <c r="IY810" s="7"/>
      <c r="IZ810" s="7"/>
      <c r="JA810" s="7"/>
      <c r="JB810" s="7"/>
      <c r="JC810" s="7"/>
      <c r="JD810" s="7"/>
      <c r="JE810" s="7"/>
      <c r="JF810" s="7"/>
      <c r="JG810" s="7"/>
      <c r="JH810" s="7"/>
      <c r="JI810" s="7"/>
      <c r="JJ810" s="7"/>
      <c r="JK810" s="7"/>
      <c r="JL810" s="7"/>
      <c r="JM810" s="7"/>
      <c r="JN810" s="7"/>
      <c r="JO810" s="7"/>
      <c r="JP810" s="7"/>
      <c r="JQ810" s="7"/>
      <c r="JR810" s="7"/>
      <c r="JS810" s="7"/>
      <c r="JT810" s="7"/>
      <c r="JU810" s="7"/>
      <c r="JV810" s="7"/>
      <c r="JW810" s="7"/>
      <c r="JX810" s="7"/>
      <c r="JY810" s="7"/>
      <c r="JZ810" s="7"/>
      <c r="KA810" s="7"/>
      <c r="KB810" s="7"/>
      <c r="KC810" s="7"/>
      <c r="KD810" s="7"/>
      <c r="KE810" s="7"/>
      <c r="KF810" s="7"/>
      <c r="KG810" s="7"/>
      <c r="KH810" s="7"/>
      <c r="KI810" s="7"/>
      <c r="KJ810" s="7"/>
      <c r="KK810" s="7"/>
      <c r="KL810" s="7"/>
      <c r="KM810" s="7"/>
      <c r="KN810" s="7"/>
      <c r="KO810" s="7"/>
      <c r="KP810" s="7"/>
      <c r="KQ810" s="7"/>
      <c r="KR810" s="7"/>
      <c r="KS810" s="7"/>
      <c r="KT810" s="7"/>
      <c r="KU810" s="7"/>
      <c r="KV810" s="7"/>
      <c r="KW810" s="7"/>
      <c r="KX810" s="7"/>
      <c r="KY810" s="7"/>
      <c r="KZ810" s="7"/>
      <c r="LA810" s="7"/>
      <c r="LB810" s="7"/>
      <c r="LC810" s="7"/>
      <c r="LD810" s="7"/>
      <c r="LE810" s="7"/>
      <c r="LF810" s="7"/>
      <c r="LG810" s="7"/>
      <c r="LH810" s="7"/>
      <c r="LI810" s="7"/>
      <c r="LJ810" s="7"/>
      <c r="LK810" s="7"/>
      <c r="LL810" s="7"/>
      <c r="LM810" s="7"/>
      <c r="LN810" s="7"/>
      <c r="LO810" s="7"/>
      <c r="LP810" s="7"/>
      <c r="LQ810" s="7"/>
      <c r="LR810" s="7"/>
      <c r="LS810" s="7"/>
      <c r="LT810" s="7"/>
      <c r="LU810" s="7"/>
      <c r="LV810" s="7"/>
      <c r="LW810" s="7"/>
      <c r="LX810" s="7"/>
      <c r="LY810" s="7"/>
      <c r="LZ810" s="7"/>
      <c r="MA810" s="7"/>
      <c r="MB810" s="7"/>
      <c r="MC810" s="7"/>
      <c r="MD810" s="7"/>
      <c r="ME810" s="7"/>
      <c r="MF810" s="7"/>
      <c r="MG810" s="7"/>
      <c r="MH810" s="7"/>
      <c r="MI810" s="7"/>
      <c r="MJ810" s="7"/>
      <c r="MK810" s="7"/>
      <c r="ML810" s="7"/>
      <c r="MM810" s="7"/>
      <c r="MN810" s="7"/>
      <c r="MO810" s="7"/>
      <c r="MP810" s="7"/>
      <c r="MQ810" s="7"/>
      <c r="MR810" s="7"/>
      <c r="MS810" s="7"/>
      <c r="MT810" s="7"/>
      <c r="MU810" s="7"/>
      <c r="MV810" s="7"/>
      <c r="MW810" s="7"/>
      <c r="MX810" s="7"/>
      <c r="MY810" s="7"/>
      <c r="MZ810" s="7"/>
      <c r="NA810" s="7"/>
      <c r="NB810" s="7"/>
      <c r="NC810" s="7"/>
      <c r="ND810" s="7"/>
      <c r="NE810" s="7"/>
      <c r="NF810" s="7"/>
      <c r="NG810" s="7"/>
      <c r="NH810" s="7"/>
      <c r="NI810" s="7"/>
      <c r="NJ810" s="7"/>
      <c r="NK810" s="7"/>
      <c r="NL810" s="7"/>
      <c r="NM810" s="7"/>
      <c r="NN810" s="7"/>
      <c r="NO810" s="7"/>
      <c r="NP810" s="7"/>
      <c r="NQ810" s="7"/>
      <c r="NR810" s="7"/>
      <c r="NS810" s="7"/>
      <c r="NT810" s="7"/>
      <c r="NU810" s="7"/>
      <c r="NV810" s="7"/>
      <c r="NW810" s="7"/>
      <c r="NX810" s="7"/>
      <c r="NY810" s="7"/>
      <c r="NZ810" s="7"/>
      <c r="OA810" s="7"/>
      <c r="OB810" s="7"/>
      <c r="OC810" s="7"/>
      <c r="OD810" s="7"/>
      <c r="OE810" s="7"/>
      <c r="OF810" s="7"/>
      <c r="OG810" s="7"/>
      <c r="OH810" s="7"/>
      <c r="OI810" s="7"/>
      <c r="OJ810" s="7"/>
      <c r="OK810" s="7"/>
      <c r="OL810" s="7"/>
      <c r="OM810" s="7"/>
      <c r="ON810" s="7"/>
      <c r="OO810" s="7"/>
      <c r="OP810" s="7"/>
      <c r="OQ810" s="7"/>
      <c r="OR810" s="7"/>
      <c r="OS810" s="7"/>
      <c r="OT810" s="7"/>
      <c r="OU810" s="7"/>
      <c r="OV810" s="7"/>
      <c r="OW810" s="7"/>
      <c r="OX810" s="7"/>
      <c r="OY810" s="7"/>
      <c r="OZ810" s="7"/>
      <c r="PA810" s="7"/>
      <c r="PB810" s="7"/>
      <c r="PC810" s="7"/>
      <c r="PD810" s="7"/>
      <c r="PE810" s="7"/>
      <c r="PF810" s="7"/>
      <c r="PG810" s="7"/>
      <c r="PH810" s="7"/>
      <c r="PI810" s="7"/>
      <c r="PJ810" s="7"/>
      <c r="PK810" s="7"/>
      <c r="PL810" s="7"/>
      <c r="PM810" s="7"/>
      <c r="PN810" s="7"/>
      <c r="PO810" s="7"/>
      <c r="PP810" s="7"/>
      <c r="PQ810" s="7"/>
      <c r="PR810" s="7"/>
      <c r="PS810" s="7"/>
      <c r="PT810" s="7"/>
      <c r="PU810" s="7"/>
      <c r="PV810" s="7"/>
      <c r="PW810" s="7"/>
      <c r="PX810" s="7"/>
      <c r="PY810" s="7"/>
      <c r="PZ810" s="7"/>
      <c r="QA810" s="7"/>
      <c r="QB810" s="7"/>
      <c r="QC810" s="7"/>
      <c r="QD810" s="7"/>
      <c r="QE810" s="7"/>
      <c r="QF810" s="7"/>
      <c r="QG810" s="7"/>
      <c r="QH810" s="7"/>
      <c r="QI810" s="7"/>
      <c r="QJ810" s="7"/>
      <c r="QK810" s="7"/>
      <c r="QL810" s="7"/>
      <c r="QM810" s="7"/>
      <c r="QN810" s="7"/>
      <c r="QO810" s="7"/>
      <c r="QP810" s="7"/>
      <c r="QQ810" s="7"/>
      <c r="QR810" s="7"/>
      <c r="QS810" s="7"/>
      <c r="QT810" s="7"/>
      <c r="QU810" s="7"/>
      <c r="QV810" s="7"/>
      <c r="QW810" s="7"/>
      <c r="QX810" s="7"/>
      <c r="QY810" s="7"/>
      <c r="QZ810" s="7"/>
      <c r="RA810" s="7"/>
      <c r="RB810" s="7"/>
      <c r="RC810" s="7"/>
      <c r="RD810" s="7"/>
      <c r="RE810" s="7"/>
      <c r="RF810" s="7"/>
      <c r="RG810" s="7"/>
      <c r="RH810" s="7"/>
      <c r="RI810" s="7"/>
      <c r="RJ810" s="7"/>
      <c r="RK810" s="7"/>
      <c r="RL810" s="7"/>
      <c r="RM810" s="7"/>
      <c r="RN810" s="7"/>
      <c r="RO810" s="7"/>
      <c r="RP810" s="7"/>
      <c r="RQ810" s="7"/>
      <c r="RR810" s="7"/>
      <c r="RS810" s="7"/>
      <c r="RT810" s="7"/>
      <c r="RU810" s="7"/>
      <c r="RV810" s="7"/>
      <c r="RW810" s="7"/>
      <c r="RX810" s="7"/>
      <c r="RY810" s="7"/>
      <c r="RZ810" s="7"/>
      <c r="SA810" s="7"/>
      <c r="SB810" s="7"/>
      <c r="SC810" s="7"/>
      <c r="SD810" s="7"/>
      <c r="SE810" s="7"/>
      <c r="SF810" s="7"/>
      <c r="SG810" s="7"/>
      <c r="SH810" s="7"/>
      <c r="SI810" s="7"/>
      <c r="SJ810" s="7"/>
      <c r="SK810" s="7"/>
    </row>
    <row r="811" ht="14.2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  <c r="DT811" s="7"/>
      <c r="DU811" s="7"/>
      <c r="DV811" s="7"/>
      <c r="DW811" s="7"/>
      <c r="DX811" s="7"/>
      <c r="DY811" s="7"/>
      <c r="DZ811" s="7"/>
      <c r="EA811" s="7"/>
      <c r="EB811" s="7"/>
      <c r="EC811" s="7"/>
      <c r="ED811" s="7"/>
      <c r="EE811" s="7"/>
      <c r="EF811" s="7"/>
      <c r="EG811" s="7"/>
      <c r="EH811" s="7"/>
      <c r="EI811" s="7"/>
      <c r="EJ811" s="7"/>
      <c r="EK811" s="7"/>
      <c r="EL811" s="7"/>
      <c r="EM811" s="7"/>
      <c r="EN811" s="7"/>
      <c r="EO811" s="7"/>
      <c r="EP811" s="7"/>
      <c r="EQ811" s="7"/>
      <c r="ER811" s="7"/>
      <c r="ES811" s="7"/>
      <c r="ET811" s="7"/>
      <c r="EU811" s="7"/>
      <c r="EV811" s="7"/>
      <c r="EW811" s="7"/>
      <c r="EX811" s="7"/>
      <c r="EY811" s="7"/>
      <c r="EZ811" s="7"/>
      <c r="FA811" s="7"/>
      <c r="FB811" s="7"/>
      <c r="FC811" s="7"/>
      <c r="FD811" s="7"/>
      <c r="FE811" s="7"/>
      <c r="FF811" s="7"/>
      <c r="FG811" s="7"/>
      <c r="FH811" s="7"/>
      <c r="FI811" s="7"/>
      <c r="FJ811" s="7"/>
      <c r="FK811" s="7"/>
      <c r="FL811" s="7"/>
      <c r="FM811" s="7"/>
      <c r="FN811" s="7"/>
      <c r="FO811" s="7"/>
      <c r="FP811" s="7"/>
      <c r="FQ811" s="7"/>
      <c r="FR811" s="7"/>
      <c r="FS811" s="7"/>
      <c r="FT811" s="7"/>
      <c r="FU811" s="7"/>
      <c r="FV811" s="7"/>
      <c r="FW811" s="7"/>
      <c r="FX811" s="7"/>
      <c r="FY811" s="7"/>
      <c r="FZ811" s="7"/>
      <c r="GA811" s="7"/>
      <c r="GB811" s="7"/>
      <c r="GC811" s="7"/>
      <c r="GD811" s="7"/>
      <c r="GE811" s="7"/>
      <c r="GF811" s="7"/>
      <c r="GG811" s="7"/>
      <c r="GH811" s="7"/>
      <c r="GI811" s="7"/>
      <c r="GJ811" s="7"/>
      <c r="GK811" s="7"/>
      <c r="GL811" s="7"/>
      <c r="GM811" s="7"/>
      <c r="GN811" s="7"/>
      <c r="GO811" s="7"/>
      <c r="GP811" s="7"/>
      <c r="GQ811" s="7"/>
      <c r="GR811" s="7"/>
      <c r="GS811" s="7"/>
      <c r="GT811" s="7"/>
      <c r="GU811" s="7"/>
      <c r="GV811" s="7"/>
      <c r="GW811" s="7"/>
      <c r="GX811" s="7"/>
      <c r="GY811" s="7"/>
      <c r="GZ811" s="7"/>
      <c r="HA811" s="7"/>
      <c r="HB811" s="7"/>
      <c r="HC811" s="7"/>
      <c r="HD811" s="7"/>
      <c r="HE811" s="7"/>
      <c r="HF811" s="7"/>
      <c r="HG811" s="7"/>
      <c r="HH811" s="7"/>
      <c r="HI811" s="7"/>
      <c r="HJ811" s="7"/>
      <c r="HK811" s="7"/>
      <c r="HL811" s="7"/>
      <c r="HM811" s="7"/>
      <c r="HN811" s="7"/>
      <c r="HO811" s="7"/>
      <c r="HP811" s="7"/>
      <c r="HQ811" s="7"/>
      <c r="HR811" s="7"/>
      <c r="HS811" s="7"/>
      <c r="HT811" s="7"/>
      <c r="HU811" s="7"/>
      <c r="HV811" s="7"/>
      <c r="HW811" s="7"/>
      <c r="HX811" s="7"/>
      <c r="HY811" s="7"/>
      <c r="HZ811" s="7"/>
      <c r="IA811" s="7"/>
      <c r="IB811" s="7"/>
      <c r="IC811" s="7"/>
      <c r="ID811" s="7"/>
      <c r="IE811" s="7"/>
      <c r="IF811" s="7"/>
      <c r="IG811" s="7"/>
      <c r="IH811" s="7"/>
      <c r="II811" s="7"/>
      <c r="IJ811" s="7"/>
      <c r="IK811" s="7"/>
      <c r="IL811" s="7"/>
      <c r="IM811" s="7"/>
      <c r="IN811" s="7"/>
      <c r="IO811" s="7"/>
      <c r="IP811" s="7"/>
      <c r="IQ811" s="7"/>
      <c r="IR811" s="7"/>
      <c r="IS811" s="7"/>
      <c r="IT811" s="7"/>
      <c r="IU811" s="7"/>
      <c r="IV811" s="7"/>
      <c r="IW811" s="7"/>
      <c r="IX811" s="7"/>
      <c r="IY811" s="7"/>
      <c r="IZ811" s="7"/>
      <c r="JA811" s="7"/>
      <c r="JB811" s="7"/>
      <c r="JC811" s="7"/>
      <c r="JD811" s="7"/>
      <c r="JE811" s="7"/>
      <c r="JF811" s="7"/>
      <c r="JG811" s="7"/>
      <c r="JH811" s="7"/>
      <c r="JI811" s="7"/>
      <c r="JJ811" s="7"/>
      <c r="JK811" s="7"/>
      <c r="JL811" s="7"/>
      <c r="JM811" s="7"/>
      <c r="JN811" s="7"/>
      <c r="JO811" s="7"/>
      <c r="JP811" s="7"/>
      <c r="JQ811" s="7"/>
      <c r="JR811" s="7"/>
      <c r="JS811" s="7"/>
      <c r="JT811" s="7"/>
      <c r="JU811" s="7"/>
      <c r="JV811" s="7"/>
      <c r="JW811" s="7"/>
      <c r="JX811" s="7"/>
      <c r="JY811" s="7"/>
      <c r="JZ811" s="7"/>
      <c r="KA811" s="7"/>
      <c r="KB811" s="7"/>
      <c r="KC811" s="7"/>
      <c r="KD811" s="7"/>
      <c r="KE811" s="7"/>
      <c r="KF811" s="7"/>
      <c r="KG811" s="7"/>
      <c r="KH811" s="7"/>
      <c r="KI811" s="7"/>
      <c r="KJ811" s="7"/>
      <c r="KK811" s="7"/>
      <c r="KL811" s="7"/>
      <c r="KM811" s="7"/>
      <c r="KN811" s="7"/>
      <c r="KO811" s="7"/>
      <c r="KP811" s="7"/>
      <c r="KQ811" s="7"/>
      <c r="KR811" s="7"/>
      <c r="KS811" s="7"/>
      <c r="KT811" s="7"/>
      <c r="KU811" s="7"/>
      <c r="KV811" s="7"/>
      <c r="KW811" s="7"/>
      <c r="KX811" s="7"/>
      <c r="KY811" s="7"/>
      <c r="KZ811" s="7"/>
      <c r="LA811" s="7"/>
      <c r="LB811" s="7"/>
      <c r="LC811" s="7"/>
      <c r="LD811" s="7"/>
      <c r="LE811" s="7"/>
      <c r="LF811" s="7"/>
      <c r="LG811" s="7"/>
      <c r="LH811" s="7"/>
      <c r="LI811" s="7"/>
      <c r="LJ811" s="7"/>
      <c r="LK811" s="7"/>
      <c r="LL811" s="7"/>
      <c r="LM811" s="7"/>
      <c r="LN811" s="7"/>
      <c r="LO811" s="7"/>
      <c r="LP811" s="7"/>
      <c r="LQ811" s="7"/>
      <c r="LR811" s="7"/>
      <c r="LS811" s="7"/>
      <c r="LT811" s="7"/>
      <c r="LU811" s="7"/>
      <c r="LV811" s="7"/>
      <c r="LW811" s="7"/>
      <c r="LX811" s="7"/>
      <c r="LY811" s="7"/>
      <c r="LZ811" s="7"/>
      <c r="MA811" s="7"/>
      <c r="MB811" s="7"/>
      <c r="MC811" s="7"/>
      <c r="MD811" s="7"/>
      <c r="ME811" s="7"/>
      <c r="MF811" s="7"/>
      <c r="MG811" s="7"/>
      <c r="MH811" s="7"/>
      <c r="MI811" s="7"/>
      <c r="MJ811" s="7"/>
      <c r="MK811" s="7"/>
      <c r="ML811" s="7"/>
      <c r="MM811" s="7"/>
      <c r="MN811" s="7"/>
      <c r="MO811" s="7"/>
      <c r="MP811" s="7"/>
      <c r="MQ811" s="7"/>
      <c r="MR811" s="7"/>
      <c r="MS811" s="7"/>
      <c r="MT811" s="7"/>
      <c r="MU811" s="7"/>
      <c r="MV811" s="7"/>
      <c r="MW811" s="7"/>
      <c r="MX811" s="7"/>
      <c r="MY811" s="7"/>
      <c r="MZ811" s="7"/>
      <c r="NA811" s="7"/>
      <c r="NB811" s="7"/>
      <c r="NC811" s="7"/>
      <c r="ND811" s="7"/>
      <c r="NE811" s="7"/>
      <c r="NF811" s="7"/>
      <c r="NG811" s="7"/>
      <c r="NH811" s="7"/>
      <c r="NI811" s="7"/>
      <c r="NJ811" s="7"/>
      <c r="NK811" s="7"/>
      <c r="NL811" s="7"/>
      <c r="NM811" s="7"/>
      <c r="NN811" s="7"/>
      <c r="NO811" s="7"/>
      <c r="NP811" s="7"/>
      <c r="NQ811" s="7"/>
      <c r="NR811" s="7"/>
      <c r="NS811" s="7"/>
      <c r="NT811" s="7"/>
      <c r="NU811" s="7"/>
      <c r="NV811" s="7"/>
      <c r="NW811" s="7"/>
      <c r="NX811" s="7"/>
      <c r="NY811" s="7"/>
      <c r="NZ811" s="7"/>
      <c r="OA811" s="7"/>
      <c r="OB811" s="7"/>
      <c r="OC811" s="7"/>
      <c r="OD811" s="7"/>
      <c r="OE811" s="7"/>
      <c r="OF811" s="7"/>
      <c r="OG811" s="7"/>
      <c r="OH811" s="7"/>
      <c r="OI811" s="7"/>
      <c r="OJ811" s="7"/>
      <c r="OK811" s="7"/>
      <c r="OL811" s="7"/>
      <c r="OM811" s="7"/>
      <c r="ON811" s="7"/>
      <c r="OO811" s="7"/>
      <c r="OP811" s="7"/>
      <c r="OQ811" s="7"/>
      <c r="OR811" s="7"/>
      <c r="OS811" s="7"/>
      <c r="OT811" s="7"/>
      <c r="OU811" s="7"/>
      <c r="OV811" s="7"/>
      <c r="OW811" s="7"/>
      <c r="OX811" s="7"/>
      <c r="OY811" s="7"/>
      <c r="OZ811" s="7"/>
      <c r="PA811" s="7"/>
      <c r="PB811" s="7"/>
      <c r="PC811" s="7"/>
      <c r="PD811" s="7"/>
      <c r="PE811" s="7"/>
      <c r="PF811" s="7"/>
      <c r="PG811" s="7"/>
      <c r="PH811" s="7"/>
      <c r="PI811" s="7"/>
      <c r="PJ811" s="7"/>
      <c r="PK811" s="7"/>
      <c r="PL811" s="7"/>
      <c r="PM811" s="7"/>
      <c r="PN811" s="7"/>
      <c r="PO811" s="7"/>
      <c r="PP811" s="7"/>
      <c r="PQ811" s="7"/>
      <c r="PR811" s="7"/>
      <c r="PS811" s="7"/>
      <c r="PT811" s="7"/>
      <c r="PU811" s="7"/>
      <c r="PV811" s="7"/>
      <c r="PW811" s="7"/>
      <c r="PX811" s="7"/>
      <c r="PY811" s="7"/>
      <c r="PZ811" s="7"/>
      <c r="QA811" s="7"/>
      <c r="QB811" s="7"/>
      <c r="QC811" s="7"/>
      <c r="QD811" s="7"/>
      <c r="QE811" s="7"/>
      <c r="QF811" s="7"/>
      <c r="QG811" s="7"/>
      <c r="QH811" s="7"/>
      <c r="QI811" s="7"/>
      <c r="QJ811" s="7"/>
      <c r="QK811" s="7"/>
      <c r="QL811" s="7"/>
      <c r="QM811" s="7"/>
      <c r="QN811" s="7"/>
      <c r="QO811" s="7"/>
      <c r="QP811" s="7"/>
      <c r="QQ811" s="7"/>
      <c r="QR811" s="7"/>
      <c r="QS811" s="7"/>
      <c r="QT811" s="7"/>
      <c r="QU811" s="7"/>
      <c r="QV811" s="7"/>
      <c r="QW811" s="7"/>
      <c r="QX811" s="7"/>
      <c r="QY811" s="7"/>
      <c r="QZ811" s="7"/>
      <c r="RA811" s="7"/>
      <c r="RB811" s="7"/>
      <c r="RC811" s="7"/>
      <c r="RD811" s="7"/>
      <c r="RE811" s="7"/>
      <c r="RF811" s="7"/>
      <c r="RG811" s="7"/>
      <c r="RH811" s="7"/>
      <c r="RI811" s="7"/>
      <c r="RJ811" s="7"/>
      <c r="RK811" s="7"/>
      <c r="RL811" s="7"/>
      <c r="RM811" s="7"/>
      <c r="RN811" s="7"/>
      <c r="RO811" s="7"/>
      <c r="RP811" s="7"/>
      <c r="RQ811" s="7"/>
      <c r="RR811" s="7"/>
      <c r="RS811" s="7"/>
      <c r="RT811" s="7"/>
      <c r="RU811" s="7"/>
      <c r="RV811" s="7"/>
      <c r="RW811" s="7"/>
      <c r="RX811" s="7"/>
      <c r="RY811" s="7"/>
      <c r="RZ811" s="7"/>
      <c r="SA811" s="7"/>
      <c r="SB811" s="7"/>
      <c r="SC811" s="7"/>
      <c r="SD811" s="7"/>
      <c r="SE811" s="7"/>
      <c r="SF811" s="7"/>
      <c r="SG811" s="7"/>
      <c r="SH811" s="7"/>
      <c r="SI811" s="7"/>
      <c r="SJ811" s="7"/>
      <c r="SK811" s="7"/>
    </row>
    <row r="812" ht="14.2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  <c r="DT812" s="7"/>
      <c r="DU812" s="7"/>
      <c r="DV812" s="7"/>
      <c r="DW812" s="7"/>
      <c r="DX812" s="7"/>
      <c r="DY812" s="7"/>
      <c r="DZ812" s="7"/>
      <c r="EA812" s="7"/>
      <c r="EB812" s="7"/>
      <c r="EC812" s="7"/>
      <c r="ED812" s="7"/>
      <c r="EE812" s="7"/>
      <c r="EF812" s="7"/>
      <c r="EG812" s="7"/>
      <c r="EH812" s="7"/>
      <c r="EI812" s="7"/>
      <c r="EJ812" s="7"/>
      <c r="EK812" s="7"/>
      <c r="EL812" s="7"/>
      <c r="EM812" s="7"/>
      <c r="EN812" s="7"/>
      <c r="EO812" s="7"/>
      <c r="EP812" s="7"/>
      <c r="EQ812" s="7"/>
      <c r="ER812" s="7"/>
      <c r="ES812" s="7"/>
      <c r="ET812" s="7"/>
      <c r="EU812" s="7"/>
      <c r="EV812" s="7"/>
      <c r="EW812" s="7"/>
      <c r="EX812" s="7"/>
      <c r="EY812" s="7"/>
      <c r="EZ812" s="7"/>
      <c r="FA812" s="7"/>
      <c r="FB812" s="7"/>
      <c r="FC812" s="7"/>
      <c r="FD812" s="7"/>
      <c r="FE812" s="7"/>
      <c r="FF812" s="7"/>
      <c r="FG812" s="7"/>
      <c r="FH812" s="7"/>
      <c r="FI812" s="7"/>
      <c r="FJ812" s="7"/>
      <c r="FK812" s="7"/>
      <c r="FL812" s="7"/>
      <c r="FM812" s="7"/>
      <c r="FN812" s="7"/>
      <c r="FO812" s="7"/>
      <c r="FP812" s="7"/>
      <c r="FQ812" s="7"/>
      <c r="FR812" s="7"/>
      <c r="FS812" s="7"/>
      <c r="FT812" s="7"/>
      <c r="FU812" s="7"/>
      <c r="FV812" s="7"/>
      <c r="FW812" s="7"/>
      <c r="FX812" s="7"/>
      <c r="FY812" s="7"/>
      <c r="FZ812" s="7"/>
      <c r="GA812" s="7"/>
      <c r="GB812" s="7"/>
      <c r="GC812" s="7"/>
      <c r="GD812" s="7"/>
      <c r="GE812" s="7"/>
      <c r="GF812" s="7"/>
      <c r="GG812" s="7"/>
      <c r="GH812" s="7"/>
      <c r="GI812" s="7"/>
      <c r="GJ812" s="7"/>
      <c r="GK812" s="7"/>
      <c r="GL812" s="7"/>
      <c r="GM812" s="7"/>
      <c r="GN812" s="7"/>
      <c r="GO812" s="7"/>
      <c r="GP812" s="7"/>
      <c r="GQ812" s="7"/>
      <c r="GR812" s="7"/>
      <c r="GS812" s="7"/>
      <c r="GT812" s="7"/>
      <c r="GU812" s="7"/>
      <c r="GV812" s="7"/>
      <c r="GW812" s="7"/>
      <c r="GX812" s="7"/>
      <c r="GY812" s="7"/>
      <c r="GZ812" s="7"/>
      <c r="HA812" s="7"/>
      <c r="HB812" s="7"/>
      <c r="HC812" s="7"/>
      <c r="HD812" s="7"/>
      <c r="HE812" s="7"/>
      <c r="HF812" s="7"/>
      <c r="HG812" s="7"/>
      <c r="HH812" s="7"/>
      <c r="HI812" s="7"/>
      <c r="HJ812" s="7"/>
      <c r="HK812" s="7"/>
      <c r="HL812" s="7"/>
      <c r="HM812" s="7"/>
      <c r="HN812" s="7"/>
      <c r="HO812" s="7"/>
      <c r="HP812" s="7"/>
      <c r="HQ812" s="7"/>
      <c r="HR812" s="7"/>
      <c r="HS812" s="7"/>
      <c r="HT812" s="7"/>
      <c r="HU812" s="7"/>
      <c r="HV812" s="7"/>
      <c r="HW812" s="7"/>
      <c r="HX812" s="7"/>
      <c r="HY812" s="7"/>
      <c r="HZ812" s="7"/>
      <c r="IA812" s="7"/>
      <c r="IB812" s="7"/>
      <c r="IC812" s="7"/>
      <c r="ID812" s="7"/>
      <c r="IE812" s="7"/>
      <c r="IF812" s="7"/>
      <c r="IG812" s="7"/>
      <c r="IH812" s="7"/>
      <c r="II812" s="7"/>
      <c r="IJ812" s="7"/>
      <c r="IK812" s="7"/>
      <c r="IL812" s="7"/>
      <c r="IM812" s="7"/>
      <c r="IN812" s="7"/>
      <c r="IO812" s="7"/>
      <c r="IP812" s="7"/>
      <c r="IQ812" s="7"/>
      <c r="IR812" s="7"/>
      <c r="IS812" s="7"/>
      <c r="IT812" s="7"/>
      <c r="IU812" s="7"/>
      <c r="IV812" s="7"/>
      <c r="IW812" s="7"/>
      <c r="IX812" s="7"/>
      <c r="IY812" s="7"/>
      <c r="IZ812" s="7"/>
      <c r="JA812" s="7"/>
      <c r="JB812" s="7"/>
      <c r="JC812" s="7"/>
      <c r="JD812" s="7"/>
      <c r="JE812" s="7"/>
      <c r="JF812" s="7"/>
      <c r="JG812" s="7"/>
      <c r="JH812" s="7"/>
      <c r="JI812" s="7"/>
      <c r="JJ812" s="7"/>
      <c r="JK812" s="7"/>
      <c r="JL812" s="7"/>
      <c r="JM812" s="7"/>
      <c r="JN812" s="7"/>
      <c r="JO812" s="7"/>
      <c r="JP812" s="7"/>
      <c r="JQ812" s="7"/>
      <c r="JR812" s="7"/>
      <c r="JS812" s="7"/>
      <c r="JT812" s="7"/>
      <c r="JU812" s="7"/>
      <c r="JV812" s="7"/>
      <c r="JW812" s="7"/>
      <c r="JX812" s="7"/>
      <c r="JY812" s="7"/>
      <c r="JZ812" s="7"/>
      <c r="KA812" s="7"/>
      <c r="KB812" s="7"/>
      <c r="KC812" s="7"/>
      <c r="KD812" s="7"/>
      <c r="KE812" s="7"/>
      <c r="KF812" s="7"/>
      <c r="KG812" s="7"/>
      <c r="KH812" s="7"/>
      <c r="KI812" s="7"/>
      <c r="KJ812" s="7"/>
      <c r="KK812" s="7"/>
      <c r="KL812" s="7"/>
      <c r="KM812" s="7"/>
      <c r="KN812" s="7"/>
      <c r="KO812" s="7"/>
      <c r="KP812" s="7"/>
      <c r="KQ812" s="7"/>
      <c r="KR812" s="7"/>
      <c r="KS812" s="7"/>
      <c r="KT812" s="7"/>
      <c r="KU812" s="7"/>
      <c r="KV812" s="7"/>
      <c r="KW812" s="7"/>
      <c r="KX812" s="7"/>
      <c r="KY812" s="7"/>
      <c r="KZ812" s="7"/>
      <c r="LA812" s="7"/>
      <c r="LB812" s="7"/>
      <c r="LC812" s="7"/>
      <c r="LD812" s="7"/>
      <c r="LE812" s="7"/>
      <c r="LF812" s="7"/>
      <c r="LG812" s="7"/>
      <c r="LH812" s="7"/>
      <c r="LI812" s="7"/>
      <c r="LJ812" s="7"/>
      <c r="LK812" s="7"/>
      <c r="LL812" s="7"/>
      <c r="LM812" s="7"/>
      <c r="LN812" s="7"/>
      <c r="LO812" s="7"/>
      <c r="LP812" s="7"/>
      <c r="LQ812" s="7"/>
      <c r="LR812" s="7"/>
      <c r="LS812" s="7"/>
      <c r="LT812" s="7"/>
      <c r="LU812" s="7"/>
      <c r="LV812" s="7"/>
      <c r="LW812" s="7"/>
      <c r="LX812" s="7"/>
      <c r="LY812" s="7"/>
      <c r="LZ812" s="7"/>
      <c r="MA812" s="7"/>
      <c r="MB812" s="7"/>
      <c r="MC812" s="7"/>
      <c r="MD812" s="7"/>
      <c r="ME812" s="7"/>
      <c r="MF812" s="7"/>
      <c r="MG812" s="7"/>
      <c r="MH812" s="7"/>
      <c r="MI812" s="7"/>
      <c r="MJ812" s="7"/>
      <c r="MK812" s="7"/>
      <c r="ML812" s="7"/>
      <c r="MM812" s="7"/>
      <c r="MN812" s="7"/>
      <c r="MO812" s="7"/>
      <c r="MP812" s="7"/>
      <c r="MQ812" s="7"/>
      <c r="MR812" s="7"/>
      <c r="MS812" s="7"/>
      <c r="MT812" s="7"/>
      <c r="MU812" s="7"/>
      <c r="MV812" s="7"/>
      <c r="MW812" s="7"/>
      <c r="MX812" s="7"/>
      <c r="MY812" s="7"/>
      <c r="MZ812" s="7"/>
      <c r="NA812" s="7"/>
      <c r="NB812" s="7"/>
      <c r="NC812" s="7"/>
      <c r="ND812" s="7"/>
      <c r="NE812" s="7"/>
      <c r="NF812" s="7"/>
      <c r="NG812" s="7"/>
      <c r="NH812" s="7"/>
      <c r="NI812" s="7"/>
      <c r="NJ812" s="7"/>
      <c r="NK812" s="7"/>
      <c r="NL812" s="7"/>
      <c r="NM812" s="7"/>
      <c r="NN812" s="7"/>
      <c r="NO812" s="7"/>
      <c r="NP812" s="7"/>
      <c r="NQ812" s="7"/>
      <c r="NR812" s="7"/>
      <c r="NS812" s="7"/>
      <c r="NT812" s="7"/>
      <c r="NU812" s="7"/>
      <c r="NV812" s="7"/>
      <c r="NW812" s="7"/>
      <c r="NX812" s="7"/>
      <c r="NY812" s="7"/>
      <c r="NZ812" s="7"/>
      <c r="OA812" s="7"/>
      <c r="OB812" s="7"/>
      <c r="OC812" s="7"/>
      <c r="OD812" s="7"/>
      <c r="OE812" s="7"/>
      <c r="OF812" s="7"/>
      <c r="OG812" s="7"/>
      <c r="OH812" s="7"/>
      <c r="OI812" s="7"/>
      <c r="OJ812" s="7"/>
      <c r="OK812" s="7"/>
      <c r="OL812" s="7"/>
      <c r="OM812" s="7"/>
      <c r="ON812" s="7"/>
      <c r="OO812" s="7"/>
      <c r="OP812" s="7"/>
      <c r="OQ812" s="7"/>
      <c r="OR812" s="7"/>
      <c r="OS812" s="7"/>
      <c r="OT812" s="7"/>
      <c r="OU812" s="7"/>
      <c r="OV812" s="7"/>
      <c r="OW812" s="7"/>
      <c r="OX812" s="7"/>
      <c r="OY812" s="7"/>
      <c r="OZ812" s="7"/>
      <c r="PA812" s="7"/>
      <c r="PB812" s="7"/>
      <c r="PC812" s="7"/>
      <c r="PD812" s="7"/>
      <c r="PE812" s="7"/>
      <c r="PF812" s="7"/>
      <c r="PG812" s="7"/>
      <c r="PH812" s="7"/>
      <c r="PI812" s="7"/>
      <c r="PJ812" s="7"/>
      <c r="PK812" s="7"/>
      <c r="PL812" s="7"/>
      <c r="PM812" s="7"/>
      <c r="PN812" s="7"/>
      <c r="PO812" s="7"/>
      <c r="PP812" s="7"/>
      <c r="PQ812" s="7"/>
      <c r="PR812" s="7"/>
      <c r="PS812" s="7"/>
      <c r="PT812" s="7"/>
      <c r="PU812" s="7"/>
      <c r="PV812" s="7"/>
      <c r="PW812" s="7"/>
      <c r="PX812" s="7"/>
      <c r="PY812" s="7"/>
      <c r="PZ812" s="7"/>
      <c r="QA812" s="7"/>
      <c r="QB812" s="7"/>
      <c r="QC812" s="7"/>
      <c r="QD812" s="7"/>
      <c r="QE812" s="7"/>
      <c r="QF812" s="7"/>
      <c r="QG812" s="7"/>
      <c r="QH812" s="7"/>
      <c r="QI812" s="7"/>
      <c r="QJ812" s="7"/>
      <c r="QK812" s="7"/>
      <c r="QL812" s="7"/>
      <c r="QM812" s="7"/>
      <c r="QN812" s="7"/>
      <c r="QO812" s="7"/>
      <c r="QP812" s="7"/>
      <c r="QQ812" s="7"/>
      <c r="QR812" s="7"/>
      <c r="QS812" s="7"/>
      <c r="QT812" s="7"/>
      <c r="QU812" s="7"/>
      <c r="QV812" s="7"/>
      <c r="QW812" s="7"/>
      <c r="QX812" s="7"/>
      <c r="QY812" s="7"/>
      <c r="QZ812" s="7"/>
      <c r="RA812" s="7"/>
      <c r="RB812" s="7"/>
      <c r="RC812" s="7"/>
      <c r="RD812" s="7"/>
      <c r="RE812" s="7"/>
      <c r="RF812" s="7"/>
      <c r="RG812" s="7"/>
      <c r="RH812" s="7"/>
      <c r="RI812" s="7"/>
      <c r="RJ812" s="7"/>
      <c r="RK812" s="7"/>
      <c r="RL812" s="7"/>
      <c r="RM812" s="7"/>
      <c r="RN812" s="7"/>
      <c r="RO812" s="7"/>
      <c r="RP812" s="7"/>
      <c r="RQ812" s="7"/>
      <c r="RR812" s="7"/>
      <c r="RS812" s="7"/>
      <c r="RT812" s="7"/>
      <c r="RU812" s="7"/>
      <c r="RV812" s="7"/>
      <c r="RW812" s="7"/>
      <c r="RX812" s="7"/>
      <c r="RY812" s="7"/>
      <c r="RZ812" s="7"/>
      <c r="SA812" s="7"/>
      <c r="SB812" s="7"/>
      <c r="SC812" s="7"/>
      <c r="SD812" s="7"/>
      <c r="SE812" s="7"/>
      <c r="SF812" s="7"/>
      <c r="SG812" s="7"/>
      <c r="SH812" s="7"/>
      <c r="SI812" s="7"/>
      <c r="SJ812" s="7"/>
      <c r="SK812" s="7"/>
    </row>
    <row r="813" ht="14.2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  <c r="DT813" s="7"/>
      <c r="DU813" s="7"/>
      <c r="DV813" s="7"/>
      <c r="DW813" s="7"/>
      <c r="DX813" s="7"/>
      <c r="DY813" s="7"/>
      <c r="DZ813" s="7"/>
      <c r="EA813" s="7"/>
      <c r="EB813" s="7"/>
      <c r="EC813" s="7"/>
      <c r="ED813" s="7"/>
      <c r="EE813" s="7"/>
      <c r="EF813" s="7"/>
      <c r="EG813" s="7"/>
      <c r="EH813" s="7"/>
      <c r="EI813" s="7"/>
      <c r="EJ813" s="7"/>
      <c r="EK813" s="7"/>
      <c r="EL813" s="7"/>
      <c r="EM813" s="7"/>
      <c r="EN813" s="7"/>
      <c r="EO813" s="7"/>
      <c r="EP813" s="7"/>
      <c r="EQ813" s="7"/>
      <c r="ER813" s="7"/>
      <c r="ES813" s="7"/>
      <c r="ET813" s="7"/>
      <c r="EU813" s="7"/>
      <c r="EV813" s="7"/>
      <c r="EW813" s="7"/>
      <c r="EX813" s="7"/>
      <c r="EY813" s="7"/>
      <c r="EZ813" s="7"/>
      <c r="FA813" s="7"/>
      <c r="FB813" s="7"/>
      <c r="FC813" s="7"/>
      <c r="FD813" s="7"/>
      <c r="FE813" s="7"/>
      <c r="FF813" s="7"/>
      <c r="FG813" s="7"/>
      <c r="FH813" s="7"/>
      <c r="FI813" s="7"/>
      <c r="FJ813" s="7"/>
      <c r="FK813" s="7"/>
      <c r="FL813" s="7"/>
      <c r="FM813" s="7"/>
      <c r="FN813" s="7"/>
      <c r="FO813" s="7"/>
      <c r="FP813" s="7"/>
      <c r="FQ813" s="7"/>
      <c r="FR813" s="7"/>
      <c r="FS813" s="7"/>
      <c r="FT813" s="7"/>
      <c r="FU813" s="7"/>
      <c r="FV813" s="7"/>
      <c r="FW813" s="7"/>
      <c r="FX813" s="7"/>
      <c r="FY813" s="7"/>
      <c r="FZ813" s="7"/>
      <c r="GA813" s="7"/>
      <c r="GB813" s="7"/>
      <c r="GC813" s="7"/>
      <c r="GD813" s="7"/>
      <c r="GE813" s="7"/>
      <c r="GF813" s="7"/>
      <c r="GG813" s="7"/>
      <c r="GH813" s="7"/>
      <c r="GI813" s="7"/>
      <c r="GJ813" s="7"/>
      <c r="GK813" s="7"/>
      <c r="GL813" s="7"/>
      <c r="GM813" s="7"/>
      <c r="GN813" s="7"/>
      <c r="GO813" s="7"/>
      <c r="GP813" s="7"/>
      <c r="GQ813" s="7"/>
      <c r="GR813" s="7"/>
      <c r="GS813" s="7"/>
      <c r="GT813" s="7"/>
      <c r="GU813" s="7"/>
      <c r="GV813" s="7"/>
      <c r="GW813" s="7"/>
      <c r="GX813" s="7"/>
      <c r="GY813" s="7"/>
      <c r="GZ813" s="7"/>
      <c r="HA813" s="7"/>
      <c r="HB813" s="7"/>
      <c r="HC813" s="7"/>
      <c r="HD813" s="7"/>
      <c r="HE813" s="7"/>
      <c r="HF813" s="7"/>
      <c r="HG813" s="7"/>
      <c r="HH813" s="7"/>
      <c r="HI813" s="7"/>
      <c r="HJ813" s="7"/>
      <c r="HK813" s="7"/>
      <c r="HL813" s="7"/>
      <c r="HM813" s="7"/>
      <c r="HN813" s="7"/>
      <c r="HO813" s="7"/>
      <c r="HP813" s="7"/>
      <c r="HQ813" s="7"/>
      <c r="HR813" s="7"/>
      <c r="HS813" s="7"/>
      <c r="HT813" s="7"/>
      <c r="HU813" s="7"/>
      <c r="HV813" s="7"/>
      <c r="HW813" s="7"/>
      <c r="HX813" s="7"/>
      <c r="HY813" s="7"/>
      <c r="HZ813" s="7"/>
      <c r="IA813" s="7"/>
      <c r="IB813" s="7"/>
      <c r="IC813" s="7"/>
      <c r="ID813" s="7"/>
      <c r="IE813" s="7"/>
      <c r="IF813" s="7"/>
      <c r="IG813" s="7"/>
      <c r="IH813" s="7"/>
      <c r="II813" s="7"/>
      <c r="IJ813" s="7"/>
      <c r="IK813" s="7"/>
      <c r="IL813" s="7"/>
      <c r="IM813" s="7"/>
      <c r="IN813" s="7"/>
      <c r="IO813" s="7"/>
      <c r="IP813" s="7"/>
      <c r="IQ813" s="7"/>
      <c r="IR813" s="7"/>
      <c r="IS813" s="7"/>
      <c r="IT813" s="7"/>
      <c r="IU813" s="7"/>
      <c r="IV813" s="7"/>
      <c r="IW813" s="7"/>
      <c r="IX813" s="7"/>
      <c r="IY813" s="7"/>
      <c r="IZ813" s="7"/>
      <c r="JA813" s="7"/>
      <c r="JB813" s="7"/>
      <c r="JC813" s="7"/>
      <c r="JD813" s="7"/>
      <c r="JE813" s="7"/>
      <c r="JF813" s="7"/>
      <c r="JG813" s="7"/>
      <c r="JH813" s="7"/>
      <c r="JI813" s="7"/>
      <c r="JJ813" s="7"/>
      <c r="JK813" s="7"/>
      <c r="JL813" s="7"/>
      <c r="JM813" s="7"/>
      <c r="JN813" s="7"/>
      <c r="JO813" s="7"/>
      <c r="JP813" s="7"/>
      <c r="JQ813" s="7"/>
      <c r="JR813" s="7"/>
      <c r="JS813" s="7"/>
      <c r="JT813" s="7"/>
      <c r="JU813" s="7"/>
      <c r="JV813" s="7"/>
      <c r="JW813" s="7"/>
      <c r="JX813" s="7"/>
      <c r="JY813" s="7"/>
      <c r="JZ813" s="7"/>
      <c r="KA813" s="7"/>
      <c r="KB813" s="7"/>
      <c r="KC813" s="7"/>
      <c r="KD813" s="7"/>
      <c r="KE813" s="7"/>
      <c r="KF813" s="7"/>
      <c r="KG813" s="7"/>
      <c r="KH813" s="7"/>
      <c r="KI813" s="7"/>
      <c r="KJ813" s="7"/>
      <c r="KK813" s="7"/>
      <c r="KL813" s="7"/>
      <c r="KM813" s="7"/>
      <c r="KN813" s="7"/>
      <c r="KO813" s="7"/>
      <c r="KP813" s="7"/>
      <c r="KQ813" s="7"/>
      <c r="KR813" s="7"/>
      <c r="KS813" s="7"/>
      <c r="KT813" s="7"/>
      <c r="KU813" s="7"/>
      <c r="KV813" s="7"/>
      <c r="KW813" s="7"/>
      <c r="KX813" s="7"/>
      <c r="KY813" s="7"/>
      <c r="KZ813" s="7"/>
      <c r="LA813" s="7"/>
      <c r="LB813" s="7"/>
      <c r="LC813" s="7"/>
      <c r="LD813" s="7"/>
      <c r="LE813" s="7"/>
      <c r="LF813" s="7"/>
      <c r="LG813" s="7"/>
      <c r="LH813" s="7"/>
      <c r="LI813" s="7"/>
      <c r="LJ813" s="7"/>
      <c r="LK813" s="7"/>
      <c r="LL813" s="7"/>
      <c r="LM813" s="7"/>
      <c r="LN813" s="7"/>
      <c r="LO813" s="7"/>
      <c r="LP813" s="7"/>
      <c r="LQ813" s="7"/>
      <c r="LR813" s="7"/>
      <c r="LS813" s="7"/>
      <c r="LT813" s="7"/>
      <c r="LU813" s="7"/>
      <c r="LV813" s="7"/>
      <c r="LW813" s="7"/>
      <c r="LX813" s="7"/>
      <c r="LY813" s="7"/>
      <c r="LZ813" s="7"/>
      <c r="MA813" s="7"/>
      <c r="MB813" s="7"/>
      <c r="MC813" s="7"/>
      <c r="MD813" s="7"/>
      <c r="ME813" s="7"/>
      <c r="MF813" s="7"/>
      <c r="MG813" s="7"/>
      <c r="MH813" s="7"/>
      <c r="MI813" s="7"/>
      <c r="MJ813" s="7"/>
      <c r="MK813" s="7"/>
      <c r="ML813" s="7"/>
      <c r="MM813" s="7"/>
      <c r="MN813" s="7"/>
      <c r="MO813" s="7"/>
      <c r="MP813" s="7"/>
      <c r="MQ813" s="7"/>
      <c r="MR813" s="7"/>
      <c r="MS813" s="7"/>
      <c r="MT813" s="7"/>
      <c r="MU813" s="7"/>
      <c r="MV813" s="7"/>
      <c r="MW813" s="7"/>
      <c r="MX813" s="7"/>
      <c r="MY813" s="7"/>
      <c r="MZ813" s="7"/>
      <c r="NA813" s="7"/>
      <c r="NB813" s="7"/>
      <c r="NC813" s="7"/>
      <c r="ND813" s="7"/>
      <c r="NE813" s="7"/>
      <c r="NF813" s="7"/>
      <c r="NG813" s="7"/>
      <c r="NH813" s="7"/>
      <c r="NI813" s="7"/>
      <c r="NJ813" s="7"/>
      <c r="NK813" s="7"/>
      <c r="NL813" s="7"/>
      <c r="NM813" s="7"/>
      <c r="NN813" s="7"/>
      <c r="NO813" s="7"/>
      <c r="NP813" s="7"/>
      <c r="NQ813" s="7"/>
      <c r="NR813" s="7"/>
      <c r="NS813" s="7"/>
      <c r="NT813" s="7"/>
      <c r="NU813" s="7"/>
      <c r="NV813" s="7"/>
      <c r="NW813" s="7"/>
      <c r="NX813" s="7"/>
      <c r="NY813" s="7"/>
      <c r="NZ813" s="7"/>
      <c r="OA813" s="7"/>
      <c r="OB813" s="7"/>
      <c r="OC813" s="7"/>
      <c r="OD813" s="7"/>
      <c r="OE813" s="7"/>
      <c r="OF813" s="7"/>
      <c r="OG813" s="7"/>
      <c r="OH813" s="7"/>
      <c r="OI813" s="7"/>
      <c r="OJ813" s="7"/>
      <c r="OK813" s="7"/>
      <c r="OL813" s="7"/>
      <c r="OM813" s="7"/>
      <c r="ON813" s="7"/>
      <c r="OO813" s="7"/>
      <c r="OP813" s="7"/>
      <c r="OQ813" s="7"/>
      <c r="OR813" s="7"/>
      <c r="OS813" s="7"/>
      <c r="OT813" s="7"/>
      <c r="OU813" s="7"/>
      <c r="OV813" s="7"/>
      <c r="OW813" s="7"/>
      <c r="OX813" s="7"/>
      <c r="OY813" s="7"/>
      <c r="OZ813" s="7"/>
      <c r="PA813" s="7"/>
      <c r="PB813" s="7"/>
      <c r="PC813" s="7"/>
      <c r="PD813" s="7"/>
      <c r="PE813" s="7"/>
      <c r="PF813" s="7"/>
      <c r="PG813" s="7"/>
      <c r="PH813" s="7"/>
      <c r="PI813" s="7"/>
      <c r="PJ813" s="7"/>
      <c r="PK813" s="7"/>
      <c r="PL813" s="7"/>
      <c r="PM813" s="7"/>
      <c r="PN813" s="7"/>
      <c r="PO813" s="7"/>
      <c r="PP813" s="7"/>
      <c r="PQ813" s="7"/>
      <c r="PR813" s="7"/>
      <c r="PS813" s="7"/>
      <c r="PT813" s="7"/>
      <c r="PU813" s="7"/>
      <c r="PV813" s="7"/>
      <c r="PW813" s="7"/>
      <c r="PX813" s="7"/>
      <c r="PY813" s="7"/>
      <c r="PZ813" s="7"/>
      <c r="QA813" s="7"/>
      <c r="QB813" s="7"/>
      <c r="QC813" s="7"/>
      <c r="QD813" s="7"/>
      <c r="QE813" s="7"/>
      <c r="QF813" s="7"/>
      <c r="QG813" s="7"/>
      <c r="QH813" s="7"/>
      <c r="QI813" s="7"/>
      <c r="QJ813" s="7"/>
      <c r="QK813" s="7"/>
      <c r="QL813" s="7"/>
      <c r="QM813" s="7"/>
      <c r="QN813" s="7"/>
      <c r="QO813" s="7"/>
      <c r="QP813" s="7"/>
      <c r="QQ813" s="7"/>
      <c r="QR813" s="7"/>
      <c r="QS813" s="7"/>
      <c r="QT813" s="7"/>
      <c r="QU813" s="7"/>
      <c r="QV813" s="7"/>
      <c r="QW813" s="7"/>
      <c r="QX813" s="7"/>
      <c r="QY813" s="7"/>
      <c r="QZ813" s="7"/>
      <c r="RA813" s="7"/>
      <c r="RB813" s="7"/>
      <c r="RC813" s="7"/>
      <c r="RD813" s="7"/>
      <c r="RE813" s="7"/>
      <c r="RF813" s="7"/>
      <c r="RG813" s="7"/>
      <c r="RH813" s="7"/>
      <c r="RI813" s="7"/>
      <c r="RJ813" s="7"/>
      <c r="RK813" s="7"/>
      <c r="RL813" s="7"/>
      <c r="RM813" s="7"/>
      <c r="RN813" s="7"/>
      <c r="RO813" s="7"/>
      <c r="RP813" s="7"/>
      <c r="RQ813" s="7"/>
      <c r="RR813" s="7"/>
      <c r="RS813" s="7"/>
      <c r="RT813" s="7"/>
      <c r="RU813" s="7"/>
      <c r="RV813" s="7"/>
      <c r="RW813" s="7"/>
      <c r="RX813" s="7"/>
      <c r="RY813" s="7"/>
      <c r="RZ813" s="7"/>
      <c r="SA813" s="7"/>
      <c r="SB813" s="7"/>
      <c r="SC813" s="7"/>
      <c r="SD813" s="7"/>
      <c r="SE813" s="7"/>
      <c r="SF813" s="7"/>
      <c r="SG813" s="7"/>
      <c r="SH813" s="7"/>
      <c r="SI813" s="7"/>
      <c r="SJ813" s="7"/>
      <c r="SK813" s="7"/>
    </row>
    <row r="814" ht="14.2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  <c r="DT814" s="7"/>
      <c r="DU814" s="7"/>
      <c r="DV814" s="7"/>
      <c r="DW814" s="7"/>
      <c r="DX814" s="7"/>
      <c r="DY814" s="7"/>
      <c r="DZ814" s="7"/>
      <c r="EA814" s="7"/>
      <c r="EB814" s="7"/>
      <c r="EC814" s="7"/>
      <c r="ED814" s="7"/>
      <c r="EE814" s="7"/>
      <c r="EF814" s="7"/>
      <c r="EG814" s="7"/>
      <c r="EH814" s="7"/>
      <c r="EI814" s="7"/>
      <c r="EJ814" s="7"/>
      <c r="EK814" s="7"/>
      <c r="EL814" s="7"/>
      <c r="EM814" s="7"/>
      <c r="EN814" s="7"/>
      <c r="EO814" s="7"/>
      <c r="EP814" s="7"/>
      <c r="EQ814" s="7"/>
      <c r="ER814" s="7"/>
      <c r="ES814" s="7"/>
      <c r="ET814" s="7"/>
      <c r="EU814" s="7"/>
      <c r="EV814" s="7"/>
      <c r="EW814" s="7"/>
      <c r="EX814" s="7"/>
      <c r="EY814" s="7"/>
      <c r="EZ814" s="7"/>
      <c r="FA814" s="7"/>
      <c r="FB814" s="7"/>
      <c r="FC814" s="7"/>
      <c r="FD814" s="7"/>
      <c r="FE814" s="7"/>
      <c r="FF814" s="7"/>
      <c r="FG814" s="7"/>
      <c r="FH814" s="7"/>
      <c r="FI814" s="7"/>
      <c r="FJ814" s="7"/>
      <c r="FK814" s="7"/>
      <c r="FL814" s="7"/>
      <c r="FM814" s="7"/>
      <c r="FN814" s="7"/>
      <c r="FO814" s="7"/>
      <c r="FP814" s="7"/>
      <c r="FQ814" s="7"/>
      <c r="FR814" s="7"/>
      <c r="FS814" s="7"/>
      <c r="FT814" s="7"/>
      <c r="FU814" s="7"/>
      <c r="FV814" s="7"/>
      <c r="FW814" s="7"/>
      <c r="FX814" s="7"/>
      <c r="FY814" s="7"/>
      <c r="FZ814" s="7"/>
      <c r="GA814" s="7"/>
      <c r="GB814" s="7"/>
      <c r="GC814" s="7"/>
      <c r="GD814" s="7"/>
      <c r="GE814" s="7"/>
      <c r="GF814" s="7"/>
      <c r="GG814" s="7"/>
      <c r="GH814" s="7"/>
      <c r="GI814" s="7"/>
      <c r="GJ814" s="7"/>
      <c r="GK814" s="7"/>
      <c r="GL814" s="7"/>
      <c r="GM814" s="7"/>
      <c r="GN814" s="7"/>
      <c r="GO814" s="7"/>
      <c r="GP814" s="7"/>
      <c r="GQ814" s="7"/>
      <c r="GR814" s="7"/>
      <c r="GS814" s="7"/>
      <c r="GT814" s="7"/>
      <c r="GU814" s="7"/>
      <c r="GV814" s="7"/>
      <c r="GW814" s="7"/>
      <c r="GX814" s="7"/>
      <c r="GY814" s="7"/>
      <c r="GZ814" s="7"/>
      <c r="HA814" s="7"/>
      <c r="HB814" s="7"/>
      <c r="HC814" s="7"/>
      <c r="HD814" s="7"/>
      <c r="HE814" s="7"/>
      <c r="HF814" s="7"/>
      <c r="HG814" s="7"/>
      <c r="HH814" s="7"/>
      <c r="HI814" s="7"/>
      <c r="HJ814" s="7"/>
      <c r="HK814" s="7"/>
      <c r="HL814" s="7"/>
      <c r="HM814" s="7"/>
      <c r="HN814" s="7"/>
      <c r="HO814" s="7"/>
      <c r="HP814" s="7"/>
      <c r="HQ814" s="7"/>
      <c r="HR814" s="7"/>
      <c r="HS814" s="7"/>
      <c r="HT814" s="7"/>
      <c r="HU814" s="7"/>
      <c r="HV814" s="7"/>
      <c r="HW814" s="7"/>
      <c r="HX814" s="7"/>
      <c r="HY814" s="7"/>
      <c r="HZ814" s="7"/>
      <c r="IA814" s="7"/>
      <c r="IB814" s="7"/>
      <c r="IC814" s="7"/>
      <c r="ID814" s="7"/>
      <c r="IE814" s="7"/>
      <c r="IF814" s="7"/>
      <c r="IG814" s="7"/>
      <c r="IH814" s="7"/>
      <c r="II814" s="7"/>
      <c r="IJ814" s="7"/>
      <c r="IK814" s="7"/>
      <c r="IL814" s="7"/>
      <c r="IM814" s="7"/>
      <c r="IN814" s="7"/>
      <c r="IO814" s="7"/>
      <c r="IP814" s="7"/>
      <c r="IQ814" s="7"/>
      <c r="IR814" s="7"/>
      <c r="IS814" s="7"/>
      <c r="IT814" s="7"/>
      <c r="IU814" s="7"/>
      <c r="IV814" s="7"/>
      <c r="IW814" s="7"/>
      <c r="IX814" s="7"/>
      <c r="IY814" s="7"/>
      <c r="IZ814" s="7"/>
      <c r="JA814" s="7"/>
      <c r="JB814" s="7"/>
      <c r="JC814" s="7"/>
      <c r="JD814" s="7"/>
      <c r="JE814" s="7"/>
      <c r="JF814" s="7"/>
      <c r="JG814" s="7"/>
      <c r="JH814" s="7"/>
      <c r="JI814" s="7"/>
      <c r="JJ814" s="7"/>
      <c r="JK814" s="7"/>
      <c r="JL814" s="7"/>
      <c r="JM814" s="7"/>
      <c r="JN814" s="7"/>
      <c r="JO814" s="7"/>
      <c r="JP814" s="7"/>
      <c r="JQ814" s="7"/>
      <c r="JR814" s="7"/>
      <c r="JS814" s="7"/>
      <c r="JT814" s="7"/>
      <c r="JU814" s="7"/>
      <c r="JV814" s="7"/>
      <c r="JW814" s="7"/>
      <c r="JX814" s="7"/>
      <c r="JY814" s="7"/>
      <c r="JZ814" s="7"/>
      <c r="KA814" s="7"/>
      <c r="KB814" s="7"/>
      <c r="KC814" s="7"/>
      <c r="KD814" s="7"/>
      <c r="KE814" s="7"/>
      <c r="KF814" s="7"/>
      <c r="KG814" s="7"/>
      <c r="KH814" s="7"/>
      <c r="KI814" s="7"/>
      <c r="KJ814" s="7"/>
      <c r="KK814" s="7"/>
      <c r="KL814" s="7"/>
      <c r="KM814" s="7"/>
      <c r="KN814" s="7"/>
      <c r="KO814" s="7"/>
      <c r="KP814" s="7"/>
      <c r="KQ814" s="7"/>
      <c r="KR814" s="7"/>
      <c r="KS814" s="7"/>
      <c r="KT814" s="7"/>
      <c r="KU814" s="7"/>
      <c r="KV814" s="7"/>
      <c r="KW814" s="7"/>
      <c r="KX814" s="7"/>
      <c r="KY814" s="7"/>
      <c r="KZ814" s="7"/>
      <c r="LA814" s="7"/>
      <c r="LB814" s="7"/>
      <c r="LC814" s="7"/>
      <c r="LD814" s="7"/>
      <c r="LE814" s="7"/>
      <c r="LF814" s="7"/>
      <c r="LG814" s="7"/>
      <c r="LH814" s="7"/>
      <c r="LI814" s="7"/>
      <c r="LJ814" s="7"/>
      <c r="LK814" s="7"/>
      <c r="LL814" s="7"/>
      <c r="LM814" s="7"/>
      <c r="LN814" s="7"/>
      <c r="LO814" s="7"/>
      <c r="LP814" s="7"/>
      <c r="LQ814" s="7"/>
      <c r="LR814" s="7"/>
      <c r="LS814" s="7"/>
      <c r="LT814" s="7"/>
      <c r="LU814" s="7"/>
      <c r="LV814" s="7"/>
      <c r="LW814" s="7"/>
      <c r="LX814" s="7"/>
      <c r="LY814" s="7"/>
      <c r="LZ814" s="7"/>
      <c r="MA814" s="7"/>
      <c r="MB814" s="7"/>
      <c r="MC814" s="7"/>
      <c r="MD814" s="7"/>
      <c r="ME814" s="7"/>
      <c r="MF814" s="7"/>
      <c r="MG814" s="7"/>
      <c r="MH814" s="7"/>
      <c r="MI814" s="7"/>
      <c r="MJ814" s="7"/>
      <c r="MK814" s="7"/>
      <c r="ML814" s="7"/>
      <c r="MM814" s="7"/>
      <c r="MN814" s="7"/>
      <c r="MO814" s="7"/>
      <c r="MP814" s="7"/>
      <c r="MQ814" s="7"/>
      <c r="MR814" s="7"/>
      <c r="MS814" s="7"/>
      <c r="MT814" s="7"/>
      <c r="MU814" s="7"/>
      <c r="MV814" s="7"/>
      <c r="MW814" s="7"/>
      <c r="MX814" s="7"/>
      <c r="MY814" s="7"/>
      <c r="MZ814" s="7"/>
      <c r="NA814" s="7"/>
      <c r="NB814" s="7"/>
      <c r="NC814" s="7"/>
      <c r="ND814" s="7"/>
      <c r="NE814" s="7"/>
      <c r="NF814" s="7"/>
      <c r="NG814" s="7"/>
      <c r="NH814" s="7"/>
      <c r="NI814" s="7"/>
      <c r="NJ814" s="7"/>
      <c r="NK814" s="7"/>
      <c r="NL814" s="7"/>
      <c r="NM814" s="7"/>
      <c r="NN814" s="7"/>
      <c r="NO814" s="7"/>
      <c r="NP814" s="7"/>
      <c r="NQ814" s="7"/>
      <c r="NR814" s="7"/>
      <c r="NS814" s="7"/>
      <c r="NT814" s="7"/>
      <c r="NU814" s="7"/>
      <c r="NV814" s="7"/>
      <c r="NW814" s="7"/>
      <c r="NX814" s="7"/>
      <c r="NY814" s="7"/>
      <c r="NZ814" s="7"/>
      <c r="OA814" s="7"/>
      <c r="OB814" s="7"/>
      <c r="OC814" s="7"/>
      <c r="OD814" s="7"/>
      <c r="OE814" s="7"/>
      <c r="OF814" s="7"/>
      <c r="OG814" s="7"/>
      <c r="OH814" s="7"/>
      <c r="OI814" s="7"/>
      <c r="OJ814" s="7"/>
      <c r="OK814" s="7"/>
      <c r="OL814" s="7"/>
      <c r="OM814" s="7"/>
      <c r="ON814" s="7"/>
      <c r="OO814" s="7"/>
      <c r="OP814" s="7"/>
      <c r="OQ814" s="7"/>
      <c r="OR814" s="7"/>
      <c r="OS814" s="7"/>
      <c r="OT814" s="7"/>
      <c r="OU814" s="7"/>
      <c r="OV814" s="7"/>
      <c r="OW814" s="7"/>
      <c r="OX814" s="7"/>
      <c r="OY814" s="7"/>
      <c r="OZ814" s="7"/>
      <c r="PA814" s="7"/>
      <c r="PB814" s="7"/>
      <c r="PC814" s="7"/>
      <c r="PD814" s="7"/>
      <c r="PE814" s="7"/>
      <c r="PF814" s="7"/>
      <c r="PG814" s="7"/>
      <c r="PH814" s="7"/>
      <c r="PI814" s="7"/>
      <c r="PJ814" s="7"/>
      <c r="PK814" s="7"/>
      <c r="PL814" s="7"/>
      <c r="PM814" s="7"/>
      <c r="PN814" s="7"/>
      <c r="PO814" s="7"/>
      <c r="PP814" s="7"/>
      <c r="PQ814" s="7"/>
      <c r="PR814" s="7"/>
      <c r="PS814" s="7"/>
      <c r="PT814" s="7"/>
      <c r="PU814" s="7"/>
      <c r="PV814" s="7"/>
      <c r="PW814" s="7"/>
      <c r="PX814" s="7"/>
      <c r="PY814" s="7"/>
      <c r="PZ814" s="7"/>
      <c r="QA814" s="7"/>
      <c r="QB814" s="7"/>
      <c r="QC814" s="7"/>
      <c r="QD814" s="7"/>
      <c r="QE814" s="7"/>
      <c r="QF814" s="7"/>
      <c r="QG814" s="7"/>
      <c r="QH814" s="7"/>
      <c r="QI814" s="7"/>
      <c r="QJ814" s="7"/>
      <c r="QK814" s="7"/>
      <c r="QL814" s="7"/>
      <c r="QM814" s="7"/>
      <c r="QN814" s="7"/>
      <c r="QO814" s="7"/>
      <c r="QP814" s="7"/>
      <c r="QQ814" s="7"/>
      <c r="QR814" s="7"/>
      <c r="QS814" s="7"/>
      <c r="QT814" s="7"/>
      <c r="QU814" s="7"/>
      <c r="QV814" s="7"/>
      <c r="QW814" s="7"/>
      <c r="QX814" s="7"/>
      <c r="QY814" s="7"/>
      <c r="QZ814" s="7"/>
      <c r="RA814" s="7"/>
      <c r="RB814" s="7"/>
      <c r="RC814" s="7"/>
      <c r="RD814" s="7"/>
      <c r="RE814" s="7"/>
      <c r="RF814" s="7"/>
      <c r="RG814" s="7"/>
      <c r="RH814" s="7"/>
      <c r="RI814" s="7"/>
      <c r="RJ814" s="7"/>
      <c r="RK814" s="7"/>
      <c r="RL814" s="7"/>
      <c r="RM814" s="7"/>
      <c r="RN814" s="7"/>
      <c r="RO814" s="7"/>
      <c r="RP814" s="7"/>
      <c r="RQ814" s="7"/>
      <c r="RR814" s="7"/>
      <c r="RS814" s="7"/>
      <c r="RT814" s="7"/>
      <c r="RU814" s="7"/>
      <c r="RV814" s="7"/>
      <c r="RW814" s="7"/>
      <c r="RX814" s="7"/>
      <c r="RY814" s="7"/>
      <c r="RZ814" s="7"/>
      <c r="SA814" s="7"/>
      <c r="SB814" s="7"/>
      <c r="SC814" s="7"/>
      <c r="SD814" s="7"/>
      <c r="SE814" s="7"/>
      <c r="SF814" s="7"/>
      <c r="SG814" s="7"/>
      <c r="SH814" s="7"/>
      <c r="SI814" s="7"/>
      <c r="SJ814" s="7"/>
      <c r="SK814" s="7"/>
    </row>
    <row r="815" ht="14.2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  <c r="DT815" s="7"/>
      <c r="DU815" s="7"/>
      <c r="DV815" s="7"/>
      <c r="DW815" s="7"/>
      <c r="DX815" s="7"/>
      <c r="DY815" s="7"/>
      <c r="DZ815" s="7"/>
      <c r="EA815" s="7"/>
      <c r="EB815" s="7"/>
      <c r="EC815" s="7"/>
      <c r="ED815" s="7"/>
      <c r="EE815" s="7"/>
      <c r="EF815" s="7"/>
      <c r="EG815" s="7"/>
      <c r="EH815" s="7"/>
      <c r="EI815" s="7"/>
      <c r="EJ815" s="7"/>
      <c r="EK815" s="7"/>
      <c r="EL815" s="7"/>
      <c r="EM815" s="7"/>
      <c r="EN815" s="7"/>
      <c r="EO815" s="7"/>
      <c r="EP815" s="7"/>
      <c r="EQ815" s="7"/>
      <c r="ER815" s="7"/>
      <c r="ES815" s="7"/>
      <c r="ET815" s="7"/>
      <c r="EU815" s="7"/>
      <c r="EV815" s="7"/>
      <c r="EW815" s="7"/>
      <c r="EX815" s="7"/>
      <c r="EY815" s="7"/>
      <c r="EZ815" s="7"/>
      <c r="FA815" s="7"/>
      <c r="FB815" s="7"/>
      <c r="FC815" s="7"/>
      <c r="FD815" s="7"/>
      <c r="FE815" s="7"/>
      <c r="FF815" s="7"/>
      <c r="FG815" s="7"/>
      <c r="FH815" s="7"/>
      <c r="FI815" s="7"/>
      <c r="FJ815" s="7"/>
      <c r="FK815" s="7"/>
      <c r="FL815" s="7"/>
      <c r="FM815" s="7"/>
      <c r="FN815" s="7"/>
      <c r="FO815" s="7"/>
      <c r="FP815" s="7"/>
      <c r="FQ815" s="7"/>
      <c r="FR815" s="7"/>
      <c r="FS815" s="7"/>
      <c r="FT815" s="7"/>
      <c r="FU815" s="7"/>
      <c r="FV815" s="7"/>
      <c r="FW815" s="7"/>
      <c r="FX815" s="7"/>
      <c r="FY815" s="7"/>
      <c r="FZ815" s="7"/>
      <c r="GA815" s="7"/>
      <c r="GB815" s="7"/>
      <c r="GC815" s="7"/>
      <c r="GD815" s="7"/>
      <c r="GE815" s="7"/>
      <c r="GF815" s="7"/>
      <c r="GG815" s="7"/>
      <c r="GH815" s="7"/>
      <c r="GI815" s="7"/>
      <c r="GJ815" s="7"/>
      <c r="GK815" s="7"/>
      <c r="GL815" s="7"/>
      <c r="GM815" s="7"/>
      <c r="GN815" s="7"/>
      <c r="GO815" s="7"/>
      <c r="GP815" s="7"/>
      <c r="GQ815" s="7"/>
      <c r="GR815" s="7"/>
      <c r="GS815" s="7"/>
      <c r="GT815" s="7"/>
      <c r="GU815" s="7"/>
      <c r="GV815" s="7"/>
      <c r="GW815" s="7"/>
      <c r="GX815" s="7"/>
      <c r="GY815" s="7"/>
      <c r="GZ815" s="7"/>
      <c r="HA815" s="7"/>
      <c r="HB815" s="7"/>
      <c r="HC815" s="7"/>
      <c r="HD815" s="7"/>
      <c r="HE815" s="7"/>
      <c r="HF815" s="7"/>
      <c r="HG815" s="7"/>
      <c r="HH815" s="7"/>
      <c r="HI815" s="7"/>
      <c r="HJ815" s="7"/>
      <c r="HK815" s="7"/>
      <c r="HL815" s="7"/>
      <c r="HM815" s="7"/>
      <c r="HN815" s="7"/>
      <c r="HO815" s="7"/>
      <c r="HP815" s="7"/>
      <c r="HQ815" s="7"/>
      <c r="HR815" s="7"/>
      <c r="HS815" s="7"/>
      <c r="HT815" s="7"/>
      <c r="HU815" s="7"/>
      <c r="HV815" s="7"/>
      <c r="HW815" s="7"/>
      <c r="HX815" s="7"/>
      <c r="HY815" s="7"/>
      <c r="HZ815" s="7"/>
      <c r="IA815" s="7"/>
      <c r="IB815" s="7"/>
      <c r="IC815" s="7"/>
      <c r="ID815" s="7"/>
      <c r="IE815" s="7"/>
      <c r="IF815" s="7"/>
      <c r="IG815" s="7"/>
      <c r="IH815" s="7"/>
      <c r="II815" s="7"/>
      <c r="IJ815" s="7"/>
      <c r="IK815" s="7"/>
      <c r="IL815" s="7"/>
      <c r="IM815" s="7"/>
      <c r="IN815" s="7"/>
      <c r="IO815" s="7"/>
      <c r="IP815" s="7"/>
      <c r="IQ815" s="7"/>
      <c r="IR815" s="7"/>
      <c r="IS815" s="7"/>
      <c r="IT815" s="7"/>
      <c r="IU815" s="7"/>
      <c r="IV815" s="7"/>
      <c r="IW815" s="7"/>
      <c r="IX815" s="7"/>
      <c r="IY815" s="7"/>
      <c r="IZ815" s="7"/>
      <c r="JA815" s="7"/>
      <c r="JB815" s="7"/>
      <c r="JC815" s="7"/>
      <c r="JD815" s="7"/>
      <c r="JE815" s="7"/>
      <c r="JF815" s="7"/>
      <c r="JG815" s="7"/>
      <c r="JH815" s="7"/>
      <c r="JI815" s="7"/>
      <c r="JJ815" s="7"/>
      <c r="JK815" s="7"/>
      <c r="JL815" s="7"/>
      <c r="JM815" s="7"/>
      <c r="JN815" s="7"/>
      <c r="JO815" s="7"/>
      <c r="JP815" s="7"/>
      <c r="JQ815" s="7"/>
      <c r="JR815" s="7"/>
      <c r="JS815" s="7"/>
      <c r="JT815" s="7"/>
      <c r="JU815" s="7"/>
      <c r="JV815" s="7"/>
      <c r="JW815" s="7"/>
      <c r="JX815" s="7"/>
      <c r="JY815" s="7"/>
      <c r="JZ815" s="7"/>
      <c r="KA815" s="7"/>
      <c r="KB815" s="7"/>
      <c r="KC815" s="7"/>
      <c r="KD815" s="7"/>
      <c r="KE815" s="7"/>
      <c r="KF815" s="7"/>
      <c r="KG815" s="7"/>
      <c r="KH815" s="7"/>
      <c r="KI815" s="7"/>
      <c r="KJ815" s="7"/>
      <c r="KK815" s="7"/>
      <c r="KL815" s="7"/>
      <c r="KM815" s="7"/>
      <c r="KN815" s="7"/>
      <c r="KO815" s="7"/>
      <c r="KP815" s="7"/>
      <c r="KQ815" s="7"/>
      <c r="KR815" s="7"/>
      <c r="KS815" s="7"/>
      <c r="KT815" s="7"/>
      <c r="KU815" s="7"/>
      <c r="KV815" s="7"/>
      <c r="KW815" s="7"/>
      <c r="KX815" s="7"/>
      <c r="KY815" s="7"/>
      <c r="KZ815" s="7"/>
      <c r="LA815" s="7"/>
      <c r="LB815" s="7"/>
      <c r="LC815" s="7"/>
      <c r="LD815" s="7"/>
      <c r="LE815" s="7"/>
      <c r="LF815" s="7"/>
      <c r="LG815" s="7"/>
      <c r="LH815" s="7"/>
      <c r="LI815" s="7"/>
      <c r="LJ815" s="7"/>
      <c r="LK815" s="7"/>
      <c r="LL815" s="7"/>
      <c r="LM815" s="7"/>
      <c r="LN815" s="7"/>
      <c r="LO815" s="7"/>
      <c r="LP815" s="7"/>
      <c r="LQ815" s="7"/>
      <c r="LR815" s="7"/>
      <c r="LS815" s="7"/>
      <c r="LT815" s="7"/>
      <c r="LU815" s="7"/>
      <c r="LV815" s="7"/>
      <c r="LW815" s="7"/>
      <c r="LX815" s="7"/>
      <c r="LY815" s="7"/>
      <c r="LZ815" s="7"/>
      <c r="MA815" s="7"/>
      <c r="MB815" s="7"/>
      <c r="MC815" s="7"/>
      <c r="MD815" s="7"/>
      <c r="ME815" s="7"/>
      <c r="MF815" s="7"/>
      <c r="MG815" s="7"/>
      <c r="MH815" s="7"/>
      <c r="MI815" s="7"/>
      <c r="MJ815" s="7"/>
      <c r="MK815" s="7"/>
      <c r="ML815" s="7"/>
      <c r="MM815" s="7"/>
      <c r="MN815" s="7"/>
      <c r="MO815" s="7"/>
      <c r="MP815" s="7"/>
      <c r="MQ815" s="7"/>
      <c r="MR815" s="7"/>
      <c r="MS815" s="7"/>
      <c r="MT815" s="7"/>
      <c r="MU815" s="7"/>
      <c r="MV815" s="7"/>
      <c r="MW815" s="7"/>
      <c r="MX815" s="7"/>
      <c r="MY815" s="7"/>
      <c r="MZ815" s="7"/>
      <c r="NA815" s="7"/>
      <c r="NB815" s="7"/>
      <c r="NC815" s="7"/>
      <c r="ND815" s="7"/>
      <c r="NE815" s="7"/>
      <c r="NF815" s="7"/>
      <c r="NG815" s="7"/>
      <c r="NH815" s="7"/>
      <c r="NI815" s="7"/>
      <c r="NJ815" s="7"/>
      <c r="NK815" s="7"/>
      <c r="NL815" s="7"/>
      <c r="NM815" s="7"/>
      <c r="NN815" s="7"/>
      <c r="NO815" s="7"/>
      <c r="NP815" s="7"/>
      <c r="NQ815" s="7"/>
      <c r="NR815" s="7"/>
      <c r="NS815" s="7"/>
      <c r="NT815" s="7"/>
      <c r="NU815" s="7"/>
      <c r="NV815" s="7"/>
      <c r="NW815" s="7"/>
      <c r="NX815" s="7"/>
      <c r="NY815" s="7"/>
      <c r="NZ815" s="7"/>
      <c r="OA815" s="7"/>
      <c r="OB815" s="7"/>
      <c r="OC815" s="7"/>
      <c r="OD815" s="7"/>
      <c r="OE815" s="7"/>
      <c r="OF815" s="7"/>
      <c r="OG815" s="7"/>
      <c r="OH815" s="7"/>
      <c r="OI815" s="7"/>
      <c r="OJ815" s="7"/>
      <c r="OK815" s="7"/>
      <c r="OL815" s="7"/>
      <c r="OM815" s="7"/>
      <c r="ON815" s="7"/>
      <c r="OO815" s="7"/>
      <c r="OP815" s="7"/>
      <c r="OQ815" s="7"/>
      <c r="OR815" s="7"/>
      <c r="OS815" s="7"/>
      <c r="OT815" s="7"/>
      <c r="OU815" s="7"/>
      <c r="OV815" s="7"/>
      <c r="OW815" s="7"/>
      <c r="OX815" s="7"/>
      <c r="OY815" s="7"/>
      <c r="OZ815" s="7"/>
      <c r="PA815" s="7"/>
      <c r="PB815" s="7"/>
      <c r="PC815" s="7"/>
      <c r="PD815" s="7"/>
      <c r="PE815" s="7"/>
      <c r="PF815" s="7"/>
      <c r="PG815" s="7"/>
      <c r="PH815" s="7"/>
      <c r="PI815" s="7"/>
      <c r="PJ815" s="7"/>
      <c r="PK815" s="7"/>
      <c r="PL815" s="7"/>
      <c r="PM815" s="7"/>
      <c r="PN815" s="7"/>
      <c r="PO815" s="7"/>
      <c r="PP815" s="7"/>
      <c r="PQ815" s="7"/>
      <c r="PR815" s="7"/>
      <c r="PS815" s="7"/>
      <c r="PT815" s="7"/>
      <c r="PU815" s="7"/>
      <c r="PV815" s="7"/>
      <c r="PW815" s="7"/>
      <c r="PX815" s="7"/>
      <c r="PY815" s="7"/>
      <c r="PZ815" s="7"/>
      <c r="QA815" s="7"/>
      <c r="QB815" s="7"/>
      <c r="QC815" s="7"/>
      <c r="QD815" s="7"/>
      <c r="QE815" s="7"/>
      <c r="QF815" s="7"/>
      <c r="QG815" s="7"/>
      <c r="QH815" s="7"/>
      <c r="QI815" s="7"/>
      <c r="QJ815" s="7"/>
      <c r="QK815" s="7"/>
      <c r="QL815" s="7"/>
      <c r="QM815" s="7"/>
      <c r="QN815" s="7"/>
      <c r="QO815" s="7"/>
      <c r="QP815" s="7"/>
      <c r="QQ815" s="7"/>
      <c r="QR815" s="7"/>
      <c r="QS815" s="7"/>
      <c r="QT815" s="7"/>
      <c r="QU815" s="7"/>
      <c r="QV815" s="7"/>
      <c r="QW815" s="7"/>
      <c r="QX815" s="7"/>
      <c r="QY815" s="7"/>
      <c r="QZ815" s="7"/>
      <c r="RA815" s="7"/>
      <c r="RB815" s="7"/>
      <c r="RC815" s="7"/>
      <c r="RD815" s="7"/>
      <c r="RE815" s="7"/>
      <c r="RF815" s="7"/>
      <c r="RG815" s="7"/>
      <c r="RH815" s="7"/>
      <c r="RI815" s="7"/>
      <c r="RJ815" s="7"/>
      <c r="RK815" s="7"/>
      <c r="RL815" s="7"/>
      <c r="RM815" s="7"/>
      <c r="RN815" s="7"/>
      <c r="RO815" s="7"/>
      <c r="RP815" s="7"/>
      <c r="RQ815" s="7"/>
      <c r="RR815" s="7"/>
      <c r="RS815" s="7"/>
      <c r="RT815" s="7"/>
      <c r="RU815" s="7"/>
      <c r="RV815" s="7"/>
      <c r="RW815" s="7"/>
      <c r="RX815" s="7"/>
      <c r="RY815" s="7"/>
      <c r="RZ815" s="7"/>
      <c r="SA815" s="7"/>
      <c r="SB815" s="7"/>
      <c r="SC815" s="7"/>
      <c r="SD815" s="7"/>
      <c r="SE815" s="7"/>
      <c r="SF815" s="7"/>
      <c r="SG815" s="7"/>
      <c r="SH815" s="7"/>
      <c r="SI815" s="7"/>
      <c r="SJ815" s="7"/>
      <c r="SK815" s="7"/>
    </row>
    <row r="816" ht="14.2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  <c r="DT816" s="7"/>
      <c r="DU816" s="7"/>
      <c r="DV816" s="7"/>
      <c r="DW816" s="7"/>
      <c r="DX816" s="7"/>
      <c r="DY816" s="7"/>
      <c r="DZ816" s="7"/>
      <c r="EA816" s="7"/>
      <c r="EB816" s="7"/>
      <c r="EC816" s="7"/>
      <c r="ED816" s="7"/>
      <c r="EE816" s="7"/>
      <c r="EF816" s="7"/>
      <c r="EG816" s="7"/>
      <c r="EH816" s="7"/>
      <c r="EI816" s="7"/>
      <c r="EJ816" s="7"/>
      <c r="EK816" s="7"/>
      <c r="EL816" s="7"/>
      <c r="EM816" s="7"/>
      <c r="EN816" s="7"/>
      <c r="EO816" s="7"/>
      <c r="EP816" s="7"/>
      <c r="EQ816" s="7"/>
      <c r="ER816" s="7"/>
      <c r="ES816" s="7"/>
      <c r="ET816" s="7"/>
      <c r="EU816" s="7"/>
      <c r="EV816" s="7"/>
      <c r="EW816" s="7"/>
      <c r="EX816" s="7"/>
      <c r="EY816" s="7"/>
      <c r="EZ816" s="7"/>
      <c r="FA816" s="7"/>
      <c r="FB816" s="7"/>
      <c r="FC816" s="7"/>
      <c r="FD816" s="7"/>
      <c r="FE816" s="7"/>
      <c r="FF816" s="7"/>
      <c r="FG816" s="7"/>
      <c r="FH816" s="7"/>
      <c r="FI816" s="7"/>
      <c r="FJ816" s="7"/>
      <c r="FK816" s="7"/>
      <c r="FL816" s="7"/>
      <c r="FM816" s="7"/>
      <c r="FN816" s="7"/>
      <c r="FO816" s="7"/>
      <c r="FP816" s="7"/>
      <c r="FQ816" s="7"/>
      <c r="FR816" s="7"/>
      <c r="FS816" s="7"/>
      <c r="FT816" s="7"/>
      <c r="FU816" s="7"/>
      <c r="FV816" s="7"/>
      <c r="FW816" s="7"/>
      <c r="FX816" s="7"/>
      <c r="FY816" s="7"/>
      <c r="FZ816" s="7"/>
      <c r="GA816" s="7"/>
      <c r="GB816" s="7"/>
      <c r="GC816" s="7"/>
      <c r="GD816" s="7"/>
      <c r="GE816" s="7"/>
      <c r="GF816" s="7"/>
      <c r="GG816" s="7"/>
      <c r="GH816" s="7"/>
      <c r="GI816" s="7"/>
      <c r="GJ816" s="7"/>
      <c r="GK816" s="7"/>
      <c r="GL816" s="7"/>
      <c r="GM816" s="7"/>
      <c r="GN816" s="7"/>
      <c r="GO816" s="7"/>
      <c r="GP816" s="7"/>
      <c r="GQ816" s="7"/>
      <c r="GR816" s="7"/>
      <c r="GS816" s="7"/>
      <c r="GT816" s="7"/>
      <c r="GU816" s="7"/>
      <c r="GV816" s="7"/>
      <c r="GW816" s="7"/>
      <c r="GX816" s="7"/>
      <c r="GY816" s="7"/>
      <c r="GZ816" s="7"/>
      <c r="HA816" s="7"/>
      <c r="HB816" s="7"/>
      <c r="HC816" s="7"/>
      <c r="HD816" s="7"/>
      <c r="HE816" s="7"/>
      <c r="HF816" s="7"/>
      <c r="HG816" s="7"/>
      <c r="HH816" s="7"/>
      <c r="HI816" s="7"/>
      <c r="HJ816" s="7"/>
      <c r="HK816" s="7"/>
      <c r="HL816" s="7"/>
      <c r="HM816" s="7"/>
      <c r="HN816" s="7"/>
      <c r="HO816" s="7"/>
      <c r="HP816" s="7"/>
      <c r="HQ816" s="7"/>
      <c r="HR816" s="7"/>
      <c r="HS816" s="7"/>
      <c r="HT816" s="7"/>
      <c r="HU816" s="7"/>
      <c r="HV816" s="7"/>
      <c r="HW816" s="7"/>
      <c r="HX816" s="7"/>
      <c r="HY816" s="7"/>
      <c r="HZ816" s="7"/>
      <c r="IA816" s="7"/>
      <c r="IB816" s="7"/>
      <c r="IC816" s="7"/>
      <c r="ID816" s="7"/>
      <c r="IE816" s="7"/>
      <c r="IF816" s="7"/>
      <c r="IG816" s="7"/>
      <c r="IH816" s="7"/>
      <c r="II816" s="7"/>
      <c r="IJ816" s="7"/>
      <c r="IK816" s="7"/>
      <c r="IL816" s="7"/>
      <c r="IM816" s="7"/>
      <c r="IN816" s="7"/>
      <c r="IO816" s="7"/>
      <c r="IP816" s="7"/>
      <c r="IQ816" s="7"/>
      <c r="IR816" s="7"/>
      <c r="IS816" s="7"/>
      <c r="IT816" s="7"/>
      <c r="IU816" s="7"/>
      <c r="IV816" s="7"/>
      <c r="IW816" s="7"/>
      <c r="IX816" s="7"/>
      <c r="IY816" s="7"/>
      <c r="IZ816" s="7"/>
      <c r="JA816" s="7"/>
      <c r="JB816" s="7"/>
      <c r="JC816" s="7"/>
      <c r="JD816" s="7"/>
      <c r="JE816" s="7"/>
      <c r="JF816" s="7"/>
      <c r="JG816" s="7"/>
      <c r="JH816" s="7"/>
      <c r="JI816" s="7"/>
      <c r="JJ816" s="7"/>
      <c r="JK816" s="7"/>
      <c r="JL816" s="7"/>
      <c r="JM816" s="7"/>
      <c r="JN816" s="7"/>
      <c r="JO816" s="7"/>
      <c r="JP816" s="7"/>
      <c r="JQ816" s="7"/>
      <c r="JR816" s="7"/>
      <c r="JS816" s="7"/>
      <c r="JT816" s="7"/>
      <c r="JU816" s="7"/>
      <c r="JV816" s="7"/>
      <c r="JW816" s="7"/>
      <c r="JX816" s="7"/>
      <c r="JY816" s="7"/>
      <c r="JZ816" s="7"/>
      <c r="KA816" s="7"/>
      <c r="KB816" s="7"/>
      <c r="KC816" s="7"/>
      <c r="KD816" s="7"/>
      <c r="KE816" s="7"/>
      <c r="KF816" s="7"/>
      <c r="KG816" s="7"/>
      <c r="KH816" s="7"/>
      <c r="KI816" s="7"/>
      <c r="KJ816" s="7"/>
      <c r="KK816" s="7"/>
      <c r="KL816" s="7"/>
      <c r="KM816" s="7"/>
      <c r="KN816" s="7"/>
      <c r="KO816" s="7"/>
      <c r="KP816" s="7"/>
      <c r="KQ816" s="7"/>
      <c r="KR816" s="7"/>
      <c r="KS816" s="7"/>
      <c r="KT816" s="7"/>
      <c r="KU816" s="7"/>
      <c r="KV816" s="7"/>
      <c r="KW816" s="7"/>
      <c r="KX816" s="7"/>
      <c r="KY816" s="7"/>
      <c r="KZ816" s="7"/>
      <c r="LA816" s="7"/>
      <c r="LB816" s="7"/>
      <c r="LC816" s="7"/>
      <c r="LD816" s="7"/>
      <c r="LE816" s="7"/>
      <c r="LF816" s="7"/>
      <c r="LG816" s="7"/>
      <c r="LH816" s="7"/>
      <c r="LI816" s="7"/>
      <c r="LJ816" s="7"/>
      <c r="LK816" s="7"/>
      <c r="LL816" s="7"/>
      <c r="LM816" s="7"/>
      <c r="LN816" s="7"/>
      <c r="LO816" s="7"/>
      <c r="LP816" s="7"/>
      <c r="LQ816" s="7"/>
      <c r="LR816" s="7"/>
      <c r="LS816" s="7"/>
      <c r="LT816" s="7"/>
      <c r="LU816" s="7"/>
      <c r="LV816" s="7"/>
      <c r="LW816" s="7"/>
      <c r="LX816" s="7"/>
      <c r="LY816" s="7"/>
      <c r="LZ816" s="7"/>
      <c r="MA816" s="7"/>
      <c r="MB816" s="7"/>
      <c r="MC816" s="7"/>
      <c r="MD816" s="7"/>
      <c r="ME816" s="7"/>
      <c r="MF816" s="7"/>
      <c r="MG816" s="7"/>
      <c r="MH816" s="7"/>
      <c r="MI816" s="7"/>
      <c r="MJ816" s="7"/>
      <c r="MK816" s="7"/>
      <c r="ML816" s="7"/>
      <c r="MM816" s="7"/>
      <c r="MN816" s="7"/>
      <c r="MO816" s="7"/>
      <c r="MP816" s="7"/>
      <c r="MQ816" s="7"/>
      <c r="MR816" s="7"/>
      <c r="MS816" s="7"/>
      <c r="MT816" s="7"/>
      <c r="MU816" s="7"/>
      <c r="MV816" s="7"/>
      <c r="MW816" s="7"/>
      <c r="MX816" s="7"/>
      <c r="MY816" s="7"/>
      <c r="MZ816" s="7"/>
      <c r="NA816" s="7"/>
      <c r="NB816" s="7"/>
      <c r="NC816" s="7"/>
      <c r="ND816" s="7"/>
      <c r="NE816" s="7"/>
      <c r="NF816" s="7"/>
      <c r="NG816" s="7"/>
      <c r="NH816" s="7"/>
      <c r="NI816" s="7"/>
      <c r="NJ816" s="7"/>
      <c r="NK816" s="7"/>
      <c r="NL816" s="7"/>
      <c r="NM816" s="7"/>
      <c r="NN816" s="7"/>
      <c r="NO816" s="7"/>
      <c r="NP816" s="7"/>
      <c r="NQ816" s="7"/>
      <c r="NR816" s="7"/>
      <c r="NS816" s="7"/>
      <c r="NT816" s="7"/>
      <c r="NU816" s="7"/>
      <c r="NV816" s="7"/>
      <c r="NW816" s="7"/>
      <c r="NX816" s="7"/>
      <c r="NY816" s="7"/>
      <c r="NZ816" s="7"/>
      <c r="OA816" s="7"/>
      <c r="OB816" s="7"/>
      <c r="OC816" s="7"/>
      <c r="OD816" s="7"/>
      <c r="OE816" s="7"/>
      <c r="OF816" s="7"/>
      <c r="OG816" s="7"/>
      <c r="OH816" s="7"/>
      <c r="OI816" s="7"/>
      <c r="OJ816" s="7"/>
      <c r="OK816" s="7"/>
      <c r="OL816" s="7"/>
      <c r="OM816" s="7"/>
      <c r="ON816" s="7"/>
      <c r="OO816" s="7"/>
      <c r="OP816" s="7"/>
      <c r="OQ816" s="7"/>
      <c r="OR816" s="7"/>
      <c r="OS816" s="7"/>
      <c r="OT816" s="7"/>
      <c r="OU816" s="7"/>
      <c r="OV816" s="7"/>
      <c r="OW816" s="7"/>
      <c r="OX816" s="7"/>
      <c r="OY816" s="7"/>
      <c r="OZ816" s="7"/>
      <c r="PA816" s="7"/>
      <c r="PB816" s="7"/>
      <c r="PC816" s="7"/>
      <c r="PD816" s="7"/>
      <c r="PE816" s="7"/>
      <c r="PF816" s="7"/>
      <c r="PG816" s="7"/>
      <c r="PH816" s="7"/>
      <c r="PI816" s="7"/>
      <c r="PJ816" s="7"/>
      <c r="PK816" s="7"/>
      <c r="PL816" s="7"/>
      <c r="PM816" s="7"/>
      <c r="PN816" s="7"/>
      <c r="PO816" s="7"/>
      <c r="PP816" s="7"/>
      <c r="PQ816" s="7"/>
      <c r="PR816" s="7"/>
      <c r="PS816" s="7"/>
      <c r="PT816" s="7"/>
      <c r="PU816" s="7"/>
      <c r="PV816" s="7"/>
      <c r="PW816" s="7"/>
      <c r="PX816" s="7"/>
      <c r="PY816" s="7"/>
      <c r="PZ816" s="7"/>
      <c r="QA816" s="7"/>
      <c r="QB816" s="7"/>
      <c r="QC816" s="7"/>
      <c r="QD816" s="7"/>
      <c r="QE816" s="7"/>
      <c r="QF816" s="7"/>
      <c r="QG816" s="7"/>
      <c r="QH816" s="7"/>
      <c r="QI816" s="7"/>
      <c r="QJ816" s="7"/>
      <c r="QK816" s="7"/>
      <c r="QL816" s="7"/>
      <c r="QM816" s="7"/>
      <c r="QN816" s="7"/>
      <c r="QO816" s="7"/>
      <c r="QP816" s="7"/>
      <c r="QQ816" s="7"/>
      <c r="QR816" s="7"/>
      <c r="QS816" s="7"/>
      <c r="QT816" s="7"/>
      <c r="QU816" s="7"/>
      <c r="QV816" s="7"/>
      <c r="QW816" s="7"/>
      <c r="QX816" s="7"/>
      <c r="QY816" s="7"/>
      <c r="QZ816" s="7"/>
      <c r="RA816" s="7"/>
      <c r="RB816" s="7"/>
      <c r="RC816" s="7"/>
      <c r="RD816" s="7"/>
      <c r="RE816" s="7"/>
      <c r="RF816" s="7"/>
      <c r="RG816" s="7"/>
      <c r="RH816" s="7"/>
      <c r="RI816" s="7"/>
      <c r="RJ816" s="7"/>
      <c r="RK816" s="7"/>
      <c r="RL816" s="7"/>
      <c r="RM816" s="7"/>
      <c r="RN816" s="7"/>
      <c r="RO816" s="7"/>
      <c r="RP816" s="7"/>
      <c r="RQ816" s="7"/>
      <c r="RR816" s="7"/>
      <c r="RS816" s="7"/>
      <c r="RT816" s="7"/>
      <c r="RU816" s="7"/>
      <c r="RV816" s="7"/>
      <c r="RW816" s="7"/>
      <c r="RX816" s="7"/>
      <c r="RY816" s="7"/>
      <c r="RZ816" s="7"/>
      <c r="SA816" s="7"/>
      <c r="SB816" s="7"/>
      <c r="SC816" s="7"/>
      <c r="SD816" s="7"/>
      <c r="SE816" s="7"/>
      <c r="SF816" s="7"/>
      <c r="SG816" s="7"/>
      <c r="SH816" s="7"/>
      <c r="SI816" s="7"/>
      <c r="SJ816" s="7"/>
      <c r="SK816" s="7"/>
    </row>
    <row r="817" ht="14.2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  <c r="DT817" s="7"/>
      <c r="DU817" s="7"/>
      <c r="DV817" s="7"/>
      <c r="DW817" s="7"/>
      <c r="DX817" s="7"/>
      <c r="DY817" s="7"/>
      <c r="DZ817" s="7"/>
      <c r="EA817" s="7"/>
      <c r="EB817" s="7"/>
      <c r="EC817" s="7"/>
      <c r="ED817" s="7"/>
      <c r="EE817" s="7"/>
      <c r="EF817" s="7"/>
      <c r="EG817" s="7"/>
      <c r="EH817" s="7"/>
      <c r="EI817" s="7"/>
      <c r="EJ817" s="7"/>
      <c r="EK817" s="7"/>
      <c r="EL817" s="7"/>
      <c r="EM817" s="7"/>
      <c r="EN817" s="7"/>
      <c r="EO817" s="7"/>
      <c r="EP817" s="7"/>
      <c r="EQ817" s="7"/>
      <c r="ER817" s="7"/>
      <c r="ES817" s="7"/>
      <c r="ET817" s="7"/>
      <c r="EU817" s="7"/>
      <c r="EV817" s="7"/>
      <c r="EW817" s="7"/>
      <c r="EX817" s="7"/>
      <c r="EY817" s="7"/>
      <c r="EZ817" s="7"/>
      <c r="FA817" s="7"/>
      <c r="FB817" s="7"/>
      <c r="FC817" s="7"/>
      <c r="FD817" s="7"/>
      <c r="FE817" s="7"/>
      <c r="FF817" s="7"/>
      <c r="FG817" s="7"/>
      <c r="FH817" s="7"/>
      <c r="FI817" s="7"/>
      <c r="FJ817" s="7"/>
      <c r="FK817" s="7"/>
      <c r="FL817" s="7"/>
      <c r="FM817" s="7"/>
      <c r="FN817" s="7"/>
      <c r="FO817" s="7"/>
      <c r="FP817" s="7"/>
      <c r="FQ817" s="7"/>
      <c r="FR817" s="7"/>
      <c r="FS817" s="7"/>
      <c r="FT817" s="7"/>
      <c r="FU817" s="7"/>
      <c r="FV817" s="7"/>
      <c r="FW817" s="7"/>
      <c r="FX817" s="7"/>
      <c r="FY817" s="7"/>
      <c r="FZ817" s="7"/>
      <c r="GA817" s="7"/>
      <c r="GB817" s="7"/>
      <c r="GC817" s="7"/>
      <c r="GD817" s="7"/>
      <c r="GE817" s="7"/>
      <c r="GF817" s="7"/>
      <c r="GG817" s="7"/>
      <c r="GH817" s="7"/>
      <c r="GI817" s="7"/>
      <c r="GJ817" s="7"/>
      <c r="GK817" s="7"/>
      <c r="GL817" s="7"/>
      <c r="GM817" s="7"/>
      <c r="GN817" s="7"/>
      <c r="GO817" s="7"/>
      <c r="GP817" s="7"/>
      <c r="GQ817" s="7"/>
      <c r="GR817" s="7"/>
      <c r="GS817" s="7"/>
      <c r="GT817" s="7"/>
      <c r="GU817" s="7"/>
      <c r="GV817" s="7"/>
      <c r="GW817" s="7"/>
      <c r="GX817" s="7"/>
      <c r="GY817" s="7"/>
      <c r="GZ817" s="7"/>
      <c r="HA817" s="7"/>
      <c r="HB817" s="7"/>
      <c r="HC817" s="7"/>
      <c r="HD817" s="7"/>
      <c r="HE817" s="7"/>
      <c r="HF817" s="7"/>
      <c r="HG817" s="7"/>
      <c r="HH817" s="7"/>
      <c r="HI817" s="7"/>
      <c r="HJ817" s="7"/>
      <c r="HK817" s="7"/>
      <c r="HL817" s="7"/>
      <c r="HM817" s="7"/>
      <c r="HN817" s="7"/>
      <c r="HO817" s="7"/>
      <c r="HP817" s="7"/>
      <c r="HQ817" s="7"/>
      <c r="HR817" s="7"/>
      <c r="HS817" s="7"/>
      <c r="HT817" s="7"/>
      <c r="HU817" s="7"/>
      <c r="HV817" s="7"/>
      <c r="HW817" s="7"/>
      <c r="HX817" s="7"/>
      <c r="HY817" s="7"/>
      <c r="HZ817" s="7"/>
      <c r="IA817" s="7"/>
      <c r="IB817" s="7"/>
      <c r="IC817" s="7"/>
      <c r="ID817" s="7"/>
      <c r="IE817" s="7"/>
      <c r="IF817" s="7"/>
      <c r="IG817" s="7"/>
      <c r="IH817" s="7"/>
      <c r="II817" s="7"/>
      <c r="IJ817" s="7"/>
      <c r="IK817" s="7"/>
      <c r="IL817" s="7"/>
      <c r="IM817" s="7"/>
      <c r="IN817" s="7"/>
      <c r="IO817" s="7"/>
      <c r="IP817" s="7"/>
      <c r="IQ817" s="7"/>
      <c r="IR817" s="7"/>
      <c r="IS817" s="7"/>
      <c r="IT817" s="7"/>
      <c r="IU817" s="7"/>
      <c r="IV817" s="7"/>
      <c r="IW817" s="7"/>
      <c r="IX817" s="7"/>
      <c r="IY817" s="7"/>
      <c r="IZ817" s="7"/>
      <c r="JA817" s="7"/>
      <c r="JB817" s="7"/>
      <c r="JC817" s="7"/>
      <c r="JD817" s="7"/>
      <c r="JE817" s="7"/>
      <c r="JF817" s="7"/>
      <c r="JG817" s="7"/>
      <c r="JH817" s="7"/>
      <c r="JI817" s="7"/>
      <c r="JJ817" s="7"/>
      <c r="JK817" s="7"/>
      <c r="JL817" s="7"/>
      <c r="JM817" s="7"/>
      <c r="JN817" s="7"/>
      <c r="JO817" s="7"/>
      <c r="JP817" s="7"/>
      <c r="JQ817" s="7"/>
      <c r="JR817" s="7"/>
      <c r="JS817" s="7"/>
      <c r="JT817" s="7"/>
      <c r="JU817" s="7"/>
      <c r="JV817" s="7"/>
      <c r="JW817" s="7"/>
      <c r="JX817" s="7"/>
      <c r="JY817" s="7"/>
      <c r="JZ817" s="7"/>
      <c r="KA817" s="7"/>
      <c r="KB817" s="7"/>
      <c r="KC817" s="7"/>
      <c r="KD817" s="7"/>
      <c r="KE817" s="7"/>
      <c r="KF817" s="7"/>
      <c r="KG817" s="7"/>
      <c r="KH817" s="7"/>
      <c r="KI817" s="7"/>
      <c r="KJ817" s="7"/>
      <c r="KK817" s="7"/>
      <c r="KL817" s="7"/>
      <c r="KM817" s="7"/>
      <c r="KN817" s="7"/>
      <c r="KO817" s="7"/>
      <c r="KP817" s="7"/>
      <c r="KQ817" s="7"/>
      <c r="KR817" s="7"/>
      <c r="KS817" s="7"/>
      <c r="KT817" s="7"/>
      <c r="KU817" s="7"/>
      <c r="KV817" s="7"/>
      <c r="KW817" s="7"/>
      <c r="KX817" s="7"/>
      <c r="KY817" s="7"/>
      <c r="KZ817" s="7"/>
      <c r="LA817" s="7"/>
      <c r="LB817" s="7"/>
      <c r="LC817" s="7"/>
      <c r="LD817" s="7"/>
      <c r="LE817" s="7"/>
      <c r="LF817" s="7"/>
      <c r="LG817" s="7"/>
      <c r="LH817" s="7"/>
      <c r="LI817" s="7"/>
      <c r="LJ817" s="7"/>
      <c r="LK817" s="7"/>
      <c r="LL817" s="7"/>
      <c r="LM817" s="7"/>
      <c r="LN817" s="7"/>
      <c r="LO817" s="7"/>
      <c r="LP817" s="7"/>
      <c r="LQ817" s="7"/>
      <c r="LR817" s="7"/>
      <c r="LS817" s="7"/>
      <c r="LT817" s="7"/>
      <c r="LU817" s="7"/>
      <c r="LV817" s="7"/>
      <c r="LW817" s="7"/>
      <c r="LX817" s="7"/>
      <c r="LY817" s="7"/>
      <c r="LZ817" s="7"/>
      <c r="MA817" s="7"/>
      <c r="MB817" s="7"/>
      <c r="MC817" s="7"/>
      <c r="MD817" s="7"/>
      <c r="ME817" s="7"/>
      <c r="MF817" s="7"/>
      <c r="MG817" s="7"/>
      <c r="MH817" s="7"/>
      <c r="MI817" s="7"/>
      <c r="MJ817" s="7"/>
      <c r="MK817" s="7"/>
      <c r="ML817" s="7"/>
      <c r="MM817" s="7"/>
      <c r="MN817" s="7"/>
      <c r="MO817" s="7"/>
      <c r="MP817" s="7"/>
      <c r="MQ817" s="7"/>
      <c r="MR817" s="7"/>
      <c r="MS817" s="7"/>
      <c r="MT817" s="7"/>
      <c r="MU817" s="7"/>
      <c r="MV817" s="7"/>
      <c r="MW817" s="7"/>
      <c r="MX817" s="7"/>
      <c r="MY817" s="7"/>
      <c r="MZ817" s="7"/>
      <c r="NA817" s="7"/>
      <c r="NB817" s="7"/>
      <c r="NC817" s="7"/>
      <c r="ND817" s="7"/>
      <c r="NE817" s="7"/>
      <c r="NF817" s="7"/>
      <c r="NG817" s="7"/>
      <c r="NH817" s="7"/>
      <c r="NI817" s="7"/>
      <c r="NJ817" s="7"/>
      <c r="NK817" s="7"/>
      <c r="NL817" s="7"/>
      <c r="NM817" s="7"/>
      <c r="NN817" s="7"/>
      <c r="NO817" s="7"/>
      <c r="NP817" s="7"/>
      <c r="NQ817" s="7"/>
      <c r="NR817" s="7"/>
      <c r="NS817" s="7"/>
      <c r="NT817" s="7"/>
      <c r="NU817" s="7"/>
      <c r="NV817" s="7"/>
      <c r="NW817" s="7"/>
      <c r="NX817" s="7"/>
      <c r="NY817" s="7"/>
      <c r="NZ817" s="7"/>
      <c r="OA817" s="7"/>
      <c r="OB817" s="7"/>
      <c r="OC817" s="7"/>
      <c r="OD817" s="7"/>
      <c r="OE817" s="7"/>
      <c r="OF817" s="7"/>
      <c r="OG817" s="7"/>
      <c r="OH817" s="7"/>
      <c r="OI817" s="7"/>
      <c r="OJ817" s="7"/>
      <c r="OK817" s="7"/>
      <c r="OL817" s="7"/>
      <c r="OM817" s="7"/>
      <c r="ON817" s="7"/>
      <c r="OO817" s="7"/>
      <c r="OP817" s="7"/>
      <c r="OQ817" s="7"/>
      <c r="OR817" s="7"/>
      <c r="OS817" s="7"/>
      <c r="OT817" s="7"/>
      <c r="OU817" s="7"/>
      <c r="OV817" s="7"/>
      <c r="OW817" s="7"/>
      <c r="OX817" s="7"/>
      <c r="OY817" s="7"/>
      <c r="OZ817" s="7"/>
      <c r="PA817" s="7"/>
      <c r="PB817" s="7"/>
      <c r="PC817" s="7"/>
      <c r="PD817" s="7"/>
      <c r="PE817" s="7"/>
      <c r="PF817" s="7"/>
      <c r="PG817" s="7"/>
      <c r="PH817" s="7"/>
      <c r="PI817" s="7"/>
      <c r="PJ817" s="7"/>
      <c r="PK817" s="7"/>
      <c r="PL817" s="7"/>
      <c r="PM817" s="7"/>
      <c r="PN817" s="7"/>
      <c r="PO817" s="7"/>
      <c r="PP817" s="7"/>
      <c r="PQ817" s="7"/>
      <c r="PR817" s="7"/>
      <c r="PS817" s="7"/>
      <c r="PT817" s="7"/>
      <c r="PU817" s="7"/>
      <c r="PV817" s="7"/>
      <c r="PW817" s="7"/>
      <c r="PX817" s="7"/>
      <c r="PY817" s="7"/>
      <c r="PZ817" s="7"/>
      <c r="QA817" s="7"/>
      <c r="QB817" s="7"/>
      <c r="QC817" s="7"/>
      <c r="QD817" s="7"/>
      <c r="QE817" s="7"/>
      <c r="QF817" s="7"/>
      <c r="QG817" s="7"/>
      <c r="QH817" s="7"/>
      <c r="QI817" s="7"/>
      <c r="QJ817" s="7"/>
      <c r="QK817" s="7"/>
      <c r="QL817" s="7"/>
      <c r="QM817" s="7"/>
      <c r="QN817" s="7"/>
      <c r="QO817" s="7"/>
      <c r="QP817" s="7"/>
      <c r="QQ817" s="7"/>
      <c r="QR817" s="7"/>
      <c r="QS817" s="7"/>
      <c r="QT817" s="7"/>
      <c r="QU817" s="7"/>
      <c r="QV817" s="7"/>
      <c r="QW817" s="7"/>
      <c r="QX817" s="7"/>
      <c r="QY817" s="7"/>
      <c r="QZ817" s="7"/>
      <c r="RA817" s="7"/>
      <c r="RB817" s="7"/>
      <c r="RC817" s="7"/>
      <c r="RD817" s="7"/>
      <c r="RE817" s="7"/>
      <c r="RF817" s="7"/>
      <c r="RG817" s="7"/>
      <c r="RH817" s="7"/>
      <c r="RI817" s="7"/>
      <c r="RJ817" s="7"/>
      <c r="RK817" s="7"/>
      <c r="RL817" s="7"/>
      <c r="RM817" s="7"/>
      <c r="RN817" s="7"/>
      <c r="RO817" s="7"/>
      <c r="RP817" s="7"/>
      <c r="RQ817" s="7"/>
      <c r="RR817" s="7"/>
      <c r="RS817" s="7"/>
      <c r="RT817" s="7"/>
      <c r="RU817" s="7"/>
      <c r="RV817" s="7"/>
      <c r="RW817" s="7"/>
      <c r="RX817" s="7"/>
      <c r="RY817" s="7"/>
      <c r="RZ817" s="7"/>
      <c r="SA817" s="7"/>
      <c r="SB817" s="7"/>
      <c r="SC817" s="7"/>
      <c r="SD817" s="7"/>
      <c r="SE817" s="7"/>
      <c r="SF817" s="7"/>
      <c r="SG817" s="7"/>
      <c r="SH817" s="7"/>
      <c r="SI817" s="7"/>
      <c r="SJ817" s="7"/>
      <c r="SK817" s="7"/>
    </row>
    <row r="818" ht="14.2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  <c r="DT818" s="7"/>
      <c r="DU818" s="7"/>
      <c r="DV818" s="7"/>
      <c r="DW818" s="7"/>
      <c r="DX818" s="7"/>
      <c r="DY818" s="7"/>
      <c r="DZ818" s="7"/>
      <c r="EA818" s="7"/>
      <c r="EB818" s="7"/>
      <c r="EC818" s="7"/>
      <c r="ED818" s="7"/>
      <c r="EE818" s="7"/>
      <c r="EF818" s="7"/>
      <c r="EG818" s="7"/>
      <c r="EH818" s="7"/>
      <c r="EI818" s="7"/>
      <c r="EJ818" s="7"/>
      <c r="EK818" s="7"/>
      <c r="EL818" s="7"/>
      <c r="EM818" s="7"/>
      <c r="EN818" s="7"/>
      <c r="EO818" s="7"/>
      <c r="EP818" s="7"/>
      <c r="EQ818" s="7"/>
      <c r="ER818" s="7"/>
      <c r="ES818" s="7"/>
      <c r="ET818" s="7"/>
      <c r="EU818" s="7"/>
      <c r="EV818" s="7"/>
      <c r="EW818" s="7"/>
      <c r="EX818" s="7"/>
      <c r="EY818" s="7"/>
      <c r="EZ818" s="7"/>
      <c r="FA818" s="7"/>
      <c r="FB818" s="7"/>
      <c r="FC818" s="7"/>
      <c r="FD818" s="7"/>
      <c r="FE818" s="7"/>
      <c r="FF818" s="7"/>
      <c r="FG818" s="7"/>
      <c r="FH818" s="7"/>
      <c r="FI818" s="7"/>
      <c r="FJ818" s="7"/>
      <c r="FK818" s="7"/>
      <c r="FL818" s="7"/>
      <c r="FM818" s="7"/>
      <c r="FN818" s="7"/>
      <c r="FO818" s="7"/>
      <c r="FP818" s="7"/>
      <c r="FQ818" s="7"/>
      <c r="FR818" s="7"/>
      <c r="FS818" s="7"/>
      <c r="FT818" s="7"/>
      <c r="FU818" s="7"/>
      <c r="FV818" s="7"/>
      <c r="FW818" s="7"/>
      <c r="FX818" s="7"/>
      <c r="FY818" s="7"/>
      <c r="FZ818" s="7"/>
      <c r="GA818" s="7"/>
      <c r="GB818" s="7"/>
      <c r="GC818" s="7"/>
      <c r="GD818" s="7"/>
      <c r="GE818" s="7"/>
      <c r="GF818" s="7"/>
      <c r="GG818" s="7"/>
      <c r="GH818" s="7"/>
      <c r="GI818" s="7"/>
      <c r="GJ818" s="7"/>
      <c r="GK818" s="7"/>
      <c r="GL818" s="7"/>
      <c r="GM818" s="7"/>
      <c r="GN818" s="7"/>
      <c r="GO818" s="7"/>
      <c r="GP818" s="7"/>
      <c r="GQ818" s="7"/>
      <c r="GR818" s="7"/>
      <c r="GS818" s="7"/>
      <c r="GT818" s="7"/>
      <c r="GU818" s="7"/>
      <c r="GV818" s="7"/>
      <c r="GW818" s="7"/>
      <c r="GX818" s="7"/>
      <c r="GY818" s="7"/>
      <c r="GZ818" s="7"/>
      <c r="HA818" s="7"/>
      <c r="HB818" s="7"/>
      <c r="HC818" s="7"/>
      <c r="HD818" s="7"/>
      <c r="HE818" s="7"/>
      <c r="HF818" s="7"/>
      <c r="HG818" s="7"/>
      <c r="HH818" s="7"/>
      <c r="HI818" s="7"/>
      <c r="HJ818" s="7"/>
      <c r="HK818" s="7"/>
      <c r="HL818" s="7"/>
      <c r="HM818" s="7"/>
      <c r="HN818" s="7"/>
      <c r="HO818" s="7"/>
      <c r="HP818" s="7"/>
      <c r="HQ818" s="7"/>
      <c r="HR818" s="7"/>
      <c r="HS818" s="7"/>
      <c r="HT818" s="7"/>
      <c r="HU818" s="7"/>
      <c r="HV818" s="7"/>
      <c r="HW818" s="7"/>
      <c r="HX818" s="7"/>
      <c r="HY818" s="7"/>
      <c r="HZ818" s="7"/>
      <c r="IA818" s="7"/>
      <c r="IB818" s="7"/>
      <c r="IC818" s="7"/>
      <c r="ID818" s="7"/>
      <c r="IE818" s="7"/>
      <c r="IF818" s="7"/>
      <c r="IG818" s="7"/>
      <c r="IH818" s="7"/>
      <c r="II818" s="7"/>
      <c r="IJ818" s="7"/>
      <c r="IK818" s="7"/>
      <c r="IL818" s="7"/>
      <c r="IM818" s="7"/>
      <c r="IN818" s="7"/>
      <c r="IO818" s="7"/>
      <c r="IP818" s="7"/>
      <c r="IQ818" s="7"/>
      <c r="IR818" s="7"/>
      <c r="IS818" s="7"/>
      <c r="IT818" s="7"/>
      <c r="IU818" s="7"/>
      <c r="IV818" s="7"/>
      <c r="IW818" s="7"/>
      <c r="IX818" s="7"/>
      <c r="IY818" s="7"/>
      <c r="IZ818" s="7"/>
      <c r="JA818" s="7"/>
      <c r="JB818" s="7"/>
      <c r="JC818" s="7"/>
      <c r="JD818" s="7"/>
      <c r="JE818" s="7"/>
      <c r="JF818" s="7"/>
      <c r="JG818" s="7"/>
      <c r="JH818" s="7"/>
      <c r="JI818" s="7"/>
      <c r="JJ818" s="7"/>
      <c r="JK818" s="7"/>
      <c r="JL818" s="7"/>
      <c r="JM818" s="7"/>
      <c r="JN818" s="7"/>
      <c r="JO818" s="7"/>
      <c r="JP818" s="7"/>
      <c r="JQ818" s="7"/>
      <c r="JR818" s="7"/>
      <c r="JS818" s="7"/>
      <c r="JT818" s="7"/>
      <c r="JU818" s="7"/>
      <c r="JV818" s="7"/>
      <c r="JW818" s="7"/>
      <c r="JX818" s="7"/>
      <c r="JY818" s="7"/>
      <c r="JZ818" s="7"/>
      <c r="KA818" s="7"/>
      <c r="KB818" s="7"/>
      <c r="KC818" s="7"/>
      <c r="KD818" s="7"/>
      <c r="KE818" s="7"/>
      <c r="KF818" s="7"/>
      <c r="KG818" s="7"/>
      <c r="KH818" s="7"/>
      <c r="KI818" s="7"/>
      <c r="KJ818" s="7"/>
      <c r="KK818" s="7"/>
      <c r="KL818" s="7"/>
      <c r="KM818" s="7"/>
      <c r="KN818" s="7"/>
      <c r="KO818" s="7"/>
      <c r="KP818" s="7"/>
      <c r="KQ818" s="7"/>
      <c r="KR818" s="7"/>
      <c r="KS818" s="7"/>
      <c r="KT818" s="7"/>
      <c r="KU818" s="7"/>
      <c r="KV818" s="7"/>
      <c r="KW818" s="7"/>
      <c r="KX818" s="7"/>
      <c r="KY818" s="7"/>
      <c r="KZ818" s="7"/>
      <c r="LA818" s="7"/>
      <c r="LB818" s="7"/>
      <c r="LC818" s="7"/>
      <c r="LD818" s="7"/>
      <c r="LE818" s="7"/>
      <c r="LF818" s="7"/>
      <c r="LG818" s="7"/>
      <c r="LH818" s="7"/>
      <c r="LI818" s="7"/>
      <c r="LJ818" s="7"/>
      <c r="LK818" s="7"/>
      <c r="LL818" s="7"/>
      <c r="LM818" s="7"/>
      <c r="LN818" s="7"/>
      <c r="LO818" s="7"/>
      <c r="LP818" s="7"/>
      <c r="LQ818" s="7"/>
      <c r="LR818" s="7"/>
      <c r="LS818" s="7"/>
      <c r="LT818" s="7"/>
      <c r="LU818" s="7"/>
      <c r="LV818" s="7"/>
      <c r="LW818" s="7"/>
      <c r="LX818" s="7"/>
      <c r="LY818" s="7"/>
      <c r="LZ818" s="7"/>
      <c r="MA818" s="7"/>
      <c r="MB818" s="7"/>
      <c r="MC818" s="7"/>
      <c r="MD818" s="7"/>
      <c r="ME818" s="7"/>
      <c r="MF818" s="7"/>
      <c r="MG818" s="7"/>
      <c r="MH818" s="7"/>
      <c r="MI818" s="7"/>
      <c r="MJ818" s="7"/>
      <c r="MK818" s="7"/>
      <c r="ML818" s="7"/>
      <c r="MM818" s="7"/>
      <c r="MN818" s="7"/>
      <c r="MO818" s="7"/>
      <c r="MP818" s="7"/>
      <c r="MQ818" s="7"/>
      <c r="MR818" s="7"/>
      <c r="MS818" s="7"/>
      <c r="MT818" s="7"/>
      <c r="MU818" s="7"/>
      <c r="MV818" s="7"/>
      <c r="MW818" s="7"/>
      <c r="MX818" s="7"/>
      <c r="MY818" s="7"/>
      <c r="MZ818" s="7"/>
      <c r="NA818" s="7"/>
      <c r="NB818" s="7"/>
      <c r="NC818" s="7"/>
      <c r="ND818" s="7"/>
      <c r="NE818" s="7"/>
      <c r="NF818" s="7"/>
      <c r="NG818" s="7"/>
      <c r="NH818" s="7"/>
      <c r="NI818" s="7"/>
      <c r="NJ818" s="7"/>
      <c r="NK818" s="7"/>
      <c r="NL818" s="7"/>
      <c r="NM818" s="7"/>
      <c r="NN818" s="7"/>
      <c r="NO818" s="7"/>
      <c r="NP818" s="7"/>
      <c r="NQ818" s="7"/>
      <c r="NR818" s="7"/>
      <c r="NS818" s="7"/>
      <c r="NT818" s="7"/>
      <c r="NU818" s="7"/>
      <c r="NV818" s="7"/>
      <c r="NW818" s="7"/>
      <c r="NX818" s="7"/>
      <c r="NY818" s="7"/>
      <c r="NZ818" s="7"/>
      <c r="OA818" s="7"/>
      <c r="OB818" s="7"/>
      <c r="OC818" s="7"/>
      <c r="OD818" s="7"/>
      <c r="OE818" s="7"/>
      <c r="OF818" s="7"/>
      <c r="OG818" s="7"/>
      <c r="OH818" s="7"/>
      <c r="OI818" s="7"/>
      <c r="OJ818" s="7"/>
      <c r="OK818" s="7"/>
      <c r="OL818" s="7"/>
      <c r="OM818" s="7"/>
      <c r="ON818" s="7"/>
      <c r="OO818" s="7"/>
      <c r="OP818" s="7"/>
      <c r="OQ818" s="7"/>
      <c r="OR818" s="7"/>
      <c r="OS818" s="7"/>
      <c r="OT818" s="7"/>
      <c r="OU818" s="7"/>
      <c r="OV818" s="7"/>
      <c r="OW818" s="7"/>
      <c r="OX818" s="7"/>
      <c r="OY818" s="7"/>
      <c r="OZ818" s="7"/>
      <c r="PA818" s="7"/>
      <c r="PB818" s="7"/>
      <c r="PC818" s="7"/>
      <c r="PD818" s="7"/>
      <c r="PE818" s="7"/>
      <c r="PF818" s="7"/>
      <c r="PG818" s="7"/>
      <c r="PH818" s="7"/>
      <c r="PI818" s="7"/>
      <c r="PJ818" s="7"/>
      <c r="PK818" s="7"/>
      <c r="PL818" s="7"/>
      <c r="PM818" s="7"/>
      <c r="PN818" s="7"/>
      <c r="PO818" s="7"/>
      <c r="PP818" s="7"/>
      <c r="PQ818" s="7"/>
      <c r="PR818" s="7"/>
      <c r="PS818" s="7"/>
      <c r="PT818" s="7"/>
      <c r="PU818" s="7"/>
      <c r="PV818" s="7"/>
      <c r="PW818" s="7"/>
      <c r="PX818" s="7"/>
      <c r="PY818" s="7"/>
      <c r="PZ818" s="7"/>
      <c r="QA818" s="7"/>
      <c r="QB818" s="7"/>
      <c r="QC818" s="7"/>
      <c r="QD818" s="7"/>
      <c r="QE818" s="7"/>
      <c r="QF818" s="7"/>
      <c r="QG818" s="7"/>
      <c r="QH818" s="7"/>
      <c r="QI818" s="7"/>
      <c r="QJ818" s="7"/>
      <c r="QK818" s="7"/>
      <c r="QL818" s="7"/>
      <c r="QM818" s="7"/>
      <c r="QN818" s="7"/>
      <c r="QO818" s="7"/>
      <c r="QP818" s="7"/>
      <c r="QQ818" s="7"/>
      <c r="QR818" s="7"/>
      <c r="QS818" s="7"/>
      <c r="QT818" s="7"/>
      <c r="QU818" s="7"/>
      <c r="QV818" s="7"/>
      <c r="QW818" s="7"/>
      <c r="QX818" s="7"/>
      <c r="QY818" s="7"/>
      <c r="QZ818" s="7"/>
      <c r="RA818" s="7"/>
      <c r="RB818" s="7"/>
      <c r="RC818" s="7"/>
      <c r="RD818" s="7"/>
      <c r="RE818" s="7"/>
      <c r="RF818" s="7"/>
      <c r="RG818" s="7"/>
      <c r="RH818" s="7"/>
      <c r="RI818" s="7"/>
      <c r="RJ818" s="7"/>
      <c r="RK818" s="7"/>
      <c r="RL818" s="7"/>
      <c r="RM818" s="7"/>
      <c r="RN818" s="7"/>
      <c r="RO818" s="7"/>
      <c r="RP818" s="7"/>
      <c r="RQ818" s="7"/>
      <c r="RR818" s="7"/>
      <c r="RS818" s="7"/>
      <c r="RT818" s="7"/>
      <c r="RU818" s="7"/>
      <c r="RV818" s="7"/>
      <c r="RW818" s="7"/>
      <c r="RX818" s="7"/>
      <c r="RY818" s="7"/>
      <c r="RZ818" s="7"/>
      <c r="SA818" s="7"/>
      <c r="SB818" s="7"/>
      <c r="SC818" s="7"/>
      <c r="SD818" s="7"/>
      <c r="SE818" s="7"/>
      <c r="SF818" s="7"/>
      <c r="SG818" s="7"/>
      <c r="SH818" s="7"/>
      <c r="SI818" s="7"/>
      <c r="SJ818" s="7"/>
      <c r="SK818" s="7"/>
    </row>
    <row r="819" ht="14.2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  <c r="DT819" s="7"/>
      <c r="DU819" s="7"/>
      <c r="DV819" s="7"/>
      <c r="DW819" s="7"/>
      <c r="DX819" s="7"/>
      <c r="DY819" s="7"/>
      <c r="DZ819" s="7"/>
      <c r="EA819" s="7"/>
      <c r="EB819" s="7"/>
      <c r="EC819" s="7"/>
      <c r="ED819" s="7"/>
      <c r="EE819" s="7"/>
      <c r="EF819" s="7"/>
      <c r="EG819" s="7"/>
      <c r="EH819" s="7"/>
      <c r="EI819" s="7"/>
      <c r="EJ819" s="7"/>
      <c r="EK819" s="7"/>
      <c r="EL819" s="7"/>
      <c r="EM819" s="7"/>
      <c r="EN819" s="7"/>
      <c r="EO819" s="7"/>
      <c r="EP819" s="7"/>
      <c r="EQ819" s="7"/>
      <c r="ER819" s="7"/>
      <c r="ES819" s="7"/>
      <c r="ET819" s="7"/>
      <c r="EU819" s="7"/>
      <c r="EV819" s="7"/>
      <c r="EW819" s="7"/>
      <c r="EX819" s="7"/>
      <c r="EY819" s="7"/>
      <c r="EZ819" s="7"/>
      <c r="FA819" s="7"/>
      <c r="FB819" s="7"/>
      <c r="FC819" s="7"/>
      <c r="FD819" s="7"/>
      <c r="FE819" s="7"/>
      <c r="FF819" s="7"/>
      <c r="FG819" s="7"/>
      <c r="FH819" s="7"/>
      <c r="FI819" s="7"/>
      <c r="FJ819" s="7"/>
      <c r="FK819" s="7"/>
      <c r="FL819" s="7"/>
      <c r="FM819" s="7"/>
      <c r="FN819" s="7"/>
      <c r="FO819" s="7"/>
      <c r="FP819" s="7"/>
      <c r="FQ819" s="7"/>
      <c r="FR819" s="7"/>
      <c r="FS819" s="7"/>
      <c r="FT819" s="7"/>
      <c r="FU819" s="7"/>
      <c r="FV819" s="7"/>
      <c r="FW819" s="7"/>
      <c r="FX819" s="7"/>
      <c r="FY819" s="7"/>
      <c r="FZ819" s="7"/>
      <c r="GA819" s="7"/>
      <c r="GB819" s="7"/>
      <c r="GC819" s="7"/>
      <c r="GD819" s="7"/>
      <c r="GE819" s="7"/>
      <c r="GF819" s="7"/>
      <c r="GG819" s="7"/>
      <c r="GH819" s="7"/>
      <c r="GI819" s="7"/>
      <c r="GJ819" s="7"/>
      <c r="GK819" s="7"/>
      <c r="GL819" s="7"/>
      <c r="GM819" s="7"/>
      <c r="GN819" s="7"/>
      <c r="GO819" s="7"/>
      <c r="GP819" s="7"/>
      <c r="GQ819" s="7"/>
      <c r="GR819" s="7"/>
      <c r="GS819" s="7"/>
      <c r="GT819" s="7"/>
      <c r="GU819" s="7"/>
      <c r="GV819" s="7"/>
      <c r="GW819" s="7"/>
      <c r="GX819" s="7"/>
      <c r="GY819" s="7"/>
      <c r="GZ819" s="7"/>
      <c r="HA819" s="7"/>
      <c r="HB819" s="7"/>
      <c r="HC819" s="7"/>
      <c r="HD819" s="7"/>
      <c r="HE819" s="7"/>
      <c r="HF819" s="7"/>
      <c r="HG819" s="7"/>
      <c r="HH819" s="7"/>
      <c r="HI819" s="7"/>
      <c r="HJ819" s="7"/>
      <c r="HK819" s="7"/>
      <c r="HL819" s="7"/>
      <c r="HM819" s="7"/>
      <c r="HN819" s="7"/>
      <c r="HO819" s="7"/>
      <c r="HP819" s="7"/>
      <c r="HQ819" s="7"/>
      <c r="HR819" s="7"/>
      <c r="HS819" s="7"/>
      <c r="HT819" s="7"/>
      <c r="HU819" s="7"/>
      <c r="HV819" s="7"/>
      <c r="HW819" s="7"/>
      <c r="HX819" s="7"/>
      <c r="HY819" s="7"/>
      <c r="HZ819" s="7"/>
      <c r="IA819" s="7"/>
      <c r="IB819" s="7"/>
      <c r="IC819" s="7"/>
      <c r="ID819" s="7"/>
      <c r="IE819" s="7"/>
      <c r="IF819" s="7"/>
      <c r="IG819" s="7"/>
      <c r="IH819" s="7"/>
      <c r="II819" s="7"/>
      <c r="IJ819" s="7"/>
      <c r="IK819" s="7"/>
      <c r="IL819" s="7"/>
      <c r="IM819" s="7"/>
      <c r="IN819" s="7"/>
      <c r="IO819" s="7"/>
      <c r="IP819" s="7"/>
      <c r="IQ819" s="7"/>
      <c r="IR819" s="7"/>
      <c r="IS819" s="7"/>
      <c r="IT819" s="7"/>
      <c r="IU819" s="7"/>
      <c r="IV819" s="7"/>
      <c r="IW819" s="7"/>
      <c r="IX819" s="7"/>
      <c r="IY819" s="7"/>
      <c r="IZ819" s="7"/>
      <c r="JA819" s="7"/>
      <c r="JB819" s="7"/>
      <c r="JC819" s="7"/>
      <c r="JD819" s="7"/>
      <c r="JE819" s="7"/>
      <c r="JF819" s="7"/>
      <c r="JG819" s="7"/>
      <c r="JH819" s="7"/>
      <c r="JI819" s="7"/>
      <c r="JJ819" s="7"/>
      <c r="JK819" s="7"/>
      <c r="JL819" s="7"/>
      <c r="JM819" s="7"/>
      <c r="JN819" s="7"/>
      <c r="JO819" s="7"/>
      <c r="JP819" s="7"/>
      <c r="JQ819" s="7"/>
      <c r="JR819" s="7"/>
      <c r="JS819" s="7"/>
      <c r="JT819" s="7"/>
      <c r="JU819" s="7"/>
      <c r="JV819" s="7"/>
      <c r="JW819" s="7"/>
      <c r="JX819" s="7"/>
      <c r="JY819" s="7"/>
      <c r="JZ819" s="7"/>
      <c r="KA819" s="7"/>
      <c r="KB819" s="7"/>
      <c r="KC819" s="7"/>
      <c r="KD819" s="7"/>
      <c r="KE819" s="7"/>
      <c r="KF819" s="7"/>
      <c r="KG819" s="7"/>
      <c r="KH819" s="7"/>
      <c r="KI819" s="7"/>
      <c r="KJ819" s="7"/>
      <c r="KK819" s="7"/>
      <c r="KL819" s="7"/>
      <c r="KM819" s="7"/>
      <c r="KN819" s="7"/>
      <c r="KO819" s="7"/>
      <c r="KP819" s="7"/>
      <c r="KQ819" s="7"/>
      <c r="KR819" s="7"/>
      <c r="KS819" s="7"/>
      <c r="KT819" s="7"/>
      <c r="KU819" s="7"/>
      <c r="KV819" s="7"/>
      <c r="KW819" s="7"/>
      <c r="KX819" s="7"/>
      <c r="KY819" s="7"/>
      <c r="KZ819" s="7"/>
      <c r="LA819" s="7"/>
      <c r="LB819" s="7"/>
      <c r="LC819" s="7"/>
      <c r="LD819" s="7"/>
      <c r="LE819" s="7"/>
      <c r="LF819" s="7"/>
      <c r="LG819" s="7"/>
      <c r="LH819" s="7"/>
      <c r="LI819" s="7"/>
      <c r="LJ819" s="7"/>
      <c r="LK819" s="7"/>
      <c r="LL819" s="7"/>
      <c r="LM819" s="7"/>
      <c r="LN819" s="7"/>
      <c r="LO819" s="7"/>
      <c r="LP819" s="7"/>
      <c r="LQ819" s="7"/>
      <c r="LR819" s="7"/>
      <c r="LS819" s="7"/>
      <c r="LT819" s="7"/>
      <c r="LU819" s="7"/>
      <c r="LV819" s="7"/>
      <c r="LW819" s="7"/>
      <c r="LX819" s="7"/>
      <c r="LY819" s="7"/>
      <c r="LZ819" s="7"/>
      <c r="MA819" s="7"/>
      <c r="MB819" s="7"/>
      <c r="MC819" s="7"/>
      <c r="MD819" s="7"/>
      <c r="ME819" s="7"/>
      <c r="MF819" s="7"/>
      <c r="MG819" s="7"/>
      <c r="MH819" s="7"/>
      <c r="MI819" s="7"/>
      <c r="MJ819" s="7"/>
      <c r="MK819" s="7"/>
      <c r="ML819" s="7"/>
      <c r="MM819" s="7"/>
      <c r="MN819" s="7"/>
      <c r="MO819" s="7"/>
      <c r="MP819" s="7"/>
      <c r="MQ819" s="7"/>
      <c r="MR819" s="7"/>
      <c r="MS819" s="7"/>
      <c r="MT819" s="7"/>
      <c r="MU819" s="7"/>
      <c r="MV819" s="7"/>
      <c r="MW819" s="7"/>
      <c r="MX819" s="7"/>
      <c r="MY819" s="7"/>
      <c r="MZ819" s="7"/>
      <c r="NA819" s="7"/>
      <c r="NB819" s="7"/>
      <c r="NC819" s="7"/>
      <c r="ND819" s="7"/>
      <c r="NE819" s="7"/>
      <c r="NF819" s="7"/>
      <c r="NG819" s="7"/>
      <c r="NH819" s="7"/>
      <c r="NI819" s="7"/>
      <c r="NJ819" s="7"/>
      <c r="NK819" s="7"/>
      <c r="NL819" s="7"/>
      <c r="NM819" s="7"/>
      <c r="NN819" s="7"/>
      <c r="NO819" s="7"/>
      <c r="NP819" s="7"/>
      <c r="NQ819" s="7"/>
      <c r="NR819" s="7"/>
      <c r="NS819" s="7"/>
      <c r="NT819" s="7"/>
      <c r="NU819" s="7"/>
      <c r="NV819" s="7"/>
      <c r="NW819" s="7"/>
      <c r="NX819" s="7"/>
      <c r="NY819" s="7"/>
      <c r="NZ819" s="7"/>
      <c r="OA819" s="7"/>
      <c r="OB819" s="7"/>
      <c r="OC819" s="7"/>
      <c r="OD819" s="7"/>
      <c r="OE819" s="7"/>
      <c r="OF819" s="7"/>
      <c r="OG819" s="7"/>
      <c r="OH819" s="7"/>
      <c r="OI819" s="7"/>
      <c r="OJ819" s="7"/>
      <c r="OK819" s="7"/>
      <c r="OL819" s="7"/>
      <c r="OM819" s="7"/>
      <c r="ON819" s="7"/>
      <c r="OO819" s="7"/>
      <c r="OP819" s="7"/>
      <c r="OQ819" s="7"/>
      <c r="OR819" s="7"/>
      <c r="OS819" s="7"/>
      <c r="OT819" s="7"/>
      <c r="OU819" s="7"/>
      <c r="OV819" s="7"/>
      <c r="OW819" s="7"/>
      <c r="OX819" s="7"/>
      <c r="OY819" s="7"/>
      <c r="OZ819" s="7"/>
      <c r="PA819" s="7"/>
      <c r="PB819" s="7"/>
      <c r="PC819" s="7"/>
      <c r="PD819" s="7"/>
      <c r="PE819" s="7"/>
      <c r="PF819" s="7"/>
      <c r="PG819" s="7"/>
      <c r="PH819" s="7"/>
      <c r="PI819" s="7"/>
      <c r="PJ819" s="7"/>
      <c r="PK819" s="7"/>
      <c r="PL819" s="7"/>
      <c r="PM819" s="7"/>
      <c r="PN819" s="7"/>
      <c r="PO819" s="7"/>
      <c r="PP819" s="7"/>
      <c r="PQ819" s="7"/>
      <c r="PR819" s="7"/>
      <c r="PS819" s="7"/>
      <c r="PT819" s="7"/>
      <c r="PU819" s="7"/>
      <c r="PV819" s="7"/>
      <c r="PW819" s="7"/>
      <c r="PX819" s="7"/>
      <c r="PY819" s="7"/>
      <c r="PZ819" s="7"/>
      <c r="QA819" s="7"/>
      <c r="QB819" s="7"/>
      <c r="QC819" s="7"/>
      <c r="QD819" s="7"/>
      <c r="QE819" s="7"/>
      <c r="QF819" s="7"/>
      <c r="QG819" s="7"/>
      <c r="QH819" s="7"/>
      <c r="QI819" s="7"/>
      <c r="QJ819" s="7"/>
      <c r="QK819" s="7"/>
      <c r="QL819" s="7"/>
      <c r="QM819" s="7"/>
      <c r="QN819" s="7"/>
      <c r="QO819" s="7"/>
      <c r="QP819" s="7"/>
      <c r="QQ819" s="7"/>
      <c r="QR819" s="7"/>
      <c r="QS819" s="7"/>
      <c r="QT819" s="7"/>
      <c r="QU819" s="7"/>
      <c r="QV819" s="7"/>
      <c r="QW819" s="7"/>
      <c r="QX819" s="7"/>
      <c r="QY819" s="7"/>
      <c r="QZ819" s="7"/>
      <c r="RA819" s="7"/>
      <c r="RB819" s="7"/>
      <c r="RC819" s="7"/>
      <c r="RD819" s="7"/>
      <c r="RE819" s="7"/>
      <c r="RF819" s="7"/>
      <c r="RG819" s="7"/>
      <c r="RH819" s="7"/>
      <c r="RI819" s="7"/>
      <c r="RJ819" s="7"/>
      <c r="RK819" s="7"/>
      <c r="RL819" s="7"/>
      <c r="RM819" s="7"/>
      <c r="RN819" s="7"/>
      <c r="RO819" s="7"/>
      <c r="RP819" s="7"/>
      <c r="RQ819" s="7"/>
      <c r="RR819" s="7"/>
      <c r="RS819" s="7"/>
      <c r="RT819" s="7"/>
      <c r="RU819" s="7"/>
      <c r="RV819" s="7"/>
      <c r="RW819" s="7"/>
      <c r="RX819" s="7"/>
      <c r="RY819" s="7"/>
      <c r="RZ819" s="7"/>
      <c r="SA819" s="7"/>
      <c r="SB819" s="7"/>
      <c r="SC819" s="7"/>
      <c r="SD819" s="7"/>
      <c r="SE819" s="7"/>
      <c r="SF819" s="7"/>
      <c r="SG819" s="7"/>
      <c r="SH819" s="7"/>
      <c r="SI819" s="7"/>
      <c r="SJ819" s="7"/>
      <c r="SK819" s="7"/>
    </row>
    <row r="820" ht="14.2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  <c r="DT820" s="7"/>
      <c r="DU820" s="7"/>
      <c r="DV820" s="7"/>
      <c r="DW820" s="7"/>
      <c r="DX820" s="7"/>
      <c r="DY820" s="7"/>
      <c r="DZ820" s="7"/>
      <c r="EA820" s="7"/>
      <c r="EB820" s="7"/>
      <c r="EC820" s="7"/>
      <c r="ED820" s="7"/>
      <c r="EE820" s="7"/>
      <c r="EF820" s="7"/>
      <c r="EG820" s="7"/>
      <c r="EH820" s="7"/>
      <c r="EI820" s="7"/>
      <c r="EJ820" s="7"/>
      <c r="EK820" s="7"/>
      <c r="EL820" s="7"/>
      <c r="EM820" s="7"/>
      <c r="EN820" s="7"/>
      <c r="EO820" s="7"/>
      <c r="EP820" s="7"/>
      <c r="EQ820" s="7"/>
      <c r="ER820" s="7"/>
      <c r="ES820" s="7"/>
      <c r="ET820" s="7"/>
      <c r="EU820" s="7"/>
      <c r="EV820" s="7"/>
      <c r="EW820" s="7"/>
      <c r="EX820" s="7"/>
      <c r="EY820" s="7"/>
      <c r="EZ820" s="7"/>
      <c r="FA820" s="7"/>
      <c r="FB820" s="7"/>
      <c r="FC820" s="7"/>
      <c r="FD820" s="7"/>
      <c r="FE820" s="7"/>
      <c r="FF820" s="7"/>
      <c r="FG820" s="7"/>
      <c r="FH820" s="7"/>
      <c r="FI820" s="7"/>
      <c r="FJ820" s="7"/>
      <c r="FK820" s="7"/>
      <c r="FL820" s="7"/>
      <c r="FM820" s="7"/>
      <c r="FN820" s="7"/>
      <c r="FO820" s="7"/>
      <c r="FP820" s="7"/>
      <c r="FQ820" s="7"/>
      <c r="FR820" s="7"/>
      <c r="FS820" s="7"/>
      <c r="FT820" s="7"/>
      <c r="FU820" s="7"/>
      <c r="FV820" s="7"/>
      <c r="FW820" s="7"/>
      <c r="FX820" s="7"/>
      <c r="FY820" s="7"/>
      <c r="FZ820" s="7"/>
      <c r="GA820" s="7"/>
      <c r="GB820" s="7"/>
      <c r="GC820" s="7"/>
      <c r="GD820" s="7"/>
      <c r="GE820" s="7"/>
      <c r="GF820" s="7"/>
      <c r="GG820" s="7"/>
      <c r="GH820" s="7"/>
      <c r="GI820" s="7"/>
      <c r="GJ820" s="7"/>
      <c r="GK820" s="7"/>
      <c r="GL820" s="7"/>
      <c r="GM820" s="7"/>
      <c r="GN820" s="7"/>
      <c r="GO820" s="7"/>
      <c r="GP820" s="7"/>
      <c r="GQ820" s="7"/>
      <c r="GR820" s="7"/>
      <c r="GS820" s="7"/>
      <c r="GT820" s="7"/>
      <c r="GU820" s="7"/>
      <c r="GV820" s="7"/>
      <c r="GW820" s="7"/>
      <c r="GX820" s="7"/>
      <c r="GY820" s="7"/>
      <c r="GZ820" s="7"/>
      <c r="HA820" s="7"/>
      <c r="HB820" s="7"/>
      <c r="HC820" s="7"/>
      <c r="HD820" s="7"/>
      <c r="HE820" s="7"/>
      <c r="HF820" s="7"/>
      <c r="HG820" s="7"/>
      <c r="HH820" s="7"/>
      <c r="HI820" s="7"/>
      <c r="HJ820" s="7"/>
      <c r="HK820" s="7"/>
      <c r="HL820" s="7"/>
      <c r="HM820" s="7"/>
      <c r="HN820" s="7"/>
      <c r="HO820" s="7"/>
      <c r="HP820" s="7"/>
      <c r="HQ820" s="7"/>
      <c r="HR820" s="7"/>
      <c r="HS820" s="7"/>
      <c r="HT820" s="7"/>
      <c r="HU820" s="7"/>
      <c r="HV820" s="7"/>
      <c r="HW820" s="7"/>
      <c r="HX820" s="7"/>
      <c r="HY820" s="7"/>
      <c r="HZ820" s="7"/>
      <c r="IA820" s="7"/>
      <c r="IB820" s="7"/>
      <c r="IC820" s="7"/>
      <c r="ID820" s="7"/>
      <c r="IE820" s="7"/>
      <c r="IF820" s="7"/>
      <c r="IG820" s="7"/>
      <c r="IH820" s="7"/>
      <c r="II820" s="7"/>
      <c r="IJ820" s="7"/>
      <c r="IK820" s="7"/>
      <c r="IL820" s="7"/>
      <c r="IM820" s="7"/>
      <c r="IN820" s="7"/>
      <c r="IO820" s="7"/>
      <c r="IP820" s="7"/>
      <c r="IQ820" s="7"/>
      <c r="IR820" s="7"/>
      <c r="IS820" s="7"/>
      <c r="IT820" s="7"/>
      <c r="IU820" s="7"/>
      <c r="IV820" s="7"/>
      <c r="IW820" s="7"/>
      <c r="IX820" s="7"/>
      <c r="IY820" s="7"/>
      <c r="IZ820" s="7"/>
      <c r="JA820" s="7"/>
      <c r="JB820" s="7"/>
      <c r="JC820" s="7"/>
      <c r="JD820" s="7"/>
      <c r="JE820" s="7"/>
      <c r="JF820" s="7"/>
      <c r="JG820" s="7"/>
      <c r="JH820" s="7"/>
      <c r="JI820" s="7"/>
      <c r="JJ820" s="7"/>
      <c r="JK820" s="7"/>
      <c r="JL820" s="7"/>
      <c r="JM820" s="7"/>
      <c r="JN820" s="7"/>
      <c r="JO820" s="7"/>
      <c r="JP820" s="7"/>
      <c r="JQ820" s="7"/>
      <c r="JR820" s="7"/>
      <c r="JS820" s="7"/>
      <c r="JT820" s="7"/>
      <c r="JU820" s="7"/>
      <c r="JV820" s="7"/>
      <c r="JW820" s="7"/>
      <c r="JX820" s="7"/>
      <c r="JY820" s="7"/>
      <c r="JZ820" s="7"/>
      <c r="KA820" s="7"/>
      <c r="KB820" s="7"/>
      <c r="KC820" s="7"/>
      <c r="KD820" s="7"/>
      <c r="KE820" s="7"/>
      <c r="KF820" s="7"/>
      <c r="KG820" s="7"/>
      <c r="KH820" s="7"/>
      <c r="KI820" s="7"/>
      <c r="KJ820" s="7"/>
      <c r="KK820" s="7"/>
      <c r="KL820" s="7"/>
      <c r="KM820" s="7"/>
      <c r="KN820" s="7"/>
      <c r="KO820" s="7"/>
      <c r="KP820" s="7"/>
      <c r="KQ820" s="7"/>
      <c r="KR820" s="7"/>
      <c r="KS820" s="7"/>
      <c r="KT820" s="7"/>
      <c r="KU820" s="7"/>
      <c r="KV820" s="7"/>
      <c r="KW820" s="7"/>
      <c r="KX820" s="7"/>
      <c r="KY820" s="7"/>
      <c r="KZ820" s="7"/>
      <c r="LA820" s="7"/>
      <c r="LB820" s="7"/>
      <c r="LC820" s="7"/>
      <c r="LD820" s="7"/>
      <c r="LE820" s="7"/>
      <c r="LF820" s="7"/>
      <c r="LG820" s="7"/>
      <c r="LH820" s="7"/>
      <c r="LI820" s="7"/>
      <c r="LJ820" s="7"/>
      <c r="LK820" s="7"/>
      <c r="LL820" s="7"/>
      <c r="LM820" s="7"/>
      <c r="LN820" s="7"/>
      <c r="LO820" s="7"/>
      <c r="LP820" s="7"/>
      <c r="LQ820" s="7"/>
      <c r="LR820" s="7"/>
      <c r="LS820" s="7"/>
      <c r="LT820" s="7"/>
      <c r="LU820" s="7"/>
      <c r="LV820" s="7"/>
      <c r="LW820" s="7"/>
      <c r="LX820" s="7"/>
      <c r="LY820" s="7"/>
      <c r="LZ820" s="7"/>
      <c r="MA820" s="7"/>
      <c r="MB820" s="7"/>
      <c r="MC820" s="7"/>
      <c r="MD820" s="7"/>
      <c r="ME820" s="7"/>
      <c r="MF820" s="7"/>
      <c r="MG820" s="7"/>
      <c r="MH820" s="7"/>
      <c r="MI820" s="7"/>
      <c r="MJ820" s="7"/>
      <c r="MK820" s="7"/>
      <c r="ML820" s="7"/>
      <c r="MM820" s="7"/>
      <c r="MN820" s="7"/>
      <c r="MO820" s="7"/>
      <c r="MP820" s="7"/>
      <c r="MQ820" s="7"/>
      <c r="MR820" s="7"/>
      <c r="MS820" s="7"/>
      <c r="MT820" s="7"/>
      <c r="MU820" s="7"/>
      <c r="MV820" s="7"/>
      <c r="MW820" s="7"/>
      <c r="MX820" s="7"/>
      <c r="MY820" s="7"/>
      <c r="MZ820" s="7"/>
      <c r="NA820" s="7"/>
      <c r="NB820" s="7"/>
      <c r="NC820" s="7"/>
      <c r="ND820" s="7"/>
      <c r="NE820" s="7"/>
      <c r="NF820" s="7"/>
      <c r="NG820" s="7"/>
      <c r="NH820" s="7"/>
      <c r="NI820" s="7"/>
      <c r="NJ820" s="7"/>
      <c r="NK820" s="7"/>
      <c r="NL820" s="7"/>
      <c r="NM820" s="7"/>
      <c r="NN820" s="7"/>
      <c r="NO820" s="7"/>
      <c r="NP820" s="7"/>
      <c r="NQ820" s="7"/>
      <c r="NR820" s="7"/>
      <c r="NS820" s="7"/>
      <c r="NT820" s="7"/>
      <c r="NU820" s="7"/>
      <c r="NV820" s="7"/>
      <c r="NW820" s="7"/>
      <c r="NX820" s="7"/>
      <c r="NY820" s="7"/>
      <c r="NZ820" s="7"/>
      <c r="OA820" s="7"/>
      <c r="OB820" s="7"/>
      <c r="OC820" s="7"/>
      <c r="OD820" s="7"/>
      <c r="OE820" s="7"/>
      <c r="OF820" s="7"/>
      <c r="OG820" s="7"/>
      <c r="OH820" s="7"/>
      <c r="OI820" s="7"/>
      <c r="OJ820" s="7"/>
      <c r="OK820" s="7"/>
      <c r="OL820" s="7"/>
      <c r="OM820" s="7"/>
      <c r="ON820" s="7"/>
      <c r="OO820" s="7"/>
      <c r="OP820" s="7"/>
      <c r="OQ820" s="7"/>
      <c r="OR820" s="7"/>
      <c r="OS820" s="7"/>
      <c r="OT820" s="7"/>
      <c r="OU820" s="7"/>
      <c r="OV820" s="7"/>
      <c r="OW820" s="7"/>
      <c r="OX820" s="7"/>
      <c r="OY820" s="7"/>
      <c r="OZ820" s="7"/>
      <c r="PA820" s="7"/>
      <c r="PB820" s="7"/>
      <c r="PC820" s="7"/>
      <c r="PD820" s="7"/>
      <c r="PE820" s="7"/>
      <c r="PF820" s="7"/>
      <c r="PG820" s="7"/>
      <c r="PH820" s="7"/>
      <c r="PI820" s="7"/>
      <c r="PJ820" s="7"/>
      <c r="PK820" s="7"/>
      <c r="PL820" s="7"/>
      <c r="PM820" s="7"/>
      <c r="PN820" s="7"/>
      <c r="PO820" s="7"/>
      <c r="PP820" s="7"/>
      <c r="PQ820" s="7"/>
      <c r="PR820" s="7"/>
      <c r="PS820" s="7"/>
      <c r="PT820" s="7"/>
      <c r="PU820" s="7"/>
      <c r="PV820" s="7"/>
      <c r="PW820" s="7"/>
      <c r="PX820" s="7"/>
      <c r="PY820" s="7"/>
      <c r="PZ820" s="7"/>
      <c r="QA820" s="7"/>
      <c r="QB820" s="7"/>
      <c r="QC820" s="7"/>
      <c r="QD820" s="7"/>
      <c r="QE820" s="7"/>
      <c r="QF820" s="7"/>
      <c r="QG820" s="7"/>
      <c r="QH820" s="7"/>
      <c r="QI820" s="7"/>
      <c r="QJ820" s="7"/>
      <c r="QK820" s="7"/>
      <c r="QL820" s="7"/>
      <c r="QM820" s="7"/>
      <c r="QN820" s="7"/>
      <c r="QO820" s="7"/>
      <c r="QP820" s="7"/>
      <c r="QQ820" s="7"/>
      <c r="QR820" s="7"/>
      <c r="QS820" s="7"/>
      <c r="QT820" s="7"/>
      <c r="QU820" s="7"/>
      <c r="QV820" s="7"/>
      <c r="QW820" s="7"/>
      <c r="QX820" s="7"/>
      <c r="QY820" s="7"/>
      <c r="QZ820" s="7"/>
      <c r="RA820" s="7"/>
      <c r="RB820" s="7"/>
      <c r="RC820" s="7"/>
      <c r="RD820" s="7"/>
      <c r="RE820" s="7"/>
      <c r="RF820" s="7"/>
      <c r="RG820" s="7"/>
      <c r="RH820" s="7"/>
      <c r="RI820" s="7"/>
      <c r="RJ820" s="7"/>
      <c r="RK820" s="7"/>
      <c r="RL820" s="7"/>
      <c r="RM820" s="7"/>
      <c r="RN820" s="7"/>
      <c r="RO820" s="7"/>
      <c r="RP820" s="7"/>
      <c r="RQ820" s="7"/>
      <c r="RR820" s="7"/>
      <c r="RS820" s="7"/>
      <c r="RT820" s="7"/>
      <c r="RU820" s="7"/>
      <c r="RV820" s="7"/>
      <c r="RW820" s="7"/>
      <c r="RX820" s="7"/>
      <c r="RY820" s="7"/>
      <c r="RZ820" s="7"/>
      <c r="SA820" s="7"/>
      <c r="SB820" s="7"/>
      <c r="SC820" s="7"/>
      <c r="SD820" s="7"/>
      <c r="SE820" s="7"/>
      <c r="SF820" s="7"/>
      <c r="SG820" s="7"/>
      <c r="SH820" s="7"/>
      <c r="SI820" s="7"/>
      <c r="SJ820" s="7"/>
      <c r="SK820" s="7"/>
    </row>
    <row r="821" ht="14.2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  <c r="DT821" s="7"/>
      <c r="DU821" s="7"/>
      <c r="DV821" s="7"/>
      <c r="DW821" s="7"/>
      <c r="DX821" s="7"/>
      <c r="DY821" s="7"/>
      <c r="DZ821" s="7"/>
      <c r="EA821" s="7"/>
      <c r="EB821" s="7"/>
      <c r="EC821" s="7"/>
      <c r="ED821" s="7"/>
      <c r="EE821" s="7"/>
      <c r="EF821" s="7"/>
      <c r="EG821" s="7"/>
      <c r="EH821" s="7"/>
      <c r="EI821" s="7"/>
      <c r="EJ821" s="7"/>
      <c r="EK821" s="7"/>
      <c r="EL821" s="7"/>
      <c r="EM821" s="7"/>
      <c r="EN821" s="7"/>
      <c r="EO821" s="7"/>
      <c r="EP821" s="7"/>
      <c r="EQ821" s="7"/>
      <c r="ER821" s="7"/>
      <c r="ES821" s="7"/>
      <c r="ET821" s="7"/>
      <c r="EU821" s="7"/>
      <c r="EV821" s="7"/>
      <c r="EW821" s="7"/>
      <c r="EX821" s="7"/>
      <c r="EY821" s="7"/>
      <c r="EZ821" s="7"/>
      <c r="FA821" s="7"/>
      <c r="FB821" s="7"/>
      <c r="FC821" s="7"/>
      <c r="FD821" s="7"/>
      <c r="FE821" s="7"/>
      <c r="FF821" s="7"/>
      <c r="FG821" s="7"/>
      <c r="FH821" s="7"/>
      <c r="FI821" s="7"/>
      <c r="FJ821" s="7"/>
      <c r="FK821" s="7"/>
      <c r="FL821" s="7"/>
      <c r="FM821" s="7"/>
      <c r="FN821" s="7"/>
      <c r="FO821" s="7"/>
      <c r="FP821" s="7"/>
      <c r="FQ821" s="7"/>
      <c r="FR821" s="7"/>
      <c r="FS821" s="7"/>
      <c r="FT821" s="7"/>
      <c r="FU821" s="7"/>
      <c r="FV821" s="7"/>
      <c r="FW821" s="7"/>
      <c r="FX821" s="7"/>
      <c r="FY821" s="7"/>
      <c r="FZ821" s="7"/>
      <c r="GA821" s="7"/>
      <c r="GB821" s="7"/>
      <c r="GC821" s="7"/>
      <c r="GD821" s="7"/>
      <c r="GE821" s="7"/>
      <c r="GF821" s="7"/>
      <c r="GG821" s="7"/>
      <c r="GH821" s="7"/>
      <c r="GI821" s="7"/>
      <c r="GJ821" s="7"/>
      <c r="GK821" s="7"/>
      <c r="GL821" s="7"/>
      <c r="GM821" s="7"/>
      <c r="GN821" s="7"/>
      <c r="GO821" s="7"/>
      <c r="GP821" s="7"/>
      <c r="GQ821" s="7"/>
      <c r="GR821" s="7"/>
      <c r="GS821" s="7"/>
      <c r="GT821" s="7"/>
      <c r="GU821" s="7"/>
      <c r="GV821" s="7"/>
      <c r="GW821" s="7"/>
      <c r="GX821" s="7"/>
      <c r="GY821" s="7"/>
      <c r="GZ821" s="7"/>
      <c r="HA821" s="7"/>
      <c r="HB821" s="7"/>
      <c r="HC821" s="7"/>
      <c r="HD821" s="7"/>
      <c r="HE821" s="7"/>
      <c r="HF821" s="7"/>
      <c r="HG821" s="7"/>
      <c r="HH821" s="7"/>
      <c r="HI821" s="7"/>
      <c r="HJ821" s="7"/>
      <c r="HK821" s="7"/>
      <c r="HL821" s="7"/>
      <c r="HM821" s="7"/>
      <c r="HN821" s="7"/>
      <c r="HO821" s="7"/>
      <c r="HP821" s="7"/>
      <c r="HQ821" s="7"/>
      <c r="HR821" s="7"/>
      <c r="HS821" s="7"/>
      <c r="HT821" s="7"/>
      <c r="HU821" s="7"/>
      <c r="HV821" s="7"/>
      <c r="HW821" s="7"/>
      <c r="HX821" s="7"/>
      <c r="HY821" s="7"/>
      <c r="HZ821" s="7"/>
      <c r="IA821" s="7"/>
      <c r="IB821" s="7"/>
      <c r="IC821" s="7"/>
      <c r="ID821" s="7"/>
      <c r="IE821" s="7"/>
      <c r="IF821" s="7"/>
      <c r="IG821" s="7"/>
      <c r="IH821" s="7"/>
      <c r="II821" s="7"/>
      <c r="IJ821" s="7"/>
      <c r="IK821" s="7"/>
      <c r="IL821" s="7"/>
      <c r="IM821" s="7"/>
      <c r="IN821" s="7"/>
      <c r="IO821" s="7"/>
      <c r="IP821" s="7"/>
      <c r="IQ821" s="7"/>
      <c r="IR821" s="7"/>
      <c r="IS821" s="7"/>
      <c r="IT821" s="7"/>
      <c r="IU821" s="7"/>
      <c r="IV821" s="7"/>
      <c r="IW821" s="7"/>
      <c r="IX821" s="7"/>
      <c r="IY821" s="7"/>
      <c r="IZ821" s="7"/>
      <c r="JA821" s="7"/>
      <c r="JB821" s="7"/>
      <c r="JC821" s="7"/>
      <c r="JD821" s="7"/>
      <c r="JE821" s="7"/>
      <c r="JF821" s="7"/>
      <c r="JG821" s="7"/>
      <c r="JH821" s="7"/>
      <c r="JI821" s="7"/>
      <c r="JJ821" s="7"/>
      <c r="JK821" s="7"/>
      <c r="JL821" s="7"/>
      <c r="JM821" s="7"/>
      <c r="JN821" s="7"/>
      <c r="JO821" s="7"/>
      <c r="JP821" s="7"/>
      <c r="JQ821" s="7"/>
      <c r="JR821" s="7"/>
      <c r="JS821" s="7"/>
      <c r="JT821" s="7"/>
      <c r="JU821" s="7"/>
      <c r="JV821" s="7"/>
      <c r="JW821" s="7"/>
      <c r="JX821" s="7"/>
      <c r="JY821" s="7"/>
      <c r="JZ821" s="7"/>
      <c r="KA821" s="7"/>
      <c r="KB821" s="7"/>
      <c r="KC821" s="7"/>
      <c r="KD821" s="7"/>
      <c r="KE821" s="7"/>
      <c r="KF821" s="7"/>
      <c r="KG821" s="7"/>
      <c r="KH821" s="7"/>
      <c r="KI821" s="7"/>
      <c r="KJ821" s="7"/>
      <c r="KK821" s="7"/>
      <c r="KL821" s="7"/>
      <c r="KM821" s="7"/>
      <c r="KN821" s="7"/>
      <c r="KO821" s="7"/>
      <c r="KP821" s="7"/>
      <c r="KQ821" s="7"/>
      <c r="KR821" s="7"/>
      <c r="KS821" s="7"/>
      <c r="KT821" s="7"/>
      <c r="KU821" s="7"/>
      <c r="KV821" s="7"/>
      <c r="KW821" s="7"/>
      <c r="KX821" s="7"/>
      <c r="KY821" s="7"/>
      <c r="KZ821" s="7"/>
      <c r="LA821" s="7"/>
      <c r="LB821" s="7"/>
      <c r="LC821" s="7"/>
      <c r="LD821" s="7"/>
      <c r="LE821" s="7"/>
      <c r="LF821" s="7"/>
      <c r="LG821" s="7"/>
      <c r="LH821" s="7"/>
      <c r="LI821" s="7"/>
      <c r="LJ821" s="7"/>
      <c r="LK821" s="7"/>
      <c r="LL821" s="7"/>
      <c r="LM821" s="7"/>
      <c r="LN821" s="7"/>
      <c r="LO821" s="7"/>
      <c r="LP821" s="7"/>
      <c r="LQ821" s="7"/>
      <c r="LR821" s="7"/>
      <c r="LS821" s="7"/>
      <c r="LT821" s="7"/>
      <c r="LU821" s="7"/>
      <c r="LV821" s="7"/>
      <c r="LW821" s="7"/>
      <c r="LX821" s="7"/>
      <c r="LY821" s="7"/>
      <c r="LZ821" s="7"/>
      <c r="MA821" s="7"/>
      <c r="MB821" s="7"/>
      <c r="MC821" s="7"/>
      <c r="MD821" s="7"/>
      <c r="ME821" s="7"/>
      <c r="MF821" s="7"/>
      <c r="MG821" s="7"/>
      <c r="MH821" s="7"/>
      <c r="MI821" s="7"/>
      <c r="MJ821" s="7"/>
      <c r="MK821" s="7"/>
      <c r="ML821" s="7"/>
      <c r="MM821" s="7"/>
      <c r="MN821" s="7"/>
      <c r="MO821" s="7"/>
      <c r="MP821" s="7"/>
      <c r="MQ821" s="7"/>
      <c r="MR821" s="7"/>
      <c r="MS821" s="7"/>
      <c r="MT821" s="7"/>
      <c r="MU821" s="7"/>
      <c r="MV821" s="7"/>
      <c r="MW821" s="7"/>
      <c r="MX821" s="7"/>
      <c r="MY821" s="7"/>
      <c r="MZ821" s="7"/>
      <c r="NA821" s="7"/>
      <c r="NB821" s="7"/>
      <c r="NC821" s="7"/>
      <c r="ND821" s="7"/>
      <c r="NE821" s="7"/>
      <c r="NF821" s="7"/>
      <c r="NG821" s="7"/>
      <c r="NH821" s="7"/>
      <c r="NI821" s="7"/>
      <c r="NJ821" s="7"/>
      <c r="NK821" s="7"/>
      <c r="NL821" s="7"/>
      <c r="NM821" s="7"/>
      <c r="NN821" s="7"/>
      <c r="NO821" s="7"/>
      <c r="NP821" s="7"/>
      <c r="NQ821" s="7"/>
      <c r="NR821" s="7"/>
      <c r="NS821" s="7"/>
      <c r="NT821" s="7"/>
      <c r="NU821" s="7"/>
      <c r="NV821" s="7"/>
      <c r="NW821" s="7"/>
      <c r="NX821" s="7"/>
      <c r="NY821" s="7"/>
      <c r="NZ821" s="7"/>
      <c r="OA821" s="7"/>
      <c r="OB821" s="7"/>
      <c r="OC821" s="7"/>
      <c r="OD821" s="7"/>
      <c r="OE821" s="7"/>
      <c r="OF821" s="7"/>
      <c r="OG821" s="7"/>
      <c r="OH821" s="7"/>
      <c r="OI821" s="7"/>
      <c r="OJ821" s="7"/>
      <c r="OK821" s="7"/>
      <c r="OL821" s="7"/>
      <c r="OM821" s="7"/>
      <c r="ON821" s="7"/>
      <c r="OO821" s="7"/>
      <c r="OP821" s="7"/>
      <c r="OQ821" s="7"/>
      <c r="OR821" s="7"/>
      <c r="OS821" s="7"/>
      <c r="OT821" s="7"/>
      <c r="OU821" s="7"/>
      <c r="OV821" s="7"/>
      <c r="OW821" s="7"/>
      <c r="OX821" s="7"/>
      <c r="OY821" s="7"/>
      <c r="OZ821" s="7"/>
      <c r="PA821" s="7"/>
      <c r="PB821" s="7"/>
      <c r="PC821" s="7"/>
      <c r="PD821" s="7"/>
      <c r="PE821" s="7"/>
      <c r="PF821" s="7"/>
      <c r="PG821" s="7"/>
      <c r="PH821" s="7"/>
      <c r="PI821" s="7"/>
      <c r="PJ821" s="7"/>
      <c r="PK821" s="7"/>
      <c r="PL821" s="7"/>
      <c r="PM821" s="7"/>
      <c r="PN821" s="7"/>
      <c r="PO821" s="7"/>
      <c r="PP821" s="7"/>
      <c r="PQ821" s="7"/>
      <c r="PR821" s="7"/>
      <c r="PS821" s="7"/>
      <c r="PT821" s="7"/>
      <c r="PU821" s="7"/>
      <c r="PV821" s="7"/>
      <c r="PW821" s="7"/>
      <c r="PX821" s="7"/>
      <c r="PY821" s="7"/>
      <c r="PZ821" s="7"/>
      <c r="QA821" s="7"/>
      <c r="QB821" s="7"/>
      <c r="QC821" s="7"/>
      <c r="QD821" s="7"/>
      <c r="QE821" s="7"/>
      <c r="QF821" s="7"/>
      <c r="QG821" s="7"/>
      <c r="QH821" s="7"/>
      <c r="QI821" s="7"/>
      <c r="QJ821" s="7"/>
      <c r="QK821" s="7"/>
      <c r="QL821" s="7"/>
      <c r="QM821" s="7"/>
      <c r="QN821" s="7"/>
      <c r="QO821" s="7"/>
      <c r="QP821" s="7"/>
      <c r="QQ821" s="7"/>
      <c r="QR821" s="7"/>
      <c r="QS821" s="7"/>
      <c r="QT821" s="7"/>
      <c r="QU821" s="7"/>
      <c r="QV821" s="7"/>
      <c r="QW821" s="7"/>
      <c r="QX821" s="7"/>
      <c r="QY821" s="7"/>
      <c r="QZ821" s="7"/>
      <c r="RA821" s="7"/>
      <c r="RB821" s="7"/>
      <c r="RC821" s="7"/>
      <c r="RD821" s="7"/>
      <c r="RE821" s="7"/>
      <c r="RF821" s="7"/>
      <c r="RG821" s="7"/>
      <c r="RH821" s="7"/>
      <c r="RI821" s="7"/>
      <c r="RJ821" s="7"/>
      <c r="RK821" s="7"/>
      <c r="RL821" s="7"/>
      <c r="RM821" s="7"/>
      <c r="RN821" s="7"/>
      <c r="RO821" s="7"/>
      <c r="RP821" s="7"/>
      <c r="RQ821" s="7"/>
      <c r="RR821" s="7"/>
      <c r="RS821" s="7"/>
      <c r="RT821" s="7"/>
      <c r="RU821" s="7"/>
      <c r="RV821" s="7"/>
      <c r="RW821" s="7"/>
      <c r="RX821" s="7"/>
      <c r="RY821" s="7"/>
      <c r="RZ821" s="7"/>
      <c r="SA821" s="7"/>
      <c r="SB821" s="7"/>
      <c r="SC821" s="7"/>
      <c r="SD821" s="7"/>
      <c r="SE821" s="7"/>
      <c r="SF821" s="7"/>
      <c r="SG821" s="7"/>
      <c r="SH821" s="7"/>
      <c r="SI821" s="7"/>
      <c r="SJ821" s="7"/>
      <c r="SK821" s="7"/>
    </row>
    <row r="822" ht="14.2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  <c r="DT822" s="7"/>
      <c r="DU822" s="7"/>
      <c r="DV822" s="7"/>
      <c r="DW822" s="7"/>
      <c r="DX822" s="7"/>
      <c r="DY822" s="7"/>
      <c r="DZ822" s="7"/>
      <c r="EA822" s="7"/>
      <c r="EB822" s="7"/>
      <c r="EC822" s="7"/>
      <c r="ED822" s="7"/>
      <c r="EE822" s="7"/>
      <c r="EF822" s="7"/>
      <c r="EG822" s="7"/>
      <c r="EH822" s="7"/>
      <c r="EI822" s="7"/>
      <c r="EJ822" s="7"/>
      <c r="EK822" s="7"/>
      <c r="EL822" s="7"/>
      <c r="EM822" s="7"/>
      <c r="EN822" s="7"/>
      <c r="EO822" s="7"/>
      <c r="EP822" s="7"/>
      <c r="EQ822" s="7"/>
      <c r="ER822" s="7"/>
      <c r="ES822" s="7"/>
      <c r="ET822" s="7"/>
      <c r="EU822" s="7"/>
      <c r="EV822" s="7"/>
      <c r="EW822" s="7"/>
      <c r="EX822" s="7"/>
      <c r="EY822" s="7"/>
      <c r="EZ822" s="7"/>
      <c r="FA822" s="7"/>
      <c r="FB822" s="7"/>
      <c r="FC822" s="7"/>
      <c r="FD822" s="7"/>
      <c r="FE822" s="7"/>
      <c r="FF822" s="7"/>
      <c r="FG822" s="7"/>
      <c r="FH822" s="7"/>
      <c r="FI822" s="7"/>
      <c r="FJ822" s="7"/>
      <c r="FK822" s="7"/>
      <c r="FL822" s="7"/>
      <c r="FM822" s="7"/>
      <c r="FN822" s="7"/>
      <c r="FO822" s="7"/>
      <c r="FP822" s="7"/>
      <c r="FQ822" s="7"/>
      <c r="FR822" s="7"/>
      <c r="FS822" s="7"/>
      <c r="FT822" s="7"/>
      <c r="FU822" s="7"/>
      <c r="FV822" s="7"/>
      <c r="FW822" s="7"/>
      <c r="FX822" s="7"/>
      <c r="FY822" s="7"/>
      <c r="FZ822" s="7"/>
      <c r="GA822" s="7"/>
      <c r="GB822" s="7"/>
      <c r="GC822" s="7"/>
      <c r="GD822" s="7"/>
      <c r="GE822" s="7"/>
      <c r="GF822" s="7"/>
      <c r="GG822" s="7"/>
      <c r="GH822" s="7"/>
      <c r="GI822" s="7"/>
      <c r="GJ822" s="7"/>
      <c r="GK822" s="7"/>
      <c r="GL822" s="7"/>
      <c r="GM822" s="7"/>
      <c r="GN822" s="7"/>
      <c r="GO822" s="7"/>
      <c r="GP822" s="7"/>
      <c r="GQ822" s="7"/>
      <c r="GR822" s="7"/>
      <c r="GS822" s="7"/>
      <c r="GT822" s="7"/>
      <c r="GU822" s="7"/>
      <c r="GV822" s="7"/>
      <c r="GW822" s="7"/>
      <c r="GX822" s="7"/>
      <c r="GY822" s="7"/>
      <c r="GZ822" s="7"/>
      <c r="HA822" s="7"/>
      <c r="HB822" s="7"/>
      <c r="HC822" s="7"/>
      <c r="HD822" s="7"/>
      <c r="HE822" s="7"/>
      <c r="HF822" s="7"/>
      <c r="HG822" s="7"/>
      <c r="HH822" s="7"/>
      <c r="HI822" s="7"/>
      <c r="HJ822" s="7"/>
      <c r="HK822" s="7"/>
      <c r="HL822" s="7"/>
      <c r="HM822" s="7"/>
      <c r="HN822" s="7"/>
      <c r="HO822" s="7"/>
      <c r="HP822" s="7"/>
      <c r="HQ822" s="7"/>
      <c r="HR822" s="7"/>
      <c r="HS822" s="7"/>
      <c r="HT822" s="7"/>
      <c r="HU822" s="7"/>
      <c r="HV822" s="7"/>
      <c r="HW822" s="7"/>
      <c r="HX822" s="7"/>
      <c r="HY822" s="7"/>
      <c r="HZ822" s="7"/>
      <c r="IA822" s="7"/>
      <c r="IB822" s="7"/>
      <c r="IC822" s="7"/>
      <c r="ID822" s="7"/>
      <c r="IE822" s="7"/>
      <c r="IF822" s="7"/>
      <c r="IG822" s="7"/>
      <c r="IH822" s="7"/>
      <c r="II822" s="7"/>
      <c r="IJ822" s="7"/>
      <c r="IK822" s="7"/>
      <c r="IL822" s="7"/>
      <c r="IM822" s="7"/>
      <c r="IN822" s="7"/>
      <c r="IO822" s="7"/>
      <c r="IP822" s="7"/>
      <c r="IQ822" s="7"/>
      <c r="IR822" s="7"/>
      <c r="IS822" s="7"/>
      <c r="IT822" s="7"/>
      <c r="IU822" s="7"/>
      <c r="IV822" s="7"/>
      <c r="IW822" s="7"/>
      <c r="IX822" s="7"/>
      <c r="IY822" s="7"/>
      <c r="IZ822" s="7"/>
      <c r="JA822" s="7"/>
      <c r="JB822" s="7"/>
      <c r="JC822" s="7"/>
      <c r="JD822" s="7"/>
      <c r="JE822" s="7"/>
      <c r="JF822" s="7"/>
      <c r="JG822" s="7"/>
      <c r="JH822" s="7"/>
      <c r="JI822" s="7"/>
      <c r="JJ822" s="7"/>
      <c r="JK822" s="7"/>
      <c r="JL822" s="7"/>
      <c r="JM822" s="7"/>
      <c r="JN822" s="7"/>
      <c r="JO822" s="7"/>
      <c r="JP822" s="7"/>
      <c r="JQ822" s="7"/>
      <c r="JR822" s="7"/>
      <c r="JS822" s="7"/>
      <c r="JT822" s="7"/>
      <c r="JU822" s="7"/>
      <c r="JV822" s="7"/>
      <c r="JW822" s="7"/>
      <c r="JX822" s="7"/>
      <c r="JY822" s="7"/>
      <c r="JZ822" s="7"/>
      <c r="KA822" s="7"/>
      <c r="KB822" s="7"/>
      <c r="KC822" s="7"/>
      <c r="KD822" s="7"/>
      <c r="KE822" s="7"/>
      <c r="KF822" s="7"/>
      <c r="KG822" s="7"/>
      <c r="KH822" s="7"/>
      <c r="KI822" s="7"/>
      <c r="KJ822" s="7"/>
      <c r="KK822" s="7"/>
      <c r="KL822" s="7"/>
      <c r="KM822" s="7"/>
      <c r="KN822" s="7"/>
      <c r="KO822" s="7"/>
      <c r="KP822" s="7"/>
      <c r="KQ822" s="7"/>
      <c r="KR822" s="7"/>
      <c r="KS822" s="7"/>
      <c r="KT822" s="7"/>
      <c r="KU822" s="7"/>
      <c r="KV822" s="7"/>
      <c r="KW822" s="7"/>
      <c r="KX822" s="7"/>
      <c r="KY822" s="7"/>
      <c r="KZ822" s="7"/>
      <c r="LA822" s="7"/>
      <c r="LB822" s="7"/>
      <c r="LC822" s="7"/>
      <c r="LD822" s="7"/>
      <c r="LE822" s="7"/>
      <c r="LF822" s="7"/>
      <c r="LG822" s="7"/>
      <c r="LH822" s="7"/>
      <c r="LI822" s="7"/>
      <c r="LJ822" s="7"/>
      <c r="LK822" s="7"/>
      <c r="LL822" s="7"/>
      <c r="LM822" s="7"/>
      <c r="LN822" s="7"/>
      <c r="LO822" s="7"/>
      <c r="LP822" s="7"/>
      <c r="LQ822" s="7"/>
      <c r="LR822" s="7"/>
      <c r="LS822" s="7"/>
      <c r="LT822" s="7"/>
      <c r="LU822" s="7"/>
      <c r="LV822" s="7"/>
      <c r="LW822" s="7"/>
      <c r="LX822" s="7"/>
      <c r="LY822" s="7"/>
      <c r="LZ822" s="7"/>
      <c r="MA822" s="7"/>
      <c r="MB822" s="7"/>
      <c r="MC822" s="7"/>
      <c r="MD822" s="7"/>
      <c r="ME822" s="7"/>
      <c r="MF822" s="7"/>
      <c r="MG822" s="7"/>
      <c r="MH822" s="7"/>
      <c r="MI822" s="7"/>
      <c r="MJ822" s="7"/>
      <c r="MK822" s="7"/>
      <c r="ML822" s="7"/>
      <c r="MM822" s="7"/>
      <c r="MN822" s="7"/>
      <c r="MO822" s="7"/>
      <c r="MP822" s="7"/>
      <c r="MQ822" s="7"/>
      <c r="MR822" s="7"/>
      <c r="MS822" s="7"/>
      <c r="MT822" s="7"/>
      <c r="MU822" s="7"/>
      <c r="MV822" s="7"/>
      <c r="MW822" s="7"/>
      <c r="MX822" s="7"/>
      <c r="MY822" s="7"/>
      <c r="MZ822" s="7"/>
      <c r="NA822" s="7"/>
      <c r="NB822" s="7"/>
      <c r="NC822" s="7"/>
      <c r="ND822" s="7"/>
      <c r="NE822" s="7"/>
      <c r="NF822" s="7"/>
      <c r="NG822" s="7"/>
      <c r="NH822" s="7"/>
      <c r="NI822" s="7"/>
      <c r="NJ822" s="7"/>
      <c r="NK822" s="7"/>
      <c r="NL822" s="7"/>
      <c r="NM822" s="7"/>
      <c r="NN822" s="7"/>
      <c r="NO822" s="7"/>
      <c r="NP822" s="7"/>
      <c r="NQ822" s="7"/>
      <c r="NR822" s="7"/>
      <c r="NS822" s="7"/>
      <c r="NT822" s="7"/>
      <c r="NU822" s="7"/>
      <c r="NV822" s="7"/>
      <c r="NW822" s="7"/>
      <c r="NX822" s="7"/>
      <c r="NY822" s="7"/>
      <c r="NZ822" s="7"/>
      <c r="OA822" s="7"/>
      <c r="OB822" s="7"/>
      <c r="OC822" s="7"/>
      <c r="OD822" s="7"/>
      <c r="OE822" s="7"/>
      <c r="OF822" s="7"/>
      <c r="OG822" s="7"/>
      <c r="OH822" s="7"/>
      <c r="OI822" s="7"/>
      <c r="OJ822" s="7"/>
      <c r="OK822" s="7"/>
      <c r="OL822" s="7"/>
      <c r="OM822" s="7"/>
      <c r="ON822" s="7"/>
      <c r="OO822" s="7"/>
      <c r="OP822" s="7"/>
      <c r="OQ822" s="7"/>
      <c r="OR822" s="7"/>
      <c r="OS822" s="7"/>
      <c r="OT822" s="7"/>
      <c r="OU822" s="7"/>
      <c r="OV822" s="7"/>
      <c r="OW822" s="7"/>
      <c r="OX822" s="7"/>
      <c r="OY822" s="7"/>
      <c r="OZ822" s="7"/>
      <c r="PA822" s="7"/>
      <c r="PB822" s="7"/>
      <c r="PC822" s="7"/>
      <c r="PD822" s="7"/>
      <c r="PE822" s="7"/>
      <c r="PF822" s="7"/>
      <c r="PG822" s="7"/>
      <c r="PH822" s="7"/>
      <c r="PI822" s="7"/>
      <c r="PJ822" s="7"/>
      <c r="PK822" s="7"/>
      <c r="PL822" s="7"/>
      <c r="PM822" s="7"/>
      <c r="PN822" s="7"/>
      <c r="PO822" s="7"/>
      <c r="PP822" s="7"/>
      <c r="PQ822" s="7"/>
      <c r="PR822" s="7"/>
      <c r="PS822" s="7"/>
      <c r="PT822" s="7"/>
      <c r="PU822" s="7"/>
      <c r="PV822" s="7"/>
      <c r="PW822" s="7"/>
      <c r="PX822" s="7"/>
      <c r="PY822" s="7"/>
      <c r="PZ822" s="7"/>
      <c r="QA822" s="7"/>
      <c r="QB822" s="7"/>
      <c r="QC822" s="7"/>
      <c r="QD822" s="7"/>
      <c r="QE822" s="7"/>
      <c r="QF822" s="7"/>
      <c r="QG822" s="7"/>
      <c r="QH822" s="7"/>
      <c r="QI822" s="7"/>
      <c r="QJ822" s="7"/>
      <c r="QK822" s="7"/>
      <c r="QL822" s="7"/>
      <c r="QM822" s="7"/>
      <c r="QN822" s="7"/>
      <c r="QO822" s="7"/>
      <c r="QP822" s="7"/>
      <c r="QQ822" s="7"/>
      <c r="QR822" s="7"/>
      <c r="QS822" s="7"/>
      <c r="QT822" s="7"/>
      <c r="QU822" s="7"/>
      <c r="QV822" s="7"/>
      <c r="QW822" s="7"/>
      <c r="QX822" s="7"/>
      <c r="QY822" s="7"/>
      <c r="QZ822" s="7"/>
      <c r="RA822" s="7"/>
      <c r="RB822" s="7"/>
      <c r="RC822" s="7"/>
      <c r="RD822" s="7"/>
      <c r="RE822" s="7"/>
      <c r="RF822" s="7"/>
      <c r="RG822" s="7"/>
      <c r="RH822" s="7"/>
      <c r="RI822" s="7"/>
      <c r="RJ822" s="7"/>
      <c r="RK822" s="7"/>
      <c r="RL822" s="7"/>
      <c r="RM822" s="7"/>
      <c r="RN822" s="7"/>
      <c r="RO822" s="7"/>
      <c r="RP822" s="7"/>
      <c r="RQ822" s="7"/>
      <c r="RR822" s="7"/>
      <c r="RS822" s="7"/>
      <c r="RT822" s="7"/>
      <c r="RU822" s="7"/>
      <c r="RV822" s="7"/>
      <c r="RW822" s="7"/>
      <c r="RX822" s="7"/>
      <c r="RY822" s="7"/>
      <c r="RZ822" s="7"/>
      <c r="SA822" s="7"/>
      <c r="SB822" s="7"/>
      <c r="SC822" s="7"/>
      <c r="SD822" s="7"/>
      <c r="SE822" s="7"/>
      <c r="SF822" s="7"/>
      <c r="SG822" s="7"/>
      <c r="SH822" s="7"/>
      <c r="SI822" s="7"/>
      <c r="SJ822" s="7"/>
      <c r="SK822" s="7"/>
    </row>
    <row r="823" ht="14.2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  <c r="DT823" s="7"/>
      <c r="DU823" s="7"/>
      <c r="DV823" s="7"/>
      <c r="DW823" s="7"/>
      <c r="DX823" s="7"/>
      <c r="DY823" s="7"/>
      <c r="DZ823" s="7"/>
      <c r="EA823" s="7"/>
      <c r="EB823" s="7"/>
      <c r="EC823" s="7"/>
      <c r="ED823" s="7"/>
      <c r="EE823" s="7"/>
      <c r="EF823" s="7"/>
      <c r="EG823" s="7"/>
      <c r="EH823" s="7"/>
      <c r="EI823" s="7"/>
      <c r="EJ823" s="7"/>
      <c r="EK823" s="7"/>
      <c r="EL823" s="7"/>
      <c r="EM823" s="7"/>
      <c r="EN823" s="7"/>
      <c r="EO823" s="7"/>
      <c r="EP823" s="7"/>
      <c r="EQ823" s="7"/>
      <c r="ER823" s="7"/>
      <c r="ES823" s="7"/>
      <c r="ET823" s="7"/>
      <c r="EU823" s="7"/>
      <c r="EV823" s="7"/>
      <c r="EW823" s="7"/>
      <c r="EX823" s="7"/>
      <c r="EY823" s="7"/>
      <c r="EZ823" s="7"/>
      <c r="FA823" s="7"/>
      <c r="FB823" s="7"/>
      <c r="FC823" s="7"/>
      <c r="FD823" s="7"/>
      <c r="FE823" s="7"/>
      <c r="FF823" s="7"/>
      <c r="FG823" s="7"/>
      <c r="FH823" s="7"/>
      <c r="FI823" s="7"/>
      <c r="FJ823" s="7"/>
      <c r="FK823" s="7"/>
      <c r="FL823" s="7"/>
      <c r="FM823" s="7"/>
      <c r="FN823" s="7"/>
      <c r="FO823" s="7"/>
      <c r="FP823" s="7"/>
      <c r="FQ823" s="7"/>
      <c r="FR823" s="7"/>
      <c r="FS823" s="7"/>
      <c r="FT823" s="7"/>
      <c r="FU823" s="7"/>
      <c r="FV823" s="7"/>
      <c r="FW823" s="7"/>
      <c r="FX823" s="7"/>
      <c r="FY823" s="7"/>
      <c r="FZ823" s="7"/>
      <c r="GA823" s="7"/>
      <c r="GB823" s="7"/>
      <c r="GC823" s="7"/>
      <c r="GD823" s="7"/>
      <c r="GE823" s="7"/>
      <c r="GF823" s="7"/>
      <c r="GG823" s="7"/>
      <c r="GH823" s="7"/>
      <c r="GI823" s="7"/>
      <c r="GJ823" s="7"/>
      <c r="GK823" s="7"/>
      <c r="GL823" s="7"/>
      <c r="GM823" s="7"/>
      <c r="GN823" s="7"/>
      <c r="GO823" s="7"/>
      <c r="GP823" s="7"/>
      <c r="GQ823" s="7"/>
      <c r="GR823" s="7"/>
      <c r="GS823" s="7"/>
      <c r="GT823" s="7"/>
      <c r="GU823" s="7"/>
      <c r="GV823" s="7"/>
      <c r="GW823" s="7"/>
      <c r="GX823" s="7"/>
      <c r="GY823" s="7"/>
      <c r="GZ823" s="7"/>
      <c r="HA823" s="7"/>
      <c r="HB823" s="7"/>
      <c r="HC823" s="7"/>
      <c r="HD823" s="7"/>
      <c r="HE823" s="7"/>
      <c r="HF823" s="7"/>
      <c r="HG823" s="7"/>
      <c r="HH823" s="7"/>
      <c r="HI823" s="7"/>
      <c r="HJ823" s="7"/>
      <c r="HK823" s="7"/>
      <c r="HL823" s="7"/>
      <c r="HM823" s="7"/>
      <c r="HN823" s="7"/>
      <c r="HO823" s="7"/>
      <c r="HP823" s="7"/>
      <c r="HQ823" s="7"/>
      <c r="HR823" s="7"/>
      <c r="HS823" s="7"/>
      <c r="HT823" s="7"/>
      <c r="HU823" s="7"/>
      <c r="HV823" s="7"/>
      <c r="HW823" s="7"/>
      <c r="HX823" s="7"/>
      <c r="HY823" s="7"/>
      <c r="HZ823" s="7"/>
      <c r="IA823" s="7"/>
      <c r="IB823" s="7"/>
      <c r="IC823" s="7"/>
      <c r="ID823" s="7"/>
      <c r="IE823" s="7"/>
      <c r="IF823" s="7"/>
      <c r="IG823" s="7"/>
      <c r="IH823" s="7"/>
      <c r="II823" s="7"/>
      <c r="IJ823" s="7"/>
      <c r="IK823" s="7"/>
      <c r="IL823" s="7"/>
      <c r="IM823" s="7"/>
      <c r="IN823" s="7"/>
      <c r="IO823" s="7"/>
      <c r="IP823" s="7"/>
      <c r="IQ823" s="7"/>
      <c r="IR823" s="7"/>
      <c r="IS823" s="7"/>
      <c r="IT823" s="7"/>
      <c r="IU823" s="7"/>
      <c r="IV823" s="7"/>
      <c r="IW823" s="7"/>
      <c r="IX823" s="7"/>
      <c r="IY823" s="7"/>
      <c r="IZ823" s="7"/>
      <c r="JA823" s="7"/>
      <c r="JB823" s="7"/>
      <c r="JC823" s="7"/>
      <c r="JD823" s="7"/>
      <c r="JE823" s="7"/>
      <c r="JF823" s="7"/>
      <c r="JG823" s="7"/>
      <c r="JH823" s="7"/>
      <c r="JI823" s="7"/>
      <c r="JJ823" s="7"/>
      <c r="JK823" s="7"/>
      <c r="JL823" s="7"/>
      <c r="JM823" s="7"/>
      <c r="JN823" s="7"/>
      <c r="JO823" s="7"/>
      <c r="JP823" s="7"/>
      <c r="JQ823" s="7"/>
      <c r="JR823" s="7"/>
      <c r="JS823" s="7"/>
      <c r="JT823" s="7"/>
      <c r="JU823" s="7"/>
      <c r="JV823" s="7"/>
      <c r="JW823" s="7"/>
      <c r="JX823" s="7"/>
      <c r="JY823" s="7"/>
      <c r="JZ823" s="7"/>
      <c r="KA823" s="7"/>
      <c r="KB823" s="7"/>
      <c r="KC823" s="7"/>
      <c r="KD823" s="7"/>
      <c r="KE823" s="7"/>
      <c r="KF823" s="7"/>
      <c r="KG823" s="7"/>
      <c r="KH823" s="7"/>
      <c r="KI823" s="7"/>
      <c r="KJ823" s="7"/>
      <c r="KK823" s="7"/>
      <c r="KL823" s="7"/>
      <c r="KM823" s="7"/>
      <c r="KN823" s="7"/>
      <c r="KO823" s="7"/>
      <c r="KP823" s="7"/>
      <c r="KQ823" s="7"/>
      <c r="KR823" s="7"/>
      <c r="KS823" s="7"/>
      <c r="KT823" s="7"/>
      <c r="KU823" s="7"/>
      <c r="KV823" s="7"/>
      <c r="KW823" s="7"/>
      <c r="KX823" s="7"/>
      <c r="KY823" s="7"/>
      <c r="KZ823" s="7"/>
      <c r="LA823" s="7"/>
      <c r="LB823" s="7"/>
      <c r="LC823" s="7"/>
      <c r="LD823" s="7"/>
      <c r="LE823" s="7"/>
      <c r="LF823" s="7"/>
      <c r="LG823" s="7"/>
      <c r="LH823" s="7"/>
      <c r="LI823" s="7"/>
      <c r="LJ823" s="7"/>
      <c r="LK823" s="7"/>
      <c r="LL823" s="7"/>
      <c r="LM823" s="7"/>
      <c r="LN823" s="7"/>
      <c r="LO823" s="7"/>
      <c r="LP823" s="7"/>
      <c r="LQ823" s="7"/>
      <c r="LR823" s="7"/>
      <c r="LS823" s="7"/>
      <c r="LT823" s="7"/>
      <c r="LU823" s="7"/>
      <c r="LV823" s="7"/>
      <c r="LW823" s="7"/>
      <c r="LX823" s="7"/>
      <c r="LY823" s="7"/>
      <c r="LZ823" s="7"/>
      <c r="MA823" s="7"/>
      <c r="MB823" s="7"/>
      <c r="MC823" s="7"/>
      <c r="MD823" s="7"/>
      <c r="ME823" s="7"/>
      <c r="MF823" s="7"/>
      <c r="MG823" s="7"/>
      <c r="MH823" s="7"/>
      <c r="MI823" s="7"/>
      <c r="MJ823" s="7"/>
      <c r="MK823" s="7"/>
      <c r="ML823" s="7"/>
      <c r="MM823" s="7"/>
      <c r="MN823" s="7"/>
      <c r="MO823" s="7"/>
      <c r="MP823" s="7"/>
      <c r="MQ823" s="7"/>
      <c r="MR823" s="7"/>
      <c r="MS823" s="7"/>
      <c r="MT823" s="7"/>
      <c r="MU823" s="7"/>
      <c r="MV823" s="7"/>
      <c r="MW823" s="7"/>
      <c r="MX823" s="7"/>
      <c r="MY823" s="7"/>
      <c r="MZ823" s="7"/>
      <c r="NA823" s="7"/>
      <c r="NB823" s="7"/>
      <c r="NC823" s="7"/>
      <c r="ND823" s="7"/>
      <c r="NE823" s="7"/>
      <c r="NF823" s="7"/>
      <c r="NG823" s="7"/>
      <c r="NH823" s="7"/>
      <c r="NI823" s="7"/>
      <c r="NJ823" s="7"/>
      <c r="NK823" s="7"/>
      <c r="NL823" s="7"/>
      <c r="NM823" s="7"/>
      <c r="NN823" s="7"/>
      <c r="NO823" s="7"/>
      <c r="NP823" s="7"/>
      <c r="NQ823" s="7"/>
      <c r="NR823" s="7"/>
      <c r="NS823" s="7"/>
      <c r="NT823" s="7"/>
      <c r="NU823" s="7"/>
      <c r="NV823" s="7"/>
      <c r="NW823" s="7"/>
      <c r="NX823" s="7"/>
      <c r="NY823" s="7"/>
      <c r="NZ823" s="7"/>
      <c r="OA823" s="7"/>
      <c r="OB823" s="7"/>
      <c r="OC823" s="7"/>
      <c r="OD823" s="7"/>
      <c r="OE823" s="7"/>
      <c r="OF823" s="7"/>
      <c r="OG823" s="7"/>
      <c r="OH823" s="7"/>
      <c r="OI823" s="7"/>
      <c r="OJ823" s="7"/>
      <c r="OK823" s="7"/>
      <c r="OL823" s="7"/>
      <c r="OM823" s="7"/>
      <c r="ON823" s="7"/>
      <c r="OO823" s="7"/>
      <c r="OP823" s="7"/>
      <c r="OQ823" s="7"/>
      <c r="OR823" s="7"/>
      <c r="OS823" s="7"/>
      <c r="OT823" s="7"/>
      <c r="OU823" s="7"/>
      <c r="OV823" s="7"/>
      <c r="OW823" s="7"/>
      <c r="OX823" s="7"/>
      <c r="OY823" s="7"/>
      <c r="OZ823" s="7"/>
      <c r="PA823" s="7"/>
      <c r="PB823" s="7"/>
      <c r="PC823" s="7"/>
      <c r="PD823" s="7"/>
      <c r="PE823" s="7"/>
      <c r="PF823" s="7"/>
      <c r="PG823" s="7"/>
      <c r="PH823" s="7"/>
      <c r="PI823" s="7"/>
      <c r="PJ823" s="7"/>
      <c r="PK823" s="7"/>
      <c r="PL823" s="7"/>
      <c r="PM823" s="7"/>
      <c r="PN823" s="7"/>
      <c r="PO823" s="7"/>
      <c r="PP823" s="7"/>
      <c r="PQ823" s="7"/>
      <c r="PR823" s="7"/>
      <c r="PS823" s="7"/>
      <c r="PT823" s="7"/>
      <c r="PU823" s="7"/>
      <c r="PV823" s="7"/>
      <c r="PW823" s="7"/>
      <c r="PX823" s="7"/>
      <c r="PY823" s="7"/>
      <c r="PZ823" s="7"/>
      <c r="QA823" s="7"/>
      <c r="QB823" s="7"/>
      <c r="QC823" s="7"/>
      <c r="QD823" s="7"/>
      <c r="QE823" s="7"/>
      <c r="QF823" s="7"/>
      <c r="QG823" s="7"/>
      <c r="QH823" s="7"/>
      <c r="QI823" s="7"/>
      <c r="QJ823" s="7"/>
      <c r="QK823" s="7"/>
      <c r="QL823" s="7"/>
      <c r="QM823" s="7"/>
      <c r="QN823" s="7"/>
      <c r="QO823" s="7"/>
      <c r="QP823" s="7"/>
      <c r="QQ823" s="7"/>
      <c r="QR823" s="7"/>
      <c r="QS823" s="7"/>
      <c r="QT823" s="7"/>
      <c r="QU823" s="7"/>
      <c r="QV823" s="7"/>
      <c r="QW823" s="7"/>
      <c r="QX823" s="7"/>
      <c r="QY823" s="7"/>
      <c r="QZ823" s="7"/>
      <c r="RA823" s="7"/>
      <c r="RB823" s="7"/>
      <c r="RC823" s="7"/>
      <c r="RD823" s="7"/>
      <c r="RE823" s="7"/>
      <c r="RF823" s="7"/>
      <c r="RG823" s="7"/>
      <c r="RH823" s="7"/>
      <c r="RI823" s="7"/>
      <c r="RJ823" s="7"/>
      <c r="RK823" s="7"/>
      <c r="RL823" s="7"/>
      <c r="RM823" s="7"/>
      <c r="RN823" s="7"/>
      <c r="RO823" s="7"/>
      <c r="RP823" s="7"/>
      <c r="RQ823" s="7"/>
      <c r="RR823" s="7"/>
      <c r="RS823" s="7"/>
      <c r="RT823" s="7"/>
      <c r="RU823" s="7"/>
      <c r="RV823" s="7"/>
      <c r="RW823" s="7"/>
      <c r="RX823" s="7"/>
      <c r="RY823" s="7"/>
      <c r="RZ823" s="7"/>
      <c r="SA823" s="7"/>
      <c r="SB823" s="7"/>
      <c r="SC823" s="7"/>
      <c r="SD823" s="7"/>
      <c r="SE823" s="7"/>
      <c r="SF823" s="7"/>
      <c r="SG823" s="7"/>
      <c r="SH823" s="7"/>
      <c r="SI823" s="7"/>
      <c r="SJ823" s="7"/>
      <c r="SK823" s="7"/>
    </row>
    <row r="824" ht="14.2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  <c r="DT824" s="7"/>
      <c r="DU824" s="7"/>
      <c r="DV824" s="7"/>
      <c r="DW824" s="7"/>
      <c r="DX824" s="7"/>
      <c r="DY824" s="7"/>
      <c r="DZ824" s="7"/>
      <c r="EA824" s="7"/>
      <c r="EB824" s="7"/>
      <c r="EC824" s="7"/>
      <c r="ED824" s="7"/>
      <c r="EE824" s="7"/>
      <c r="EF824" s="7"/>
      <c r="EG824" s="7"/>
      <c r="EH824" s="7"/>
      <c r="EI824" s="7"/>
      <c r="EJ824" s="7"/>
      <c r="EK824" s="7"/>
      <c r="EL824" s="7"/>
      <c r="EM824" s="7"/>
      <c r="EN824" s="7"/>
      <c r="EO824" s="7"/>
      <c r="EP824" s="7"/>
      <c r="EQ824" s="7"/>
      <c r="ER824" s="7"/>
      <c r="ES824" s="7"/>
      <c r="ET824" s="7"/>
      <c r="EU824" s="7"/>
      <c r="EV824" s="7"/>
      <c r="EW824" s="7"/>
      <c r="EX824" s="7"/>
      <c r="EY824" s="7"/>
      <c r="EZ824" s="7"/>
      <c r="FA824" s="7"/>
      <c r="FB824" s="7"/>
      <c r="FC824" s="7"/>
      <c r="FD824" s="7"/>
      <c r="FE824" s="7"/>
      <c r="FF824" s="7"/>
      <c r="FG824" s="7"/>
      <c r="FH824" s="7"/>
      <c r="FI824" s="7"/>
      <c r="FJ824" s="7"/>
      <c r="FK824" s="7"/>
      <c r="FL824" s="7"/>
      <c r="FM824" s="7"/>
      <c r="FN824" s="7"/>
      <c r="FO824" s="7"/>
      <c r="FP824" s="7"/>
      <c r="FQ824" s="7"/>
      <c r="FR824" s="7"/>
      <c r="FS824" s="7"/>
      <c r="FT824" s="7"/>
      <c r="FU824" s="7"/>
      <c r="FV824" s="7"/>
      <c r="FW824" s="7"/>
      <c r="FX824" s="7"/>
      <c r="FY824" s="7"/>
      <c r="FZ824" s="7"/>
      <c r="GA824" s="7"/>
      <c r="GB824" s="7"/>
      <c r="GC824" s="7"/>
      <c r="GD824" s="7"/>
      <c r="GE824" s="7"/>
      <c r="GF824" s="7"/>
      <c r="GG824" s="7"/>
      <c r="GH824" s="7"/>
      <c r="GI824" s="7"/>
      <c r="GJ824" s="7"/>
      <c r="GK824" s="7"/>
      <c r="GL824" s="7"/>
      <c r="GM824" s="7"/>
      <c r="GN824" s="7"/>
      <c r="GO824" s="7"/>
      <c r="GP824" s="7"/>
      <c r="GQ824" s="7"/>
      <c r="GR824" s="7"/>
      <c r="GS824" s="7"/>
      <c r="GT824" s="7"/>
      <c r="GU824" s="7"/>
      <c r="GV824" s="7"/>
      <c r="GW824" s="7"/>
      <c r="GX824" s="7"/>
      <c r="GY824" s="7"/>
      <c r="GZ824" s="7"/>
      <c r="HA824" s="7"/>
      <c r="HB824" s="7"/>
      <c r="HC824" s="7"/>
      <c r="HD824" s="7"/>
      <c r="HE824" s="7"/>
      <c r="HF824" s="7"/>
      <c r="HG824" s="7"/>
      <c r="HH824" s="7"/>
      <c r="HI824" s="7"/>
      <c r="HJ824" s="7"/>
      <c r="HK824" s="7"/>
      <c r="HL824" s="7"/>
      <c r="HM824" s="7"/>
      <c r="HN824" s="7"/>
      <c r="HO824" s="7"/>
      <c r="HP824" s="7"/>
      <c r="HQ824" s="7"/>
      <c r="HR824" s="7"/>
      <c r="HS824" s="7"/>
      <c r="HT824" s="7"/>
      <c r="HU824" s="7"/>
      <c r="HV824" s="7"/>
      <c r="HW824" s="7"/>
      <c r="HX824" s="7"/>
      <c r="HY824" s="7"/>
      <c r="HZ824" s="7"/>
      <c r="IA824" s="7"/>
      <c r="IB824" s="7"/>
      <c r="IC824" s="7"/>
      <c r="ID824" s="7"/>
      <c r="IE824" s="7"/>
      <c r="IF824" s="7"/>
      <c r="IG824" s="7"/>
      <c r="IH824" s="7"/>
      <c r="II824" s="7"/>
      <c r="IJ824" s="7"/>
      <c r="IK824" s="7"/>
      <c r="IL824" s="7"/>
      <c r="IM824" s="7"/>
      <c r="IN824" s="7"/>
      <c r="IO824" s="7"/>
      <c r="IP824" s="7"/>
      <c r="IQ824" s="7"/>
      <c r="IR824" s="7"/>
      <c r="IS824" s="7"/>
      <c r="IT824" s="7"/>
      <c r="IU824" s="7"/>
      <c r="IV824" s="7"/>
      <c r="IW824" s="7"/>
      <c r="IX824" s="7"/>
      <c r="IY824" s="7"/>
      <c r="IZ824" s="7"/>
      <c r="JA824" s="7"/>
      <c r="JB824" s="7"/>
      <c r="JC824" s="7"/>
      <c r="JD824" s="7"/>
      <c r="JE824" s="7"/>
      <c r="JF824" s="7"/>
      <c r="JG824" s="7"/>
      <c r="JH824" s="7"/>
      <c r="JI824" s="7"/>
      <c r="JJ824" s="7"/>
      <c r="JK824" s="7"/>
      <c r="JL824" s="7"/>
      <c r="JM824" s="7"/>
      <c r="JN824" s="7"/>
      <c r="JO824" s="7"/>
      <c r="JP824" s="7"/>
      <c r="JQ824" s="7"/>
      <c r="JR824" s="7"/>
      <c r="JS824" s="7"/>
      <c r="JT824" s="7"/>
      <c r="JU824" s="7"/>
      <c r="JV824" s="7"/>
      <c r="JW824" s="7"/>
      <c r="JX824" s="7"/>
      <c r="JY824" s="7"/>
      <c r="JZ824" s="7"/>
      <c r="KA824" s="7"/>
      <c r="KB824" s="7"/>
      <c r="KC824" s="7"/>
      <c r="KD824" s="7"/>
      <c r="KE824" s="7"/>
      <c r="KF824" s="7"/>
      <c r="KG824" s="7"/>
      <c r="KH824" s="7"/>
      <c r="KI824" s="7"/>
      <c r="KJ824" s="7"/>
      <c r="KK824" s="7"/>
      <c r="KL824" s="7"/>
      <c r="KM824" s="7"/>
      <c r="KN824" s="7"/>
      <c r="KO824" s="7"/>
      <c r="KP824" s="7"/>
      <c r="KQ824" s="7"/>
      <c r="KR824" s="7"/>
      <c r="KS824" s="7"/>
      <c r="KT824" s="7"/>
      <c r="KU824" s="7"/>
      <c r="KV824" s="7"/>
      <c r="KW824" s="7"/>
      <c r="KX824" s="7"/>
      <c r="KY824" s="7"/>
      <c r="KZ824" s="7"/>
      <c r="LA824" s="7"/>
      <c r="LB824" s="7"/>
      <c r="LC824" s="7"/>
      <c r="LD824" s="7"/>
      <c r="LE824" s="7"/>
      <c r="LF824" s="7"/>
      <c r="LG824" s="7"/>
      <c r="LH824" s="7"/>
      <c r="LI824" s="7"/>
      <c r="LJ824" s="7"/>
      <c r="LK824" s="7"/>
      <c r="LL824" s="7"/>
      <c r="LM824" s="7"/>
      <c r="LN824" s="7"/>
      <c r="LO824" s="7"/>
      <c r="LP824" s="7"/>
      <c r="LQ824" s="7"/>
      <c r="LR824" s="7"/>
      <c r="LS824" s="7"/>
      <c r="LT824" s="7"/>
      <c r="LU824" s="7"/>
      <c r="LV824" s="7"/>
      <c r="LW824" s="7"/>
      <c r="LX824" s="7"/>
      <c r="LY824" s="7"/>
      <c r="LZ824" s="7"/>
      <c r="MA824" s="7"/>
      <c r="MB824" s="7"/>
      <c r="MC824" s="7"/>
      <c r="MD824" s="7"/>
      <c r="ME824" s="7"/>
      <c r="MF824" s="7"/>
      <c r="MG824" s="7"/>
      <c r="MH824" s="7"/>
      <c r="MI824" s="7"/>
      <c r="MJ824" s="7"/>
      <c r="MK824" s="7"/>
      <c r="ML824" s="7"/>
      <c r="MM824" s="7"/>
      <c r="MN824" s="7"/>
      <c r="MO824" s="7"/>
      <c r="MP824" s="7"/>
      <c r="MQ824" s="7"/>
      <c r="MR824" s="7"/>
      <c r="MS824" s="7"/>
      <c r="MT824" s="7"/>
      <c r="MU824" s="7"/>
      <c r="MV824" s="7"/>
      <c r="MW824" s="7"/>
      <c r="MX824" s="7"/>
      <c r="MY824" s="7"/>
      <c r="MZ824" s="7"/>
      <c r="NA824" s="7"/>
      <c r="NB824" s="7"/>
      <c r="NC824" s="7"/>
      <c r="ND824" s="7"/>
      <c r="NE824" s="7"/>
      <c r="NF824" s="7"/>
      <c r="NG824" s="7"/>
      <c r="NH824" s="7"/>
      <c r="NI824" s="7"/>
      <c r="NJ824" s="7"/>
      <c r="NK824" s="7"/>
      <c r="NL824" s="7"/>
      <c r="NM824" s="7"/>
      <c r="NN824" s="7"/>
      <c r="NO824" s="7"/>
      <c r="NP824" s="7"/>
      <c r="NQ824" s="7"/>
      <c r="NR824" s="7"/>
      <c r="NS824" s="7"/>
      <c r="NT824" s="7"/>
      <c r="NU824" s="7"/>
      <c r="NV824" s="7"/>
      <c r="NW824" s="7"/>
      <c r="NX824" s="7"/>
      <c r="NY824" s="7"/>
      <c r="NZ824" s="7"/>
      <c r="OA824" s="7"/>
      <c r="OB824" s="7"/>
      <c r="OC824" s="7"/>
      <c r="OD824" s="7"/>
      <c r="OE824" s="7"/>
      <c r="OF824" s="7"/>
      <c r="OG824" s="7"/>
      <c r="OH824" s="7"/>
      <c r="OI824" s="7"/>
      <c r="OJ824" s="7"/>
      <c r="OK824" s="7"/>
      <c r="OL824" s="7"/>
      <c r="OM824" s="7"/>
      <c r="ON824" s="7"/>
      <c r="OO824" s="7"/>
      <c r="OP824" s="7"/>
      <c r="OQ824" s="7"/>
      <c r="OR824" s="7"/>
      <c r="OS824" s="7"/>
      <c r="OT824" s="7"/>
      <c r="OU824" s="7"/>
      <c r="OV824" s="7"/>
      <c r="OW824" s="7"/>
      <c r="OX824" s="7"/>
      <c r="OY824" s="7"/>
      <c r="OZ824" s="7"/>
      <c r="PA824" s="7"/>
      <c r="PB824" s="7"/>
      <c r="PC824" s="7"/>
      <c r="PD824" s="7"/>
      <c r="PE824" s="7"/>
      <c r="PF824" s="7"/>
      <c r="PG824" s="7"/>
      <c r="PH824" s="7"/>
      <c r="PI824" s="7"/>
      <c r="PJ824" s="7"/>
      <c r="PK824" s="7"/>
      <c r="PL824" s="7"/>
      <c r="PM824" s="7"/>
      <c r="PN824" s="7"/>
      <c r="PO824" s="7"/>
      <c r="PP824" s="7"/>
      <c r="PQ824" s="7"/>
      <c r="PR824" s="7"/>
      <c r="PS824" s="7"/>
      <c r="PT824" s="7"/>
      <c r="PU824" s="7"/>
      <c r="PV824" s="7"/>
      <c r="PW824" s="7"/>
      <c r="PX824" s="7"/>
      <c r="PY824" s="7"/>
      <c r="PZ824" s="7"/>
      <c r="QA824" s="7"/>
      <c r="QB824" s="7"/>
      <c r="QC824" s="7"/>
      <c r="QD824" s="7"/>
      <c r="QE824" s="7"/>
      <c r="QF824" s="7"/>
      <c r="QG824" s="7"/>
      <c r="QH824" s="7"/>
      <c r="QI824" s="7"/>
      <c r="QJ824" s="7"/>
      <c r="QK824" s="7"/>
      <c r="QL824" s="7"/>
      <c r="QM824" s="7"/>
      <c r="QN824" s="7"/>
      <c r="QO824" s="7"/>
      <c r="QP824" s="7"/>
      <c r="QQ824" s="7"/>
      <c r="QR824" s="7"/>
      <c r="QS824" s="7"/>
      <c r="QT824" s="7"/>
      <c r="QU824" s="7"/>
      <c r="QV824" s="7"/>
      <c r="QW824" s="7"/>
      <c r="QX824" s="7"/>
      <c r="QY824" s="7"/>
      <c r="QZ824" s="7"/>
      <c r="RA824" s="7"/>
      <c r="RB824" s="7"/>
      <c r="RC824" s="7"/>
      <c r="RD824" s="7"/>
      <c r="RE824" s="7"/>
      <c r="RF824" s="7"/>
      <c r="RG824" s="7"/>
      <c r="RH824" s="7"/>
      <c r="RI824" s="7"/>
      <c r="RJ824" s="7"/>
      <c r="RK824" s="7"/>
      <c r="RL824" s="7"/>
      <c r="RM824" s="7"/>
      <c r="RN824" s="7"/>
      <c r="RO824" s="7"/>
      <c r="RP824" s="7"/>
      <c r="RQ824" s="7"/>
      <c r="RR824" s="7"/>
      <c r="RS824" s="7"/>
      <c r="RT824" s="7"/>
      <c r="RU824" s="7"/>
      <c r="RV824" s="7"/>
      <c r="RW824" s="7"/>
      <c r="RX824" s="7"/>
      <c r="RY824" s="7"/>
      <c r="RZ824" s="7"/>
      <c r="SA824" s="7"/>
      <c r="SB824" s="7"/>
      <c r="SC824" s="7"/>
      <c r="SD824" s="7"/>
      <c r="SE824" s="7"/>
      <c r="SF824" s="7"/>
      <c r="SG824" s="7"/>
      <c r="SH824" s="7"/>
      <c r="SI824" s="7"/>
      <c r="SJ824" s="7"/>
      <c r="SK824" s="7"/>
    </row>
    <row r="825" ht="14.2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  <c r="DT825" s="7"/>
      <c r="DU825" s="7"/>
      <c r="DV825" s="7"/>
      <c r="DW825" s="7"/>
      <c r="DX825" s="7"/>
      <c r="DY825" s="7"/>
      <c r="DZ825" s="7"/>
      <c r="EA825" s="7"/>
      <c r="EB825" s="7"/>
      <c r="EC825" s="7"/>
      <c r="ED825" s="7"/>
      <c r="EE825" s="7"/>
      <c r="EF825" s="7"/>
      <c r="EG825" s="7"/>
      <c r="EH825" s="7"/>
      <c r="EI825" s="7"/>
      <c r="EJ825" s="7"/>
      <c r="EK825" s="7"/>
      <c r="EL825" s="7"/>
      <c r="EM825" s="7"/>
      <c r="EN825" s="7"/>
      <c r="EO825" s="7"/>
      <c r="EP825" s="7"/>
      <c r="EQ825" s="7"/>
      <c r="ER825" s="7"/>
      <c r="ES825" s="7"/>
      <c r="ET825" s="7"/>
      <c r="EU825" s="7"/>
      <c r="EV825" s="7"/>
      <c r="EW825" s="7"/>
      <c r="EX825" s="7"/>
      <c r="EY825" s="7"/>
      <c r="EZ825" s="7"/>
      <c r="FA825" s="7"/>
      <c r="FB825" s="7"/>
      <c r="FC825" s="7"/>
      <c r="FD825" s="7"/>
      <c r="FE825" s="7"/>
      <c r="FF825" s="7"/>
      <c r="FG825" s="7"/>
      <c r="FH825" s="7"/>
      <c r="FI825" s="7"/>
      <c r="FJ825" s="7"/>
      <c r="FK825" s="7"/>
      <c r="FL825" s="7"/>
      <c r="FM825" s="7"/>
      <c r="FN825" s="7"/>
      <c r="FO825" s="7"/>
      <c r="FP825" s="7"/>
      <c r="FQ825" s="7"/>
      <c r="FR825" s="7"/>
      <c r="FS825" s="7"/>
      <c r="FT825" s="7"/>
      <c r="FU825" s="7"/>
      <c r="FV825" s="7"/>
      <c r="FW825" s="7"/>
      <c r="FX825" s="7"/>
      <c r="FY825" s="7"/>
      <c r="FZ825" s="7"/>
      <c r="GA825" s="7"/>
      <c r="GB825" s="7"/>
      <c r="GC825" s="7"/>
      <c r="GD825" s="7"/>
      <c r="GE825" s="7"/>
      <c r="GF825" s="7"/>
      <c r="GG825" s="7"/>
      <c r="GH825" s="7"/>
      <c r="GI825" s="7"/>
      <c r="GJ825" s="7"/>
      <c r="GK825" s="7"/>
      <c r="GL825" s="7"/>
      <c r="GM825" s="7"/>
      <c r="GN825" s="7"/>
      <c r="GO825" s="7"/>
      <c r="GP825" s="7"/>
      <c r="GQ825" s="7"/>
      <c r="GR825" s="7"/>
      <c r="GS825" s="7"/>
      <c r="GT825" s="7"/>
      <c r="GU825" s="7"/>
      <c r="GV825" s="7"/>
      <c r="GW825" s="7"/>
      <c r="GX825" s="7"/>
      <c r="GY825" s="7"/>
      <c r="GZ825" s="7"/>
      <c r="HA825" s="7"/>
      <c r="HB825" s="7"/>
      <c r="HC825" s="7"/>
      <c r="HD825" s="7"/>
      <c r="HE825" s="7"/>
      <c r="HF825" s="7"/>
      <c r="HG825" s="7"/>
      <c r="HH825" s="7"/>
      <c r="HI825" s="7"/>
      <c r="HJ825" s="7"/>
      <c r="HK825" s="7"/>
      <c r="HL825" s="7"/>
      <c r="HM825" s="7"/>
      <c r="HN825" s="7"/>
      <c r="HO825" s="7"/>
      <c r="HP825" s="7"/>
      <c r="HQ825" s="7"/>
      <c r="HR825" s="7"/>
      <c r="HS825" s="7"/>
      <c r="HT825" s="7"/>
      <c r="HU825" s="7"/>
      <c r="HV825" s="7"/>
      <c r="HW825" s="7"/>
      <c r="HX825" s="7"/>
      <c r="HY825" s="7"/>
      <c r="HZ825" s="7"/>
      <c r="IA825" s="7"/>
      <c r="IB825" s="7"/>
      <c r="IC825" s="7"/>
      <c r="ID825" s="7"/>
      <c r="IE825" s="7"/>
      <c r="IF825" s="7"/>
      <c r="IG825" s="7"/>
      <c r="IH825" s="7"/>
      <c r="II825" s="7"/>
      <c r="IJ825" s="7"/>
      <c r="IK825" s="7"/>
      <c r="IL825" s="7"/>
      <c r="IM825" s="7"/>
      <c r="IN825" s="7"/>
      <c r="IO825" s="7"/>
      <c r="IP825" s="7"/>
      <c r="IQ825" s="7"/>
      <c r="IR825" s="7"/>
      <c r="IS825" s="7"/>
      <c r="IT825" s="7"/>
      <c r="IU825" s="7"/>
      <c r="IV825" s="7"/>
      <c r="IW825" s="7"/>
      <c r="IX825" s="7"/>
      <c r="IY825" s="7"/>
      <c r="IZ825" s="7"/>
      <c r="JA825" s="7"/>
      <c r="JB825" s="7"/>
      <c r="JC825" s="7"/>
      <c r="JD825" s="7"/>
      <c r="JE825" s="7"/>
      <c r="JF825" s="7"/>
      <c r="JG825" s="7"/>
      <c r="JH825" s="7"/>
      <c r="JI825" s="7"/>
      <c r="JJ825" s="7"/>
      <c r="JK825" s="7"/>
      <c r="JL825" s="7"/>
      <c r="JM825" s="7"/>
      <c r="JN825" s="7"/>
      <c r="JO825" s="7"/>
      <c r="JP825" s="7"/>
      <c r="JQ825" s="7"/>
      <c r="JR825" s="7"/>
      <c r="JS825" s="7"/>
      <c r="JT825" s="7"/>
      <c r="JU825" s="7"/>
      <c r="JV825" s="7"/>
      <c r="JW825" s="7"/>
      <c r="JX825" s="7"/>
      <c r="JY825" s="7"/>
      <c r="JZ825" s="7"/>
      <c r="KA825" s="7"/>
      <c r="KB825" s="7"/>
      <c r="KC825" s="7"/>
      <c r="KD825" s="7"/>
      <c r="KE825" s="7"/>
      <c r="KF825" s="7"/>
      <c r="KG825" s="7"/>
      <c r="KH825" s="7"/>
      <c r="KI825" s="7"/>
      <c r="KJ825" s="7"/>
      <c r="KK825" s="7"/>
      <c r="KL825" s="7"/>
      <c r="KM825" s="7"/>
      <c r="KN825" s="7"/>
      <c r="KO825" s="7"/>
      <c r="KP825" s="7"/>
      <c r="KQ825" s="7"/>
      <c r="KR825" s="7"/>
      <c r="KS825" s="7"/>
      <c r="KT825" s="7"/>
      <c r="KU825" s="7"/>
      <c r="KV825" s="7"/>
      <c r="KW825" s="7"/>
      <c r="KX825" s="7"/>
      <c r="KY825" s="7"/>
      <c r="KZ825" s="7"/>
      <c r="LA825" s="7"/>
      <c r="LB825" s="7"/>
      <c r="LC825" s="7"/>
      <c r="LD825" s="7"/>
      <c r="LE825" s="7"/>
      <c r="LF825" s="7"/>
      <c r="LG825" s="7"/>
      <c r="LH825" s="7"/>
      <c r="LI825" s="7"/>
      <c r="LJ825" s="7"/>
      <c r="LK825" s="7"/>
      <c r="LL825" s="7"/>
      <c r="LM825" s="7"/>
      <c r="LN825" s="7"/>
      <c r="LO825" s="7"/>
      <c r="LP825" s="7"/>
      <c r="LQ825" s="7"/>
      <c r="LR825" s="7"/>
      <c r="LS825" s="7"/>
      <c r="LT825" s="7"/>
      <c r="LU825" s="7"/>
      <c r="LV825" s="7"/>
      <c r="LW825" s="7"/>
      <c r="LX825" s="7"/>
      <c r="LY825" s="7"/>
      <c r="LZ825" s="7"/>
      <c r="MA825" s="7"/>
      <c r="MB825" s="7"/>
      <c r="MC825" s="7"/>
      <c r="MD825" s="7"/>
      <c r="ME825" s="7"/>
      <c r="MF825" s="7"/>
      <c r="MG825" s="7"/>
      <c r="MH825" s="7"/>
      <c r="MI825" s="7"/>
      <c r="MJ825" s="7"/>
      <c r="MK825" s="7"/>
      <c r="ML825" s="7"/>
      <c r="MM825" s="7"/>
      <c r="MN825" s="7"/>
      <c r="MO825" s="7"/>
      <c r="MP825" s="7"/>
      <c r="MQ825" s="7"/>
      <c r="MR825" s="7"/>
      <c r="MS825" s="7"/>
      <c r="MT825" s="7"/>
      <c r="MU825" s="7"/>
      <c r="MV825" s="7"/>
      <c r="MW825" s="7"/>
      <c r="MX825" s="7"/>
      <c r="MY825" s="7"/>
      <c r="MZ825" s="7"/>
      <c r="NA825" s="7"/>
      <c r="NB825" s="7"/>
      <c r="NC825" s="7"/>
      <c r="ND825" s="7"/>
      <c r="NE825" s="7"/>
      <c r="NF825" s="7"/>
      <c r="NG825" s="7"/>
      <c r="NH825" s="7"/>
      <c r="NI825" s="7"/>
      <c r="NJ825" s="7"/>
      <c r="NK825" s="7"/>
      <c r="NL825" s="7"/>
      <c r="NM825" s="7"/>
      <c r="NN825" s="7"/>
      <c r="NO825" s="7"/>
      <c r="NP825" s="7"/>
      <c r="NQ825" s="7"/>
      <c r="NR825" s="7"/>
      <c r="NS825" s="7"/>
      <c r="NT825" s="7"/>
      <c r="NU825" s="7"/>
      <c r="NV825" s="7"/>
      <c r="NW825" s="7"/>
      <c r="NX825" s="7"/>
      <c r="NY825" s="7"/>
      <c r="NZ825" s="7"/>
      <c r="OA825" s="7"/>
      <c r="OB825" s="7"/>
      <c r="OC825" s="7"/>
      <c r="OD825" s="7"/>
      <c r="OE825" s="7"/>
      <c r="OF825" s="7"/>
      <c r="OG825" s="7"/>
      <c r="OH825" s="7"/>
      <c r="OI825" s="7"/>
      <c r="OJ825" s="7"/>
      <c r="OK825" s="7"/>
      <c r="OL825" s="7"/>
      <c r="OM825" s="7"/>
      <c r="ON825" s="7"/>
      <c r="OO825" s="7"/>
      <c r="OP825" s="7"/>
      <c r="OQ825" s="7"/>
      <c r="OR825" s="7"/>
      <c r="OS825" s="7"/>
      <c r="OT825" s="7"/>
      <c r="OU825" s="7"/>
      <c r="OV825" s="7"/>
      <c r="OW825" s="7"/>
      <c r="OX825" s="7"/>
      <c r="OY825" s="7"/>
      <c r="OZ825" s="7"/>
      <c r="PA825" s="7"/>
      <c r="PB825" s="7"/>
      <c r="PC825" s="7"/>
      <c r="PD825" s="7"/>
      <c r="PE825" s="7"/>
      <c r="PF825" s="7"/>
      <c r="PG825" s="7"/>
      <c r="PH825" s="7"/>
      <c r="PI825" s="7"/>
      <c r="PJ825" s="7"/>
      <c r="PK825" s="7"/>
      <c r="PL825" s="7"/>
      <c r="PM825" s="7"/>
      <c r="PN825" s="7"/>
      <c r="PO825" s="7"/>
      <c r="PP825" s="7"/>
      <c r="PQ825" s="7"/>
      <c r="PR825" s="7"/>
      <c r="PS825" s="7"/>
      <c r="PT825" s="7"/>
      <c r="PU825" s="7"/>
      <c r="PV825" s="7"/>
      <c r="PW825" s="7"/>
      <c r="PX825" s="7"/>
      <c r="PY825" s="7"/>
      <c r="PZ825" s="7"/>
      <c r="QA825" s="7"/>
      <c r="QB825" s="7"/>
      <c r="QC825" s="7"/>
      <c r="QD825" s="7"/>
      <c r="QE825" s="7"/>
      <c r="QF825" s="7"/>
      <c r="QG825" s="7"/>
      <c r="QH825" s="7"/>
      <c r="QI825" s="7"/>
      <c r="QJ825" s="7"/>
      <c r="QK825" s="7"/>
      <c r="QL825" s="7"/>
      <c r="QM825" s="7"/>
      <c r="QN825" s="7"/>
      <c r="QO825" s="7"/>
      <c r="QP825" s="7"/>
      <c r="QQ825" s="7"/>
      <c r="QR825" s="7"/>
      <c r="QS825" s="7"/>
      <c r="QT825" s="7"/>
      <c r="QU825" s="7"/>
      <c r="QV825" s="7"/>
      <c r="QW825" s="7"/>
      <c r="QX825" s="7"/>
      <c r="QY825" s="7"/>
      <c r="QZ825" s="7"/>
      <c r="RA825" s="7"/>
      <c r="RB825" s="7"/>
      <c r="RC825" s="7"/>
      <c r="RD825" s="7"/>
      <c r="RE825" s="7"/>
      <c r="RF825" s="7"/>
      <c r="RG825" s="7"/>
      <c r="RH825" s="7"/>
      <c r="RI825" s="7"/>
      <c r="RJ825" s="7"/>
      <c r="RK825" s="7"/>
      <c r="RL825" s="7"/>
      <c r="RM825" s="7"/>
      <c r="RN825" s="7"/>
      <c r="RO825" s="7"/>
      <c r="RP825" s="7"/>
      <c r="RQ825" s="7"/>
      <c r="RR825" s="7"/>
      <c r="RS825" s="7"/>
      <c r="RT825" s="7"/>
      <c r="RU825" s="7"/>
      <c r="RV825" s="7"/>
      <c r="RW825" s="7"/>
      <c r="RX825" s="7"/>
      <c r="RY825" s="7"/>
      <c r="RZ825" s="7"/>
      <c r="SA825" s="7"/>
      <c r="SB825" s="7"/>
      <c r="SC825" s="7"/>
      <c r="SD825" s="7"/>
      <c r="SE825" s="7"/>
      <c r="SF825" s="7"/>
      <c r="SG825" s="7"/>
      <c r="SH825" s="7"/>
      <c r="SI825" s="7"/>
      <c r="SJ825" s="7"/>
      <c r="SK825" s="7"/>
    </row>
    <row r="826" ht="14.2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  <c r="DT826" s="7"/>
      <c r="DU826" s="7"/>
      <c r="DV826" s="7"/>
      <c r="DW826" s="7"/>
      <c r="DX826" s="7"/>
      <c r="DY826" s="7"/>
      <c r="DZ826" s="7"/>
      <c r="EA826" s="7"/>
      <c r="EB826" s="7"/>
      <c r="EC826" s="7"/>
      <c r="ED826" s="7"/>
      <c r="EE826" s="7"/>
      <c r="EF826" s="7"/>
      <c r="EG826" s="7"/>
      <c r="EH826" s="7"/>
      <c r="EI826" s="7"/>
      <c r="EJ826" s="7"/>
      <c r="EK826" s="7"/>
      <c r="EL826" s="7"/>
      <c r="EM826" s="7"/>
      <c r="EN826" s="7"/>
      <c r="EO826" s="7"/>
      <c r="EP826" s="7"/>
      <c r="EQ826" s="7"/>
      <c r="ER826" s="7"/>
      <c r="ES826" s="7"/>
      <c r="ET826" s="7"/>
      <c r="EU826" s="7"/>
      <c r="EV826" s="7"/>
      <c r="EW826" s="7"/>
      <c r="EX826" s="7"/>
      <c r="EY826" s="7"/>
      <c r="EZ826" s="7"/>
      <c r="FA826" s="7"/>
      <c r="FB826" s="7"/>
      <c r="FC826" s="7"/>
      <c r="FD826" s="7"/>
      <c r="FE826" s="7"/>
      <c r="FF826" s="7"/>
      <c r="FG826" s="7"/>
      <c r="FH826" s="7"/>
      <c r="FI826" s="7"/>
      <c r="FJ826" s="7"/>
      <c r="FK826" s="7"/>
      <c r="FL826" s="7"/>
      <c r="FM826" s="7"/>
      <c r="FN826" s="7"/>
      <c r="FO826" s="7"/>
      <c r="FP826" s="7"/>
      <c r="FQ826" s="7"/>
      <c r="FR826" s="7"/>
      <c r="FS826" s="7"/>
      <c r="FT826" s="7"/>
      <c r="FU826" s="7"/>
      <c r="FV826" s="7"/>
      <c r="FW826" s="7"/>
      <c r="FX826" s="7"/>
      <c r="FY826" s="7"/>
      <c r="FZ826" s="7"/>
      <c r="GA826" s="7"/>
      <c r="GB826" s="7"/>
      <c r="GC826" s="7"/>
      <c r="GD826" s="7"/>
      <c r="GE826" s="7"/>
      <c r="GF826" s="7"/>
      <c r="GG826" s="7"/>
      <c r="GH826" s="7"/>
      <c r="GI826" s="7"/>
      <c r="GJ826" s="7"/>
      <c r="GK826" s="7"/>
      <c r="GL826" s="7"/>
      <c r="GM826" s="7"/>
      <c r="GN826" s="7"/>
      <c r="GO826" s="7"/>
      <c r="GP826" s="7"/>
      <c r="GQ826" s="7"/>
      <c r="GR826" s="7"/>
      <c r="GS826" s="7"/>
      <c r="GT826" s="7"/>
      <c r="GU826" s="7"/>
      <c r="GV826" s="7"/>
      <c r="GW826" s="7"/>
      <c r="GX826" s="7"/>
      <c r="GY826" s="7"/>
      <c r="GZ826" s="7"/>
      <c r="HA826" s="7"/>
      <c r="HB826" s="7"/>
      <c r="HC826" s="7"/>
      <c r="HD826" s="7"/>
      <c r="HE826" s="7"/>
      <c r="HF826" s="7"/>
      <c r="HG826" s="7"/>
      <c r="HH826" s="7"/>
      <c r="HI826" s="7"/>
      <c r="HJ826" s="7"/>
      <c r="HK826" s="7"/>
      <c r="HL826" s="7"/>
      <c r="HM826" s="7"/>
      <c r="HN826" s="7"/>
      <c r="HO826" s="7"/>
      <c r="HP826" s="7"/>
      <c r="HQ826" s="7"/>
      <c r="HR826" s="7"/>
      <c r="HS826" s="7"/>
      <c r="HT826" s="7"/>
      <c r="HU826" s="7"/>
      <c r="HV826" s="7"/>
      <c r="HW826" s="7"/>
      <c r="HX826" s="7"/>
      <c r="HY826" s="7"/>
      <c r="HZ826" s="7"/>
      <c r="IA826" s="7"/>
      <c r="IB826" s="7"/>
      <c r="IC826" s="7"/>
      <c r="ID826" s="7"/>
      <c r="IE826" s="7"/>
      <c r="IF826" s="7"/>
      <c r="IG826" s="7"/>
      <c r="IH826" s="7"/>
      <c r="II826" s="7"/>
      <c r="IJ826" s="7"/>
      <c r="IK826" s="7"/>
      <c r="IL826" s="7"/>
      <c r="IM826" s="7"/>
      <c r="IN826" s="7"/>
      <c r="IO826" s="7"/>
      <c r="IP826" s="7"/>
      <c r="IQ826" s="7"/>
      <c r="IR826" s="7"/>
      <c r="IS826" s="7"/>
      <c r="IT826" s="7"/>
      <c r="IU826" s="7"/>
      <c r="IV826" s="7"/>
      <c r="IW826" s="7"/>
      <c r="IX826" s="7"/>
      <c r="IY826" s="7"/>
      <c r="IZ826" s="7"/>
      <c r="JA826" s="7"/>
      <c r="JB826" s="7"/>
      <c r="JC826" s="7"/>
      <c r="JD826" s="7"/>
      <c r="JE826" s="7"/>
      <c r="JF826" s="7"/>
      <c r="JG826" s="7"/>
      <c r="JH826" s="7"/>
      <c r="JI826" s="7"/>
      <c r="JJ826" s="7"/>
      <c r="JK826" s="7"/>
      <c r="JL826" s="7"/>
      <c r="JM826" s="7"/>
      <c r="JN826" s="7"/>
      <c r="JO826" s="7"/>
      <c r="JP826" s="7"/>
      <c r="JQ826" s="7"/>
      <c r="JR826" s="7"/>
      <c r="JS826" s="7"/>
      <c r="JT826" s="7"/>
      <c r="JU826" s="7"/>
      <c r="JV826" s="7"/>
      <c r="JW826" s="7"/>
      <c r="JX826" s="7"/>
      <c r="JY826" s="7"/>
      <c r="JZ826" s="7"/>
      <c r="KA826" s="7"/>
      <c r="KB826" s="7"/>
      <c r="KC826" s="7"/>
      <c r="KD826" s="7"/>
      <c r="KE826" s="7"/>
      <c r="KF826" s="7"/>
      <c r="KG826" s="7"/>
      <c r="KH826" s="7"/>
      <c r="KI826" s="7"/>
      <c r="KJ826" s="7"/>
      <c r="KK826" s="7"/>
      <c r="KL826" s="7"/>
      <c r="KM826" s="7"/>
      <c r="KN826" s="7"/>
      <c r="KO826" s="7"/>
      <c r="KP826" s="7"/>
      <c r="KQ826" s="7"/>
      <c r="KR826" s="7"/>
      <c r="KS826" s="7"/>
      <c r="KT826" s="7"/>
      <c r="KU826" s="7"/>
      <c r="KV826" s="7"/>
      <c r="KW826" s="7"/>
      <c r="KX826" s="7"/>
      <c r="KY826" s="7"/>
      <c r="KZ826" s="7"/>
      <c r="LA826" s="7"/>
      <c r="LB826" s="7"/>
      <c r="LC826" s="7"/>
      <c r="LD826" s="7"/>
      <c r="LE826" s="7"/>
      <c r="LF826" s="7"/>
      <c r="LG826" s="7"/>
      <c r="LH826" s="7"/>
      <c r="LI826" s="7"/>
      <c r="LJ826" s="7"/>
      <c r="LK826" s="7"/>
      <c r="LL826" s="7"/>
      <c r="LM826" s="7"/>
      <c r="LN826" s="7"/>
      <c r="LO826" s="7"/>
      <c r="LP826" s="7"/>
      <c r="LQ826" s="7"/>
      <c r="LR826" s="7"/>
      <c r="LS826" s="7"/>
      <c r="LT826" s="7"/>
      <c r="LU826" s="7"/>
      <c r="LV826" s="7"/>
      <c r="LW826" s="7"/>
      <c r="LX826" s="7"/>
      <c r="LY826" s="7"/>
      <c r="LZ826" s="7"/>
      <c r="MA826" s="7"/>
      <c r="MB826" s="7"/>
      <c r="MC826" s="7"/>
      <c r="MD826" s="7"/>
      <c r="ME826" s="7"/>
      <c r="MF826" s="7"/>
      <c r="MG826" s="7"/>
      <c r="MH826" s="7"/>
      <c r="MI826" s="7"/>
      <c r="MJ826" s="7"/>
      <c r="MK826" s="7"/>
      <c r="ML826" s="7"/>
      <c r="MM826" s="7"/>
      <c r="MN826" s="7"/>
      <c r="MO826" s="7"/>
      <c r="MP826" s="7"/>
      <c r="MQ826" s="7"/>
      <c r="MR826" s="7"/>
      <c r="MS826" s="7"/>
      <c r="MT826" s="7"/>
      <c r="MU826" s="7"/>
      <c r="MV826" s="7"/>
      <c r="MW826" s="7"/>
      <c r="MX826" s="7"/>
      <c r="MY826" s="7"/>
      <c r="MZ826" s="7"/>
      <c r="NA826" s="7"/>
      <c r="NB826" s="7"/>
      <c r="NC826" s="7"/>
      <c r="ND826" s="7"/>
      <c r="NE826" s="7"/>
      <c r="NF826" s="7"/>
      <c r="NG826" s="7"/>
      <c r="NH826" s="7"/>
      <c r="NI826" s="7"/>
      <c r="NJ826" s="7"/>
      <c r="NK826" s="7"/>
      <c r="NL826" s="7"/>
      <c r="NM826" s="7"/>
      <c r="NN826" s="7"/>
      <c r="NO826" s="7"/>
      <c r="NP826" s="7"/>
      <c r="NQ826" s="7"/>
      <c r="NR826" s="7"/>
      <c r="NS826" s="7"/>
      <c r="NT826" s="7"/>
      <c r="NU826" s="7"/>
      <c r="NV826" s="7"/>
      <c r="NW826" s="7"/>
      <c r="NX826" s="7"/>
      <c r="NY826" s="7"/>
      <c r="NZ826" s="7"/>
      <c r="OA826" s="7"/>
      <c r="OB826" s="7"/>
      <c r="OC826" s="7"/>
      <c r="OD826" s="7"/>
      <c r="OE826" s="7"/>
      <c r="OF826" s="7"/>
      <c r="OG826" s="7"/>
      <c r="OH826" s="7"/>
      <c r="OI826" s="7"/>
      <c r="OJ826" s="7"/>
      <c r="OK826" s="7"/>
      <c r="OL826" s="7"/>
      <c r="OM826" s="7"/>
      <c r="ON826" s="7"/>
      <c r="OO826" s="7"/>
      <c r="OP826" s="7"/>
      <c r="OQ826" s="7"/>
      <c r="OR826" s="7"/>
      <c r="OS826" s="7"/>
      <c r="OT826" s="7"/>
      <c r="OU826" s="7"/>
      <c r="OV826" s="7"/>
      <c r="OW826" s="7"/>
      <c r="OX826" s="7"/>
      <c r="OY826" s="7"/>
      <c r="OZ826" s="7"/>
      <c r="PA826" s="7"/>
      <c r="PB826" s="7"/>
      <c r="PC826" s="7"/>
      <c r="PD826" s="7"/>
      <c r="PE826" s="7"/>
      <c r="PF826" s="7"/>
      <c r="PG826" s="7"/>
      <c r="PH826" s="7"/>
      <c r="PI826" s="7"/>
      <c r="PJ826" s="7"/>
      <c r="PK826" s="7"/>
      <c r="PL826" s="7"/>
      <c r="PM826" s="7"/>
      <c r="PN826" s="7"/>
      <c r="PO826" s="7"/>
      <c r="PP826" s="7"/>
      <c r="PQ826" s="7"/>
      <c r="PR826" s="7"/>
      <c r="PS826" s="7"/>
      <c r="PT826" s="7"/>
      <c r="PU826" s="7"/>
      <c r="PV826" s="7"/>
      <c r="PW826" s="7"/>
      <c r="PX826" s="7"/>
      <c r="PY826" s="7"/>
      <c r="PZ826" s="7"/>
      <c r="QA826" s="7"/>
      <c r="QB826" s="7"/>
      <c r="QC826" s="7"/>
      <c r="QD826" s="7"/>
      <c r="QE826" s="7"/>
      <c r="QF826" s="7"/>
      <c r="QG826" s="7"/>
      <c r="QH826" s="7"/>
      <c r="QI826" s="7"/>
      <c r="QJ826" s="7"/>
      <c r="QK826" s="7"/>
      <c r="QL826" s="7"/>
      <c r="QM826" s="7"/>
      <c r="QN826" s="7"/>
      <c r="QO826" s="7"/>
      <c r="QP826" s="7"/>
      <c r="QQ826" s="7"/>
      <c r="QR826" s="7"/>
      <c r="QS826" s="7"/>
      <c r="QT826" s="7"/>
      <c r="QU826" s="7"/>
      <c r="QV826" s="7"/>
      <c r="QW826" s="7"/>
      <c r="QX826" s="7"/>
      <c r="QY826" s="7"/>
      <c r="QZ826" s="7"/>
      <c r="RA826" s="7"/>
      <c r="RB826" s="7"/>
      <c r="RC826" s="7"/>
      <c r="RD826" s="7"/>
      <c r="RE826" s="7"/>
      <c r="RF826" s="7"/>
      <c r="RG826" s="7"/>
      <c r="RH826" s="7"/>
      <c r="RI826" s="7"/>
      <c r="RJ826" s="7"/>
      <c r="RK826" s="7"/>
      <c r="RL826" s="7"/>
      <c r="RM826" s="7"/>
      <c r="RN826" s="7"/>
      <c r="RO826" s="7"/>
      <c r="RP826" s="7"/>
      <c r="RQ826" s="7"/>
      <c r="RR826" s="7"/>
      <c r="RS826" s="7"/>
      <c r="RT826" s="7"/>
      <c r="RU826" s="7"/>
      <c r="RV826" s="7"/>
      <c r="RW826" s="7"/>
      <c r="RX826" s="7"/>
      <c r="RY826" s="7"/>
      <c r="RZ826" s="7"/>
      <c r="SA826" s="7"/>
      <c r="SB826" s="7"/>
      <c r="SC826" s="7"/>
      <c r="SD826" s="7"/>
      <c r="SE826" s="7"/>
      <c r="SF826" s="7"/>
      <c r="SG826" s="7"/>
      <c r="SH826" s="7"/>
      <c r="SI826" s="7"/>
      <c r="SJ826" s="7"/>
      <c r="SK826" s="7"/>
    </row>
    <row r="827" ht="14.2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  <c r="DT827" s="7"/>
      <c r="DU827" s="7"/>
      <c r="DV827" s="7"/>
      <c r="DW827" s="7"/>
      <c r="DX827" s="7"/>
      <c r="DY827" s="7"/>
      <c r="DZ827" s="7"/>
      <c r="EA827" s="7"/>
      <c r="EB827" s="7"/>
      <c r="EC827" s="7"/>
      <c r="ED827" s="7"/>
      <c r="EE827" s="7"/>
      <c r="EF827" s="7"/>
      <c r="EG827" s="7"/>
      <c r="EH827" s="7"/>
      <c r="EI827" s="7"/>
      <c r="EJ827" s="7"/>
      <c r="EK827" s="7"/>
      <c r="EL827" s="7"/>
      <c r="EM827" s="7"/>
      <c r="EN827" s="7"/>
      <c r="EO827" s="7"/>
      <c r="EP827" s="7"/>
      <c r="EQ827" s="7"/>
      <c r="ER827" s="7"/>
      <c r="ES827" s="7"/>
      <c r="ET827" s="7"/>
      <c r="EU827" s="7"/>
      <c r="EV827" s="7"/>
      <c r="EW827" s="7"/>
      <c r="EX827" s="7"/>
      <c r="EY827" s="7"/>
      <c r="EZ827" s="7"/>
      <c r="FA827" s="7"/>
      <c r="FB827" s="7"/>
      <c r="FC827" s="7"/>
      <c r="FD827" s="7"/>
      <c r="FE827" s="7"/>
      <c r="FF827" s="7"/>
      <c r="FG827" s="7"/>
      <c r="FH827" s="7"/>
      <c r="FI827" s="7"/>
      <c r="FJ827" s="7"/>
      <c r="FK827" s="7"/>
      <c r="FL827" s="7"/>
      <c r="FM827" s="7"/>
      <c r="FN827" s="7"/>
      <c r="FO827" s="7"/>
      <c r="FP827" s="7"/>
      <c r="FQ827" s="7"/>
      <c r="FR827" s="7"/>
      <c r="FS827" s="7"/>
      <c r="FT827" s="7"/>
      <c r="FU827" s="7"/>
      <c r="FV827" s="7"/>
      <c r="FW827" s="7"/>
      <c r="FX827" s="7"/>
      <c r="FY827" s="7"/>
      <c r="FZ827" s="7"/>
      <c r="GA827" s="7"/>
      <c r="GB827" s="7"/>
      <c r="GC827" s="7"/>
      <c r="GD827" s="7"/>
      <c r="GE827" s="7"/>
      <c r="GF827" s="7"/>
      <c r="GG827" s="7"/>
      <c r="GH827" s="7"/>
      <c r="GI827" s="7"/>
      <c r="GJ827" s="7"/>
      <c r="GK827" s="7"/>
      <c r="GL827" s="7"/>
      <c r="GM827" s="7"/>
      <c r="GN827" s="7"/>
      <c r="GO827" s="7"/>
      <c r="GP827" s="7"/>
      <c r="GQ827" s="7"/>
      <c r="GR827" s="7"/>
      <c r="GS827" s="7"/>
      <c r="GT827" s="7"/>
      <c r="GU827" s="7"/>
      <c r="GV827" s="7"/>
      <c r="GW827" s="7"/>
      <c r="GX827" s="7"/>
      <c r="GY827" s="7"/>
      <c r="GZ827" s="7"/>
      <c r="HA827" s="7"/>
      <c r="HB827" s="7"/>
      <c r="HC827" s="7"/>
      <c r="HD827" s="7"/>
      <c r="HE827" s="7"/>
      <c r="HF827" s="7"/>
      <c r="HG827" s="7"/>
      <c r="HH827" s="7"/>
      <c r="HI827" s="7"/>
      <c r="HJ827" s="7"/>
      <c r="HK827" s="7"/>
      <c r="HL827" s="7"/>
      <c r="HM827" s="7"/>
      <c r="HN827" s="7"/>
      <c r="HO827" s="7"/>
      <c r="HP827" s="7"/>
      <c r="HQ827" s="7"/>
      <c r="HR827" s="7"/>
      <c r="HS827" s="7"/>
      <c r="HT827" s="7"/>
      <c r="HU827" s="7"/>
      <c r="HV827" s="7"/>
      <c r="HW827" s="7"/>
      <c r="HX827" s="7"/>
      <c r="HY827" s="7"/>
      <c r="HZ827" s="7"/>
      <c r="IA827" s="7"/>
      <c r="IB827" s="7"/>
      <c r="IC827" s="7"/>
      <c r="ID827" s="7"/>
      <c r="IE827" s="7"/>
      <c r="IF827" s="7"/>
      <c r="IG827" s="7"/>
      <c r="IH827" s="7"/>
      <c r="II827" s="7"/>
      <c r="IJ827" s="7"/>
      <c r="IK827" s="7"/>
      <c r="IL827" s="7"/>
      <c r="IM827" s="7"/>
      <c r="IN827" s="7"/>
      <c r="IO827" s="7"/>
      <c r="IP827" s="7"/>
      <c r="IQ827" s="7"/>
      <c r="IR827" s="7"/>
      <c r="IS827" s="7"/>
      <c r="IT827" s="7"/>
      <c r="IU827" s="7"/>
      <c r="IV827" s="7"/>
      <c r="IW827" s="7"/>
      <c r="IX827" s="7"/>
      <c r="IY827" s="7"/>
      <c r="IZ827" s="7"/>
      <c r="JA827" s="7"/>
      <c r="JB827" s="7"/>
      <c r="JC827" s="7"/>
      <c r="JD827" s="7"/>
      <c r="JE827" s="7"/>
      <c r="JF827" s="7"/>
      <c r="JG827" s="7"/>
      <c r="JH827" s="7"/>
      <c r="JI827" s="7"/>
      <c r="JJ827" s="7"/>
      <c r="JK827" s="7"/>
      <c r="JL827" s="7"/>
      <c r="JM827" s="7"/>
      <c r="JN827" s="7"/>
      <c r="JO827" s="7"/>
      <c r="JP827" s="7"/>
      <c r="JQ827" s="7"/>
      <c r="JR827" s="7"/>
      <c r="JS827" s="7"/>
      <c r="JT827" s="7"/>
      <c r="JU827" s="7"/>
      <c r="JV827" s="7"/>
      <c r="JW827" s="7"/>
      <c r="JX827" s="7"/>
      <c r="JY827" s="7"/>
      <c r="JZ827" s="7"/>
      <c r="KA827" s="7"/>
      <c r="KB827" s="7"/>
      <c r="KC827" s="7"/>
      <c r="KD827" s="7"/>
      <c r="KE827" s="7"/>
      <c r="KF827" s="7"/>
      <c r="KG827" s="7"/>
      <c r="KH827" s="7"/>
      <c r="KI827" s="7"/>
      <c r="KJ827" s="7"/>
      <c r="KK827" s="7"/>
      <c r="KL827" s="7"/>
      <c r="KM827" s="7"/>
      <c r="KN827" s="7"/>
      <c r="KO827" s="7"/>
      <c r="KP827" s="7"/>
      <c r="KQ827" s="7"/>
      <c r="KR827" s="7"/>
      <c r="KS827" s="7"/>
      <c r="KT827" s="7"/>
      <c r="KU827" s="7"/>
      <c r="KV827" s="7"/>
      <c r="KW827" s="7"/>
      <c r="KX827" s="7"/>
      <c r="KY827" s="7"/>
      <c r="KZ827" s="7"/>
      <c r="LA827" s="7"/>
      <c r="LB827" s="7"/>
      <c r="LC827" s="7"/>
      <c r="LD827" s="7"/>
      <c r="LE827" s="7"/>
      <c r="LF827" s="7"/>
      <c r="LG827" s="7"/>
      <c r="LH827" s="7"/>
      <c r="LI827" s="7"/>
      <c r="LJ827" s="7"/>
      <c r="LK827" s="7"/>
      <c r="LL827" s="7"/>
      <c r="LM827" s="7"/>
      <c r="LN827" s="7"/>
      <c r="LO827" s="7"/>
      <c r="LP827" s="7"/>
      <c r="LQ827" s="7"/>
      <c r="LR827" s="7"/>
      <c r="LS827" s="7"/>
      <c r="LT827" s="7"/>
      <c r="LU827" s="7"/>
      <c r="LV827" s="7"/>
      <c r="LW827" s="7"/>
      <c r="LX827" s="7"/>
      <c r="LY827" s="7"/>
      <c r="LZ827" s="7"/>
      <c r="MA827" s="7"/>
      <c r="MB827" s="7"/>
      <c r="MC827" s="7"/>
      <c r="MD827" s="7"/>
      <c r="ME827" s="7"/>
      <c r="MF827" s="7"/>
      <c r="MG827" s="7"/>
      <c r="MH827" s="7"/>
      <c r="MI827" s="7"/>
      <c r="MJ827" s="7"/>
      <c r="MK827" s="7"/>
      <c r="ML827" s="7"/>
      <c r="MM827" s="7"/>
      <c r="MN827" s="7"/>
      <c r="MO827" s="7"/>
      <c r="MP827" s="7"/>
      <c r="MQ827" s="7"/>
      <c r="MR827" s="7"/>
      <c r="MS827" s="7"/>
      <c r="MT827" s="7"/>
      <c r="MU827" s="7"/>
      <c r="MV827" s="7"/>
      <c r="MW827" s="7"/>
      <c r="MX827" s="7"/>
      <c r="MY827" s="7"/>
      <c r="MZ827" s="7"/>
      <c r="NA827" s="7"/>
      <c r="NB827" s="7"/>
      <c r="NC827" s="7"/>
      <c r="ND827" s="7"/>
      <c r="NE827" s="7"/>
      <c r="NF827" s="7"/>
      <c r="NG827" s="7"/>
      <c r="NH827" s="7"/>
      <c r="NI827" s="7"/>
      <c r="NJ827" s="7"/>
      <c r="NK827" s="7"/>
      <c r="NL827" s="7"/>
      <c r="NM827" s="7"/>
      <c r="NN827" s="7"/>
      <c r="NO827" s="7"/>
      <c r="NP827" s="7"/>
      <c r="NQ827" s="7"/>
      <c r="NR827" s="7"/>
      <c r="NS827" s="7"/>
      <c r="NT827" s="7"/>
      <c r="NU827" s="7"/>
      <c r="NV827" s="7"/>
      <c r="NW827" s="7"/>
      <c r="NX827" s="7"/>
      <c r="NY827" s="7"/>
      <c r="NZ827" s="7"/>
      <c r="OA827" s="7"/>
      <c r="OB827" s="7"/>
      <c r="OC827" s="7"/>
      <c r="OD827" s="7"/>
      <c r="OE827" s="7"/>
      <c r="OF827" s="7"/>
      <c r="OG827" s="7"/>
      <c r="OH827" s="7"/>
      <c r="OI827" s="7"/>
      <c r="OJ827" s="7"/>
      <c r="OK827" s="7"/>
      <c r="OL827" s="7"/>
      <c r="OM827" s="7"/>
      <c r="ON827" s="7"/>
      <c r="OO827" s="7"/>
      <c r="OP827" s="7"/>
      <c r="OQ827" s="7"/>
      <c r="OR827" s="7"/>
      <c r="OS827" s="7"/>
      <c r="OT827" s="7"/>
      <c r="OU827" s="7"/>
      <c r="OV827" s="7"/>
      <c r="OW827" s="7"/>
      <c r="OX827" s="7"/>
      <c r="OY827" s="7"/>
      <c r="OZ827" s="7"/>
      <c r="PA827" s="7"/>
      <c r="PB827" s="7"/>
      <c r="PC827" s="7"/>
      <c r="PD827" s="7"/>
      <c r="PE827" s="7"/>
      <c r="PF827" s="7"/>
      <c r="PG827" s="7"/>
      <c r="PH827" s="7"/>
      <c r="PI827" s="7"/>
      <c r="PJ827" s="7"/>
      <c r="PK827" s="7"/>
      <c r="PL827" s="7"/>
      <c r="PM827" s="7"/>
      <c r="PN827" s="7"/>
      <c r="PO827" s="7"/>
      <c r="PP827" s="7"/>
      <c r="PQ827" s="7"/>
      <c r="PR827" s="7"/>
      <c r="PS827" s="7"/>
      <c r="PT827" s="7"/>
      <c r="PU827" s="7"/>
      <c r="PV827" s="7"/>
      <c r="PW827" s="7"/>
      <c r="PX827" s="7"/>
      <c r="PY827" s="7"/>
      <c r="PZ827" s="7"/>
      <c r="QA827" s="7"/>
      <c r="QB827" s="7"/>
      <c r="QC827" s="7"/>
      <c r="QD827" s="7"/>
      <c r="QE827" s="7"/>
      <c r="QF827" s="7"/>
      <c r="QG827" s="7"/>
      <c r="QH827" s="7"/>
      <c r="QI827" s="7"/>
      <c r="QJ827" s="7"/>
      <c r="QK827" s="7"/>
      <c r="QL827" s="7"/>
      <c r="QM827" s="7"/>
      <c r="QN827" s="7"/>
      <c r="QO827" s="7"/>
      <c r="QP827" s="7"/>
      <c r="QQ827" s="7"/>
      <c r="QR827" s="7"/>
      <c r="QS827" s="7"/>
      <c r="QT827" s="7"/>
      <c r="QU827" s="7"/>
      <c r="QV827" s="7"/>
      <c r="QW827" s="7"/>
      <c r="QX827" s="7"/>
      <c r="QY827" s="7"/>
      <c r="QZ827" s="7"/>
      <c r="RA827" s="7"/>
      <c r="RB827" s="7"/>
      <c r="RC827" s="7"/>
      <c r="RD827" s="7"/>
      <c r="RE827" s="7"/>
      <c r="RF827" s="7"/>
      <c r="RG827" s="7"/>
      <c r="RH827" s="7"/>
      <c r="RI827" s="7"/>
      <c r="RJ827" s="7"/>
      <c r="RK827" s="7"/>
      <c r="RL827" s="7"/>
      <c r="RM827" s="7"/>
      <c r="RN827" s="7"/>
      <c r="RO827" s="7"/>
      <c r="RP827" s="7"/>
      <c r="RQ827" s="7"/>
      <c r="RR827" s="7"/>
      <c r="RS827" s="7"/>
      <c r="RT827" s="7"/>
      <c r="RU827" s="7"/>
      <c r="RV827" s="7"/>
      <c r="RW827" s="7"/>
      <c r="RX827" s="7"/>
      <c r="RY827" s="7"/>
      <c r="RZ827" s="7"/>
      <c r="SA827" s="7"/>
      <c r="SB827" s="7"/>
      <c r="SC827" s="7"/>
      <c r="SD827" s="7"/>
      <c r="SE827" s="7"/>
      <c r="SF827" s="7"/>
      <c r="SG827" s="7"/>
      <c r="SH827" s="7"/>
      <c r="SI827" s="7"/>
      <c r="SJ827" s="7"/>
      <c r="SK827" s="7"/>
    </row>
    <row r="828" ht="14.2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  <c r="DT828" s="7"/>
      <c r="DU828" s="7"/>
      <c r="DV828" s="7"/>
      <c r="DW828" s="7"/>
      <c r="DX828" s="7"/>
      <c r="DY828" s="7"/>
      <c r="DZ828" s="7"/>
      <c r="EA828" s="7"/>
      <c r="EB828" s="7"/>
      <c r="EC828" s="7"/>
      <c r="ED828" s="7"/>
      <c r="EE828" s="7"/>
      <c r="EF828" s="7"/>
      <c r="EG828" s="7"/>
      <c r="EH828" s="7"/>
      <c r="EI828" s="7"/>
      <c r="EJ828" s="7"/>
      <c r="EK828" s="7"/>
      <c r="EL828" s="7"/>
      <c r="EM828" s="7"/>
      <c r="EN828" s="7"/>
      <c r="EO828" s="7"/>
      <c r="EP828" s="7"/>
      <c r="EQ828" s="7"/>
      <c r="ER828" s="7"/>
      <c r="ES828" s="7"/>
      <c r="ET828" s="7"/>
      <c r="EU828" s="7"/>
      <c r="EV828" s="7"/>
      <c r="EW828" s="7"/>
      <c r="EX828" s="7"/>
      <c r="EY828" s="7"/>
      <c r="EZ828" s="7"/>
      <c r="FA828" s="7"/>
      <c r="FB828" s="7"/>
      <c r="FC828" s="7"/>
      <c r="FD828" s="7"/>
      <c r="FE828" s="7"/>
      <c r="FF828" s="7"/>
      <c r="FG828" s="7"/>
      <c r="FH828" s="7"/>
      <c r="FI828" s="7"/>
      <c r="FJ828" s="7"/>
      <c r="FK828" s="7"/>
      <c r="FL828" s="7"/>
      <c r="FM828" s="7"/>
      <c r="FN828" s="7"/>
      <c r="FO828" s="7"/>
      <c r="FP828" s="7"/>
      <c r="FQ828" s="7"/>
      <c r="FR828" s="7"/>
      <c r="FS828" s="7"/>
      <c r="FT828" s="7"/>
      <c r="FU828" s="7"/>
      <c r="FV828" s="7"/>
      <c r="FW828" s="7"/>
      <c r="FX828" s="7"/>
      <c r="FY828" s="7"/>
      <c r="FZ828" s="7"/>
      <c r="GA828" s="7"/>
      <c r="GB828" s="7"/>
      <c r="GC828" s="7"/>
      <c r="GD828" s="7"/>
      <c r="GE828" s="7"/>
      <c r="GF828" s="7"/>
      <c r="GG828" s="7"/>
      <c r="GH828" s="7"/>
      <c r="GI828" s="7"/>
      <c r="GJ828" s="7"/>
      <c r="GK828" s="7"/>
      <c r="GL828" s="7"/>
      <c r="GM828" s="7"/>
      <c r="GN828" s="7"/>
      <c r="GO828" s="7"/>
      <c r="GP828" s="7"/>
      <c r="GQ828" s="7"/>
      <c r="GR828" s="7"/>
      <c r="GS828" s="7"/>
      <c r="GT828" s="7"/>
      <c r="GU828" s="7"/>
      <c r="GV828" s="7"/>
      <c r="GW828" s="7"/>
      <c r="GX828" s="7"/>
      <c r="GY828" s="7"/>
      <c r="GZ828" s="7"/>
      <c r="HA828" s="7"/>
      <c r="HB828" s="7"/>
      <c r="HC828" s="7"/>
      <c r="HD828" s="7"/>
      <c r="HE828" s="7"/>
      <c r="HF828" s="7"/>
      <c r="HG828" s="7"/>
      <c r="HH828" s="7"/>
      <c r="HI828" s="7"/>
      <c r="HJ828" s="7"/>
      <c r="HK828" s="7"/>
      <c r="HL828" s="7"/>
      <c r="HM828" s="7"/>
      <c r="HN828" s="7"/>
      <c r="HO828" s="7"/>
      <c r="HP828" s="7"/>
      <c r="HQ828" s="7"/>
      <c r="HR828" s="7"/>
      <c r="HS828" s="7"/>
      <c r="HT828" s="7"/>
      <c r="HU828" s="7"/>
      <c r="HV828" s="7"/>
      <c r="HW828" s="7"/>
      <c r="HX828" s="7"/>
      <c r="HY828" s="7"/>
      <c r="HZ828" s="7"/>
      <c r="IA828" s="7"/>
      <c r="IB828" s="7"/>
      <c r="IC828" s="7"/>
      <c r="ID828" s="7"/>
      <c r="IE828" s="7"/>
      <c r="IF828" s="7"/>
      <c r="IG828" s="7"/>
      <c r="IH828" s="7"/>
      <c r="II828" s="7"/>
      <c r="IJ828" s="7"/>
      <c r="IK828" s="7"/>
      <c r="IL828" s="7"/>
      <c r="IM828" s="7"/>
      <c r="IN828" s="7"/>
      <c r="IO828" s="7"/>
      <c r="IP828" s="7"/>
      <c r="IQ828" s="7"/>
      <c r="IR828" s="7"/>
      <c r="IS828" s="7"/>
      <c r="IT828" s="7"/>
      <c r="IU828" s="7"/>
      <c r="IV828" s="7"/>
      <c r="IW828" s="7"/>
      <c r="IX828" s="7"/>
      <c r="IY828" s="7"/>
      <c r="IZ828" s="7"/>
      <c r="JA828" s="7"/>
      <c r="JB828" s="7"/>
      <c r="JC828" s="7"/>
      <c r="JD828" s="7"/>
      <c r="JE828" s="7"/>
      <c r="JF828" s="7"/>
      <c r="JG828" s="7"/>
      <c r="JH828" s="7"/>
      <c r="JI828" s="7"/>
      <c r="JJ828" s="7"/>
      <c r="JK828" s="7"/>
      <c r="JL828" s="7"/>
      <c r="JM828" s="7"/>
      <c r="JN828" s="7"/>
      <c r="JO828" s="7"/>
      <c r="JP828" s="7"/>
      <c r="JQ828" s="7"/>
      <c r="JR828" s="7"/>
      <c r="JS828" s="7"/>
      <c r="JT828" s="7"/>
      <c r="JU828" s="7"/>
      <c r="JV828" s="7"/>
      <c r="JW828" s="7"/>
      <c r="JX828" s="7"/>
      <c r="JY828" s="7"/>
      <c r="JZ828" s="7"/>
      <c r="KA828" s="7"/>
      <c r="KB828" s="7"/>
      <c r="KC828" s="7"/>
      <c r="KD828" s="7"/>
      <c r="KE828" s="7"/>
      <c r="KF828" s="7"/>
      <c r="KG828" s="7"/>
      <c r="KH828" s="7"/>
      <c r="KI828" s="7"/>
      <c r="KJ828" s="7"/>
      <c r="KK828" s="7"/>
      <c r="KL828" s="7"/>
      <c r="KM828" s="7"/>
      <c r="KN828" s="7"/>
      <c r="KO828" s="7"/>
      <c r="KP828" s="7"/>
      <c r="KQ828" s="7"/>
      <c r="KR828" s="7"/>
      <c r="KS828" s="7"/>
      <c r="KT828" s="7"/>
      <c r="KU828" s="7"/>
      <c r="KV828" s="7"/>
      <c r="KW828" s="7"/>
      <c r="KX828" s="7"/>
      <c r="KY828" s="7"/>
      <c r="KZ828" s="7"/>
      <c r="LA828" s="7"/>
      <c r="LB828" s="7"/>
      <c r="LC828" s="7"/>
      <c r="LD828" s="7"/>
      <c r="LE828" s="7"/>
      <c r="LF828" s="7"/>
      <c r="LG828" s="7"/>
      <c r="LH828" s="7"/>
      <c r="LI828" s="7"/>
      <c r="LJ828" s="7"/>
      <c r="LK828" s="7"/>
      <c r="LL828" s="7"/>
      <c r="LM828" s="7"/>
      <c r="LN828" s="7"/>
      <c r="LO828" s="7"/>
      <c r="LP828" s="7"/>
      <c r="LQ828" s="7"/>
      <c r="LR828" s="7"/>
      <c r="LS828" s="7"/>
      <c r="LT828" s="7"/>
      <c r="LU828" s="7"/>
      <c r="LV828" s="7"/>
      <c r="LW828" s="7"/>
      <c r="LX828" s="7"/>
      <c r="LY828" s="7"/>
      <c r="LZ828" s="7"/>
      <c r="MA828" s="7"/>
      <c r="MB828" s="7"/>
      <c r="MC828" s="7"/>
      <c r="MD828" s="7"/>
      <c r="ME828" s="7"/>
      <c r="MF828" s="7"/>
      <c r="MG828" s="7"/>
      <c r="MH828" s="7"/>
      <c r="MI828" s="7"/>
      <c r="MJ828" s="7"/>
      <c r="MK828" s="7"/>
      <c r="ML828" s="7"/>
      <c r="MM828" s="7"/>
      <c r="MN828" s="7"/>
      <c r="MO828" s="7"/>
      <c r="MP828" s="7"/>
      <c r="MQ828" s="7"/>
      <c r="MR828" s="7"/>
      <c r="MS828" s="7"/>
      <c r="MT828" s="7"/>
      <c r="MU828" s="7"/>
      <c r="MV828" s="7"/>
      <c r="MW828" s="7"/>
      <c r="MX828" s="7"/>
      <c r="MY828" s="7"/>
      <c r="MZ828" s="7"/>
      <c r="NA828" s="7"/>
      <c r="NB828" s="7"/>
      <c r="NC828" s="7"/>
      <c r="ND828" s="7"/>
      <c r="NE828" s="7"/>
      <c r="NF828" s="7"/>
      <c r="NG828" s="7"/>
      <c r="NH828" s="7"/>
      <c r="NI828" s="7"/>
      <c r="NJ828" s="7"/>
      <c r="NK828" s="7"/>
      <c r="NL828" s="7"/>
      <c r="NM828" s="7"/>
      <c r="NN828" s="7"/>
      <c r="NO828" s="7"/>
      <c r="NP828" s="7"/>
      <c r="NQ828" s="7"/>
      <c r="NR828" s="7"/>
      <c r="NS828" s="7"/>
      <c r="NT828" s="7"/>
      <c r="NU828" s="7"/>
      <c r="NV828" s="7"/>
      <c r="NW828" s="7"/>
      <c r="NX828" s="7"/>
      <c r="NY828" s="7"/>
      <c r="NZ828" s="7"/>
      <c r="OA828" s="7"/>
      <c r="OB828" s="7"/>
      <c r="OC828" s="7"/>
      <c r="OD828" s="7"/>
      <c r="OE828" s="7"/>
      <c r="OF828" s="7"/>
      <c r="OG828" s="7"/>
      <c r="OH828" s="7"/>
      <c r="OI828" s="7"/>
      <c r="OJ828" s="7"/>
      <c r="OK828" s="7"/>
      <c r="OL828" s="7"/>
      <c r="OM828" s="7"/>
      <c r="ON828" s="7"/>
      <c r="OO828" s="7"/>
      <c r="OP828" s="7"/>
      <c r="OQ828" s="7"/>
      <c r="OR828" s="7"/>
      <c r="OS828" s="7"/>
      <c r="OT828" s="7"/>
      <c r="OU828" s="7"/>
      <c r="OV828" s="7"/>
      <c r="OW828" s="7"/>
      <c r="OX828" s="7"/>
      <c r="OY828" s="7"/>
      <c r="OZ828" s="7"/>
      <c r="PA828" s="7"/>
      <c r="PB828" s="7"/>
      <c r="PC828" s="7"/>
      <c r="PD828" s="7"/>
      <c r="PE828" s="7"/>
      <c r="PF828" s="7"/>
      <c r="PG828" s="7"/>
      <c r="PH828" s="7"/>
      <c r="PI828" s="7"/>
      <c r="PJ828" s="7"/>
      <c r="PK828" s="7"/>
      <c r="PL828" s="7"/>
      <c r="PM828" s="7"/>
      <c r="PN828" s="7"/>
      <c r="PO828" s="7"/>
      <c r="PP828" s="7"/>
      <c r="PQ828" s="7"/>
      <c r="PR828" s="7"/>
      <c r="PS828" s="7"/>
      <c r="PT828" s="7"/>
      <c r="PU828" s="7"/>
      <c r="PV828" s="7"/>
      <c r="PW828" s="7"/>
      <c r="PX828" s="7"/>
      <c r="PY828" s="7"/>
      <c r="PZ828" s="7"/>
      <c r="QA828" s="7"/>
      <c r="QB828" s="7"/>
      <c r="QC828" s="7"/>
      <c r="QD828" s="7"/>
      <c r="QE828" s="7"/>
      <c r="QF828" s="7"/>
      <c r="QG828" s="7"/>
      <c r="QH828" s="7"/>
      <c r="QI828" s="7"/>
      <c r="QJ828" s="7"/>
      <c r="QK828" s="7"/>
      <c r="QL828" s="7"/>
      <c r="QM828" s="7"/>
      <c r="QN828" s="7"/>
      <c r="QO828" s="7"/>
      <c r="QP828" s="7"/>
      <c r="QQ828" s="7"/>
      <c r="QR828" s="7"/>
      <c r="QS828" s="7"/>
      <c r="QT828" s="7"/>
      <c r="QU828" s="7"/>
      <c r="QV828" s="7"/>
      <c r="QW828" s="7"/>
      <c r="QX828" s="7"/>
      <c r="QY828" s="7"/>
      <c r="QZ828" s="7"/>
      <c r="RA828" s="7"/>
      <c r="RB828" s="7"/>
      <c r="RC828" s="7"/>
      <c r="RD828" s="7"/>
      <c r="RE828" s="7"/>
      <c r="RF828" s="7"/>
      <c r="RG828" s="7"/>
      <c r="RH828" s="7"/>
      <c r="RI828" s="7"/>
      <c r="RJ828" s="7"/>
      <c r="RK828" s="7"/>
      <c r="RL828" s="7"/>
      <c r="RM828" s="7"/>
      <c r="RN828" s="7"/>
      <c r="RO828" s="7"/>
      <c r="RP828" s="7"/>
      <c r="RQ828" s="7"/>
      <c r="RR828" s="7"/>
      <c r="RS828" s="7"/>
      <c r="RT828" s="7"/>
      <c r="RU828" s="7"/>
      <c r="RV828" s="7"/>
      <c r="RW828" s="7"/>
      <c r="RX828" s="7"/>
      <c r="RY828" s="7"/>
      <c r="RZ828" s="7"/>
      <c r="SA828" s="7"/>
      <c r="SB828" s="7"/>
      <c r="SC828" s="7"/>
      <c r="SD828" s="7"/>
      <c r="SE828" s="7"/>
      <c r="SF828" s="7"/>
      <c r="SG828" s="7"/>
      <c r="SH828" s="7"/>
      <c r="SI828" s="7"/>
      <c r="SJ828" s="7"/>
      <c r="SK828" s="7"/>
    </row>
    <row r="829" ht="14.2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  <c r="DT829" s="7"/>
      <c r="DU829" s="7"/>
      <c r="DV829" s="7"/>
      <c r="DW829" s="7"/>
      <c r="DX829" s="7"/>
      <c r="DY829" s="7"/>
      <c r="DZ829" s="7"/>
      <c r="EA829" s="7"/>
      <c r="EB829" s="7"/>
      <c r="EC829" s="7"/>
      <c r="ED829" s="7"/>
      <c r="EE829" s="7"/>
      <c r="EF829" s="7"/>
      <c r="EG829" s="7"/>
      <c r="EH829" s="7"/>
      <c r="EI829" s="7"/>
      <c r="EJ829" s="7"/>
      <c r="EK829" s="7"/>
      <c r="EL829" s="7"/>
      <c r="EM829" s="7"/>
      <c r="EN829" s="7"/>
      <c r="EO829" s="7"/>
      <c r="EP829" s="7"/>
      <c r="EQ829" s="7"/>
      <c r="ER829" s="7"/>
      <c r="ES829" s="7"/>
      <c r="ET829" s="7"/>
      <c r="EU829" s="7"/>
      <c r="EV829" s="7"/>
      <c r="EW829" s="7"/>
      <c r="EX829" s="7"/>
      <c r="EY829" s="7"/>
      <c r="EZ829" s="7"/>
      <c r="FA829" s="7"/>
      <c r="FB829" s="7"/>
      <c r="FC829" s="7"/>
      <c r="FD829" s="7"/>
      <c r="FE829" s="7"/>
      <c r="FF829" s="7"/>
      <c r="FG829" s="7"/>
      <c r="FH829" s="7"/>
      <c r="FI829" s="7"/>
      <c r="FJ829" s="7"/>
      <c r="FK829" s="7"/>
      <c r="FL829" s="7"/>
      <c r="FM829" s="7"/>
      <c r="FN829" s="7"/>
      <c r="FO829" s="7"/>
      <c r="FP829" s="7"/>
      <c r="FQ829" s="7"/>
      <c r="FR829" s="7"/>
      <c r="FS829" s="7"/>
      <c r="FT829" s="7"/>
      <c r="FU829" s="7"/>
      <c r="FV829" s="7"/>
      <c r="FW829" s="7"/>
      <c r="FX829" s="7"/>
      <c r="FY829" s="7"/>
      <c r="FZ829" s="7"/>
      <c r="GA829" s="7"/>
      <c r="GB829" s="7"/>
      <c r="GC829" s="7"/>
      <c r="GD829" s="7"/>
      <c r="GE829" s="7"/>
      <c r="GF829" s="7"/>
      <c r="GG829" s="7"/>
      <c r="GH829" s="7"/>
      <c r="GI829" s="7"/>
      <c r="GJ829" s="7"/>
      <c r="GK829" s="7"/>
      <c r="GL829" s="7"/>
      <c r="GM829" s="7"/>
      <c r="GN829" s="7"/>
      <c r="GO829" s="7"/>
      <c r="GP829" s="7"/>
      <c r="GQ829" s="7"/>
      <c r="GR829" s="7"/>
      <c r="GS829" s="7"/>
      <c r="GT829" s="7"/>
      <c r="GU829" s="7"/>
      <c r="GV829" s="7"/>
      <c r="GW829" s="7"/>
      <c r="GX829" s="7"/>
      <c r="GY829" s="7"/>
      <c r="GZ829" s="7"/>
      <c r="HA829" s="7"/>
      <c r="HB829" s="7"/>
      <c r="HC829" s="7"/>
      <c r="HD829" s="7"/>
      <c r="HE829" s="7"/>
      <c r="HF829" s="7"/>
      <c r="HG829" s="7"/>
      <c r="HH829" s="7"/>
      <c r="HI829" s="7"/>
      <c r="HJ829" s="7"/>
      <c r="HK829" s="7"/>
      <c r="HL829" s="7"/>
      <c r="HM829" s="7"/>
      <c r="HN829" s="7"/>
      <c r="HO829" s="7"/>
      <c r="HP829" s="7"/>
      <c r="HQ829" s="7"/>
      <c r="HR829" s="7"/>
      <c r="HS829" s="7"/>
      <c r="HT829" s="7"/>
      <c r="HU829" s="7"/>
      <c r="HV829" s="7"/>
      <c r="HW829" s="7"/>
      <c r="HX829" s="7"/>
      <c r="HY829" s="7"/>
      <c r="HZ829" s="7"/>
      <c r="IA829" s="7"/>
      <c r="IB829" s="7"/>
      <c r="IC829" s="7"/>
      <c r="ID829" s="7"/>
      <c r="IE829" s="7"/>
      <c r="IF829" s="7"/>
      <c r="IG829" s="7"/>
      <c r="IH829" s="7"/>
      <c r="II829" s="7"/>
      <c r="IJ829" s="7"/>
      <c r="IK829" s="7"/>
      <c r="IL829" s="7"/>
      <c r="IM829" s="7"/>
      <c r="IN829" s="7"/>
      <c r="IO829" s="7"/>
      <c r="IP829" s="7"/>
      <c r="IQ829" s="7"/>
      <c r="IR829" s="7"/>
      <c r="IS829" s="7"/>
      <c r="IT829" s="7"/>
      <c r="IU829" s="7"/>
      <c r="IV829" s="7"/>
      <c r="IW829" s="7"/>
      <c r="IX829" s="7"/>
      <c r="IY829" s="7"/>
      <c r="IZ829" s="7"/>
      <c r="JA829" s="7"/>
      <c r="JB829" s="7"/>
      <c r="JC829" s="7"/>
      <c r="JD829" s="7"/>
      <c r="JE829" s="7"/>
      <c r="JF829" s="7"/>
      <c r="JG829" s="7"/>
      <c r="JH829" s="7"/>
      <c r="JI829" s="7"/>
      <c r="JJ829" s="7"/>
      <c r="JK829" s="7"/>
      <c r="JL829" s="7"/>
      <c r="JM829" s="7"/>
      <c r="JN829" s="7"/>
      <c r="JO829" s="7"/>
      <c r="JP829" s="7"/>
      <c r="JQ829" s="7"/>
      <c r="JR829" s="7"/>
      <c r="JS829" s="7"/>
      <c r="JT829" s="7"/>
      <c r="JU829" s="7"/>
      <c r="JV829" s="7"/>
      <c r="JW829" s="7"/>
      <c r="JX829" s="7"/>
      <c r="JY829" s="7"/>
      <c r="JZ829" s="7"/>
      <c r="KA829" s="7"/>
      <c r="KB829" s="7"/>
      <c r="KC829" s="7"/>
      <c r="KD829" s="7"/>
      <c r="KE829" s="7"/>
      <c r="KF829" s="7"/>
      <c r="KG829" s="7"/>
      <c r="KH829" s="7"/>
      <c r="KI829" s="7"/>
      <c r="KJ829" s="7"/>
      <c r="KK829" s="7"/>
      <c r="KL829" s="7"/>
      <c r="KM829" s="7"/>
      <c r="KN829" s="7"/>
      <c r="KO829" s="7"/>
      <c r="KP829" s="7"/>
      <c r="KQ829" s="7"/>
      <c r="KR829" s="7"/>
      <c r="KS829" s="7"/>
      <c r="KT829" s="7"/>
      <c r="KU829" s="7"/>
      <c r="KV829" s="7"/>
      <c r="KW829" s="7"/>
      <c r="KX829" s="7"/>
      <c r="KY829" s="7"/>
      <c r="KZ829" s="7"/>
      <c r="LA829" s="7"/>
      <c r="LB829" s="7"/>
      <c r="LC829" s="7"/>
      <c r="LD829" s="7"/>
      <c r="LE829" s="7"/>
      <c r="LF829" s="7"/>
      <c r="LG829" s="7"/>
      <c r="LH829" s="7"/>
      <c r="LI829" s="7"/>
      <c r="LJ829" s="7"/>
      <c r="LK829" s="7"/>
      <c r="LL829" s="7"/>
      <c r="LM829" s="7"/>
      <c r="LN829" s="7"/>
      <c r="LO829" s="7"/>
      <c r="LP829" s="7"/>
      <c r="LQ829" s="7"/>
      <c r="LR829" s="7"/>
      <c r="LS829" s="7"/>
      <c r="LT829" s="7"/>
      <c r="LU829" s="7"/>
      <c r="LV829" s="7"/>
      <c r="LW829" s="7"/>
      <c r="LX829" s="7"/>
      <c r="LY829" s="7"/>
      <c r="LZ829" s="7"/>
      <c r="MA829" s="7"/>
      <c r="MB829" s="7"/>
      <c r="MC829" s="7"/>
      <c r="MD829" s="7"/>
      <c r="ME829" s="7"/>
      <c r="MF829" s="7"/>
      <c r="MG829" s="7"/>
      <c r="MH829" s="7"/>
      <c r="MI829" s="7"/>
      <c r="MJ829" s="7"/>
      <c r="MK829" s="7"/>
      <c r="ML829" s="7"/>
      <c r="MM829" s="7"/>
      <c r="MN829" s="7"/>
      <c r="MO829" s="7"/>
      <c r="MP829" s="7"/>
      <c r="MQ829" s="7"/>
      <c r="MR829" s="7"/>
      <c r="MS829" s="7"/>
      <c r="MT829" s="7"/>
      <c r="MU829" s="7"/>
      <c r="MV829" s="7"/>
      <c r="MW829" s="7"/>
      <c r="MX829" s="7"/>
      <c r="MY829" s="7"/>
      <c r="MZ829" s="7"/>
      <c r="NA829" s="7"/>
      <c r="NB829" s="7"/>
      <c r="NC829" s="7"/>
      <c r="ND829" s="7"/>
      <c r="NE829" s="7"/>
      <c r="NF829" s="7"/>
      <c r="NG829" s="7"/>
      <c r="NH829" s="7"/>
      <c r="NI829" s="7"/>
      <c r="NJ829" s="7"/>
      <c r="NK829" s="7"/>
      <c r="NL829" s="7"/>
      <c r="NM829" s="7"/>
      <c r="NN829" s="7"/>
      <c r="NO829" s="7"/>
      <c r="NP829" s="7"/>
      <c r="NQ829" s="7"/>
      <c r="NR829" s="7"/>
      <c r="NS829" s="7"/>
      <c r="NT829" s="7"/>
      <c r="NU829" s="7"/>
      <c r="NV829" s="7"/>
      <c r="NW829" s="7"/>
      <c r="NX829" s="7"/>
      <c r="NY829" s="7"/>
      <c r="NZ829" s="7"/>
      <c r="OA829" s="7"/>
      <c r="OB829" s="7"/>
      <c r="OC829" s="7"/>
      <c r="OD829" s="7"/>
      <c r="OE829" s="7"/>
      <c r="OF829" s="7"/>
      <c r="OG829" s="7"/>
      <c r="OH829" s="7"/>
      <c r="OI829" s="7"/>
      <c r="OJ829" s="7"/>
      <c r="OK829" s="7"/>
      <c r="OL829" s="7"/>
      <c r="OM829" s="7"/>
      <c r="ON829" s="7"/>
      <c r="OO829" s="7"/>
      <c r="OP829" s="7"/>
      <c r="OQ829" s="7"/>
      <c r="OR829" s="7"/>
      <c r="OS829" s="7"/>
      <c r="OT829" s="7"/>
      <c r="OU829" s="7"/>
      <c r="OV829" s="7"/>
      <c r="OW829" s="7"/>
      <c r="OX829" s="7"/>
      <c r="OY829" s="7"/>
      <c r="OZ829" s="7"/>
      <c r="PA829" s="7"/>
      <c r="PB829" s="7"/>
      <c r="PC829" s="7"/>
      <c r="PD829" s="7"/>
      <c r="PE829" s="7"/>
      <c r="PF829" s="7"/>
      <c r="PG829" s="7"/>
      <c r="PH829" s="7"/>
      <c r="PI829" s="7"/>
      <c r="PJ829" s="7"/>
      <c r="PK829" s="7"/>
      <c r="PL829" s="7"/>
      <c r="PM829" s="7"/>
      <c r="PN829" s="7"/>
      <c r="PO829" s="7"/>
      <c r="PP829" s="7"/>
      <c r="PQ829" s="7"/>
      <c r="PR829" s="7"/>
      <c r="PS829" s="7"/>
      <c r="PT829" s="7"/>
      <c r="PU829" s="7"/>
      <c r="PV829" s="7"/>
      <c r="PW829" s="7"/>
      <c r="PX829" s="7"/>
      <c r="PY829" s="7"/>
      <c r="PZ829" s="7"/>
      <c r="QA829" s="7"/>
      <c r="QB829" s="7"/>
      <c r="QC829" s="7"/>
      <c r="QD829" s="7"/>
      <c r="QE829" s="7"/>
      <c r="QF829" s="7"/>
      <c r="QG829" s="7"/>
      <c r="QH829" s="7"/>
      <c r="QI829" s="7"/>
      <c r="QJ829" s="7"/>
      <c r="QK829" s="7"/>
      <c r="QL829" s="7"/>
      <c r="QM829" s="7"/>
      <c r="QN829" s="7"/>
      <c r="QO829" s="7"/>
      <c r="QP829" s="7"/>
      <c r="QQ829" s="7"/>
      <c r="QR829" s="7"/>
      <c r="QS829" s="7"/>
      <c r="QT829" s="7"/>
      <c r="QU829" s="7"/>
      <c r="QV829" s="7"/>
      <c r="QW829" s="7"/>
      <c r="QX829" s="7"/>
      <c r="QY829" s="7"/>
      <c r="QZ829" s="7"/>
      <c r="RA829" s="7"/>
      <c r="RB829" s="7"/>
      <c r="RC829" s="7"/>
      <c r="RD829" s="7"/>
      <c r="RE829" s="7"/>
      <c r="RF829" s="7"/>
      <c r="RG829" s="7"/>
      <c r="RH829" s="7"/>
      <c r="RI829" s="7"/>
      <c r="RJ829" s="7"/>
      <c r="RK829" s="7"/>
      <c r="RL829" s="7"/>
      <c r="RM829" s="7"/>
      <c r="RN829" s="7"/>
      <c r="RO829" s="7"/>
      <c r="RP829" s="7"/>
      <c r="RQ829" s="7"/>
      <c r="RR829" s="7"/>
      <c r="RS829" s="7"/>
      <c r="RT829" s="7"/>
      <c r="RU829" s="7"/>
      <c r="RV829" s="7"/>
      <c r="RW829" s="7"/>
      <c r="RX829" s="7"/>
      <c r="RY829" s="7"/>
      <c r="RZ829" s="7"/>
      <c r="SA829" s="7"/>
      <c r="SB829" s="7"/>
      <c r="SC829" s="7"/>
      <c r="SD829" s="7"/>
      <c r="SE829" s="7"/>
      <c r="SF829" s="7"/>
      <c r="SG829" s="7"/>
      <c r="SH829" s="7"/>
      <c r="SI829" s="7"/>
      <c r="SJ829" s="7"/>
      <c r="SK829" s="7"/>
    </row>
    <row r="830" ht="14.2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  <c r="DT830" s="7"/>
      <c r="DU830" s="7"/>
      <c r="DV830" s="7"/>
      <c r="DW830" s="7"/>
      <c r="DX830" s="7"/>
      <c r="DY830" s="7"/>
      <c r="DZ830" s="7"/>
      <c r="EA830" s="7"/>
      <c r="EB830" s="7"/>
      <c r="EC830" s="7"/>
      <c r="ED830" s="7"/>
      <c r="EE830" s="7"/>
      <c r="EF830" s="7"/>
      <c r="EG830" s="7"/>
      <c r="EH830" s="7"/>
      <c r="EI830" s="7"/>
      <c r="EJ830" s="7"/>
      <c r="EK830" s="7"/>
      <c r="EL830" s="7"/>
      <c r="EM830" s="7"/>
      <c r="EN830" s="7"/>
      <c r="EO830" s="7"/>
      <c r="EP830" s="7"/>
      <c r="EQ830" s="7"/>
      <c r="ER830" s="7"/>
      <c r="ES830" s="7"/>
      <c r="ET830" s="7"/>
      <c r="EU830" s="7"/>
      <c r="EV830" s="7"/>
      <c r="EW830" s="7"/>
      <c r="EX830" s="7"/>
      <c r="EY830" s="7"/>
      <c r="EZ830" s="7"/>
      <c r="FA830" s="7"/>
      <c r="FB830" s="7"/>
      <c r="FC830" s="7"/>
      <c r="FD830" s="7"/>
      <c r="FE830" s="7"/>
      <c r="FF830" s="7"/>
      <c r="FG830" s="7"/>
      <c r="FH830" s="7"/>
      <c r="FI830" s="7"/>
      <c r="FJ830" s="7"/>
      <c r="FK830" s="7"/>
      <c r="FL830" s="7"/>
      <c r="FM830" s="7"/>
      <c r="FN830" s="7"/>
      <c r="FO830" s="7"/>
      <c r="FP830" s="7"/>
      <c r="FQ830" s="7"/>
      <c r="FR830" s="7"/>
      <c r="FS830" s="7"/>
      <c r="FT830" s="7"/>
      <c r="FU830" s="7"/>
      <c r="FV830" s="7"/>
      <c r="FW830" s="7"/>
      <c r="FX830" s="7"/>
      <c r="FY830" s="7"/>
      <c r="FZ830" s="7"/>
      <c r="GA830" s="7"/>
      <c r="GB830" s="7"/>
      <c r="GC830" s="7"/>
      <c r="GD830" s="7"/>
      <c r="GE830" s="7"/>
      <c r="GF830" s="7"/>
      <c r="GG830" s="7"/>
      <c r="GH830" s="7"/>
      <c r="GI830" s="7"/>
      <c r="GJ830" s="7"/>
      <c r="GK830" s="7"/>
      <c r="GL830" s="7"/>
      <c r="GM830" s="7"/>
      <c r="GN830" s="7"/>
      <c r="GO830" s="7"/>
      <c r="GP830" s="7"/>
      <c r="GQ830" s="7"/>
      <c r="GR830" s="7"/>
      <c r="GS830" s="7"/>
      <c r="GT830" s="7"/>
      <c r="GU830" s="7"/>
      <c r="GV830" s="7"/>
      <c r="GW830" s="7"/>
      <c r="GX830" s="7"/>
      <c r="GY830" s="7"/>
      <c r="GZ830" s="7"/>
      <c r="HA830" s="7"/>
      <c r="HB830" s="7"/>
      <c r="HC830" s="7"/>
      <c r="HD830" s="7"/>
      <c r="HE830" s="7"/>
      <c r="HF830" s="7"/>
      <c r="HG830" s="7"/>
      <c r="HH830" s="7"/>
      <c r="HI830" s="7"/>
      <c r="HJ830" s="7"/>
      <c r="HK830" s="7"/>
      <c r="HL830" s="7"/>
      <c r="HM830" s="7"/>
      <c r="HN830" s="7"/>
      <c r="HO830" s="7"/>
      <c r="HP830" s="7"/>
      <c r="HQ830" s="7"/>
      <c r="HR830" s="7"/>
      <c r="HS830" s="7"/>
      <c r="HT830" s="7"/>
      <c r="HU830" s="7"/>
      <c r="HV830" s="7"/>
      <c r="HW830" s="7"/>
      <c r="HX830" s="7"/>
      <c r="HY830" s="7"/>
      <c r="HZ830" s="7"/>
      <c r="IA830" s="7"/>
      <c r="IB830" s="7"/>
      <c r="IC830" s="7"/>
      <c r="ID830" s="7"/>
      <c r="IE830" s="7"/>
      <c r="IF830" s="7"/>
      <c r="IG830" s="7"/>
      <c r="IH830" s="7"/>
      <c r="II830" s="7"/>
      <c r="IJ830" s="7"/>
      <c r="IK830" s="7"/>
      <c r="IL830" s="7"/>
      <c r="IM830" s="7"/>
      <c r="IN830" s="7"/>
      <c r="IO830" s="7"/>
      <c r="IP830" s="7"/>
      <c r="IQ830" s="7"/>
      <c r="IR830" s="7"/>
      <c r="IS830" s="7"/>
      <c r="IT830" s="7"/>
      <c r="IU830" s="7"/>
      <c r="IV830" s="7"/>
      <c r="IW830" s="7"/>
      <c r="IX830" s="7"/>
      <c r="IY830" s="7"/>
      <c r="IZ830" s="7"/>
      <c r="JA830" s="7"/>
      <c r="JB830" s="7"/>
      <c r="JC830" s="7"/>
      <c r="JD830" s="7"/>
      <c r="JE830" s="7"/>
      <c r="JF830" s="7"/>
      <c r="JG830" s="7"/>
      <c r="JH830" s="7"/>
      <c r="JI830" s="7"/>
      <c r="JJ830" s="7"/>
      <c r="JK830" s="7"/>
      <c r="JL830" s="7"/>
      <c r="JM830" s="7"/>
      <c r="JN830" s="7"/>
      <c r="JO830" s="7"/>
      <c r="JP830" s="7"/>
      <c r="JQ830" s="7"/>
      <c r="JR830" s="7"/>
      <c r="JS830" s="7"/>
      <c r="JT830" s="7"/>
      <c r="JU830" s="7"/>
      <c r="JV830" s="7"/>
      <c r="JW830" s="7"/>
      <c r="JX830" s="7"/>
      <c r="JY830" s="7"/>
      <c r="JZ830" s="7"/>
      <c r="KA830" s="7"/>
      <c r="KB830" s="7"/>
      <c r="KC830" s="7"/>
      <c r="KD830" s="7"/>
      <c r="KE830" s="7"/>
      <c r="KF830" s="7"/>
      <c r="KG830" s="7"/>
      <c r="KH830" s="7"/>
      <c r="KI830" s="7"/>
      <c r="KJ830" s="7"/>
      <c r="KK830" s="7"/>
      <c r="KL830" s="7"/>
      <c r="KM830" s="7"/>
      <c r="KN830" s="7"/>
      <c r="KO830" s="7"/>
      <c r="KP830" s="7"/>
      <c r="KQ830" s="7"/>
      <c r="KR830" s="7"/>
      <c r="KS830" s="7"/>
      <c r="KT830" s="7"/>
      <c r="KU830" s="7"/>
      <c r="KV830" s="7"/>
      <c r="KW830" s="7"/>
      <c r="KX830" s="7"/>
      <c r="KY830" s="7"/>
      <c r="KZ830" s="7"/>
      <c r="LA830" s="7"/>
      <c r="LB830" s="7"/>
      <c r="LC830" s="7"/>
      <c r="LD830" s="7"/>
      <c r="LE830" s="7"/>
      <c r="LF830" s="7"/>
      <c r="LG830" s="7"/>
      <c r="LH830" s="7"/>
      <c r="LI830" s="7"/>
      <c r="LJ830" s="7"/>
      <c r="LK830" s="7"/>
      <c r="LL830" s="7"/>
      <c r="LM830" s="7"/>
      <c r="LN830" s="7"/>
      <c r="LO830" s="7"/>
      <c r="LP830" s="7"/>
      <c r="LQ830" s="7"/>
      <c r="LR830" s="7"/>
      <c r="LS830" s="7"/>
      <c r="LT830" s="7"/>
      <c r="LU830" s="7"/>
      <c r="LV830" s="7"/>
      <c r="LW830" s="7"/>
      <c r="LX830" s="7"/>
      <c r="LY830" s="7"/>
      <c r="LZ830" s="7"/>
      <c r="MA830" s="7"/>
      <c r="MB830" s="7"/>
      <c r="MC830" s="7"/>
      <c r="MD830" s="7"/>
      <c r="ME830" s="7"/>
      <c r="MF830" s="7"/>
      <c r="MG830" s="7"/>
      <c r="MH830" s="7"/>
      <c r="MI830" s="7"/>
      <c r="MJ830" s="7"/>
      <c r="MK830" s="7"/>
      <c r="ML830" s="7"/>
      <c r="MM830" s="7"/>
      <c r="MN830" s="7"/>
      <c r="MO830" s="7"/>
      <c r="MP830" s="7"/>
      <c r="MQ830" s="7"/>
      <c r="MR830" s="7"/>
      <c r="MS830" s="7"/>
      <c r="MT830" s="7"/>
      <c r="MU830" s="7"/>
      <c r="MV830" s="7"/>
      <c r="MW830" s="7"/>
      <c r="MX830" s="7"/>
      <c r="MY830" s="7"/>
      <c r="MZ830" s="7"/>
      <c r="NA830" s="7"/>
      <c r="NB830" s="7"/>
      <c r="NC830" s="7"/>
      <c r="ND830" s="7"/>
      <c r="NE830" s="7"/>
      <c r="NF830" s="7"/>
      <c r="NG830" s="7"/>
      <c r="NH830" s="7"/>
      <c r="NI830" s="7"/>
      <c r="NJ830" s="7"/>
      <c r="NK830" s="7"/>
      <c r="NL830" s="7"/>
      <c r="NM830" s="7"/>
      <c r="NN830" s="7"/>
      <c r="NO830" s="7"/>
      <c r="NP830" s="7"/>
      <c r="NQ830" s="7"/>
      <c r="NR830" s="7"/>
      <c r="NS830" s="7"/>
      <c r="NT830" s="7"/>
      <c r="NU830" s="7"/>
      <c r="NV830" s="7"/>
      <c r="NW830" s="7"/>
      <c r="NX830" s="7"/>
      <c r="NY830" s="7"/>
      <c r="NZ830" s="7"/>
      <c r="OA830" s="7"/>
      <c r="OB830" s="7"/>
      <c r="OC830" s="7"/>
      <c r="OD830" s="7"/>
      <c r="OE830" s="7"/>
      <c r="OF830" s="7"/>
      <c r="OG830" s="7"/>
      <c r="OH830" s="7"/>
      <c r="OI830" s="7"/>
      <c r="OJ830" s="7"/>
      <c r="OK830" s="7"/>
      <c r="OL830" s="7"/>
      <c r="OM830" s="7"/>
      <c r="ON830" s="7"/>
      <c r="OO830" s="7"/>
      <c r="OP830" s="7"/>
      <c r="OQ830" s="7"/>
      <c r="OR830" s="7"/>
      <c r="OS830" s="7"/>
      <c r="OT830" s="7"/>
      <c r="OU830" s="7"/>
      <c r="OV830" s="7"/>
      <c r="OW830" s="7"/>
      <c r="OX830" s="7"/>
      <c r="OY830" s="7"/>
      <c r="OZ830" s="7"/>
      <c r="PA830" s="7"/>
      <c r="PB830" s="7"/>
      <c r="PC830" s="7"/>
      <c r="PD830" s="7"/>
      <c r="PE830" s="7"/>
      <c r="PF830" s="7"/>
      <c r="PG830" s="7"/>
      <c r="PH830" s="7"/>
      <c r="PI830" s="7"/>
      <c r="PJ830" s="7"/>
      <c r="PK830" s="7"/>
      <c r="PL830" s="7"/>
      <c r="PM830" s="7"/>
      <c r="PN830" s="7"/>
      <c r="PO830" s="7"/>
      <c r="PP830" s="7"/>
      <c r="PQ830" s="7"/>
      <c r="PR830" s="7"/>
      <c r="PS830" s="7"/>
      <c r="PT830" s="7"/>
      <c r="PU830" s="7"/>
      <c r="PV830" s="7"/>
      <c r="PW830" s="7"/>
      <c r="PX830" s="7"/>
      <c r="PY830" s="7"/>
      <c r="PZ830" s="7"/>
      <c r="QA830" s="7"/>
      <c r="QB830" s="7"/>
      <c r="QC830" s="7"/>
      <c r="QD830" s="7"/>
      <c r="QE830" s="7"/>
      <c r="QF830" s="7"/>
      <c r="QG830" s="7"/>
      <c r="QH830" s="7"/>
      <c r="QI830" s="7"/>
      <c r="QJ830" s="7"/>
      <c r="QK830" s="7"/>
      <c r="QL830" s="7"/>
      <c r="QM830" s="7"/>
      <c r="QN830" s="7"/>
      <c r="QO830" s="7"/>
      <c r="QP830" s="7"/>
      <c r="QQ830" s="7"/>
      <c r="QR830" s="7"/>
      <c r="QS830" s="7"/>
      <c r="QT830" s="7"/>
      <c r="QU830" s="7"/>
      <c r="QV830" s="7"/>
      <c r="QW830" s="7"/>
      <c r="QX830" s="7"/>
      <c r="QY830" s="7"/>
      <c r="QZ830" s="7"/>
      <c r="RA830" s="7"/>
      <c r="RB830" s="7"/>
      <c r="RC830" s="7"/>
      <c r="RD830" s="7"/>
      <c r="RE830" s="7"/>
      <c r="RF830" s="7"/>
      <c r="RG830" s="7"/>
      <c r="RH830" s="7"/>
      <c r="RI830" s="7"/>
      <c r="RJ830" s="7"/>
      <c r="RK830" s="7"/>
      <c r="RL830" s="7"/>
      <c r="RM830" s="7"/>
      <c r="RN830" s="7"/>
      <c r="RO830" s="7"/>
      <c r="RP830" s="7"/>
      <c r="RQ830" s="7"/>
      <c r="RR830" s="7"/>
      <c r="RS830" s="7"/>
      <c r="RT830" s="7"/>
      <c r="RU830" s="7"/>
      <c r="RV830" s="7"/>
      <c r="RW830" s="7"/>
      <c r="RX830" s="7"/>
      <c r="RY830" s="7"/>
      <c r="RZ830" s="7"/>
      <c r="SA830" s="7"/>
      <c r="SB830" s="7"/>
      <c r="SC830" s="7"/>
      <c r="SD830" s="7"/>
      <c r="SE830" s="7"/>
      <c r="SF830" s="7"/>
      <c r="SG830" s="7"/>
      <c r="SH830" s="7"/>
      <c r="SI830" s="7"/>
      <c r="SJ830" s="7"/>
      <c r="SK830" s="7"/>
    </row>
    <row r="831" ht="14.2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  <c r="DT831" s="7"/>
      <c r="DU831" s="7"/>
      <c r="DV831" s="7"/>
      <c r="DW831" s="7"/>
      <c r="DX831" s="7"/>
      <c r="DY831" s="7"/>
      <c r="DZ831" s="7"/>
      <c r="EA831" s="7"/>
      <c r="EB831" s="7"/>
      <c r="EC831" s="7"/>
      <c r="ED831" s="7"/>
      <c r="EE831" s="7"/>
      <c r="EF831" s="7"/>
      <c r="EG831" s="7"/>
      <c r="EH831" s="7"/>
      <c r="EI831" s="7"/>
      <c r="EJ831" s="7"/>
      <c r="EK831" s="7"/>
      <c r="EL831" s="7"/>
      <c r="EM831" s="7"/>
      <c r="EN831" s="7"/>
      <c r="EO831" s="7"/>
      <c r="EP831" s="7"/>
      <c r="EQ831" s="7"/>
      <c r="ER831" s="7"/>
      <c r="ES831" s="7"/>
      <c r="ET831" s="7"/>
      <c r="EU831" s="7"/>
      <c r="EV831" s="7"/>
      <c r="EW831" s="7"/>
      <c r="EX831" s="7"/>
      <c r="EY831" s="7"/>
      <c r="EZ831" s="7"/>
      <c r="FA831" s="7"/>
      <c r="FB831" s="7"/>
      <c r="FC831" s="7"/>
      <c r="FD831" s="7"/>
      <c r="FE831" s="7"/>
      <c r="FF831" s="7"/>
      <c r="FG831" s="7"/>
      <c r="FH831" s="7"/>
      <c r="FI831" s="7"/>
      <c r="FJ831" s="7"/>
      <c r="FK831" s="7"/>
      <c r="FL831" s="7"/>
      <c r="FM831" s="7"/>
      <c r="FN831" s="7"/>
      <c r="FO831" s="7"/>
      <c r="FP831" s="7"/>
      <c r="FQ831" s="7"/>
      <c r="FR831" s="7"/>
      <c r="FS831" s="7"/>
      <c r="FT831" s="7"/>
      <c r="FU831" s="7"/>
      <c r="FV831" s="7"/>
      <c r="FW831" s="7"/>
      <c r="FX831" s="7"/>
      <c r="FY831" s="7"/>
      <c r="FZ831" s="7"/>
      <c r="GA831" s="7"/>
      <c r="GB831" s="7"/>
      <c r="GC831" s="7"/>
      <c r="GD831" s="7"/>
      <c r="GE831" s="7"/>
      <c r="GF831" s="7"/>
      <c r="GG831" s="7"/>
      <c r="GH831" s="7"/>
      <c r="GI831" s="7"/>
      <c r="GJ831" s="7"/>
      <c r="GK831" s="7"/>
      <c r="GL831" s="7"/>
      <c r="GM831" s="7"/>
      <c r="GN831" s="7"/>
      <c r="GO831" s="7"/>
      <c r="GP831" s="7"/>
      <c r="GQ831" s="7"/>
      <c r="GR831" s="7"/>
      <c r="GS831" s="7"/>
      <c r="GT831" s="7"/>
      <c r="GU831" s="7"/>
      <c r="GV831" s="7"/>
      <c r="GW831" s="7"/>
      <c r="GX831" s="7"/>
      <c r="GY831" s="7"/>
      <c r="GZ831" s="7"/>
      <c r="HA831" s="7"/>
      <c r="HB831" s="7"/>
      <c r="HC831" s="7"/>
      <c r="HD831" s="7"/>
      <c r="HE831" s="7"/>
      <c r="HF831" s="7"/>
      <c r="HG831" s="7"/>
      <c r="HH831" s="7"/>
      <c r="HI831" s="7"/>
      <c r="HJ831" s="7"/>
      <c r="HK831" s="7"/>
      <c r="HL831" s="7"/>
      <c r="HM831" s="7"/>
      <c r="HN831" s="7"/>
      <c r="HO831" s="7"/>
      <c r="HP831" s="7"/>
      <c r="HQ831" s="7"/>
      <c r="HR831" s="7"/>
      <c r="HS831" s="7"/>
      <c r="HT831" s="7"/>
      <c r="HU831" s="7"/>
      <c r="HV831" s="7"/>
      <c r="HW831" s="7"/>
      <c r="HX831" s="7"/>
      <c r="HY831" s="7"/>
      <c r="HZ831" s="7"/>
      <c r="IA831" s="7"/>
      <c r="IB831" s="7"/>
      <c r="IC831" s="7"/>
      <c r="ID831" s="7"/>
      <c r="IE831" s="7"/>
      <c r="IF831" s="7"/>
      <c r="IG831" s="7"/>
      <c r="IH831" s="7"/>
      <c r="II831" s="7"/>
      <c r="IJ831" s="7"/>
      <c r="IK831" s="7"/>
      <c r="IL831" s="7"/>
      <c r="IM831" s="7"/>
      <c r="IN831" s="7"/>
      <c r="IO831" s="7"/>
      <c r="IP831" s="7"/>
      <c r="IQ831" s="7"/>
      <c r="IR831" s="7"/>
      <c r="IS831" s="7"/>
      <c r="IT831" s="7"/>
      <c r="IU831" s="7"/>
      <c r="IV831" s="7"/>
      <c r="IW831" s="7"/>
      <c r="IX831" s="7"/>
      <c r="IY831" s="7"/>
      <c r="IZ831" s="7"/>
      <c r="JA831" s="7"/>
      <c r="JB831" s="7"/>
      <c r="JC831" s="7"/>
      <c r="JD831" s="7"/>
      <c r="JE831" s="7"/>
      <c r="JF831" s="7"/>
      <c r="JG831" s="7"/>
      <c r="JH831" s="7"/>
      <c r="JI831" s="7"/>
      <c r="JJ831" s="7"/>
      <c r="JK831" s="7"/>
      <c r="JL831" s="7"/>
      <c r="JM831" s="7"/>
      <c r="JN831" s="7"/>
      <c r="JO831" s="7"/>
      <c r="JP831" s="7"/>
      <c r="JQ831" s="7"/>
      <c r="JR831" s="7"/>
      <c r="JS831" s="7"/>
      <c r="JT831" s="7"/>
      <c r="JU831" s="7"/>
      <c r="JV831" s="7"/>
      <c r="JW831" s="7"/>
      <c r="JX831" s="7"/>
      <c r="JY831" s="7"/>
      <c r="JZ831" s="7"/>
      <c r="KA831" s="7"/>
      <c r="KB831" s="7"/>
      <c r="KC831" s="7"/>
      <c r="KD831" s="7"/>
      <c r="KE831" s="7"/>
      <c r="KF831" s="7"/>
      <c r="KG831" s="7"/>
      <c r="KH831" s="7"/>
      <c r="KI831" s="7"/>
      <c r="KJ831" s="7"/>
      <c r="KK831" s="7"/>
      <c r="KL831" s="7"/>
      <c r="KM831" s="7"/>
      <c r="KN831" s="7"/>
      <c r="KO831" s="7"/>
      <c r="KP831" s="7"/>
      <c r="KQ831" s="7"/>
      <c r="KR831" s="7"/>
      <c r="KS831" s="7"/>
      <c r="KT831" s="7"/>
      <c r="KU831" s="7"/>
      <c r="KV831" s="7"/>
      <c r="KW831" s="7"/>
      <c r="KX831" s="7"/>
      <c r="KY831" s="7"/>
      <c r="KZ831" s="7"/>
      <c r="LA831" s="7"/>
      <c r="LB831" s="7"/>
      <c r="LC831" s="7"/>
      <c r="LD831" s="7"/>
      <c r="LE831" s="7"/>
      <c r="LF831" s="7"/>
      <c r="LG831" s="7"/>
      <c r="LH831" s="7"/>
      <c r="LI831" s="7"/>
      <c r="LJ831" s="7"/>
      <c r="LK831" s="7"/>
      <c r="LL831" s="7"/>
      <c r="LM831" s="7"/>
      <c r="LN831" s="7"/>
      <c r="LO831" s="7"/>
      <c r="LP831" s="7"/>
      <c r="LQ831" s="7"/>
      <c r="LR831" s="7"/>
      <c r="LS831" s="7"/>
      <c r="LT831" s="7"/>
      <c r="LU831" s="7"/>
      <c r="LV831" s="7"/>
      <c r="LW831" s="7"/>
      <c r="LX831" s="7"/>
      <c r="LY831" s="7"/>
      <c r="LZ831" s="7"/>
      <c r="MA831" s="7"/>
      <c r="MB831" s="7"/>
      <c r="MC831" s="7"/>
      <c r="MD831" s="7"/>
      <c r="ME831" s="7"/>
      <c r="MF831" s="7"/>
      <c r="MG831" s="7"/>
      <c r="MH831" s="7"/>
      <c r="MI831" s="7"/>
      <c r="MJ831" s="7"/>
      <c r="MK831" s="7"/>
      <c r="ML831" s="7"/>
      <c r="MM831" s="7"/>
      <c r="MN831" s="7"/>
      <c r="MO831" s="7"/>
      <c r="MP831" s="7"/>
      <c r="MQ831" s="7"/>
      <c r="MR831" s="7"/>
      <c r="MS831" s="7"/>
      <c r="MT831" s="7"/>
      <c r="MU831" s="7"/>
      <c r="MV831" s="7"/>
      <c r="MW831" s="7"/>
      <c r="MX831" s="7"/>
      <c r="MY831" s="7"/>
      <c r="MZ831" s="7"/>
      <c r="NA831" s="7"/>
      <c r="NB831" s="7"/>
      <c r="NC831" s="7"/>
      <c r="ND831" s="7"/>
      <c r="NE831" s="7"/>
      <c r="NF831" s="7"/>
      <c r="NG831" s="7"/>
      <c r="NH831" s="7"/>
      <c r="NI831" s="7"/>
      <c r="NJ831" s="7"/>
      <c r="NK831" s="7"/>
      <c r="NL831" s="7"/>
      <c r="NM831" s="7"/>
      <c r="NN831" s="7"/>
      <c r="NO831" s="7"/>
      <c r="NP831" s="7"/>
      <c r="NQ831" s="7"/>
      <c r="NR831" s="7"/>
      <c r="NS831" s="7"/>
      <c r="NT831" s="7"/>
      <c r="NU831" s="7"/>
      <c r="NV831" s="7"/>
      <c r="NW831" s="7"/>
      <c r="NX831" s="7"/>
      <c r="NY831" s="7"/>
      <c r="NZ831" s="7"/>
      <c r="OA831" s="7"/>
      <c r="OB831" s="7"/>
      <c r="OC831" s="7"/>
      <c r="OD831" s="7"/>
      <c r="OE831" s="7"/>
      <c r="OF831" s="7"/>
      <c r="OG831" s="7"/>
      <c r="OH831" s="7"/>
      <c r="OI831" s="7"/>
      <c r="OJ831" s="7"/>
      <c r="OK831" s="7"/>
      <c r="OL831" s="7"/>
      <c r="OM831" s="7"/>
      <c r="ON831" s="7"/>
      <c r="OO831" s="7"/>
      <c r="OP831" s="7"/>
      <c r="OQ831" s="7"/>
      <c r="OR831" s="7"/>
      <c r="OS831" s="7"/>
      <c r="OT831" s="7"/>
      <c r="OU831" s="7"/>
      <c r="OV831" s="7"/>
      <c r="OW831" s="7"/>
      <c r="OX831" s="7"/>
      <c r="OY831" s="7"/>
      <c r="OZ831" s="7"/>
      <c r="PA831" s="7"/>
      <c r="PB831" s="7"/>
      <c r="PC831" s="7"/>
      <c r="PD831" s="7"/>
      <c r="PE831" s="7"/>
      <c r="PF831" s="7"/>
      <c r="PG831" s="7"/>
      <c r="PH831" s="7"/>
      <c r="PI831" s="7"/>
      <c r="PJ831" s="7"/>
      <c r="PK831" s="7"/>
      <c r="PL831" s="7"/>
      <c r="PM831" s="7"/>
      <c r="PN831" s="7"/>
      <c r="PO831" s="7"/>
      <c r="PP831" s="7"/>
      <c r="PQ831" s="7"/>
      <c r="PR831" s="7"/>
      <c r="PS831" s="7"/>
      <c r="PT831" s="7"/>
      <c r="PU831" s="7"/>
      <c r="PV831" s="7"/>
      <c r="PW831" s="7"/>
      <c r="PX831" s="7"/>
      <c r="PY831" s="7"/>
      <c r="PZ831" s="7"/>
      <c r="QA831" s="7"/>
      <c r="QB831" s="7"/>
      <c r="QC831" s="7"/>
      <c r="QD831" s="7"/>
      <c r="QE831" s="7"/>
      <c r="QF831" s="7"/>
      <c r="QG831" s="7"/>
      <c r="QH831" s="7"/>
      <c r="QI831" s="7"/>
      <c r="QJ831" s="7"/>
      <c r="QK831" s="7"/>
      <c r="QL831" s="7"/>
      <c r="QM831" s="7"/>
      <c r="QN831" s="7"/>
      <c r="QO831" s="7"/>
      <c r="QP831" s="7"/>
      <c r="QQ831" s="7"/>
      <c r="QR831" s="7"/>
      <c r="QS831" s="7"/>
      <c r="QT831" s="7"/>
      <c r="QU831" s="7"/>
      <c r="QV831" s="7"/>
      <c r="QW831" s="7"/>
      <c r="QX831" s="7"/>
      <c r="QY831" s="7"/>
      <c r="QZ831" s="7"/>
      <c r="RA831" s="7"/>
      <c r="RB831" s="7"/>
      <c r="RC831" s="7"/>
      <c r="RD831" s="7"/>
      <c r="RE831" s="7"/>
      <c r="RF831" s="7"/>
      <c r="RG831" s="7"/>
      <c r="RH831" s="7"/>
      <c r="RI831" s="7"/>
      <c r="RJ831" s="7"/>
      <c r="RK831" s="7"/>
      <c r="RL831" s="7"/>
      <c r="RM831" s="7"/>
      <c r="RN831" s="7"/>
      <c r="RO831" s="7"/>
      <c r="RP831" s="7"/>
      <c r="RQ831" s="7"/>
      <c r="RR831" s="7"/>
      <c r="RS831" s="7"/>
      <c r="RT831" s="7"/>
      <c r="RU831" s="7"/>
      <c r="RV831" s="7"/>
      <c r="RW831" s="7"/>
      <c r="RX831" s="7"/>
      <c r="RY831" s="7"/>
      <c r="RZ831" s="7"/>
      <c r="SA831" s="7"/>
      <c r="SB831" s="7"/>
      <c r="SC831" s="7"/>
      <c r="SD831" s="7"/>
      <c r="SE831" s="7"/>
      <c r="SF831" s="7"/>
      <c r="SG831" s="7"/>
      <c r="SH831" s="7"/>
      <c r="SI831" s="7"/>
      <c r="SJ831" s="7"/>
      <c r="SK831" s="7"/>
    </row>
    <row r="832" ht="14.2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  <c r="DT832" s="7"/>
      <c r="DU832" s="7"/>
      <c r="DV832" s="7"/>
      <c r="DW832" s="7"/>
      <c r="DX832" s="7"/>
      <c r="DY832" s="7"/>
      <c r="DZ832" s="7"/>
      <c r="EA832" s="7"/>
      <c r="EB832" s="7"/>
      <c r="EC832" s="7"/>
      <c r="ED832" s="7"/>
      <c r="EE832" s="7"/>
      <c r="EF832" s="7"/>
      <c r="EG832" s="7"/>
      <c r="EH832" s="7"/>
      <c r="EI832" s="7"/>
      <c r="EJ832" s="7"/>
      <c r="EK832" s="7"/>
      <c r="EL832" s="7"/>
      <c r="EM832" s="7"/>
      <c r="EN832" s="7"/>
      <c r="EO832" s="7"/>
      <c r="EP832" s="7"/>
      <c r="EQ832" s="7"/>
      <c r="ER832" s="7"/>
      <c r="ES832" s="7"/>
      <c r="ET832" s="7"/>
      <c r="EU832" s="7"/>
      <c r="EV832" s="7"/>
      <c r="EW832" s="7"/>
      <c r="EX832" s="7"/>
      <c r="EY832" s="7"/>
      <c r="EZ832" s="7"/>
      <c r="FA832" s="7"/>
      <c r="FB832" s="7"/>
      <c r="FC832" s="7"/>
      <c r="FD832" s="7"/>
      <c r="FE832" s="7"/>
      <c r="FF832" s="7"/>
      <c r="FG832" s="7"/>
      <c r="FH832" s="7"/>
      <c r="FI832" s="7"/>
      <c r="FJ832" s="7"/>
      <c r="FK832" s="7"/>
      <c r="FL832" s="7"/>
      <c r="FM832" s="7"/>
      <c r="FN832" s="7"/>
      <c r="FO832" s="7"/>
      <c r="FP832" s="7"/>
      <c r="FQ832" s="7"/>
      <c r="FR832" s="7"/>
      <c r="FS832" s="7"/>
      <c r="FT832" s="7"/>
      <c r="FU832" s="7"/>
      <c r="FV832" s="7"/>
      <c r="FW832" s="7"/>
      <c r="FX832" s="7"/>
      <c r="FY832" s="7"/>
      <c r="FZ832" s="7"/>
      <c r="GA832" s="7"/>
      <c r="GB832" s="7"/>
      <c r="GC832" s="7"/>
      <c r="GD832" s="7"/>
      <c r="GE832" s="7"/>
      <c r="GF832" s="7"/>
      <c r="GG832" s="7"/>
      <c r="GH832" s="7"/>
      <c r="GI832" s="7"/>
      <c r="GJ832" s="7"/>
      <c r="GK832" s="7"/>
      <c r="GL832" s="7"/>
      <c r="GM832" s="7"/>
      <c r="GN832" s="7"/>
      <c r="GO832" s="7"/>
      <c r="GP832" s="7"/>
      <c r="GQ832" s="7"/>
      <c r="GR832" s="7"/>
      <c r="GS832" s="7"/>
      <c r="GT832" s="7"/>
      <c r="GU832" s="7"/>
      <c r="GV832" s="7"/>
      <c r="GW832" s="7"/>
      <c r="GX832" s="7"/>
      <c r="GY832" s="7"/>
      <c r="GZ832" s="7"/>
      <c r="HA832" s="7"/>
      <c r="HB832" s="7"/>
      <c r="HC832" s="7"/>
      <c r="HD832" s="7"/>
      <c r="HE832" s="7"/>
      <c r="HF832" s="7"/>
      <c r="HG832" s="7"/>
      <c r="HH832" s="7"/>
      <c r="HI832" s="7"/>
      <c r="HJ832" s="7"/>
      <c r="HK832" s="7"/>
      <c r="HL832" s="7"/>
      <c r="HM832" s="7"/>
      <c r="HN832" s="7"/>
      <c r="HO832" s="7"/>
      <c r="HP832" s="7"/>
      <c r="HQ832" s="7"/>
      <c r="HR832" s="7"/>
      <c r="HS832" s="7"/>
      <c r="HT832" s="7"/>
      <c r="HU832" s="7"/>
      <c r="HV832" s="7"/>
      <c r="HW832" s="7"/>
      <c r="HX832" s="7"/>
      <c r="HY832" s="7"/>
      <c r="HZ832" s="7"/>
      <c r="IA832" s="7"/>
      <c r="IB832" s="7"/>
      <c r="IC832" s="7"/>
      <c r="ID832" s="7"/>
      <c r="IE832" s="7"/>
      <c r="IF832" s="7"/>
      <c r="IG832" s="7"/>
      <c r="IH832" s="7"/>
      <c r="II832" s="7"/>
      <c r="IJ832" s="7"/>
      <c r="IK832" s="7"/>
      <c r="IL832" s="7"/>
      <c r="IM832" s="7"/>
      <c r="IN832" s="7"/>
      <c r="IO832" s="7"/>
      <c r="IP832" s="7"/>
      <c r="IQ832" s="7"/>
      <c r="IR832" s="7"/>
      <c r="IS832" s="7"/>
      <c r="IT832" s="7"/>
      <c r="IU832" s="7"/>
      <c r="IV832" s="7"/>
      <c r="IW832" s="7"/>
      <c r="IX832" s="7"/>
      <c r="IY832" s="7"/>
      <c r="IZ832" s="7"/>
      <c r="JA832" s="7"/>
      <c r="JB832" s="7"/>
      <c r="JC832" s="7"/>
      <c r="JD832" s="7"/>
      <c r="JE832" s="7"/>
      <c r="JF832" s="7"/>
      <c r="JG832" s="7"/>
      <c r="JH832" s="7"/>
      <c r="JI832" s="7"/>
      <c r="JJ832" s="7"/>
      <c r="JK832" s="7"/>
      <c r="JL832" s="7"/>
      <c r="JM832" s="7"/>
      <c r="JN832" s="7"/>
      <c r="JO832" s="7"/>
      <c r="JP832" s="7"/>
      <c r="JQ832" s="7"/>
      <c r="JR832" s="7"/>
      <c r="JS832" s="7"/>
      <c r="JT832" s="7"/>
      <c r="JU832" s="7"/>
      <c r="JV832" s="7"/>
      <c r="JW832" s="7"/>
      <c r="JX832" s="7"/>
      <c r="JY832" s="7"/>
      <c r="JZ832" s="7"/>
      <c r="KA832" s="7"/>
      <c r="KB832" s="7"/>
      <c r="KC832" s="7"/>
      <c r="KD832" s="7"/>
      <c r="KE832" s="7"/>
      <c r="KF832" s="7"/>
      <c r="KG832" s="7"/>
      <c r="KH832" s="7"/>
      <c r="KI832" s="7"/>
      <c r="KJ832" s="7"/>
      <c r="KK832" s="7"/>
      <c r="KL832" s="7"/>
      <c r="KM832" s="7"/>
      <c r="KN832" s="7"/>
      <c r="KO832" s="7"/>
      <c r="KP832" s="7"/>
      <c r="KQ832" s="7"/>
      <c r="KR832" s="7"/>
      <c r="KS832" s="7"/>
      <c r="KT832" s="7"/>
      <c r="KU832" s="7"/>
      <c r="KV832" s="7"/>
      <c r="KW832" s="7"/>
      <c r="KX832" s="7"/>
      <c r="KY832" s="7"/>
      <c r="KZ832" s="7"/>
      <c r="LA832" s="7"/>
      <c r="LB832" s="7"/>
      <c r="LC832" s="7"/>
      <c r="LD832" s="7"/>
      <c r="LE832" s="7"/>
      <c r="LF832" s="7"/>
      <c r="LG832" s="7"/>
      <c r="LH832" s="7"/>
      <c r="LI832" s="7"/>
      <c r="LJ832" s="7"/>
      <c r="LK832" s="7"/>
      <c r="LL832" s="7"/>
      <c r="LM832" s="7"/>
      <c r="LN832" s="7"/>
      <c r="LO832" s="7"/>
      <c r="LP832" s="7"/>
      <c r="LQ832" s="7"/>
      <c r="LR832" s="7"/>
      <c r="LS832" s="7"/>
      <c r="LT832" s="7"/>
      <c r="LU832" s="7"/>
      <c r="LV832" s="7"/>
      <c r="LW832" s="7"/>
      <c r="LX832" s="7"/>
      <c r="LY832" s="7"/>
      <c r="LZ832" s="7"/>
      <c r="MA832" s="7"/>
      <c r="MB832" s="7"/>
      <c r="MC832" s="7"/>
      <c r="MD832" s="7"/>
      <c r="ME832" s="7"/>
      <c r="MF832" s="7"/>
      <c r="MG832" s="7"/>
      <c r="MH832" s="7"/>
      <c r="MI832" s="7"/>
      <c r="MJ832" s="7"/>
      <c r="MK832" s="7"/>
      <c r="ML832" s="7"/>
      <c r="MM832" s="7"/>
      <c r="MN832" s="7"/>
      <c r="MO832" s="7"/>
      <c r="MP832" s="7"/>
      <c r="MQ832" s="7"/>
      <c r="MR832" s="7"/>
      <c r="MS832" s="7"/>
      <c r="MT832" s="7"/>
      <c r="MU832" s="7"/>
      <c r="MV832" s="7"/>
      <c r="MW832" s="7"/>
      <c r="MX832" s="7"/>
      <c r="MY832" s="7"/>
      <c r="MZ832" s="7"/>
      <c r="NA832" s="7"/>
      <c r="NB832" s="7"/>
      <c r="NC832" s="7"/>
      <c r="ND832" s="7"/>
      <c r="NE832" s="7"/>
      <c r="NF832" s="7"/>
      <c r="NG832" s="7"/>
      <c r="NH832" s="7"/>
      <c r="NI832" s="7"/>
      <c r="NJ832" s="7"/>
      <c r="NK832" s="7"/>
      <c r="NL832" s="7"/>
      <c r="NM832" s="7"/>
      <c r="NN832" s="7"/>
      <c r="NO832" s="7"/>
      <c r="NP832" s="7"/>
      <c r="NQ832" s="7"/>
      <c r="NR832" s="7"/>
      <c r="NS832" s="7"/>
      <c r="NT832" s="7"/>
      <c r="NU832" s="7"/>
      <c r="NV832" s="7"/>
      <c r="NW832" s="7"/>
      <c r="NX832" s="7"/>
      <c r="NY832" s="7"/>
      <c r="NZ832" s="7"/>
      <c r="OA832" s="7"/>
      <c r="OB832" s="7"/>
      <c r="OC832" s="7"/>
      <c r="OD832" s="7"/>
      <c r="OE832" s="7"/>
      <c r="OF832" s="7"/>
      <c r="OG832" s="7"/>
      <c r="OH832" s="7"/>
      <c r="OI832" s="7"/>
      <c r="OJ832" s="7"/>
      <c r="OK832" s="7"/>
      <c r="OL832" s="7"/>
      <c r="OM832" s="7"/>
      <c r="ON832" s="7"/>
      <c r="OO832" s="7"/>
      <c r="OP832" s="7"/>
      <c r="OQ832" s="7"/>
      <c r="OR832" s="7"/>
      <c r="OS832" s="7"/>
      <c r="OT832" s="7"/>
      <c r="OU832" s="7"/>
      <c r="OV832" s="7"/>
      <c r="OW832" s="7"/>
      <c r="OX832" s="7"/>
      <c r="OY832" s="7"/>
      <c r="OZ832" s="7"/>
      <c r="PA832" s="7"/>
      <c r="PB832" s="7"/>
      <c r="PC832" s="7"/>
      <c r="PD832" s="7"/>
      <c r="PE832" s="7"/>
      <c r="PF832" s="7"/>
      <c r="PG832" s="7"/>
      <c r="PH832" s="7"/>
      <c r="PI832" s="7"/>
      <c r="PJ832" s="7"/>
      <c r="PK832" s="7"/>
      <c r="PL832" s="7"/>
      <c r="PM832" s="7"/>
      <c r="PN832" s="7"/>
      <c r="PO832" s="7"/>
      <c r="PP832" s="7"/>
      <c r="PQ832" s="7"/>
      <c r="PR832" s="7"/>
      <c r="PS832" s="7"/>
      <c r="PT832" s="7"/>
      <c r="PU832" s="7"/>
      <c r="PV832" s="7"/>
      <c r="PW832" s="7"/>
      <c r="PX832" s="7"/>
      <c r="PY832" s="7"/>
      <c r="PZ832" s="7"/>
      <c r="QA832" s="7"/>
      <c r="QB832" s="7"/>
      <c r="QC832" s="7"/>
      <c r="QD832" s="7"/>
      <c r="QE832" s="7"/>
      <c r="QF832" s="7"/>
      <c r="QG832" s="7"/>
      <c r="QH832" s="7"/>
      <c r="QI832" s="7"/>
      <c r="QJ832" s="7"/>
      <c r="QK832" s="7"/>
      <c r="QL832" s="7"/>
      <c r="QM832" s="7"/>
      <c r="QN832" s="7"/>
      <c r="QO832" s="7"/>
      <c r="QP832" s="7"/>
      <c r="QQ832" s="7"/>
      <c r="QR832" s="7"/>
      <c r="QS832" s="7"/>
      <c r="QT832" s="7"/>
      <c r="QU832" s="7"/>
      <c r="QV832" s="7"/>
      <c r="QW832" s="7"/>
      <c r="QX832" s="7"/>
      <c r="QY832" s="7"/>
      <c r="QZ832" s="7"/>
      <c r="RA832" s="7"/>
      <c r="RB832" s="7"/>
      <c r="RC832" s="7"/>
      <c r="RD832" s="7"/>
      <c r="RE832" s="7"/>
      <c r="RF832" s="7"/>
      <c r="RG832" s="7"/>
      <c r="RH832" s="7"/>
      <c r="RI832" s="7"/>
      <c r="RJ832" s="7"/>
      <c r="RK832" s="7"/>
      <c r="RL832" s="7"/>
      <c r="RM832" s="7"/>
      <c r="RN832" s="7"/>
      <c r="RO832" s="7"/>
      <c r="RP832" s="7"/>
      <c r="RQ832" s="7"/>
      <c r="RR832" s="7"/>
      <c r="RS832" s="7"/>
      <c r="RT832" s="7"/>
      <c r="RU832" s="7"/>
      <c r="RV832" s="7"/>
      <c r="RW832" s="7"/>
      <c r="RX832" s="7"/>
      <c r="RY832" s="7"/>
      <c r="RZ832" s="7"/>
      <c r="SA832" s="7"/>
      <c r="SB832" s="7"/>
      <c r="SC832" s="7"/>
      <c r="SD832" s="7"/>
      <c r="SE832" s="7"/>
      <c r="SF832" s="7"/>
      <c r="SG832" s="7"/>
      <c r="SH832" s="7"/>
      <c r="SI832" s="7"/>
      <c r="SJ832" s="7"/>
      <c r="SK832" s="7"/>
    </row>
    <row r="833" ht="14.2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  <c r="DT833" s="7"/>
      <c r="DU833" s="7"/>
      <c r="DV833" s="7"/>
      <c r="DW833" s="7"/>
      <c r="DX833" s="7"/>
      <c r="DY833" s="7"/>
      <c r="DZ833" s="7"/>
      <c r="EA833" s="7"/>
      <c r="EB833" s="7"/>
      <c r="EC833" s="7"/>
      <c r="ED833" s="7"/>
      <c r="EE833" s="7"/>
      <c r="EF833" s="7"/>
      <c r="EG833" s="7"/>
      <c r="EH833" s="7"/>
      <c r="EI833" s="7"/>
      <c r="EJ833" s="7"/>
      <c r="EK833" s="7"/>
      <c r="EL833" s="7"/>
      <c r="EM833" s="7"/>
      <c r="EN833" s="7"/>
      <c r="EO833" s="7"/>
      <c r="EP833" s="7"/>
      <c r="EQ833" s="7"/>
      <c r="ER833" s="7"/>
      <c r="ES833" s="7"/>
      <c r="ET833" s="7"/>
      <c r="EU833" s="7"/>
      <c r="EV833" s="7"/>
      <c r="EW833" s="7"/>
      <c r="EX833" s="7"/>
      <c r="EY833" s="7"/>
      <c r="EZ833" s="7"/>
      <c r="FA833" s="7"/>
      <c r="FB833" s="7"/>
      <c r="FC833" s="7"/>
      <c r="FD833" s="7"/>
      <c r="FE833" s="7"/>
      <c r="FF833" s="7"/>
      <c r="FG833" s="7"/>
      <c r="FH833" s="7"/>
      <c r="FI833" s="7"/>
      <c r="FJ833" s="7"/>
      <c r="FK833" s="7"/>
      <c r="FL833" s="7"/>
      <c r="FM833" s="7"/>
      <c r="FN833" s="7"/>
      <c r="FO833" s="7"/>
      <c r="FP833" s="7"/>
      <c r="FQ833" s="7"/>
      <c r="FR833" s="7"/>
      <c r="FS833" s="7"/>
      <c r="FT833" s="7"/>
      <c r="FU833" s="7"/>
      <c r="FV833" s="7"/>
      <c r="FW833" s="7"/>
      <c r="FX833" s="7"/>
      <c r="FY833" s="7"/>
      <c r="FZ833" s="7"/>
      <c r="GA833" s="7"/>
      <c r="GB833" s="7"/>
      <c r="GC833" s="7"/>
      <c r="GD833" s="7"/>
      <c r="GE833" s="7"/>
      <c r="GF833" s="7"/>
      <c r="GG833" s="7"/>
      <c r="GH833" s="7"/>
      <c r="GI833" s="7"/>
      <c r="GJ833" s="7"/>
      <c r="GK833" s="7"/>
      <c r="GL833" s="7"/>
      <c r="GM833" s="7"/>
      <c r="GN833" s="7"/>
      <c r="GO833" s="7"/>
      <c r="GP833" s="7"/>
      <c r="GQ833" s="7"/>
      <c r="GR833" s="7"/>
      <c r="GS833" s="7"/>
      <c r="GT833" s="7"/>
      <c r="GU833" s="7"/>
      <c r="GV833" s="7"/>
      <c r="GW833" s="7"/>
      <c r="GX833" s="7"/>
      <c r="GY833" s="7"/>
      <c r="GZ833" s="7"/>
      <c r="HA833" s="7"/>
      <c r="HB833" s="7"/>
      <c r="HC833" s="7"/>
      <c r="HD833" s="7"/>
      <c r="HE833" s="7"/>
      <c r="HF833" s="7"/>
      <c r="HG833" s="7"/>
      <c r="HH833" s="7"/>
      <c r="HI833" s="7"/>
      <c r="HJ833" s="7"/>
      <c r="HK833" s="7"/>
      <c r="HL833" s="7"/>
      <c r="HM833" s="7"/>
      <c r="HN833" s="7"/>
      <c r="HO833" s="7"/>
      <c r="HP833" s="7"/>
      <c r="HQ833" s="7"/>
      <c r="HR833" s="7"/>
      <c r="HS833" s="7"/>
      <c r="HT833" s="7"/>
      <c r="HU833" s="7"/>
      <c r="HV833" s="7"/>
      <c r="HW833" s="7"/>
      <c r="HX833" s="7"/>
      <c r="HY833" s="7"/>
      <c r="HZ833" s="7"/>
      <c r="IA833" s="7"/>
      <c r="IB833" s="7"/>
      <c r="IC833" s="7"/>
      <c r="ID833" s="7"/>
      <c r="IE833" s="7"/>
      <c r="IF833" s="7"/>
      <c r="IG833" s="7"/>
      <c r="IH833" s="7"/>
      <c r="II833" s="7"/>
      <c r="IJ833" s="7"/>
      <c r="IK833" s="7"/>
      <c r="IL833" s="7"/>
      <c r="IM833" s="7"/>
      <c r="IN833" s="7"/>
      <c r="IO833" s="7"/>
      <c r="IP833" s="7"/>
      <c r="IQ833" s="7"/>
      <c r="IR833" s="7"/>
      <c r="IS833" s="7"/>
      <c r="IT833" s="7"/>
      <c r="IU833" s="7"/>
      <c r="IV833" s="7"/>
      <c r="IW833" s="7"/>
      <c r="IX833" s="7"/>
      <c r="IY833" s="7"/>
      <c r="IZ833" s="7"/>
      <c r="JA833" s="7"/>
      <c r="JB833" s="7"/>
      <c r="JC833" s="7"/>
      <c r="JD833" s="7"/>
      <c r="JE833" s="7"/>
      <c r="JF833" s="7"/>
      <c r="JG833" s="7"/>
      <c r="JH833" s="7"/>
      <c r="JI833" s="7"/>
      <c r="JJ833" s="7"/>
      <c r="JK833" s="7"/>
      <c r="JL833" s="7"/>
      <c r="JM833" s="7"/>
      <c r="JN833" s="7"/>
      <c r="JO833" s="7"/>
      <c r="JP833" s="7"/>
      <c r="JQ833" s="7"/>
      <c r="JR833" s="7"/>
      <c r="JS833" s="7"/>
      <c r="JT833" s="7"/>
      <c r="JU833" s="7"/>
      <c r="JV833" s="7"/>
      <c r="JW833" s="7"/>
      <c r="JX833" s="7"/>
      <c r="JY833" s="7"/>
      <c r="JZ833" s="7"/>
      <c r="KA833" s="7"/>
      <c r="KB833" s="7"/>
      <c r="KC833" s="7"/>
      <c r="KD833" s="7"/>
      <c r="KE833" s="7"/>
      <c r="KF833" s="7"/>
      <c r="KG833" s="7"/>
      <c r="KH833" s="7"/>
      <c r="KI833" s="7"/>
      <c r="KJ833" s="7"/>
      <c r="KK833" s="7"/>
      <c r="KL833" s="7"/>
      <c r="KM833" s="7"/>
      <c r="KN833" s="7"/>
      <c r="KO833" s="7"/>
      <c r="KP833" s="7"/>
      <c r="KQ833" s="7"/>
      <c r="KR833" s="7"/>
      <c r="KS833" s="7"/>
      <c r="KT833" s="7"/>
      <c r="KU833" s="7"/>
      <c r="KV833" s="7"/>
      <c r="KW833" s="7"/>
      <c r="KX833" s="7"/>
      <c r="KY833" s="7"/>
      <c r="KZ833" s="7"/>
      <c r="LA833" s="7"/>
      <c r="LB833" s="7"/>
      <c r="LC833" s="7"/>
      <c r="LD833" s="7"/>
      <c r="LE833" s="7"/>
      <c r="LF833" s="7"/>
      <c r="LG833" s="7"/>
      <c r="LH833" s="7"/>
      <c r="LI833" s="7"/>
      <c r="LJ833" s="7"/>
      <c r="LK833" s="7"/>
      <c r="LL833" s="7"/>
      <c r="LM833" s="7"/>
      <c r="LN833" s="7"/>
      <c r="LO833" s="7"/>
      <c r="LP833" s="7"/>
      <c r="LQ833" s="7"/>
      <c r="LR833" s="7"/>
      <c r="LS833" s="7"/>
      <c r="LT833" s="7"/>
      <c r="LU833" s="7"/>
      <c r="LV833" s="7"/>
      <c r="LW833" s="7"/>
      <c r="LX833" s="7"/>
      <c r="LY833" s="7"/>
      <c r="LZ833" s="7"/>
      <c r="MA833" s="7"/>
      <c r="MB833" s="7"/>
      <c r="MC833" s="7"/>
      <c r="MD833" s="7"/>
      <c r="ME833" s="7"/>
      <c r="MF833" s="7"/>
      <c r="MG833" s="7"/>
      <c r="MH833" s="7"/>
      <c r="MI833" s="7"/>
      <c r="MJ833" s="7"/>
      <c r="MK833" s="7"/>
      <c r="ML833" s="7"/>
      <c r="MM833" s="7"/>
      <c r="MN833" s="7"/>
      <c r="MO833" s="7"/>
      <c r="MP833" s="7"/>
      <c r="MQ833" s="7"/>
      <c r="MR833" s="7"/>
      <c r="MS833" s="7"/>
      <c r="MT833" s="7"/>
      <c r="MU833" s="7"/>
      <c r="MV833" s="7"/>
      <c r="MW833" s="7"/>
      <c r="MX833" s="7"/>
      <c r="MY833" s="7"/>
      <c r="MZ833" s="7"/>
      <c r="NA833" s="7"/>
      <c r="NB833" s="7"/>
      <c r="NC833" s="7"/>
      <c r="ND833" s="7"/>
      <c r="NE833" s="7"/>
      <c r="NF833" s="7"/>
      <c r="NG833" s="7"/>
      <c r="NH833" s="7"/>
      <c r="NI833" s="7"/>
      <c r="NJ833" s="7"/>
      <c r="NK833" s="7"/>
      <c r="NL833" s="7"/>
      <c r="NM833" s="7"/>
      <c r="NN833" s="7"/>
      <c r="NO833" s="7"/>
      <c r="NP833" s="7"/>
      <c r="NQ833" s="7"/>
      <c r="NR833" s="7"/>
      <c r="NS833" s="7"/>
      <c r="NT833" s="7"/>
      <c r="NU833" s="7"/>
      <c r="NV833" s="7"/>
      <c r="NW833" s="7"/>
      <c r="NX833" s="7"/>
      <c r="NY833" s="7"/>
      <c r="NZ833" s="7"/>
      <c r="OA833" s="7"/>
      <c r="OB833" s="7"/>
      <c r="OC833" s="7"/>
      <c r="OD833" s="7"/>
      <c r="OE833" s="7"/>
      <c r="OF833" s="7"/>
      <c r="OG833" s="7"/>
      <c r="OH833" s="7"/>
      <c r="OI833" s="7"/>
      <c r="OJ833" s="7"/>
      <c r="OK833" s="7"/>
      <c r="OL833" s="7"/>
      <c r="OM833" s="7"/>
      <c r="ON833" s="7"/>
      <c r="OO833" s="7"/>
      <c r="OP833" s="7"/>
      <c r="OQ833" s="7"/>
      <c r="OR833" s="7"/>
      <c r="OS833" s="7"/>
      <c r="OT833" s="7"/>
      <c r="OU833" s="7"/>
      <c r="OV833" s="7"/>
      <c r="OW833" s="7"/>
      <c r="OX833" s="7"/>
      <c r="OY833" s="7"/>
      <c r="OZ833" s="7"/>
      <c r="PA833" s="7"/>
      <c r="PB833" s="7"/>
      <c r="PC833" s="7"/>
      <c r="PD833" s="7"/>
      <c r="PE833" s="7"/>
      <c r="PF833" s="7"/>
      <c r="PG833" s="7"/>
      <c r="PH833" s="7"/>
      <c r="PI833" s="7"/>
      <c r="PJ833" s="7"/>
      <c r="PK833" s="7"/>
      <c r="PL833" s="7"/>
      <c r="PM833" s="7"/>
      <c r="PN833" s="7"/>
      <c r="PO833" s="7"/>
      <c r="PP833" s="7"/>
      <c r="PQ833" s="7"/>
      <c r="PR833" s="7"/>
      <c r="PS833" s="7"/>
      <c r="PT833" s="7"/>
      <c r="PU833" s="7"/>
      <c r="PV833" s="7"/>
      <c r="PW833" s="7"/>
      <c r="PX833" s="7"/>
      <c r="PY833" s="7"/>
      <c r="PZ833" s="7"/>
      <c r="QA833" s="7"/>
      <c r="QB833" s="7"/>
      <c r="QC833" s="7"/>
      <c r="QD833" s="7"/>
      <c r="QE833" s="7"/>
      <c r="QF833" s="7"/>
      <c r="QG833" s="7"/>
      <c r="QH833" s="7"/>
      <c r="QI833" s="7"/>
      <c r="QJ833" s="7"/>
      <c r="QK833" s="7"/>
      <c r="QL833" s="7"/>
      <c r="QM833" s="7"/>
      <c r="QN833" s="7"/>
      <c r="QO833" s="7"/>
      <c r="QP833" s="7"/>
      <c r="QQ833" s="7"/>
      <c r="QR833" s="7"/>
      <c r="QS833" s="7"/>
      <c r="QT833" s="7"/>
      <c r="QU833" s="7"/>
      <c r="QV833" s="7"/>
      <c r="QW833" s="7"/>
      <c r="QX833" s="7"/>
      <c r="QY833" s="7"/>
      <c r="QZ833" s="7"/>
      <c r="RA833" s="7"/>
      <c r="RB833" s="7"/>
      <c r="RC833" s="7"/>
      <c r="RD833" s="7"/>
      <c r="RE833" s="7"/>
      <c r="RF833" s="7"/>
      <c r="RG833" s="7"/>
      <c r="RH833" s="7"/>
      <c r="RI833" s="7"/>
      <c r="RJ833" s="7"/>
      <c r="RK833" s="7"/>
      <c r="RL833" s="7"/>
      <c r="RM833" s="7"/>
      <c r="RN833" s="7"/>
      <c r="RO833" s="7"/>
      <c r="RP833" s="7"/>
      <c r="RQ833" s="7"/>
      <c r="RR833" s="7"/>
      <c r="RS833" s="7"/>
      <c r="RT833" s="7"/>
      <c r="RU833" s="7"/>
      <c r="RV833" s="7"/>
      <c r="RW833" s="7"/>
      <c r="RX833" s="7"/>
      <c r="RY833" s="7"/>
      <c r="RZ833" s="7"/>
      <c r="SA833" s="7"/>
      <c r="SB833" s="7"/>
      <c r="SC833" s="7"/>
      <c r="SD833" s="7"/>
      <c r="SE833" s="7"/>
      <c r="SF833" s="7"/>
      <c r="SG833" s="7"/>
      <c r="SH833" s="7"/>
      <c r="SI833" s="7"/>
      <c r="SJ833" s="7"/>
      <c r="SK833" s="7"/>
    </row>
    <row r="834" ht="14.2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  <c r="DT834" s="7"/>
      <c r="DU834" s="7"/>
      <c r="DV834" s="7"/>
      <c r="DW834" s="7"/>
      <c r="DX834" s="7"/>
      <c r="DY834" s="7"/>
      <c r="DZ834" s="7"/>
      <c r="EA834" s="7"/>
      <c r="EB834" s="7"/>
      <c r="EC834" s="7"/>
      <c r="ED834" s="7"/>
      <c r="EE834" s="7"/>
      <c r="EF834" s="7"/>
      <c r="EG834" s="7"/>
      <c r="EH834" s="7"/>
      <c r="EI834" s="7"/>
      <c r="EJ834" s="7"/>
      <c r="EK834" s="7"/>
      <c r="EL834" s="7"/>
      <c r="EM834" s="7"/>
      <c r="EN834" s="7"/>
      <c r="EO834" s="7"/>
      <c r="EP834" s="7"/>
      <c r="EQ834" s="7"/>
      <c r="ER834" s="7"/>
      <c r="ES834" s="7"/>
      <c r="ET834" s="7"/>
      <c r="EU834" s="7"/>
      <c r="EV834" s="7"/>
      <c r="EW834" s="7"/>
      <c r="EX834" s="7"/>
      <c r="EY834" s="7"/>
      <c r="EZ834" s="7"/>
      <c r="FA834" s="7"/>
      <c r="FB834" s="7"/>
      <c r="FC834" s="7"/>
      <c r="FD834" s="7"/>
      <c r="FE834" s="7"/>
      <c r="FF834" s="7"/>
      <c r="FG834" s="7"/>
      <c r="FH834" s="7"/>
      <c r="FI834" s="7"/>
      <c r="FJ834" s="7"/>
      <c r="FK834" s="7"/>
      <c r="FL834" s="7"/>
      <c r="FM834" s="7"/>
      <c r="FN834" s="7"/>
      <c r="FO834" s="7"/>
      <c r="FP834" s="7"/>
      <c r="FQ834" s="7"/>
      <c r="FR834" s="7"/>
      <c r="FS834" s="7"/>
      <c r="FT834" s="7"/>
      <c r="FU834" s="7"/>
      <c r="FV834" s="7"/>
      <c r="FW834" s="7"/>
      <c r="FX834" s="7"/>
      <c r="FY834" s="7"/>
      <c r="FZ834" s="7"/>
      <c r="GA834" s="7"/>
      <c r="GB834" s="7"/>
      <c r="GC834" s="7"/>
      <c r="GD834" s="7"/>
      <c r="GE834" s="7"/>
      <c r="GF834" s="7"/>
      <c r="GG834" s="7"/>
      <c r="GH834" s="7"/>
      <c r="GI834" s="7"/>
      <c r="GJ834" s="7"/>
      <c r="GK834" s="7"/>
      <c r="GL834" s="7"/>
      <c r="GM834" s="7"/>
      <c r="GN834" s="7"/>
      <c r="GO834" s="7"/>
      <c r="GP834" s="7"/>
      <c r="GQ834" s="7"/>
      <c r="GR834" s="7"/>
      <c r="GS834" s="7"/>
      <c r="GT834" s="7"/>
      <c r="GU834" s="7"/>
      <c r="GV834" s="7"/>
      <c r="GW834" s="7"/>
      <c r="GX834" s="7"/>
      <c r="GY834" s="7"/>
      <c r="GZ834" s="7"/>
      <c r="HA834" s="7"/>
      <c r="HB834" s="7"/>
      <c r="HC834" s="7"/>
      <c r="HD834" s="7"/>
      <c r="HE834" s="7"/>
      <c r="HF834" s="7"/>
      <c r="HG834" s="7"/>
      <c r="HH834" s="7"/>
      <c r="HI834" s="7"/>
      <c r="HJ834" s="7"/>
      <c r="HK834" s="7"/>
      <c r="HL834" s="7"/>
      <c r="HM834" s="7"/>
      <c r="HN834" s="7"/>
      <c r="HO834" s="7"/>
      <c r="HP834" s="7"/>
      <c r="HQ834" s="7"/>
      <c r="HR834" s="7"/>
      <c r="HS834" s="7"/>
      <c r="HT834" s="7"/>
      <c r="HU834" s="7"/>
      <c r="HV834" s="7"/>
      <c r="HW834" s="7"/>
      <c r="HX834" s="7"/>
      <c r="HY834" s="7"/>
      <c r="HZ834" s="7"/>
      <c r="IA834" s="7"/>
      <c r="IB834" s="7"/>
      <c r="IC834" s="7"/>
      <c r="ID834" s="7"/>
      <c r="IE834" s="7"/>
      <c r="IF834" s="7"/>
      <c r="IG834" s="7"/>
      <c r="IH834" s="7"/>
      <c r="II834" s="7"/>
      <c r="IJ834" s="7"/>
      <c r="IK834" s="7"/>
      <c r="IL834" s="7"/>
      <c r="IM834" s="7"/>
      <c r="IN834" s="7"/>
      <c r="IO834" s="7"/>
      <c r="IP834" s="7"/>
      <c r="IQ834" s="7"/>
      <c r="IR834" s="7"/>
      <c r="IS834" s="7"/>
      <c r="IT834" s="7"/>
      <c r="IU834" s="7"/>
      <c r="IV834" s="7"/>
      <c r="IW834" s="7"/>
      <c r="IX834" s="7"/>
      <c r="IY834" s="7"/>
      <c r="IZ834" s="7"/>
      <c r="JA834" s="7"/>
      <c r="JB834" s="7"/>
      <c r="JC834" s="7"/>
      <c r="JD834" s="7"/>
      <c r="JE834" s="7"/>
      <c r="JF834" s="7"/>
      <c r="JG834" s="7"/>
      <c r="JH834" s="7"/>
      <c r="JI834" s="7"/>
      <c r="JJ834" s="7"/>
      <c r="JK834" s="7"/>
      <c r="JL834" s="7"/>
      <c r="JM834" s="7"/>
      <c r="JN834" s="7"/>
      <c r="JO834" s="7"/>
      <c r="JP834" s="7"/>
      <c r="JQ834" s="7"/>
      <c r="JR834" s="7"/>
      <c r="JS834" s="7"/>
      <c r="JT834" s="7"/>
      <c r="JU834" s="7"/>
      <c r="JV834" s="7"/>
      <c r="JW834" s="7"/>
      <c r="JX834" s="7"/>
      <c r="JY834" s="7"/>
      <c r="JZ834" s="7"/>
      <c r="KA834" s="7"/>
      <c r="KB834" s="7"/>
      <c r="KC834" s="7"/>
      <c r="KD834" s="7"/>
      <c r="KE834" s="7"/>
      <c r="KF834" s="7"/>
      <c r="KG834" s="7"/>
      <c r="KH834" s="7"/>
      <c r="KI834" s="7"/>
      <c r="KJ834" s="7"/>
      <c r="KK834" s="7"/>
      <c r="KL834" s="7"/>
      <c r="KM834" s="7"/>
      <c r="KN834" s="7"/>
      <c r="KO834" s="7"/>
      <c r="KP834" s="7"/>
      <c r="KQ834" s="7"/>
      <c r="KR834" s="7"/>
      <c r="KS834" s="7"/>
      <c r="KT834" s="7"/>
      <c r="KU834" s="7"/>
      <c r="KV834" s="7"/>
      <c r="KW834" s="7"/>
      <c r="KX834" s="7"/>
      <c r="KY834" s="7"/>
      <c r="KZ834" s="7"/>
      <c r="LA834" s="7"/>
      <c r="LB834" s="7"/>
      <c r="LC834" s="7"/>
      <c r="LD834" s="7"/>
      <c r="LE834" s="7"/>
      <c r="LF834" s="7"/>
      <c r="LG834" s="7"/>
      <c r="LH834" s="7"/>
      <c r="LI834" s="7"/>
      <c r="LJ834" s="7"/>
      <c r="LK834" s="7"/>
      <c r="LL834" s="7"/>
      <c r="LM834" s="7"/>
      <c r="LN834" s="7"/>
      <c r="LO834" s="7"/>
      <c r="LP834" s="7"/>
      <c r="LQ834" s="7"/>
      <c r="LR834" s="7"/>
      <c r="LS834" s="7"/>
      <c r="LT834" s="7"/>
      <c r="LU834" s="7"/>
      <c r="LV834" s="7"/>
      <c r="LW834" s="7"/>
      <c r="LX834" s="7"/>
      <c r="LY834" s="7"/>
      <c r="LZ834" s="7"/>
      <c r="MA834" s="7"/>
      <c r="MB834" s="7"/>
      <c r="MC834" s="7"/>
      <c r="MD834" s="7"/>
      <c r="ME834" s="7"/>
      <c r="MF834" s="7"/>
      <c r="MG834" s="7"/>
      <c r="MH834" s="7"/>
      <c r="MI834" s="7"/>
      <c r="MJ834" s="7"/>
      <c r="MK834" s="7"/>
      <c r="ML834" s="7"/>
      <c r="MM834" s="7"/>
      <c r="MN834" s="7"/>
      <c r="MO834" s="7"/>
      <c r="MP834" s="7"/>
      <c r="MQ834" s="7"/>
      <c r="MR834" s="7"/>
      <c r="MS834" s="7"/>
      <c r="MT834" s="7"/>
      <c r="MU834" s="7"/>
      <c r="MV834" s="7"/>
      <c r="MW834" s="7"/>
      <c r="MX834" s="7"/>
      <c r="MY834" s="7"/>
      <c r="MZ834" s="7"/>
      <c r="NA834" s="7"/>
      <c r="NB834" s="7"/>
      <c r="NC834" s="7"/>
      <c r="ND834" s="7"/>
      <c r="NE834" s="7"/>
      <c r="NF834" s="7"/>
      <c r="NG834" s="7"/>
      <c r="NH834" s="7"/>
      <c r="NI834" s="7"/>
      <c r="NJ834" s="7"/>
      <c r="NK834" s="7"/>
      <c r="NL834" s="7"/>
      <c r="NM834" s="7"/>
      <c r="NN834" s="7"/>
      <c r="NO834" s="7"/>
      <c r="NP834" s="7"/>
      <c r="NQ834" s="7"/>
      <c r="NR834" s="7"/>
      <c r="NS834" s="7"/>
      <c r="NT834" s="7"/>
      <c r="NU834" s="7"/>
      <c r="NV834" s="7"/>
      <c r="NW834" s="7"/>
      <c r="NX834" s="7"/>
      <c r="NY834" s="7"/>
      <c r="NZ834" s="7"/>
      <c r="OA834" s="7"/>
      <c r="OB834" s="7"/>
      <c r="OC834" s="7"/>
      <c r="OD834" s="7"/>
      <c r="OE834" s="7"/>
      <c r="OF834" s="7"/>
      <c r="OG834" s="7"/>
      <c r="OH834" s="7"/>
      <c r="OI834" s="7"/>
      <c r="OJ834" s="7"/>
      <c r="OK834" s="7"/>
      <c r="OL834" s="7"/>
      <c r="OM834" s="7"/>
      <c r="ON834" s="7"/>
      <c r="OO834" s="7"/>
      <c r="OP834" s="7"/>
      <c r="OQ834" s="7"/>
      <c r="OR834" s="7"/>
      <c r="OS834" s="7"/>
      <c r="OT834" s="7"/>
      <c r="OU834" s="7"/>
      <c r="OV834" s="7"/>
      <c r="OW834" s="7"/>
      <c r="OX834" s="7"/>
      <c r="OY834" s="7"/>
      <c r="OZ834" s="7"/>
      <c r="PA834" s="7"/>
      <c r="PB834" s="7"/>
      <c r="PC834" s="7"/>
      <c r="PD834" s="7"/>
      <c r="PE834" s="7"/>
      <c r="PF834" s="7"/>
      <c r="PG834" s="7"/>
      <c r="PH834" s="7"/>
      <c r="PI834" s="7"/>
      <c r="PJ834" s="7"/>
      <c r="PK834" s="7"/>
      <c r="PL834" s="7"/>
      <c r="PM834" s="7"/>
      <c r="PN834" s="7"/>
      <c r="PO834" s="7"/>
      <c r="PP834" s="7"/>
      <c r="PQ834" s="7"/>
      <c r="PR834" s="7"/>
      <c r="PS834" s="7"/>
      <c r="PT834" s="7"/>
      <c r="PU834" s="7"/>
      <c r="PV834" s="7"/>
      <c r="PW834" s="7"/>
      <c r="PX834" s="7"/>
      <c r="PY834" s="7"/>
      <c r="PZ834" s="7"/>
      <c r="QA834" s="7"/>
      <c r="QB834" s="7"/>
      <c r="QC834" s="7"/>
      <c r="QD834" s="7"/>
      <c r="QE834" s="7"/>
      <c r="QF834" s="7"/>
      <c r="QG834" s="7"/>
      <c r="QH834" s="7"/>
      <c r="QI834" s="7"/>
      <c r="QJ834" s="7"/>
      <c r="QK834" s="7"/>
      <c r="QL834" s="7"/>
      <c r="QM834" s="7"/>
      <c r="QN834" s="7"/>
      <c r="QO834" s="7"/>
      <c r="QP834" s="7"/>
      <c r="QQ834" s="7"/>
      <c r="QR834" s="7"/>
      <c r="QS834" s="7"/>
      <c r="QT834" s="7"/>
      <c r="QU834" s="7"/>
      <c r="QV834" s="7"/>
      <c r="QW834" s="7"/>
      <c r="QX834" s="7"/>
      <c r="QY834" s="7"/>
      <c r="QZ834" s="7"/>
      <c r="RA834" s="7"/>
      <c r="RB834" s="7"/>
      <c r="RC834" s="7"/>
      <c r="RD834" s="7"/>
      <c r="RE834" s="7"/>
      <c r="RF834" s="7"/>
      <c r="RG834" s="7"/>
      <c r="RH834" s="7"/>
      <c r="RI834" s="7"/>
      <c r="RJ834" s="7"/>
      <c r="RK834" s="7"/>
      <c r="RL834" s="7"/>
      <c r="RM834" s="7"/>
      <c r="RN834" s="7"/>
      <c r="RO834" s="7"/>
      <c r="RP834" s="7"/>
      <c r="RQ834" s="7"/>
      <c r="RR834" s="7"/>
      <c r="RS834" s="7"/>
      <c r="RT834" s="7"/>
      <c r="RU834" s="7"/>
      <c r="RV834" s="7"/>
      <c r="RW834" s="7"/>
      <c r="RX834" s="7"/>
      <c r="RY834" s="7"/>
      <c r="RZ834" s="7"/>
      <c r="SA834" s="7"/>
      <c r="SB834" s="7"/>
      <c r="SC834" s="7"/>
      <c r="SD834" s="7"/>
      <c r="SE834" s="7"/>
      <c r="SF834" s="7"/>
      <c r="SG834" s="7"/>
      <c r="SH834" s="7"/>
      <c r="SI834" s="7"/>
      <c r="SJ834" s="7"/>
      <c r="SK834" s="7"/>
    </row>
    <row r="835" ht="14.2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  <c r="DT835" s="7"/>
      <c r="DU835" s="7"/>
      <c r="DV835" s="7"/>
      <c r="DW835" s="7"/>
      <c r="DX835" s="7"/>
      <c r="DY835" s="7"/>
      <c r="DZ835" s="7"/>
      <c r="EA835" s="7"/>
      <c r="EB835" s="7"/>
      <c r="EC835" s="7"/>
      <c r="ED835" s="7"/>
      <c r="EE835" s="7"/>
      <c r="EF835" s="7"/>
      <c r="EG835" s="7"/>
      <c r="EH835" s="7"/>
      <c r="EI835" s="7"/>
      <c r="EJ835" s="7"/>
      <c r="EK835" s="7"/>
      <c r="EL835" s="7"/>
      <c r="EM835" s="7"/>
      <c r="EN835" s="7"/>
      <c r="EO835" s="7"/>
      <c r="EP835" s="7"/>
      <c r="EQ835" s="7"/>
      <c r="ER835" s="7"/>
      <c r="ES835" s="7"/>
      <c r="ET835" s="7"/>
      <c r="EU835" s="7"/>
      <c r="EV835" s="7"/>
      <c r="EW835" s="7"/>
      <c r="EX835" s="7"/>
      <c r="EY835" s="7"/>
      <c r="EZ835" s="7"/>
      <c r="FA835" s="7"/>
      <c r="FB835" s="7"/>
      <c r="FC835" s="7"/>
      <c r="FD835" s="7"/>
      <c r="FE835" s="7"/>
      <c r="FF835" s="7"/>
      <c r="FG835" s="7"/>
      <c r="FH835" s="7"/>
      <c r="FI835" s="7"/>
      <c r="FJ835" s="7"/>
      <c r="FK835" s="7"/>
      <c r="FL835" s="7"/>
      <c r="FM835" s="7"/>
      <c r="FN835" s="7"/>
      <c r="FO835" s="7"/>
      <c r="FP835" s="7"/>
      <c r="FQ835" s="7"/>
      <c r="FR835" s="7"/>
      <c r="FS835" s="7"/>
      <c r="FT835" s="7"/>
      <c r="FU835" s="7"/>
      <c r="FV835" s="7"/>
      <c r="FW835" s="7"/>
      <c r="FX835" s="7"/>
      <c r="FY835" s="7"/>
      <c r="FZ835" s="7"/>
      <c r="GA835" s="7"/>
      <c r="GB835" s="7"/>
      <c r="GC835" s="7"/>
      <c r="GD835" s="7"/>
      <c r="GE835" s="7"/>
      <c r="GF835" s="7"/>
      <c r="GG835" s="7"/>
      <c r="GH835" s="7"/>
      <c r="GI835" s="7"/>
      <c r="GJ835" s="7"/>
      <c r="GK835" s="7"/>
      <c r="GL835" s="7"/>
      <c r="GM835" s="7"/>
      <c r="GN835" s="7"/>
      <c r="GO835" s="7"/>
      <c r="GP835" s="7"/>
      <c r="GQ835" s="7"/>
      <c r="GR835" s="7"/>
      <c r="GS835" s="7"/>
      <c r="GT835" s="7"/>
      <c r="GU835" s="7"/>
      <c r="GV835" s="7"/>
      <c r="GW835" s="7"/>
      <c r="GX835" s="7"/>
      <c r="GY835" s="7"/>
      <c r="GZ835" s="7"/>
      <c r="HA835" s="7"/>
      <c r="HB835" s="7"/>
      <c r="HC835" s="7"/>
      <c r="HD835" s="7"/>
      <c r="HE835" s="7"/>
      <c r="HF835" s="7"/>
      <c r="HG835" s="7"/>
      <c r="HH835" s="7"/>
      <c r="HI835" s="7"/>
      <c r="HJ835" s="7"/>
      <c r="HK835" s="7"/>
      <c r="HL835" s="7"/>
      <c r="HM835" s="7"/>
      <c r="HN835" s="7"/>
      <c r="HO835" s="7"/>
      <c r="HP835" s="7"/>
      <c r="HQ835" s="7"/>
      <c r="HR835" s="7"/>
      <c r="HS835" s="7"/>
      <c r="HT835" s="7"/>
      <c r="HU835" s="7"/>
      <c r="HV835" s="7"/>
      <c r="HW835" s="7"/>
      <c r="HX835" s="7"/>
      <c r="HY835" s="7"/>
      <c r="HZ835" s="7"/>
      <c r="IA835" s="7"/>
      <c r="IB835" s="7"/>
      <c r="IC835" s="7"/>
      <c r="ID835" s="7"/>
      <c r="IE835" s="7"/>
      <c r="IF835" s="7"/>
      <c r="IG835" s="7"/>
      <c r="IH835" s="7"/>
      <c r="II835" s="7"/>
      <c r="IJ835" s="7"/>
      <c r="IK835" s="7"/>
      <c r="IL835" s="7"/>
      <c r="IM835" s="7"/>
      <c r="IN835" s="7"/>
      <c r="IO835" s="7"/>
      <c r="IP835" s="7"/>
      <c r="IQ835" s="7"/>
      <c r="IR835" s="7"/>
      <c r="IS835" s="7"/>
      <c r="IT835" s="7"/>
      <c r="IU835" s="7"/>
      <c r="IV835" s="7"/>
      <c r="IW835" s="7"/>
      <c r="IX835" s="7"/>
      <c r="IY835" s="7"/>
      <c r="IZ835" s="7"/>
      <c r="JA835" s="7"/>
      <c r="JB835" s="7"/>
      <c r="JC835" s="7"/>
      <c r="JD835" s="7"/>
      <c r="JE835" s="7"/>
      <c r="JF835" s="7"/>
      <c r="JG835" s="7"/>
      <c r="JH835" s="7"/>
      <c r="JI835" s="7"/>
      <c r="JJ835" s="7"/>
      <c r="JK835" s="7"/>
      <c r="JL835" s="7"/>
      <c r="JM835" s="7"/>
      <c r="JN835" s="7"/>
      <c r="JO835" s="7"/>
      <c r="JP835" s="7"/>
      <c r="JQ835" s="7"/>
      <c r="JR835" s="7"/>
      <c r="JS835" s="7"/>
      <c r="JT835" s="7"/>
      <c r="JU835" s="7"/>
      <c r="JV835" s="7"/>
      <c r="JW835" s="7"/>
      <c r="JX835" s="7"/>
      <c r="JY835" s="7"/>
      <c r="JZ835" s="7"/>
      <c r="KA835" s="7"/>
      <c r="KB835" s="7"/>
      <c r="KC835" s="7"/>
      <c r="KD835" s="7"/>
      <c r="KE835" s="7"/>
      <c r="KF835" s="7"/>
      <c r="KG835" s="7"/>
      <c r="KH835" s="7"/>
      <c r="KI835" s="7"/>
      <c r="KJ835" s="7"/>
      <c r="KK835" s="7"/>
      <c r="KL835" s="7"/>
      <c r="KM835" s="7"/>
      <c r="KN835" s="7"/>
      <c r="KO835" s="7"/>
      <c r="KP835" s="7"/>
      <c r="KQ835" s="7"/>
      <c r="KR835" s="7"/>
      <c r="KS835" s="7"/>
      <c r="KT835" s="7"/>
      <c r="KU835" s="7"/>
      <c r="KV835" s="7"/>
      <c r="KW835" s="7"/>
      <c r="KX835" s="7"/>
      <c r="KY835" s="7"/>
      <c r="KZ835" s="7"/>
      <c r="LA835" s="7"/>
      <c r="LB835" s="7"/>
      <c r="LC835" s="7"/>
      <c r="LD835" s="7"/>
      <c r="LE835" s="7"/>
      <c r="LF835" s="7"/>
      <c r="LG835" s="7"/>
      <c r="LH835" s="7"/>
      <c r="LI835" s="7"/>
      <c r="LJ835" s="7"/>
      <c r="LK835" s="7"/>
      <c r="LL835" s="7"/>
      <c r="LM835" s="7"/>
      <c r="LN835" s="7"/>
      <c r="LO835" s="7"/>
      <c r="LP835" s="7"/>
      <c r="LQ835" s="7"/>
      <c r="LR835" s="7"/>
      <c r="LS835" s="7"/>
      <c r="LT835" s="7"/>
      <c r="LU835" s="7"/>
      <c r="LV835" s="7"/>
      <c r="LW835" s="7"/>
      <c r="LX835" s="7"/>
      <c r="LY835" s="7"/>
      <c r="LZ835" s="7"/>
      <c r="MA835" s="7"/>
      <c r="MB835" s="7"/>
      <c r="MC835" s="7"/>
      <c r="MD835" s="7"/>
      <c r="ME835" s="7"/>
      <c r="MF835" s="7"/>
      <c r="MG835" s="7"/>
      <c r="MH835" s="7"/>
      <c r="MI835" s="7"/>
      <c r="MJ835" s="7"/>
      <c r="MK835" s="7"/>
      <c r="ML835" s="7"/>
      <c r="MM835" s="7"/>
      <c r="MN835" s="7"/>
      <c r="MO835" s="7"/>
      <c r="MP835" s="7"/>
      <c r="MQ835" s="7"/>
      <c r="MR835" s="7"/>
      <c r="MS835" s="7"/>
      <c r="MT835" s="7"/>
      <c r="MU835" s="7"/>
      <c r="MV835" s="7"/>
      <c r="MW835" s="7"/>
      <c r="MX835" s="7"/>
      <c r="MY835" s="7"/>
      <c r="MZ835" s="7"/>
      <c r="NA835" s="7"/>
      <c r="NB835" s="7"/>
      <c r="NC835" s="7"/>
      <c r="ND835" s="7"/>
      <c r="NE835" s="7"/>
      <c r="NF835" s="7"/>
      <c r="NG835" s="7"/>
      <c r="NH835" s="7"/>
      <c r="NI835" s="7"/>
      <c r="NJ835" s="7"/>
      <c r="NK835" s="7"/>
      <c r="NL835" s="7"/>
      <c r="NM835" s="7"/>
      <c r="NN835" s="7"/>
      <c r="NO835" s="7"/>
      <c r="NP835" s="7"/>
      <c r="NQ835" s="7"/>
      <c r="NR835" s="7"/>
      <c r="NS835" s="7"/>
      <c r="NT835" s="7"/>
      <c r="NU835" s="7"/>
      <c r="NV835" s="7"/>
      <c r="NW835" s="7"/>
      <c r="NX835" s="7"/>
      <c r="NY835" s="7"/>
      <c r="NZ835" s="7"/>
      <c r="OA835" s="7"/>
      <c r="OB835" s="7"/>
      <c r="OC835" s="7"/>
      <c r="OD835" s="7"/>
      <c r="OE835" s="7"/>
      <c r="OF835" s="7"/>
      <c r="OG835" s="7"/>
      <c r="OH835" s="7"/>
      <c r="OI835" s="7"/>
      <c r="OJ835" s="7"/>
      <c r="OK835" s="7"/>
      <c r="OL835" s="7"/>
      <c r="OM835" s="7"/>
      <c r="ON835" s="7"/>
      <c r="OO835" s="7"/>
      <c r="OP835" s="7"/>
      <c r="OQ835" s="7"/>
      <c r="OR835" s="7"/>
      <c r="OS835" s="7"/>
      <c r="OT835" s="7"/>
      <c r="OU835" s="7"/>
      <c r="OV835" s="7"/>
      <c r="OW835" s="7"/>
      <c r="OX835" s="7"/>
      <c r="OY835" s="7"/>
      <c r="OZ835" s="7"/>
      <c r="PA835" s="7"/>
      <c r="PB835" s="7"/>
      <c r="PC835" s="7"/>
      <c r="PD835" s="7"/>
      <c r="PE835" s="7"/>
      <c r="PF835" s="7"/>
      <c r="PG835" s="7"/>
      <c r="PH835" s="7"/>
      <c r="PI835" s="7"/>
      <c r="PJ835" s="7"/>
      <c r="PK835" s="7"/>
      <c r="PL835" s="7"/>
      <c r="PM835" s="7"/>
      <c r="PN835" s="7"/>
      <c r="PO835" s="7"/>
      <c r="PP835" s="7"/>
      <c r="PQ835" s="7"/>
      <c r="PR835" s="7"/>
      <c r="PS835" s="7"/>
      <c r="PT835" s="7"/>
      <c r="PU835" s="7"/>
      <c r="PV835" s="7"/>
      <c r="PW835" s="7"/>
      <c r="PX835" s="7"/>
      <c r="PY835" s="7"/>
      <c r="PZ835" s="7"/>
      <c r="QA835" s="7"/>
      <c r="QB835" s="7"/>
      <c r="QC835" s="7"/>
      <c r="QD835" s="7"/>
      <c r="QE835" s="7"/>
      <c r="QF835" s="7"/>
      <c r="QG835" s="7"/>
      <c r="QH835" s="7"/>
      <c r="QI835" s="7"/>
      <c r="QJ835" s="7"/>
      <c r="QK835" s="7"/>
      <c r="QL835" s="7"/>
      <c r="QM835" s="7"/>
      <c r="QN835" s="7"/>
      <c r="QO835" s="7"/>
      <c r="QP835" s="7"/>
      <c r="QQ835" s="7"/>
      <c r="QR835" s="7"/>
      <c r="QS835" s="7"/>
      <c r="QT835" s="7"/>
      <c r="QU835" s="7"/>
      <c r="QV835" s="7"/>
      <c r="QW835" s="7"/>
      <c r="QX835" s="7"/>
      <c r="QY835" s="7"/>
      <c r="QZ835" s="7"/>
      <c r="RA835" s="7"/>
      <c r="RB835" s="7"/>
      <c r="RC835" s="7"/>
      <c r="RD835" s="7"/>
      <c r="RE835" s="7"/>
      <c r="RF835" s="7"/>
      <c r="RG835" s="7"/>
      <c r="RH835" s="7"/>
      <c r="RI835" s="7"/>
      <c r="RJ835" s="7"/>
      <c r="RK835" s="7"/>
      <c r="RL835" s="7"/>
      <c r="RM835" s="7"/>
      <c r="RN835" s="7"/>
      <c r="RO835" s="7"/>
      <c r="RP835" s="7"/>
      <c r="RQ835" s="7"/>
      <c r="RR835" s="7"/>
      <c r="RS835" s="7"/>
      <c r="RT835" s="7"/>
      <c r="RU835" s="7"/>
      <c r="RV835" s="7"/>
      <c r="RW835" s="7"/>
      <c r="RX835" s="7"/>
      <c r="RY835" s="7"/>
      <c r="RZ835" s="7"/>
      <c r="SA835" s="7"/>
      <c r="SB835" s="7"/>
      <c r="SC835" s="7"/>
      <c r="SD835" s="7"/>
      <c r="SE835" s="7"/>
      <c r="SF835" s="7"/>
      <c r="SG835" s="7"/>
      <c r="SH835" s="7"/>
      <c r="SI835" s="7"/>
      <c r="SJ835" s="7"/>
      <c r="SK835" s="7"/>
    </row>
    <row r="836" ht="14.2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  <c r="DT836" s="7"/>
      <c r="DU836" s="7"/>
      <c r="DV836" s="7"/>
      <c r="DW836" s="7"/>
      <c r="DX836" s="7"/>
      <c r="DY836" s="7"/>
      <c r="DZ836" s="7"/>
      <c r="EA836" s="7"/>
      <c r="EB836" s="7"/>
      <c r="EC836" s="7"/>
      <c r="ED836" s="7"/>
      <c r="EE836" s="7"/>
      <c r="EF836" s="7"/>
      <c r="EG836" s="7"/>
      <c r="EH836" s="7"/>
      <c r="EI836" s="7"/>
      <c r="EJ836" s="7"/>
      <c r="EK836" s="7"/>
      <c r="EL836" s="7"/>
      <c r="EM836" s="7"/>
      <c r="EN836" s="7"/>
      <c r="EO836" s="7"/>
      <c r="EP836" s="7"/>
      <c r="EQ836" s="7"/>
      <c r="ER836" s="7"/>
      <c r="ES836" s="7"/>
      <c r="ET836" s="7"/>
      <c r="EU836" s="7"/>
      <c r="EV836" s="7"/>
      <c r="EW836" s="7"/>
      <c r="EX836" s="7"/>
      <c r="EY836" s="7"/>
      <c r="EZ836" s="7"/>
      <c r="FA836" s="7"/>
      <c r="FB836" s="7"/>
      <c r="FC836" s="7"/>
      <c r="FD836" s="7"/>
      <c r="FE836" s="7"/>
      <c r="FF836" s="7"/>
      <c r="FG836" s="7"/>
      <c r="FH836" s="7"/>
      <c r="FI836" s="7"/>
      <c r="FJ836" s="7"/>
      <c r="FK836" s="7"/>
      <c r="FL836" s="7"/>
      <c r="FM836" s="7"/>
      <c r="FN836" s="7"/>
      <c r="FO836" s="7"/>
      <c r="FP836" s="7"/>
      <c r="FQ836" s="7"/>
      <c r="FR836" s="7"/>
      <c r="FS836" s="7"/>
      <c r="FT836" s="7"/>
      <c r="FU836" s="7"/>
      <c r="FV836" s="7"/>
      <c r="FW836" s="7"/>
      <c r="FX836" s="7"/>
      <c r="FY836" s="7"/>
      <c r="FZ836" s="7"/>
      <c r="GA836" s="7"/>
      <c r="GB836" s="7"/>
      <c r="GC836" s="7"/>
      <c r="GD836" s="7"/>
      <c r="GE836" s="7"/>
      <c r="GF836" s="7"/>
      <c r="GG836" s="7"/>
      <c r="GH836" s="7"/>
      <c r="GI836" s="7"/>
      <c r="GJ836" s="7"/>
      <c r="GK836" s="7"/>
      <c r="GL836" s="7"/>
      <c r="GM836" s="7"/>
      <c r="GN836" s="7"/>
      <c r="GO836" s="7"/>
      <c r="GP836" s="7"/>
      <c r="GQ836" s="7"/>
      <c r="GR836" s="7"/>
      <c r="GS836" s="7"/>
      <c r="GT836" s="7"/>
      <c r="GU836" s="7"/>
      <c r="GV836" s="7"/>
      <c r="GW836" s="7"/>
      <c r="GX836" s="7"/>
      <c r="GY836" s="7"/>
      <c r="GZ836" s="7"/>
      <c r="HA836" s="7"/>
      <c r="HB836" s="7"/>
      <c r="HC836" s="7"/>
      <c r="HD836" s="7"/>
      <c r="HE836" s="7"/>
      <c r="HF836" s="7"/>
      <c r="HG836" s="7"/>
      <c r="HH836" s="7"/>
      <c r="HI836" s="7"/>
      <c r="HJ836" s="7"/>
      <c r="HK836" s="7"/>
      <c r="HL836" s="7"/>
      <c r="HM836" s="7"/>
      <c r="HN836" s="7"/>
      <c r="HO836" s="7"/>
      <c r="HP836" s="7"/>
      <c r="HQ836" s="7"/>
      <c r="HR836" s="7"/>
      <c r="HS836" s="7"/>
      <c r="HT836" s="7"/>
      <c r="HU836" s="7"/>
      <c r="HV836" s="7"/>
      <c r="HW836" s="7"/>
      <c r="HX836" s="7"/>
      <c r="HY836" s="7"/>
      <c r="HZ836" s="7"/>
      <c r="IA836" s="7"/>
      <c r="IB836" s="7"/>
      <c r="IC836" s="7"/>
      <c r="ID836" s="7"/>
      <c r="IE836" s="7"/>
      <c r="IF836" s="7"/>
      <c r="IG836" s="7"/>
      <c r="IH836" s="7"/>
      <c r="II836" s="7"/>
      <c r="IJ836" s="7"/>
      <c r="IK836" s="7"/>
      <c r="IL836" s="7"/>
      <c r="IM836" s="7"/>
      <c r="IN836" s="7"/>
      <c r="IO836" s="7"/>
      <c r="IP836" s="7"/>
      <c r="IQ836" s="7"/>
      <c r="IR836" s="7"/>
      <c r="IS836" s="7"/>
      <c r="IT836" s="7"/>
      <c r="IU836" s="7"/>
      <c r="IV836" s="7"/>
      <c r="IW836" s="7"/>
      <c r="IX836" s="7"/>
      <c r="IY836" s="7"/>
      <c r="IZ836" s="7"/>
      <c r="JA836" s="7"/>
      <c r="JB836" s="7"/>
      <c r="JC836" s="7"/>
      <c r="JD836" s="7"/>
      <c r="JE836" s="7"/>
      <c r="JF836" s="7"/>
      <c r="JG836" s="7"/>
      <c r="JH836" s="7"/>
      <c r="JI836" s="7"/>
      <c r="JJ836" s="7"/>
      <c r="JK836" s="7"/>
      <c r="JL836" s="7"/>
      <c r="JM836" s="7"/>
      <c r="JN836" s="7"/>
      <c r="JO836" s="7"/>
      <c r="JP836" s="7"/>
      <c r="JQ836" s="7"/>
      <c r="JR836" s="7"/>
      <c r="JS836" s="7"/>
      <c r="JT836" s="7"/>
      <c r="JU836" s="7"/>
      <c r="JV836" s="7"/>
      <c r="JW836" s="7"/>
      <c r="JX836" s="7"/>
      <c r="JY836" s="7"/>
      <c r="JZ836" s="7"/>
      <c r="KA836" s="7"/>
      <c r="KB836" s="7"/>
      <c r="KC836" s="7"/>
      <c r="KD836" s="7"/>
      <c r="KE836" s="7"/>
      <c r="KF836" s="7"/>
      <c r="KG836" s="7"/>
      <c r="KH836" s="7"/>
      <c r="KI836" s="7"/>
      <c r="KJ836" s="7"/>
      <c r="KK836" s="7"/>
      <c r="KL836" s="7"/>
      <c r="KM836" s="7"/>
      <c r="KN836" s="7"/>
      <c r="KO836" s="7"/>
      <c r="KP836" s="7"/>
      <c r="KQ836" s="7"/>
      <c r="KR836" s="7"/>
      <c r="KS836" s="7"/>
      <c r="KT836" s="7"/>
      <c r="KU836" s="7"/>
      <c r="KV836" s="7"/>
      <c r="KW836" s="7"/>
      <c r="KX836" s="7"/>
      <c r="KY836" s="7"/>
      <c r="KZ836" s="7"/>
      <c r="LA836" s="7"/>
      <c r="LB836" s="7"/>
      <c r="LC836" s="7"/>
      <c r="LD836" s="7"/>
      <c r="LE836" s="7"/>
      <c r="LF836" s="7"/>
      <c r="LG836" s="7"/>
      <c r="LH836" s="7"/>
      <c r="LI836" s="7"/>
      <c r="LJ836" s="7"/>
      <c r="LK836" s="7"/>
      <c r="LL836" s="7"/>
      <c r="LM836" s="7"/>
      <c r="LN836" s="7"/>
      <c r="LO836" s="7"/>
      <c r="LP836" s="7"/>
      <c r="LQ836" s="7"/>
      <c r="LR836" s="7"/>
      <c r="LS836" s="7"/>
      <c r="LT836" s="7"/>
      <c r="LU836" s="7"/>
      <c r="LV836" s="7"/>
      <c r="LW836" s="7"/>
      <c r="LX836" s="7"/>
      <c r="LY836" s="7"/>
      <c r="LZ836" s="7"/>
      <c r="MA836" s="7"/>
      <c r="MB836" s="7"/>
      <c r="MC836" s="7"/>
      <c r="MD836" s="7"/>
      <c r="ME836" s="7"/>
      <c r="MF836" s="7"/>
      <c r="MG836" s="7"/>
      <c r="MH836" s="7"/>
      <c r="MI836" s="7"/>
      <c r="MJ836" s="7"/>
      <c r="MK836" s="7"/>
      <c r="ML836" s="7"/>
      <c r="MM836" s="7"/>
      <c r="MN836" s="7"/>
      <c r="MO836" s="7"/>
      <c r="MP836" s="7"/>
      <c r="MQ836" s="7"/>
      <c r="MR836" s="7"/>
      <c r="MS836" s="7"/>
      <c r="MT836" s="7"/>
      <c r="MU836" s="7"/>
      <c r="MV836" s="7"/>
      <c r="MW836" s="7"/>
      <c r="MX836" s="7"/>
      <c r="MY836" s="7"/>
      <c r="MZ836" s="7"/>
      <c r="NA836" s="7"/>
      <c r="NB836" s="7"/>
      <c r="NC836" s="7"/>
      <c r="ND836" s="7"/>
      <c r="NE836" s="7"/>
      <c r="NF836" s="7"/>
      <c r="NG836" s="7"/>
      <c r="NH836" s="7"/>
      <c r="NI836" s="7"/>
      <c r="NJ836" s="7"/>
      <c r="NK836" s="7"/>
      <c r="NL836" s="7"/>
      <c r="NM836" s="7"/>
      <c r="NN836" s="7"/>
      <c r="NO836" s="7"/>
      <c r="NP836" s="7"/>
      <c r="NQ836" s="7"/>
      <c r="NR836" s="7"/>
      <c r="NS836" s="7"/>
      <c r="NT836" s="7"/>
      <c r="NU836" s="7"/>
      <c r="NV836" s="7"/>
      <c r="NW836" s="7"/>
      <c r="NX836" s="7"/>
      <c r="NY836" s="7"/>
      <c r="NZ836" s="7"/>
      <c r="OA836" s="7"/>
      <c r="OB836" s="7"/>
      <c r="OC836" s="7"/>
      <c r="OD836" s="7"/>
      <c r="OE836" s="7"/>
      <c r="OF836" s="7"/>
      <c r="OG836" s="7"/>
      <c r="OH836" s="7"/>
      <c r="OI836" s="7"/>
      <c r="OJ836" s="7"/>
      <c r="OK836" s="7"/>
      <c r="OL836" s="7"/>
      <c r="OM836" s="7"/>
      <c r="ON836" s="7"/>
      <c r="OO836" s="7"/>
      <c r="OP836" s="7"/>
      <c r="OQ836" s="7"/>
      <c r="OR836" s="7"/>
      <c r="OS836" s="7"/>
      <c r="OT836" s="7"/>
      <c r="OU836" s="7"/>
      <c r="OV836" s="7"/>
      <c r="OW836" s="7"/>
      <c r="OX836" s="7"/>
      <c r="OY836" s="7"/>
      <c r="OZ836" s="7"/>
      <c r="PA836" s="7"/>
      <c r="PB836" s="7"/>
      <c r="PC836" s="7"/>
      <c r="PD836" s="7"/>
      <c r="PE836" s="7"/>
      <c r="PF836" s="7"/>
      <c r="PG836" s="7"/>
      <c r="PH836" s="7"/>
      <c r="PI836" s="7"/>
      <c r="PJ836" s="7"/>
      <c r="PK836" s="7"/>
      <c r="PL836" s="7"/>
      <c r="PM836" s="7"/>
      <c r="PN836" s="7"/>
      <c r="PO836" s="7"/>
      <c r="PP836" s="7"/>
      <c r="PQ836" s="7"/>
      <c r="PR836" s="7"/>
      <c r="PS836" s="7"/>
      <c r="PT836" s="7"/>
      <c r="PU836" s="7"/>
      <c r="PV836" s="7"/>
      <c r="PW836" s="7"/>
      <c r="PX836" s="7"/>
      <c r="PY836" s="7"/>
      <c r="PZ836" s="7"/>
      <c r="QA836" s="7"/>
      <c r="QB836" s="7"/>
      <c r="QC836" s="7"/>
      <c r="QD836" s="7"/>
      <c r="QE836" s="7"/>
      <c r="QF836" s="7"/>
      <c r="QG836" s="7"/>
      <c r="QH836" s="7"/>
      <c r="QI836" s="7"/>
      <c r="QJ836" s="7"/>
      <c r="QK836" s="7"/>
      <c r="QL836" s="7"/>
      <c r="QM836" s="7"/>
      <c r="QN836" s="7"/>
      <c r="QO836" s="7"/>
      <c r="QP836" s="7"/>
      <c r="QQ836" s="7"/>
      <c r="QR836" s="7"/>
      <c r="QS836" s="7"/>
      <c r="QT836" s="7"/>
      <c r="QU836" s="7"/>
      <c r="QV836" s="7"/>
      <c r="QW836" s="7"/>
      <c r="QX836" s="7"/>
      <c r="QY836" s="7"/>
      <c r="QZ836" s="7"/>
      <c r="RA836" s="7"/>
      <c r="RB836" s="7"/>
      <c r="RC836" s="7"/>
      <c r="RD836" s="7"/>
      <c r="RE836" s="7"/>
      <c r="RF836" s="7"/>
      <c r="RG836" s="7"/>
      <c r="RH836" s="7"/>
      <c r="RI836" s="7"/>
      <c r="RJ836" s="7"/>
      <c r="RK836" s="7"/>
      <c r="RL836" s="7"/>
      <c r="RM836" s="7"/>
      <c r="RN836" s="7"/>
      <c r="RO836" s="7"/>
      <c r="RP836" s="7"/>
      <c r="RQ836" s="7"/>
      <c r="RR836" s="7"/>
      <c r="RS836" s="7"/>
      <c r="RT836" s="7"/>
      <c r="RU836" s="7"/>
      <c r="RV836" s="7"/>
      <c r="RW836" s="7"/>
      <c r="RX836" s="7"/>
      <c r="RY836" s="7"/>
      <c r="RZ836" s="7"/>
      <c r="SA836" s="7"/>
      <c r="SB836" s="7"/>
      <c r="SC836" s="7"/>
      <c r="SD836" s="7"/>
      <c r="SE836" s="7"/>
      <c r="SF836" s="7"/>
      <c r="SG836" s="7"/>
      <c r="SH836" s="7"/>
      <c r="SI836" s="7"/>
      <c r="SJ836" s="7"/>
      <c r="SK836" s="7"/>
    </row>
    <row r="837" ht="14.2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  <c r="DT837" s="7"/>
      <c r="DU837" s="7"/>
      <c r="DV837" s="7"/>
      <c r="DW837" s="7"/>
      <c r="DX837" s="7"/>
      <c r="DY837" s="7"/>
      <c r="DZ837" s="7"/>
      <c r="EA837" s="7"/>
      <c r="EB837" s="7"/>
      <c r="EC837" s="7"/>
      <c r="ED837" s="7"/>
      <c r="EE837" s="7"/>
      <c r="EF837" s="7"/>
      <c r="EG837" s="7"/>
      <c r="EH837" s="7"/>
      <c r="EI837" s="7"/>
      <c r="EJ837" s="7"/>
      <c r="EK837" s="7"/>
      <c r="EL837" s="7"/>
      <c r="EM837" s="7"/>
      <c r="EN837" s="7"/>
      <c r="EO837" s="7"/>
      <c r="EP837" s="7"/>
      <c r="EQ837" s="7"/>
      <c r="ER837" s="7"/>
      <c r="ES837" s="7"/>
      <c r="ET837" s="7"/>
      <c r="EU837" s="7"/>
      <c r="EV837" s="7"/>
      <c r="EW837" s="7"/>
      <c r="EX837" s="7"/>
      <c r="EY837" s="7"/>
      <c r="EZ837" s="7"/>
      <c r="FA837" s="7"/>
      <c r="FB837" s="7"/>
      <c r="FC837" s="7"/>
      <c r="FD837" s="7"/>
      <c r="FE837" s="7"/>
      <c r="FF837" s="7"/>
      <c r="FG837" s="7"/>
      <c r="FH837" s="7"/>
      <c r="FI837" s="7"/>
      <c r="FJ837" s="7"/>
      <c r="FK837" s="7"/>
      <c r="FL837" s="7"/>
      <c r="FM837" s="7"/>
      <c r="FN837" s="7"/>
      <c r="FO837" s="7"/>
      <c r="FP837" s="7"/>
      <c r="FQ837" s="7"/>
      <c r="FR837" s="7"/>
      <c r="FS837" s="7"/>
      <c r="FT837" s="7"/>
      <c r="FU837" s="7"/>
      <c r="FV837" s="7"/>
      <c r="FW837" s="7"/>
      <c r="FX837" s="7"/>
      <c r="FY837" s="7"/>
      <c r="FZ837" s="7"/>
      <c r="GA837" s="7"/>
      <c r="GB837" s="7"/>
      <c r="GC837" s="7"/>
      <c r="GD837" s="7"/>
      <c r="GE837" s="7"/>
      <c r="GF837" s="7"/>
      <c r="GG837" s="7"/>
      <c r="GH837" s="7"/>
      <c r="GI837" s="7"/>
      <c r="GJ837" s="7"/>
      <c r="GK837" s="7"/>
      <c r="GL837" s="7"/>
      <c r="GM837" s="7"/>
      <c r="GN837" s="7"/>
      <c r="GO837" s="7"/>
      <c r="GP837" s="7"/>
      <c r="GQ837" s="7"/>
      <c r="GR837" s="7"/>
      <c r="GS837" s="7"/>
      <c r="GT837" s="7"/>
      <c r="GU837" s="7"/>
      <c r="GV837" s="7"/>
      <c r="GW837" s="7"/>
      <c r="GX837" s="7"/>
      <c r="GY837" s="7"/>
      <c r="GZ837" s="7"/>
      <c r="HA837" s="7"/>
      <c r="HB837" s="7"/>
      <c r="HC837" s="7"/>
      <c r="HD837" s="7"/>
      <c r="HE837" s="7"/>
      <c r="HF837" s="7"/>
      <c r="HG837" s="7"/>
      <c r="HH837" s="7"/>
      <c r="HI837" s="7"/>
      <c r="HJ837" s="7"/>
      <c r="HK837" s="7"/>
      <c r="HL837" s="7"/>
      <c r="HM837" s="7"/>
      <c r="HN837" s="7"/>
      <c r="HO837" s="7"/>
      <c r="HP837" s="7"/>
      <c r="HQ837" s="7"/>
      <c r="HR837" s="7"/>
      <c r="HS837" s="7"/>
      <c r="HT837" s="7"/>
      <c r="HU837" s="7"/>
      <c r="HV837" s="7"/>
      <c r="HW837" s="7"/>
      <c r="HX837" s="7"/>
      <c r="HY837" s="7"/>
      <c r="HZ837" s="7"/>
      <c r="IA837" s="7"/>
      <c r="IB837" s="7"/>
      <c r="IC837" s="7"/>
      <c r="ID837" s="7"/>
      <c r="IE837" s="7"/>
      <c r="IF837" s="7"/>
      <c r="IG837" s="7"/>
      <c r="IH837" s="7"/>
      <c r="II837" s="7"/>
      <c r="IJ837" s="7"/>
      <c r="IK837" s="7"/>
      <c r="IL837" s="7"/>
      <c r="IM837" s="7"/>
      <c r="IN837" s="7"/>
      <c r="IO837" s="7"/>
      <c r="IP837" s="7"/>
      <c r="IQ837" s="7"/>
      <c r="IR837" s="7"/>
      <c r="IS837" s="7"/>
      <c r="IT837" s="7"/>
      <c r="IU837" s="7"/>
      <c r="IV837" s="7"/>
      <c r="IW837" s="7"/>
      <c r="IX837" s="7"/>
      <c r="IY837" s="7"/>
      <c r="IZ837" s="7"/>
      <c r="JA837" s="7"/>
      <c r="JB837" s="7"/>
      <c r="JC837" s="7"/>
      <c r="JD837" s="7"/>
      <c r="JE837" s="7"/>
      <c r="JF837" s="7"/>
      <c r="JG837" s="7"/>
      <c r="JH837" s="7"/>
      <c r="JI837" s="7"/>
      <c r="JJ837" s="7"/>
      <c r="JK837" s="7"/>
      <c r="JL837" s="7"/>
      <c r="JM837" s="7"/>
      <c r="JN837" s="7"/>
      <c r="JO837" s="7"/>
      <c r="JP837" s="7"/>
      <c r="JQ837" s="7"/>
      <c r="JR837" s="7"/>
      <c r="JS837" s="7"/>
      <c r="JT837" s="7"/>
      <c r="JU837" s="7"/>
      <c r="JV837" s="7"/>
      <c r="JW837" s="7"/>
      <c r="JX837" s="7"/>
      <c r="JY837" s="7"/>
      <c r="JZ837" s="7"/>
      <c r="KA837" s="7"/>
      <c r="KB837" s="7"/>
      <c r="KC837" s="7"/>
      <c r="KD837" s="7"/>
      <c r="KE837" s="7"/>
      <c r="KF837" s="7"/>
      <c r="KG837" s="7"/>
      <c r="KH837" s="7"/>
      <c r="KI837" s="7"/>
      <c r="KJ837" s="7"/>
      <c r="KK837" s="7"/>
      <c r="KL837" s="7"/>
      <c r="KM837" s="7"/>
      <c r="KN837" s="7"/>
      <c r="KO837" s="7"/>
      <c r="KP837" s="7"/>
      <c r="KQ837" s="7"/>
      <c r="KR837" s="7"/>
      <c r="KS837" s="7"/>
      <c r="KT837" s="7"/>
      <c r="KU837" s="7"/>
      <c r="KV837" s="7"/>
      <c r="KW837" s="7"/>
      <c r="KX837" s="7"/>
      <c r="KY837" s="7"/>
      <c r="KZ837" s="7"/>
      <c r="LA837" s="7"/>
      <c r="LB837" s="7"/>
      <c r="LC837" s="7"/>
      <c r="LD837" s="7"/>
      <c r="LE837" s="7"/>
      <c r="LF837" s="7"/>
      <c r="LG837" s="7"/>
      <c r="LH837" s="7"/>
      <c r="LI837" s="7"/>
      <c r="LJ837" s="7"/>
      <c r="LK837" s="7"/>
      <c r="LL837" s="7"/>
      <c r="LM837" s="7"/>
      <c r="LN837" s="7"/>
      <c r="LO837" s="7"/>
      <c r="LP837" s="7"/>
      <c r="LQ837" s="7"/>
      <c r="LR837" s="7"/>
      <c r="LS837" s="7"/>
      <c r="LT837" s="7"/>
      <c r="LU837" s="7"/>
      <c r="LV837" s="7"/>
      <c r="LW837" s="7"/>
      <c r="LX837" s="7"/>
      <c r="LY837" s="7"/>
      <c r="LZ837" s="7"/>
      <c r="MA837" s="7"/>
      <c r="MB837" s="7"/>
      <c r="MC837" s="7"/>
      <c r="MD837" s="7"/>
      <c r="ME837" s="7"/>
      <c r="MF837" s="7"/>
      <c r="MG837" s="7"/>
      <c r="MH837" s="7"/>
      <c r="MI837" s="7"/>
      <c r="MJ837" s="7"/>
      <c r="MK837" s="7"/>
      <c r="ML837" s="7"/>
      <c r="MM837" s="7"/>
      <c r="MN837" s="7"/>
      <c r="MO837" s="7"/>
      <c r="MP837" s="7"/>
      <c r="MQ837" s="7"/>
      <c r="MR837" s="7"/>
      <c r="MS837" s="7"/>
      <c r="MT837" s="7"/>
      <c r="MU837" s="7"/>
      <c r="MV837" s="7"/>
      <c r="MW837" s="7"/>
      <c r="MX837" s="7"/>
      <c r="MY837" s="7"/>
      <c r="MZ837" s="7"/>
      <c r="NA837" s="7"/>
      <c r="NB837" s="7"/>
      <c r="NC837" s="7"/>
      <c r="ND837" s="7"/>
      <c r="NE837" s="7"/>
      <c r="NF837" s="7"/>
      <c r="NG837" s="7"/>
      <c r="NH837" s="7"/>
      <c r="NI837" s="7"/>
      <c r="NJ837" s="7"/>
      <c r="NK837" s="7"/>
      <c r="NL837" s="7"/>
      <c r="NM837" s="7"/>
      <c r="NN837" s="7"/>
      <c r="NO837" s="7"/>
      <c r="NP837" s="7"/>
      <c r="NQ837" s="7"/>
      <c r="NR837" s="7"/>
      <c r="NS837" s="7"/>
      <c r="NT837" s="7"/>
      <c r="NU837" s="7"/>
      <c r="NV837" s="7"/>
      <c r="NW837" s="7"/>
      <c r="NX837" s="7"/>
      <c r="NY837" s="7"/>
      <c r="NZ837" s="7"/>
      <c r="OA837" s="7"/>
      <c r="OB837" s="7"/>
      <c r="OC837" s="7"/>
      <c r="OD837" s="7"/>
      <c r="OE837" s="7"/>
      <c r="OF837" s="7"/>
      <c r="OG837" s="7"/>
      <c r="OH837" s="7"/>
      <c r="OI837" s="7"/>
      <c r="OJ837" s="7"/>
      <c r="OK837" s="7"/>
      <c r="OL837" s="7"/>
      <c r="OM837" s="7"/>
      <c r="ON837" s="7"/>
      <c r="OO837" s="7"/>
      <c r="OP837" s="7"/>
      <c r="OQ837" s="7"/>
      <c r="OR837" s="7"/>
      <c r="OS837" s="7"/>
      <c r="OT837" s="7"/>
      <c r="OU837" s="7"/>
      <c r="OV837" s="7"/>
      <c r="OW837" s="7"/>
      <c r="OX837" s="7"/>
      <c r="OY837" s="7"/>
      <c r="OZ837" s="7"/>
      <c r="PA837" s="7"/>
      <c r="PB837" s="7"/>
      <c r="PC837" s="7"/>
      <c r="PD837" s="7"/>
      <c r="PE837" s="7"/>
      <c r="PF837" s="7"/>
      <c r="PG837" s="7"/>
      <c r="PH837" s="7"/>
      <c r="PI837" s="7"/>
      <c r="PJ837" s="7"/>
      <c r="PK837" s="7"/>
      <c r="PL837" s="7"/>
      <c r="PM837" s="7"/>
      <c r="PN837" s="7"/>
      <c r="PO837" s="7"/>
      <c r="PP837" s="7"/>
      <c r="PQ837" s="7"/>
      <c r="PR837" s="7"/>
      <c r="PS837" s="7"/>
      <c r="PT837" s="7"/>
      <c r="PU837" s="7"/>
      <c r="PV837" s="7"/>
      <c r="PW837" s="7"/>
      <c r="PX837" s="7"/>
      <c r="PY837" s="7"/>
      <c r="PZ837" s="7"/>
      <c r="QA837" s="7"/>
      <c r="QB837" s="7"/>
      <c r="QC837" s="7"/>
      <c r="QD837" s="7"/>
      <c r="QE837" s="7"/>
      <c r="QF837" s="7"/>
      <c r="QG837" s="7"/>
      <c r="QH837" s="7"/>
      <c r="QI837" s="7"/>
      <c r="QJ837" s="7"/>
      <c r="QK837" s="7"/>
      <c r="QL837" s="7"/>
      <c r="QM837" s="7"/>
      <c r="QN837" s="7"/>
      <c r="QO837" s="7"/>
      <c r="QP837" s="7"/>
      <c r="QQ837" s="7"/>
      <c r="QR837" s="7"/>
      <c r="QS837" s="7"/>
      <c r="QT837" s="7"/>
      <c r="QU837" s="7"/>
      <c r="QV837" s="7"/>
      <c r="QW837" s="7"/>
      <c r="QX837" s="7"/>
      <c r="QY837" s="7"/>
      <c r="QZ837" s="7"/>
      <c r="RA837" s="7"/>
      <c r="RB837" s="7"/>
      <c r="RC837" s="7"/>
      <c r="RD837" s="7"/>
      <c r="RE837" s="7"/>
      <c r="RF837" s="7"/>
      <c r="RG837" s="7"/>
      <c r="RH837" s="7"/>
      <c r="RI837" s="7"/>
      <c r="RJ837" s="7"/>
      <c r="RK837" s="7"/>
      <c r="RL837" s="7"/>
      <c r="RM837" s="7"/>
      <c r="RN837" s="7"/>
      <c r="RO837" s="7"/>
      <c r="RP837" s="7"/>
      <c r="RQ837" s="7"/>
      <c r="RR837" s="7"/>
      <c r="RS837" s="7"/>
      <c r="RT837" s="7"/>
      <c r="RU837" s="7"/>
      <c r="RV837" s="7"/>
      <c r="RW837" s="7"/>
      <c r="RX837" s="7"/>
      <c r="RY837" s="7"/>
      <c r="RZ837" s="7"/>
      <c r="SA837" s="7"/>
      <c r="SB837" s="7"/>
      <c r="SC837" s="7"/>
      <c r="SD837" s="7"/>
      <c r="SE837" s="7"/>
      <c r="SF837" s="7"/>
      <c r="SG837" s="7"/>
      <c r="SH837" s="7"/>
      <c r="SI837" s="7"/>
      <c r="SJ837" s="7"/>
      <c r="SK837" s="7"/>
    </row>
    <row r="838" ht="14.2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  <c r="DT838" s="7"/>
      <c r="DU838" s="7"/>
      <c r="DV838" s="7"/>
      <c r="DW838" s="7"/>
      <c r="DX838" s="7"/>
      <c r="DY838" s="7"/>
      <c r="DZ838" s="7"/>
      <c r="EA838" s="7"/>
      <c r="EB838" s="7"/>
      <c r="EC838" s="7"/>
      <c r="ED838" s="7"/>
      <c r="EE838" s="7"/>
      <c r="EF838" s="7"/>
      <c r="EG838" s="7"/>
      <c r="EH838" s="7"/>
      <c r="EI838" s="7"/>
      <c r="EJ838" s="7"/>
      <c r="EK838" s="7"/>
      <c r="EL838" s="7"/>
      <c r="EM838" s="7"/>
      <c r="EN838" s="7"/>
      <c r="EO838" s="7"/>
      <c r="EP838" s="7"/>
      <c r="EQ838" s="7"/>
      <c r="ER838" s="7"/>
      <c r="ES838" s="7"/>
      <c r="ET838" s="7"/>
      <c r="EU838" s="7"/>
      <c r="EV838" s="7"/>
      <c r="EW838" s="7"/>
      <c r="EX838" s="7"/>
      <c r="EY838" s="7"/>
      <c r="EZ838" s="7"/>
      <c r="FA838" s="7"/>
      <c r="FB838" s="7"/>
      <c r="FC838" s="7"/>
      <c r="FD838" s="7"/>
      <c r="FE838" s="7"/>
      <c r="FF838" s="7"/>
      <c r="FG838" s="7"/>
      <c r="FH838" s="7"/>
      <c r="FI838" s="7"/>
      <c r="FJ838" s="7"/>
      <c r="FK838" s="7"/>
      <c r="FL838" s="7"/>
      <c r="FM838" s="7"/>
      <c r="FN838" s="7"/>
      <c r="FO838" s="7"/>
      <c r="FP838" s="7"/>
      <c r="FQ838" s="7"/>
      <c r="FR838" s="7"/>
      <c r="FS838" s="7"/>
      <c r="FT838" s="7"/>
      <c r="FU838" s="7"/>
      <c r="FV838" s="7"/>
      <c r="FW838" s="7"/>
      <c r="FX838" s="7"/>
      <c r="FY838" s="7"/>
      <c r="FZ838" s="7"/>
      <c r="GA838" s="7"/>
      <c r="GB838" s="7"/>
      <c r="GC838" s="7"/>
      <c r="GD838" s="7"/>
      <c r="GE838" s="7"/>
      <c r="GF838" s="7"/>
      <c r="GG838" s="7"/>
      <c r="GH838" s="7"/>
      <c r="GI838" s="7"/>
      <c r="GJ838" s="7"/>
      <c r="GK838" s="7"/>
      <c r="GL838" s="7"/>
      <c r="GM838" s="7"/>
      <c r="GN838" s="7"/>
      <c r="GO838" s="7"/>
      <c r="GP838" s="7"/>
      <c r="GQ838" s="7"/>
      <c r="GR838" s="7"/>
      <c r="GS838" s="7"/>
      <c r="GT838" s="7"/>
      <c r="GU838" s="7"/>
      <c r="GV838" s="7"/>
      <c r="GW838" s="7"/>
      <c r="GX838" s="7"/>
      <c r="GY838" s="7"/>
      <c r="GZ838" s="7"/>
      <c r="HA838" s="7"/>
      <c r="HB838" s="7"/>
      <c r="HC838" s="7"/>
      <c r="HD838" s="7"/>
      <c r="HE838" s="7"/>
      <c r="HF838" s="7"/>
      <c r="HG838" s="7"/>
      <c r="HH838" s="7"/>
      <c r="HI838" s="7"/>
      <c r="HJ838" s="7"/>
      <c r="HK838" s="7"/>
      <c r="HL838" s="7"/>
      <c r="HM838" s="7"/>
      <c r="HN838" s="7"/>
      <c r="HO838" s="7"/>
      <c r="HP838" s="7"/>
      <c r="HQ838" s="7"/>
      <c r="HR838" s="7"/>
      <c r="HS838" s="7"/>
      <c r="HT838" s="7"/>
      <c r="HU838" s="7"/>
      <c r="HV838" s="7"/>
      <c r="HW838" s="7"/>
      <c r="HX838" s="7"/>
      <c r="HY838" s="7"/>
      <c r="HZ838" s="7"/>
      <c r="IA838" s="7"/>
      <c r="IB838" s="7"/>
      <c r="IC838" s="7"/>
      <c r="ID838" s="7"/>
      <c r="IE838" s="7"/>
      <c r="IF838" s="7"/>
      <c r="IG838" s="7"/>
      <c r="IH838" s="7"/>
      <c r="II838" s="7"/>
      <c r="IJ838" s="7"/>
      <c r="IK838" s="7"/>
      <c r="IL838" s="7"/>
      <c r="IM838" s="7"/>
      <c r="IN838" s="7"/>
      <c r="IO838" s="7"/>
      <c r="IP838" s="7"/>
      <c r="IQ838" s="7"/>
      <c r="IR838" s="7"/>
      <c r="IS838" s="7"/>
      <c r="IT838" s="7"/>
      <c r="IU838" s="7"/>
      <c r="IV838" s="7"/>
      <c r="IW838" s="7"/>
      <c r="IX838" s="7"/>
      <c r="IY838" s="7"/>
      <c r="IZ838" s="7"/>
      <c r="JA838" s="7"/>
      <c r="JB838" s="7"/>
      <c r="JC838" s="7"/>
      <c r="JD838" s="7"/>
      <c r="JE838" s="7"/>
      <c r="JF838" s="7"/>
      <c r="JG838" s="7"/>
      <c r="JH838" s="7"/>
      <c r="JI838" s="7"/>
      <c r="JJ838" s="7"/>
      <c r="JK838" s="7"/>
      <c r="JL838" s="7"/>
      <c r="JM838" s="7"/>
      <c r="JN838" s="7"/>
      <c r="JO838" s="7"/>
      <c r="JP838" s="7"/>
      <c r="JQ838" s="7"/>
      <c r="JR838" s="7"/>
      <c r="JS838" s="7"/>
      <c r="JT838" s="7"/>
      <c r="JU838" s="7"/>
      <c r="JV838" s="7"/>
      <c r="JW838" s="7"/>
      <c r="JX838" s="7"/>
      <c r="JY838" s="7"/>
      <c r="JZ838" s="7"/>
      <c r="KA838" s="7"/>
      <c r="KB838" s="7"/>
      <c r="KC838" s="7"/>
      <c r="KD838" s="7"/>
      <c r="KE838" s="7"/>
      <c r="KF838" s="7"/>
      <c r="KG838" s="7"/>
      <c r="KH838" s="7"/>
      <c r="KI838" s="7"/>
      <c r="KJ838" s="7"/>
      <c r="KK838" s="7"/>
      <c r="KL838" s="7"/>
      <c r="KM838" s="7"/>
      <c r="KN838" s="7"/>
      <c r="KO838" s="7"/>
      <c r="KP838" s="7"/>
      <c r="KQ838" s="7"/>
      <c r="KR838" s="7"/>
      <c r="KS838" s="7"/>
      <c r="KT838" s="7"/>
      <c r="KU838" s="7"/>
      <c r="KV838" s="7"/>
      <c r="KW838" s="7"/>
      <c r="KX838" s="7"/>
      <c r="KY838" s="7"/>
      <c r="KZ838" s="7"/>
      <c r="LA838" s="7"/>
      <c r="LB838" s="7"/>
      <c r="LC838" s="7"/>
      <c r="LD838" s="7"/>
      <c r="LE838" s="7"/>
      <c r="LF838" s="7"/>
      <c r="LG838" s="7"/>
      <c r="LH838" s="7"/>
      <c r="LI838" s="7"/>
      <c r="LJ838" s="7"/>
      <c r="LK838" s="7"/>
      <c r="LL838" s="7"/>
      <c r="LM838" s="7"/>
      <c r="LN838" s="7"/>
      <c r="LO838" s="7"/>
      <c r="LP838" s="7"/>
      <c r="LQ838" s="7"/>
      <c r="LR838" s="7"/>
      <c r="LS838" s="7"/>
      <c r="LT838" s="7"/>
      <c r="LU838" s="7"/>
      <c r="LV838" s="7"/>
      <c r="LW838" s="7"/>
      <c r="LX838" s="7"/>
      <c r="LY838" s="7"/>
      <c r="LZ838" s="7"/>
      <c r="MA838" s="7"/>
      <c r="MB838" s="7"/>
      <c r="MC838" s="7"/>
      <c r="MD838" s="7"/>
      <c r="ME838" s="7"/>
      <c r="MF838" s="7"/>
      <c r="MG838" s="7"/>
      <c r="MH838" s="7"/>
      <c r="MI838" s="7"/>
      <c r="MJ838" s="7"/>
      <c r="MK838" s="7"/>
      <c r="ML838" s="7"/>
      <c r="MM838" s="7"/>
      <c r="MN838" s="7"/>
      <c r="MO838" s="7"/>
      <c r="MP838" s="7"/>
      <c r="MQ838" s="7"/>
      <c r="MR838" s="7"/>
      <c r="MS838" s="7"/>
      <c r="MT838" s="7"/>
      <c r="MU838" s="7"/>
      <c r="MV838" s="7"/>
      <c r="MW838" s="7"/>
      <c r="MX838" s="7"/>
      <c r="MY838" s="7"/>
      <c r="MZ838" s="7"/>
      <c r="NA838" s="7"/>
      <c r="NB838" s="7"/>
      <c r="NC838" s="7"/>
      <c r="ND838" s="7"/>
      <c r="NE838" s="7"/>
      <c r="NF838" s="7"/>
      <c r="NG838" s="7"/>
      <c r="NH838" s="7"/>
      <c r="NI838" s="7"/>
      <c r="NJ838" s="7"/>
      <c r="NK838" s="7"/>
      <c r="NL838" s="7"/>
      <c r="NM838" s="7"/>
      <c r="NN838" s="7"/>
      <c r="NO838" s="7"/>
      <c r="NP838" s="7"/>
      <c r="NQ838" s="7"/>
      <c r="NR838" s="7"/>
      <c r="NS838" s="7"/>
      <c r="NT838" s="7"/>
      <c r="NU838" s="7"/>
      <c r="NV838" s="7"/>
      <c r="NW838" s="7"/>
      <c r="NX838" s="7"/>
      <c r="NY838" s="7"/>
      <c r="NZ838" s="7"/>
      <c r="OA838" s="7"/>
      <c r="OB838" s="7"/>
      <c r="OC838" s="7"/>
      <c r="OD838" s="7"/>
      <c r="OE838" s="7"/>
      <c r="OF838" s="7"/>
      <c r="OG838" s="7"/>
      <c r="OH838" s="7"/>
      <c r="OI838" s="7"/>
      <c r="OJ838" s="7"/>
      <c r="OK838" s="7"/>
      <c r="OL838" s="7"/>
      <c r="OM838" s="7"/>
      <c r="ON838" s="7"/>
      <c r="OO838" s="7"/>
      <c r="OP838" s="7"/>
      <c r="OQ838" s="7"/>
      <c r="OR838" s="7"/>
      <c r="OS838" s="7"/>
      <c r="OT838" s="7"/>
      <c r="OU838" s="7"/>
      <c r="OV838" s="7"/>
      <c r="OW838" s="7"/>
      <c r="OX838" s="7"/>
      <c r="OY838" s="7"/>
      <c r="OZ838" s="7"/>
      <c r="PA838" s="7"/>
      <c r="PB838" s="7"/>
      <c r="PC838" s="7"/>
      <c r="PD838" s="7"/>
      <c r="PE838" s="7"/>
      <c r="PF838" s="7"/>
      <c r="PG838" s="7"/>
      <c r="PH838" s="7"/>
      <c r="PI838" s="7"/>
      <c r="PJ838" s="7"/>
      <c r="PK838" s="7"/>
      <c r="PL838" s="7"/>
      <c r="PM838" s="7"/>
      <c r="PN838" s="7"/>
      <c r="PO838" s="7"/>
      <c r="PP838" s="7"/>
      <c r="PQ838" s="7"/>
      <c r="PR838" s="7"/>
      <c r="PS838" s="7"/>
      <c r="PT838" s="7"/>
      <c r="PU838" s="7"/>
      <c r="PV838" s="7"/>
      <c r="PW838" s="7"/>
      <c r="PX838" s="7"/>
      <c r="PY838" s="7"/>
      <c r="PZ838" s="7"/>
      <c r="QA838" s="7"/>
      <c r="QB838" s="7"/>
      <c r="QC838" s="7"/>
      <c r="QD838" s="7"/>
      <c r="QE838" s="7"/>
      <c r="QF838" s="7"/>
      <c r="QG838" s="7"/>
      <c r="QH838" s="7"/>
      <c r="QI838" s="7"/>
      <c r="QJ838" s="7"/>
      <c r="QK838" s="7"/>
      <c r="QL838" s="7"/>
      <c r="QM838" s="7"/>
      <c r="QN838" s="7"/>
      <c r="QO838" s="7"/>
      <c r="QP838" s="7"/>
      <c r="QQ838" s="7"/>
      <c r="QR838" s="7"/>
      <c r="QS838" s="7"/>
      <c r="QT838" s="7"/>
      <c r="QU838" s="7"/>
      <c r="QV838" s="7"/>
      <c r="QW838" s="7"/>
      <c r="QX838" s="7"/>
      <c r="QY838" s="7"/>
      <c r="QZ838" s="7"/>
      <c r="RA838" s="7"/>
      <c r="RB838" s="7"/>
      <c r="RC838" s="7"/>
      <c r="RD838" s="7"/>
      <c r="RE838" s="7"/>
      <c r="RF838" s="7"/>
      <c r="RG838" s="7"/>
      <c r="RH838" s="7"/>
      <c r="RI838" s="7"/>
      <c r="RJ838" s="7"/>
      <c r="RK838" s="7"/>
      <c r="RL838" s="7"/>
      <c r="RM838" s="7"/>
      <c r="RN838" s="7"/>
      <c r="RO838" s="7"/>
      <c r="RP838" s="7"/>
      <c r="RQ838" s="7"/>
      <c r="RR838" s="7"/>
      <c r="RS838" s="7"/>
      <c r="RT838" s="7"/>
      <c r="RU838" s="7"/>
      <c r="RV838" s="7"/>
      <c r="RW838" s="7"/>
      <c r="RX838" s="7"/>
      <c r="RY838" s="7"/>
      <c r="RZ838" s="7"/>
      <c r="SA838" s="7"/>
      <c r="SB838" s="7"/>
      <c r="SC838" s="7"/>
      <c r="SD838" s="7"/>
      <c r="SE838" s="7"/>
      <c r="SF838" s="7"/>
      <c r="SG838" s="7"/>
      <c r="SH838" s="7"/>
      <c r="SI838" s="7"/>
      <c r="SJ838" s="7"/>
      <c r="SK838" s="7"/>
    </row>
    <row r="839" ht="14.2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  <c r="DT839" s="7"/>
      <c r="DU839" s="7"/>
      <c r="DV839" s="7"/>
      <c r="DW839" s="7"/>
      <c r="DX839" s="7"/>
      <c r="DY839" s="7"/>
      <c r="DZ839" s="7"/>
      <c r="EA839" s="7"/>
      <c r="EB839" s="7"/>
      <c r="EC839" s="7"/>
      <c r="ED839" s="7"/>
      <c r="EE839" s="7"/>
      <c r="EF839" s="7"/>
      <c r="EG839" s="7"/>
      <c r="EH839" s="7"/>
      <c r="EI839" s="7"/>
      <c r="EJ839" s="7"/>
      <c r="EK839" s="7"/>
      <c r="EL839" s="7"/>
      <c r="EM839" s="7"/>
      <c r="EN839" s="7"/>
      <c r="EO839" s="7"/>
      <c r="EP839" s="7"/>
      <c r="EQ839" s="7"/>
      <c r="ER839" s="7"/>
      <c r="ES839" s="7"/>
      <c r="ET839" s="7"/>
      <c r="EU839" s="7"/>
      <c r="EV839" s="7"/>
      <c r="EW839" s="7"/>
      <c r="EX839" s="7"/>
      <c r="EY839" s="7"/>
      <c r="EZ839" s="7"/>
      <c r="FA839" s="7"/>
      <c r="FB839" s="7"/>
      <c r="FC839" s="7"/>
      <c r="FD839" s="7"/>
      <c r="FE839" s="7"/>
      <c r="FF839" s="7"/>
      <c r="FG839" s="7"/>
      <c r="FH839" s="7"/>
      <c r="FI839" s="7"/>
      <c r="FJ839" s="7"/>
      <c r="FK839" s="7"/>
      <c r="FL839" s="7"/>
      <c r="FM839" s="7"/>
      <c r="FN839" s="7"/>
      <c r="FO839" s="7"/>
      <c r="FP839" s="7"/>
      <c r="FQ839" s="7"/>
      <c r="FR839" s="7"/>
      <c r="FS839" s="7"/>
      <c r="FT839" s="7"/>
      <c r="FU839" s="7"/>
      <c r="FV839" s="7"/>
      <c r="FW839" s="7"/>
      <c r="FX839" s="7"/>
      <c r="FY839" s="7"/>
      <c r="FZ839" s="7"/>
      <c r="GA839" s="7"/>
      <c r="GB839" s="7"/>
      <c r="GC839" s="7"/>
      <c r="GD839" s="7"/>
      <c r="GE839" s="7"/>
      <c r="GF839" s="7"/>
      <c r="GG839" s="7"/>
      <c r="GH839" s="7"/>
      <c r="GI839" s="7"/>
      <c r="GJ839" s="7"/>
      <c r="GK839" s="7"/>
      <c r="GL839" s="7"/>
      <c r="GM839" s="7"/>
      <c r="GN839" s="7"/>
      <c r="GO839" s="7"/>
      <c r="GP839" s="7"/>
      <c r="GQ839" s="7"/>
      <c r="GR839" s="7"/>
      <c r="GS839" s="7"/>
      <c r="GT839" s="7"/>
      <c r="GU839" s="7"/>
      <c r="GV839" s="7"/>
      <c r="GW839" s="7"/>
      <c r="GX839" s="7"/>
      <c r="GY839" s="7"/>
      <c r="GZ839" s="7"/>
      <c r="HA839" s="7"/>
      <c r="HB839" s="7"/>
      <c r="HC839" s="7"/>
      <c r="HD839" s="7"/>
      <c r="HE839" s="7"/>
      <c r="HF839" s="7"/>
      <c r="HG839" s="7"/>
      <c r="HH839" s="7"/>
      <c r="HI839" s="7"/>
      <c r="HJ839" s="7"/>
      <c r="HK839" s="7"/>
      <c r="HL839" s="7"/>
      <c r="HM839" s="7"/>
      <c r="HN839" s="7"/>
      <c r="HO839" s="7"/>
      <c r="HP839" s="7"/>
      <c r="HQ839" s="7"/>
      <c r="HR839" s="7"/>
      <c r="HS839" s="7"/>
      <c r="HT839" s="7"/>
      <c r="HU839" s="7"/>
      <c r="HV839" s="7"/>
      <c r="HW839" s="7"/>
      <c r="HX839" s="7"/>
      <c r="HY839" s="7"/>
      <c r="HZ839" s="7"/>
      <c r="IA839" s="7"/>
      <c r="IB839" s="7"/>
      <c r="IC839" s="7"/>
      <c r="ID839" s="7"/>
      <c r="IE839" s="7"/>
      <c r="IF839" s="7"/>
      <c r="IG839" s="7"/>
      <c r="IH839" s="7"/>
      <c r="II839" s="7"/>
      <c r="IJ839" s="7"/>
      <c r="IK839" s="7"/>
      <c r="IL839" s="7"/>
      <c r="IM839" s="7"/>
      <c r="IN839" s="7"/>
      <c r="IO839" s="7"/>
      <c r="IP839" s="7"/>
      <c r="IQ839" s="7"/>
      <c r="IR839" s="7"/>
      <c r="IS839" s="7"/>
      <c r="IT839" s="7"/>
      <c r="IU839" s="7"/>
      <c r="IV839" s="7"/>
      <c r="IW839" s="7"/>
      <c r="IX839" s="7"/>
      <c r="IY839" s="7"/>
      <c r="IZ839" s="7"/>
      <c r="JA839" s="7"/>
      <c r="JB839" s="7"/>
      <c r="JC839" s="7"/>
      <c r="JD839" s="7"/>
      <c r="JE839" s="7"/>
      <c r="JF839" s="7"/>
      <c r="JG839" s="7"/>
      <c r="JH839" s="7"/>
      <c r="JI839" s="7"/>
      <c r="JJ839" s="7"/>
      <c r="JK839" s="7"/>
      <c r="JL839" s="7"/>
      <c r="JM839" s="7"/>
      <c r="JN839" s="7"/>
      <c r="JO839" s="7"/>
      <c r="JP839" s="7"/>
      <c r="JQ839" s="7"/>
      <c r="JR839" s="7"/>
      <c r="JS839" s="7"/>
      <c r="JT839" s="7"/>
      <c r="JU839" s="7"/>
      <c r="JV839" s="7"/>
      <c r="JW839" s="7"/>
      <c r="JX839" s="7"/>
      <c r="JY839" s="7"/>
      <c r="JZ839" s="7"/>
      <c r="KA839" s="7"/>
      <c r="KB839" s="7"/>
      <c r="KC839" s="7"/>
      <c r="KD839" s="7"/>
      <c r="KE839" s="7"/>
      <c r="KF839" s="7"/>
      <c r="KG839" s="7"/>
      <c r="KH839" s="7"/>
      <c r="KI839" s="7"/>
      <c r="KJ839" s="7"/>
      <c r="KK839" s="7"/>
      <c r="KL839" s="7"/>
      <c r="KM839" s="7"/>
      <c r="KN839" s="7"/>
      <c r="KO839" s="7"/>
      <c r="KP839" s="7"/>
      <c r="KQ839" s="7"/>
      <c r="KR839" s="7"/>
      <c r="KS839" s="7"/>
      <c r="KT839" s="7"/>
      <c r="KU839" s="7"/>
      <c r="KV839" s="7"/>
      <c r="KW839" s="7"/>
      <c r="KX839" s="7"/>
      <c r="KY839" s="7"/>
      <c r="KZ839" s="7"/>
      <c r="LA839" s="7"/>
      <c r="LB839" s="7"/>
      <c r="LC839" s="7"/>
      <c r="LD839" s="7"/>
      <c r="LE839" s="7"/>
      <c r="LF839" s="7"/>
      <c r="LG839" s="7"/>
      <c r="LH839" s="7"/>
      <c r="LI839" s="7"/>
      <c r="LJ839" s="7"/>
      <c r="LK839" s="7"/>
      <c r="LL839" s="7"/>
      <c r="LM839" s="7"/>
      <c r="LN839" s="7"/>
      <c r="LO839" s="7"/>
      <c r="LP839" s="7"/>
      <c r="LQ839" s="7"/>
      <c r="LR839" s="7"/>
      <c r="LS839" s="7"/>
      <c r="LT839" s="7"/>
      <c r="LU839" s="7"/>
      <c r="LV839" s="7"/>
      <c r="LW839" s="7"/>
      <c r="LX839" s="7"/>
      <c r="LY839" s="7"/>
      <c r="LZ839" s="7"/>
      <c r="MA839" s="7"/>
      <c r="MB839" s="7"/>
      <c r="MC839" s="7"/>
      <c r="MD839" s="7"/>
      <c r="ME839" s="7"/>
      <c r="MF839" s="7"/>
      <c r="MG839" s="7"/>
      <c r="MH839" s="7"/>
      <c r="MI839" s="7"/>
      <c r="MJ839" s="7"/>
      <c r="MK839" s="7"/>
      <c r="ML839" s="7"/>
      <c r="MM839" s="7"/>
      <c r="MN839" s="7"/>
      <c r="MO839" s="7"/>
      <c r="MP839" s="7"/>
      <c r="MQ839" s="7"/>
      <c r="MR839" s="7"/>
      <c r="MS839" s="7"/>
      <c r="MT839" s="7"/>
      <c r="MU839" s="7"/>
      <c r="MV839" s="7"/>
      <c r="MW839" s="7"/>
      <c r="MX839" s="7"/>
      <c r="MY839" s="7"/>
      <c r="MZ839" s="7"/>
      <c r="NA839" s="7"/>
      <c r="NB839" s="7"/>
      <c r="NC839" s="7"/>
      <c r="ND839" s="7"/>
      <c r="NE839" s="7"/>
      <c r="NF839" s="7"/>
      <c r="NG839" s="7"/>
      <c r="NH839" s="7"/>
      <c r="NI839" s="7"/>
      <c r="NJ839" s="7"/>
      <c r="NK839" s="7"/>
      <c r="NL839" s="7"/>
      <c r="NM839" s="7"/>
      <c r="NN839" s="7"/>
      <c r="NO839" s="7"/>
      <c r="NP839" s="7"/>
      <c r="NQ839" s="7"/>
      <c r="NR839" s="7"/>
      <c r="NS839" s="7"/>
      <c r="NT839" s="7"/>
      <c r="NU839" s="7"/>
      <c r="NV839" s="7"/>
      <c r="NW839" s="7"/>
      <c r="NX839" s="7"/>
      <c r="NY839" s="7"/>
      <c r="NZ839" s="7"/>
      <c r="OA839" s="7"/>
      <c r="OB839" s="7"/>
      <c r="OC839" s="7"/>
      <c r="OD839" s="7"/>
      <c r="OE839" s="7"/>
      <c r="OF839" s="7"/>
      <c r="OG839" s="7"/>
      <c r="OH839" s="7"/>
      <c r="OI839" s="7"/>
      <c r="OJ839" s="7"/>
      <c r="OK839" s="7"/>
      <c r="OL839" s="7"/>
      <c r="OM839" s="7"/>
      <c r="ON839" s="7"/>
      <c r="OO839" s="7"/>
      <c r="OP839" s="7"/>
      <c r="OQ839" s="7"/>
      <c r="OR839" s="7"/>
      <c r="OS839" s="7"/>
      <c r="OT839" s="7"/>
      <c r="OU839" s="7"/>
      <c r="OV839" s="7"/>
      <c r="OW839" s="7"/>
      <c r="OX839" s="7"/>
      <c r="OY839" s="7"/>
      <c r="OZ839" s="7"/>
      <c r="PA839" s="7"/>
      <c r="PB839" s="7"/>
      <c r="PC839" s="7"/>
      <c r="PD839" s="7"/>
      <c r="PE839" s="7"/>
      <c r="PF839" s="7"/>
      <c r="PG839" s="7"/>
      <c r="PH839" s="7"/>
      <c r="PI839" s="7"/>
      <c r="PJ839" s="7"/>
      <c r="PK839" s="7"/>
      <c r="PL839" s="7"/>
      <c r="PM839" s="7"/>
      <c r="PN839" s="7"/>
      <c r="PO839" s="7"/>
      <c r="PP839" s="7"/>
      <c r="PQ839" s="7"/>
      <c r="PR839" s="7"/>
      <c r="PS839" s="7"/>
      <c r="PT839" s="7"/>
      <c r="PU839" s="7"/>
      <c r="PV839" s="7"/>
      <c r="PW839" s="7"/>
      <c r="PX839" s="7"/>
      <c r="PY839" s="7"/>
      <c r="PZ839" s="7"/>
      <c r="QA839" s="7"/>
      <c r="QB839" s="7"/>
      <c r="QC839" s="7"/>
      <c r="QD839" s="7"/>
      <c r="QE839" s="7"/>
      <c r="QF839" s="7"/>
      <c r="QG839" s="7"/>
      <c r="QH839" s="7"/>
      <c r="QI839" s="7"/>
      <c r="QJ839" s="7"/>
      <c r="QK839" s="7"/>
      <c r="QL839" s="7"/>
      <c r="QM839" s="7"/>
      <c r="QN839" s="7"/>
      <c r="QO839" s="7"/>
      <c r="QP839" s="7"/>
      <c r="QQ839" s="7"/>
      <c r="QR839" s="7"/>
      <c r="QS839" s="7"/>
      <c r="QT839" s="7"/>
      <c r="QU839" s="7"/>
      <c r="QV839" s="7"/>
      <c r="QW839" s="7"/>
      <c r="QX839" s="7"/>
      <c r="QY839" s="7"/>
      <c r="QZ839" s="7"/>
      <c r="RA839" s="7"/>
      <c r="RB839" s="7"/>
      <c r="RC839" s="7"/>
      <c r="RD839" s="7"/>
      <c r="RE839" s="7"/>
      <c r="RF839" s="7"/>
      <c r="RG839" s="7"/>
      <c r="RH839" s="7"/>
      <c r="RI839" s="7"/>
      <c r="RJ839" s="7"/>
      <c r="RK839" s="7"/>
      <c r="RL839" s="7"/>
      <c r="RM839" s="7"/>
      <c r="RN839" s="7"/>
      <c r="RO839" s="7"/>
      <c r="RP839" s="7"/>
      <c r="RQ839" s="7"/>
      <c r="RR839" s="7"/>
      <c r="RS839" s="7"/>
      <c r="RT839" s="7"/>
      <c r="RU839" s="7"/>
      <c r="RV839" s="7"/>
      <c r="RW839" s="7"/>
      <c r="RX839" s="7"/>
      <c r="RY839" s="7"/>
      <c r="RZ839" s="7"/>
      <c r="SA839" s="7"/>
      <c r="SB839" s="7"/>
      <c r="SC839" s="7"/>
      <c r="SD839" s="7"/>
      <c r="SE839" s="7"/>
      <c r="SF839" s="7"/>
      <c r="SG839" s="7"/>
      <c r="SH839" s="7"/>
      <c r="SI839" s="7"/>
      <c r="SJ839" s="7"/>
      <c r="SK839" s="7"/>
    </row>
    <row r="840" ht="14.2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  <c r="DT840" s="7"/>
      <c r="DU840" s="7"/>
      <c r="DV840" s="7"/>
      <c r="DW840" s="7"/>
      <c r="DX840" s="7"/>
      <c r="DY840" s="7"/>
      <c r="DZ840" s="7"/>
      <c r="EA840" s="7"/>
      <c r="EB840" s="7"/>
      <c r="EC840" s="7"/>
      <c r="ED840" s="7"/>
      <c r="EE840" s="7"/>
      <c r="EF840" s="7"/>
      <c r="EG840" s="7"/>
      <c r="EH840" s="7"/>
      <c r="EI840" s="7"/>
      <c r="EJ840" s="7"/>
      <c r="EK840" s="7"/>
      <c r="EL840" s="7"/>
      <c r="EM840" s="7"/>
      <c r="EN840" s="7"/>
      <c r="EO840" s="7"/>
      <c r="EP840" s="7"/>
      <c r="EQ840" s="7"/>
      <c r="ER840" s="7"/>
      <c r="ES840" s="7"/>
      <c r="ET840" s="7"/>
      <c r="EU840" s="7"/>
      <c r="EV840" s="7"/>
      <c r="EW840" s="7"/>
      <c r="EX840" s="7"/>
      <c r="EY840" s="7"/>
      <c r="EZ840" s="7"/>
      <c r="FA840" s="7"/>
      <c r="FB840" s="7"/>
      <c r="FC840" s="7"/>
      <c r="FD840" s="7"/>
      <c r="FE840" s="7"/>
      <c r="FF840" s="7"/>
      <c r="FG840" s="7"/>
      <c r="FH840" s="7"/>
      <c r="FI840" s="7"/>
      <c r="FJ840" s="7"/>
      <c r="FK840" s="7"/>
      <c r="FL840" s="7"/>
      <c r="FM840" s="7"/>
      <c r="FN840" s="7"/>
      <c r="FO840" s="7"/>
      <c r="FP840" s="7"/>
      <c r="FQ840" s="7"/>
      <c r="FR840" s="7"/>
      <c r="FS840" s="7"/>
      <c r="FT840" s="7"/>
      <c r="FU840" s="7"/>
      <c r="FV840" s="7"/>
      <c r="FW840" s="7"/>
      <c r="FX840" s="7"/>
      <c r="FY840" s="7"/>
      <c r="FZ840" s="7"/>
      <c r="GA840" s="7"/>
      <c r="GB840" s="7"/>
      <c r="GC840" s="7"/>
      <c r="GD840" s="7"/>
      <c r="GE840" s="7"/>
      <c r="GF840" s="7"/>
      <c r="GG840" s="7"/>
      <c r="GH840" s="7"/>
      <c r="GI840" s="7"/>
      <c r="GJ840" s="7"/>
      <c r="GK840" s="7"/>
      <c r="GL840" s="7"/>
      <c r="GM840" s="7"/>
      <c r="GN840" s="7"/>
      <c r="GO840" s="7"/>
      <c r="GP840" s="7"/>
      <c r="GQ840" s="7"/>
      <c r="GR840" s="7"/>
      <c r="GS840" s="7"/>
      <c r="GT840" s="7"/>
      <c r="GU840" s="7"/>
      <c r="GV840" s="7"/>
      <c r="GW840" s="7"/>
      <c r="GX840" s="7"/>
      <c r="GY840" s="7"/>
      <c r="GZ840" s="7"/>
      <c r="HA840" s="7"/>
      <c r="HB840" s="7"/>
      <c r="HC840" s="7"/>
      <c r="HD840" s="7"/>
      <c r="HE840" s="7"/>
      <c r="HF840" s="7"/>
      <c r="HG840" s="7"/>
      <c r="HH840" s="7"/>
      <c r="HI840" s="7"/>
      <c r="HJ840" s="7"/>
      <c r="HK840" s="7"/>
      <c r="HL840" s="7"/>
      <c r="HM840" s="7"/>
      <c r="HN840" s="7"/>
      <c r="HO840" s="7"/>
      <c r="HP840" s="7"/>
      <c r="HQ840" s="7"/>
      <c r="HR840" s="7"/>
      <c r="HS840" s="7"/>
      <c r="HT840" s="7"/>
      <c r="HU840" s="7"/>
      <c r="HV840" s="7"/>
      <c r="HW840" s="7"/>
      <c r="HX840" s="7"/>
      <c r="HY840" s="7"/>
      <c r="HZ840" s="7"/>
      <c r="IA840" s="7"/>
      <c r="IB840" s="7"/>
      <c r="IC840" s="7"/>
      <c r="ID840" s="7"/>
      <c r="IE840" s="7"/>
      <c r="IF840" s="7"/>
      <c r="IG840" s="7"/>
      <c r="IH840" s="7"/>
      <c r="II840" s="7"/>
      <c r="IJ840" s="7"/>
      <c r="IK840" s="7"/>
      <c r="IL840" s="7"/>
      <c r="IM840" s="7"/>
      <c r="IN840" s="7"/>
      <c r="IO840" s="7"/>
      <c r="IP840" s="7"/>
      <c r="IQ840" s="7"/>
      <c r="IR840" s="7"/>
      <c r="IS840" s="7"/>
      <c r="IT840" s="7"/>
      <c r="IU840" s="7"/>
      <c r="IV840" s="7"/>
      <c r="IW840" s="7"/>
      <c r="IX840" s="7"/>
      <c r="IY840" s="7"/>
      <c r="IZ840" s="7"/>
      <c r="JA840" s="7"/>
      <c r="JB840" s="7"/>
      <c r="JC840" s="7"/>
      <c r="JD840" s="7"/>
      <c r="JE840" s="7"/>
      <c r="JF840" s="7"/>
      <c r="JG840" s="7"/>
      <c r="JH840" s="7"/>
      <c r="JI840" s="7"/>
      <c r="JJ840" s="7"/>
      <c r="JK840" s="7"/>
      <c r="JL840" s="7"/>
      <c r="JM840" s="7"/>
      <c r="JN840" s="7"/>
      <c r="JO840" s="7"/>
      <c r="JP840" s="7"/>
      <c r="JQ840" s="7"/>
      <c r="JR840" s="7"/>
      <c r="JS840" s="7"/>
      <c r="JT840" s="7"/>
      <c r="JU840" s="7"/>
      <c r="JV840" s="7"/>
      <c r="JW840" s="7"/>
      <c r="JX840" s="7"/>
      <c r="JY840" s="7"/>
      <c r="JZ840" s="7"/>
      <c r="KA840" s="7"/>
      <c r="KB840" s="7"/>
      <c r="KC840" s="7"/>
      <c r="KD840" s="7"/>
      <c r="KE840" s="7"/>
      <c r="KF840" s="7"/>
      <c r="KG840" s="7"/>
      <c r="KH840" s="7"/>
      <c r="KI840" s="7"/>
      <c r="KJ840" s="7"/>
      <c r="KK840" s="7"/>
      <c r="KL840" s="7"/>
      <c r="KM840" s="7"/>
      <c r="KN840" s="7"/>
      <c r="KO840" s="7"/>
      <c r="KP840" s="7"/>
      <c r="KQ840" s="7"/>
      <c r="KR840" s="7"/>
      <c r="KS840" s="7"/>
      <c r="KT840" s="7"/>
      <c r="KU840" s="7"/>
      <c r="KV840" s="7"/>
      <c r="KW840" s="7"/>
      <c r="KX840" s="7"/>
      <c r="KY840" s="7"/>
      <c r="KZ840" s="7"/>
      <c r="LA840" s="7"/>
      <c r="LB840" s="7"/>
      <c r="LC840" s="7"/>
      <c r="LD840" s="7"/>
      <c r="LE840" s="7"/>
      <c r="LF840" s="7"/>
      <c r="LG840" s="7"/>
      <c r="LH840" s="7"/>
      <c r="LI840" s="7"/>
      <c r="LJ840" s="7"/>
      <c r="LK840" s="7"/>
      <c r="LL840" s="7"/>
      <c r="LM840" s="7"/>
      <c r="LN840" s="7"/>
      <c r="LO840" s="7"/>
      <c r="LP840" s="7"/>
      <c r="LQ840" s="7"/>
      <c r="LR840" s="7"/>
      <c r="LS840" s="7"/>
      <c r="LT840" s="7"/>
      <c r="LU840" s="7"/>
      <c r="LV840" s="7"/>
      <c r="LW840" s="7"/>
      <c r="LX840" s="7"/>
      <c r="LY840" s="7"/>
      <c r="LZ840" s="7"/>
      <c r="MA840" s="7"/>
      <c r="MB840" s="7"/>
      <c r="MC840" s="7"/>
      <c r="MD840" s="7"/>
      <c r="ME840" s="7"/>
      <c r="MF840" s="7"/>
      <c r="MG840" s="7"/>
      <c r="MH840" s="7"/>
      <c r="MI840" s="7"/>
      <c r="MJ840" s="7"/>
      <c r="MK840" s="7"/>
      <c r="ML840" s="7"/>
      <c r="MM840" s="7"/>
      <c r="MN840" s="7"/>
      <c r="MO840" s="7"/>
      <c r="MP840" s="7"/>
      <c r="MQ840" s="7"/>
      <c r="MR840" s="7"/>
      <c r="MS840" s="7"/>
      <c r="MT840" s="7"/>
      <c r="MU840" s="7"/>
      <c r="MV840" s="7"/>
      <c r="MW840" s="7"/>
      <c r="MX840" s="7"/>
      <c r="MY840" s="7"/>
      <c r="MZ840" s="7"/>
      <c r="NA840" s="7"/>
      <c r="NB840" s="7"/>
      <c r="NC840" s="7"/>
      <c r="ND840" s="7"/>
      <c r="NE840" s="7"/>
      <c r="NF840" s="7"/>
      <c r="NG840" s="7"/>
      <c r="NH840" s="7"/>
      <c r="NI840" s="7"/>
      <c r="NJ840" s="7"/>
      <c r="NK840" s="7"/>
      <c r="NL840" s="7"/>
      <c r="NM840" s="7"/>
      <c r="NN840" s="7"/>
      <c r="NO840" s="7"/>
      <c r="NP840" s="7"/>
      <c r="NQ840" s="7"/>
      <c r="NR840" s="7"/>
      <c r="NS840" s="7"/>
      <c r="NT840" s="7"/>
      <c r="NU840" s="7"/>
      <c r="NV840" s="7"/>
      <c r="NW840" s="7"/>
      <c r="NX840" s="7"/>
      <c r="NY840" s="7"/>
      <c r="NZ840" s="7"/>
      <c r="OA840" s="7"/>
      <c r="OB840" s="7"/>
      <c r="OC840" s="7"/>
      <c r="OD840" s="7"/>
      <c r="OE840" s="7"/>
      <c r="OF840" s="7"/>
      <c r="OG840" s="7"/>
      <c r="OH840" s="7"/>
      <c r="OI840" s="7"/>
      <c r="OJ840" s="7"/>
      <c r="OK840" s="7"/>
      <c r="OL840" s="7"/>
      <c r="OM840" s="7"/>
      <c r="ON840" s="7"/>
      <c r="OO840" s="7"/>
      <c r="OP840" s="7"/>
      <c r="OQ840" s="7"/>
      <c r="OR840" s="7"/>
      <c r="OS840" s="7"/>
      <c r="OT840" s="7"/>
      <c r="OU840" s="7"/>
      <c r="OV840" s="7"/>
      <c r="OW840" s="7"/>
      <c r="OX840" s="7"/>
      <c r="OY840" s="7"/>
      <c r="OZ840" s="7"/>
      <c r="PA840" s="7"/>
      <c r="PB840" s="7"/>
      <c r="PC840" s="7"/>
      <c r="PD840" s="7"/>
      <c r="PE840" s="7"/>
      <c r="PF840" s="7"/>
      <c r="PG840" s="7"/>
      <c r="PH840" s="7"/>
      <c r="PI840" s="7"/>
      <c r="PJ840" s="7"/>
      <c r="PK840" s="7"/>
      <c r="PL840" s="7"/>
      <c r="PM840" s="7"/>
      <c r="PN840" s="7"/>
      <c r="PO840" s="7"/>
      <c r="PP840" s="7"/>
      <c r="PQ840" s="7"/>
      <c r="PR840" s="7"/>
      <c r="PS840" s="7"/>
      <c r="PT840" s="7"/>
      <c r="PU840" s="7"/>
      <c r="PV840" s="7"/>
      <c r="PW840" s="7"/>
      <c r="PX840" s="7"/>
      <c r="PY840" s="7"/>
      <c r="PZ840" s="7"/>
      <c r="QA840" s="7"/>
      <c r="QB840" s="7"/>
      <c r="QC840" s="7"/>
      <c r="QD840" s="7"/>
      <c r="QE840" s="7"/>
      <c r="QF840" s="7"/>
      <c r="QG840" s="7"/>
      <c r="QH840" s="7"/>
      <c r="QI840" s="7"/>
      <c r="QJ840" s="7"/>
      <c r="QK840" s="7"/>
      <c r="QL840" s="7"/>
      <c r="QM840" s="7"/>
      <c r="QN840" s="7"/>
      <c r="QO840" s="7"/>
      <c r="QP840" s="7"/>
      <c r="QQ840" s="7"/>
      <c r="QR840" s="7"/>
      <c r="QS840" s="7"/>
      <c r="QT840" s="7"/>
      <c r="QU840" s="7"/>
      <c r="QV840" s="7"/>
      <c r="QW840" s="7"/>
      <c r="QX840" s="7"/>
      <c r="QY840" s="7"/>
      <c r="QZ840" s="7"/>
      <c r="RA840" s="7"/>
      <c r="RB840" s="7"/>
      <c r="RC840" s="7"/>
      <c r="RD840" s="7"/>
      <c r="RE840" s="7"/>
      <c r="RF840" s="7"/>
      <c r="RG840" s="7"/>
      <c r="RH840" s="7"/>
      <c r="RI840" s="7"/>
      <c r="RJ840" s="7"/>
      <c r="RK840" s="7"/>
      <c r="RL840" s="7"/>
      <c r="RM840" s="7"/>
      <c r="RN840" s="7"/>
      <c r="RO840" s="7"/>
      <c r="RP840" s="7"/>
      <c r="RQ840" s="7"/>
      <c r="RR840" s="7"/>
      <c r="RS840" s="7"/>
      <c r="RT840" s="7"/>
      <c r="RU840" s="7"/>
      <c r="RV840" s="7"/>
      <c r="RW840" s="7"/>
      <c r="RX840" s="7"/>
      <c r="RY840" s="7"/>
      <c r="RZ840" s="7"/>
      <c r="SA840" s="7"/>
      <c r="SB840" s="7"/>
      <c r="SC840" s="7"/>
      <c r="SD840" s="7"/>
      <c r="SE840" s="7"/>
      <c r="SF840" s="7"/>
      <c r="SG840" s="7"/>
      <c r="SH840" s="7"/>
      <c r="SI840" s="7"/>
      <c r="SJ840" s="7"/>
      <c r="SK840" s="7"/>
    </row>
    <row r="841" ht="14.2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  <c r="DT841" s="7"/>
      <c r="DU841" s="7"/>
      <c r="DV841" s="7"/>
      <c r="DW841" s="7"/>
      <c r="DX841" s="7"/>
      <c r="DY841" s="7"/>
      <c r="DZ841" s="7"/>
      <c r="EA841" s="7"/>
      <c r="EB841" s="7"/>
      <c r="EC841" s="7"/>
      <c r="ED841" s="7"/>
      <c r="EE841" s="7"/>
      <c r="EF841" s="7"/>
      <c r="EG841" s="7"/>
      <c r="EH841" s="7"/>
      <c r="EI841" s="7"/>
      <c r="EJ841" s="7"/>
      <c r="EK841" s="7"/>
      <c r="EL841" s="7"/>
      <c r="EM841" s="7"/>
      <c r="EN841" s="7"/>
      <c r="EO841" s="7"/>
      <c r="EP841" s="7"/>
      <c r="EQ841" s="7"/>
      <c r="ER841" s="7"/>
      <c r="ES841" s="7"/>
      <c r="ET841" s="7"/>
      <c r="EU841" s="7"/>
      <c r="EV841" s="7"/>
      <c r="EW841" s="7"/>
      <c r="EX841" s="7"/>
      <c r="EY841" s="7"/>
      <c r="EZ841" s="7"/>
      <c r="FA841" s="7"/>
      <c r="FB841" s="7"/>
      <c r="FC841" s="7"/>
      <c r="FD841" s="7"/>
      <c r="FE841" s="7"/>
      <c r="FF841" s="7"/>
      <c r="FG841" s="7"/>
      <c r="FH841" s="7"/>
      <c r="FI841" s="7"/>
      <c r="FJ841" s="7"/>
      <c r="FK841" s="7"/>
      <c r="FL841" s="7"/>
      <c r="FM841" s="7"/>
      <c r="FN841" s="7"/>
      <c r="FO841" s="7"/>
      <c r="FP841" s="7"/>
      <c r="FQ841" s="7"/>
      <c r="FR841" s="7"/>
      <c r="FS841" s="7"/>
      <c r="FT841" s="7"/>
      <c r="FU841" s="7"/>
      <c r="FV841" s="7"/>
      <c r="FW841" s="7"/>
      <c r="FX841" s="7"/>
      <c r="FY841" s="7"/>
      <c r="FZ841" s="7"/>
      <c r="GA841" s="7"/>
      <c r="GB841" s="7"/>
      <c r="GC841" s="7"/>
      <c r="GD841" s="7"/>
      <c r="GE841" s="7"/>
      <c r="GF841" s="7"/>
      <c r="GG841" s="7"/>
      <c r="GH841" s="7"/>
      <c r="GI841" s="7"/>
      <c r="GJ841" s="7"/>
      <c r="GK841" s="7"/>
      <c r="GL841" s="7"/>
      <c r="GM841" s="7"/>
      <c r="GN841" s="7"/>
      <c r="GO841" s="7"/>
      <c r="GP841" s="7"/>
      <c r="GQ841" s="7"/>
      <c r="GR841" s="7"/>
      <c r="GS841" s="7"/>
      <c r="GT841" s="7"/>
      <c r="GU841" s="7"/>
      <c r="GV841" s="7"/>
      <c r="GW841" s="7"/>
      <c r="GX841" s="7"/>
      <c r="GY841" s="7"/>
      <c r="GZ841" s="7"/>
      <c r="HA841" s="7"/>
      <c r="HB841" s="7"/>
      <c r="HC841" s="7"/>
      <c r="HD841" s="7"/>
      <c r="HE841" s="7"/>
      <c r="HF841" s="7"/>
      <c r="HG841" s="7"/>
      <c r="HH841" s="7"/>
      <c r="HI841" s="7"/>
      <c r="HJ841" s="7"/>
      <c r="HK841" s="7"/>
      <c r="HL841" s="7"/>
      <c r="HM841" s="7"/>
      <c r="HN841" s="7"/>
      <c r="HO841" s="7"/>
      <c r="HP841" s="7"/>
      <c r="HQ841" s="7"/>
      <c r="HR841" s="7"/>
      <c r="HS841" s="7"/>
      <c r="HT841" s="7"/>
      <c r="HU841" s="7"/>
      <c r="HV841" s="7"/>
      <c r="HW841" s="7"/>
      <c r="HX841" s="7"/>
      <c r="HY841" s="7"/>
      <c r="HZ841" s="7"/>
      <c r="IA841" s="7"/>
      <c r="IB841" s="7"/>
      <c r="IC841" s="7"/>
      <c r="ID841" s="7"/>
      <c r="IE841" s="7"/>
      <c r="IF841" s="7"/>
      <c r="IG841" s="7"/>
      <c r="IH841" s="7"/>
      <c r="II841" s="7"/>
      <c r="IJ841" s="7"/>
      <c r="IK841" s="7"/>
      <c r="IL841" s="7"/>
      <c r="IM841" s="7"/>
      <c r="IN841" s="7"/>
      <c r="IO841" s="7"/>
      <c r="IP841" s="7"/>
      <c r="IQ841" s="7"/>
      <c r="IR841" s="7"/>
      <c r="IS841" s="7"/>
      <c r="IT841" s="7"/>
      <c r="IU841" s="7"/>
      <c r="IV841" s="7"/>
      <c r="IW841" s="7"/>
      <c r="IX841" s="7"/>
      <c r="IY841" s="7"/>
      <c r="IZ841" s="7"/>
      <c r="JA841" s="7"/>
      <c r="JB841" s="7"/>
      <c r="JC841" s="7"/>
      <c r="JD841" s="7"/>
      <c r="JE841" s="7"/>
      <c r="JF841" s="7"/>
      <c r="JG841" s="7"/>
      <c r="JH841" s="7"/>
      <c r="JI841" s="7"/>
      <c r="JJ841" s="7"/>
      <c r="JK841" s="7"/>
      <c r="JL841" s="7"/>
      <c r="JM841" s="7"/>
      <c r="JN841" s="7"/>
      <c r="JO841" s="7"/>
      <c r="JP841" s="7"/>
      <c r="JQ841" s="7"/>
      <c r="JR841" s="7"/>
      <c r="JS841" s="7"/>
      <c r="JT841" s="7"/>
      <c r="JU841" s="7"/>
      <c r="JV841" s="7"/>
      <c r="JW841" s="7"/>
      <c r="JX841" s="7"/>
      <c r="JY841" s="7"/>
      <c r="JZ841" s="7"/>
      <c r="KA841" s="7"/>
      <c r="KB841" s="7"/>
      <c r="KC841" s="7"/>
      <c r="KD841" s="7"/>
      <c r="KE841" s="7"/>
      <c r="KF841" s="7"/>
      <c r="KG841" s="7"/>
      <c r="KH841" s="7"/>
      <c r="KI841" s="7"/>
      <c r="KJ841" s="7"/>
      <c r="KK841" s="7"/>
      <c r="KL841" s="7"/>
      <c r="KM841" s="7"/>
      <c r="KN841" s="7"/>
      <c r="KO841" s="7"/>
      <c r="KP841" s="7"/>
      <c r="KQ841" s="7"/>
      <c r="KR841" s="7"/>
      <c r="KS841" s="7"/>
      <c r="KT841" s="7"/>
      <c r="KU841" s="7"/>
      <c r="KV841" s="7"/>
      <c r="KW841" s="7"/>
      <c r="KX841" s="7"/>
      <c r="KY841" s="7"/>
      <c r="KZ841" s="7"/>
      <c r="LA841" s="7"/>
      <c r="LB841" s="7"/>
      <c r="LC841" s="7"/>
      <c r="LD841" s="7"/>
      <c r="LE841" s="7"/>
      <c r="LF841" s="7"/>
      <c r="LG841" s="7"/>
      <c r="LH841" s="7"/>
      <c r="LI841" s="7"/>
      <c r="LJ841" s="7"/>
      <c r="LK841" s="7"/>
      <c r="LL841" s="7"/>
      <c r="LM841" s="7"/>
      <c r="LN841" s="7"/>
      <c r="LO841" s="7"/>
      <c r="LP841" s="7"/>
      <c r="LQ841" s="7"/>
      <c r="LR841" s="7"/>
      <c r="LS841" s="7"/>
      <c r="LT841" s="7"/>
      <c r="LU841" s="7"/>
      <c r="LV841" s="7"/>
      <c r="LW841" s="7"/>
      <c r="LX841" s="7"/>
      <c r="LY841" s="7"/>
      <c r="LZ841" s="7"/>
      <c r="MA841" s="7"/>
      <c r="MB841" s="7"/>
      <c r="MC841" s="7"/>
      <c r="MD841" s="7"/>
      <c r="ME841" s="7"/>
      <c r="MF841" s="7"/>
      <c r="MG841" s="7"/>
      <c r="MH841" s="7"/>
      <c r="MI841" s="7"/>
      <c r="MJ841" s="7"/>
      <c r="MK841" s="7"/>
      <c r="ML841" s="7"/>
      <c r="MM841" s="7"/>
      <c r="MN841" s="7"/>
      <c r="MO841" s="7"/>
      <c r="MP841" s="7"/>
      <c r="MQ841" s="7"/>
      <c r="MR841" s="7"/>
      <c r="MS841" s="7"/>
      <c r="MT841" s="7"/>
      <c r="MU841" s="7"/>
      <c r="MV841" s="7"/>
      <c r="MW841" s="7"/>
      <c r="MX841" s="7"/>
      <c r="MY841" s="7"/>
      <c r="MZ841" s="7"/>
      <c r="NA841" s="7"/>
      <c r="NB841" s="7"/>
      <c r="NC841" s="7"/>
      <c r="ND841" s="7"/>
      <c r="NE841" s="7"/>
      <c r="NF841" s="7"/>
      <c r="NG841" s="7"/>
      <c r="NH841" s="7"/>
      <c r="NI841" s="7"/>
      <c r="NJ841" s="7"/>
      <c r="NK841" s="7"/>
      <c r="NL841" s="7"/>
      <c r="NM841" s="7"/>
      <c r="NN841" s="7"/>
      <c r="NO841" s="7"/>
      <c r="NP841" s="7"/>
      <c r="NQ841" s="7"/>
      <c r="NR841" s="7"/>
      <c r="NS841" s="7"/>
      <c r="NT841" s="7"/>
      <c r="NU841" s="7"/>
      <c r="NV841" s="7"/>
      <c r="NW841" s="7"/>
      <c r="NX841" s="7"/>
      <c r="NY841" s="7"/>
      <c r="NZ841" s="7"/>
      <c r="OA841" s="7"/>
      <c r="OB841" s="7"/>
      <c r="OC841" s="7"/>
      <c r="OD841" s="7"/>
      <c r="OE841" s="7"/>
      <c r="OF841" s="7"/>
      <c r="OG841" s="7"/>
      <c r="OH841" s="7"/>
      <c r="OI841" s="7"/>
      <c r="OJ841" s="7"/>
      <c r="OK841" s="7"/>
      <c r="OL841" s="7"/>
      <c r="OM841" s="7"/>
      <c r="ON841" s="7"/>
      <c r="OO841" s="7"/>
      <c r="OP841" s="7"/>
      <c r="OQ841" s="7"/>
      <c r="OR841" s="7"/>
      <c r="OS841" s="7"/>
      <c r="OT841" s="7"/>
      <c r="OU841" s="7"/>
      <c r="OV841" s="7"/>
      <c r="OW841" s="7"/>
      <c r="OX841" s="7"/>
      <c r="OY841" s="7"/>
      <c r="OZ841" s="7"/>
      <c r="PA841" s="7"/>
      <c r="PB841" s="7"/>
      <c r="PC841" s="7"/>
      <c r="PD841" s="7"/>
      <c r="PE841" s="7"/>
      <c r="PF841" s="7"/>
      <c r="PG841" s="7"/>
      <c r="PH841" s="7"/>
      <c r="PI841" s="7"/>
      <c r="PJ841" s="7"/>
      <c r="PK841" s="7"/>
      <c r="PL841" s="7"/>
      <c r="PM841" s="7"/>
      <c r="PN841" s="7"/>
      <c r="PO841" s="7"/>
      <c r="PP841" s="7"/>
      <c r="PQ841" s="7"/>
      <c r="PR841" s="7"/>
      <c r="PS841" s="7"/>
      <c r="PT841" s="7"/>
      <c r="PU841" s="7"/>
      <c r="PV841" s="7"/>
      <c r="PW841" s="7"/>
      <c r="PX841" s="7"/>
      <c r="PY841" s="7"/>
      <c r="PZ841" s="7"/>
      <c r="QA841" s="7"/>
      <c r="QB841" s="7"/>
      <c r="QC841" s="7"/>
      <c r="QD841" s="7"/>
      <c r="QE841" s="7"/>
      <c r="QF841" s="7"/>
      <c r="QG841" s="7"/>
      <c r="QH841" s="7"/>
      <c r="QI841" s="7"/>
      <c r="QJ841" s="7"/>
      <c r="QK841" s="7"/>
      <c r="QL841" s="7"/>
      <c r="QM841" s="7"/>
      <c r="QN841" s="7"/>
      <c r="QO841" s="7"/>
      <c r="QP841" s="7"/>
      <c r="QQ841" s="7"/>
      <c r="QR841" s="7"/>
      <c r="QS841" s="7"/>
      <c r="QT841" s="7"/>
      <c r="QU841" s="7"/>
      <c r="QV841" s="7"/>
      <c r="QW841" s="7"/>
      <c r="QX841" s="7"/>
      <c r="QY841" s="7"/>
      <c r="QZ841" s="7"/>
      <c r="RA841" s="7"/>
      <c r="RB841" s="7"/>
      <c r="RC841" s="7"/>
      <c r="RD841" s="7"/>
      <c r="RE841" s="7"/>
      <c r="RF841" s="7"/>
      <c r="RG841" s="7"/>
      <c r="RH841" s="7"/>
      <c r="RI841" s="7"/>
      <c r="RJ841" s="7"/>
      <c r="RK841" s="7"/>
      <c r="RL841" s="7"/>
      <c r="RM841" s="7"/>
      <c r="RN841" s="7"/>
      <c r="RO841" s="7"/>
      <c r="RP841" s="7"/>
      <c r="RQ841" s="7"/>
      <c r="RR841" s="7"/>
      <c r="RS841" s="7"/>
      <c r="RT841" s="7"/>
      <c r="RU841" s="7"/>
      <c r="RV841" s="7"/>
      <c r="RW841" s="7"/>
      <c r="RX841" s="7"/>
      <c r="RY841" s="7"/>
      <c r="RZ841" s="7"/>
      <c r="SA841" s="7"/>
      <c r="SB841" s="7"/>
      <c r="SC841" s="7"/>
      <c r="SD841" s="7"/>
      <c r="SE841" s="7"/>
      <c r="SF841" s="7"/>
      <c r="SG841" s="7"/>
      <c r="SH841" s="7"/>
      <c r="SI841" s="7"/>
      <c r="SJ841" s="7"/>
      <c r="SK841" s="7"/>
    </row>
    <row r="842" ht="14.2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  <c r="DT842" s="7"/>
      <c r="DU842" s="7"/>
      <c r="DV842" s="7"/>
      <c r="DW842" s="7"/>
      <c r="DX842" s="7"/>
      <c r="DY842" s="7"/>
      <c r="DZ842" s="7"/>
      <c r="EA842" s="7"/>
      <c r="EB842" s="7"/>
      <c r="EC842" s="7"/>
      <c r="ED842" s="7"/>
      <c r="EE842" s="7"/>
      <c r="EF842" s="7"/>
      <c r="EG842" s="7"/>
      <c r="EH842" s="7"/>
      <c r="EI842" s="7"/>
      <c r="EJ842" s="7"/>
      <c r="EK842" s="7"/>
      <c r="EL842" s="7"/>
      <c r="EM842" s="7"/>
      <c r="EN842" s="7"/>
      <c r="EO842" s="7"/>
      <c r="EP842" s="7"/>
      <c r="EQ842" s="7"/>
      <c r="ER842" s="7"/>
      <c r="ES842" s="7"/>
      <c r="ET842" s="7"/>
      <c r="EU842" s="7"/>
      <c r="EV842" s="7"/>
      <c r="EW842" s="7"/>
      <c r="EX842" s="7"/>
      <c r="EY842" s="7"/>
      <c r="EZ842" s="7"/>
      <c r="FA842" s="7"/>
      <c r="FB842" s="7"/>
      <c r="FC842" s="7"/>
      <c r="FD842" s="7"/>
      <c r="FE842" s="7"/>
      <c r="FF842" s="7"/>
      <c r="FG842" s="7"/>
      <c r="FH842" s="7"/>
      <c r="FI842" s="7"/>
      <c r="FJ842" s="7"/>
      <c r="FK842" s="7"/>
      <c r="FL842" s="7"/>
      <c r="FM842" s="7"/>
      <c r="FN842" s="7"/>
      <c r="FO842" s="7"/>
      <c r="FP842" s="7"/>
      <c r="FQ842" s="7"/>
      <c r="FR842" s="7"/>
      <c r="FS842" s="7"/>
      <c r="FT842" s="7"/>
      <c r="FU842" s="7"/>
      <c r="FV842" s="7"/>
      <c r="FW842" s="7"/>
      <c r="FX842" s="7"/>
      <c r="FY842" s="7"/>
      <c r="FZ842" s="7"/>
      <c r="GA842" s="7"/>
      <c r="GB842" s="7"/>
      <c r="GC842" s="7"/>
      <c r="GD842" s="7"/>
      <c r="GE842" s="7"/>
      <c r="GF842" s="7"/>
      <c r="GG842" s="7"/>
      <c r="GH842" s="7"/>
      <c r="GI842" s="7"/>
      <c r="GJ842" s="7"/>
      <c r="GK842" s="7"/>
      <c r="GL842" s="7"/>
      <c r="GM842" s="7"/>
      <c r="GN842" s="7"/>
      <c r="GO842" s="7"/>
      <c r="GP842" s="7"/>
      <c r="GQ842" s="7"/>
      <c r="GR842" s="7"/>
      <c r="GS842" s="7"/>
      <c r="GT842" s="7"/>
      <c r="GU842" s="7"/>
      <c r="GV842" s="7"/>
      <c r="GW842" s="7"/>
      <c r="GX842" s="7"/>
      <c r="GY842" s="7"/>
      <c r="GZ842" s="7"/>
      <c r="HA842" s="7"/>
      <c r="HB842" s="7"/>
      <c r="HC842" s="7"/>
      <c r="HD842" s="7"/>
      <c r="HE842" s="7"/>
      <c r="HF842" s="7"/>
      <c r="HG842" s="7"/>
      <c r="HH842" s="7"/>
      <c r="HI842" s="7"/>
      <c r="HJ842" s="7"/>
      <c r="HK842" s="7"/>
      <c r="HL842" s="7"/>
      <c r="HM842" s="7"/>
      <c r="HN842" s="7"/>
      <c r="HO842" s="7"/>
      <c r="HP842" s="7"/>
      <c r="HQ842" s="7"/>
      <c r="HR842" s="7"/>
      <c r="HS842" s="7"/>
      <c r="HT842" s="7"/>
      <c r="HU842" s="7"/>
      <c r="HV842" s="7"/>
      <c r="HW842" s="7"/>
      <c r="HX842" s="7"/>
      <c r="HY842" s="7"/>
      <c r="HZ842" s="7"/>
      <c r="IA842" s="7"/>
      <c r="IB842" s="7"/>
      <c r="IC842" s="7"/>
      <c r="ID842" s="7"/>
      <c r="IE842" s="7"/>
      <c r="IF842" s="7"/>
      <c r="IG842" s="7"/>
      <c r="IH842" s="7"/>
      <c r="II842" s="7"/>
      <c r="IJ842" s="7"/>
      <c r="IK842" s="7"/>
      <c r="IL842" s="7"/>
      <c r="IM842" s="7"/>
      <c r="IN842" s="7"/>
      <c r="IO842" s="7"/>
      <c r="IP842" s="7"/>
      <c r="IQ842" s="7"/>
      <c r="IR842" s="7"/>
      <c r="IS842" s="7"/>
      <c r="IT842" s="7"/>
      <c r="IU842" s="7"/>
      <c r="IV842" s="7"/>
      <c r="IW842" s="7"/>
      <c r="IX842" s="7"/>
      <c r="IY842" s="7"/>
      <c r="IZ842" s="7"/>
      <c r="JA842" s="7"/>
      <c r="JB842" s="7"/>
      <c r="JC842" s="7"/>
      <c r="JD842" s="7"/>
      <c r="JE842" s="7"/>
      <c r="JF842" s="7"/>
      <c r="JG842" s="7"/>
      <c r="JH842" s="7"/>
      <c r="JI842" s="7"/>
      <c r="JJ842" s="7"/>
      <c r="JK842" s="7"/>
      <c r="JL842" s="7"/>
      <c r="JM842" s="7"/>
      <c r="JN842" s="7"/>
      <c r="JO842" s="7"/>
      <c r="JP842" s="7"/>
      <c r="JQ842" s="7"/>
      <c r="JR842" s="7"/>
      <c r="JS842" s="7"/>
      <c r="JT842" s="7"/>
      <c r="JU842" s="7"/>
      <c r="JV842" s="7"/>
      <c r="JW842" s="7"/>
      <c r="JX842" s="7"/>
      <c r="JY842" s="7"/>
      <c r="JZ842" s="7"/>
      <c r="KA842" s="7"/>
      <c r="KB842" s="7"/>
      <c r="KC842" s="7"/>
      <c r="KD842" s="7"/>
      <c r="KE842" s="7"/>
      <c r="KF842" s="7"/>
      <c r="KG842" s="7"/>
      <c r="KH842" s="7"/>
      <c r="KI842" s="7"/>
      <c r="KJ842" s="7"/>
      <c r="KK842" s="7"/>
      <c r="KL842" s="7"/>
      <c r="KM842" s="7"/>
      <c r="KN842" s="7"/>
      <c r="KO842" s="7"/>
      <c r="KP842" s="7"/>
      <c r="KQ842" s="7"/>
      <c r="KR842" s="7"/>
      <c r="KS842" s="7"/>
      <c r="KT842" s="7"/>
      <c r="KU842" s="7"/>
      <c r="KV842" s="7"/>
      <c r="KW842" s="7"/>
      <c r="KX842" s="7"/>
      <c r="KY842" s="7"/>
      <c r="KZ842" s="7"/>
      <c r="LA842" s="7"/>
      <c r="LB842" s="7"/>
      <c r="LC842" s="7"/>
      <c r="LD842" s="7"/>
      <c r="LE842" s="7"/>
      <c r="LF842" s="7"/>
      <c r="LG842" s="7"/>
      <c r="LH842" s="7"/>
      <c r="LI842" s="7"/>
      <c r="LJ842" s="7"/>
      <c r="LK842" s="7"/>
      <c r="LL842" s="7"/>
      <c r="LM842" s="7"/>
      <c r="LN842" s="7"/>
      <c r="LO842" s="7"/>
      <c r="LP842" s="7"/>
      <c r="LQ842" s="7"/>
      <c r="LR842" s="7"/>
      <c r="LS842" s="7"/>
      <c r="LT842" s="7"/>
      <c r="LU842" s="7"/>
      <c r="LV842" s="7"/>
      <c r="LW842" s="7"/>
      <c r="LX842" s="7"/>
      <c r="LY842" s="7"/>
      <c r="LZ842" s="7"/>
      <c r="MA842" s="7"/>
      <c r="MB842" s="7"/>
      <c r="MC842" s="7"/>
      <c r="MD842" s="7"/>
      <c r="ME842" s="7"/>
      <c r="MF842" s="7"/>
      <c r="MG842" s="7"/>
      <c r="MH842" s="7"/>
      <c r="MI842" s="7"/>
      <c r="MJ842" s="7"/>
      <c r="MK842" s="7"/>
      <c r="ML842" s="7"/>
      <c r="MM842" s="7"/>
      <c r="MN842" s="7"/>
      <c r="MO842" s="7"/>
      <c r="MP842" s="7"/>
      <c r="MQ842" s="7"/>
      <c r="MR842" s="7"/>
      <c r="MS842" s="7"/>
      <c r="MT842" s="7"/>
      <c r="MU842" s="7"/>
      <c r="MV842" s="7"/>
      <c r="MW842" s="7"/>
      <c r="MX842" s="7"/>
      <c r="MY842" s="7"/>
      <c r="MZ842" s="7"/>
      <c r="NA842" s="7"/>
      <c r="NB842" s="7"/>
      <c r="NC842" s="7"/>
      <c r="ND842" s="7"/>
      <c r="NE842" s="7"/>
      <c r="NF842" s="7"/>
      <c r="NG842" s="7"/>
      <c r="NH842" s="7"/>
      <c r="NI842" s="7"/>
      <c r="NJ842" s="7"/>
      <c r="NK842" s="7"/>
      <c r="NL842" s="7"/>
      <c r="NM842" s="7"/>
      <c r="NN842" s="7"/>
      <c r="NO842" s="7"/>
      <c r="NP842" s="7"/>
      <c r="NQ842" s="7"/>
      <c r="NR842" s="7"/>
      <c r="NS842" s="7"/>
      <c r="NT842" s="7"/>
      <c r="NU842" s="7"/>
      <c r="NV842" s="7"/>
      <c r="NW842" s="7"/>
      <c r="NX842" s="7"/>
      <c r="NY842" s="7"/>
      <c r="NZ842" s="7"/>
      <c r="OA842" s="7"/>
      <c r="OB842" s="7"/>
      <c r="OC842" s="7"/>
      <c r="OD842" s="7"/>
      <c r="OE842" s="7"/>
      <c r="OF842" s="7"/>
      <c r="OG842" s="7"/>
      <c r="OH842" s="7"/>
      <c r="OI842" s="7"/>
      <c r="OJ842" s="7"/>
      <c r="OK842" s="7"/>
      <c r="OL842" s="7"/>
      <c r="OM842" s="7"/>
      <c r="ON842" s="7"/>
      <c r="OO842" s="7"/>
      <c r="OP842" s="7"/>
      <c r="OQ842" s="7"/>
      <c r="OR842" s="7"/>
      <c r="OS842" s="7"/>
      <c r="OT842" s="7"/>
      <c r="OU842" s="7"/>
      <c r="OV842" s="7"/>
      <c r="OW842" s="7"/>
      <c r="OX842" s="7"/>
      <c r="OY842" s="7"/>
      <c r="OZ842" s="7"/>
      <c r="PA842" s="7"/>
      <c r="PB842" s="7"/>
      <c r="PC842" s="7"/>
      <c r="PD842" s="7"/>
      <c r="PE842" s="7"/>
      <c r="PF842" s="7"/>
      <c r="PG842" s="7"/>
      <c r="PH842" s="7"/>
      <c r="PI842" s="7"/>
      <c r="PJ842" s="7"/>
      <c r="PK842" s="7"/>
      <c r="PL842" s="7"/>
      <c r="PM842" s="7"/>
      <c r="PN842" s="7"/>
      <c r="PO842" s="7"/>
      <c r="PP842" s="7"/>
      <c r="PQ842" s="7"/>
      <c r="PR842" s="7"/>
      <c r="PS842" s="7"/>
      <c r="PT842" s="7"/>
      <c r="PU842" s="7"/>
      <c r="PV842" s="7"/>
      <c r="PW842" s="7"/>
      <c r="PX842" s="7"/>
      <c r="PY842" s="7"/>
      <c r="PZ842" s="7"/>
      <c r="QA842" s="7"/>
      <c r="QB842" s="7"/>
      <c r="QC842" s="7"/>
      <c r="QD842" s="7"/>
      <c r="QE842" s="7"/>
      <c r="QF842" s="7"/>
      <c r="QG842" s="7"/>
      <c r="QH842" s="7"/>
      <c r="QI842" s="7"/>
      <c r="QJ842" s="7"/>
      <c r="QK842" s="7"/>
      <c r="QL842" s="7"/>
      <c r="QM842" s="7"/>
      <c r="QN842" s="7"/>
      <c r="QO842" s="7"/>
      <c r="QP842" s="7"/>
      <c r="QQ842" s="7"/>
      <c r="QR842" s="7"/>
      <c r="QS842" s="7"/>
      <c r="QT842" s="7"/>
      <c r="QU842" s="7"/>
      <c r="QV842" s="7"/>
      <c r="QW842" s="7"/>
      <c r="QX842" s="7"/>
      <c r="QY842" s="7"/>
      <c r="QZ842" s="7"/>
      <c r="RA842" s="7"/>
      <c r="RB842" s="7"/>
      <c r="RC842" s="7"/>
      <c r="RD842" s="7"/>
      <c r="RE842" s="7"/>
      <c r="RF842" s="7"/>
      <c r="RG842" s="7"/>
      <c r="RH842" s="7"/>
      <c r="RI842" s="7"/>
      <c r="RJ842" s="7"/>
      <c r="RK842" s="7"/>
      <c r="RL842" s="7"/>
      <c r="RM842" s="7"/>
      <c r="RN842" s="7"/>
      <c r="RO842" s="7"/>
      <c r="RP842" s="7"/>
      <c r="RQ842" s="7"/>
      <c r="RR842" s="7"/>
      <c r="RS842" s="7"/>
      <c r="RT842" s="7"/>
      <c r="RU842" s="7"/>
      <c r="RV842" s="7"/>
      <c r="RW842" s="7"/>
      <c r="RX842" s="7"/>
      <c r="RY842" s="7"/>
      <c r="RZ842" s="7"/>
      <c r="SA842" s="7"/>
      <c r="SB842" s="7"/>
      <c r="SC842" s="7"/>
      <c r="SD842" s="7"/>
      <c r="SE842" s="7"/>
      <c r="SF842" s="7"/>
      <c r="SG842" s="7"/>
      <c r="SH842" s="7"/>
      <c r="SI842" s="7"/>
      <c r="SJ842" s="7"/>
      <c r="SK842" s="7"/>
    </row>
    <row r="843" ht="14.2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  <c r="DT843" s="7"/>
      <c r="DU843" s="7"/>
      <c r="DV843" s="7"/>
      <c r="DW843" s="7"/>
      <c r="DX843" s="7"/>
      <c r="DY843" s="7"/>
      <c r="DZ843" s="7"/>
      <c r="EA843" s="7"/>
      <c r="EB843" s="7"/>
      <c r="EC843" s="7"/>
      <c r="ED843" s="7"/>
      <c r="EE843" s="7"/>
      <c r="EF843" s="7"/>
      <c r="EG843" s="7"/>
      <c r="EH843" s="7"/>
      <c r="EI843" s="7"/>
      <c r="EJ843" s="7"/>
      <c r="EK843" s="7"/>
      <c r="EL843" s="7"/>
      <c r="EM843" s="7"/>
      <c r="EN843" s="7"/>
      <c r="EO843" s="7"/>
      <c r="EP843" s="7"/>
      <c r="EQ843" s="7"/>
      <c r="ER843" s="7"/>
      <c r="ES843" s="7"/>
      <c r="ET843" s="7"/>
      <c r="EU843" s="7"/>
      <c r="EV843" s="7"/>
      <c r="EW843" s="7"/>
      <c r="EX843" s="7"/>
      <c r="EY843" s="7"/>
      <c r="EZ843" s="7"/>
      <c r="FA843" s="7"/>
      <c r="FB843" s="7"/>
      <c r="FC843" s="7"/>
      <c r="FD843" s="7"/>
      <c r="FE843" s="7"/>
      <c r="FF843" s="7"/>
      <c r="FG843" s="7"/>
      <c r="FH843" s="7"/>
      <c r="FI843" s="7"/>
      <c r="FJ843" s="7"/>
      <c r="FK843" s="7"/>
      <c r="FL843" s="7"/>
      <c r="FM843" s="7"/>
      <c r="FN843" s="7"/>
      <c r="FO843" s="7"/>
      <c r="FP843" s="7"/>
      <c r="FQ843" s="7"/>
      <c r="FR843" s="7"/>
      <c r="FS843" s="7"/>
      <c r="FT843" s="7"/>
      <c r="FU843" s="7"/>
      <c r="FV843" s="7"/>
      <c r="FW843" s="7"/>
      <c r="FX843" s="7"/>
      <c r="FY843" s="7"/>
      <c r="FZ843" s="7"/>
      <c r="GA843" s="7"/>
      <c r="GB843" s="7"/>
      <c r="GC843" s="7"/>
      <c r="GD843" s="7"/>
      <c r="GE843" s="7"/>
      <c r="GF843" s="7"/>
      <c r="GG843" s="7"/>
      <c r="GH843" s="7"/>
      <c r="GI843" s="7"/>
      <c r="GJ843" s="7"/>
      <c r="GK843" s="7"/>
      <c r="GL843" s="7"/>
      <c r="GM843" s="7"/>
      <c r="GN843" s="7"/>
      <c r="GO843" s="7"/>
      <c r="GP843" s="7"/>
      <c r="GQ843" s="7"/>
      <c r="GR843" s="7"/>
      <c r="GS843" s="7"/>
      <c r="GT843" s="7"/>
      <c r="GU843" s="7"/>
      <c r="GV843" s="7"/>
      <c r="GW843" s="7"/>
      <c r="GX843" s="7"/>
      <c r="GY843" s="7"/>
      <c r="GZ843" s="7"/>
      <c r="HA843" s="7"/>
      <c r="HB843" s="7"/>
      <c r="HC843" s="7"/>
      <c r="HD843" s="7"/>
      <c r="HE843" s="7"/>
      <c r="HF843" s="7"/>
      <c r="HG843" s="7"/>
      <c r="HH843" s="7"/>
      <c r="HI843" s="7"/>
      <c r="HJ843" s="7"/>
      <c r="HK843" s="7"/>
      <c r="HL843" s="7"/>
      <c r="HM843" s="7"/>
      <c r="HN843" s="7"/>
      <c r="HO843" s="7"/>
      <c r="HP843" s="7"/>
      <c r="HQ843" s="7"/>
      <c r="HR843" s="7"/>
      <c r="HS843" s="7"/>
      <c r="HT843" s="7"/>
      <c r="HU843" s="7"/>
      <c r="HV843" s="7"/>
      <c r="HW843" s="7"/>
      <c r="HX843" s="7"/>
      <c r="HY843" s="7"/>
      <c r="HZ843" s="7"/>
      <c r="IA843" s="7"/>
      <c r="IB843" s="7"/>
      <c r="IC843" s="7"/>
      <c r="ID843" s="7"/>
      <c r="IE843" s="7"/>
      <c r="IF843" s="7"/>
      <c r="IG843" s="7"/>
      <c r="IH843" s="7"/>
      <c r="II843" s="7"/>
      <c r="IJ843" s="7"/>
      <c r="IK843" s="7"/>
      <c r="IL843" s="7"/>
      <c r="IM843" s="7"/>
      <c r="IN843" s="7"/>
      <c r="IO843" s="7"/>
      <c r="IP843" s="7"/>
      <c r="IQ843" s="7"/>
      <c r="IR843" s="7"/>
      <c r="IS843" s="7"/>
      <c r="IT843" s="7"/>
      <c r="IU843" s="7"/>
      <c r="IV843" s="7"/>
      <c r="IW843" s="7"/>
      <c r="IX843" s="7"/>
      <c r="IY843" s="7"/>
      <c r="IZ843" s="7"/>
      <c r="JA843" s="7"/>
      <c r="JB843" s="7"/>
      <c r="JC843" s="7"/>
      <c r="JD843" s="7"/>
      <c r="JE843" s="7"/>
      <c r="JF843" s="7"/>
      <c r="JG843" s="7"/>
      <c r="JH843" s="7"/>
      <c r="JI843" s="7"/>
      <c r="JJ843" s="7"/>
      <c r="JK843" s="7"/>
      <c r="JL843" s="7"/>
      <c r="JM843" s="7"/>
      <c r="JN843" s="7"/>
      <c r="JO843" s="7"/>
      <c r="JP843" s="7"/>
      <c r="JQ843" s="7"/>
      <c r="JR843" s="7"/>
      <c r="JS843" s="7"/>
      <c r="JT843" s="7"/>
      <c r="JU843" s="7"/>
      <c r="JV843" s="7"/>
      <c r="JW843" s="7"/>
      <c r="JX843" s="7"/>
      <c r="JY843" s="7"/>
      <c r="JZ843" s="7"/>
      <c r="KA843" s="7"/>
      <c r="KB843" s="7"/>
      <c r="KC843" s="7"/>
      <c r="KD843" s="7"/>
      <c r="KE843" s="7"/>
      <c r="KF843" s="7"/>
      <c r="KG843" s="7"/>
      <c r="KH843" s="7"/>
      <c r="KI843" s="7"/>
      <c r="KJ843" s="7"/>
      <c r="KK843" s="7"/>
      <c r="KL843" s="7"/>
      <c r="KM843" s="7"/>
      <c r="KN843" s="7"/>
      <c r="KO843" s="7"/>
      <c r="KP843" s="7"/>
      <c r="KQ843" s="7"/>
      <c r="KR843" s="7"/>
      <c r="KS843" s="7"/>
      <c r="KT843" s="7"/>
      <c r="KU843" s="7"/>
      <c r="KV843" s="7"/>
      <c r="KW843" s="7"/>
      <c r="KX843" s="7"/>
      <c r="KY843" s="7"/>
      <c r="KZ843" s="7"/>
      <c r="LA843" s="7"/>
      <c r="LB843" s="7"/>
      <c r="LC843" s="7"/>
      <c r="LD843" s="7"/>
      <c r="LE843" s="7"/>
      <c r="LF843" s="7"/>
      <c r="LG843" s="7"/>
      <c r="LH843" s="7"/>
      <c r="LI843" s="7"/>
      <c r="LJ843" s="7"/>
      <c r="LK843" s="7"/>
      <c r="LL843" s="7"/>
      <c r="LM843" s="7"/>
      <c r="LN843" s="7"/>
      <c r="LO843" s="7"/>
      <c r="LP843" s="7"/>
      <c r="LQ843" s="7"/>
      <c r="LR843" s="7"/>
      <c r="LS843" s="7"/>
      <c r="LT843" s="7"/>
      <c r="LU843" s="7"/>
      <c r="LV843" s="7"/>
      <c r="LW843" s="7"/>
      <c r="LX843" s="7"/>
      <c r="LY843" s="7"/>
      <c r="LZ843" s="7"/>
      <c r="MA843" s="7"/>
      <c r="MB843" s="7"/>
      <c r="MC843" s="7"/>
      <c r="MD843" s="7"/>
      <c r="ME843" s="7"/>
      <c r="MF843" s="7"/>
      <c r="MG843" s="7"/>
      <c r="MH843" s="7"/>
      <c r="MI843" s="7"/>
      <c r="MJ843" s="7"/>
      <c r="MK843" s="7"/>
      <c r="ML843" s="7"/>
      <c r="MM843" s="7"/>
      <c r="MN843" s="7"/>
      <c r="MO843" s="7"/>
      <c r="MP843" s="7"/>
      <c r="MQ843" s="7"/>
      <c r="MR843" s="7"/>
      <c r="MS843" s="7"/>
      <c r="MT843" s="7"/>
      <c r="MU843" s="7"/>
      <c r="MV843" s="7"/>
      <c r="MW843" s="7"/>
      <c r="MX843" s="7"/>
      <c r="MY843" s="7"/>
      <c r="MZ843" s="7"/>
      <c r="NA843" s="7"/>
      <c r="NB843" s="7"/>
      <c r="NC843" s="7"/>
      <c r="ND843" s="7"/>
      <c r="NE843" s="7"/>
      <c r="NF843" s="7"/>
      <c r="NG843" s="7"/>
      <c r="NH843" s="7"/>
      <c r="NI843" s="7"/>
      <c r="NJ843" s="7"/>
      <c r="NK843" s="7"/>
      <c r="NL843" s="7"/>
      <c r="NM843" s="7"/>
      <c r="NN843" s="7"/>
      <c r="NO843" s="7"/>
      <c r="NP843" s="7"/>
      <c r="NQ843" s="7"/>
      <c r="NR843" s="7"/>
      <c r="NS843" s="7"/>
      <c r="NT843" s="7"/>
      <c r="NU843" s="7"/>
      <c r="NV843" s="7"/>
      <c r="NW843" s="7"/>
      <c r="NX843" s="7"/>
      <c r="NY843" s="7"/>
      <c r="NZ843" s="7"/>
      <c r="OA843" s="7"/>
      <c r="OB843" s="7"/>
      <c r="OC843" s="7"/>
      <c r="OD843" s="7"/>
      <c r="OE843" s="7"/>
      <c r="OF843" s="7"/>
      <c r="OG843" s="7"/>
      <c r="OH843" s="7"/>
      <c r="OI843" s="7"/>
      <c r="OJ843" s="7"/>
      <c r="OK843" s="7"/>
      <c r="OL843" s="7"/>
      <c r="OM843" s="7"/>
      <c r="ON843" s="7"/>
      <c r="OO843" s="7"/>
      <c r="OP843" s="7"/>
      <c r="OQ843" s="7"/>
      <c r="OR843" s="7"/>
      <c r="OS843" s="7"/>
      <c r="OT843" s="7"/>
      <c r="OU843" s="7"/>
      <c r="OV843" s="7"/>
      <c r="OW843" s="7"/>
      <c r="OX843" s="7"/>
      <c r="OY843" s="7"/>
      <c r="OZ843" s="7"/>
      <c r="PA843" s="7"/>
      <c r="PB843" s="7"/>
      <c r="PC843" s="7"/>
      <c r="PD843" s="7"/>
      <c r="PE843" s="7"/>
      <c r="PF843" s="7"/>
      <c r="PG843" s="7"/>
      <c r="PH843" s="7"/>
      <c r="PI843" s="7"/>
      <c r="PJ843" s="7"/>
      <c r="PK843" s="7"/>
      <c r="PL843" s="7"/>
      <c r="PM843" s="7"/>
      <c r="PN843" s="7"/>
      <c r="PO843" s="7"/>
      <c r="PP843" s="7"/>
      <c r="PQ843" s="7"/>
      <c r="PR843" s="7"/>
      <c r="PS843" s="7"/>
      <c r="PT843" s="7"/>
      <c r="PU843" s="7"/>
      <c r="PV843" s="7"/>
      <c r="PW843" s="7"/>
      <c r="PX843" s="7"/>
      <c r="PY843" s="7"/>
      <c r="PZ843" s="7"/>
      <c r="QA843" s="7"/>
      <c r="QB843" s="7"/>
      <c r="QC843" s="7"/>
      <c r="QD843" s="7"/>
      <c r="QE843" s="7"/>
      <c r="QF843" s="7"/>
      <c r="QG843" s="7"/>
      <c r="QH843" s="7"/>
      <c r="QI843" s="7"/>
      <c r="QJ843" s="7"/>
      <c r="QK843" s="7"/>
      <c r="QL843" s="7"/>
      <c r="QM843" s="7"/>
      <c r="QN843" s="7"/>
      <c r="QO843" s="7"/>
      <c r="QP843" s="7"/>
      <c r="QQ843" s="7"/>
      <c r="QR843" s="7"/>
      <c r="QS843" s="7"/>
      <c r="QT843" s="7"/>
      <c r="QU843" s="7"/>
      <c r="QV843" s="7"/>
      <c r="QW843" s="7"/>
      <c r="QX843" s="7"/>
      <c r="QY843" s="7"/>
      <c r="QZ843" s="7"/>
      <c r="RA843" s="7"/>
      <c r="RB843" s="7"/>
      <c r="RC843" s="7"/>
      <c r="RD843" s="7"/>
      <c r="RE843" s="7"/>
      <c r="RF843" s="7"/>
      <c r="RG843" s="7"/>
      <c r="RH843" s="7"/>
      <c r="RI843" s="7"/>
      <c r="RJ843" s="7"/>
      <c r="RK843" s="7"/>
      <c r="RL843" s="7"/>
      <c r="RM843" s="7"/>
      <c r="RN843" s="7"/>
      <c r="RO843" s="7"/>
      <c r="RP843" s="7"/>
      <c r="RQ843" s="7"/>
      <c r="RR843" s="7"/>
      <c r="RS843" s="7"/>
      <c r="RT843" s="7"/>
      <c r="RU843" s="7"/>
      <c r="RV843" s="7"/>
      <c r="RW843" s="7"/>
      <c r="RX843" s="7"/>
      <c r="RY843" s="7"/>
      <c r="RZ843" s="7"/>
      <c r="SA843" s="7"/>
      <c r="SB843" s="7"/>
      <c r="SC843" s="7"/>
      <c r="SD843" s="7"/>
      <c r="SE843" s="7"/>
      <c r="SF843" s="7"/>
      <c r="SG843" s="7"/>
      <c r="SH843" s="7"/>
      <c r="SI843" s="7"/>
      <c r="SJ843" s="7"/>
      <c r="SK843" s="7"/>
    </row>
    <row r="844" ht="14.2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  <c r="DT844" s="7"/>
      <c r="DU844" s="7"/>
      <c r="DV844" s="7"/>
      <c r="DW844" s="7"/>
      <c r="DX844" s="7"/>
      <c r="DY844" s="7"/>
      <c r="DZ844" s="7"/>
      <c r="EA844" s="7"/>
      <c r="EB844" s="7"/>
      <c r="EC844" s="7"/>
      <c r="ED844" s="7"/>
      <c r="EE844" s="7"/>
      <c r="EF844" s="7"/>
      <c r="EG844" s="7"/>
      <c r="EH844" s="7"/>
      <c r="EI844" s="7"/>
      <c r="EJ844" s="7"/>
      <c r="EK844" s="7"/>
      <c r="EL844" s="7"/>
      <c r="EM844" s="7"/>
      <c r="EN844" s="7"/>
      <c r="EO844" s="7"/>
      <c r="EP844" s="7"/>
      <c r="EQ844" s="7"/>
      <c r="ER844" s="7"/>
      <c r="ES844" s="7"/>
      <c r="ET844" s="7"/>
      <c r="EU844" s="7"/>
      <c r="EV844" s="7"/>
      <c r="EW844" s="7"/>
      <c r="EX844" s="7"/>
      <c r="EY844" s="7"/>
      <c r="EZ844" s="7"/>
      <c r="FA844" s="7"/>
      <c r="FB844" s="7"/>
      <c r="FC844" s="7"/>
      <c r="FD844" s="7"/>
      <c r="FE844" s="7"/>
      <c r="FF844" s="7"/>
      <c r="FG844" s="7"/>
      <c r="FH844" s="7"/>
      <c r="FI844" s="7"/>
      <c r="FJ844" s="7"/>
      <c r="FK844" s="7"/>
      <c r="FL844" s="7"/>
      <c r="FM844" s="7"/>
      <c r="FN844" s="7"/>
      <c r="FO844" s="7"/>
      <c r="FP844" s="7"/>
      <c r="FQ844" s="7"/>
      <c r="FR844" s="7"/>
      <c r="FS844" s="7"/>
      <c r="FT844" s="7"/>
      <c r="FU844" s="7"/>
      <c r="FV844" s="7"/>
      <c r="FW844" s="7"/>
      <c r="FX844" s="7"/>
      <c r="FY844" s="7"/>
      <c r="FZ844" s="7"/>
      <c r="GA844" s="7"/>
      <c r="GB844" s="7"/>
      <c r="GC844" s="7"/>
      <c r="GD844" s="7"/>
      <c r="GE844" s="7"/>
      <c r="GF844" s="7"/>
      <c r="GG844" s="7"/>
      <c r="GH844" s="7"/>
      <c r="GI844" s="7"/>
      <c r="GJ844" s="7"/>
      <c r="GK844" s="7"/>
      <c r="GL844" s="7"/>
      <c r="GM844" s="7"/>
      <c r="GN844" s="7"/>
      <c r="GO844" s="7"/>
      <c r="GP844" s="7"/>
      <c r="GQ844" s="7"/>
      <c r="GR844" s="7"/>
      <c r="GS844" s="7"/>
      <c r="GT844" s="7"/>
      <c r="GU844" s="7"/>
      <c r="GV844" s="7"/>
      <c r="GW844" s="7"/>
      <c r="GX844" s="7"/>
      <c r="GY844" s="7"/>
      <c r="GZ844" s="7"/>
      <c r="HA844" s="7"/>
      <c r="HB844" s="7"/>
      <c r="HC844" s="7"/>
      <c r="HD844" s="7"/>
      <c r="HE844" s="7"/>
      <c r="HF844" s="7"/>
      <c r="HG844" s="7"/>
      <c r="HH844" s="7"/>
      <c r="HI844" s="7"/>
      <c r="HJ844" s="7"/>
      <c r="HK844" s="7"/>
      <c r="HL844" s="7"/>
      <c r="HM844" s="7"/>
      <c r="HN844" s="7"/>
      <c r="HO844" s="7"/>
      <c r="HP844" s="7"/>
      <c r="HQ844" s="7"/>
      <c r="HR844" s="7"/>
      <c r="HS844" s="7"/>
      <c r="HT844" s="7"/>
      <c r="HU844" s="7"/>
      <c r="HV844" s="7"/>
      <c r="HW844" s="7"/>
      <c r="HX844" s="7"/>
      <c r="HY844" s="7"/>
      <c r="HZ844" s="7"/>
      <c r="IA844" s="7"/>
      <c r="IB844" s="7"/>
      <c r="IC844" s="7"/>
      <c r="ID844" s="7"/>
      <c r="IE844" s="7"/>
      <c r="IF844" s="7"/>
      <c r="IG844" s="7"/>
      <c r="IH844" s="7"/>
      <c r="II844" s="7"/>
      <c r="IJ844" s="7"/>
      <c r="IK844" s="7"/>
      <c r="IL844" s="7"/>
      <c r="IM844" s="7"/>
      <c r="IN844" s="7"/>
      <c r="IO844" s="7"/>
      <c r="IP844" s="7"/>
      <c r="IQ844" s="7"/>
      <c r="IR844" s="7"/>
      <c r="IS844" s="7"/>
      <c r="IT844" s="7"/>
      <c r="IU844" s="7"/>
      <c r="IV844" s="7"/>
      <c r="IW844" s="7"/>
      <c r="IX844" s="7"/>
      <c r="IY844" s="7"/>
      <c r="IZ844" s="7"/>
      <c r="JA844" s="7"/>
      <c r="JB844" s="7"/>
      <c r="JC844" s="7"/>
      <c r="JD844" s="7"/>
      <c r="JE844" s="7"/>
      <c r="JF844" s="7"/>
      <c r="JG844" s="7"/>
      <c r="JH844" s="7"/>
      <c r="JI844" s="7"/>
      <c r="JJ844" s="7"/>
      <c r="JK844" s="7"/>
      <c r="JL844" s="7"/>
      <c r="JM844" s="7"/>
      <c r="JN844" s="7"/>
      <c r="JO844" s="7"/>
      <c r="JP844" s="7"/>
      <c r="JQ844" s="7"/>
      <c r="JR844" s="7"/>
      <c r="JS844" s="7"/>
      <c r="JT844" s="7"/>
      <c r="JU844" s="7"/>
      <c r="JV844" s="7"/>
      <c r="JW844" s="7"/>
      <c r="JX844" s="7"/>
      <c r="JY844" s="7"/>
      <c r="JZ844" s="7"/>
      <c r="KA844" s="7"/>
      <c r="KB844" s="7"/>
      <c r="KC844" s="7"/>
      <c r="KD844" s="7"/>
      <c r="KE844" s="7"/>
      <c r="KF844" s="7"/>
      <c r="KG844" s="7"/>
      <c r="KH844" s="7"/>
      <c r="KI844" s="7"/>
      <c r="KJ844" s="7"/>
      <c r="KK844" s="7"/>
      <c r="KL844" s="7"/>
      <c r="KM844" s="7"/>
      <c r="KN844" s="7"/>
      <c r="KO844" s="7"/>
      <c r="KP844" s="7"/>
      <c r="KQ844" s="7"/>
      <c r="KR844" s="7"/>
      <c r="KS844" s="7"/>
      <c r="KT844" s="7"/>
      <c r="KU844" s="7"/>
      <c r="KV844" s="7"/>
      <c r="KW844" s="7"/>
      <c r="KX844" s="7"/>
      <c r="KY844" s="7"/>
      <c r="KZ844" s="7"/>
      <c r="LA844" s="7"/>
      <c r="LB844" s="7"/>
      <c r="LC844" s="7"/>
      <c r="LD844" s="7"/>
      <c r="LE844" s="7"/>
      <c r="LF844" s="7"/>
      <c r="LG844" s="7"/>
      <c r="LH844" s="7"/>
      <c r="LI844" s="7"/>
      <c r="LJ844" s="7"/>
      <c r="LK844" s="7"/>
      <c r="LL844" s="7"/>
      <c r="LM844" s="7"/>
      <c r="LN844" s="7"/>
      <c r="LO844" s="7"/>
      <c r="LP844" s="7"/>
      <c r="LQ844" s="7"/>
      <c r="LR844" s="7"/>
      <c r="LS844" s="7"/>
      <c r="LT844" s="7"/>
      <c r="LU844" s="7"/>
      <c r="LV844" s="7"/>
      <c r="LW844" s="7"/>
      <c r="LX844" s="7"/>
      <c r="LY844" s="7"/>
      <c r="LZ844" s="7"/>
      <c r="MA844" s="7"/>
      <c r="MB844" s="7"/>
      <c r="MC844" s="7"/>
      <c r="MD844" s="7"/>
      <c r="ME844" s="7"/>
      <c r="MF844" s="7"/>
      <c r="MG844" s="7"/>
      <c r="MH844" s="7"/>
      <c r="MI844" s="7"/>
      <c r="MJ844" s="7"/>
      <c r="MK844" s="7"/>
      <c r="ML844" s="7"/>
      <c r="MM844" s="7"/>
      <c r="MN844" s="7"/>
      <c r="MO844" s="7"/>
      <c r="MP844" s="7"/>
      <c r="MQ844" s="7"/>
      <c r="MR844" s="7"/>
      <c r="MS844" s="7"/>
      <c r="MT844" s="7"/>
      <c r="MU844" s="7"/>
      <c r="MV844" s="7"/>
      <c r="MW844" s="7"/>
      <c r="MX844" s="7"/>
      <c r="MY844" s="7"/>
      <c r="MZ844" s="7"/>
      <c r="NA844" s="7"/>
      <c r="NB844" s="7"/>
      <c r="NC844" s="7"/>
      <c r="ND844" s="7"/>
      <c r="NE844" s="7"/>
      <c r="NF844" s="7"/>
      <c r="NG844" s="7"/>
      <c r="NH844" s="7"/>
      <c r="NI844" s="7"/>
      <c r="NJ844" s="7"/>
      <c r="NK844" s="7"/>
      <c r="NL844" s="7"/>
      <c r="NM844" s="7"/>
      <c r="NN844" s="7"/>
      <c r="NO844" s="7"/>
      <c r="NP844" s="7"/>
      <c r="NQ844" s="7"/>
      <c r="NR844" s="7"/>
      <c r="NS844" s="7"/>
      <c r="NT844" s="7"/>
      <c r="NU844" s="7"/>
      <c r="NV844" s="7"/>
      <c r="NW844" s="7"/>
      <c r="NX844" s="7"/>
      <c r="NY844" s="7"/>
      <c r="NZ844" s="7"/>
      <c r="OA844" s="7"/>
      <c r="OB844" s="7"/>
      <c r="OC844" s="7"/>
      <c r="OD844" s="7"/>
      <c r="OE844" s="7"/>
      <c r="OF844" s="7"/>
      <c r="OG844" s="7"/>
      <c r="OH844" s="7"/>
      <c r="OI844" s="7"/>
      <c r="OJ844" s="7"/>
      <c r="OK844" s="7"/>
      <c r="OL844" s="7"/>
      <c r="OM844" s="7"/>
      <c r="ON844" s="7"/>
      <c r="OO844" s="7"/>
      <c r="OP844" s="7"/>
      <c r="OQ844" s="7"/>
      <c r="OR844" s="7"/>
      <c r="OS844" s="7"/>
      <c r="OT844" s="7"/>
      <c r="OU844" s="7"/>
      <c r="OV844" s="7"/>
      <c r="OW844" s="7"/>
      <c r="OX844" s="7"/>
      <c r="OY844" s="7"/>
      <c r="OZ844" s="7"/>
      <c r="PA844" s="7"/>
      <c r="PB844" s="7"/>
      <c r="PC844" s="7"/>
      <c r="PD844" s="7"/>
      <c r="PE844" s="7"/>
      <c r="PF844" s="7"/>
      <c r="PG844" s="7"/>
      <c r="PH844" s="7"/>
      <c r="PI844" s="7"/>
      <c r="PJ844" s="7"/>
      <c r="PK844" s="7"/>
      <c r="PL844" s="7"/>
      <c r="PM844" s="7"/>
      <c r="PN844" s="7"/>
      <c r="PO844" s="7"/>
      <c r="PP844" s="7"/>
      <c r="PQ844" s="7"/>
      <c r="PR844" s="7"/>
      <c r="PS844" s="7"/>
      <c r="PT844" s="7"/>
      <c r="PU844" s="7"/>
      <c r="PV844" s="7"/>
      <c r="PW844" s="7"/>
      <c r="PX844" s="7"/>
      <c r="PY844" s="7"/>
      <c r="PZ844" s="7"/>
      <c r="QA844" s="7"/>
      <c r="QB844" s="7"/>
      <c r="QC844" s="7"/>
      <c r="QD844" s="7"/>
      <c r="QE844" s="7"/>
      <c r="QF844" s="7"/>
      <c r="QG844" s="7"/>
      <c r="QH844" s="7"/>
      <c r="QI844" s="7"/>
      <c r="QJ844" s="7"/>
      <c r="QK844" s="7"/>
      <c r="QL844" s="7"/>
      <c r="QM844" s="7"/>
      <c r="QN844" s="7"/>
      <c r="QO844" s="7"/>
      <c r="QP844" s="7"/>
      <c r="QQ844" s="7"/>
      <c r="QR844" s="7"/>
      <c r="QS844" s="7"/>
      <c r="QT844" s="7"/>
      <c r="QU844" s="7"/>
      <c r="QV844" s="7"/>
      <c r="QW844" s="7"/>
      <c r="QX844" s="7"/>
      <c r="QY844" s="7"/>
      <c r="QZ844" s="7"/>
      <c r="RA844" s="7"/>
      <c r="RB844" s="7"/>
      <c r="RC844" s="7"/>
      <c r="RD844" s="7"/>
      <c r="RE844" s="7"/>
      <c r="RF844" s="7"/>
      <c r="RG844" s="7"/>
      <c r="RH844" s="7"/>
      <c r="RI844" s="7"/>
      <c r="RJ844" s="7"/>
      <c r="RK844" s="7"/>
      <c r="RL844" s="7"/>
      <c r="RM844" s="7"/>
      <c r="RN844" s="7"/>
      <c r="RO844" s="7"/>
      <c r="RP844" s="7"/>
      <c r="RQ844" s="7"/>
      <c r="RR844" s="7"/>
      <c r="RS844" s="7"/>
      <c r="RT844" s="7"/>
      <c r="RU844" s="7"/>
      <c r="RV844" s="7"/>
      <c r="RW844" s="7"/>
      <c r="RX844" s="7"/>
      <c r="RY844" s="7"/>
      <c r="RZ844" s="7"/>
      <c r="SA844" s="7"/>
      <c r="SB844" s="7"/>
      <c r="SC844" s="7"/>
      <c r="SD844" s="7"/>
      <c r="SE844" s="7"/>
      <c r="SF844" s="7"/>
      <c r="SG844" s="7"/>
      <c r="SH844" s="7"/>
      <c r="SI844" s="7"/>
      <c r="SJ844" s="7"/>
      <c r="SK844" s="7"/>
    </row>
    <row r="845" ht="14.2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  <c r="DT845" s="7"/>
      <c r="DU845" s="7"/>
      <c r="DV845" s="7"/>
      <c r="DW845" s="7"/>
      <c r="DX845" s="7"/>
      <c r="DY845" s="7"/>
      <c r="DZ845" s="7"/>
      <c r="EA845" s="7"/>
      <c r="EB845" s="7"/>
      <c r="EC845" s="7"/>
      <c r="ED845" s="7"/>
      <c r="EE845" s="7"/>
      <c r="EF845" s="7"/>
      <c r="EG845" s="7"/>
      <c r="EH845" s="7"/>
      <c r="EI845" s="7"/>
      <c r="EJ845" s="7"/>
      <c r="EK845" s="7"/>
      <c r="EL845" s="7"/>
      <c r="EM845" s="7"/>
      <c r="EN845" s="7"/>
      <c r="EO845" s="7"/>
      <c r="EP845" s="7"/>
      <c r="EQ845" s="7"/>
      <c r="ER845" s="7"/>
      <c r="ES845" s="7"/>
      <c r="ET845" s="7"/>
      <c r="EU845" s="7"/>
      <c r="EV845" s="7"/>
      <c r="EW845" s="7"/>
      <c r="EX845" s="7"/>
      <c r="EY845" s="7"/>
      <c r="EZ845" s="7"/>
      <c r="FA845" s="7"/>
      <c r="FB845" s="7"/>
      <c r="FC845" s="7"/>
      <c r="FD845" s="7"/>
      <c r="FE845" s="7"/>
      <c r="FF845" s="7"/>
      <c r="FG845" s="7"/>
      <c r="FH845" s="7"/>
      <c r="FI845" s="7"/>
      <c r="FJ845" s="7"/>
      <c r="FK845" s="7"/>
      <c r="FL845" s="7"/>
      <c r="FM845" s="7"/>
      <c r="FN845" s="7"/>
      <c r="FO845" s="7"/>
      <c r="FP845" s="7"/>
      <c r="FQ845" s="7"/>
      <c r="FR845" s="7"/>
      <c r="FS845" s="7"/>
      <c r="FT845" s="7"/>
      <c r="FU845" s="7"/>
      <c r="FV845" s="7"/>
      <c r="FW845" s="7"/>
      <c r="FX845" s="7"/>
      <c r="FY845" s="7"/>
      <c r="FZ845" s="7"/>
      <c r="GA845" s="7"/>
      <c r="GB845" s="7"/>
      <c r="GC845" s="7"/>
      <c r="GD845" s="7"/>
      <c r="GE845" s="7"/>
      <c r="GF845" s="7"/>
      <c r="GG845" s="7"/>
      <c r="GH845" s="7"/>
      <c r="GI845" s="7"/>
      <c r="GJ845" s="7"/>
      <c r="GK845" s="7"/>
      <c r="GL845" s="7"/>
      <c r="GM845" s="7"/>
      <c r="GN845" s="7"/>
      <c r="GO845" s="7"/>
      <c r="GP845" s="7"/>
      <c r="GQ845" s="7"/>
      <c r="GR845" s="7"/>
      <c r="GS845" s="7"/>
      <c r="GT845" s="7"/>
      <c r="GU845" s="7"/>
      <c r="GV845" s="7"/>
      <c r="GW845" s="7"/>
      <c r="GX845" s="7"/>
      <c r="GY845" s="7"/>
      <c r="GZ845" s="7"/>
      <c r="HA845" s="7"/>
      <c r="HB845" s="7"/>
      <c r="HC845" s="7"/>
      <c r="HD845" s="7"/>
      <c r="HE845" s="7"/>
      <c r="HF845" s="7"/>
      <c r="HG845" s="7"/>
      <c r="HH845" s="7"/>
      <c r="HI845" s="7"/>
      <c r="HJ845" s="7"/>
      <c r="HK845" s="7"/>
      <c r="HL845" s="7"/>
      <c r="HM845" s="7"/>
      <c r="HN845" s="7"/>
      <c r="HO845" s="7"/>
      <c r="HP845" s="7"/>
      <c r="HQ845" s="7"/>
      <c r="HR845" s="7"/>
      <c r="HS845" s="7"/>
      <c r="HT845" s="7"/>
      <c r="HU845" s="7"/>
      <c r="HV845" s="7"/>
      <c r="HW845" s="7"/>
      <c r="HX845" s="7"/>
      <c r="HY845" s="7"/>
      <c r="HZ845" s="7"/>
      <c r="IA845" s="7"/>
      <c r="IB845" s="7"/>
      <c r="IC845" s="7"/>
      <c r="ID845" s="7"/>
      <c r="IE845" s="7"/>
      <c r="IF845" s="7"/>
      <c r="IG845" s="7"/>
      <c r="IH845" s="7"/>
      <c r="II845" s="7"/>
      <c r="IJ845" s="7"/>
      <c r="IK845" s="7"/>
      <c r="IL845" s="7"/>
      <c r="IM845" s="7"/>
      <c r="IN845" s="7"/>
      <c r="IO845" s="7"/>
      <c r="IP845" s="7"/>
      <c r="IQ845" s="7"/>
      <c r="IR845" s="7"/>
      <c r="IS845" s="7"/>
      <c r="IT845" s="7"/>
      <c r="IU845" s="7"/>
      <c r="IV845" s="7"/>
      <c r="IW845" s="7"/>
      <c r="IX845" s="7"/>
      <c r="IY845" s="7"/>
      <c r="IZ845" s="7"/>
      <c r="JA845" s="7"/>
      <c r="JB845" s="7"/>
      <c r="JC845" s="7"/>
      <c r="JD845" s="7"/>
      <c r="JE845" s="7"/>
      <c r="JF845" s="7"/>
      <c r="JG845" s="7"/>
      <c r="JH845" s="7"/>
      <c r="JI845" s="7"/>
      <c r="JJ845" s="7"/>
      <c r="JK845" s="7"/>
      <c r="JL845" s="7"/>
      <c r="JM845" s="7"/>
      <c r="JN845" s="7"/>
      <c r="JO845" s="7"/>
      <c r="JP845" s="7"/>
      <c r="JQ845" s="7"/>
      <c r="JR845" s="7"/>
      <c r="JS845" s="7"/>
      <c r="JT845" s="7"/>
      <c r="JU845" s="7"/>
      <c r="JV845" s="7"/>
      <c r="JW845" s="7"/>
      <c r="JX845" s="7"/>
      <c r="JY845" s="7"/>
      <c r="JZ845" s="7"/>
      <c r="KA845" s="7"/>
      <c r="KB845" s="7"/>
      <c r="KC845" s="7"/>
      <c r="KD845" s="7"/>
      <c r="KE845" s="7"/>
      <c r="KF845" s="7"/>
      <c r="KG845" s="7"/>
      <c r="KH845" s="7"/>
      <c r="KI845" s="7"/>
      <c r="KJ845" s="7"/>
      <c r="KK845" s="7"/>
      <c r="KL845" s="7"/>
      <c r="KM845" s="7"/>
      <c r="KN845" s="7"/>
      <c r="KO845" s="7"/>
      <c r="KP845" s="7"/>
      <c r="KQ845" s="7"/>
      <c r="KR845" s="7"/>
      <c r="KS845" s="7"/>
      <c r="KT845" s="7"/>
      <c r="KU845" s="7"/>
      <c r="KV845" s="7"/>
      <c r="KW845" s="7"/>
      <c r="KX845" s="7"/>
      <c r="KY845" s="7"/>
      <c r="KZ845" s="7"/>
      <c r="LA845" s="7"/>
      <c r="LB845" s="7"/>
      <c r="LC845" s="7"/>
      <c r="LD845" s="7"/>
      <c r="LE845" s="7"/>
      <c r="LF845" s="7"/>
      <c r="LG845" s="7"/>
      <c r="LH845" s="7"/>
      <c r="LI845" s="7"/>
      <c r="LJ845" s="7"/>
      <c r="LK845" s="7"/>
      <c r="LL845" s="7"/>
      <c r="LM845" s="7"/>
      <c r="LN845" s="7"/>
      <c r="LO845" s="7"/>
      <c r="LP845" s="7"/>
      <c r="LQ845" s="7"/>
      <c r="LR845" s="7"/>
      <c r="LS845" s="7"/>
      <c r="LT845" s="7"/>
      <c r="LU845" s="7"/>
      <c r="LV845" s="7"/>
      <c r="LW845" s="7"/>
      <c r="LX845" s="7"/>
      <c r="LY845" s="7"/>
      <c r="LZ845" s="7"/>
      <c r="MA845" s="7"/>
      <c r="MB845" s="7"/>
      <c r="MC845" s="7"/>
      <c r="MD845" s="7"/>
      <c r="ME845" s="7"/>
      <c r="MF845" s="7"/>
      <c r="MG845" s="7"/>
      <c r="MH845" s="7"/>
      <c r="MI845" s="7"/>
      <c r="MJ845" s="7"/>
      <c r="MK845" s="7"/>
      <c r="ML845" s="7"/>
      <c r="MM845" s="7"/>
      <c r="MN845" s="7"/>
      <c r="MO845" s="7"/>
      <c r="MP845" s="7"/>
      <c r="MQ845" s="7"/>
      <c r="MR845" s="7"/>
      <c r="MS845" s="7"/>
      <c r="MT845" s="7"/>
      <c r="MU845" s="7"/>
      <c r="MV845" s="7"/>
      <c r="MW845" s="7"/>
      <c r="MX845" s="7"/>
      <c r="MY845" s="7"/>
      <c r="MZ845" s="7"/>
      <c r="NA845" s="7"/>
      <c r="NB845" s="7"/>
      <c r="NC845" s="7"/>
      <c r="ND845" s="7"/>
      <c r="NE845" s="7"/>
      <c r="NF845" s="7"/>
      <c r="NG845" s="7"/>
      <c r="NH845" s="7"/>
      <c r="NI845" s="7"/>
      <c r="NJ845" s="7"/>
      <c r="NK845" s="7"/>
      <c r="NL845" s="7"/>
      <c r="NM845" s="7"/>
      <c r="NN845" s="7"/>
      <c r="NO845" s="7"/>
      <c r="NP845" s="7"/>
      <c r="NQ845" s="7"/>
      <c r="NR845" s="7"/>
      <c r="NS845" s="7"/>
      <c r="NT845" s="7"/>
      <c r="NU845" s="7"/>
      <c r="NV845" s="7"/>
      <c r="NW845" s="7"/>
      <c r="NX845" s="7"/>
      <c r="NY845" s="7"/>
      <c r="NZ845" s="7"/>
      <c r="OA845" s="7"/>
      <c r="OB845" s="7"/>
      <c r="OC845" s="7"/>
      <c r="OD845" s="7"/>
      <c r="OE845" s="7"/>
      <c r="OF845" s="7"/>
      <c r="OG845" s="7"/>
      <c r="OH845" s="7"/>
      <c r="OI845" s="7"/>
      <c r="OJ845" s="7"/>
      <c r="OK845" s="7"/>
      <c r="OL845" s="7"/>
      <c r="OM845" s="7"/>
      <c r="ON845" s="7"/>
      <c r="OO845" s="7"/>
      <c r="OP845" s="7"/>
      <c r="OQ845" s="7"/>
      <c r="OR845" s="7"/>
      <c r="OS845" s="7"/>
      <c r="OT845" s="7"/>
      <c r="OU845" s="7"/>
      <c r="OV845" s="7"/>
      <c r="OW845" s="7"/>
      <c r="OX845" s="7"/>
      <c r="OY845" s="7"/>
      <c r="OZ845" s="7"/>
      <c r="PA845" s="7"/>
      <c r="PB845" s="7"/>
      <c r="PC845" s="7"/>
      <c r="PD845" s="7"/>
      <c r="PE845" s="7"/>
      <c r="PF845" s="7"/>
      <c r="PG845" s="7"/>
      <c r="PH845" s="7"/>
      <c r="PI845" s="7"/>
      <c r="PJ845" s="7"/>
      <c r="PK845" s="7"/>
      <c r="PL845" s="7"/>
      <c r="PM845" s="7"/>
      <c r="PN845" s="7"/>
      <c r="PO845" s="7"/>
      <c r="PP845" s="7"/>
      <c r="PQ845" s="7"/>
      <c r="PR845" s="7"/>
      <c r="PS845" s="7"/>
      <c r="PT845" s="7"/>
      <c r="PU845" s="7"/>
      <c r="PV845" s="7"/>
      <c r="PW845" s="7"/>
      <c r="PX845" s="7"/>
      <c r="PY845" s="7"/>
      <c r="PZ845" s="7"/>
      <c r="QA845" s="7"/>
      <c r="QB845" s="7"/>
      <c r="QC845" s="7"/>
      <c r="QD845" s="7"/>
      <c r="QE845" s="7"/>
      <c r="QF845" s="7"/>
      <c r="QG845" s="7"/>
      <c r="QH845" s="7"/>
      <c r="QI845" s="7"/>
      <c r="QJ845" s="7"/>
      <c r="QK845" s="7"/>
      <c r="QL845" s="7"/>
      <c r="QM845" s="7"/>
      <c r="QN845" s="7"/>
      <c r="QO845" s="7"/>
      <c r="QP845" s="7"/>
      <c r="QQ845" s="7"/>
      <c r="QR845" s="7"/>
      <c r="QS845" s="7"/>
      <c r="QT845" s="7"/>
      <c r="QU845" s="7"/>
      <c r="QV845" s="7"/>
      <c r="QW845" s="7"/>
      <c r="QX845" s="7"/>
      <c r="QY845" s="7"/>
      <c r="QZ845" s="7"/>
      <c r="RA845" s="7"/>
      <c r="RB845" s="7"/>
      <c r="RC845" s="7"/>
      <c r="RD845" s="7"/>
      <c r="RE845" s="7"/>
      <c r="RF845" s="7"/>
      <c r="RG845" s="7"/>
      <c r="RH845" s="7"/>
      <c r="RI845" s="7"/>
      <c r="RJ845" s="7"/>
      <c r="RK845" s="7"/>
      <c r="RL845" s="7"/>
      <c r="RM845" s="7"/>
      <c r="RN845" s="7"/>
      <c r="RO845" s="7"/>
      <c r="RP845" s="7"/>
      <c r="RQ845" s="7"/>
      <c r="RR845" s="7"/>
      <c r="RS845" s="7"/>
      <c r="RT845" s="7"/>
      <c r="RU845" s="7"/>
      <c r="RV845" s="7"/>
      <c r="RW845" s="7"/>
      <c r="RX845" s="7"/>
      <c r="RY845" s="7"/>
      <c r="RZ845" s="7"/>
      <c r="SA845" s="7"/>
      <c r="SB845" s="7"/>
      <c r="SC845" s="7"/>
      <c r="SD845" s="7"/>
      <c r="SE845" s="7"/>
      <c r="SF845" s="7"/>
      <c r="SG845" s="7"/>
      <c r="SH845" s="7"/>
      <c r="SI845" s="7"/>
      <c r="SJ845" s="7"/>
      <c r="SK845" s="7"/>
    </row>
    <row r="846" ht="14.2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  <c r="DT846" s="7"/>
      <c r="DU846" s="7"/>
      <c r="DV846" s="7"/>
      <c r="DW846" s="7"/>
      <c r="DX846" s="7"/>
      <c r="DY846" s="7"/>
      <c r="DZ846" s="7"/>
      <c r="EA846" s="7"/>
      <c r="EB846" s="7"/>
      <c r="EC846" s="7"/>
      <c r="ED846" s="7"/>
      <c r="EE846" s="7"/>
      <c r="EF846" s="7"/>
      <c r="EG846" s="7"/>
      <c r="EH846" s="7"/>
      <c r="EI846" s="7"/>
      <c r="EJ846" s="7"/>
      <c r="EK846" s="7"/>
      <c r="EL846" s="7"/>
      <c r="EM846" s="7"/>
      <c r="EN846" s="7"/>
      <c r="EO846" s="7"/>
      <c r="EP846" s="7"/>
      <c r="EQ846" s="7"/>
      <c r="ER846" s="7"/>
      <c r="ES846" s="7"/>
      <c r="ET846" s="7"/>
      <c r="EU846" s="7"/>
      <c r="EV846" s="7"/>
      <c r="EW846" s="7"/>
      <c r="EX846" s="7"/>
      <c r="EY846" s="7"/>
      <c r="EZ846" s="7"/>
      <c r="FA846" s="7"/>
      <c r="FB846" s="7"/>
      <c r="FC846" s="7"/>
      <c r="FD846" s="7"/>
      <c r="FE846" s="7"/>
      <c r="FF846" s="7"/>
      <c r="FG846" s="7"/>
      <c r="FH846" s="7"/>
      <c r="FI846" s="7"/>
      <c r="FJ846" s="7"/>
      <c r="FK846" s="7"/>
      <c r="FL846" s="7"/>
      <c r="FM846" s="7"/>
      <c r="FN846" s="7"/>
      <c r="FO846" s="7"/>
      <c r="FP846" s="7"/>
      <c r="FQ846" s="7"/>
      <c r="FR846" s="7"/>
      <c r="FS846" s="7"/>
      <c r="FT846" s="7"/>
      <c r="FU846" s="7"/>
      <c r="FV846" s="7"/>
      <c r="FW846" s="7"/>
      <c r="FX846" s="7"/>
      <c r="FY846" s="7"/>
      <c r="FZ846" s="7"/>
      <c r="GA846" s="7"/>
      <c r="GB846" s="7"/>
      <c r="GC846" s="7"/>
      <c r="GD846" s="7"/>
      <c r="GE846" s="7"/>
      <c r="GF846" s="7"/>
      <c r="GG846" s="7"/>
      <c r="GH846" s="7"/>
      <c r="GI846" s="7"/>
      <c r="GJ846" s="7"/>
      <c r="GK846" s="7"/>
      <c r="GL846" s="7"/>
      <c r="GM846" s="7"/>
      <c r="GN846" s="7"/>
      <c r="GO846" s="7"/>
      <c r="GP846" s="7"/>
      <c r="GQ846" s="7"/>
      <c r="GR846" s="7"/>
      <c r="GS846" s="7"/>
      <c r="GT846" s="7"/>
      <c r="GU846" s="7"/>
      <c r="GV846" s="7"/>
      <c r="GW846" s="7"/>
      <c r="GX846" s="7"/>
      <c r="GY846" s="7"/>
      <c r="GZ846" s="7"/>
      <c r="HA846" s="7"/>
      <c r="HB846" s="7"/>
      <c r="HC846" s="7"/>
      <c r="HD846" s="7"/>
      <c r="HE846" s="7"/>
      <c r="HF846" s="7"/>
      <c r="HG846" s="7"/>
      <c r="HH846" s="7"/>
      <c r="HI846" s="7"/>
      <c r="HJ846" s="7"/>
      <c r="HK846" s="7"/>
      <c r="HL846" s="7"/>
      <c r="HM846" s="7"/>
      <c r="HN846" s="7"/>
      <c r="HO846" s="7"/>
      <c r="HP846" s="7"/>
      <c r="HQ846" s="7"/>
      <c r="HR846" s="7"/>
      <c r="HS846" s="7"/>
      <c r="HT846" s="7"/>
      <c r="HU846" s="7"/>
      <c r="HV846" s="7"/>
      <c r="HW846" s="7"/>
      <c r="HX846" s="7"/>
      <c r="HY846" s="7"/>
      <c r="HZ846" s="7"/>
      <c r="IA846" s="7"/>
      <c r="IB846" s="7"/>
      <c r="IC846" s="7"/>
      <c r="ID846" s="7"/>
      <c r="IE846" s="7"/>
      <c r="IF846" s="7"/>
      <c r="IG846" s="7"/>
      <c r="IH846" s="7"/>
      <c r="II846" s="7"/>
      <c r="IJ846" s="7"/>
      <c r="IK846" s="7"/>
      <c r="IL846" s="7"/>
      <c r="IM846" s="7"/>
      <c r="IN846" s="7"/>
      <c r="IO846" s="7"/>
      <c r="IP846" s="7"/>
      <c r="IQ846" s="7"/>
      <c r="IR846" s="7"/>
      <c r="IS846" s="7"/>
      <c r="IT846" s="7"/>
      <c r="IU846" s="7"/>
      <c r="IV846" s="7"/>
      <c r="IW846" s="7"/>
      <c r="IX846" s="7"/>
      <c r="IY846" s="7"/>
      <c r="IZ846" s="7"/>
      <c r="JA846" s="7"/>
      <c r="JB846" s="7"/>
      <c r="JC846" s="7"/>
      <c r="JD846" s="7"/>
      <c r="JE846" s="7"/>
      <c r="JF846" s="7"/>
      <c r="JG846" s="7"/>
      <c r="JH846" s="7"/>
      <c r="JI846" s="7"/>
      <c r="JJ846" s="7"/>
      <c r="JK846" s="7"/>
      <c r="JL846" s="7"/>
      <c r="JM846" s="7"/>
      <c r="JN846" s="7"/>
      <c r="JO846" s="7"/>
      <c r="JP846" s="7"/>
      <c r="JQ846" s="7"/>
      <c r="JR846" s="7"/>
      <c r="JS846" s="7"/>
      <c r="JT846" s="7"/>
      <c r="JU846" s="7"/>
      <c r="JV846" s="7"/>
      <c r="JW846" s="7"/>
      <c r="JX846" s="7"/>
      <c r="JY846" s="7"/>
      <c r="JZ846" s="7"/>
      <c r="KA846" s="7"/>
      <c r="KB846" s="7"/>
      <c r="KC846" s="7"/>
      <c r="KD846" s="7"/>
      <c r="KE846" s="7"/>
      <c r="KF846" s="7"/>
      <c r="KG846" s="7"/>
      <c r="KH846" s="7"/>
      <c r="KI846" s="7"/>
      <c r="KJ846" s="7"/>
      <c r="KK846" s="7"/>
      <c r="KL846" s="7"/>
      <c r="KM846" s="7"/>
      <c r="KN846" s="7"/>
      <c r="KO846" s="7"/>
      <c r="KP846" s="7"/>
      <c r="KQ846" s="7"/>
      <c r="KR846" s="7"/>
      <c r="KS846" s="7"/>
      <c r="KT846" s="7"/>
      <c r="KU846" s="7"/>
      <c r="KV846" s="7"/>
      <c r="KW846" s="7"/>
      <c r="KX846" s="7"/>
      <c r="KY846" s="7"/>
      <c r="KZ846" s="7"/>
      <c r="LA846" s="7"/>
      <c r="LB846" s="7"/>
      <c r="LC846" s="7"/>
      <c r="LD846" s="7"/>
      <c r="LE846" s="7"/>
      <c r="LF846" s="7"/>
      <c r="LG846" s="7"/>
      <c r="LH846" s="7"/>
      <c r="LI846" s="7"/>
      <c r="LJ846" s="7"/>
      <c r="LK846" s="7"/>
      <c r="LL846" s="7"/>
      <c r="LM846" s="7"/>
      <c r="LN846" s="7"/>
      <c r="LO846" s="7"/>
      <c r="LP846" s="7"/>
      <c r="LQ846" s="7"/>
      <c r="LR846" s="7"/>
      <c r="LS846" s="7"/>
      <c r="LT846" s="7"/>
      <c r="LU846" s="7"/>
      <c r="LV846" s="7"/>
      <c r="LW846" s="7"/>
      <c r="LX846" s="7"/>
      <c r="LY846" s="7"/>
      <c r="LZ846" s="7"/>
      <c r="MA846" s="7"/>
      <c r="MB846" s="7"/>
      <c r="MC846" s="7"/>
      <c r="MD846" s="7"/>
      <c r="ME846" s="7"/>
      <c r="MF846" s="7"/>
      <c r="MG846" s="7"/>
      <c r="MH846" s="7"/>
      <c r="MI846" s="7"/>
      <c r="MJ846" s="7"/>
      <c r="MK846" s="7"/>
      <c r="ML846" s="7"/>
      <c r="MM846" s="7"/>
      <c r="MN846" s="7"/>
      <c r="MO846" s="7"/>
      <c r="MP846" s="7"/>
      <c r="MQ846" s="7"/>
      <c r="MR846" s="7"/>
      <c r="MS846" s="7"/>
      <c r="MT846" s="7"/>
      <c r="MU846" s="7"/>
      <c r="MV846" s="7"/>
      <c r="MW846" s="7"/>
      <c r="MX846" s="7"/>
      <c r="MY846" s="7"/>
      <c r="MZ846" s="7"/>
      <c r="NA846" s="7"/>
      <c r="NB846" s="7"/>
      <c r="NC846" s="7"/>
      <c r="ND846" s="7"/>
      <c r="NE846" s="7"/>
      <c r="NF846" s="7"/>
      <c r="NG846" s="7"/>
      <c r="NH846" s="7"/>
      <c r="NI846" s="7"/>
      <c r="NJ846" s="7"/>
      <c r="NK846" s="7"/>
      <c r="NL846" s="7"/>
      <c r="NM846" s="7"/>
      <c r="NN846" s="7"/>
      <c r="NO846" s="7"/>
      <c r="NP846" s="7"/>
      <c r="NQ846" s="7"/>
      <c r="NR846" s="7"/>
      <c r="NS846" s="7"/>
      <c r="NT846" s="7"/>
      <c r="NU846" s="7"/>
      <c r="NV846" s="7"/>
      <c r="NW846" s="7"/>
      <c r="NX846" s="7"/>
      <c r="NY846" s="7"/>
      <c r="NZ846" s="7"/>
      <c r="OA846" s="7"/>
      <c r="OB846" s="7"/>
      <c r="OC846" s="7"/>
      <c r="OD846" s="7"/>
      <c r="OE846" s="7"/>
      <c r="OF846" s="7"/>
      <c r="OG846" s="7"/>
      <c r="OH846" s="7"/>
      <c r="OI846" s="7"/>
      <c r="OJ846" s="7"/>
      <c r="OK846" s="7"/>
      <c r="OL846" s="7"/>
      <c r="OM846" s="7"/>
      <c r="ON846" s="7"/>
      <c r="OO846" s="7"/>
      <c r="OP846" s="7"/>
      <c r="OQ846" s="7"/>
      <c r="OR846" s="7"/>
      <c r="OS846" s="7"/>
      <c r="OT846" s="7"/>
      <c r="OU846" s="7"/>
      <c r="OV846" s="7"/>
      <c r="OW846" s="7"/>
      <c r="OX846" s="7"/>
      <c r="OY846" s="7"/>
      <c r="OZ846" s="7"/>
      <c r="PA846" s="7"/>
      <c r="PB846" s="7"/>
      <c r="PC846" s="7"/>
      <c r="PD846" s="7"/>
      <c r="PE846" s="7"/>
      <c r="PF846" s="7"/>
      <c r="PG846" s="7"/>
      <c r="PH846" s="7"/>
      <c r="PI846" s="7"/>
      <c r="PJ846" s="7"/>
      <c r="PK846" s="7"/>
      <c r="PL846" s="7"/>
      <c r="PM846" s="7"/>
      <c r="PN846" s="7"/>
      <c r="PO846" s="7"/>
      <c r="PP846" s="7"/>
      <c r="PQ846" s="7"/>
      <c r="PR846" s="7"/>
      <c r="PS846" s="7"/>
      <c r="PT846" s="7"/>
      <c r="PU846" s="7"/>
      <c r="PV846" s="7"/>
      <c r="PW846" s="7"/>
      <c r="PX846" s="7"/>
      <c r="PY846" s="7"/>
      <c r="PZ846" s="7"/>
      <c r="QA846" s="7"/>
      <c r="QB846" s="7"/>
      <c r="QC846" s="7"/>
      <c r="QD846" s="7"/>
      <c r="QE846" s="7"/>
      <c r="QF846" s="7"/>
      <c r="QG846" s="7"/>
      <c r="QH846" s="7"/>
      <c r="QI846" s="7"/>
      <c r="QJ846" s="7"/>
      <c r="QK846" s="7"/>
      <c r="QL846" s="7"/>
      <c r="QM846" s="7"/>
      <c r="QN846" s="7"/>
      <c r="QO846" s="7"/>
      <c r="QP846" s="7"/>
      <c r="QQ846" s="7"/>
      <c r="QR846" s="7"/>
      <c r="QS846" s="7"/>
      <c r="QT846" s="7"/>
      <c r="QU846" s="7"/>
      <c r="QV846" s="7"/>
      <c r="QW846" s="7"/>
      <c r="QX846" s="7"/>
      <c r="QY846" s="7"/>
      <c r="QZ846" s="7"/>
      <c r="RA846" s="7"/>
      <c r="RB846" s="7"/>
      <c r="RC846" s="7"/>
      <c r="RD846" s="7"/>
      <c r="RE846" s="7"/>
      <c r="RF846" s="7"/>
      <c r="RG846" s="7"/>
      <c r="RH846" s="7"/>
      <c r="RI846" s="7"/>
      <c r="RJ846" s="7"/>
      <c r="RK846" s="7"/>
      <c r="RL846" s="7"/>
      <c r="RM846" s="7"/>
      <c r="RN846" s="7"/>
      <c r="RO846" s="7"/>
      <c r="RP846" s="7"/>
      <c r="RQ846" s="7"/>
      <c r="RR846" s="7"/>
      <c r="RS846" s="7"/>
      <c r="RT846" s="7"/>
      <c r="RU846" s="7"/>
      <c r="RV846" s="7"/>
      <c r="RW846" s="7"/>
      <c r="RX846" s="7"/>
      <c r="RY846" s="7"/>
      <c r="RZ846" s="7"/>
      <c r="SA846" s="7"/>
      <c r="SB846" s="7"/>
      <c r="SC846" s="7"/>
      <c r="SD846" s="7"/>
      <c r="SE846" s="7"/>
      <c r="SF846" s="7"/>
      <c r="SG846" s="7"/>
      <c r="SH846" s="7"/>
      <c r="SI846" s="7"/>
      <c r="SJ846" s="7"/>
      <c r="SK846" s="7"/>
    </row>
    <row r="847" ht="14.2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  <c r="DT847" s="7"/>
      <c r="DU847" s="7"/>
      <c r="DV847" s="7"/>
      <c r="DW847" s="7"/>
      <c r="DX847" s="7"/>
      <c r="DY847" s="7"/>
      <c r="DZ847" s="7"/>
      <c r="EA847" s="7"/>
      <c r="EB847" s="7"/>
      <c r="EC847" s="7"/>
      <c r="ED847" s="7"/>
      <c r="EE847" s="7"/>
      <c r="EF847" s="7"/>
      <c r="EG847" s="7"/>
      <c r="EH847" s="7"/>
      <c r="EI847" s="7"/>
      <c r="EJ847" s="7"/>
      <c r="EK847" s="7"/>
      <c r="EL847" s="7"/>
      <c r="EM847" s="7"/>
      <c r="EN847" s="7"/>
      <c r="EO847" s="7"/>
      <c r="EP847" s="7"/>
      <c r="EQ847" s="7"/>
      <c r="ER847" s="7"/>
      <c r="ES847" s="7"/>
      <c r="ET847" s="7"/>
      <c r="EU847" s="7"/>
      <c r="EV847" s="7"/>
      <c r="EW847" s="7"/>
      <c r="EX847" s="7"/>
      <c r="EY847" s="7"/>
      <c r="EZ847" s="7"/>
      <c r="FA847" s="7"/>
      <c r="FB847" s="7"/>
      <c r="FC847" s="7"/>
      <c r="FD847" s="7"/>
      <c r="FE847" s="7"/>
      <c r="FF847" s="7"/>
      <c r="FG847" s="7"/>
      <c r="FH847" s="7"/>
      <c r="FI847" s="7"/>
      <c r="FJ847" s="7"/>
      <c r="FK847" s="7"/>
      <c r="FL847" s="7"/>
      <c r="FM847" s="7"/>
      <c r="FN847" s="7"/>
      <c r="FO847" s="7"/>
      <c r="FP847" s="7"/>
      <c r="FQ847" s="7"/>
      <c r="FR847" s="7"/>
      <c r="FS847" s="7"/>
      <c r="FT847" s="7"/>
      <c r="FU847" s="7"/>
      <c r="FV847" s="7"/>
      <c r="FW847" s="7"/>
      <c r="FX847" s="7"/>
      <c r="FY847" s="7"/>
      <c r="FZ847" s="7"/>
      <c r="GA847" s="7"/>
      <c r="GB847" s="7"/>
      <c r="GC847" s="7"/>
      <c r="GD847" s="7"/>
      <c r="GE847" s="7"/>
      <c r="GF847" s="7"/>
      <c r="GG847" s="7"/>
      <c r="GH847" s="7"/>
      <c r="GI847" s="7"/>
      <c r="GJ847" s="7"/>
      <c r="GK847" s="7"/>
      <c r="GL847" s="7"/>
      <c r="GM847" s="7"/>
      <c r="GN847" s="7"/>
      <c r="GO847" s="7"/>
      <c r="GP847" s="7"/>
      <c r="GQ847" s="7"/>
      <c r="GR847" s="7"/>
      <c r="GS847" s="7"/>
      <c r="GT847" s="7"/>
      <c r="GU847" s="7"/>
      <c r="GV847" s="7"/>
      <c r="GW847" s="7"/>
      <c r="GX847" s="7"/>
      <c r="GY847" s="7"/>
      <c r="GZ847" s="7"/>
      <c r="HA847" s="7"/>
      <c r="HB847" s="7"/>
      <c r="HC847" s="7"/>
      <c r="HD847" s="7"/>
      <c r="HE847" s="7"/>
      <c r="HF847" s="7"/>
      <c r="HG847" s="7"/>
      <c r="HH847" s="7"/>
      <c r="HI847" s="7"/>
      <c r="HJ847" s="7"/>
      <c r="HK847" s="7"/>
      <c r="HL847" s="7"/>
      <c r="HM847" s="7"/>
      <c r="HN847" s="7"/>
      <c r="HO847" s="7"/>
      <c r="HP847" s="7"/>
      <c r="HQ847" s="7"/>
      <c r="HR847" s="7"/>
      <c r="HS847" s="7"/>
      <c r="HT847" s="7"/>
      <c r="HU847" s="7"/>
      <c r="HV847" s="7"/>
      <c r="HW847" s="7"/>
      <c r="HX847" s="7"/>
      <c r="HY847" s="7"/>
      <c r="HZ847" s="7"/>
      <c r="IA847" s="7"/>
      <c r="IB847" s="7"/>
      <c r="IC847" s="7"/>
      <c r="ID847" s="7"/>
      <c r="IE847" s="7"/>
      <c r="IF847" s="7"/>
      <c r="IG847" s="7"/>
      <c r="IH847" s="7"/>
      <c r="II847" s="7"/>
      <c r="IJ847" s="7"/>
      <c r="IK847" s="7"/>
      <c r="IL847" s="7"/>
      <c r="IM847" s="7"/>
      <c r="IN847" s="7"/>
      <c r="IO847" s="7"/>
      <c r="IP847" s="7"/>
      <c r="IQ847" s="7"/>
      <c r="IR847" s="7"/>
      <c r="IS847" s="7"/>
      <c r="IT847" s="7"/>
      <c r="IU847" s="7"/>
      <c r="IV847" s="7"/>
      <c r="IW847" s="7"/>
      <c r="IX847" s="7"/>
      <c r="IY847" s="7"/>
      <c r="IZ847" s="7"/>
      <c r="JA847" s="7"/>
      <c r="JB847" s="7"/>
      <c r="JC847" s="7"/>
      <c r="JD847" s="7"/>
      <c r="JE847" s="7"/>
      <c r="JF847" s="7"/>
      <c r="JG847" s="7"/>
      <c r="JH847" s="7"/>
      <c r="JI847" s="7"/>
      <c r="JJ847" s="7"/>
      <c r="JK847" s="7"/>
      <c r="JL847" s="7"/>
      <c r="JM847" s="7"/>
      <c r="JN847" s="7"/>
      <c r="JO847" s="7"/>
      <c r="JP847" s="7"/>
      <c r="JQ847" s="7"/>
      <c r="JR847" s="7"/>
      <c r="JS847" s="7"/>
      <c r="JT847" s="7"/>
      <c r="JU847" s="7"/>
      <c r="JV847" s="7"/>
      <c r="JW847" s="7"/>
      <c r="JX847" s="7"/>
      <c r="JY847" s="7"/>
      <c r="JZ847" s="7"/>
      <c r="KA847" s="7"/>
      <c r="KB847" s="7"/>
      <c r="KC847" s="7"/>
      <c r="KD847" s="7"/>
      <c r="KE847" s="7"/>
      <c r="KF847" s="7"/>
      <c r="KG847" s="7"/>
      <c r="KH847" s="7"/>
      <c r="KI847" s="7"/>
      <c r="KJ847" s="7"/>
      <c r="KK847" s="7"/>
      <c r="KL847" s="7"/>
      <c r="KM847" s="7"/>
      <c r="KN847" s="7"/>
      <c r="KO847" s="7"/>
      <c r="KP847" s="7"/>
      <c r="KQ847" s="7"/>
      <c r="KR847" s="7"/>
      <c r="KS847" s="7"/>
      <c r="KT847" s="7"/>
      <c r="KU847" s="7"/>
      <c r="KV847" s="7"/>
      <c r="KW847" s="7"/>
      <c r="KX847" s="7"/>
      <c r="KY847" s="7"/>
      <c r="KZ847" s="7"/>
      <c r="LA847" s="7"/>
      <c r="LB847" s="7"/>
      <c r="LC847" s="7"/>
      <c r="LD847" s="7"/>
      <c r="LE847" s="7"/>
      <c r="LF847" s="7"/>
      <c r="LG847" s="7"/>
      <c r="LH847" s="7"/>
      <c r="LI847" s="7"/>
      <c r="LJ847" s="7"/>
      <c r="LK847" s="7"/>
      <c r="LL847" s="7"/>
      <c r="LM847" s="7"/>
      <c r="LN847" s="7"/>
      <c r="LO847" s="7"/>
      <c r="LP847" s="7"/>
      <c r="LQ847" s="7"/>
      <c r="LR847" s="7"/>
      <c r="LS847" s="7"/>
      <c r="LT847" s="7"/>
      <c r="LU847" s="7"/>
      <c r="LV847" s="7"/>
      <c r="LW847" s="7"/>
      <c r="LX847" s="7"/>
      <c r="LY847" s="7"/>
      <c r="LZ847" s="7"/>
      <c r="MA847" s="7"/>
      <c r="MB847" s="7"/>
      <c r="MC847" s="7"/>
      <c r="MD847" s="7"/>
      <c r="ME847" s="7"/>
      <c r="MF847" s="7"/>
      <c r="MG847" s="7"/>
      <c r="MH847" s="7"/>
      <c r="MI847" s="7"/>
      <c r="MJ847" s="7"/>
      <c r="MK847" s="7"/>
      <c r="ML847" s="7"/>
      <c r="MM847" s="7"/>
      <c r="MN847" s="7"/>
      <c r="MO847" s="7"/>
      <c r="MP847" s="7"/>
      <c r="MQ847" s="7"/>
      <c r="MR847" s="7"/>
      <c r="MS847" s="7"/>
      <c r="MT847" s="7"/>
      <c r="MU847" s="7"/>
      <c r="MV847" s="7"/>
      <c r="MW847" s="7"/>
      <c r="MX847" s="7"/>
      <c r="MY847" s="7"/>
      <c r="MZ847" s="7"/>
      <c r="NA847" s="7"/>
      <c r="NB847" s="7"/>
      <c r="NC847" s="7"/>
      <c r="ND847" s="7"/>
      <c r="NE847" s="7"/>
      <c r="NF847" s="7"/>
      <c r="NG847" s="7"/>
      <c r="NH847" s="7"/>
      <c r="NI847" s="7"/>
      <c r="NJ847" s="7"/>
      <c r="NK847" s="7"/>
      <c r="NL847" s="7"/>
      <c r="NM847" s="7"/>
      <c r="NN847" s="7"/>
      <c r="NO847" s="7"/>
      <c r="NP847" s="7"/>
      <c r="NQ847" s="7"/>
      <c r="NR847" s="7"/>
      <c r="NS847" s="7"/>
      <c r="NT847" s="7"/>
      <c r="NU847" s="7"/>
      <c r="NV847" s="7"/>
      <c r="NW847" s="7"/>
      <c r="NX847" s="7"/>
      <c r="NY847" s="7"/>
      <c r="NZ847" s="7"/>
      <c r="OA847" s="7"/>
      <c r="OB847" s="7"/>
      <c r="OC847" s="7"/>
      <c r="OD847" s="7"/>
      <c r="OE847" s="7"/>
      <c r="OF847" s="7"/>
      <c r="OG847" s="7"/>
      <c r="OH847" s="7"/>
      <c r="OI847" s="7"/>
      <c r="OJ847" s="7"/>
      <c r="OK847" s="7"/>
      <c r="OL847" s="7"/>
      <c r="OM847" s="7"/>
      <c r="ON847" s="7"/>
      <c r="OO847" s="7"/>
      <c r="OP847" s="7"/>
      <c r="OQ847" s="7"/>
      <c r="OR847" s="7"/>
      <c r="OS847" s="7"/>
      <c r="OT847" s="7"/>
      <c r="OU847" s="7"/>
      <c r="OV847" s="7"/>
      <c r="OW847" s="7"/>
      <c r="OX847" s="7"/>
      <c r="OY847" s="7"/>
      <c r="OZ847" s="7"/>
      <c r="PA847" s="7"/>
      <c r="PB847" s="7"/>
      <c r="PC847" s="7"/>
      <c r="PD847" s="7"/>
      <c r="PE847" s="7"/>
      <c r="PF847" s="7"/>
      <c r="PG847" s="7"/>
      <c r="PH847" s="7"/>
      <c r="PI847" s="7"/>
      <c r="PJ847" s="7"/>
      <c r="PK847" s="7"/>
      <c r="PL847" s="7"/>
      <c r="PM847" s="7"/>
      <c r="PN847" s="7"/>
      <c r="PO847" s="7"/>
      <c r="PP847" s="7"/>
      <c r="PQ847" s="7"/>
      <c r="PR847" s="7"/>
      <c r="PS847" s="7"/>
      <c r="PT847" s="7"/>
      <c r="PU847" s="7"/>
      <c r="PV847" s="7"/>
      <c r="PW847" s="7"/>
      <c r="PX847" s="7"/>
      <c r="PY847" s="7"/>
      <c r="PZ847" s="7"/>
      <c r="QA847" s="7"/>
      <c r="QB847" s="7"/>
      <c r="QC847" s="7"/>
      <c r="QD847" s="7"/>
      <c r="QE847" s="7"/>
      <c r="QF847" s="7"/>
      <c r="QG847" s="7"/>
      <c r="QH847" s="7"/>
      <c r="QI847" s="7"/>
      <c r="QJ847" s="7"/>
      <c r="QK847" s="7"/>
      <c r="QL847" s="7"/>
      <c r="QM847" s="7"/>
      <c r="QN847" s="7"/>
      <c r="QO847" s="7"/>
      <c r="QP847" s="7"/>
      <c r="QQ847" s="7"/>
      <c r="QR847" s="7"/>
      <c r="QS847" s="7"/>
      <c r="QT847" s="7"/>
      <c r="QU847" s="7"/>
      <c r="QV847" s="7"/>
      <c r="QW847" s="7"/>
      <c r="QX847" s="7"/>
      <c r="QY847" s="7"/>
      <c r="QZ847" s="7"/>
      <c r="RA847" s="7"/>
      <c r="RB847" s="7"/>
      <c r="RC847" s="7"/>
      <c r="RD847" s="7"/>
      <c r="RE847" s="7"/>
      <c r="RF847" s="7"/>
      <c r="RG847" s="7"/>
      <c r="RH847" s="7"/>
      <c r="RI847" s="7"/>
      <c r="RJ847" s="7"/>
      <c r="RK847" s="7"/>
      <c r="RL847" s="7"/>
      <c r="RM847" s="7"/>
      <c r="RN847" s="7"/>
      <c r="RO847" s="7"/>
      <c r="RP847" s="7"/>
      <c r="RQ847" s="7"/>
      <c r="RR847" s="7"/>
      <c r="RS847" s="7"/>
      <c r="RT847" s="7"/>
      <c r="RU847" s="7"/>
      <c r="RV847" s="7"/>
      <c r="RW847" s="7"/>
      <c r="RX847" s="7"/>
      <c r="RY847" s="7"/>
      <c r="RZ847" s="7"/>
      <c r="SA847" s="7"/>
      <c r="SB847" s="7"/>
      <c r="SC847" s="7"/>
      <c r="SD847" s="7"/>
      <c r="SE847" s="7"/>
      <c r="SF847" s="7"/>
      <c r="SG847" s="7"/>
      <c r="SH847" s="7"/>
      <c r="SI847" s="7"/>
      <c r="SJ847" s="7"/>
      <c r="SK847" s="7"/>
    </row>
    <row r="848" ht="14.2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  <c r="DT848" s="7"/>
      <c r="DU848" s="7"/>
      <c r="DV848" s="7"/>
      <c r="DW848" s="7"/>
      <c r="DX848" s="7"/>
      <c r="DY848" s="7"/>
      <c r="DZ848" s="7"/>
      <c r="EA848" s="7"/>
      <c r="EB848" s="7"/>
      <c r="EC848" s="7"/>
      <c r="ED848" s="7"/>
      <c r="EE848" s="7"/>
      <c r="EF848" s="7"/>
      <c r="EG848" s="7"/>
      <c r="EH848" s="7"/>
      <c r="EI848" s="7"/>
      <c r="EJ848" s="7"/>
      <c r="EK848" s="7"/>
      <c r="EL848" s="7"/>
      <c r="EM848" s="7"/>
      <c r="EN848" s="7"/>
      <c r="EO848" s="7"/>
      <c r="EP848" s="7"/>
      <c r="EQ848" s="7"/>
      <c r="ER848" s="7"/>
      <c r="ES848" s="7"/>
      <c r="ET848" s="7"/>
      <c r="EU848" s="7"/>
      <c r="EV848" s="7"/>
      <c r="EW848" s="7"/>
      <c r="EX848" s="7"/>
      <c r="EY848" s="7"/>
      <c r="EZ848" s="7"/>
      <c r="FA848" s="7"/>
      <c r="FB848" s="7"/>
      <c r="FC848" s="7"/>
      <c r="FD848" s="7"/>
      <c r="FE848" s="7"/>
      <c r="FF848" s="7"/>
      <c r="FG848" s="7"/>
      <c r="FH848" s="7"/>
      <c r="FI848" s="7"/>
      <c r="FJ848" s="7"/>
      <c r="FK848" s="7"/>
      <c r="FL848" s="7"/>
      <c r="FM848" s="7"/>
      <c r="FN848" s="7"/>
      <c r="FO848" s="7"/>
      <c r="FP848" s="7"/>
      <c r="FQ848" s="7"/>
      <c r="FR848" s="7"/>
      <c r="FS848" s="7"/>
      <c r="FT848" s="7"/>
      <c r="FU848" s="7"/>
      <c r="FV848" s="7"/>
      <c r="FW848" s="7"/>
      <c r="FX848" s="7"/>
      <c r="FY848" s="7"/>
      <c r="FZ848" s="7"/>
      <c r="GA848" s="7"/>
      <c r="GB848" s="7"/>
      <c r="GC848" s="7"/>
      <c r="GD848" s="7"/>
      <c r="GE848" s="7"/>
      <c r="GF848" s="7"/>
      <c r="GG848" s="7"/>
      <c r="GH848" s="7"/>
      <c r="GI848" s="7"/>
      <c r="GJ848" s="7"/>
      <c r="GK848" s="7"/>
      <c r="GL848" s="7"/>
      <c r="GM848" s="7"/>
      <c r="GN848" s="7"/>
      <c r="GO848" s="7"/>
      <c r="GP848" s="7"/>
      <c r="GQ848" s="7"/>
      <c r="GR848" s="7"/>
      <c r="GS848" s="7"/>
      <c r="GT848" s="7"/>
      <c r="GU848" s="7"/>
      <c r="GV848" s="7"/>
      <c r="GW848" s="7"/>
      <c r="GX848" s="7"/>
      <c r="GY848" s="7"/>
      <c r="GZ848" s="7"/>
      <c r="HA848" s="7"/>
      <c r="HB848" s="7"/>
      <c r="HC848" s="7"/>
      <c r="HD848" s="7"/>
      <c r="HE848" s="7"/>
      <c r="HF848" s="7"/>
      <c r="HG848" s="7"/>
      <c r="HH848" s="7"/>
      <c r="HI848" s="7"/>
      <c r="HJ848" s="7"/>
      <c r="HK848" s="7"/>
      <c r="HL848" s="7"/>
      <c r="HM848" s="7"/>
      <c r="HN848" s="7"/>
      <c r="HO848" s="7"/>
      <c r="HP848" s="7"/>
      <c r="HQ848" s="7"/>
      <c r="HR848" s="7"/>
      <c r="HS848" s="7"/>
      <c r="HT848" s="7"/>
      <c r="HU848" s="7"/>
      <c r="HV848" s="7"/>
      <c r="HW848" s="7"/>
      <c r="HX848" s="7"/>
      <c r="HY848" s="7"/>
      <c r="HZ848" s="7"/>
      <c r="IA848" s="7"/>
      <c r="IB848" s="7"/>
      <c r="IC848" s="7"/>
      <c r="ID848" s="7"/>
      <c r="IE848" s="7"/>
      <c r="IF848" s="7"/>
      <c r="IG848" s="7"/>
      <c r="IH848" s="7"/>
      <c r="II848" s="7"/>
      <c r="IJ848" s="7"/>
      <c r="IK848" s="7"/>
      <c r="IL848" s="7"/>
      <c r="IM848" s="7"/>
      <c r="IN848" s="7"/>
      <c r="IO848" s="7"/>
      <c r="IP848" s="7"/>
      <c r="IQ848" s="7"/>
      <c r="IR848" s="7"/>
      <c r="IS848" s="7"/>
      <c r="IT848" s="7"/>
      <c r="IU848" s="7"/>
      <c r="IV848" s="7"/>
      <c r="IW848" s="7"/>
      <c r="IX848" s="7"/>
      <c r="IY848" s="7"/>
      <c r="IZ848" s="7"/>
      <c r="JA848" s="7"/>
      <c r="JB848" s="7"/>
      <c r="JC848" s="7"/>
      <c r="JD848" s="7"/>
      <c r="JE848" s="7"/>
      <c r="JF848" s="7"/>
      <c r="JG848" s="7"/>
      <c r="JH848" s="7"/>
      <c r="JI848" s="7"/>
      <c r="JJ848" s="7"/>
      <c r="JK848" s="7"/>
      <c r="JL848" s="7"/>
      <c r="JM848" s="7"/>
      <c r="JN848" s="7"/>
      <c r="JO848" s="7"/>
      <c r="JP848" s="7"/>
      <c r="JQ848" s="7"/>
      <c r="JR848" s="7"/>
      <c r="JS848" s="7"/>
      <c r="JT848" s="7"/>
      <c r="JU848" s="7"/>
      <c r="JV848" s="7"/>
      <c r="JW848" s="7"/>
      <c r="JX848" s="7"/>
      <c r="JY848" s="7"/>
      <c r="JZ848" s="7"/>
      <c r="KA848" s="7"/>
      <c r="KB848" s="7"/>
      <c r="KC848" s="7"/>
      <c r="KD848" s="7"/>
      <c r="KE848" s="7"/>
      <c r="KF848" s="7"/>
      <c r="KG848" s="7"/>
      <c r="KH848" s="7"/>
      <c r="KI848" s="7"/>
      <c r="KJ848" s="7"/>
      <c r="KK848" s="7"/>
      <c r="KL848" s="7"/>
      <c r="KM848" s="7"/>
      <c r="KN848" s="7"/>
      <c r="KO848" s="7"/>
      <c r="KP848" s="7"/>
      <c r="KQ848" s="7"/>
      <c r="KR848" s="7"/>
      <c r="KS848" s="7"/>
      <c r="KT848" s="7"/>
      <c r="KU848" s="7"/>
      <c r="KV848" s="7"/>
      <c r="KW848" s="7"/>
      <c r="KX848" s="7"/>
      <c r="KY848" s="7"/>
      <c r="KZ848" s="7"/>
      <c r="LA848" s="7"/>
      <c r="LB848" s="7"/>
      <c r="LC848" s="7"/>
      <c r="LD848" s="7"/>
      <c r="LE848" s="7"/>
      <c r="LF848" s="7"/>
      <c r="LG848" s="7"/>
      <c r="LH848" s="7"/>
      <c r="LI848" s="7"/>
      <c r="LJ848" s="7"/>
      <c r="LK848" s="7"/>
      <c r="LL848" s="7"/>
      <c r="LM848" s="7"/>
      <c r="LN848" s="7"/>
      <c r="LO848" s="7"/>
      <c r="LP848" s="7"/>
      <c r="LQ848" s="7"/>
      <c r="LR848" s="7"/>
      <c r="LS848" s="7"/>
      <c r="LT848" s="7"/>
      <c r="LU848" s="7"/>
      <c r="LV848" s="7"/>
      <c r="LW848" s="7"/>
      <c r="LX848" s="7"/>
      <c r="LY848" s="7"/>
      <c r="LZ848" s="7"/>
      <c r="MA848" s="7"/>
      <c r="MB848" s="7"/>
      <c r="MC848" s="7"/>
      <c r="MD848" s="7"/>
      <c r="ME848" s="7"/>
      <c r="MF848" s="7"/>
      <c r="MG848" s="7"/>
      <c r="MH848" s="7"/>
      <c r="MI848" s="7"/>
      <c r="MJ848" s="7"/>
      <c r="MK848" s="7"/>
      <c r="ML848" s="7"/>
      <c r="MM848" s="7"/>
      <c r="MN848" s="7"/>
      <c r="MO848" s="7"/>
      <c r="MP848" s="7"/>
      <c r="MQ848" s="7"/>
      <c r="MR848" s="7"/>
      <c r="MS848" s="7"/>
      <c r="MT848" s="7"/>
      <c r="MU848" s="7"/>
      <c r="MV848" s="7"/>
      <c r="MW848" s="7"/>
      <c r="MX848" s="7"/>
      <c r="MY848" s="7"/>
      <c r="MZ848" s="7"/>
      <c r="NA848" s="7"/>
      <c r="NB848" s="7"/>
      <c r="NC848" s="7"/>
      <c r="ND848" s="7"/>
      <c r="NE848" s="7"/>
      <c r="NF848" s="7"/>
      <c r="NG848" s="7"/>
      <c r="NH848" s="7"/>
      <c r="NI848" s="7"/>
      <c r="NJ848" s="7"/>
      <c r="NK848" s="7"/>
      <c r="NL848" s="7"/>
      <c r="NM848" s="7"/>
      <c r="NN848" s="7"/>
      <c r="NO848" s="7"/>
      <c r="NP848" s="7"/>
      <c r="NQ848" s="7"/>
      <c r="NR848" s="7"/>
      <c r="NS848" s="7"/>
      <c r="NT848" s="7"/>
      <c r="NU848" s="7"/>
      <c r="NV848" s="7"/>
      <c r="NW848" s="7"/>
      <c r="NX848" s="7"/>
      <c r="NY848" s="7"/>
      <c r="NZ848" s="7"/>
      <c r="OA848" s="7"/>
      <c r="OB848" s="7"/>
      <c r="OC848" s="7"/>
      <c r="OD848" s="7"/>
      <c r="OE848" s="7"/>
      <c r="OF848" s="7"/>
      <c r="OG848" s="7"/>
      <c r="OH848" s="7"/>
      <c r="OI848" s="7"/>
      <c r="OJ848" s="7"/>
      <c r="OK848" s="7"/>
      <c r="OL848" s="7"/>
      <c r="OM848" s="7"/>
      <c r="ON848" s="7"/>
      <c r="OO848" s="7"/>
      <c r="OP848" s="7"/>
      <c r="OQ848" s="7"/>
      <c r="OR848" s="7"/>
      <c r="OS848" s="7"/>
      <c r="OT848" s="7"/>
      <c r="OU848" s="7"/>
      <c r="OV848" s="7"/>
      <c r="OW848" s="7"/>
      <c r="OX848" s="7"/>
      <c r="OY848" s="7"/>
      <c r="OZ848" s="7"/>
      <c r="PA848" s="7"/>
      <c r="PB848" s="7"/>
      <c r="PC848" s="7"/>
      <c r="PD848" s="7"/>
      <c r="PE848" s="7"/>
      <c r="PF848" s="7"/>
      <c r="PG848" s="7"/>
      <c r="PH848" s="7"/>
      <c r="PI848" s="7"/>
      <c r="PJ848" s="7"/>
      <c r="PK848" s="7"/>
      <c r="PL848" s="7"/>
      <c r="PM848" s="7"/>
      <c r="PN848" s="7"/>
      <c r="PO848" s="7"/>
      <c r="PP848" s="7"/>
      <c r="PQ848" s="7"/>
      <c r="PR848" s="7"/>
      <c r="PS848" s="7"/>
      <c r="PT848" s="7"/>
      <c r="PU848" s="7"/>
      <c r="PV848" s="7"/>
      <c r="PW848" s="7"/>
      <c r="PX848" s="7"/>
      <c r="PY848" s="7"/>
      <c r="PZ848" s="7"/>
      <c r="QA848" s="7"/>
      <c r="QB848" s="7"/>
      <c r="QC848" s="7"/>
      <c r="QD848" s="7"/>
      <c r="QE848" s="7"/>
      <c r="QF848" s="7"/>
      <c r="QG848" s="7"/>
      <c r="QH848" s="7"/>
      <c r="QI848" s="7"/>
      <c r="QJ848" s="7"/>
      <c r="QK848" s="7"/>
      <c r="QL848" s="7"/>
      <c r="QM848" s="7"/>
      <c r="QN848" s="7"/>
      <c r="QO848" s="7"/>
      <c r="QP848" s="7"/>
      <c r="QQ848" s="7"/>
      <c r="QR848" s="7"/>
      <c r="QS848" s="7"/>
      <c r="QT848" s="7"/>
      <c r="QU848" s="7"/>
      <c r="QV848" s="7"/>
      <c r="QW848" s="7"/>
      <c r="QX848" s="7"/>
      <c r="QY848" s="7"/>
      <c r="QZ848" s="7"/>
      <c r="RA848" s="7"/>
      <c r="RB848" s="7"/>
      <c r="RC848" s="7"/>
      <c r="RD848" s="7"/>
      <c r="RE848" s="7"/>
      <c r="RF848" s="7"/>
      <c r="RG848" s="7"/>
      <c r="RH848" s="7"/>
      <c r="RI848" s="7"/>
      <c r="RJ848" s="7"/>
      <c r="RK848" s="7"/>
      <c r="RL848" s="7"/>
      <c r="RM848" s="7"/>
      <c r="RN848" s="7"/>
      <c r="RO848" s="7"/>
      <c r="RP848" s="7"/>
      <c r="RQ848" s="7"/>
      <c r="RR848" s="7"/>
      <c r="RS848" s="7"/>
      <c r="RT848" s="7"/>
      <c r="RU848" s="7"/>
      <c r="RV848" s="7"/>
      <c r="RW848" s="7"/>
      <c r="RX848" s="7"/>
      <c r="RY848" s="7"/>
      <c r="RZ848" s="7"/>
      <c r="SA848" s="7"/>
      <c r="SB848" s="7"/>
      <c r="SC848" s="7"/>
      <c r="SD848" s="7"/>
      <c r="SE848" s="7"/>
      <c r="SF848" s="7"/>
      <c r="SG848" s="7"/>
      <c r="SH848" s="7"/>
      <c r="SI848" s="7"/>
      <c r="SJ848" s="7"/>
      <c r="SK848" s="7"/>
    </row>
    <row r="849" ht="14.2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  <c r="DT849" s="7"/>
      <c r="DU849" s="7"/>
      <c r="DV849" s="7"/>
      <c r="DW849" s="7"/>
      <c r="DX849" s="7"/>
      <c r="DY849" s="7"/>
      <c r="DZ849" s="7"/>
      <c r="EA849" s="7"/>
      <c r="EB849" s="7"/>
      <c r="EC849" s="7"/>
      <c r="ED849" s="7"/>
      <c r="EE849" s="7"/>
      <c r="EF849" s="7"/>
      <c r="EG849" s="7"/>
      <c r="EH849" s="7"/>
      <c r="EI849" s="7"/>
      <c r="EJ849" s="7"/>
      <c r="EK849" s="7"/>
      <c r="EL849" s="7"/>
      <c r="EM849" s="7"/>
      <c r="EN849" s="7"/>
      <c r="EO849" s="7"/>
      <c r="EP849" s="7"/>
      <c r="EQ849" s="7"/>
      <c r="ER849" s="7"/>
      <c r="ES849" s="7"/>
      <c r="ET849" s="7"/>
      <c r="EU849" s="7"/>
      <c r="EV849" s="7"/>
      <c r="EW849" s="7"/>
      <c r="EX849" s="7"/>
      <c r="EY849" s="7"/>
      <c r="EZ849" s="7"/>
      <c r="FA849" s="7"/>
      <c r="FB849" s="7"/>
      <c r="FC849" s="7"/>
      <c r="FD849" s="7"/>
      <c r="FE849" s="7"/>
      <c r="FF849" s="7"/>
      <c r="FG849" s="7"/>
      <c r="FH849" s="7"/>
      <c r="FI849" s="7"/>
      <c r="FJ849" s="7"/>
      <c r="FK849" s="7"/>
      <c r="FL849" s="7"/>
      <c r="FM849" s="7"/>
      <c r="FN849" s="7"/>
      <c r="FO849" s="7"/>
      <c r="FP849" s="7"/>
      <c r="FQ849" s="7"/>
      <c r="FR849" s="7"/>
      <c r="FS849" s="7"/>
      <c r="FT849" s="7"/>
      <c r="FU849" s="7"/>
      <c r="FV849" s="7"/>
      <c r="FW849" s="7"/>
      <c r="FX849" s="7"/>
      <c r="FY849" s="7"/>
      <c r="FZ849" s="7"/>
      <c r="GA849" s="7"/>
      <c r="GB849" s="7"/>
      <c r="GC849" s="7"/>
      <c r="GD849" s="7"/>
      <c r="GE849" s="7"/>
      <c r="GF849" s="7"/>
      <c r="GG849" s="7"/>
      <c r="GH849" s="7"/>
      <c r="GI849" s="7"/>
      <c r="GJ849" s="7"/>
      <c r="GK849" s="7"/>
      <c r="GL849" s="7"/>
      <c r="GM849" s="7"/>
      <c r="GN849" s="7"/>
      <c r="GO849" s="7"/>
      <c r="GP849" s="7"/>
      <c r="GQ849" s="7"/>
      <c r="GR849" s="7"/>
      <c r="GS849" s="7"/>
      <c r="GT849" s="7"/>
      <c r="GU849" s="7"/>
      <c r="GV849" s="7"/>
      <c r="GW849" s="7"/>
      <c r="GX849" s="7"/>
      <c r="GY849" s="7"/>
      <c r="GZ849" s="7"/>
      <c r="HA849" s="7"/>
      <c r="HB849" s="7"/>
      <c r="HC849" s="7"/>
      <c r="HD849" s="7"/>
      <c r="HE849" s="7"/>
      <c r="HF849" s="7"/>
      <c r="HG849" s="7"/>
      <c r="HH849" s="7"/>
      <c r="HI849" s="7"/>
      <c r="HJ849" s="7"/>
      <c r="HK849" s="7"/>
      <c r="HL849" s="7"/>
      <c r="HM849" s="7"/>
      <c r="HN849" s="7"/>
      <c r="HO849" s="7"/>
      <c r="HP849" s="7"/>
      <c r="HQ849" s="7"/>
      <c r="HR849" s="7"/>
      <c r="HS849" s="7"/>
      <c r="HT849" s="7"/>
      <c r="HU849" s="7"/>
      <c r="HV849" s="7"/>
      <c r="HW849" s="7"/>
      <c r="HX849" s="7"/>
      <c r="HY849" s="7"/>
      <c r="HZ849" s="7"/>
      <c r="IA849" s="7"/>
      <c r="IB849" s="7"/>
      <c r="IC849" s="7"/>
      <c r="ID849" s="7"/>
      <c r="IE849" s="7"/>
      <c r="IF849" s="7"/>
      <c r="IG849" s="7"/>
      <c r="IH849" s="7"/>
      <c r="II849" s="7"/>
      <c r="IJ849" s="7"/>
      <c r="IK849" s="7"/>
      <c r="IL849" s="7"/>
      <c r="IM849" s="7"/>
      <c r="IN849" s="7"/>
      <c r="IO849" s="7"/>
      <c r="IP849" s="7"/>
      <c r="IQ849" s="7"/>
      <c r="IR849" s="7"/>
      <c r="IS849" s="7"/>
      <c r="IT849" s="7"/>
      <c r="IU849" s="7"/>
      <c r="IV849" s="7"/>
      <c r="IW849" s="7"/>
      <c r="IX849" s="7"/>
      <c r="IY849" s="7"/>
      <c r="IZ849" s="7"/>
      <c r="JA849" s="7"/>
      <c r="JB849" s="7"/>
      <c r="JC849" s="7"/>
      <c r="JD849" s="7"/>
      <c r="JE849" s="7"/>
      <c r="JF849" s="7"/>
      <c r="JG849" s="7"/>
      <c r="JH849" s="7"/>
      <c r="JI849" s="7"/>
      <c r="JJ849" s="7"/>
      <c r="JK849" s="7"/>
      <c r="JL849" s="7"/>
      <c r="JM849" s="7"/>
      <c r="JN849" s="7"/>
      <c r="JO849" s="7"/>
      <c r="JP849" s="7"/>
      <c r="JQ849" s="7"/>
      <c r="JR849" s="7"/>
      <c r="JS849" s="7"/>
      <c r="JT849" s="7"/>
      <c r="JU849" s="7"/>
      <c r="JV849" s="7"/>
      <c r="JW849" s="7"/>
      <c r="JX849" s="7"/>
      <c r="JY849" s="7"/>
      <c r="JZ849" s="7"/>
      <c r="KA849" s="7"/>
      <c r="KB849" s="7"/>
      <c r="KC849" s="7"/>
      <c r="KD849" s="7"/>
      <c r="KE849" s="7"/>
      <c r="KF849" s="7"/>
      <c r="KG849" s="7"/>
      <c r="KH849" s="7"/>
      <c r="KI849" s="7"/>
      <c r="KJ849" s="7"/>
      <c r="KK849" s="7"/>
      <c r="KL849" s="7"/>
      <c r="KM849" s="7"/>
      <c r="KN849" s="7"/>
      <c r="KO849" s="7"/>
      <c r="KP849" s="7"/>
      <c r="KQ849" s="7"/>
      <c r="KR849" s="7"/>
      <c r="KS849" s="7"/>
      <c r="KT849" s="7"/>
      <c r="KU849" s="7"/>
      <c r="KV849" s="7"/>
      <c r="KW849" s="7"/>
      <c r="KX849" s="7"/>
      <c r="KY849" s="7"/>
      <c r="KZ849" s="7"/>
      <c r="LA849" s="7"/>
      <c r="LB849" s="7"/>
      <c r="LC849" s="7"/>
      <c r="LD849" s="7"/>
      <c r="LE849" s="7"/>
      <c r="LF849" s="7"/>
      <c r="LG849" s="7"/>
      <c r="LH849" s="7"/>
      <c r="LI849" s="7"/>
      <c r="LJ849" s="7"/>
      <c r="LK849" s="7"/>
      <c r="LL849" s="7"/>
      <c r="LM849" s="7"/>
      <c r="LN849" s="7"/>
      <c r="LO849" s="7"/>
      <c r="LP849" s="7"/>
      <c r="LQ849" s="7"/>
      <c r="LR849" s="7"/>
      <c r="LS849" s="7"/>
      <c r="LT849" s="7"/>
      <c r="LU849" s="7"/>
      <c r="LV849" s="7"/>
      <c r="LW849" s="7"/>
      <c r="LX849" s="7"/>
      <c r="LY849" s="7"/>
      <c r="LZ849" s="7"/>
      <c r="MA849" s="7"/>
      <c r="MB849" s="7"/>
      <c r="MC849" s="7"/>
      <c r="MD849" s="7"/>
      <c r="ME849" s="7"/>
      <c r="MF849" s="7"/>
      <c r="MG849" s="7"/>
      <c r="MH849" s="7"/>
      <c r="MI849" s="7"/>
      <c r="MJ849" s="7"/>
      <c r="MK849" s="7"/>
      <c r="ML849" s="7"/>
      <c r="MM849" s="7"/>
      <c r="MN849" s="7"/>
      <c r="MO849" s="7"/>
      <c r="MP849" s="7"/>
      <c r="MQ849" s="7"/>
      <c r="MR849" s="7"/>
      <c r="MS849" s="7"/>
      <c r="MT849" s="7"/>
      <c r="MU849" s="7"/>
      <c r="MV849" s="7"/>
      <c r="MW849" s="7"/>
      <c r="MX849" s="7"/>
      <c r="MY849" s="7"/>
      <c r="MZ849" s="7"/>
      <c r="NA849" s="7"/>
      <c r="NB849" s="7"/>
      <c r="NC849" s="7"/>
      <c r="ND849" s="7"/>
      <c r="NE849" s="7"/>
      <c r="NF849" s="7"/>
      <c r="NG849" s="7"/>
      <c r="NH849" s="7"/>
      <c r="NI849" s="7"/>
      <c r="NJ849" s="7"/>
      <c r="NK849" s="7"/>
      <c r="NL849" s="7"/>
      <c r="NM849" s="7"/>
      <c r="NN849" s="7"/>
      <c r="NO849" s="7"/>
      <c r="NP849" s="7"/>
      <c r="NQ849" s="7"/>
      <c r="NR849" s="7"/>
      <c r="NS849" s="7"/>
      <c r="NT849" s="7"/>
      <c r="NU849" s="7"/>
      <c r="NV849" s="7"/>
      <c r="NW849" s="7"/>
      <c r="NX849" s="7"/>
      <c r="NY849" s="7"/>
      <c r="NZ849" s="7"/>
      <c r="OA849" s="7"/>
      <c r="OB849" s="7"/>
      <c r="OC849" s="7"/>
      <c r="OD849" s="7"/>
      <c r="OE849" s="7"/>
      <c r="OF849" s="7"/>
      <c r="OG849" s="7"/>
      <c r="OH849" s="7"/>
      <c r="OI849" s="7"/>
      <c r="OJ849" s="7"/>
      <c r="OK849" s="7"/>
      <c r="OL849" s="7"/>
      <c r="OM849" s="7"/>
      <c r="ON849" s="7"/>
      <c r="OO849" s="7"/>
      <c r="OP849" s="7"/>
      <c r="OQ849" s="7"/>
      <c r="OR849" s="7"/>
      <c r="OS849" s="7"/>
      <c r="OT849" s="7"/>
      <c r="OU849" s="7"/>
      <c r="OV849" s="7"/>
      <c r="OW849" s="7"/>
      <c r="OX849" s="7"/>
      <c r="OY849" s="7"/>
      <c r="OZ849" s="7"/>
      <c r="PA849" s="7"/>
      <c r="PB849" s="7"/>
      <c r="PC849" s="7"/>
      <c r="PD849" s="7"/>
      <c r="PE849" s="7"/>
      <c r="PF849" s="7"/>
      <c r="PG849" s="7"/>
      <c r="PH849" s="7"/>
      <c r="PI849" s="7"/>
      <c r="PJ849" s="7"/>
      <c r="PK849" s="7"/>
      <c r="PL849" s="7"/>
      <c r="PM849" s="7"/>
      <c r="PN849" s="7"/>
      <c r="PO849" s="7"/>
      <c r="PP849" s="7"/>
      <c r="PQ849" s="7"/>
      <c r="PR849" s="7"/>
      <c r="PS849" s="7"/>
      <c r="PT849" s="7"/>
      <c r="PU849" s="7"/>
      <c r="PV849" s="7"/>
      <c r="PW849" s="7"/>
      <c r="PX849" s="7"/>
      <c r="PY849" s="7"/>
      <c r="PZ849" s="7"/>
      <c r="QA849" s="7"/>
      <c r="QB849" s="7"/>
      <c r="QC849" s="7"/>
      <c r="QD849" s="7"/>
      <c r="QE849" s="7"/>
      <c r="QF849" s="7"/>
      <c r="QG849" s="7"/>
      <c r="QH849" s="7"/>
      <c r="QI849" s="7"/>
      <c r="QJ849" s="7"/>
      <c r="QK849" s="7"/>
      <c r="QL849" s="7"/>
      <c r="QM849" s="7"/>
      <c r="QN849" s="7"/>
      <c r="QO849" s="7"/>
      <c r="QP849" s="7"/>
      <c r="QQ849" s="7"/>
      <c r="QR849" s="7"/>
      <c r="QS849" s="7"/>
      <c r="QT849" s="7"/>
      <c r="QU849" s="7"/>
      <c r="QV849" s="7"/>
      <c r="QW849" s="7"/>
      <c r="QX849" s="7"/>
      <c r="QY849" s="7"/>
      <c r="QZ849" s="7"/>
      <c r="RA849" s="7"/>
      <c r="RB849" s="7"/>
      <c r="RC849" s="7"/>
      <c r="RD849" s="7"/>
      <c r="RE849" s="7"/>
      <c r="RF849" s="7"/>
      <c r="RG849" s="7"/>
      <c r="RH849" s="7"/>
      <c r="RI849" s="7"/>
      <c r="RJ849" s="7"/>
      <c r="RK849" s="7"/>
      <c r="RL849" s="7"/>
      <c r="RM849" s="7"/>
      <c r="RN849" s="7"/>
      <c r="RO849" s="7"/>
      <c r="RP849" s="7"/>
      <c r="RQ849" s="7"/>
      <c r="RR849" s="7"/>
      <c r="RS849" s="7"/>
      <c r="RT849" s="7"/>
      <c r="RU849" s="7"/>
      <c r="RV849" s="7"/>
      <c r="RW849" s="7"/>
      <c r="RX849" s="7"/>
      <c r="RY849" s="7"/>
      <c r="RZ849" s="7"/>
      <c r="SA849" s="7"/>
      <c r="SB849" s="7"/>
      <c r="SC849" s="7"/>
      <c r="SD849" s="7"/>
      <c r="SE849" s="7"/>
      <c r="SF849" s="7"/>
      <c r="SG849" s="7"/>
      <c r="SH849" s="7"/>
      <c r="SI849" s="7"/>
      <c r="SJ849" s="7"/>
      <c r="SK849" s="7"/>
    </row>
    <row r="850" ht="14.2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  <c r="DT850" s="7"/>
      <c r="DU850" s="7"/>
      <c r="DV850" s="7"/>
      <c r="DW850" s="7"/>
      <c r="DX850" s="7"/>
      <c r="DY850" s="7"/>
      <c r="DZ850" s="7"/>
      <c r="EA850" s="7"/>
      <c r="EB850" s="7"/>
      <c r="EC850" s="7"/>
      <c r="ED850" s="7"/>
      <c r="EE850" s="7"/>
      <c r="EF850" s="7"/>
      <c r="EG850" s="7"/>
      <c r="EH850" s="7"/>
      <c r="EI850" s="7"/>
      <c r="EJ850" s="7"/>
      <c r="EK850" s="7"/>
      <c r="EL850" s="7"/>
      <c r="EM850" s="7"/>
      <c r="EN850" s="7"/>
      <c r="EO850" s="7"/>
      <c r="EP850" s="7"/>
      <c r="EQ850" s="7"/>
      <c r="ER850" s="7"/>
      <c r="ES850" s="7"/>
      <c r="ET850" s="7"/>
      <c r="EU850" s="7"/>
      <c r="EV850" s="7"/>
      <c r="EW850" s="7"/>
      <c r="EX850" s="7"/>
      <c r="EY850" s="7"/>
      <c r="EZ850" s="7"/>
      <c r="FA850" s="7"/>
      <c r="FB850" s="7"/>
      <c r="FC850" s="7"/>
      <c r="FD850" s="7"/>
      <c r="FE850" s="7"/>
      <c r="FF850" s="7"/>
      <c r="FG850" s="7"/>
      <c r="FH850" s="7"/>
      <c r="FI850" s="7"/>
      <c r="FJ850" s="7"/>
      <c r="FK850" s="7"/>
      <c r="FL850" s="7"/>
      <c r="FM850" s="7"/>
      <c r="FN850" s="7"/>
      <c r="FO850" s="7"/>
      <c r="FP850" s="7"/>
      <c r="FQ850" s="7"/>
      <c r="FR850" s="7"/>
      <c r="FS850" s="7"/>
      <c r="FT850" s="7"/>
      <c r="FU850" s="7"/>
      <c r="FV850" s="7"/>
      <c r="FW850" s="7"/>
      <c r="FX850" s="7"/>
      <c r="FY850" s="7"/>
      <c r="FZ850" s="7"/>
      <c r="GA850" s="7"/>
      <c r="GB850" s="7"/>
      <c r="GC850" s="7"/>
      <c r="GD850" s="7"/>
      <c r="GE850" s="7"/>
      <c r="GF850" s="7"/>
      <c r="GG850" s="7"/>
      <c r="GH850" s="7"/>
      <c r="GI850" s="7"/>
      <c r="GJ850" s="7"/>
      <c r="GK850" s="7"/>
      <c r="GL850" s="7"/>
      <c r="GM850" s="7"/>
      <c r="GN850" s="7"/>
      <c r="GO850" s="7"/>
      <c r="GP850" s="7"/>
      <c r="GQ850" s="7"/>
      <c r="GR850" s="7"/>
      <c r="GS850" s="7"/>
      <c r="GT850" s="7"/>
      <c r="GU850" s="7"/>
      <c r="GV850" s="7"/>
      <c r="GW850" s="7"/>
      <c r="GX850" s="7"/>
      <c r="GY850" s="7"/>
      <c r="GZ850" s="7"/>
      <c r="HA850" s="7"/>
      <c r="HB850" s="7"/>
      <c r="HC850" s="7"/>
      <c r="HD850" s="7"/>
      <c r="HE850" s="7"/>
      <c r="HF850" s="7"/>
      <c r="HG850" s="7"/>
      <c r="HH850" s="7"/>
      <c r="HI850" s="7"/>
      <c r="HJ850" s="7"/>
      <c r="HK850" s="7"/>
      <c r="HL850" s="7"/>
      <c r="HM850" s="7"/>
      <c r="HN850" s="7"/>
      <c r="HO850" s="7"/>
      <c r="HP850" s="7"/>
      <c r="HQ850" s="7"/>
      <c r="HR850" s="7"/>
      <c r="HS850" s="7"/>
      <c r="HT850" s="7"/>
      <c r="HU850" s="7"/>
      <c r="HV850" s="7"/>
      <c r="HW850" s="7"/>
      <c r="HX850" s="7"/>
      <c r="HY850" s="7"/>
      <c r="HZ850" s="7"/>
      <c r="IA850" s="7"/>
      <c r="IB850" s="7"/>
      <c r="IC850" s="7"/>
      <c r="ID850" s="7"/>
      <c r="IE850" s="7"/>
      <c r="IF850" s="7"/>
      <c r="IG850" s="7"/>
      <c r="IH850" s="7"/>
      <c r="II850" s="7"/>
      <c r="IJ850" s="7"/>
      <c r="IK850" s="7"/>
      <c r="IL850" s="7"/>
      <c r="IM850" s="7"/>
      <c r="IN850" s="7"/>
      <c r="IO850" s="7"/>
      <c r="IP850" s="7"/>
      <c r="IQ850" s="7"/>
      <c r="IR850" s="7"/>
      <c r="IS850" s="7"/>
      <c r="IT850" s="7"/>
      <c r="IU850" s="7"/>
      <c r="IV850" s="7"/>
      <c r="IW850" s="7"/>
      <c r="IX850" s="7"/>
      <c r="IY850" s="7"/>
      <c r="IZ850" s="7"/>
      <c r="JA850" s="7"/>
      <c r="JB850" s="7"/>
      <c r="JC850" s="7"/>
      <c r="JD850" s="7"/>
      <c r="JE850" s="7"/>
      <c r="JF850" s="7"/>
      <c r="JG850" s="7"/>
      <c r="JH850" s="7"/>
      <c r="JI850" s="7"/>
      <c r="JJ850" s="7"/>
      <c r="JK850" s="7"/>
      <c r="JL850" s="7"/>
      <c r="JM850" s="7"/>
      <c r="JN850" s="7"/>
      <c r="JO850" s="7"/>
      <c r="JP850" s="7"/>
      <c r="JQ850" s="7"/>
      <c r="JR850" s="7"/>
      <c r="JS850" s="7"/>
      <c r="JT850" s="7"/>
      <c r="JU850" s="7"/>
      <c r="JV850" s="7"/>
      <c r="JW850" s="7"/>
      <c r="JX850" s="7"/>
      <c r="JY850" s="7"/>
      <c r="JZ850" s="7"/>
      <c r="KA850" s="7"/>
      <c r="KB850" s="7"/>
      <c r="KC850" s="7"/>
      <c r="KD850" s="7"/>
      <c r="KE850" s="7"/>
      <c r="KF850" s="7"/>
      <c r="KG850" s="7"/>
      <c r="KH850" s="7"/>
      <c r="KI850" s="7"/>
      <c r="KJ850" s="7"/>
      <c r="KK850" s="7"/>
      <c r="KL850" s="7"/>
      <c r="KM850" s="7"/>
      <c r="KN850" s="7"/>
      <c r="KO850" s="7"/>
      <c r="KP850" s="7"/>
      <c r="KQ850" s="7"/>
      <c r="KR850" s="7"/>
      <c r="KS850" s="7"/>
      <c r="KT850" s="7"/>
      <c r="KU850" s="7"/>
      <c r="KV850" s="7"/>
      <c r="KW850" s="7"/>
      <c r="KX850" s="7"/>
      <c r="KY850" s="7"/>
      <c r="KZ850" s="7"/>
      <c r="LA850" s="7"/>
      <c r="LB850" s="7"/>
      <c r="LC850" s="7"/>
      <c r="LD850" s="7"/>
      <c r="LE850" s="7"/>
      <c r="LF850" s="7"/>
      <c r="LG850" s="7"/>
      <c r="LH850" s="7"/>
      <c r="LI850" s="7"/>
      <c r="LJ850" s="7"/>
      <c r="LK850" s="7"/>
      <c r="LL850" s="7"/>
      <c r="LM850" s="7"/>
      <c r="LN850" s="7"/>
      <c r="LO850" s="7"/>
      <c r="LP850" s="7"/>
      <c r="LQ850" s="7"/>
      <c r="LR850" s="7"/>
      <c r="LS850" s="7"/>
      <c r="LT850" s="7"/>
      <c r="LU850" s="7"/>
      <c r="LV850" s="7"/>
      <c r="LW850" s="7"/>
      <c r="LX850" s="7"/>
      <c r="LY850" s="7"/>
      <c r="LZ850" s="7"/>
      <c r="MA850" s="7"/>
      <c r="MB850" s="7"/>
      <c r="MC850" s="7"/>
      <c r="MD850" s="7"/>
      <c r="ME850" s="7"/>
      <c r="MF850" s="7"/>
      <c r="MG850" s="7"/>
      <c r="MH850" s="7"/>
      <c r="MI850" s="7"/>
      <c r="MJ850" s="7"/>
      <c r="MK850" s="7"/>
      <c r="ML850" s="7"/>
      <c r="MM850" s="7"/>
      <c r="MN850" s="7"/>
      <c r="MO850" s="7"/>
      <c r="MP850" s="7"/>
      <c r="MQ850" s="7"/>
      <c r="MR850" s="7"/>
      <c r="MS850" s="7"/>
      <c r="MT850" s="7"/>
      <c r="MU850" s="7"/>
      <c r="MV850" s="7"/>
      <c r="MW850" s="7"/>
      <c r="MX850" s="7"/>
      <c r="MY850" s="7"/>
      <c r="MZ850" s="7"/>
      <c r="NA850" s="7"/>
      <c r="NB850" s="7"/>
      <c r="NC850" s="7"/>
      <c r="ND850" s="7"/>
      <c r="NE850" s="7"/>
      <c r="NF850" s="7"/>
      <c r="NG850" s="7"/>
      <c r="NH850" s="7"/>
      <c r="NI850" s="7"/>
      <c r="NJ850" s="7"/>
      <c r="NK850" s="7"/>
      <c r="NL850" s="7"/>
      <c r="NM850" s="7"/>
      <c r="NN850" s="7"/>
      <c r="NO850" s="7"/>
      <c r="NP850" s="7"/>
      <c r="NQ850" s="7"/>
      <c r="NR850" s="7"/>
      <c r="NS850" s="7"/>
      <c r="NT850" s="7"/>
      <c r="NU850" s="7"/>
      <c r="NV850" s="7"/>
      <c r="NW850" s="7"/>
      <c r="NX850" s="7"/>
      <c r="NY850" s="7"/>
      <c r="NZ850" s="7"/>
      <c r="OA850" s="7"/>
      <c r="OB850" s="7"/>
      <c r="OC850" s="7"/>
      <c r="OD850" s="7"/>
      <c r="OE850" s="7"/>
      <c r="OF850" s="7"/>
      <c r="OG850" s="7"/>
      <c r="OH850" s="7"/>
      <c r="OI850" s="7"/>
      <c r="OJ850" s="7"/>
      <c r="OK850" s="7"/>
      <c r="OL850" s="7"/>
      <c r="OM850" s="7"/>
      <c r="ON850" s="7"/>
      <c r="OO850" s="7"/>
      <c r="OP850" s="7"/>
      <c r="OQ850" s="7"/>
      <c r="OR850" s="7"/>
      <c r="OS850" s="7"/>
      <c r="OT850" s="7"/>
      <c r="OU850" s="7"/>
      <c r="OV850" s="7"/>
      <c r="OW850" s="7"/>
      <c r="OX850" s="7"/>
      <c r="OY850" s="7"/>
      <c r="OZ850" s="7"/>
      <c r="PA850" s="7"/>
      <c r="PB850" s="7"/>
      <c r="PC850" s="7"/>
      <c r="PD850" s="7"/>
      <c r="PE850" s="7"/>
      <c r="PF850" s="7"/>
      <c r="PG850" s="7"/>
      <c r="PH850" s="7"/>
      <c r="PI850" s="7"/>
      <c r="PJ850" s="7"/>
      <c r="PK850" s="7"/>
      <c r="PL850" s="7"/>
      <c r="PM850" s="7"/>
      <c r="PN850" s="7"/>
      <c r="PO850" s="7"/>
      <c r="PP850" s="7"/>
      <c r="PQ850" s="7"/>
      <c r="PR850" s="7"/>
      <c r="PS850" s="7"/>
      <c r="PT850" s="7"/>
      <c r="PU850" s="7"/>
      <c r="PV850" s="7"/>
      <c r="PW850" s="7"/>
      <c r="PX850" s="7"/>
      <c r="PY850" s="7"/>
      <c r="PZ850" s="7"/>
      <c r="QA850" s="7"/>
      <c r="QB850" s="7"/>
      <c r="QC850" s="7"/>
      <c r="QD850" s="7"/>
      <c r="QE850" s="7"/>
      <c r="QF850" s="7"/>
      <c r="QG850" s="7"/>
      <c r="QH850" s="7"/>
      <c r="QI850" s="7"/>
      <c r="QJ850" s="7"/>
      <c r="QK850" s="7"/>
      <c r="QL850" s="7"/>
      <c r="QM850" s="7"/>
      <c r="QN850" s="7"/>
      <c r="QO850" s="7"/>
      <c r="QP850" s="7"/>
      <c r="QQ850" s="7"/>
      <c r="QR850" s="7"/>
      <c r="QS850" s="7"/>
      <c r="QT850" s="7"/>
      <c r="QU850" s="7"/>
      <c r="QV850" s="7"/>
      <c r="QW850" s="7"/>
      <c r="QX850" s="7"/>
      <c r="QY850" s="7"/>
      <c r="QZ850" s="7"/>
      <c r="RA850" s="7"/>
      <c r="RB850" s="7"/>
      <c r="RC850" s="7"/>
      <c r="RD850" s="7"/>
      <c r="RE850" s="7"/>
      <c r="RF850" s="7"/>
      <c r="RG850" s="7"/>
      <c r="RH850" s="7"/>
      <c r="RI850" s="7"/>
      <c r="RJ850" s="7"/>
      <c r="RK850" s="7"/>
      <c r="RL850" s="7"/>
      <c r="RM850" s="7"/>
      <c r="RN850" s="7"/>
      <c r="RO850" s="7"/>
      <c r="RP850" s="7"/>
      <c r="RQ850" s="7"/>
      <c r="RR850" s="7"/>
      <c r="RS850" s="7"/>
      <c r="RT850" s="7"/>
      <c r="RU850" s="7"/>
      <c r="RV850" s="7"/>
      <c r="RW850" s="7"/>
      <c r="RX850" s="7"/>
      <c r="RY850" s="7"/>
      <c r="RZ850" s="7"/>
      <c r="SA850" s="7"/>
      <c r="SB850" s="7"/>
      <c r="SC850" s="7"/>
      <c r="SD850" s="7"/>
      <c r="SE850" s="7"/>
      <c r="SF850" s="7"/>
      <c r="SG850" s="7"/>
      <c r="SH850" s="7"/>
      <c r="SI850" s="7"/>
      <c r="SJ850" s="7"/>
      <c r="SK850" s="7"/>
    </row>
    <row r="851" ht="14.2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  <c r="DT851" s="7"/>
      <c r="DU851" s="7"/>
      <c r="DV851" s="7"/>
      <c r="DW851" s="7"/>
      <c r="DX851" s="7"/>
      <c r="DY851" s="7"/>
      <c r="DZ851" s="7"/>
      <c r="EA851" s="7"/>
      <c r="EB851" s="7"/>
      <c r="EC851" s="7"/>
      <c r="ED851" s="7"/>
      <c r="EE851" s="7"/>
      <c r="EF851" s="7"/>
      <c r="EG851" s="7"/>
      <c r="EH851" s="7"/>
      <c r="EI851" s="7"/>
      <c r="EJ851" s="7"/>
      <c r="EK851" s="7"/>
      <c r="EL851" s="7"/>
      <c r="EM851" s="7"/>
      <c r="EN851" s="7"/>
      <c r="EO851" s="7"/>
      <c r="EP851" s="7"/>
      <c r="EQ851" s="7"/>
      <c r="ER851" s="7"/>
      <c r="ES851" s="7"/>
      <c r="ET851" s="7"/>
      <c r="EU851" s="7"/>
      <c r="EV851" s="7"/>
      <c r="EW851" s="7"/>
      <c r="EX851" s="7"/>
      <c r="EY851" s="7"/>
      <c r="EZ851" s="7"/>
      <c r="FA851" s="7"/>
      <c r="FB851" s="7"/>
      <c r="FC851" s="7"/>
      <c r="FD851" s="7"/>
      <c r="FE851" s="7"/>
      <c r="FF851" s="7"/>
      <c r="FG851" s="7"/>
      <c r="FH851" s="7"/>
      <c r="FI851" s="7"/>
      <c r="FJ851" s="7"/>
      <c r="FK851" s="7"/>
      <c r="FL851" s="7"/>
      <c r="FM851" s="7"/>
      <c r="FN851" s="7"/>
      <c r="FO851" s="7"/>
      <c r="FP851" s="7"/>
      <c r="FQ851" s="7"/>
      <c r="FR851" s="7"/>
      <c r="FS851" s="7"/>
      <c r="FT851" s="7"/>
      <c r="FU851" s="7"/>
      <c r="FV851" s="7"/>
      <c r="FW851" s="7"/>
      <c r="FX851" s="7"/>
      <c r="FY851" s="7"/>
      <c r="FZ851" s="7"/>
      <c r="GA851" s="7"/>
      <c r="GB851" s="7"/>
      <c r="GC851" s="7"/>
      <c r="GD851" s="7"/>
      <c r="GE851" s="7"/>
      <c r="GF851" s="7"/>
      <c r="GG851" s="7"/>
      <c r="GH851" s="7"/>
      <c r="GI851" s="7"/>
      <c r="GJ851" s="7"/>
      <c r="GK851" s="7"/>
      <c r="GL851" s="7"/>
      <c r="GM851" s="7"/>
      <c r="GN851" s="7"/>
      <c r="GO851" s="7"/>
      <c r="GP851" s="7"/>
      <c r="GQ851" s="7"/>
      <c r="GR851" s="7"/>
      <c r="GS851" s="7"/>
      <c r="GT851" s="7"/>
      <c r="GU851" s="7"/>
      <c r="GV851" s="7"/>
      <c r="GW851" s="7"/>
      <c r="GX851" s="7"/>
      <c r="GY851" s="7"/>
      <c r="GZ851" s="7"/>
      <c r="HA851" s="7"/>
      <c r="HB851" s="7"/>
      <c r="HC851" s="7"/>
      <c r="HD851" s="7"/>
      <c r="HE851" s="7"/>
      <c r="HF851" s="7"/>
      <c r="HG851" s="7"/>
      <c r="HH851" s="7"/>
      <c r="HI851" s="7"/>
      <c r="HJ851" s="7"/>
      <c r="HK851" s="7"/>
      <c r="HL851" s="7"/>
      <c r="HM851" s="7"/>
      <c r="HN851" s="7"/>
      <c r="HO851" s="7"/>
      <c r="HP851" s="7"/>
      <c r="HQ851" s="7"/>
      <c r="HR851" s="7"/>
      <c r="HS851" s="7"/>
      <c r="HT851" s="7"/>
      <c r="HU851" s="7"/>
      <c r="HV851" s="7"/>
      <c r="HW851" s="7"/>
      <c r="HX851" s="7"/>
      <c r="HY851" s="7"/>
      <c r="HZ851" s="7"/>
      <c r="IA851" s="7"/>
      <c r="IB851" s="7"/>
      <c r="IC851" s="7"/>
      <c r="ID851" s="7"/>
      <c r="IE851" s="7"/>
      <c r="IF851" s="7"/>
      <c r="IG851" s="7"/>
      <c r="IH851" s="7"/>
      <c r="II851" s="7"/>
      <c r="IJ851" s="7"/>
      <c r="IK851" s="7"/>
      <c r="IL851" s="7"/>
      <c r="IM851" s="7"/>
      <c r="IN851" s="7"/>
      <c r="IO851" s="7"/>
      <c r="IP851" s="7"/>
      <c r="IQ851" s="7"/>
      <c r="IR851" s="7"/>
      <c r="IS851" s="7"/>
      <c r="IT851" s="7"/>
      <c r="IU851" s="7"/>
      <c r="IV851" s="7"/>
      <c r="IW851" s="7"/>
      <c r="IX851" s="7"/>
      <c r="IY851" s="7"/>
      <c r="IZ851" s="7"/>
      <c r="JA851" s="7"/>
      <c r="JB851" s="7"/>
      <c r="JC851" s="7"/>
      <c r="JD851" s="7"/>
      <c r="JE851" s="7"/>
      <c r="JF851" s="7"/>
      <c r="JG851" s="7"/>
      <c r="JH851" s="7"/>
      <c r="JI851" s="7"/>
      <c r="JJ851" s="7"/>
      <c r="JK851" s="7"/>
      <c r="JL851" s="7"/>
      <c r="JM851" s="7"/>
      <c r="JN851" s="7"/>
      <c r="JO851" s="7"/>
      <c r="JP851" s="7"/>
      <c r="JQ851" s="7"/>
      <c r="JR851" s="7"/>
      <c r="JS851" s="7"/>
      <c r="JT851" s="7"/>
      <c r="JU851" s="7"/>
      <c r="JV851" s="7"/>
      <c r="JW851" s="7"/>
      <c r="JX851" s="7"/>
      <c r="JY851" s="7"/>
      <c r="JZ851" s="7"/>
      <c r="KA851" s="7"/>
      <c r="KB851" s="7"/>
      <c r="KC851" s="7"/>
      <c r="KD851" s="7"/>
      <c r="KE851" s="7"/>
      <c r="KF851" s="7"/>
      <c r="KG851" s="7"/>
      <c r="KH851" s="7"/>
      <c r="KI851" s="7"/>
      <c r="KJ851" s="7"/>
      <c r="KK851" s="7"/>
      <c r="KL851" s="7"/>
      <c r="KM851" s="7"/>
      <c r="KN851" s="7"/>
      <c r="KO851" s="7"/>
      <c r="KP851" s="7"/>
      <c r="KQ851" s="7"/>
      <c r="KR851" s="7"/>
      <c r="KS851" s="7"/>
      <c r="KT851" s="7"/>
      <c r="KU851" s="7"/>
      <c r="KV851" s="7"/>
      <c r="KW851" s="7"/>
      <c r="KX851" s="7"/>
      <c r="KY851" s="7"/>
      <c r="KZ851" s="7"/>
      <c r="LA851" s="7"/>
      <c r="LB851" s="7"/>
      <c r="LC851" s="7"/>
      <c r="LD851" s="7"/>
      <c r="LE851" s="7"/>
      <c r="LF851" s="7"/>
      <c r="LG851" s="7"/>
      <c r="LH851" s="7"/>
      <c r="LI851" s="7"/>
      <c r="LJ851" s="7"/>
      <c r="LK851" s="7"/>
      <c r="LL851" s="7"/>
      <c r="LM851" s="7"/>
      <c r="LN851" s="7"/>
      <c r="LO851" s="7"/>
      <c r="LP851" s="7"/>
      <c r="LQ851" s="7"/>
      <c r="LR851" s="7"/>
      <c r="LS851" s="7"/>
      <c r="LT851" s="7"/>
      <c r="LU851" s="7"/>
      <c r="LV851" s="7"/>
      <c r="LW851" s="7"/>
      <c r="LX851" s="7"/>
      <c r="LY851" s="7"/>
      <c r="LZ851" s="7"/>
      <c r="MA851" s="7"/>
      <c r="MB851" s="7"/>
      <c r="MC851" s="7"/>
      <c r="MD851" s="7"/>
      <c r="ME851" s="7"/>
      <c r="MF851" s="7"/>
      <c r="MG851" s="7"/>
      <c r="MH851" s="7"/>
      <c r="MI851" s="7"/>
      <c r="MJ851" s="7"/>
      <c r="MK851" s="7"/>
      <c r="ML851" s="7"/>
      <c r="MM851" s="7"/>
      <c r="MN851" s="7"/>
      <c r="MO851" s="7"/>
      <c r="MP851" s="7"/>
      <c r="MQ851" s="7"/>
      <c r="MR851" s="7"/>
      <c r="MS851" s="7"/>
      <c r="MT851" s="7"/>
      <c r="MU851" s="7"/>
      <c r="MV851" s="7"/>
      <c r="MW851" s="7"/>
      <c r="MX851" s="7"/>
      <c r="MY851" s="7"/>
      <c r="MZ851" s="7"/>
      <c r="NA851" s="7"/>
      <c r="NB851" s="7"/>
      <c r="NC851" s="7"/>
      <c r="ND851" s="7"/>
      <c r="NE851" s="7"/>
      <c r="NF851" s="7"/>
      <c r="NG851" s="7"/>
      <c r="NH851" s="7"/>
      <c r="NI851" s="7"/>
      <c r="NJ851" s="7"/>
      <c r="NK851" s="7"/>
      <c r="NL851" s="7"/>
      <c r="NM851" s="7"/>
      <c r="NN851" s="7"/>
      <c r="NO851" s="7"/>
      <c r="NP851" s="7"/>
      <c r="NQ851" s="7"/>
      <c r="NR851" s="7"/>
      <c r="NS851" s="7"/>
      <c r="NT851" s="7"/>
      <c r="NU851" s="7"/>
      <c r="NV851" s="7"/>
      <c r="NW851" s="7"/>
      <c r="NX851" s="7"/>
      <c r="NY851" s="7"/>
      <c r="NZ851" s="7"/>
      <c r="OA851" s="7"/>
      <c r="OB851" s="7"/>
      <c r="OC851" s="7"/>
      <c r="OD851" s="7"/>
      <c r="OE851" s="7"/>
      <c r="OF851" s="7"/>
      <c r="OG851" s="7"/>
      <c r="OH851" s="7"/>
      <c r="OI851" s="7"/>
      <c r="OJ851" s="7"/>
      <c r="OK851" s="7"/>
      <c r="OL851" s="7"/>
      <c r="OM851" s="7"/>
      <c r="ON851" s="7"/>
      <c r="OO851" s="7"/>
      <c r="OP851" s="7"/>
      <c r="OQ851" s="7"/>
      <c r="OR851" s="7"/>
      <c r="OS851" s="7"/>
      <c r="OT851" s="7"/>
      <c r="OU851" s="7"/>
      <c r="OV851" s="7"/>
      <c r="OW851" s="7"/>
      <c r="OX851" s="7"/>
      <c r="OY851" s="7"/>
      <c r="OZ851" s="7"/>
      <c r="PA851" s="7"/>
      <c r="PB851" s="7"/>
      <c r="PC851" s="7"/>
      <c r="PD851" s="7"/>
      <c r="PE851" s="7"/>
      <c r="PF851" s="7"/>
      <c r="PG851" s="7"/>
      <c r="PH851" s="7"/>
      <c r="PI851" s="7"/>
      <c r="PJ851" s="7"/>
      <c r="PK851" s="7"/>
      <c r="PL851" s="7"/>
      <c r="PM851" s="7"/>
      <c r="PN851" s="7"/>
      <c r="PO851" s="7"/>
      <c r="PP851" s="7"/>
      <c r="PQ851" s="7"/>
      <c r="PR851" s="7"/>
      <c r="PS851" s="7"/>
      <c r="PT851" s="7"/>
      <c r="PU851" s="7"/>
      <c r="PV851" s="7"/>
      <c r="PW851" s="7"/>
      <c r="PX851" s="7"/>
      <c r="PY851" s="7"/>
      <c r="PZ851" s="7"/>
      <c r="QA851" s="7"/>
      <c r="QB851" s="7"/>
      <c r="QC851" s="7"/>
      <c r="QD851" s="7"/>
      <c r="QE851" s="7"/>
      <c r="QF851" s="7"/>
      <c r="QG851" s="7"/>
      <c r="QH851" s="7"/>
      <c r="QI851" s="7"/>
      <c r="QJ851" s="7"/>
      <c r="QK851" s="7"/>
      <c r="QL851" s="7"/>
      <c r="QM851" s="7"/>
      <c r="QN851" s="7"/>
      <c r="QO851" s="7"/>
      <c r="QP851" s="7"/>
      <c r="QQ851" s="7"/>
      <c r="QR851" s="7"/>
      <c r="QS851" s="7"/>
      <c r="QT851" s="7"/>
      <c r="QU851" s="7"/>
      <c r="QV851" s="7"/>
      <c r="QW851" s="7"/>
      <c r="QX851" s="7"/>
      <c r="QY851" s="7"/>
      <c r="QZ851" s="7"/>
      <c r="RA851" s="7"/>
      <c r="RB851" s="7"/>
      <c r="RC851" s="7"/>
      <c r="RD851" s="7"/>
      <c r="RE851" s="7"/>
      <c r="RF851" s="7"/>
      <c r="RG851" s="7"/>
      <c r="RH851" s="7"/>
      <c r="RI851" s="7"/>
      <c r="RJ851" s="7"/>
      <c r="RK851" s="7"/>
      <c r="RL851" s="7"/>
      <c r="RM851" s="7"/>
      <c r="RN851" s="7"/>
      <c r="RO851" s="7"/>
      <c r="RP851" s="7"/>
      <c r="RQ851" s="7"/>
      <c r="RR851" s="7"/>
      <c r="RS851" s="7"/>
      <c r="RT851" s="7"/>
      <c r="RU851" s="7"/>
      <c r="RV851" s="7"/>
      <c r="RW851" s="7"/>
      <c r="RX851" s="7"/>
      <c r="RY851" s="7"/>
      <c r="RZ851" s="7"/>
      <c r="SA851" s="7"/>
      <c r="SB851" s="7"/>
      <c r="SC851" s="7"/>
      <c r="SD851" s="7"/>
      <c r="SE851" s="7"/>
      <c r="SF851" s="7"/>
      <c r="SG851" s="7"/>
      <c r="SH851" s="7"/>
      <c r="SI851" s="7"/>
      <c r="SJ851" s="7"/>
      <c r="SK851" s="7"/>
    </row>
    <row r="852" ht="14.2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  <c r="DT852" s="7"/>
      <c r="DU852" s="7"/>
      <c r="DV852" s="7"/>
      <c r="DW852" s="7"/>
      <c r="DX852" s="7"/>
      <c r="DY852" s="7"/>
      <c r="DZ852" s="7"/>
      <c r="EA852" s="7"/>
      <c r="EB852" s="7"/>
      <c r="EC852" s="7"/>
      <c r="ED852" s="7"/>
      <c r="EE852" s="7"/>
      <c r="EF852" s="7"/>
      <c r="EG852" s="7"/>
      <c r="EH852" s="7"/>
      <c r="EI852" s="7"/>
      <c r="EJ852" s="7"/>
      <c r="EK852" s="7"/>
      <c r="EL852" s="7"/>
      <c r="EM852" s="7"/>
      <c r="EN852" s="7"/>
      <c r="EO852" s="7"/>
      <c r="EP852" s="7"/>
      <c r="EQ852" s="7"/>
      <c r="ER852" s="7"/>
      <c r="ES852" s="7"/>
      <c r="ET852" s="7"/>
      <c r="EU852" s="7"/>
      <c r="EV852" s="7"/>
      <c r="EW852" s="7"/>
      <c r="EX852" s="7"/>
      <c r="EY852" s="7"/>
      <c r="EZ852" s="7"/>
      <c r="FA852" s="7"/>
      <c r="FB852" s="7"/>
      <c r="FC852" s="7"/>
      <c r="FD852" s="7"/>
      <c r="FE852" s="7"/>
      <c r="FF852" s="7"/>
      <c r="FG852" s="7"/>
      <c r="FH852" s="7"/>
      <c r="FI852" s="7"/>
      <c r="FJ852" s="7"/>
      <c r="FK852" s="7"/>
      <c r="FL852" s="7"/>
      <c r="FM852" s="7"/>
      <c r="FN852" s="7"/>
      <c r="FO852" s="7"/>
      <c r="FP852" s="7"/>
      <c r="FQ852" s="7"/>
      <c r="FR852" s="7"/>
      <c r="FS852" s="7"/>
      <c r="FT852" s="7"/>
      <c r="FU852" s="7"/>
      <c r="FV852" s="7"/>
      <c r="FW852" s="7"/>
      <c r="FX852" s="7"/>
      <c r="FY852" s="7"/>
      <c r="FZ852" s="7"/>
      <c r="GA852" s="7"/>
      <c r="GB852" s="7"/>
      <c r="GC852" s="7"/>
      <c r="GD852" s="7"/>
      <c r="GE852" s="7"/>
      <c r="GF852" s="7"/>
      <c r="GG852" s="7"/>
      <c r="GH852" s="7"/>
      <c r="GI852" s="7"/>
      <c r="GJ852" s="7"/>
      <c r="GK852" s="7"/>
      <c r="GL852" s="7"/>
      <c r="GM852" s="7"/>
      <c r="GN852" s="7"/>
      <c r="GO852" s="7"/>
      <c r="GP852" s="7"/>
      <c r="GQ852" s="7"/>
      <c r="GR852" s="7"/>
      <c r="GS852" s="7"/>
      <c r="GT852" s="7"/>
      <c r="GU852" s="7"/>
      <c r="GV852" s="7"/>
      <c r="GW852" s="7"/>
      <c r="GX852" s="7"/>
      <c r="GY852" s="7"/>
      <c r="GZ852" s="7"/>
      <c r="HA852" s="7"/>
      <c r="HB852" s="7"/>
      <c r="HC852" s="7"/>
      <c r="HD852" s="7"/>
      <c r="HE852" s="7"/>
      <c r="HF852" s="7"/>
      <c r="HG852" s="7"/>
      <c r="HH852" s="7"/>
      <c r="HI852" s="7"/>
      <c r="HJ852" s="7"/>
      <c r="HK852" s="7"/>
      <c r="HL852" s="7"/>
      <c r="HM852" s="7"/>
      <c r="HN852" s="7"/>
      <c r="HO852" s="7"/>
      <c r="HP852" s="7"/>
      <c r="HQ852" s="7"/>
      <c r="HR852" s="7"/>
      <c r="HS852" s="7"/>
      <c r="HT852" s="7"/>
      <c r="HU852" s="7"/>
      <c r="HV852" s="7"/>
      <c r="HW852" s="7"/>
      <c r="HX852" s="7"/>
      <c r="HY852" s="7"/>
      <c r="HZ852" s="7"/>
      <c r="IA852" s="7"/>
      <c r="IB852" s="7"/>
      <c r="IC852" s="7"/>
      <c r="ID852" s="7"/>
      <c r="IE852" s="7"/>
      <c r="IF852" s="7"/>
      <c r="IG852" s="7"/>
      <c r="IH852" s="7"/>
      <c r="II852" s="7"/>
      <c r="IJ852" s="7"/>
      <c r="IK852" s="7"/>
      <c r="IL852" s="7"/>
      <c r="IM852" s="7"/>
      <c r="IN852" s="7"/>
      <c r="IO852" s="7"/>
      <c r="IP852" s="7"/>
      <c r="IQ852" s="7"/>
      <c r="IR852" s="7"/>
      <c r="IS852" s="7"/>
      <c r="IT852" s="7"/>
      <c r="IU852" s="7"/>
      <c r="IV852" s="7"/>
      <c r="IW852" s="7"/>
      <c r="IX852" s="7"/>
      <c r="IY852" s="7"/>
      <c r="IZ852" s="7"/>
      <c r="JA852" s="7"/>
      <c r="JB852" s="7"/>
      <c r="JC852" s="7"/>
      <c r="JD852" s="7"/>
      <c r="JE852" s="7"/>
      <c r="JF852" s="7"/>
      <c r="JG852" s="7"/>
      <c r="JH852" s="7"/>
      <c r="JI852" s="7"/>
      <c r="JJ852" s="7"/>
      <c r="JK852" s="7"/>
      <c r="JL852" s="7"/>
      <c r="JM852" s="7"/>
      <c r="JN852" s="7"/>
      <c r="JO852" s="7"/>
      <c r="JP852" s="7"/>
      <c r="JQ852" s="7"/>
      <c r="JR852" s="7"/>
      <c r="JS852" s="7"/>
      <c r="JT852" s="7"/>
      <c r="JU852" s="7"/>
      <c r="JV852" s="7"/>
      <c r="JW852" s="7"/>
      <c r="JX852" s="7"/>
      <c r="JY852" s="7"/>
      <c r="JZ852" s="7"/>
      <c r="KA852" s="7"/>
      <c r="KB852" s="7"/>
      <c r="KC852" s="7"/>
      <c r="KD852" s="7"/>
      <c r="KE852" s="7"/>
      <c r="KF852" s="7"/>
      <c r="KG852" s="7"/>
      <c r="KH852" s="7"/>
      <c r="KI852" s="7"/>
      <c r="KJ852" s="7"/>
      <c r="KK852" s="7"/>
      <c r="KL852" s="7"/>
      <c r="KM852" s="7"/>
      <c r="KN852" s="7"/>
      <c r="KO852" s="7"/>
      <c r="KP852" s="7"/>
      <c r="KQ852" s="7"/>
      <c r="KR852" s="7"/>
      <c r="KS852" s="7"/>
      <c r="KT852" s="7"/>
      <c r="KU852" s="7"/>
      <c r="KV852" s="7"/>
      <c r="KW852" s="7"/>
      <c r="KX852" s="7"/>
      <c r="KY852" s="7"/>
      <c r="KZ852" s="7"/>
      <c r="LA852" s="7"/>
      <c r="LB852" s="7"/>
      <c r="LC852" s="7"/>
      <c r="LD852" s="7"/>
      <c r="LE852" s="7"/>
      <c r="LF852" s="7"/>
      <c r="LG852" s="7"/>
      <c r="LH852" s="7"/>
      <c r="LI852" s="7"/>
      <c r="LJ852" s="7"/>
      <c r="LK852" s="7"/>
      <c r="LL852" s="7"/>
      <c r="LM852" s="7"/>
      <c r="LN852" s="7"/>
      <c r="LO852" s="7"/>
      <c r="LP852" s="7"/>
      <c r="LQ852" s="7"/>
      <c r="LR852" s="7"/>
      <c r="LS852" s="7"/>
      <c r="LT852" s="7"/>
      <c r="LU852" s="7"/>
      <c r="LV852" s="7"/>
      <c r="LW852" s="7"/>
      <c r="LX852" s="7"/>
      <c r="LY852" s="7"/>
      <c r="LZ852" s="7"/>
      <c r="MA852" s="7"/>
      <c r="MB852" s="7"/>
      <c r="MC852" s="7"/>
      <c r="MD852" s="7"/>
      <c r="ME852" s="7"/>
      <c r="MF852" s="7"/>
      <c r="MG852" s="7"/>
      <c r="MH852" s="7"/>
      <c r="MI852" s="7"/>
      <c r="MJ852" s="7"/>
      <c r="MK852" s="7"/>
      <c r="ML852" s="7"/>
      <c r="MM852" s="7"/>
      <c r="MN852" s="7"/>
      <c r="MO852" s="7"/>
      <c r="MP852" s="7"/>
      <c r="MQ852" s="7"/>
      <c r="MR852" s="7"/>
      <c r="MS852" s="7"/>
      <c r="MT852" s="7"/>
      <c r="MU852" s="7"/>
      <c r="MV852" s="7"/>
      <c r="MW852" s="7"/>
      <c r="MX852" s="7"/>
      <c r="MY852" s="7"/>
      <c r="MZ852" s="7"/>
      <c r="NA852" s="7"/>
      <c r="NB852" s="7"/>
      <c r="NC852" s="7"/>
      <c r="ND852" s="7"/>
      <c r="NE852" s="7"/>
      <c r="NF852" s="7"/>
      <c r="NG852" s="7"/>
      <c r="NH852" s="7"/>
      <c r="NI852" s="7"/>
      <c r="NJ852" s="7"/>
      <c r="NK852" s="7"/>
      <c r="NL852" s="7"/>
      <c r="NM852" s="7"/>
      <c r="NN852" s="7"/>
      <c r="NO852" s="7"/>
      <c r="NP852" s="7"/>
      <c r="NQ852" s="7"/>
      <c r="NR852" s="7"/>
      <c r="NS852" s="7"/>
      <c r="NT852" s="7"/>
      <c r="NU852" s="7"/>
      <c r="NV852" s="7"/>
      <c r="NW852" s="7"/>
      <c r="NX852" s="7"/>
      <c r="NY852" s="7"/>
      <c r="NZ852" s="7"/>
      <c r="OA852" s="7"/>
      <c r="OB852" s="7"/>
      <c r="OC852" s="7"/>
      <c r="OD852" s="7"/>
      <c r="OE852" s="7"/>
      <c r="OF852" s="7"/>
      <c r="OG852" s="7"/>
      <c r="OH852" s="7"/>
      <c r="OI852" s="7"/>
      <c r="OJ852" s="7"/>
      <c r="OK852" s="7"/>
      <c r="OL852" s="7"/>
      <c r="OM852" s="7"/>
      <c r="ON852" s="7"/>
      <c r="OO852" s="7"/>
      <c r="OP852" s="7"/>
      <c r="OQ852" s="7"/>
      <c r="OR852" s="7"/>
      <c r="OS852" s="7"/>
      <c r="OT852" s="7"/>
      <c r="OU852" s="7"/>
      <c r="OV852" s="7"/>
      <c r="OW852" s="7"/>
      <c r="OX852" s="7"/>
      <c r="OY852" s="7"/>
      <c r="OZ852" s="7"/>
      <c r="PA852" s="7"/>
      <c r="PB852" s="7"/>
      <c r="PC852" s="7"/>
      <c r="PD852" s="7"/>
      <c r="PE852" s="7"/>
      <c r="PF852" s="7"/>
      <c r="PG852" s="7"/>
      <c r="PH852" s="7"/>
      <c r="PI852" s="7"/>
      <c r="PJ852" s="7"/>
      <c r="PK852" s="7"/>
      <c r="PL852" s="7"/>
      <c r="PM852" s="7"/>
      <c r="PN852" s="7"/>
      <c r="PO852" s="7"/>
      <c r="PP852" s="7"/>
      <c r="PQ852" s="7"/>
      <c r="PR852" s="7"/>
      <c r="PS852" s="7"/>
      <c r="PT852" s="7"/>
      <c r="PU852" s="7"/>
      <c r="PV852" s="7"/>
      <c r="PW852" s="7"/>
      <c r="PX852" s="7"/>
      <c r="PY852" s="7"/>
      <c r="PZ852" s="7"/>
      <c r="QA852" s="7"/>
      <c r="QB852" s="7"/>
      <c r="QC852" s="7"/>
      <c r="QD852" s="7"/>
      <c r="QE852" s="7"/>
      <c r="QF852" s="7"/>
      <c r="QG852" s="7"/>
      <c r="QH852" s="7"/>
      <c r="QI852" s="7"/>
      <c r="QJ852" s="7"/>
      <c r="QK852" s="7"/>
      <c r="QL852" s="7"/>
      <c r="QM852" s="7"/>
      <c r="QN852" s="7"/>
      <c r="QO852" s="7"/>
      <c r="QP852" s="7"/>
      <c r="QQ852" s="7"/>
      <c r="QR852" s="7"/>
      <c r="QS852" s="7"/>
      <c r="QT852" s="7"/>
      <c r="QU852" s="7"/>
      <c r="QV852" s="7"/>
      <c r="QW852" s="7"/>
      <c r="QX852" s="7"/>
      <c r="QY852" s="7"/>
      <c r="QZ852" s="7"/>
      <c r="RA852" s="7"/>
      <c r="RB852" s="7"/>
      <c r="RC852" s="7"/>
      <c r="RD852" s="7"/>
      <c r="RE852" s="7"/>
      <c r="RF852" s="7"/>
      <c r="RG852" s="7"/>
      <c r="RH852" s="7"/>
      <c r="RI852" s="7"/>
      <c r="RJ852" s="7"/>
      <c r="RK852" s="7"/>
      <c r="RL852" s="7"/>
      <c r="RM852" s="7"/>
      <c r="RN852" s="7"/>
      <c r="RO852" s="7"/>
      <c r="RP852" s="7"/>
      <c r="RQ852" s="7"/>
      <c r="RR852" s="7"/>
      <c r="RS852" s="7"/>
      <c r="RT852" s="7"/>
      <c r="RU852" s="7"/>
      <c r="RV852" s="7"/>
      <c r="RW852" s="7"/>
      <c r="RX852" s="7"/>
      <c r="RY852" s="7"/>
      <c r="RZ852" s="7"/>
      <c r="SA852" s="7"/>
      <c r="SB852" s="7"/>
      <c r="SC852" s="7"/>
      <c r="SD852" s="7"/>
      <c r="SE852" s="7"/>
      <c r="SF852" s="7"/>
      <c r="SG852" s="7"/>
      <c r="SH852" s="7"/>
      <c r="SI852" s="7"/>
      <c r="SJ852" s="7"/>
      <c r="SK852" s="7"/>
    </row>
    <row r="853" ht="14.2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  <c r="DT853" s="7"/>
      <c r="DU853" s="7"/>
      <c r="DV853" s="7"/>
      <c r="DW853" s="7"/>
      <c r="DX853" s="7"/>
      <c r="DY853" s="7"/>
      <c r="DZ853" s="7"/>
      <c r="EA853" s="7"/>
      <c r="EB853" s="7"/>
      <c r="EC853" s="7"/>
      <c r="ED853" s="7"/>
      <c r="EE853" s="7"/>
      <c r="EF853" s="7"/>
      <c r="EG853" s="7"/>
      <c r="EH853" s="7"/>
      <c r="EI853" s="7"/>
      <c r="EJ853" s="7"/>
      <c r="EK853" s="7"/>
      <c r="EL853" s="7"/>
      <c r="EM853" s="7"/>
      <c r="EN853" s="7"/>
      <c r="EO853" s="7"/>
      <c r="EP853" s="7"/>
      <c r="EQ853" s="7"/>
      <c r="ER853" s="7"/>
      <c r="ES853" s="7"/>
      <c r="ET853" s="7"/>
      <c r="EU853" s="7"/>
      <c r="EV853" s="7"/>
      <c r="EW853" s="7"/>
      <c r="EX853" s="7"/>
      <c r="EY853" s="7"/>
      <c r="EZ853" s="7"/>
      <c r="FA853" s="7"/>
      <c r="FB853" s="7"/>
      <c r="FC853" s="7"/>
      <c r="FD853" s="7"/>
      <c r="FE853" s="7"/>
      <c r="FF853" s="7"/>
      <c r="FG853" s="7"/>
      <c r="FH853" s="7"/>
      <c r="FI853" s="7"/>
      <c r="FJ853" s="7"/>
      <c r="FK853" s="7"/>
      <c r="FL853" s="7"/>
      <c r="FM853" s="7"/>
      <c r="FN853" s="7"/>
      <c r="FO853" s="7"/>
      <c r="FP853" s="7"/>
      <c r="FQ853" s="7"/>
      <c r="FR853" s="7"/>
      <c r="FS853" s="7"/>
      <c r="FT853" s="7"/>
      <c r="FU853" s="7"/>
      <c r="FV853" s="7"/>
      <c r="FW853" s="7"/>
      <c r="FX853" s="7"/>
      <c r="FY853" s="7"/>
      <c r="FZ853" s="7"/>
      <c r="GA853" s="7"/>
      <c r="GB853" s="7"/>
      <c r="GC853" s="7"/>
      <c r="GD853" s="7"/>
      <c r="GE853" s="7"/>
      <c r="GF853" s="7"/>
      <c r="GG853" s="7"/>
      <c r="GH853" s="7"/>
      <c r="GI853" s="7"/>
      <c r="GJ853" s="7"/>
      <c r="GK853" s="7"/>
      <c r="GL853" s="7"/>
      <c r="GM853" s="7"/>
      <c r="GN853" s="7"/>
      <c r="GO853" s="7"/>
      <c r="GP853" s="7"/>
      <c r="GQ853" s="7"/>
      <c r="GR853" s="7"/>
      <c r="GS853" s="7"/>
      <c r="GT853" s="7"/>
      <c r="GU853" s="7"/>
      <c r="GV853" s="7"/>
      <c r="GW853" s="7"/>
      <c r="GX853" s="7"/>
      <c r="GY853" s="7"/>
      <c r="GZ853" s="7"/>
      <c r="HA853" s="7"/>
      <c r="HB853" s="7"/>
      <c r="HC853" s="7"/>
      <c r="HD853" s="7"/>
      <c r="HE853" s="7"/>
      <c r="HF853" s="7"/>
      <c r="HG853" s="7"/>
      <c r="HH853" s="7"/>
      <c r="HI853" s="7"/>
      <c r="HJ853" s="7"/>
      <c r="HK853" s="7"/>
      <c r="HL853" s="7"/>
      <c r="HM853" s="7"/>
      <c r="HN853" s="7"/>
      <c r="HO853" s="7"/>
      <c r="HP853" s="7"/>
      <c r="HQ853" s="7"/>
      <c r="HR853" s="7"/>
      <c r="HS853" s="7"/>
      <c r="HT853" s="7"/>
      <c r="HU853" s="7"/>
      <c r="HV853" s="7"/>
      <c r="HW853" s="7"/>
      <c r="HX853" s="7"/>
      <c r="HY853" s="7"/>
      <c r="HZ853" s="7"/>
      <c r="IA853" s="7"/>
      <c r="IB853" s="7"/>
      <c r="IC853" s="7"/>
      <c r="ID853" s="7"/>
      <c r="IE853" s="7"/>
      <c r="IF853" s="7"/>
      <c r="IG853" s="7"/>
      <c r="IH853" s="7"/>
      <c r="II853" s="7"/>
      <c r="IJ853" s="7"/>
      <c r="IK853" s="7"/>
      <c r="IL853" s="7"/>
      <c r="IM853" s="7"/>
      <c r="IN853" s="7"/>
      <c r="IO853" s="7"/>
      <c r="IP853" s="7"/>
      <c r="IQ853" s="7"/>
      <c r="IR853" s="7"/>
      <c r="IS853" s="7"/>
      <c r="IT853" s="7"/>
      <c r="IU853" s="7"/>
      <c r="IV853" s="7"/>
      <c r="IW853" s="7"/>
      <c r="IX853" s="7"/>
      <c r="IY853" s="7"/>
      <c r="IZ853" s="7"/>
      <c r="JA853" s="7"/>
      <c r="JB853" s="7"/>
      <c r="JC853" s="7"/>
      <c r="JD853" s="7"/>
      <c r="JE853" s="7"/>
      <c r="JF853" s="7"/>
      <c r="JG853" s="7"/>
      <c r="JH853" s="7"/>
      <c r="JI853" s="7"/>
      <c r="JJ853" s="7"/>
      <c r="JK853" s="7"/>
      <c r="JL853" s="7"/>
      <c r="JM853" s="7"/>
      <c r="JN853" s="7"/>
      <c r="JO853" s="7"/>
      <c r="JP853" s="7"/>
      <c r="JQ853" s="7"/>
      <c r="JR853" s="7"/>
      <c r="JS853" s="7"/>
      <c r="JT853" s="7"/>
      <c r="JU853" s="7"/>
      <c r="JV853" s="7"/>
      <c r="JW853" s="7"/>
      <c r="JX853" s="7"/>
      <c r="JY853" s="7"/>
      <c r="JZ853" s="7"/>
      <c r="KA853" s="7"/>
      <c r="KB853" s="7"/>
      <c r="KC853" s="7"/>
      <c r="KD853" s="7"/>
      <c r="KE853" s="7"/>
      <c r="KF853" s="7"/>
      <c r="KG853" s="7"/>
      <c r="KH853" s="7"/>
      <c r="KI853" s="7"/>
      <c r="KJ853" s="7"/>
      <c r="KK853" s="7"/>
      <c r="KL853" s="7"/>
      <c r="KM853" s="7"/>
      <c r="KN853" s="7"/>
      <c r="KO853" s="7"/>
      <c r="KP853" s="7"/>
      <c r="KQ853" s="7"/>
      <c r="KR853" s="7"/>
      <c r="KS853" s="7"/>
      <c r="KT853" s="7"/>
      <c r="KU853" s="7"/>
      <c r="KV853" s="7"/>
      <c r="KW853" s="7"/>
      <c r="KX853" s="7"/>
      <c r="KY853" s="7"/>
      <c r="KZ853" s="7"/>
      <c r="LA853" s="7"/>
      <c r="LB853" s="7"/>
      <c r="LC853" s="7"/>
      <c r="LD853" s="7"/>
      <c r="LE853" s="7"/>
      <c r="LF853" s="7"/>
      <c r="LG853" s="7"/>
      <c r="LH853" s="7"/>
      <c r="LI853" s="7"/>
      <c r="LJ853" s="7"/>
      <c r="LK853" s="7"/>
      <c r="LL853" s="7"/>
      <c r="LM853" s="7"/>
      <c r="LN853" s="7"/>
      <c r="LO853" s="7"/>
      <c r="LP853" s="7"/>
      <c r="LQ853" s="7"/>
      <c r="LR853" s="7"/>
      <c r="LS853" s="7"/>
      <c r="LT853" s="7"/>
      <c r="LU853" s="7"/>
      <c r="LV853" s="7"/>
      <c r="LW853" s="7"/>
      <c r="LX853" s="7"/>
      <c r="LY853" s="7"/>
      <c r="LZ853" s="7"/>
      <c r="MA853" s="7"/>
      <c r="MB853" s="7"/>
      <c r="MC853" s="7"/>
      <c r="MD853" s="7"/>
      <c r="ME853" s="7"/>
      <c r="MF853" s="7"/>
      <c r="MG853" s="7"/>
      <c r="MH853" s="7"/>
      <c r="MI853" s="7"/>
      <c r="MJ853" s="7"/>
      <c r="MK853" s="7"/>
      <c r="ML853" s="7"/>
      <c r="MM853" s="7"/>
      <c r="MN853" s="7"/>
      <c r="MO853" s="7"/>
      <c r="MP853" s="7"/>
      <c r="MQ853" s="7"/>
      <c r="MR853" s="7"/>
      <c r="MS853" s="7"/>
      <c r="MT853" s="7"/>
      <c r="MU853" s="7"/>
      <c r="MV853" s="7"/>
      <c r="MW853" s="7"/>
      <c r="MX853" s="7"/>
      <c r="MY853" s="7"/>
      <c r="MZ853" s="7"/>
      <c r="NA853" s="7"/>
      <c r="NB853" s="7"/>
      <c r="NC853" s="7"/>
      <c r="ND853" s="7"/>
      <c r="NE853" s="7"/>
      <c r="NF853" s="7"/>
      <c r="NG853" s="7"/>
      <c r="NH853" s="7"/>
      <c r="NI853" s="7"/>
      <c r="NJ853" s="7"/>
      <c r="NK853" s="7"/>
      <c r="NL853" s="7"/>
      <c r="NM853" s="7"/>
      <c r="NN853" s="7"/>
      <c r="NO853" s="7"/>
      <c r="NP853" s="7"/>
      <c r="NQ853" s="7"/>
      <c r="NR853" s="7"/>
      <c r="NS853" s="7"/>
      <c r="NT853" s="7"/>
      <c r="NU853" s="7"/>
      <c r="NV853" s="7"/>
      <c r="NW853" s="7"/>
      <c r="NX853" s="7"/>
      <c r="NY853" s="7"/>
      <c r="NZ853" s="7"/>
      <c r="OA853" s="7"/>
      <c r="OB853" s="7"/>
      <c r="OC853" s="7"/>
      <c r="OD853" s="7"/>
      <c r="OE853" s="7"/>
      <c r="OF853" s="7"/>
      <c r="OG853" s="7"/>
      <c r="OH853" s="7"/>
      <c r="OI853" s="7"/>
      <c r="OJ853" s="7"/>
      <c r="OK853" s="7"/>
      <c r="OL853" s="7"/>
      <c r="OM853" s="7"/>
      <c r="ON853" s="7"/>
      <c r="OO853" s="7"/>
      <c r="OP853" s="7"/>
      <c r="OQ853" s="7"/>
      <c r="OR853" s="7"/>
      <c r="OS853" s="7"/>
      <c r="OT853" s="7"/>
      <c r="OU853" s="7"/>
      <c r="OV853" s="7"/>
      <c r="OW853" s="7"/>
      <c r="OX853" s="7"/>
      <c r="OY853" s="7"/>
      <c r="OZ853" s="7"/>
      <c r="PA853" s="7"/>
      <c r="PB853" s="7"/>
      <c r="PC853" s="7"/>
      <c r="PD853" s="7"/>
      <c r="PE853" s="7"/>
      <c r="PF853" s="7"/>
      <c r="PG853" s="7"/>
      <c r="PH853" s="7"/>
      <c r="PI853" s="7"/>
      <c r="PJ853" s="7"/>
      <c r="PK853" s="7"/>
      <c r="PL853" s="7"/>
      <c r="PM853" s="7"/>
      <c r="PN853" s="7"/>
      <c r="PO853" s="7"/>
      <c r="PP853" s="7"/>
      <c r="PQ853" s="7"/>
      <c r="PR853" s="7"/>
      <c r="PS853" s="7"/>
      <c r="PT853" s="7"/>
      <c r="PU853" s="7"/>
      <c r="PV853" s="7"/>
      <c r="PW853" s="7"/>
      <c r="PX853" s="7"/>
      <c r="PY853" s="7"/>
      <c r="PZ853" s="7"/>
      <c r="QA853" s="7"/>
      <c r="QB853" s="7"/>
      <c r="QC853" s="7"/>
      <c r="QD853" s="7"/>
      <c r="QE853" s="7"/>
      <c r="QF853" s="7"/>
      <c r="QG853" s="7"/>
      <c r="QH853" s="7"/>
      <c r="QI853" s="7"/>
      <c r="QJ853" s="7"/>
      <c r="QK853" s="7"/>
      <c r="QL853" s="7"/>
      <c r="QM853" s="7"/>
      <c r="QN853" s="7"/>
      <c r="QO853" s="7"/>
      <c r="QP853" s="7"/>
      <c r="QQ853" s="7"/>
      <c r="QR853" s="7"/>
      <c r="QS853" s="7"/>
      <c r="QT853" s="7"/>
      <c r="QU853" s="7"/>
      <c r="QV853" s="7"/>
      <c r="QW853" s="7"/>
      <c r="QX853" s="7"/>
      <c r="QY853" s="7"/>
      <c r="QZ853" s="7"/>
      <c r="RA853" s="7"/>
      <c r="RB853" s="7"/>
      <c r="RC853" s="7"/>
      <c r="RD853" s="7"/>
      <c r="RE853" s="7"/>
      <c r="RF853" s="7"/>
      <c r="RG853" s="7"/>
      <c r="RH853" s="7"/>
      <c r="RI853" s="7"/>
      <c r="RJ853" s="7"/>
      <c r="RK853" s="7"/>
      <c r="RL853" s="7"/>
      <c r="RM853" s="7"/>
      <c r="RN853" s="7"/>
      <c r="RO853" s="7"/>
      <c r="RP853" s="7"/>
      <c r="RQ853" s="7"/>
      <c r="RR853" s="7"/>
      <c r="RS853" s="7"/>
      <c r="RT853" s="7"/>
      <c r="RU853" s="7"/>
      <c r="RV853" s="7"/>
      <c r="RW853" s="7"/>
      <c r="RX853" s="7"/>
      <c r="RY853" s="7"/>
      <c r="RZ853" s="7"/>
      <c r="SA853" s="7"/>
      <c r="SB853" s="7"/>
      <c r="SC853" s="7"/>
      <c r="SD853" s="7"/>
      <c r="SE853" s="7"/>
      <c r="SF853" s="7"/>
      <c r="SG853" s="7"/>
      <c r="SH853" s="7"/>
      <c r="SI853" s="7"/>
      <c r="SJ853" s="7"/>
      <c r="SK853" s="7"/>
    </row>
    <row r="854" ht="14.2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  <c r="DT854" s="7"/>
      <c r="DU854" s="7"/>
      <c r="DV854" s="7"/>
      <c r="DW854" s="7"/>
      <c r="DX854" s="7"/>
      <c r="DY854" s="7"/>
      <c r="DZ854" s="7"/>
      <c r="EA854" s="7"/>
      <c r="EB854" s="7"/>
      <c r="EC854" s="7"/>
      <c r="ED854" s="7"/>
      <c r="EE854" s="7"/>
      <c r="EF854" s="7"/>
      <c r="EG854" s="7"/>
      <c r="EH854" s="7"/>
      <c r="EI854" s="7"/>
      <c r="EJ854" s="7"/>
      <c r="EK854" s="7"/>
      <c r="EL854" s="7"/>
      <c r="EM854" s="7"/>
      <c r="EN854" s="7"/>
      <c r="EO854" s="7"/>
      <c r="EP854" s="7"/>
      <c r="EQ854" s="7"/>
      <c r="ER854" s="7"/>
      <c r="ES854" s="7"/>
      <c r="ET854" s="7"/>
      <c r="EU854" s="7"/>
      <c r="EV854" s="7"/>
      <c r="EW854" s="7"/>
      <c r="EX854" s="7"/>
      <c r="EY854" s="7"/>
      <c r="EZ854" s="7"/>
      <c r="FA854" s="7"/>
      <c r="FB854" s="7"/>
      <c r="FC854" s="7"/>
      <c r="FD854" s="7"/>
      <c r="FE854" s="7"/>
      <c r="FF854" s="7"/>
      <c r="FG854" s="7"/>
      <c r="FH854" s="7"/>
      <c r="FI854" s="7"/>
      <c r="FJ854" s="7"/>
      <c r="FK854" s="7"/>
      <c r="FL854" s="7"/>
      <c r="FM854" s="7"/>
      <c r="FN854" s="7"/>
      <c r="FO854" s="7"/>
      <c r="FP854" s="7"/>
      <c r="FQ854" s="7"/>
      <c r="FR854" s="7"/>
      <c r="FS854" s="7"/>
      <c r="FT854" s="7"/>
      <c r="FU854" s="7"/>
      <c r="FV854" s="7"/>
      <c r="FW854" s="7"/>
      <c r="FX854" s="7"/>
      <c r="FY854" s="7"/>
      <c r="FZ854" s="7"/>
      <c r="GA854" s="7"/>
      <c r="GB854" s="7"/>
      <c r="GC854" s="7"/>
      <c r="GD854" s="7"/>
      <c r="GE854" s="7"/>
      <c r="GF854" s="7"/>
      <c r="GG854" s="7"/>
      <c r="GH854" s="7"/>
      <c r="GI854" s="7"/>
      <c r="GJ854" s="7"/>
      <c r="GK854" s="7"/>
      <c r="GL854" s="7"/>
      <c r="GM854" s="7"/>
      <c r="GN854" s="7"/>
      <c r="GO854" s="7"/>
      <c r="GP854" s="7"/>
      <c r="GQ854" s="7"/>
      <c r="GR854" s="7"/>
      <c r="GS854" s="7"/>
      <c r="GT854" s="7"/>
      <c r="GU854" s="7"/>
      <c r="GV854" s="7"/>
      <c r="GW854" s="7"/>
      <c r="GX854" s="7"/>
      <c r="GY854" s="7"/>
      <c r="GZ854" s="7"/>
      <c r="HA854" s="7"/>
      <c r="HB854" s="7"/>
      <c r="HC854" s="7"/>
      <c r="HD854" s="7"/>
      <c r="HE854" s="7"/>
      <c r="HF854" s="7"/>
      <c r="HG854" s="7"/>
      <c r="HH854" s="7"/>
      <c r="HI854" s="7"/>
      <c r="HJ854" s="7"/>
      <c r="HK854" s="7"/>
      <c r="HL854" s="7"/>
      <c r="HM854" s="7"/>
      <c r="HN854" s="7"/>
      <c r="HO854" s="7"/>
      <c r="HP854" s="7"/>
      <c r="HQ854" s="7"/>
      <c r="HR854" s="7"/>
      <c r="HS854" s="7"/>
      <c r="HT854" s="7"/>
      <c r="HU854" s="7"/>
      <c r="HV854" s="7"/>
      <c r="HW854" s="7"/>
      <c r="HX854" s="7"/>
      <c r="HY854" s="7"/>
      <c r="HZ854" s="7"/>
      <c r="IA854" s="7"/>
      <c r="IB854" s="7"/>
      <c r="IC854" s="7"/>
      <c r="ID854" s="7"/>
      <c r="IE854" s="7"/>
      <c r="IF854" s="7"/>
      <c r="IG854" s="7"/>
      <c r="IH854" s="7"/>
      <c r="II854" s="7"/>
      <c r="IJ854" s="7"/>
      <c r="IK854" s="7"/>
      <c r="IL854" s="7"/>
      <c r="IM854" s="7"/>
      <c r="IN854" s="7"/>
      <c r="IO854" s="7"/>
      <c r="IP854" s="7"/>
      <c r="IQ854" s="7"/>
      <c r="IR854" s="7"/>
      <c r="IS854" s="7"/>
      <c r="IT854" s="7"/>
      <c r="IU854" s="7"/>
      <c r="IV854" s="7"/>
      <c r="IW854" s="7"/>
      <c r="IX854" s="7"/>
      <c r="IY854" s="7"/>
      <c r="IZ854" s="7"/>
      <c r="JA854" s="7"/>
      <c r="JB854" s="7"/>
      <c r="JC854" s="7"/>
      <c r="JD854" s="7"/>
      <c r="JE854" s="7"/>
      <c r="JF854" s="7"/>
      <c r="JG854" s="7"/>
      <c r="JH854" s="7"/>
      <c r="JI854" s="7"/>
      <c r="JJ854" s="7"/>
      <c r="JK854" s="7"/>
      <c r="JL854" s="7"/>
      <c r="JM854" s="7"/>
      <c r="JN854" s="7"/>
      <c r="JO854" s="7"/>
      <c r="JP854" s="7"/>
      <c r="JQ854" s="7"/>
      <c r="JR854" s="7"/>
      <c r="JS854" s="7"/>
      <c r="JT854" s="7"/>
      <c r="JU854" s="7"/>
      <c r="JV854" s="7"/>
      <c r="JW854" s="7"/>
      <c r="JX854" s="7"/>
      <c r="JY854" s="7"/>
      <c r="JZ854" s="7"/>
      <c r="KA854" s="7"/>
      <c r="KB854" s="7"/>
      <c r="KC854" s="7"/>
      <c r="KD854" s="7"/>
      <c r="KE854" s="7"/>
      <c r="KF854" s="7"/>
      <c r="KG854" s="7"/>
      <c r="KH854" s="7"/>
      <c r="KI854" s="7"/>
      <c r="KJ854" s="7"/>
      <c r="KK854" s="7"/>
      <c r="KL854" s="7"/>
      <c r="KM854" s="7"/>
      <c r="KN854" s="7"/>
      <c r="KO854" s="7"/>
      <c r="KP854" s="7"/>
      <c r="KQ854" s="7"/>
      <c r="KR854" s="7"/>
      <c r="KS854" s="7"/>
      <c r="KT854" s="7"/>
      <c r="KU854" s="7"/>
      <c r="KV854" s="7"/>
      <c r="KW854" s="7"/>
      <c r="KX854" s="7"/>
      <c r="KY854" s="7"/>
      <c r="KZ854" s="7"/>
      <c r="LA854" s="7"/>
      <c r="LB854" s="7"/>
      <c r="LC854" s="7"/>
      <c r="LD854" s="7"/>
      <c r="LE854" s="7"/>
      <c r="LF854" s="7"/>
      <c r="LG854" s="7"/>
      <c r="LH854" s="7"/>
      <c r="LI854" s="7"/>
      <c r="LJ854" s="7"/>
      <c r="LK854" s="7"/>
      <c r="LL854" s="7"/>
      <c r="LM854" s="7"/>
      <c r="LN854" s="7"/>
      <c r="LO854" s="7"/>
      <c r="LP854" s="7"/>
      <c r="LQ854" s="7"/>
      <c r="LR854" s="7"/>
      <c r="LS854" s="7"/>
      <c r="LT854" s="7"/>
      <c r="LU854" s="7"/>
      <c r="LV854" s="7"/>
      <c r="LW854" s="7"/>
      <c r="LX854" s="7"/>
      <c r="LY854" s="7"/>
      <c r="LZ854" s="7"/>
      <c r="MA854" s="7"/>
      <c r="MB854" s="7"/>
      <c r="MC854" s="7"/>
      <c r="MD854" s="7"/>
      <c r="ME854" s="7"/>
      <c r="MF854" s="7"/>
      <c r="MG854" s="7"/>
      <c r="MH854" s="7"/>
      <c r="MI854" s="7"/>
      <c r="MJ854" s="7"/>
      <c r="MK854" s="7"/>
      <c r="ML854" s="7"/>
      <c r="MM854" s="7"/>
      <c r="MN854" s="7"/>
      <c r="MO854" s="7"/>
      <c r="MP854" s="7"/>
      <c r="MQ854" s="7"/>
      <c r="MR854" s="7"/>
      <c r="MS854" s="7"/>
      <c r="MT854" s="7"/>
      <c r="MU854" s="7"/>
      <c r="MV854" s="7"/>
      <c r="MW854" s="7"/>
      <c r="MX854" s="7"/>
      <c r="MY854" s="7"/>
      <c r="MZ854" s="7"/>
      <c r="NA854" s="7"/>
      <c r="NB854" s="7"/>
      <c r="NC854" s="7"/>
      <c r="ND854" s="7"/>
      <c r="NE854" s="7"/>
      <c r="NF854" s="7"/>
      <c r="NG854" s="7"/>
      <c r="NH854" s="7"/>
      <c r="NI854" s="7"/>
      <c r="NJ854" s="7"/>
      <c r="NK854" s="7"/>
      <c r="NL854" s="7"/>
      <c r="NM854" s="7"/>
      <c r="NN854" s="7"/>
      <c r="NO854" s="7"/>
      <c r="NP854" s="7"/>
      <c r="NQ854" s="7"/>
      <c r="NR854" s="7"/>
      <c r="NS854" s="7"/>
      <c r="NT854" s="7"/>
      <c r="NU854" s="7"/>
      <c r="NV854" s="7"/>
      <c r="NW854" s="7"/>
      <c r="NX854" s="7"/>
      <c r="NY854" s="7"/>
      <c r="NZ854" s="7"/>
      <c r="OA854" s="7"/>
      <c r="OB854" s="7"/>
      <c r="OC854" s="7"/>
      <c r="OD854" s="7"/>
      <c r="OE854" s="7"/>
      <c r="OF854" s="7"/>
      <c r="OG854" s="7"/>
      <c r="OH854" s="7"/>
      <c r="OI854" s="7"/>
      <c r="OJ854" s="7"/>
      <c r="OK854" s="7"/>
      <c r="OL854" s="7"/>
      <c r="OM854" s="7"/>
      <c r="ON854" s="7"/>
      <c r="OO854" s="7"/>
      <c r="OP854" s="7"/>
      <c r="OQ854" s="7"/>
      <c r="OR854" s="7"/>
      <c r="OS854" s="7"/>
      <c r="OT854" s="7"/>
      <c r="OU854" s="7"/>
      <c r="OV854" s="7"/>
      <c r="OW854" s="7"/>
      <c r="OX854" s="7"/>
      <c r="OY854" s="7"/>
      <c r="OZ854" s="7"/>
      <c r="PA854" s="7"/>
      <c r="PB854" s="7"/>
      <c r="PC854" s="7"/>
      <c r="PD854" s="7"/>
      <c r="PE854" s="7"/>
      <c r="PF854" s="7"/>
      <c r="PG854" s="7"/>
      <c r="PH854" s="7"/>
      <c r="PI854" s="7"/>
      <c r="PJ854" s="7"/>
      <c r="PK854" s="7"/>
      <c r="PL854" s="7"/>
      <c r="PM854" s="7"/>
      <c r="PN854" s="7"/>
      <c r="PO854" s="7"/>
      <c r="PP854" s="7"/>
      <c r="PQ854" s="7"/>
      <c r="PR854" s="7"/>
      <c r="PS854" s="7"/>
      <c r="PT854" s="7"/>
      <c r="PU854" s="7"/>
      <c r="PV854" s="7"/>
      <c r="PW854" s="7"/>
      <c r="PX854" s="7"/>
      <c r="PY854" s="7"/>
      <c r="PZ854" s="7"/>
      <c r="QA854" s="7"/>
      <c r="QB854" s="7"/>
      <c r="QC854" s="7"/>
      <c r="QD854" s="7"/>
      <c r="QE854" s="7"/>
      <c r="QF854" s="7"/>
      <c r="QG854" s="7"/>
      <c r="QH854" s="7"/>
      <c r="QI854" s="7"/>
      <c r="QJ854" s="7"/>
      <c r="QK854" s="7"/>
      <c r="QL854" s="7"/>
      <c r="QM854" s="7"/>
      <c r="QN854" s="7"/>
      <c r="QO854" s="7"/>
      <c r="QP854" s="7"/>
      <c r="QQ854" s="7"/>
      <c r="QR854" s="7"/>
      <c r="QS854" s="7"/>
      <c r="QT854" s="7"/>
      <c r="QU854" s="7"/>
      <c r="QV854" s="7"/>
      <c r="QW854" s="7"/>
      <c r="QX854" s="7"/>
      <c r="QY854" s="7"/>
      <c r="QZ854" s="7"/>
      <c r="RA854" s="7"/>
      <c r="RB854" s="7"/>
      <c r="RC854" s="7"/>
      <c r="RD854" s="7"/>
      <c r="RE854" s="7"/>
      <c r="RF854" s="7"/>
      <c r="RG854" s="7"/>
      <c r="RH854" s="7"/>
      <c r="RI854" s="7"/>
      <c r="RJ854" s="7"/>
      <c r="RK854" s="7"/>
      <c r="RL854" s="7"/>
      <c r="RM854" s="7"/>
      <c r="RN854" s="7"/>
      <c r="RO854" s="7"/>
      <c r="RP854" s="7"/>
      <c r="RQ854" s="7"/>
      <c r="RR854" s="7"/>
      <c r="RS854" s="7"/>
      <c r="RT854" s="7"/>
      <c r="RU854" s="7"/>
      <c r="RV854" s="7"/>
      <c r="RW854" s="7"/>
      <c r="RX854" s="7"/>
      <c r="RY854" s="7"/>
      <c r="RZ854" s="7"/>
      <c r="SA854" s="7"/>
      <c r="SB854" s="7"/>
      <c r="SC854" s="7"/>
      <c r="SD854" s="7"/>
      <c r="SE854" s="7"/>
      <c r="SF854" s="7"/>
      <c r="SG854" s="7"/>
      <c r="SH854" s="7"/>
      <c r="SI854" s="7"/>
      <c r="SJ854" s="7"/>
      <c r="SK854" s="7"/>
    </row>
    <row r="855" ht="14.2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  <c r="DT855" s="7"/>
      <c r="DU855" s="7"/>
      <c r="DV855" s="7"/>
      <c r="DW855" s="7"/>
      <c r="DX855" s="7"/>
      <c r="DY855" s="7"/>
      <c r="DZ855" s="7"/>
      <c r="EA855" s="7"/>
      <c r="EB855" s="7"/>
      <c r="EC855" s="7"/>
      <c r="ED855" s="7"/>
      <c r="EE855" s="7"/>
      <c r="EF855" s="7"/>
      <c r="EG855" s="7"/>
      <c r="EH855" s="7"/>
      <c r="EI855" s="7"/>
      <c r="EJ855" s="7"/>
      <c r="EK855" s="7"/>
      <c r="EL855" s="7"/>
      <c r="EM855" s="7"/>
      <c r="EN855" s="7"/>
      <c r="EO855" s="7"/>
      <c r="EP855" s="7"/>
      <c r="EQ855" s="7"/>
      <c r="ER855" s="7"/>
      <c r="ES855" s="7"/>
      <c r="ET855" s="7"/>
      <c r="EU855" s="7"/>
      <c r="EV855" s="7"/>
      <c r="EW855" s="7"/>
      <c r="EX855" s="7"/>
      <c r="EY855" s="7"/>
      <c r="EZ855" s="7"/>
      <c r="FA855" s="7"/>
      <c r="FB855" s="7"/>
      <c r="FC855" s="7"/>
      <c r="FD855" s="7"/>
      <c r="FE855" s="7"/>
      <c r="FF855" s="7"/>
      <c r="FG855" s="7"/>
      <c r="FH855" s="7"/>
      <c r="FI855" s="7"/>
      <c r="FJ855" s="7"/>
      <c r="FK855" s="7"/>
      <c r="FL855" s="7"/>
      <c r="FM855" s="7"/>
      <c r="FN855" s="7"/>
      <c r="FO855" s="7"/>
      <c r="FP855" s="7"/>
      <c r="FQ855" s="7"/>
      <c r="FR855" s="7"/>
      <c r="FS855" s="7"/>
      <c r="FT855" s="7"/>
      <c r="FU855" s="7"/>
      <c r="FV855" s="7"/>
      <c r="FW855" s="7"/>
      <c r="FX855" s="7"/>
      <c r="FY855" s="7"/>
      <c r="FZ855" s="7"/>
      <c r="GA855" s="7"/>
      <c r="GB855" s="7"/>
      <c r="GC855" s="7"/>
      <c r="GD855" s="7"/>
      <c r="GE855" s="7"/>
      <c r="GF855" s="7"/>
      <c r="GG855" s="7"/>
      <c r="GH855" s="7"/>
      <c r="GI855" s="7"/>
      <c r="GJ855" s="7"/>
      <c r="GK855" s="7"/>
      <c r="GL855" s="7"/>
      <c r="GM855" s="7"/>
      <c r="GN855" s="7"/>
      <c r="GO855" s="7"/>
      <c r="GP855" s="7"/>
      <c r="GQ855" s="7"/>
      <c r="GR855" s="7"/>
      <c r="GS855" s="7"/>
      <c r="GT855" s="7"/>
      <c r="GU855" s="7"/>
      <c r="GV855" s="7"/>
      <c r="GW855" s="7"/>
      <c r="GX855" s="7"/>
      <c r="GY855" s="7"/>
      <c r="GZ855" s="7"/>
      <c r="HA855" s="7"/>
      <c r="HB855" s="7"/>
      <c r="HC855" s="7"/>
      <c r="HD855" s="7"/>
      <c r="HE855" s="7"/>
      <c r="HF855" s="7"/>
      <c r="HG855" s="7"/>
      <c r="HH855" s="7"/>
      <c r="HI855" s="7"/>
      <c r="HJ855" s="7"/>
      <c r="HK855" s="7"/>
      <c r="HL855" s="7"/>
      <c r="HM855" s="7"/>
      <c r="HN855" s="7"/>
      <c r="HO855" s="7"/>
      <c r="HP855" s="7"/>
      <c r="HQ855" s="7"/>
      <c r="HR855" s="7"/>
      <c r="HS855" s="7"/>
      <c r="HT855" s="7"/>
      <c r="HU855" s="7"/>
      <c r="HV855" s="7"/>
      <c r="HW855" s="7"/>
      <c r="HX855" s="7"/>
      <c r="HY855" s="7"/>
      <c r="HZ855" s="7"/>
      <c r="IA855" s="7"/>
      <c r="IB855" s="7"/>
      <c r="IC855" s="7"/>
      <c r="ID855" s="7"/>
      <c r="IE855" s="7"/>
      <c r="IF855" s="7"/>
      <c r="IG855" s="7"/>
      <c r="IH855" s="7"/>
      <c r="II855" s="7"/>
      <c r="IJ855" s="7"/>
      <c r="IK855" s="7"/>
      <c r="IL855" s="7"/>
      <c r="IM855" s="7"/>
      <c r="IN855" s="7"/>
      <c r="IO855" s="7"/>
      <c r="IP855" s="7"/>
      <c r="IQ855" s="7"/>
      <c r="IR855" s="7"/>
      <c r="IS855" s="7"/>
      <c r="IT855" s="7"/>
      <c r="IU855" s="7"/>
      <c r="IV855" s="7"/>
      <c r="IW855" s="7"/>
      <c r="IX855" s="7"/>
      <c r="IY855" s="7"/>
      <c r="IZ855" s="7"/>
      <c r="JA855" s="7"/>
      <c r="JB855" s="7"/>
      <c r="JC855" s="7"/>
      <c r="JD855" s="7"/>
      <c r="JE855" s="7"/>
      <c r="JF855" s="7"/>
      <c r="JG855" s="7"/>
      <c r="JH855" s="7"/>
      <c r="JI855" s="7"/>
      <c r="JJ855" s="7"/>
      <c r="JK855" s="7"/>
      <c r="JL855" s="7"/>
      <c r="JM855" s="7"/>
      <c r="JN855" s="7"/>
      <c r="JO855" s="7"/>
      <c r="JP855" s="7"/>
      <c r="JQ855" s="7"/>
      <c r="JR855" s="7"/>
      <c r="JS855" s="7"/>
      <c r="JT855" s="7"/>
      <c r="JU855" s="7"/>
      <c r="JV855" s="7"/>
      <c r="JW855" s="7"/>
      <c r="JX855" s="7"/>
      <c r="JY855" s="7"/>
      <c r="JZ855" s="7"/>
      <c r="KA855" s="7"/>
      <c r="KB855" s="7"/>
      <c r="KC855" s="7"/>
      <c r="KD855" s="7"/>
      <c r="KE855" s="7"/>
      <c r="KF855" s="7"/>
      <c r="KG855" s="7"/>
      <c r="KH855" s="7"/>
      <c r="KI855" s="7"/>
      <c r="KJ855" s="7"/>
      <c r="KK855" s="7"/>
      <c r="KL855" s="7"/>
      <c r="KM855" s="7"/>
      <c r="KN855" s="7"/>
      <c r="KO855" s="7"/>
      <c r="KP855" s="7"/>
      <c r="KQ855" s="7"/>
      <c r="KR855" s="7"/>
      <c r="KS855" s="7"/>
      <c r="KT855" s="7"/>
      <c r="KU855" s="7"/>
      <c r="KV855" s="7"/>
      <c r="KW855" s="7"/>
      <c r="KX855" s="7"/>
      <c r="KY855" s="7"/>
      <c r="KZ855" s="7"/>
      <c r="LA855" s="7"/>
      <c r="LB855" s="7"/>
      <c r="LC855" s="7"/>
      <c r="LD855" s="7"/>
      <c r="LE855" s="7"/>
      <c r="LF855" s="7"/>
      <c r="LG855" s="7"/>
      <c r="LH855" s="7"/>
      <c r="LI855" s="7"/>
      <c r="LJ855" s="7"/>
      <c r="LK855" s="7"/>
      <c r="LL855" s="7"/>
      <c r="LM855" s="7"/>
      <c r="LN855" s="7"/>
      <c r="LO855" s="7"/>
      <c r="LP855" s="7"/>
      <c r="LQ855" s="7"/>
      <c r="LR855" s="7"/>
      <c r="LS855" s="7"/>
      <c r="LT855" s="7"/>
      <c r="LU855" s="7"/>
      <c r="LV855" s="7"/>
      <c r="LW855" s="7"/>
      <c r="LX855" s="7"/>
      <c r="LY855" s="7"/>
      <c r="LZ855" s="7"/>
      <c r="MA855" s="7"/>
      <c r="MB855" s="7"/>
      <c r="MC855" s="7"/>
      <c r="MD855" s="7"/>
      <c r="ME855" s="7"/>
      <c r="MF855" s="7"/>
      <c r="MG855" s="7"/>
      <c r="MH855" s="7"/>
      <c r="MI855" s="7"/>
      <c r="MJ855" s="7"/>
      <c r="MK855" s="7"/>
      <c r="ML855" s="7"/>
      <c r="MM855" s="7"/>
      <c r="MN855" s="7"/>
      <c r="MO855" s="7"/>
      <c r="MP855" s="7"/>
      <c r="MQ855" s="7"/>
      <c r="MR855" s="7"/>
      <c r="MS855" s="7"/>
      <c r="MT855" s="7"/>
      <c r="MU855" s="7"/>
      <c r="MV855" s="7"/>
      <c r="MW855" s="7"/>
      <c r="MX855" s="7"/>
      <c r="MY855" s="7"/>
      <c r="MZ855" s="7"/>
      <c r="NA855" s="7"/>
      <c r="NB855" s="7"/>
      <c r="NC855" s="7"/>
      <c r="ND855" s="7"/>
      <c r="NE855" s="7"/>
      <c r="NF855" s="7"/>
      <c r="NG855" s="7"/>
      <c r="NH855" s="7"/>
      <c r="NI855" s="7"/>
      <c r="NJ855" s="7"/>
      <c r="NK855" s="7"/>
      <c r="NL855" s="7"/>
      <c r="NM855" s="7"/>
      <c r="NN855" s="7"/>
      <c r="NO855" s="7"/>
      <c r="NP855" s="7"/>
      <c r="NQ855" s="7"/>
      <c r="NR855" s="7"/>
      <c r="NS855" s="7"/>
      <c r="NT855" s="7"/>
      <c r="NU855" s="7"/>
      <c r="NV855" s="7"/>
      <c r="NW855" s="7"/>
      <c r="NX855" s="7"/>
      <c r="NY855" s="7"/>
      <c r="NZ855" s="7"/>
      <c r="OA855" s="7"/>
      <c r="OB855" s="7"/>
      <c r="OC855" s="7"/>
      <c r="OD855" s="7"/>
      <c r="OE855" s="7"/>
      <c r="OF855" s="7"/>
      <c r="OG855" s="7"/>
      <c r="OH855" s="7"/>
      <c r="OI855" s="7"/>
      <c r="OJ855" s="7"/>
      <c r="OK855" s="7"/>
      <c r="OL855" s="7"/>
      <c r="OM855" s="7"/>
      <c r="ON855" s="7"/>
      <c r="OO855" s="7"/>
      <c r="OP855" s="7"/>
      <c r="OQ855" s="7"/>
      <c r="OR855" s="7"/>
      <c r="OS855" s="7"/>
      <c r="OT855" s="7"/>
      <c r="OU855" s="7"/>
      <c r="OV855" s="7"/>
      <c r="OW855" s="7"/>
      <c r="OX855" s="7"/>
      <c r="OY855" s="7"/>
      <c r="OZ855" s="7"/>
      <c r="PA855" s="7"/>
      <c r="PB855" s="7"/>
      <c r="PC855" s="7"/>
      <c r="PD855" s="7"/>
      <c r="PE855" s="7"/>
      <c r="PF855" s="7"/>
      <c r="PG855" s="7"/>
      <c r="PH855" s="7"/>
      <c r="PI855" s="7"/>
      <c r="PJ855" s="7"/>
      <c r="PK855" s="7"/>
      <c r="PL855" s="7"/>
      <c r="PM855" s="7"/>
      <c r="PN855" s="7"/>
      <c r="PO855" s="7"/>
      <c r="PP855" s="7"/>
      <c r="PQ855" s="7"/>
      <c r="PR855" s="7"/>
      <c r="PS855" s="7"/>
      <c r="PT855" s="7"/>
      <c r="PU855" s="7"/>
      <c r="PV855" s="7"/>
      <c r="PW855" s="7"/>
      <c r="PX855" s="7"/>
      <c r="PY855" s="7"/>
      <c r="PZ855" s="7"/>
      <c r="QA855" s="7"/>
      <c r="QB855" s="7"/>
      <c r="QC855" s="7"/>
      <c r="QD855" s="7"/>
      <c r="QE855" s="7"/>
      <c r="QF855" s="7"/>
      <c r="QG855" s="7"/>
      <c r="QH855" s="7"/>
      <c r="QI855" s="7"/>
      <c r="QJ855" s="7"/>
      <c r="QK855" s="7"/>
      <c r="QL855" s="7"/>
      <c r="QM855" s="7"/>
      <c r="QN855" s="7"/>
      <c r="QO855" s="7"/>
      <c r="QP855" s="7"/>
      <c r="QQ855" s="7"/>
      <c r="QR855" s="7"/>
      <c r="QS855" s="7"/>
      <c r="QT855" s="7"/>
      <c r="QU855" s="7"/>
      <c r="QV855" s="7"/>
      <c r="QW855" s="7"/>
      <c r="QX855" s="7"/>
      <c r="QY855" s="7"/>
      <c r="QZ855" s="7"/>
      <c r="RA855" s="7"/>
      <c r="RB855" s="7"/>
      <c r="RC855" s="7"/>
      <c r="RD855" s="7"/>
      <c r="RE855" s="7"/>
      <c r="RF855" s="7"/>
      <c r="RG855" s="7"/>
      <c r="RH855" s="7"/>
      <c r="RI855" s="7"/>
      <c r="RJ855" s="7"/>
      <c r="RK855" s="7"/>
      <c r="RL855" s="7"/>
      <c r="RM855" s="7"/>
      <c r="RN855" s="7"/>
      <c r="RO855" s="7"/>
      <c r="RP855" s="7"/>
      <c r="RQ855" s="7"/>
      <c r="RR855" s="7"/>
      <c r="RS855" s="7"/>
      <c r="RT855" s="7"/>
      <c r="RU855" s="7"/>
      <c r="RV855" s="7"/>
      <c r="RW855" s="7"/>
      <c r="RX855" s="7"/>
      <c r="RY855" s="7"/>
      <c r="RZ855" s="7"/>
      <c r="SA855" s="7"/>
      <c r="SB855" s="7"/>
      <c r="SC855" s="7"/>
      <c r="SD855" s="7"/>
      <c r="SE855" s="7"/>
      <c r="SF855" s="7"/>
      <c r="SG855" s="7"/>
      <c r="SH855" s="7"/>
      <c r="SI855" s="7"/>
      <c r="SJ855" s="7"/>
      <c r="SK855" s="7"/>
    </row>
    <row r="856" ht="14.2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  <c r="DT856" s="7"/>
      <c r="DU856" s="7"/>
      <c r="DV856" s="7"/>
      <c r="DW856" s="7"/>
      <c r="DX856" s="7"/>
      <c r="DY856" s="7"/>
      <c r="DZ856" s="7"/>
      <c r="EA856" s="7"/>
      <c r="EB856" s="7"/>
      <c r="EC856" s="7"/>
      <c r="ED856" s="7"/>
      <c r="EE856" s="7"/>
      <c r="EF856" s="7"/>
      <c r="EG856" s="7"/>
      <c r="EH856" s="7"/>
      <c r="EI856" s="7"/>
      <c r="EJ856" s="7"/>
      <c r="EK856" s="7"/>
      <c r="EL856" s="7"/>
      <c r="EM856" s="7"/>
      <c r="EN856" s="7"/>
      <c r="EO856" s="7"/>
      <c r="EP856" s="7"/>
      <c r="EQ856" s="7"/>
      <c r="ER856" s="7"/>
      <c r="ES856" s="7"/>
      <c r="ET856" s="7"/>
      <c r="EU856" s="7"/>
      <c r="EV856" s="7"/>
      <c r="EW856" s="7"/>
      <c r="EX856" s="7"/>
      <c r="EY856" s="7"/>
      <c r="EZ856" s="7"/>
      <c r="FA856" s="7"/>
      <c r="FB856" s="7"/>
      <c r="FC856" s="7"/>
      <c r="FD856" s="7"/>
      <c r="FE856" s="7"/>
      <c r="FF856" s="7"/>
      <c r="FG856" s="7"/>
      <c r="FH856" s="7"/>
      <c r="FI856" s="7"/>
      <c r="FJ856" s="7"/>
      <c r="FK856" s="7"/>
      <c r="FL856" s="7"/>
      <c r="FM856" s="7"/>
      <c r="FN856" s="7"/>
      <c r="FO856" s="7"/>
      <c r="FP856" s="7"/>
      <c r="FQ856" s="7"/>
      <c r="FR856" s="7"/>
      <c r="FS856" s="7"/>
      <c r="FT856" s="7"/>
      <c r="FU856" s="7"/>
      <c r="FV856" s="7"/>
      <c r="FW856" s="7"/>
      <c r="FX856" s="7"/>
      <c r="FY856" s="7"/>
      <c r="FZ856" s="7"/>
      <c r="GA856" s="7"/>
      <c r="GB856" s="7"/>
      <c r="GC856" s="7"/>
      <c r="GD856" s="7"/>
      <c r="GE856" s="7"/>
      <c r="GF856" s="7"/>
      <c r="GG856" s="7"/>
      <c r="GH856" s="7"/>
      <c r="GI856" s="7"/>
      <c r="GJ856" s="7"/>
      <c r="GK856" s="7"/>
      <c r="GL856" s="7"/>
      <c r="GM856" s="7"/>
      <c r="GN856" s="7"/>
      <c r="GO856" s="7"/>
      <c r="GP856" s="7"/>
      <c r="GQ856" s="7"/>
      <c r="GR856" s="7"/>
      <c r="GS856" s="7"/>
      <c r="GT856" s="7"/>
      <c r="GU856" s="7"/>
      <c r="GV856" s="7"/>
      <c r="GW856" s="7"/>
      <c r="GX856" s="7"/>
      <c r="GY856" s="7"/>
      <c r="GZ856" s="7"/>
      <c r="HA856" s="7"/>
      <c r="HB856" s="7"/>
      <c r="HC856" s="7"/>
      <c r="HD856" s="7"/>
      <c r="HE856" s="7"/>
      <c r="HF856" s="7"/>
      <c r="HG856" s="7"/>
      <c r="HH856" s="7"/>
      <c r="HI856" s="7"/>
      <c r="HJ856" s="7"/>
      <c r="HK856" s="7"/>
      <c r="HL856" s="7"/>
      <c r="HM856" s="7"/>
      <c r="HN856" s="7"/>
      <c r="HO856" s="7"/>
      <c r="HP856" s="7"/>
      <c r="HQ856" s="7"/>
      <c r="HR856" s="7"/>
      <c r="HS856" s="7"/>
      <c r="HT856" s="7"/>
      <c r="HU856" s="7"/>
      <c r="HV856" s="7"/>
      <c r="HW856" s="7"/>
      <c r="HX856" s="7"/>
      <c r="HY856" s="7"/>
      <c r="HZ856" s="7"/>
      <c r="IA856" s="7"/>
      <c r="IB856" s="7"/>
      <c r="IC856" s="7"/>
      <c r="ID856" s="7"/>
      <c r="IE856" s="7"/>
      <c r="IF856" s="7"/>
      <c r="IG856" s="7"/>
      <c r="IH856" s="7"/>
      <c r="II856" s="7"/>
      <c r="IJ856" s="7"/>
      <c r="IK856" s="7"/>
      <c r="IL856" s="7"/>
      <c r="IM856" s="7"/>
      <c r="IN856" s="7"/>
      <c r="IO856" s="7"/>
      <c r="IP856" s="7"/>
      <c r="IQ856" s="7"/>
      <c r="IR856" s="7"/>
      <c r="IS856" s="7"/>
      <c r="IT856" s="7"/>
      <c r="IU856" s="7"/>
      <c r="IV856" s="7"/>
      <c r="IW856" s="7"/>
      <c r="IX856" s="7"/>
      <c r="IY856" s="7"/>
      <c r="IZ856" s="7"/>
      <c r="JA856" s="7"/>
      <c r="JB856" s="7"/>
      <c r="JC856" s="7"/>
      <c r="JD856" s="7"/>
      <c r="JE856" s="7"/>
      <c r="JF856" s="7"/>
      <c r="JG856" s="7"/>
      <c r="JH856" s="7"/>
      <c r="JI856" s="7"/>
      <c r="JJ856" s="7"/>
      <c r="JK856" s="7"/>
      <c r="JL856" s="7"/>
      <c r="JM856" s="7"/>
      <c r="JN856" s="7"/>
      <c r="JO856" s="7"/>
      <c r="JP856" s="7"/>
      <c r="JQ856" s="7"/>
      <c r="JR856" s="7"/>
      <c r="JS856" s="7"/>
      <c r="JT856" s="7"/>
      <c r="JU856" s="7"/>
      <c r="JV856" s="7"/>
      <c r="JW856" s="7"/>
      <c r="JX856" s="7"/>
      <c r="JY856" s="7"/>
      <c r="JZ856" s="7"/>
      <c r="KA856" s="7"/>
      <c r="KB856" s="7"/>
      <c r="KC856" s="7"/>
      <c r="KD856" s="7"/>
      <c r="KE856" s="7"/>
      <c r="KF856" s="7"/>
      <c r="KG856" s="7"/>
      <c r="KH856" s="7"/>
      <c r="KI856" s="7"/>
      <c r="KJ856" s="7"/>
      <c r="KK856" s="7"/>
      <c r="KL856" s="7"/>
      <c r="KM856" s="7"/>
      <c r="KN856" s="7"/>
      <c r="KO856" s="7"/>
      <c r="KP856" s="7"/>
      <c r="KQ856" s="7"/>
      <c r="KR856" s="7"/>
      <c r="KS856" s="7"/>
      <c r="KT856" s="7"/>
      <c r="KU856" s="7"/>
      <c r="KV856" s="7"/>
      <c r="KW856" s="7"/>
      <c r="KX856" s="7"/>
      <c r="KY856" s="7"/>
      <c r="KZ856" s="7"/>
      <c r="LA856" s="7"/>
      <c r="LB856" s="7"/>
      <c r="LC856" s="7"/>
      <c r="LD856" s="7"/>
      <c r="LE856" s="7"/>
      <c r="LF856" s="7"/>
      <c r="LG856" s="7"/>
      <c r="LH856" s="7"/>
      <c r="LI856" s="7"/>
      <c r="LJ856" s="7"/>
      <c r="LK856" s="7"/>
      <c r="LL856" s="7"/>
      <c r="LM856" s="7"/>
      <c r="LN856" s="7"/>
      <c r="LO856" s="7"/>
      <c r="LP856" s="7"/>
      <c r="LQ856" s="7"/>
      <c r="LR856" s="7"/>
      <c r="LS856" s="7"/>
      <c r="LT856" s="7"/>
      <c r="LU856" s="7"/>
      <c r="LV856" s="7"/>
      <c r="LW856" s="7"/>
      <c r="LX856" s="7"/>
      <c r="LY856" s="7"/>
      <c r="LZ856" s="7"/>
      <c r="MA856" s="7"/>
      <c r="MB856" s="7"/>
      <c r="MC856" s="7"/>
      <c r="MD856" s="7"/>
      <c r="ME856" s="7"/>
      <c r="MF856" s="7"/>
      <c r="MG856" s="7"/>
      <c r="MH856" s="7"/>
      <c r="MI856" s="7"/>
      <c r="MJ856" s="7"/>
      <c r="MK856" s="7"/>
      <c r="ML856" s="7"/>
      <c r="MM856" s="7"/>
      <c r="MN856" s="7"/>
      <c r="MO856" s="7"/>
      <c r="MP856" s="7"/>
      <c r="MQ856" s="7"/>
      <c r="MR856" s="7"/>
      <c r="MS856" s="7"/>
      <c r="MT856" s="7"/>
      <c r="MU856" s="7"/>
      <c r="MV856" s="7"/>
      <c r="MW856" s="7"/>
      <c r="MX856" s="7"/>
      <c r="MY856" s="7"/>
      <c r="MZ856" s="7"/>
      <c r="NA856" s="7"/>
      <c r="NB856" s="7"/>
      <c r="NC856" s="7"/>
      <c r="ND856" s="7"/>
      <c r="NE856" s="7"/>
      <c r="NF856" s="7"/>
      <c r="NG856" s="7"/>
      <c r="NH856" s="7"/>
      <c r="NI856" s="7"/>
      <c r="NJ856" s="7"/>
      <c r="NK856" s="7"/>
      <c r="NL856" s="7"/>
      <c r="NM856" s="7"/>
      <c r="NN856" s="7"/>
      <c r="NO856" s="7"/>
      <c r="NP856" s="7"/>
      <c r="NQ856" s="7"/>
      <c r="NR856" s="7"/>
      <c r="NS856" s="7"/>
      <c r="NT856" s="7"/>
      <c r="NU856" s="7"/>
      <c r="NV856" s="7"/>
      <c r="NW856" s="7"/>
      <c r="NX856" s="7"/>
      <c r="NY856" s="7"/>
      <c r="NZ856" s="7"/>
      <c r="OA856" s="7"/>
      <c r="OB856" s="7"/>
      <c r="OC856" s="7"/>
      <c r="OD856" s="7"/>
      <c r="OE856" s="7"/>
      <c r="OF856" s="7"/>
      <c r="OG856" s="7"/>
      <c r="OH856" s="7"/>
      <c r="OI856" s="7"/>
      <c r="OJ856" s="7"/>
      <c r="OK856" s="7"/>
      <c r="OL856" s="7"/>
      <c r="OM856" s="7"/>
      <c r="ON856" s="7"/>
      <c r="OO856" s="7"/>
      <c r="OP856" s="7"/>
      <c r="OQ856" s="7"/>
      <c r="OR856" s="7"/>
      <c r="OS856" s="7"/>
      <c r="OT856" s="7"/>
      <c r="OU856" s="7"/>
      <c r="OV856" s="7"/>
      <c r="OW856" s="7"/>
      <c r="OX856" s="7"/>
      <c r="OY856" s="7"/>
      <c r="OZ856" s="7"/>
      <c r="PA856" s="7"/>
      <c r="PB856" s="7"/>
      <c r="PC856" s="7"/>
      <c r="PD856" s="7"/>
      <c r="PE856" s="7"/>
      <c r="PF856" s="7"/>
      <c r="PG856" s="7"/>
      <c r="PH856" s="7"/>
      <c r="PI856" s="7"/>
      <c r="PJ856" s="7"/>
      <c r="PK856" s="7"/>
      <c r="PL856" s="7"/>
      <c r="PM856" s="7"/>
      <c r="PN856" s="7"/>
      <c r="PO856" s="7"/>
      <c r="PP856" s="7"/>
      <c r="PQ856" s="7"/>
      <c r="PR856" s="7"/>
      <c r="PS856" s="7"/>
      <c r="PT856" s="7"/>
      <c r="PU856" s="7"/>
      <c r="PV856" s="7"/>
      <c r="PW856" s="7"/>
      <c r="PX856" s="7"/>
      <c r="PY856" s="7"/>
      <c r="PZ856" s="7"/>
      <c r="QA856" s="7"/>
      <c r="QB856" s="7"/>
      <c r="QC856" s="7"/>
      <c r="QD856" s="7"/>
      <c r="QE856" s="7"/>
      <c r="QF856" s="7"/>
      <c r="QG856" s="7"/>
      <c r="QH856" s="7"/>
      <c r="QI856" s="7"/>
      <c r="QJ856" s="7"/>
      <c r="QK856" s="7"/>
      <c r="QL856" s="7"/>
      <c r="QM856" s="7"/>
      <c r="QN856" s="7"/>
      <c r="QO856" s="7"/>
      <c r="QP856" s="7"/>
      <c r="QQ856" s="7"/>
      <c r="QR856" s="7"/>
      <c r="QS856" s="7"/>
      <c r="QT856" s="7"/>
      <c r="QU856" s="7"/>
      <c r="QV856" s="7"/>
      <c r="QW856" s="7"/>
      <c r="QX856" s="7"/>
      <c r="QY856" s="7"/>
      <c r="QZ856" s="7"/>
      <c r="RA856" s="7"/>
      <c r="RB856" s="7"/>
      <c r="RC856" s="7"/>
      <c r="RD856" s="7"/>
      <c r="RE856" s="7"/>
      <c r="RF856" s="7"/>
      <c r="RG856" s="7"/>
      <c r="RH856" s="7"/>
      <c r="RI856" s="7"/>
      <c r="RJ856" s="7"/>
      <c r="RK856" s="7"/>
      <c r="RL856" s="7"/>
      <c r="RM856" s="7"/>
      <c r="RN856" s="7"/>
      <c r="RO856" s="7"/>
      <c r="RP856" s="7"/>
      <c r="RQ856" s="7"/>
      <c r="RR856" s="7"/>
      <c r="RS856" s="7"/>
      <c r="RT856" s="7"/>
      <c r="RU856" s="7"/>
      <c r="RV856" s="7"/>
      <c r="RW856" s="7"/>
      <c r="RX856" s="7"/>
      <c r="RY856" s="7"/>
      <c r="RZ856" s="7"/>
      <c r="SA856" s="7"/>
      <c r="SB856" s="7"/>
      <c r="SC856" s="7"/>
      <c r="SD856" s="7"/>
      <c r="SE856" s="7"/>
      <c r="SF856" s="7"/>
      <c r="SG856" s="7"/>
      <c r="SH856" s="7"/>
      <c r="SI856" s="7"/>
      <c r="SJ856" s="7"/>
      <c r="SK856" s="7"/>
    </row>
    <row r="857" ht="14.2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  <c r="DT857" s="7"/>
      <c r="DU857" s="7"/>
      <c r="DV857" s="7"/>
      <c r="DW857" s="7"/>
      <c r="DX857" s="7"/>
      <c r="DY857" s="7"/>
      <c r="DZ857" s="7"/>
      <c r="EA857" s="7"/>
      <c r="EB857" s="7"/>
      <c r="EC857" s="7"/>
      <c r="ED857" s="7"/>
      <c r="EE857" s="7"/>
      <c r="EF857" s="7"/>
      <c r="EG857" s="7"/>
      <c r="EH857" s="7"/>
      <c r="EI857" s="7"/>
      <c r="EJ857" s="7"/>
      <c r="EK857" s="7"/>
      <c r="EL857" s="7"/>
      <c r="EM857" s="7"/>
      <c r="EN857" s="7"/>
      <c r="EO857" s="7"/>
      <c r="EP857" s="7"/>
      <c r="EQ857" s="7"/>
      <c r="ER857" s="7"/>
      <c r="ES857" s="7"/>
      <c r="ET857" s="7"/>
      <c r="EU857" s="7"/>
      <c r="EV857" s="7"/>
      <c r="EW857" s="7"/>
      <c r="EX857" s="7"/>
      <c r="EY857" s="7"/>
      <c r="EZ857" s="7"/>
      <c r="FA857" s="7"/>
      <c r="FB857" s="7"/>
      <c r="FC857" s="7"/>
      <c r="FD857" s="7"/>
      <c r="FE857" s="7"/>
      <c r="FF857" s="7"/>
      <c r="FG857" s="7"/>
      <c r="FH857" s="7"/>
      <c r="FI857" s="7"/>
      <c r="FJ857" s="7"/>
      <c r="FK857" s="7"/>
      <c r="FL857" s="7"/>
      <c r="FM857" s="7"/>
      <c r="FN857" s="7"/>
      <c r="FO857" s="7"/>
      <c r="FP857" s="7"/>
      <c r="FQ857" s="7"/>
      <c r="FR857" s="7"/>
      <c r="FS857" s="7"/>
      <c r="FT857" s="7"/>
      <c r="FU857" s="7"/>
      <c r="FV857" s="7"/>
      <c r="FW857" s="7"/>
      <c r="FX857" s="7"/>
      <c r="FY857" s="7"/>
      <c r="FZ857" s="7"/>
      <c r="GA857" s="7"/>
      <c r="GB857" s="7"/>
      <c r="GC857" s="7"/>
      <c r="GD857" s="7"/>
      <c r="GE857" s="7"/>
      <c r="GF857" s="7"/>
      <c r="GG857" s="7"/>
      <c r="GH857" s="7"/>
      <c r="GI857" s="7"/>
      <c r="GJ857" s="7"/>
      <c r="GK857" s="7"/>
      <c r="GL857" s="7"/>
      <c r="GM857" s="7"/>
      <c r="GN857" s="7"/>
      <c r="GO857" s="7"/>
      <c r="GP857" s="7"/>
      <c r="GQ857" s="7"/>
      <c r="GR857" s="7"/>
      <c r="GS857" s="7"/>
      <c r="GT857" s="7"/>
      <c r="GU857" s="7"/>
      <c r="GV857" s="7"/>
      <c r="GW857" s="7"/>
      <c r="GX857" s="7"/>
      <c r="GY857" s="7"/>
      <c r="GZ857" s="7"/>
      <c r="HA857" s="7"/>
      <c r="HB857" s="7"/>
      <c r="HC857" s="7"/>
      <c r="HD857" s="7"/>
      <c r="HE857" s="7"/>
      <c r="HF857" s="7"/>
      <c r="HG857" s="7"/>
      <c r="HH857" s="7"/>
      <c r="HI857" s="7"/>
      <c r="HJ857" s="7"/>
      <c r="HK857" s="7"/>
      <c r="HL857" s="7"/>
      <c r="HM857" s="7"/>
      <c r="HN857" s="7"/>
      <c r="HO857" s="7"/>
      <c r="HP857" s="7"/>
      <c r="HQ857" s="7"/>
      <c r="HR857" s="7"/>
      <c r="HS857" s="7"/>
      <c r="HT857" s="7"/>
      <c r="HU857" s="7"/>
      <c r="HV857" s="7"/>
      <c r="HW857" s="7"/>
      <c r="HX857" s="7"/>
      <c r="HY857" s="7"/>
      <c r="HZ857" s="7"/>
      <c r="IA857" s="7"/>
      <c r="IB857" s="7"/>
      <c r="IC857" s="7"/>
      <c r="ID857" s="7"/>
      <c r="IE857" s="7"/>
      <c r="IF857" s="7"/>
      <c r="IG857" s="7"/>
      <c r="IH857" s="7"/>
      <c r="II857" s="7"/>
      <c r="IJ857" s="7"/>
      <c r="IK857" s="7"/>
      <c r="IL857" s="7"/>
      <c r="IM857" s="7"/>
      <c r="IN857" s="7"/>
      <c r="IO857" s="7"/>
      <c r="IP857" s="7"/>
      <c r="IQ857" s="7"/>
      <c r="IR857" s="7"/>
      <c r="IS857" s="7"/>
      <c r="IT857" s="7"/>
      <c r="IU857" s="7"/>
      <c r="IV857" s="7"/>
      <c r="IW857" s="7"/>
      <c r="IX857" s="7"/>
      <c r="IY857" s="7"/>
      <c r="IZ857" s="7"/>
      <c r="JA857" s="7"/>
      <c r="JB857" s="7"/>
      <c r="JC857" s="7"/>
      <c r="JD857" s="7"/>
      <c r="JE857" s="7"/>
      <c r="JF857" s="7"/>
      <c r="JG857" s="7"/>
      <c r="JH857" s="7"/>
      <c r="JI857" s="7"/>
      <c r="JJ857" s="7"/>
      <c r="JK857" s="7"/>
      <c r="JL857" s="7"/>
      <c r="JM857" s="7"/>
      <c r="JN857" s="7"/>
      <c r="JO857" s="7"/>
      <c r="JP857" s="7"/>
      <c r="JQ857" s="7"/>
      <c r="JR857" s="7"/>
      <c r="JS857" s="7"/>
      <c r="JT857" s="7"/>
      <c r="JU857" s="7"/>
      <c r="JV857" s="7"/>
      <c r="JW857" s="7"/>
      <c r="JX857" s="7"/>
      <c r="JY857" s="7"/>
      <c r="JZ857" s="7"/>
      <c r="KA857" s="7"/>
      <c r="KB857" s="7"/>
      <c r="KC857" s="7"/>
      <c r="KD857" s="7"/>
      <c r="KE857" s="7"/>
      <c r="KF857" s="7"/>
      <c r="KG857" s="7"/>
      <c r="KH857" s="7"/>
      <c r="KI857" s="7"/>
      <c r="KJ857" s="7"/>
      <c r="KK857" s="7"/>
      <c r="KL857" s="7"/>
      <c r="KM857" s="7"/>
      <c r="KN857" s="7"/>
      <c r="KO857" s="7"/>
      <c r="KP857" s="7"/>
      <c r="KQ857" s="7"/>
      <c r="KR857" s="7"/>
      <c r="KS857" s="7"/>
      <c r="KT857" s="7"/>
      <c r="KU857" s="7"/>
      <c r="KV857" s="7"/>
      <c r="KW857" s="7"/>
      <c r="KX857" s="7"/>
      <c r="KY857" s="7"/>
      <c r="KZ857" s="7"/>
      <c r="LA857" s="7"/>
      <c r="LB857" s="7"/>
      <c r="LC857" s="7"/>
      <c r="LD857" s="7"/>
      <c r="LE857" s="7"/>
      <c r="LF857" s="7"/>
      <c r="LG857" s="7"/>
      <c r="LH857" s="7"/>
      <c r="LI857" s="7"/>
      <c r="LJ857" s="7"/>
      <c r="LK857" s="7"/>
      <c r="LL857" s="7"/>
      <c r="LM857" s="7"/>
      <c r="LN857" s="7"/>
      <c r="LO857" s="7"/>
      <c r="LP857" s="7"/>
      <c r="LQ857" s="7"/>
      <c r="LR857" s="7"/>
      <c r="LS857" s="7"/>
      <c r="LT857" s="7"/>
      <c r="LU857" s="7"/>
      <c r="LV857" s="7"/>
      <c r="LW857" s="7"/>
      <c r="LX857" s="7"/>
      <c r="LY857" s="7"/>
      <c r="LZ857" s="7"/>
      <c r="MA857" s="7"/>
      <c r="MB857" s="7"/>
      <c r="MC857" s="7"/>
      <c r="MD857" s="7"/>
      <c r="ME857" s="7"/>
      <c r="MF857" s="7"/>
      <c r="MG857" s="7"/>
      <c r="MH857" s="7"/>
      <c r="MI857" s="7"/>
      <c r="MJ857" s="7"/>
      <c r="MK857" s="7"/>
      <c r="ML857" s="7"/>
      <c r="MM857" s="7"/>
      <c r="MN857" s="7"/>
      <c r="MO857" s="7"/>
      <c r="MP857" s="7"/>
      <c r="MQ857" s="7"/>
      <c r="MR857" s="7"/>
      <c r="MS857" s="7"/>
      <c r="MT857" s="7"/>
      <c r="MU857" s="7"/>
      <c r="MV857" s="7"/>
      <c r="MW857" s="7"/>
      <c r="MX857" s="7"/>
      <c r="MY857" s="7"/>
      <c r="MZ857" s="7"/>
      <c r="NA857" s="7"/>
      <c r="NB857" s="7"/>
      <c r="NC857" s="7"/>
      <c r="ND857" s="7"/>
      <c r="NE857" s="7"/>
      <c r="NF857" s="7"/>
      <c r="NG857" s="7"/>
      <c r="NH857" s="7"/>
      <c r="NI857" s="7"/>
      <c r="NJ857" s="7"/>
      <c r="NK857" s="7"/>
      <c r="NL857" s="7"/>
      <c r="NM857" s="7"/>
      <c r="NN857" s="7"/>
      <c r="NO857" s="7"/>
      <c r="NP857" s="7"/>
      <c r="NQ857" s="7"/>
      <c r="NR857" s="7"/>
      <c r="NS857" s="7"/>
      <c r="NT857" s="7"/>
      <c r="NU857" s="7"/>
      <c r="NV857" s="7"/>
      <c r="NW857" s="7"/>
      <c r="NX857" s="7"/>
      <c r="NY857" s="7"/>
      <c r="NZ857" s="7"/>
      <c r="OA857" s="7"/>
      <c r="OB857" s="7"/>
      <c r="OC857" s="7"/>
      <c r="OD857" s="7"/>
      <c r="OE857" s="7"/>
      <c r="OF857" s="7"/>
      <c r="OG857" s="7"/>
      <c r="OH857" s="7"/>
      <c r="OI857" s="7"/>
      <c r="OJ857" s="7"/>
      <c r="OK857" s="7"/>
      <c r="OL857" s="7"/>
      <c r="OM857" s="7"/>
      <c r="ON857" s="7"/>
      <c r="OO857" s="7"/>
      <c r="OP857" s="7"/>
      <c r="OQ857" s="7"/>
      <c r="OR857" s="7"/>
      <c r="OS857" s="7"/>
      <c r="OT857" s="7"/>
      <c r="OU857" s="7"/>
      <c r="OV857" s="7"/>
      <c r="OW857" s="7"/>
      <c r="OX857" s="7"/>
      <c r="OY857" s="7"/>
      <c r="OZ857" s="7"/>
      <c r="PA857" s="7"/>
      <c r="PB857" s="7"/>
      <c r="PC857" s="7"/>
      <c r="PD857" s="7"/>
      <c r="PE857" s="7"/>
      <c r="PF857" s="7"/>
      <c r="PG857" s="7"/>
      <c r="PH857" s="7"/>
      <c r="PI857" s="7"/>
      <c r="PJ857" s="7"/>
      <c r="PK857" s="7"/>
      <c r="PL857" s="7"/>
      <c r="PM857" s="7"/>
      <c r="PN857" s="7"/>
      <c r="PO857" s="7"/>
      <c r="PP857" s="7"/>
      <c r="PQ857" s="7"/>
      <c r="PR857" s="7"/>
      <c r="PS857" s="7"/>
      <c r="PT857" s="7"/>
      <c r="PU857" s="7"/>
      <c r="PV857" s="7"/>
      <c r="PW857" s="7"/>
      <c r="PX857" s="7"/>
      <c r="PY857" s="7"/>
      <c r="PZ857" s="7"/>
      <c r="QA857" s="7"/>
      <c r="QB857" s="7"/>
      <c r="QC857" s="7"/>
      <c r="QD857" s="7"/>
      <c r="QE857" s="7"/>
      <c r="QF857" s="7"/>
      <c r="QG857" s="7"/>
      <c r="QH857" s="7"/>
      <c r="QI857" s="7"/>
      <c r="QJ857" s="7"/>
      <c r="QK857" s="7"/>
      <c r="QL857" s="7"/>
      <c r="QM857" s="7"/>
      <c r="QN857" s="7"/>
      <c r="QO857" s="7"/>
      <c r="QP857" s="7"/>
      <c r="QQ857" s="7"/>
      <c r="QR857" s="7"/>
      <c r="QS857" s="7"/>
      <c r="QT857" s="7"/>
      <c r="QU857" s="7"/>
      <c r="QV857" s="7"/>
      <c r="QW857" s="7"/>
      <c r="QX857" s="7"/>
      <c r="QY857" s="7"/>
      <c r="QZ857" s="7"/>
      <c r="RA857" s="7"/>
      <c r="RB857" s="7"/>
      <c r="RC857" s="7"/>
      <c r="RD857" s="7"/>
      <c r="RE857" s="7"/>
      <c r="RF857" s="7"/>
      <c r="RG857" s="7"/>
      <c r="RH857" s="7"/>
      <c r="RI857" s="7"/>
      <c r="RJ857" s="7"/>
      <c r="RK857" s="7"/>
      <c r="RL857" s="7"/>
      <c r="RM857" s="7"/>
      <c r="RN857" s="7"/>
      <c r="RO857" s="7"/>
      <c r="RP857" s="7"/>
      <c r="RQ857" s="7"/>
      <c r="RR857" s="7"/>
      <c r="RS857" s="7"/>
      <c r="RT857" s="7"/>
      <c r="RU857" s="7"/>
      <c r="RV857" s="7"/>
      <c r="RW857" s="7"/>
      <c r="RX857" s="7"/>
      <c r="RY857" s="7"/>
      <c r="RZ857" s="7"/>
      <c r="SA857" s="7"/>
      <c r="SB857" s="7"/>
      <c r="SC857" s="7"/>
      <c r="SD857" s="7"/>
      <c r="SE857" s="7"/>
      <c r="SF857" s="7"/>
      <c r="SG857" s="7"/>
      <c r="SH857" s="7"/>
      <c r="SI857" s="7"/>
      <c r="SJ857" s="7"/>
      <c r="SK857" s="7"/>
    </row>
    <row r="858" ht="14.2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  <c r="DT858" s="7"/>
      <c r="DU858" s="7"/>
      <c r="DV858" s="7"/>
      <c r="DW858" s="7"/>
      <c r="DX858" s="7"/>
      <c r="DY858" s="7"/>
      <c r="DZ858" s="7"/>
      <c r="EA858" s="7"/>
      <c r="EB858" s="7"/>
      <c r="EC858" s="7"/>
      <c r="ED858" s="7"/>
      <c r="EE858" s="7"/>
      <c r="EF858" s="7"/>
      <c r="EG858" s="7"/>
      <c r="EH858" s="7"/>
      <c r="EI858" s="7"/>
      <c r="EJ858" s="7"/>
      <c r="EK858" s="7"/>
      <c r="EL858" s="7"/>
      <c r="EM858" s="7"/>
      <c r="EN858" s="7"/>
      <c r="EO858" s="7"/>
      <c r="EP858" s="7"/>
      <c r="EQ858" s="7"/>
      <c r="ER858" s="7"/>
      <c r="ES858" s="7"/>
      <c r="ET858" s="7"/>
      <c r="EU858" s="7"/>
      <c r="EV858" s="7"/>
      <c r="EW858" s="7"/>
      <c r="EX858" s="7"/>
      <c r="EY858" s="7"/>
      <c r="EZ858" s="7"/>
      <c r="FA858" s="7"/>
      <c r="FB858" s="7"/>
      <c r="FC858" s="7"/>
      <c r="FD858" s="7"/>
      <c r="FE858" s="7"/>
      <c r="FF858" s="7"/>
      <c r="FG858" s="7"/>
      <c r="FH858" s="7"/>
      <c r="FI858" s="7"/>
      <c r="FJ858" s="7"/>
      <c r="FK858" s="7"/>
      <c r="FL858" s="7"/>
      <c r="FM858" s="7"/>
      <c r="FN858" s="7"/>
      <c r="FO858" s="7"/>
      <c r="FP858" s="7"/>
      <c r="FQ858" s="7"/>
      <c r="FR858" s="7"/>
      <c r="FS858" s="7"/>
      <c r="FT858" s="7"/>
      <c r="FU858" s="7"/>
      <c r="FV858" s="7"/>
      <c r="FW858" s="7"/>
      <c r="FX858" s="7"/>
      <c r="FY858" s="7"/>
      <c r="FZ858" s="7"/>
      <c r="GA858" s="7"/>
      <c r="GB858" s="7"/>
      <c r="GC858" s="7"/>
      <c r="GD858" s="7"/>
      <c r="GE858" s="7"/>
      <c r="GF858" s="7"/>
      <c r="GG858" s="7"/>
      <c r="GH858" s="7"/>
      <c r="GI858" s="7"/>
      <c r="GJ858" s="7"/>
      <c r="GK858" s="7"/>
      <c r="GL858" s="7"/>
      <c r="GM858" s="7"/>
      <c r="GN858" s="7"/>
      <c r="GO858" s="7"/>
      <c r="GP858" s="7"/>
      <c r="GQ858" s="7"/>
      <c r="GR858" s="7"/>
      <c r="GS858" s="7"/>
      <c r="GT858" s="7"/>
      <c r="GU858" s="7"/>
      <c r="GV858" s="7"/>
      <c r="GW858" s="7"/>
      <c r="GX858" s="7"/>
      <c r="GY858" s="7"/>
      <c r="GZ858" s="7"/>
      <c r="HA858" s="7"/>
      <c r="HB858" s="7"/>
      <c r="HC858" s="7"/>
      <c r="HD858" s="7"/>
      <c r="HE858" s="7"/>
      <c r="HF858" s="7"/>
      <c r="HG858" s="7"/>
      <c r="HH858" s="7"/>
      <c r="HI858" s="7"/>
      <c r="HJ858" s="7"/>
      <c r="HK858" s="7"/>
      <c r="HL858" s="7"/>
      <c r="HM858" s="7"/>
      <c r="HN858" s="7"/>
      <c r="HO858" s="7"/>
      <c r="HP858" s="7"/>
      <c r="HQ858" s="7"/>
      <c r="HR858" s="7"/>
      <c r="HS858" s="7"/>
      <c r="HT858" s="7"/>
      <c r="HU858" s="7"/>
      <c r="HV858" s="7"/>
      <c r="HW858" s="7"/>
      <c r="HX858" s="7"/>
      <c r="HY858" s="7"/>
      <c r="HZ858" s="7"/>
      <c r="IA858" s="7"/>
      <c r="IB858" s="7"/>
      <c r="IC858" s="7"/>
      <c r="ID858" s="7"/>
      <c r="IE858" s="7"/>
      <c r="IF858" s="7"/>
      <c r="IG858" s="7"/>
      <c r="IH858" s="7"/>
      <c r="II858" s="7"/>
      <c r="IJ858" s="7"/>
      <c r="IK858" s="7"/>
      <c r="IL858" s="7"/>
      <c r="IM858" s="7"/>
      <c r="IN858" s="7"/>
      <c r="IO858" s="7"/>
      <c r="IP858" s="7"/>
      <c r="IQ858" s="7"/>
      <c r="IR858" s="7"/>
      <c r="IS858" s="7"/>
      <c r="IT858" s="7"/>
      <c r="IU858" s="7"/>
      <c r="IV858" s="7"/>
      <c r="IW858" s="7"/>
      <c r="IX858" s="7"/>
      <c r="IY858" s="7"/>
      <c r="IZ858" s="7"/>
      <c r="JA858" s="7"/>
      <c r="JB858" s="7"/>
      <c r="JC858" s="7"/>
      <c r="JD858" s="7"/>
      <c r="JE858" s="7"/>
      <c r="JF858" s="7"/>
      <c r="JG858" s="7"/>
      <c r="JH858" s="7"/>
      <c r="JI858" s="7"/>
      <c r="JJ858" s="7"/>
      <c r="JK858" s="7"/>
      <c r="JL858" s="7"/>
      <c r="JM858" s="7"/>
      <c r="JN858" s="7"/>
      <c r="JO858" s="7"/>
      <c r="JP858" s="7"/>
      <c r="JQ858" s="7"/>
      <c r="JR858" s="7"/>
      <c r="JS858" s="7"/>
      <c r="JT858" s="7"/>
      <c r="JU858" s="7"/>
      <c r="JV858" s="7"/>
      <c r="JW858" s="7"/>
      <c r="JX858" s="7"/>
      <c r="JY858" s="7"/>
      <c r="JZ858" s="7"/>
      <c r="KA858" s="7"/>
      <c r="KB858" s="7"/>
      <c r="KC858" s="7"/>
      <c r="KD858" s="7"/>
      <c r="KE858" s="7"/>
      <c r="KF858" s="7"/>
      <c r="KG858" s="7"/>
      <c r="KH858" s="7"/>
      <c r="KI858" s="7"/>
      <c r="KJ858" s="7"/>
      <c r="KK858" s="7"/>
      <c r="KL858" s="7"/>
      <c r="KM858" s="7"/>
      <c r="KN858" s="7"/>
      <c r="KO858" s="7"/>
      <c r="KP858" s="7"/>
      <c r="KQ858" s="7"/>
      <c r="KR858" s="7"/>
      <c r="KS858" s="7"/>
      <c r="KT858" s="7"/>
      <c r="KU858" s="7"/>
      <c r="KV858" s="7"/>
      <c r="KW858" s="7"/>
      <c r="KX858" s="7"/>
      <c r="KY858" s="7"/>
      <c r="KZ858" s="7"/>
      <c r="LA858" s="7"/>
      <c r="LB858" s="7"/>
      <c r="LC858" s="7"/>
      <c r="LD858" s="7"/>
      <c r="LE858" s="7"/>
      <c r="LF858" s="7"/>
      <c r="LG858" s="7"/>
      <c r="LH858" s="7"/>
      <c r="LI858" s="7"/>
      <c r="LJ858" s="7"/>
      <c r="LK858" s="7"/>
      <c r="LL858" s="7"/>
      <c r="LM858" s="7"/>
      <c r="LN858" s="7"/>
      <c r="LO858" s="7"/>
      <c r="LP858" s="7"/>
      <c r="LQ858" s="7"/>
      <c r="LR858" s="7"/>
      <c r="LS858" s="7"/>
      <c r="LT858" s="7"/>
      <c r="LU858" s="7"/>
      <c r="LV858" s="7"/>
      <c r="LW858" s="7"/>
      <c r="LX858" s="7"/>
      <c r="LY858" s="7"/>
      <c r="LZ858" s="7"/>
      <c r="MA858" s="7"/>
      <c r="MB858" s="7"/>
      <c r="MC858" s="7"/>
      <c r="MD858" s="7"/>
      <c r="ME858" s="7"/>
      <c r="MF858" s="7"/>
      <c r="MG858" s="7"/>
      <c r="MH858" s="7"/>
      <c r="MI858" s="7"/>
      <c r="MJ858" s="7"/>
      <c r="MK858" s="7"/>
      <c r="ML858" s="7"/>
      <c r="MM858" s="7"/>
      <c r="MN858" s="7"/>
      <c r="MO858" s="7"/>
      <c r="MP858" s="7"/>
      <c r="MQ858" s="7"/>
      <c r="MR858" s="7"/>
      <c r="MS858" s="7"/>
      <c r="MT858" s="7"/>
      <c r="MU858" s="7"/>
      <c r="MV858" s="7"/>
      <c r="MW858" s="7"/>
      <c r="MX858" s="7"/>
      <c r="MY858" s="7"/>
      <c r="MZ858" s="7"/>
      <c r="NA858" s="7"/>
      <c r="NB858" s="7"/>
      <c r="NC858" s="7"/>
      <c r="ND858" s="7"/>
      <c r="NE858" s="7"/>
      <c r="NF858" s="7"/>
      <c r="NG858" s="7"/>
      <c r="NH858" s="7"/>
      <c r="NI858" s="7"/>
      <c r="NJ858" s="7"/>
      <c r="NK858" s="7"/>
      <c r="NL858" s="7"/>
      <c r="NM858" s="7"/>
      <c r="NN858" s="7"/>
      <c r="NO858" s="7"/>
      <c r="NP858" s="7"/>
      <c r="NQ858" s="7"/>
      <c r="NR858" s="7"/>
      <c r="NS858" s="7"/>
      <c r="NT858" s="7"/>
      <c r="NU858" s="7"/>
      <c r="NV858" s="7"/>
      <c r="NW858" s="7"/>
      <c r="NX858" s="7"/>
      <c r="NY858" s="7"/>
      <c r="NZ858" s="7"/>
      <c r="OA858" s="7"/>
      <c r="OB858" s="7"/>
      <c r="OC858" s="7"/>
      <c r="OD858" s="7"/>
      <c r="OE858" s="7"/>
      <c r="OF858" s="7"/>
      <c r="OG858" s="7"/>
      <c r="OH858" s="7"/>
      <c r="OI858" s="7"/>
      <c r="OJ858" s="7"/>
      <c r="OK858" s="7"/>
      <c r="OL858" s="7"/>
      <c r="OM858" s="7"/>
      <c r="ON858" s="7"/>
      <c r="OO858" s="7"/>
      <c r="OP858" s="7"/>
      <c r="OQ858" s="7"/>
      <c r="OR858" s="7"/>
      <c r="OS858" s="7"/>
      <c r="OT858" s="7"/>
      <c r="OU858" s="7"/>
      <c r="OV858" s="7"/>
      <c r="OW858" s="7"/>
      <c r="OX858" s="7"/>
      <c r="OY858" s="7"/>
      <c r="OZ858" s="7"/>
      <c r="PA858" s="7"/>
      <c r="PB858" s="7"/>
      <c r="PC858" s="7"/>
      <c r="PD858" s="7"/>
      <c r="PE858" s="7"/>
      <c r="PF858" s="7"/>
      <c r="PG858" s="7"/>
      <c r="PH858" s="7"/>
      <c r="PI858" s="7"/>
      <c r="PJ858" s="7"/>
      <c r="PK858" s="7"/>
      <c r="PL858" s="7"/>
      <c r="PM858" s="7"/>
      <c r="PN858" s="7"/>
      <c r="PO858" s="7"/>
      <c r="PP858" s="7"/>
      <c r="PQ858" s="7"/>
      <c r="PR858" s="7"/>
      <c r="PS858" s="7"/>
      <c r="PT858" s="7"/>
      <c r="PU858" s="7"/>
      <c r="PV858" s="7"/>
      <c r="PW858" s="7"/>
      <c r="PX858" s="7"/>
      <c r="PY858" s="7"/>
      <c r="PZ858" s="7"/>
      <c r="QA858" s="7"/>
      <c r="QB858" s="7"/>
      <c r="QC858" s="7"/>
      <c r="QD858" s="7"/>
      <c r="QE858" s="7"/>
      <c r="QF858" s="7"/>
      <c r="QG858" s="7"/>
      <c r="QH858" s="7"/>
      <c r="QI858" s="7"/>
      <c r="QJ858" s="7"/>
      <c r="QK858" s="7"/>
      <c r="QL858" s="7"/>
      <c r="QM858" s="7"/>
      <c r="QN858" s="7"/>
      <c r="QO858" s="7"/>
      <c r="QP858" s="7"/>
      <c r="QQ858" s="7"/>
      <c r="QR858" s="7"/>
      <c r="QS858" s="7"/>
      <c r="QT858" s="7"/>
      <c r="QU858" s="7"/>
      <c r="QV858" s="7"/>
      <c r="QW858" s="7"/>
      <c r="QX858" s="7"/>
      <c r="QY858" s="7"/>
      <c r="QZ858" s="7"/>
      <c r="RA858" s="7"/>
      <c r="RB858" s="7"/>
      <c r="RC858" s="7"/>
      <c r="RD858" s="7"/>
      <c r="RE858" s="7"/>
      <c r="RF858" s="7"/>
      <c r="RG858" s="7"/>
      <c r="RH858" s="7"/>
      <c r="RI858" s="7"/>
      <c r="RJ858" s="7"/>
      <c r="RK858" s="7"/>
      <c r="RL858" s="7"/>
      <c r="RM858" s="7"/>
      <c r="RN858" s="7"/>
      <c r="RO858" s="7"/>
      <c r="RP858" s="7"/>
      <c r="RQ858" s="7"/>
      <c r="RR858" s="7"/>
      <c r="RS858" s="7"/>
      <c r="RT858" s="7"/>
      <c r="RU858" s="7"/>
      <c r="RV858" s="7"/>
      <c r="RW858" s="7"/>
      <c r="RX858" s="7"/>
      <c r="RY858" s="7"/>
      <c r="RZ858" s="7"/>
      <c r="SA858" s="7"/>
      <c r="SB858" s="7"/>
      <c r="SC858" s="7"/>
      <c r="SD858" s="7"/>
      <c r="SE858" s="7"/>
      <c r="SF858" s="7"/>
      <c r="SG858" s="7"/>
      <c r="SH858" s="7"/>
      <c r="SI858" s="7"/>
      <c r="SJ858" s="7"/>
      <c r="SK858" s="7"/>
    </row>
    <row r="859" ht="14.2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  <c r="DT859" s="7"/>
      <c r="DU859" s="7"/>
      <c r="DV859" s="7"/>
      <c r="DW859" s="7"/>
      <c r="DX859" s="7"/>
      <c r="DY859" s="7"/>
      <c r="DZ859" s="7"/>
      <c r="EA859" s="7"/>
      <c r="EB859" s="7"/>
      <c r="EC859" s="7"/>
      <c r="ED859" s="7"/>
      <c r="EE859" s="7"/>
      <c r="EF859" s="7"/>
      <c r="EG859" s="7"/>
      <c r="EH859" s="7"/>
      <c r="EI859" s="7"/>
      <c r="EJ859" s="7"/>
      <c r="EK859" s="7"/>
      <c r="EL859" s="7"/>
      <c r="EM859" s="7"/>
      <c r="EN859" s="7"/>
      <c r="EO859" s="7"/>
      <c r="EP859" s="7"/>
      <c r="EQ859" s="7"/>
      <c r="ER859" s="7"/>
      <c r="ES859" s="7"/>
      <c r="ET859" s="7"/>
      <c r="EU859" s="7"/>
      <c r="EV859" s="7"/>
      <c r="EW859" s="7"/>
      <c r="EX859" s="7"/>
      <c r="EY859" s="7"/>
      <c r="EZ859" s="7"/>
      <c r="FA859" s="7"/>
      <c r="FB859" s="7"/>
      <c r="FC859" s="7"/>
      <c r="FD859" s="7"/>
      <c r="FE859" s="7"/>
      <c r="FF859" s="7"/>
      <c r="FG859" s="7"/>
      <c r="FH859" s="7"/>
      <c r="FI859" s="7"/>
      <c r="FJ859" s="7"/>
      <c r="FK859" s="7"/>
      <c r="FL859" s="7"/>
      <c r="FM859" s="7"/>
      <c r="FN859" s="7"/>
      <c r="FO859" s="7"/>
      <c r="FP859" s="7"/>
      <c r="FQ859" s="7"/>
      <c r="FR859" s="7"/>
      <c r="FS859" s="7"/>
      <c r="FT859" s="7"/>
      <c r="FU859" s="7"/>
      <c r="FV859" s="7"/>
      <c r="FW859" s="7"/>
      <c r="FX859" s="7"/>
      <c r="FY859" s="7"/>
      <c r="FZ859" s="7"/>
      <c r="GA859" s="7"/>
      <c r="GB859" s="7"/>
      <c r="GC859" s="7"/>
      <c r="GD859" s="7"/>
      <c r="GE859" s="7"/>
      <c r="GF859" s="7"/>
      <c r="GG859" s="7"/>
      <c r="GH859" s="7"/>
      <c r="GI859" s="7"/>
      <c r="GJ859" s="7"/>
      <c r="GK859" s="7"/>
      <c r="GL859" s="7"/>
      <c r="GM859" s="7"/>
      <c r="GN859" s="7"/>
      <c r="GO859" s="7"/>
      <c r="GP859" s="7"/>
      <c r="GQ859" s="7"/>
      <c r="GR859" s="7"/>
      <c r="GS859" s="7"/>
      <c r="GT859" s="7"/>
      <c r="GU859" s="7"/>
      <c r="GV859" s="7"/>
      <c r="GW859" s="7"/>
      <c r="GX859" s="7"/>
      <c r="GY859" s="7"/>
      <c r="GZ859" s="7"/>
      <c r="HA859" s="7"/>
      <c r="HB859" s="7"/>
      <c r="HC859" s="7"/>
      <c r="HD859" s="7"/>
      <c r="HE859" s="7"/>
      <c r="HF859" s="7"/>
      <c r="HG859" s="7"/>
      <c r="HH859" s="7"/>
      <c r="HI859" s="7"/>
      <c r="HJ859" s="7"/>
      <c r="HK859" s="7"/>
      <c r="HL859" s="7"/>
      <c r="HM859" s="7"/>
      <c r="HN859" s="7"/>
      <c r="HO859" s="7"/>
      <c r="HP859" s="7"/>
      <c r="HQ859" s="7"/>
      <c r="HR859" s="7"/>
      <c r="HS859" s="7"/>
      <c r="HT859" s="7"/>
      <c r="HU859" s="7"/>
      <c r="HV859" s="7"/>
      <c r="HW859" s="7"/>
      <c r="HX859" s="7"/>
      <c r="HY859" s="7"/>
      <c r="HZ859" s="7"/>
      <c r="IA859" s="7"/>
      <c r="IB859" s="7"/>
      <c r="IC859" s="7"/>
      <c r="ID859" s="7"/>
      <c r="IE859" s="7"/>
      <c r="IF859" s="7"/>
      <c r="IG859" s="7"/>
      <c r="IH859" s="7"/>
      <c r="II859" s="7"/>
      <c r="IJ859" s="7"/>
      <c r="IK859" s="7"/>
      <c r="IL859" s="7"/>
      <c r="IM859" s="7"/>
      <c r="IN859" s="7"/>
      <c r="IO859" s="7"/>
      <c r="IP859" s="7"/>
      <c r="IQ859" s="7"/>
      <c r="IR859" s="7"/>
      <c r="IS859" s="7"/>
      <c r="IT859" s="7"/>
      <c r="IU859" s="7"/>
      <c r="IV859" s="7"/>
      <c r="IW859" s="7"/>
      <c r="IX859" s="7"/>
      <c r="IY859" s="7"/>
      <c r="IZ859" s="7"/>
      <c r="JA859" s="7"/>
      <c r="JB859" s="7"/>
      <c r="JC859" s="7"/>
      <c r="JD859" s="7"/>
      <c r="JE859" s="7"/>
      <c r="JF859" s="7"/>
      <c r="JG859" s="7"/>
      <c r="JH859" s="7"/>
      <c r="JI859" s="7"/>
      <c r="JJ859" s="7"/>
      <c r="JK859" s="7"/>
      <c r="JL859" s="7"/>
      <c r="JM859" s="7"/>
      <c r="JN859" s="7"/>
      <c r="JO859" s="7"/>
      <c r="JP859" s="7"/>
      <c r="JQ859" s="7"/>
      <c r="JR859" s="7"/>
      <c r="JS859" s="7"/>
      <c r="JT859" s="7"/>
      <c r="JU859" s="7"/>
      <c r="JV859" s="7"/>
      <c r="JW859" s="7"/>
      <c r="JX859" s="7"/>
      <c r="JY859" s="7"/>
      <c r="JZ859" s="7"/>
      <c r="KA859" s="7"/>
      <c r="KB859" s="7"/>
      <c r="KC859" s="7"/>
      <c r="KD859" s="7"/>
      <c r="KE859" s="7"/>
      <c r="KF859" s="7"/>
      <c r="KG859" s="7"/>
      <c r="KH859" s="7"/>
      <c r="KI859" s="7"/>
      <c r="KJ859" s="7"/>
      <c r="KK859" s="7"/>
      <c r="KL859" s="7"/>
      <c r="KM859" s="7"/>
      <c r="KN859" s="7"/>
      <c r="KO859" s="7"/>
      <c r="KP859" s="7"/>
      <c r="KQ859" s="7"/>
      <c r="KR859" s="7"/>
      <c r="KS859" s="7"/>
      <c r="KT859" s="7"/>
      <c r="KU859" s="7"/>
      <c r="KV859" s="7"/>
      <c r="KW859" s="7"/>
      <c r="KX859" s="7"/>
      <c r="KY859" s="7"/>
      <c r="KZ859" s="7"/>
      <c r="LA859" s="7"/>
      <c r="LB859" s="7"/>
      <c r="LC859" s="7"/>
      <c r="LD859" s="7"/>
      <c r="LE859" s="7"/>
      <c r="LF859" s="7"/>
      <c r="LG859" s="7"/>
      <c r="LH859" s="7"/>
      <c r="LI859" s="7"/>
      <c r="LJ859" s="7"/>
      <c r="LK859" s="7"/>
      <c r="LL859" s="7"/>
      <c r="LM859" s="7"/>
      <c r="LN859" s="7"/>
      <c r="LO859" s="7"/>
      <c r="LP859" s="7"/>
      <c r="LQ859" s="7"/>
      <c r="LR859" s="7"/>
      <c r="LS859" s="7"/>
      <c r="LT859" s="7"/>
      <c r="LU859" s="7"/>
      <c r="LV859" s="7"/>
      <c r="LW859" s="7"/>
      <c r="LX859" s="7"/>
      <c r="LY859" s="7"/>
      <c r="LZ859" s="7"/>
      <c r="MA859" s="7"/>
      <c r="MB859" s="7"/>
      <c r="MC859" s="7"/>
      <c r="MD859" s="7"/>
      <c r="ME859" s="7"/>
      <c r="MF859" s="7"/>
      <c r="MG859" s="7"/>
      <c r="MH859" s="7"/>
      <c r="MI859" s="7"/>
      <c r="MJ859" s="7"/>
      <c r="MK859" s="7"/>
      <c r="ML859" s="7"/>
      <c r="MM859" s="7"/>
      <c r="MN859" s="7"/>
      <c r="MO859" s="7"/>
      <c r="MP859" s="7"/>
      <c r="MQ859" s="7"/>
      <c r="MR859" s="7"/>
      <c r="MS859" s="7"/>
      <c r="MT859" s="7"/>
      <c r="MU859" s="7"/>
      <c r="MV859" s="7"/>
      <c r="MW859" s="7"/>
      <c r="MX859" s="7"/>
      <c r="MY859" s="7"/>
      <c r="MZ859" s="7"/>
      <c r="NA859" s="7"/>
      <c r="NB859" s="7"/>
      <c r="NC859" s="7"/>
      <c r="ND859" s="7"/>
      <c r="NE859" s="7"/>
      <c r="NF859" s="7"/>
      <c r="NG859" s="7"/>
      <c r="NH859" s="7"/>
      <c r="NI859" s="7"/>
      <c r="NJ859" s="7"/>
      <c r="NK859" s="7"/>
      <c r="NL859" s="7"/>
      <c r="NM859" s="7"/>
      <c r="NN859" s="7"/>
      <c r="NO859" s="7"/>
      <c r="NP859" s="7"/>
      <c r="NQ859" s="7"/>
      <c r="NR859" s="7"/>
      <c r="NS859" s="7"/>
      <c r="NT859" s="7"/>
      <c r="NU859" s="7"/>
      <c r="NV859" s="7"/>
      <c r="NW859" s="7"/>
      <c r="NX859" s="7"/>
      <c r="NY859" s="7"/>
      <c r="NZ859" s="7"/>
      <c r="OA859" s="7"/>
      <c r="OB859" s="7"/>
      <c r="OC859" s="7"/>
      <c r="OD859" s="7"/>
      <c r="OE859" s="7"/>
      <c r="OF859" s="7"/>
      <c r="OG859" s="7"/>
      <c r="OH859" s="7"/>
      <c r="OI859" s="7"/>
      <c r="OJ859" s="7"/>
      <c r="OK859" s="7"/>
      <c r="OL859" s="7"/>
      <c r="OM859" s="7"/>
      <c r="ON859" s="7"/>
      <c r="OO859" s="7"/>
      <c r="OP859" s="7"/>
      <c r="OQ859" s="7"/>
      <c r="OR859" s="7"/>
      <c r="OS859" s="7"/>
      <c r="OT859" s="7"/>
      <c r="OU859" s="7"/>
      <c r="OV859" s="7"/>
      <c r="OW859" s="7"/>
      <c r="OX859" s="7"/>
      <c r="OY859" s="7"/>
      <c r="OZ859" s="7"/>
      <c r="PA859" s="7"/>
      <c r="PB859" s="7"/>
      <c r="PC859" s="7"/>
      <c r="PD859" s="7"/>
      <c r="PE859" s="7"/>
      <c r="PF859" s="7"/>
      <c r="PG859" s="7"/>
      <c r="PH859" s="7"/>
      <c r="PI859" s="7"/>
      <c r="PJ859" s="7"/>
      <c r="PK859" s="7"/>
      <c r="PL859" s="7"/>
      <c r="PM859" s="7"/>
      <c r="PN859" s="7"/>
      <c r="PO859" s="7"/>
      <c r="PP859" s="7"/>
      <c r="PQ859" s="7"/>
      <c r="PR859" s="7"/>
      <c r="PS859" s="7"/>
      <c r="PT859" s="7"/>
      <c r="PU859" s="7"/>
      <c r="PV859" s="7"/>
      <c r="PW859" s="7"/>
      <c r="PX859" s="7"/>
      <c r="PY859" s="7"/>
      <c r="PZ859" s="7"/>
      <c r="QA859" s="7"/>
      <c r="QB859" s="7"/>
      <c r="QC859" s="7"/>
      <c r="QD859" s="7"/>
      <c r="QE859" s="7"/>
      <c r="QF859" s="7"/>
      <c r="QG859" s="7"/>
      <c r="QH859" s="7"/>
      <c r="QI859" s="7"/>
      <c r="QJ859" s="7"/>
      <c r="QK859" s="7"/>
      <c r="QL859" s="7"/>
      <c r="QM859" s="7"/>
      <c r="QN859" s="7"/>
      <c r="QO859" s="7"/>
      <c r="QP859" s="7"/>
      <c r="QQ859" s="7"/>
      <c r="QR859" s="7"/>
      <c r="QS859" s="7"/>
      <c r="QT859" s="7"/>
      <c r="QU859" s="7"/>
      <c r="QV859" s="7"/>
      <c r="QW859" s="7"/>
      <c r="QX859" s="7"/>
      <c r="QY859" s="7"/>
      <c r="QZ859" s="7"/>
      <c r="RA859" s="7"/>
      <c r="RB859" s="7"/>
      <c r="RC859" s="7"/>
      <c r="RD859" s="7"/>
      <c r="RE859" s="7"/>
      <c r="RF859" s="7"/>
      <c r="RG859" s="7"/>
      <c r="RH859" s="7"/>
      <c r="RI859" s="7"/>
      <c r="RJ859" s="7"/>
      <c r="RK859" s="7"/>
      <c r="RL859" s="7"/>
      <c r="RM859" s="7"/>
      <c r="RN859" s="7"/>
      <c r="RO859" s="7"/>
      <c r="RP859" s="7"/>
      <c r="RQ859" s="7"/>
      <c r="RR859" s="7"/>
      <c r="RS859" s="7"/>
      <c r="RT859" s="7"/>
      <c r="RU859" s="7"/>
      <c r="RV859" s="7"/>
      <c r="RW859" s="7"/>
      <c r="RX859" s="7"/>
      <c r="RY859" s="7"/>
      <c r="RZ859" s="7"/>
      <c r="SA859" s="7"/>
      <c r="SB859" s="7"/>
      <c r="SC859" s="7"/>
      <c r="SD859" s="7"/>
      <c r="SE859" s="7"/>
      <c r="SF859" s="7"/>
      <c r="SG859" s="7"/>
      <c r="SH859" s="7"/>
      <c r="SI859" s="7"/>
      <c r="SJ859" s="7"/>
      <c r="SK859" s="7"/>
    </row>
    <row r="860" ht="14.2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  <c r="DT860" s="7"/>
      <c r="DU860" s="7"/>
      <c r="DV860" s="7"/>
      <c r="DW860" s="7"/>
      <c r="DX860" s="7"/>
      <c r="DY860" s="7"/>
      <c r="DZ860" s="7"/>
      <c r="EA860" s="7"/>
      <c r="EB860" s="7"/>
      <c r="EC860" s="7"/>
      <c r="ED860" s="7"/>
      <c r="EE860" s="7"/>
      <c r="EF860" s="7"/>
      <c r="EG860" s="7"/>
      <c r="EH860" s="7"/>
      <c r="EI860" s="7"/>
      <c r="EJ860" s="7"/>
      <c r="EK860" s="7"/>
      <c r="EL860" s="7"/>
      <c r="EM860" s="7"/>
      <c r="EN860" s="7"/>
      <c r="EO860" s="7"/>
      <c r="EP860" s="7"/>
      <c r="EQ860" s="7"/>
      <c r="ER860" s="7"/>
      <c r="ES860" s="7"/>
      <c r="ET860" s="7"/>
      <c r="EU860" s="7"/>
      <c r="EV860" s="7"/>
      <c r="EW860" s="7"/>
      <c r="EX860" s="7"/>
      <c r="EY860" s="7"/>
      <c r="EZ860" s="7"/>
      <c r="FA860" s="7"/>
      <c r="FB860" s="7"/>
      <c r="FC860" s="7"/>
      <c r="FD860" s="7"/>
      <c r="FE860" s="7"/>
      <c r="FF860" s="7"/>
      <c r="FG860" s="7"/>
      <c r="FH860" s="7"/>
      <c r="FI860" s="7"/>
      <c r="FJ860" s="7"/>
      <c r="FK860" s="7"/>
      <c r="FL860" s="7"/>
      <c r="FM860" s="7"/>
      <c r="FN860" s="7"/>
      <c r="FO860" s="7"/>
      <c r="FP860" s="7"/>
      <c r="FQ860" s="7"/>
      <c r="FR860" s="7"/>
      <c r="FS860" s="7"/>
      <c r="FT860" s="7"/>
      <c r="FU860" s="7"/>
      <c r="FV860" s="7"/>
      <c r="FW860" s="7"/>
      <c r="FX860" s="7"/>
      <c r="FY860" s="7"/>
      <c r="FZ860" s="7"/>
      <c r="GA860" s="7"/>
      <c r="GB860" s="7"/>
      <c r="GC860" s="7"/>
      <c r="GD860" s="7"/>
      <c r="GE860" s="7"/>
      <c r="GF860" s="7"/>
      <c r="GG860" s="7"/>
      <c r="GH860" s="7"/>
      <c r="GI860" s="7"/>
      <c r="GJ860" s="7"/>
      <c r="GK860" s="7"/>
      <c r="GL860" s="7"/>
      <c r="GM860" s="7"/>
      <c r="GN860" s="7"/>
      <c r="GO860" s="7"/>
      <c r="GP860" s="7"/>
      <c r="GQ860" s="7"/>
      <c r="GR860" s="7"/>
      <c r="GS860" s="7"/>
      <c r="GT860" s="7"/>
      <c r="GU860" s="7"/>
      <c r="GV860" s="7"/>
      <c r="GW860" s="7"/>
      <c r="GX860" s="7"/>
      <c r="GY860" s="7"/>
      <c r="GZ860" s="7"/>
      <c r="HA860" s="7"/>
      <c r="HB860" s="7"/>
      <c r="HC860" s="7"/>
      <c r="HD860" s="7"/>
      <c r="HE860" s="7"/>
      <c r="HF860" s="7"/>
      <c r="HG860" s="7"/>
      <c r="HH860" s="7"/>
      <c r="HI860" s="7"/>
      <c r="HJ860" s="7"/>
      <c r="HK860" s="7"/>
      <c r="HL860" s="7"/>
      <c r="HM860" s="7"/>
      <c r="HN860" s="7"/>
      <c r="HO860" s="7"/>
      <c r="HP860" s="7"/>
      <c r="HQ860" s="7"/>
      <c r="HR860" s="7"/>
      <c r="HS860" s="7"/>
      <c r="HT860" s="7"/>
      <c r="HU860" s="7"/>
      <c r="HV860" s="7"/>
      <c r="HW860" s="7"/>
      <c r="HX860" s="7"/>
      <c r="HY860" s="7"/>
      <c r="HZ860" s="7"/>
      <c r="IA860" s="7"/>
      <c r="IB860" s="7"/>
      <c r="IC860" s="7"/>
      <c r="ID860" s="7"/>
      <c r="IE860" s="7"/>
      <c r="IF860" s="7"/>
      <c r="IG860" s="7"/>
      <c r="IH860" s="7"/>
      <c r="II860" s="7"/>
      <c r="IJ860" s="7"/>
      <c r="IK860" s="7"/>
      <c r="IL860" s="7"/>
      <c r="IM860" s="7"/>
      <c r="IN860" s="7"/>
      <c r="IO860" s="7"/>
      <c r="IP860" s="7"/>
      <c r="IQ860" s="7"/>
      <c r="IR860" s="7"/>
      <c r="IS860" s="7"/>
      <c r="IT860" s="7"/>
      <c r="IU860" s="7"/>
      <c r="IV860" s="7"/>
      <c r="IW860" s="7"/>
      <c r="IX860" s="7"/>
      <c r="IY860" s="7"/>
      <c r="IZ860" s="7"/>
      <c r="JA860" s="7"/>
      <c r="JB860" s="7"/>
      <c r="JC860" s="7"/>
      <c r="JD860" s="7"/>
      <c r="JE860" s="7"/>
      <c r="JF860" s="7"/>
      <c r="JG860" s="7"/>
      <c r="JH860" s="7"/>
      <c r="JI860" s="7"/>
      <c r="JJ860" s="7"/>
      <c r="JK860" s="7"/>
      <c r="JL860" s="7"/>
      <c r="JM860" s="7"/>
      <c r="JN860" s="7"/>
      <c r="JO860" s="7"/>
      <c r="JP860" s="7"/>
      <c r="JQ860" s="7"/>
      <c r="JR860" s="7"/>
      <c r="JS860" s="7"/>
      <c r="JT860" s="7"/>
      <c r="JU860" s="7"/>
      <c r="JV860" s="7"/>
      <c r="JW860" s="7"/>
      <c r="JX860" s="7"/>
      <c r="JY860" s="7"/>
      <c r="JZ860" s="7"/>
      <c r="KA860" s="7"/>
      <c r="KB860" s="7"/>
      <c r="KC860" s="7"/>
      <c r="KD860" s="7"/>
      <c r="KE860" s="7"/>
      <c r="KF860" s="7"/>
      <c r="KG860" s="7"/>
      <c r="KH860" s="7"/>
      <c r="KI860" s="7"/>
      <c r="KJ860" s="7"/>
      <c r="KK860" s="7"/>
      <c r="KL860" s="7"/>
      <c r="KM860" s="7"/>
      <c r="KN860" s="7"/>
      <c r="KO860" s="7"/>
      <c r="KP860" s="7"/>
      <c r="KQ860" s="7"/>
      <c r="KR860" s="7"/>
      <c r="KS860" s="7"/>
      <c r="KT860" s="7"/>
      <c r="KU860" s="7"/>
      <c r="KV860" s="7"/>
      <c r="KW860" s="7"/>
      <c r="KX860" s="7"/>
      <c r="KY860" s="7"/>
      <c r="KZ860" s="7"/>
      <c r="LA860" s="7"/>
      <c r="LB860" s="7"/>
      <c r="LC860" s="7"/>
      <c r="LD860" s="7"/>
      <c r="LE860" s="7"/>
      <c r="LF860" s="7"/>
      <c r="LG860" s="7"/>
      <c r="LH860" s="7"/>
      <c r="LI860" s="7"/>
      <c r="LJ860" s="7"/>
      <c r="LK860" s="7"/>
      <c r="LL860" s="7"/>
      <c r="LM860" s="7"/>
      <c r="LN860" s="7"/>
      <c r="LO860" s="7"/>
      <c r="LP860" s="7"/>
      <c r="LQ860" s="7"/>
      <c r="LR860" s="7"/>
      <c r="LS860" s="7"/>
      <c r="LT860" s="7"/>
      <c r="LU860" s="7"/>
      <c r="LV860" s="7"/>
      <c r="LW860" s="7"/>
      <c r="LX860" s="7"/>
      <c r="LY860" s="7"/>
      <c r="LZ860" s="7"/>
      <c r="MA860" s="7"/>
      <c r="MB860" s="7"/>
      <c r="MC860" s="7"/>
      <c r="MD860" s="7"/>
      <c r="ME860" s="7"/>
      <c r="MF860" s="7"/>
      <c r="MG860" s="7"/>
      <c r="MH860" s="7"/>
      <c r="MI860" s="7"/>
      <c r="MJ860" s="7"/>
      <c r="MK860" s="7"/>
      <c r="ML860" s="7"/>
      <c r="MM860" s="7"/>
      <c r="MN860" s="7"/>
      <c r="MO860" s="7"/>
      <c r="MP860" s="7"/>
      <c r="MQ860" s="7"/>
      <c r="MR860" s="7"/>
      <c r="MS860" s="7"/>
      <c r="MT860" s="7"/>
      <c r="MU860" s="7"/>
      <c r="MV860" s="7"/>
      <c r="MW860" s="7"/>
      <c r="MX860" s="7"/>
      <c r="MY860" s="7"/>
      <c r="MZ860" s="7"/>
      <c r="NA860" s="7"/>
      <c r="NB860" s="7"/>
      <c r="NC860" s="7"/>
      <c r="ND860" s="7"/>
      <c r="NE860" s="7"/>
      <c r="NF860" s="7"/>
      <c r="NG860" s="7"/>
      <c r="NH860" s="7"/>
      <c r="NI860" s="7"/>
      <c r="NJ860" s="7"/>
      <c r="NK860" s="7"/>
      <c r="NL860" s="7"/>
      <c r="NM860" s="7"/>
      <c r="NN860" s="7"/>
      <c r="NO860" s="7"/>
      <c r="NP860" s="7"/>
      <c r="NQ860" s="7"/>
      <c r="NR860" s="7"/>
      <c r="NS860" s="7"/>
      <c r="NT860" s="7"/>
      <c r="NU860" s="7"/>
      <c r="NV860" s="7"/>
      <c r="NW860" s="7"/>
      <c r="NX860" s="7"/>
      <c r="NY860" s="7"/>
      <c r="NZ860" s="7"/>
      <c r="OA860" s="7"/>
      <c r="OB860" s="7"/>
      <c r="OC860" s="7"/>
      <c r="OD860" s="7"/>
      <c r="OE860" s="7"/>
      <c r="OF860" s="7"/>
      <c r="OG860" s="7"/>
      <c r="OH860" s="7"/>
      <c r="OI860" s="7"/>
      <c r="OJ860" s="7"/>
      <c r="OK860" s="7"/>
      <c r="OL860" s="7"/>
      <c r="OM860" s="7"/>
      <c r="ON860" s="7"/>
      <c r="OO860" s="7"/>
      <c r="OP860" s="7"/>
      <c r="OQ860" s="7"/>
      <c r="OR860" s="7"/>
      <c r="OS860" s="7"/>
      <c r="OT860" s="7"/>
      <c r="OU860" s="7"/>
      <c r="OV860" s="7"/>
      <c r="OW860" s="7"/>
      <c r="OX860" s="7"/>
      <c r="OY860" s="7"/>
      <c r="OZ860" s="7"/>
      <c r="PA860" s="7"/>
      <c r="PB860" s="7"/>
      <c r="PC860" s="7"/>
      <c r="PD860" s="7"/>
      <c r="PE860" s="7"/>
      <c r="PF860" s="7"/>
      <c r="PG860" s="7"/>
      <c r="PH860" s="7"/>
      <c r="PI860" s="7"/>
      <c r="PJ860" s="7"/>
      <c r="PK860" s="7"/>
      <c r="PL860" s="7"/>
      <c r="PM860" s="7"/>
      <c r="PN860" s="7"/>
      <c r="PO860" s="7"/>
      <c r="PP860" s="7"/>
      <c r="PQ860" s="7"/>
      <c r="PR860" s="7"/>
      <c r="PS860" s="7"/>
      <c r="PT860" s="7"/>
      <c r="PU860" s="7"/>
      <c r="PV860" s="7"/>
      <c r="PW860" s="7"/>
      <c r="PX860" s="7"/>
      <c r="PY860" s="7"/>
      <c r="PZ860" s="7"/>
      <c r="QA860" s="7"/>
      <c r="QB860" s="7"/>
      <c r="QC860" s="7"/>
      <c r="QD860" s="7"/>
      <c r="QE860" s="7"/>
      <c r="QF860" s="7"/>
      <c r="QG860" s="7"/>
      <c r="QH860" s="7"/>
      <c r="QI860" s="7"/>
      <c r="QJ860" s="7"/>
      <c r="QK860" s="7"/>
      <c r="QL860" s="7"/>
      <c r="QM860" s="7"/>
      <c r="QN860" s="7"/>
      <c r="QO860" s="7"/>
      <c r="QP860" s="7"/>
      <c r="QQ860" s="7"/>
      <c r="QR860" s="7"/>
      <c r="QS860" s="7"/>
      <c r="QT860" s="7"/>
      <c r="QU860" s="7"/>
      <c r="QV860" s="7"/>
      <c r="QW860" s="7"/>
      <c r="QX860" s="7"/>
      <c r="QY860" s="7"/>
      <c r="QZ860" s="7"/>
      <c r="RA860" s="7"/>
      <c r="RB860" s="7"/>
      <c r="RC860" s="7"/>
      <c r="RD860" s="7"/>
      <c r="RE860" s="7"/>
      <c r="RF860" s="7"/>
      <c r="RG860" s="7"/>
      <c r="RH860" s="7"/>
      <c r="RI860" s="7"/>
      <c r="RJ860" s="7"/>
      <c r="RK860" s="7"/>
      <c r="RL860" s="7"/>
      <c r="RM860" s="7"/>
      <c r="RN860" s="7"/>
      <c r="RO860" s="7"/>
      <c r="RP860" s="7"/>
      <c r="RQ860" s="7"/>
      <c r="RR860" s="7"/>
      <c r="RS860" s="7"/>
      <c r="RT860" s="7"/>
      <c r="RU860" s="7"/>
      <c r="RV860" s="7"/>
      <c r="RW860" s="7"/>
      <c r="RX860" s="7"/>
      <c r="RY860" s="7"/>
      <c r="RZ860" s="7"/>
      <c r="SA860" s="7"/>
      <c r="SB860" s="7"/>
      <c r="SC860" s="7"/>
      <c r="SD860" s="7"/>
      <c r="SE860" s="7"/>
      <c r="SF860" s="7"/>
      <c r="SG860" s="7"/>
      <c r="SH860" s="7"/>
      <c r="SI860" s="7"/>
      <c r="SJ860" s="7"/>
      <c r="SK860" s="7"/>
    </row>
    <row r="861" ht="14.2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  <c r="DT861" s="7"/>
      <c r="DU861" s="7"/>
      <c r="DV861" s="7"/>
      <c r="DW861" s="7"/>
      <c r="DX861" s="7"/>
      <c r="DY861" s="7"/>
      <c r="DZ861" s="7"/>
      <c r="EA861" s="7"/>
      <c r="EB861" s="7"/>
      <c r="EC861" s="7"/>
      <c r="ED861" s="7"/>
      <c r="EE861" s="7"/>
      <c r="EF861" s="7"/>
      <c r="EG861" s="7"/>
      <c r="EH861" s="7"/>
      <c r="EI861" s="7"/>
      <c r="EJ861" s="7"/>
      <c r="EK861" s="7"/>
      <c r="EL861" s="7"/>
      <c r="EM861" s="7"/>
      <c r="EN861" s="7"/>
      <c r="EO861" s="7"/>
      <c r="EP861" s="7"/>
      <c r="EQ861" s="7"/>
      <c r="ER861" s="7"/>
      <c r="ES861" s="7"/>
      <c r="ET861" s="7"/>
      <c r="EU861" s="7"/>
      <c r="EV861" s="7"/>
      <c r="EW861" s="7"/>
      <c r="EX861" s="7"/>
      <c r="EY861" s="7"/>
      <c r="EZ861" s="7"/>
      <c r="FA861" s="7"/>
      <c r="FB861" s="7"/>
      <c r="FC861" s="7"/>
      <c r="FD861" s="7"/>
      <c r="FE861" s="7"/>
      <c r="FF861" s="7"/>
      <c r="FG861" s="7"/>
      <c r="FH861" s="7"/>
      <c r="FI861" s="7"/>
      <c r="FJ861" s="7"/>
      <c r="FK861" s="7"/>
      <c r="FL861" s="7"/>
      <c r="FM861" s="7"/>
      <c r="FN861" s="7"/>
      <c r="FO861" s="7"/>
      <c r="FP861" s="7"/>
      <c r="FQ861" s="7"/>
      <c r="FR861" s="7"/>
      <c r="FS861" s="7"/>
      <c r="FT861" s="7"/>
      <c r="FU861" s="7"/>
      <c r="FV861" s="7"/>
      <c r="FW861" s="7"/>
      <c r="FX861" s="7"/>
      <c r="FY861" s="7"/>
      <c r="FZ861" s="7"/>
      <c r="GA861" s="7"/>
      <c r="GB861" s="7"/>
      <c r="GC861" s="7"/>
      <c r="GD861" s="7"/>
      <c r="GE861" s="7"/>
      <c r="GF861" s="7"/>
      <c r="GG861" s="7"/>
      <c r="GH861" s="7"/>
      <c r="GI861" s="7"/>
      <c r="GJ861" s="7"/>
      <c r="GK861" s="7"/>
      <c r="GL861" s="7"/>
      <c r="GM861" s="7"/>
      <c r="GN861" s="7"/>
      <c r="GO861" s="7"/>
      <c r="GP861" s="7"/>
      <c r="GQ861" s="7"/>
      <c r="GR861" s="7"/>
      <c r="GS861" s="7"/>
      <c r="GT861" s="7"/>
      <c r="GU861" s="7"/>
      <c r="GV861" s="7"/>
      <c r="GW861" s="7"/>
      <c r="GX861" s="7"/>
      <c r="GY861" s="7"/>
      <c r="GZ861" s="7"/>
      <c r="HA861" s="7"/>
      <c r="HB861" s="7"/>
      <c r="HC861" s="7"/>
      <c r="HD861" s="7"/>
      <c r="HE861" s="7"/>
      <c r="HF861" s="7"/>
      <c r="HG861" s="7"/>
      <c r="HH861" s="7"/>
      <c r="HI861" s="7"/>
      <c r="HJ861" s="7"/>
      <c r="HK861" s="7"/>
      <c r="HL861" s="7"/>
      <c r="HM861" s="7"/>
      <c r="HN861" s="7"/>
      <c r="HO861" s="7"/>
      <c r="HP861" s="7"/>
      <c r="HQ861" s="7"/>
      <c r="HR861" s="7"/>
      <c r="HS861" s="7"/>
      <c r="HT861" s="7"/>
      <c r="HU861" s="7"/>
      <c r="HV861" s="7"/>
      <c r="HW861" s="7"/>
      <c r="HX861" s="7"/>
      <c r="HY861" s="7"/>
      <c r="HZ861" s="7"/>
      <c r="IA861" s="7"/>
      <c r="IB861" s="7"/>
      <c r="IC861" s="7"/>
      <c r="ID861" s="7"/>
      <c r="IE861" s="7"/>
      <c r="IF861" s="7"/>
      <c r="IG861" s="7"/>
      <c r="IH861" s="7"/>
      <c r="II861" s="7"/>
      <c r="IJ861" s="7"/>
      <c r="IK861" s="7"/>
      <c r="IL861" s="7"/>
      <c r="IM861" s="7"/>
      <c r="IN861" s="7"/>
      <c r="IO861" s="7"/>
      <c r="IP861" s="7"/>
      <c r="IQ861" s="7"/>
      <c r="IR861" s="7"/>
      <c r="IS861" s="7"/>
      <c r="IT861" s="7"/>
      <c r="IU861" s="7"/>
      <c r="IV861" s="7"/>
      <c r="IW861" s="7"/>
      <c r="IX861" s="7"/>
      <c r="IY861" s="7"/>
      <c r="IZ861" s="7"/>
      <c r="JA861" s="7"/>
      <c r="JB861" s="7"/>
      <c r="JC861" s="7"/>
      <c r="JD861" s="7"/>
      <c r="JE861" s="7"/>
      <c r="JF861" s="7"/>
      <c r="JG861" s="7"/>
      <c r="JH861" s="7"/>
      <c r="JI861" s="7"/>
      <c r="JJ861" s="7"/>
      <c r="JK861" s="7"/>
      <c r="JL861" s="7"/>
      <c r="JM861" s="7"/>
      <c r="JN861" s="7"/>
      <c r="JO861" s="7"/>
      <c r="JP861" s="7"/>
      <c r="JQ861" s="7"/>
      <c r="JR861" s="7"/>
      <c r="JS861" s="7"/>
      <c r="JT861" s="7"/>
      <c r="JU861" s="7"/>
      <c r="JV861" s="7"/>
      <c r="JW861" s="7"/>
      <c r="JX861" s="7"/>
      <c r="JY861" s="7"/>
      <c r="JZ861" s="7"/>
      <c r="KA861" s="7"/>
      <c r="KB861" s="7"/>
      <c r="KC861" s="7"/>
      <c r="KD861" s="7"/>
      <c r="KE861" s="7"/>
      <c r="KF861" s="7"/>
      <c r="KG861" s="7"/>
      <c r="KH861" s="7"/>
      <c r="KI861" s="7"/>
      <c r="KJ861" s="7"/>
      <c r="KK861" s="7"/>
      <c r="KL861" s="7"/>
      <c r="KM861" s="7"/>
      <c r="KN861" s="7"/>
      <c r="KO861" s="7"/>
      <c r="KP861" s="7"/>
      <c r="KQ861" s="7"/>
      <c r="KR861" s="7"/>
      <c r="KS861" s="7"/>
      <c r="KT861" s="7"/>
      <c r="KU861" s="7"/>
      <c r="KV861" s="7"/>
      <c r="KW861" s="7"/>
      <c r="KX861" s="7"/>
      <c r="KY861" s="7"/>
      <c r="KZ861" s="7"/>
      <c r="LA861" s="7"/>
      <c r="LB861" s="7"/>
      <c r="LC861" s="7"/>
      <c r="LD861" s="7"/>
      <c r="LE861" s="7"/>
      <c r="LF861" s="7"/>
      <c r="LG861" s="7"/>
      <c r="LH861" s="7"/>
      <c r="LI861" s="7"/>
      <c r="LJ861" s="7"/>
      <c r="LK861" s="7"/>
      <c r="LL861" s="7"/>
      <c r="LM861" s="7"/>
      <c r="LN861" s="7"/>
      <c r="LO861" s="7"/>
      <c r="LP861" s="7"/>
      <c r="LQ861" s="7"/>
      <c r="LR861" s="7"/>
      <c r="LS861" s="7"/>
      <c r="LT861" s="7"/>
      <c r="LU861" s="7"/>
      <c r="LV861" s="7"/>
      <c r="LW861" s="7"/>
      <c r="LX861" s="7"/>
      <c r="LY861" s="7"/>
      <c r="LZ861" s="7"/>
      <c r="MA861" s="7"/>
      <c r="MB861" s="7"/>
      <c r="MC861" s="7"/>
      <c r="MD861" s="7"/>
      <c r="ME861" s="7"/>
      <c r="MF861" s="7"/>
      <c r="MG861" s="7"/>
      <c r="MH861" s="7"/>
      <c r="MI861" s="7"/>
      <c r="MJ861" s="7"/>
      <c r="MK861" s="7"/>
      <c r="ML861" s="7"/>
      <c r="MM861" s="7"/>
      <c r="MN861" s="7"/>
      <c r="MO861" s="7"/>
      <c r="MP861" s="7"/>
      <c r="MQ861" s="7"/>
      <c r="MR861" s="7"/>
      <c r="MS861" s="7"/>
      <c r="MT861" s="7"/>
      <c r="MU861" s="7"/>
      <c r="MV861" s="7"/>
      <c r="MW861" s="7"/>
      <c r="MX861" s="7"/>
      <c r="MY861" s="7"/>
      <c r="MZ861" s="7"/>
      <c r="NA861" s="7"/>
      <c r="NB861" s="7"/>
      <c r="NC861" s="7"/>
      <c r="ND861" s="7"/>
      <c r="NE861" s="7"/>
      <c r="NF861" s="7"/>
      <c r="NG861" s="7"/>
      <c r="NH861" s="7"/>
      <c r="NI861" s="7"/>
      <c r="NJ861" s="7"/>
      <c r="NK861" s="7"/>
      <c r="NL861" s="7"/>
      <c r="NM861" s="7"/>
      <c r="NN861" s="7"/>
      <c r="NO861" s="7"/>
      <c r="NP861" s="7"/>
      <c r="NQ861" s="7"/>
      <c r="NR861" s="7"/>
      <c r="NS861" s="7"/>
      <c r="NT861" s="7"/>
      <c r="NU861" s="7"/>
      <c r="NV861" s="7"/>
      <c r="NW861" s="7"/>
      <c r="NX861" s="7"/>
      <c r="NY861" s="7"/>
      <c r="NZ861" s="7"/>
      <c r="OA861" s="7"/>
      <c r="OB861" s="7"/>
      <c r="OC861" s="7"/>
      <c r="OD861" s="7"/>
      <c r="OE861" s="7"/>
      <c r="OF861" s="7"/>
      <c r="OG861" s="7"/>
      <c r="OH861" s="7"/>
      <c r="OI861" s="7"/>
      <c r="OJ861" s="7"/>
      <c r="OK861" s="7"/>
      <c r="OL861" s="7"/>
      <c r="OM861" s="7"/>
      <c r="ON861" s="7"/>
      <c r="OO861" s="7"/>
      <c r="OP861" s="7"/>
      <c r="OQ861" s="7"/>
      <c r="OR861" s="7"/>
      <c r="OS861" s="7"/>
      <c r="OT861" s="7"/>
      <c r="OU861" s="7"/>
      <c r="OV861" s="7"/>
      <c r="OW861" s="7"/>
      <c r="OX861" s="7"/>
      <c r="OY861" s="7"/>
      <c r="OZ861" s="7"/>
      <c r="PA861" s="7"/>
      <c r="PB861" s="7"/>
      <c r="PC861" s="7"/>
      <c r="PD861" s="7"/>
      <c r="PE861" s="7"/>
      <c r="PF861" s="7"/>
      <c r="PG861" s="7"/>
      <c r="PH861" s="7"/>
      <c r="PI861" s="7"/>
      <c r="PJ861" s="7"/>
      <c r="PK861" s="7"/>
      <c r="PL861" s="7"/>
      <c r="PM861" s="7"/>
      <c r="PN861" s="7"/>
      <c r="PO861" s="7"/>
      <c r="PP861" s="7"/>
      <c r="PQ861" s="7"/>
      <c r="PR861" s="7"/>
      <c r="PS861" s="7"/>
      <c r="PT861" s="7"/>
      <c r="PU861" s="7"/>
      <c r="PV861" s="7"/>
      <c r="PW861" s="7"/>
      <c r="PX861" s="7"/>
      <c r="PY861" s="7"/>
      <c r="PZ861" s="7"/>
      <c r="QA861" s="7"/>
      <c r="QB861" s="7"/>
      <c r="QC861" s="7"/>
      <c r="QD861" s="7"/>
      <c r="QE861" s="7"/>
      <c r="QF861" s="7"/>
      <c r="QG861" s="7"/>
      <c r="QH861" s="7"/>
      <c r="QI861" s="7"/>
      <c r="QJ861" s="7"/>
      <c r="QK861" s="7"/>
      <c r="QL861" s="7"/>
      <c r="QM861" s="7"/>
      <c r="QN861" s="7"/>
      <c r="QO861" s="7"/>
      <c r="QP861" s="7"/>
      <c r="QQ861" s="7"/>
      <c r="QR861" s="7"/>
      <c r="QS861" s="7"/>
      <c r="QT861" s="7"/>
      <c r="QU861" s="7"/>
      <c r="QV861" s="7"/>
      <c r="QW861" s="7"/>
      <c r="QX861" s="7"/>
      <c r="QY861" s="7"/>
      <c r="QZ861" s="7"/>
      <c r="RA861" s="7"/>
      <c r="RB861" s="7"/>
      <c r="RC861" s="7"/>
      <c r="RD861" s="7"/>
      <c r="RE861" s="7"/>
      <c r="RF861" s="7"/>
      <c r="RG861" s="7"/>
      <c r="RH861" s="7"/>
      <c r="RI861" s="7"/>
      <c r="RJ861" s="7"/>
      <c r="RK861" s="7"/>
      <c r="RL861" s="7"/>
      <c r="RM861" s="7"/>
      <c r="RN861" s="7"/>
      <c r="RO861" s="7"/>
      <c r="RP861" s="7"/>
      <c r="RQ861" s="7"/>
      <c r="RR861" s="7"/>
      <c r="RS861" s="7"/>
      <c r="RT861" s="7"/>
      <c r="RU861" s="7"/>
      <c r="RV861" s="7"/>
      <c r="RW861" s="7"/>
      <c r="RX861" s="7"/>
      <c r="RY861" s="7"/>
      <c r="RZ861" s="7"/>
      <c r="SA861" s="7"/>
      <c r="SB861" s="7"/>
      <c r="SC861" s="7"/>
      <c r="SD861" s="7"/>
      <c r="SE861" s="7"/>
      <c r="SF861" s="7"/>
      <c r="SG861" s="7"/>
      <c r="SH861" s="7"/>
      <c r="SI861" s="7"/>
      <c r="SJ861" s="7"/>
      <c r="SK861" s="7"/>
    </row>
    <row r="862" ht="14.2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  <c r="DT862" s="7"/>
      <c r="DU862" s="7"/>
      <c r="DV862" s="7"/>
      <c r="DW862" s="7"/>
      <c r="DX862" s="7"/>
      <c r="DY862" s="7"/>
      <c r="DZ862" s="7"/>
      <c r="EA862" s="7"/>
      <c r="EB862" s="7"/>
      <c r="EC862" s="7"/>
      <c r="ED862" s="7"/>
      <c r="EE862" s="7"/>
      <c r="EF862" s="7"/>
      <c r="EG862" s="7"/>
      <c r="EH862" s="7"/>
      <c r="EI862" s="7"/>
      <c r="EJ862" s="7"/>
      <c r="EK862" s="7"/>
      <c r="EL862" s="7"/>
      <c r="EM862" s="7"/>
      <c r="EN862" s="7"/>
      <c r="EO862" s="7"/>
      <c r="EP862" s="7"/>
      <c r="EQ862" s="7"/>
      <c r="ER862" s="7"/>
      <c r="ES862" s="7"/>
      <c r="ET862" s="7"/>
      <c r="EU862" s="7"/>
      <c r="EV862" s="7"/>
      <c r="EW862" s="7"/>
      <c r="EX862" s="7"/>
      <c r="EY862" s="7"/>
      <c r="EZ862" s="7"/>
      <c r="FA862" s="7"/>
      <c r="FB862" s="7"/>
      <c r="FC862" s="7"/>
      <c r="FD862" s="7"/>
      <c r="FE862" s="7"/>
      <c r="FF862" s="7"/>
      <c r="FG862" s="7"/>
      <c r="FH862" s="7"/>
      <c r="FI862" s="7"/>
      <c r="FJ862" s="7"/>
      <c r="FK862" s="7"/>
      <c r="FL862" s="7"/>
      <c r="FM862" s="7"/>
      <c r="FN862" s="7"/>
      <c r="FO862" s="7"/>
      <c r="FP862" s="7"/>
      <c r="FQ862" s="7"/>
      <c r="FR862" s="7"/>
      <c r="FS862" s="7"/>
      <c r="FT862" s="7"/>
      <c r="FU862" s="7"/>
      <c r="FV862" s="7"/>
      <c r="FW862" s="7"/>
      <c r="FX862" s="7"/>
      <c r="FY862" s="7"/>
      <c r="FZ862" s="7"/>
      <c r="GA862" s="7"/>
      <c r="GB862" s="7"/>
      <c r="GC862" s="7"/>
      <c r="GD862" s="7"/>
      <c r="GE862" s="7"/>
      <c r="GF862" s="7"/>
      <c r="GG862" s="7"/>
      <c r="GH862" s="7"/>
      <c r="GI862" s="7"/>
      <c r="GJ862" s="7"/>
      <c r="GK862" s="7"/>
      <c r="GL862" s="7"/>
      <c r="GM862" s="7"/>
      <c r="GN862" s="7"/>
      <c r="GO862" s="7"/>
      <c r="GP862" s="7"/>
      <c r="GQ862" s="7"/>
      <c r="GR862" s="7"/>
      <c r="GS862" s="7"/>
      <c r="GT862" s="7"/>
      <c r="GU862" s="7"/>
      <c r="GV862" s="7"/>
      <c r="GW862" s="7"/>
      <c r="GX862" s="7"/>
      <c r="GY862" s="7"/>
      <c r="GZ862" s="7"/>
      <c r="HA862" s="7"/>
      <c r="HB862" s="7"/>
      <c r="HC862" s="7"/>
      <c r="HD862" s="7"/>
      <c r="HE862" s="7"/>
      <c r="HF862" s="7"/>
      <c r="HG862" s="7"/>
      <c r="HH862" s="7"/>
      <c r="HI862" s="7"/>
      <c r="HJ862" s="7"/>
      <c r="HK862" s="7"/>
      <c r="HL862" s="7"/>
      <c r="HM862" s="7"/>
      <c r="HN862" s="7"/>
      <c r="HO862" s="7"/>
      <c r="HP862" s="7"/>
      <c r="HQ862" s="7"/>
      <c r="HR862" s="7"/>
      <c r="HS862" s="7"/>
      <c r="HT862" s="7"/>
      <c r="HU862" s="7"/>
      <c r="HV862" s="7"/>
      <c r="HW862" s="7"/>
      <c r="HX862" s="7"/>
      <c r="HY862" s="7"/>
      <c r="HZ862" s="7"/>
      <c r="IA862" s="7"/>
      <c r="IB862" s="7"/>
      <c r="IC862" s="7"/>
      <c r="ID862" s="7"/>
      <c r="IE862" s="7"/>
      <c r="IF862" s="7"/>
      <c r="IG862" s="7"/>
      <c r="IH862" s="7"/>
      <c r="II862" s="7"/>
      <c r="IJ862" s="7"/>
      <c r="IK862" s="7"/>
      <c r="IL862" s="7"/>
      <c r="IM862" s="7"/>
      <c r="IN862" s="7"/>
      <c r="IO862" s="7"/>
      <c r="IP862" s="7"/>
      <c r="IQ862" s="7"/>
      <c r="IR862" s="7"/>
      <c r="IS862" s="7"/>
      <c r="IT862" s="7"/>
      <c r="IU862" s="7"/>
      <c r="IV862" s="7"/>
      <c r="IW862" s="7"/>
      <c r="IX862" s="7"/>
      <c r="IY862" s="7"/>
      <c r="IZ862" s="7"/>
      <c r="JA862" s="7"/>
      <c r="JB862" s="7"/>
      <c r="JC862" s="7"/>
      <c r="JD862" s="7"/>
      <c r="JE862" s="7"/>
      <c r="JF862" s="7"/>
      <c r="JG862" s="7"/>
      <c r="JH862" s="7"/>
      <c r="JI862" s="7"/>
      <c r="JJ862" s="7"/>
      <c r="JK862" s="7"/>
      <c r="JL862" s="7"/>
      <c r="JM862" s="7"/>
      <c r="JN862" s="7"/>
      <c r="JO862" s="7"/>
      <c r="JP862" s="7"/>
      <c r="JQ862" s="7"/>
      <c r="JR862" s="7"/>
      <c r="JS862" s="7"/>
      <c r="JT862" s="7"/>
      <c r="JU862" s="7"/>
      <c r="JV862" s="7"/>
      <c r="JW862" s="7"/>
      <c r="JX862" s="7"/>
      <c r="JY862" s="7"/>
      <c r="JZ862" s="7"/>
      <c r="KA862" s="7"/>
      <c r="KB862" s="7"/>
      <c r="KC862" s="7"/>
      <c r="KD862" s="7"/>
      <c r="KE862" s="7"/>
      <c r="KF862" s="7"/>
      <c r="KG862" s="7"/>
      <c r="KH862" s="7"/>
      <c r="KI862" s="7"/>
      <c r="KJ862" s="7"/>
      <c r="KK862" s="7"/>
      <c r="KL862" s="7"/>
      <c r="KM862" s="7"/>
      <c r="KN862" s="7"/>
      <c r="KO862" s="7"/>
      <c r="KP862" s="7"/>
      <c r="KQ862" s="7"/>
      <c r="KR862" s="7"/>
      <c r="KS862" s="7"/>
      <c r="KT862" s="7"/>
      <c r="KU862" s="7"/>
      <c r="KV862" s="7"/>
      <c r="KW862" s="7"/>
      <c r="KX862" s="7"/>
      <c r="KY862" s="7"/>
      <c r="KZ862" s="7"/>
      <c r="LA862" s="7"/>
      <c r="LB862" s="7"/>
      <c r="LC862" s="7"/>
      <c r="LD862" s="7"/>
      <c r="LE862" s="7"/>
      <c r="LF862" s="7"/>
      <c r="LG862" s="7"/>
      <c r="LH862" s="7"/>
      <c r="LI862" s="7"/>
      <c r="LJ862" s="7"/>
      <c r="LK862" s="7"/>
      <c r="LL862" s="7"/>
      <c r="LM862" s="7"/>
      <c r="LN862" s="7"/>
      <c r="LO862" s="7"/>
      <c r="LP862" s="7"/>
      <c r="LQ862" s="7"/>
      <c r="LR862" s="7"/>
      <c r="LS862" s="7"/>
      <c r="LT862" s="7"/>
      <c r="LU862" s="7"/>
      <c r="LV862" s="7"/>
      <c r="LW862" s="7"/>
      <c r="LX862" s="7"/>
      <c r="LY862" s="7"/>
      <c r="LZ862" s="7"/>
      <c r="MA862" s="7"/>
      <c r="MB862" s="7"/>
      <c r="MC862" s="7"/>
      <c r="MD862" s="7"/>
      <c r="ME862" s="7"/>
      <c r="MF862" s="7"/>
      <c r="MG862" s="7"/>
      <c r="MH862" s="7"/>
      <c r="MI862" s="7"/>
      <c r="MJ862" s="7"/>
      <c r="MK862" s="7"/>
      <c r="ML862" s="7"/>
      <c r="MM862" s="7"/>
      <c r="MN862" s="7"/>
      <c r="MO862" s="7"/>
      <c r="MP862" s="7"/>
      <c r="MQ862" s="7"/>
      <c r="MR862" s="7"/>
      <c r="MS862" s="7"/>
      <c r="MT862" s="7"/>
      <c r="MU862" s="7"/>
      <c r="MV862" s="7"/>
      <c r="MW862" s="7"/>
      <c r="MX862" s="7"/>
      <c r="MY862" s="7"/>
      <c r="MZ862" s="7"/>
      <c r="NA862" s="7"/>
      <c r="NB862" s="7"/>
      <c r="NC862" s="7"/>
      <c r="ND862" s="7"/>
      <c r="NE862" s="7"/>
      <c r="NF862" s="7"/>
      <c r="NG862" s="7"/>
      <c r="NH862" s="7"/>
      <c r="NI862" s="7"/>
      <c r="NJ862" s="7"/>
      <c r="NK862" s="7"/>
      <c r="NL862" s="7"/>
      <c r="NM862" s="7"/>
      <c r="NN862" s="7"/>
      <c r="NO862" s="7"/>
      <c r="NP862" s="7"/>
      <c r="NQ862" s="7"/>
      <c r="NR862" s="7"/>
      <c r="NS862" s="7"/>
      <c r="NT862" s="7"/>
      <c r="NU862" s="7"/>
      <c r="NV862" s="7"/>
      <c r="NW862" s="7"/>
      <c r="NX862" s="7"/>
      <c r="NY862" s="7"/>
      <c r="NZ862" s="7"/>
      <c r="OA862" s="7"/>
      <c r="OB862" s="7"/>
      <c r="OC862" s="7"/>
      <c r="OD862" s="7"/>
      <c r="OE862" s="7"/>
      <c r="OF862" s="7"/>
      <c r="OG862" s="7"/>
      <c r="OH862" s="7"/>
      <c r="OI862" s="7"/>
      <c r="OJ862" s="7"/>
      <c r="OK862" s="7"/>
      <c r="OL862" s="7"/>
      <c r="OM862" s="7"/>
      <c r="ON862" s="7"/>
      <c r="OO862" s="7"/>
      <c r="OP862" s="7"/>
      <c r="OQ862" s="7"/>
      <c r="OR862" s="7"/>
      <c r="OS862" s="7"/>
      <c r="OT862" s="7"/>
      <c r="OU862" s="7"/>
      <c r="OV862" s="7"/>
      <c r="OW862" s="7"/>
      <c r="OX862" s="7"/>
      <c r="OY862" s="7"/>
      <c r="OZ862" s="7"/>
      <c r="PA862" s="7"/>
      <c r="PB862" s="7"/>
      <c r="PC862" s="7"/>
      <c r="PD862" s="7"/>
      <c r="PE862" s="7"/>
      <c r="PF862" s="7"/>
      <c r="PG862" s="7"/>
      <c r="PH862" s="7"/>
      <c r="PI862" s="7"/>
      <c r="PJ862" s="7"/>
      <c r="PK862" s="7"/>
      <c r="PL862" s="7"/>
      <c r="PM862" s="7"/>
      <c r="PN862" s="7"/>
      <c r="PO862" s="7"/>
      <c r="PP862" s="7"/>
      <c r="PQ862" s="7"/>
      <c r="PR862" s="7"/>
      <c r="PS862" s="7"/>
      <c r="PT862" s="7"/>
      <c r="PU862" s="7"/>
      <c r="PV862" s="7"/>
      <c r="PW862" s="7"/>
      <c r="PX862" s="7"/>
      <c r="PY862" s="7"/>
      <c r="PZ862" s="7"/>
      <c r="QA862" s="7"/>
      <c r="QB862" s="7"/>
      <c r="QC862" s="7"/>
      <c r="QD862" s="7"/>
      <c r="QE862" s="7"/>
      <c r="QF862" s="7"/>
      <c r="QG862" s="7"/>
      <c r="QH862" s="7"/>
      <c r="QI862" s="7"/>
      <c r="QJ862" s="7"/>
      <c r="QK862" s="7"/>
      <c r="QL862" s="7"/>
      <c r="QM862" s="7"/>
      <c r="QN862" s="7"/>
      <c r="QO862" s="7"/>
      <c r="QP862" s="7"/>
      <c r="QQ862" s="7"/>
      <c r="QR862" s="7"/>
      <c r="QS862" s="7"/>
      <c r="QT862" s="7"/>
      <c r="QU862" s="7"/>
      <c r="QV862" s="7"/>
      <c r="QW862" s="7"/>
      <c r="QX862" s="7"/>
      <c r="QY862" s="7"/>
      <c r="QZ862" s="7"/>
      <c r="RA862" s="7"/>
      <c r="RB862" s="7"/>
      <c r="RC862" s="7"/>
      <c r="RD862" s="7"/>
      <c r="RE862" s="7"/>
      <c r="RF862" s="7"/>
      <c r="RG862" s="7"/>
      <c r="RH862" s="7"/>
      <c r="RI862" s="7"/>
      <c r="RJ862" s="7"/>
      <c r="RK862" s="7"/>
      <c r="RL862" s="7"/>
      <c r="RM862" s="7"/>
      <c r="RN862" s="7"/>
      <c r="RO862" s="7"/>
      <c r="RP862" s="7"/>
      <c r="RQ862" s="7"/>
      <c r="RR862" s="7"/>
      <c r="RS862" s="7"/>
      <c r="RT862" s="7"/>
      <c r="RU862" s="7"/>
      <c r="RV862" s="7"/>
      <c r="RW862" s="7"/>
      <c r="RX862" s="7"/>
      <c r="RY862" s="7"/>
      <c r="RZ862" s="7"/>
      <c r="SA862" s="7"/>
      <c r="SB862" s="7"/>
      <c r="SC862" s="7"/>
      <c r="SD862" s="7"/>
      <c r="SE862" s="7"/>
      <c r="SF862" s="7"/>
      <c r="SG862" s="7"/>
      <c r="SH862" s="7"/>
      <c r="SI862" s="7"/>
      <c r="SJ862" s="7"/>
      <c r="SK862" s="7"/>
    </row>
    <row r="863" ht="14.2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  <c r="DT863" s="7"/>
      <c r="DU863" s="7"/>
      <c r="DV863" s="7"/>
      <c r="DW863" s="7"/>
      <c r="DX863" s="7"/>
      <c r="DY863" s="7"/>
      <c r="DZ863" s="7"/>
      <c r="EA863" s="7"/>
      <c r="EB863" s="7"/>
      <c r="EC863" s="7"/>
      <c r="ED863" s="7"/>
      <c r="EE863" s="7"/>
      <c r="EF863" s="7"/>
      <c r="EG863" s="7"/>
      <c r="EH863" s="7"/>
      <c r="EI863" s="7"/>
      <c r="EJ863" s="7"/>
      <c r="EK863" s="7"/>
      <c r="EL863" s="7"/>
      <c r="EM863" s="7"/>
      <c r="EN863" s="7"/>
      <c r="EO863" s="7"/>
      <c r="EP863" s="7"/>
      <c r="EQ863" s="7"/>
      <c r="ER863" s="7"/>
      <c r="ES863" s="7"/>
      <c r="ET863" s="7"/>
      <c r="EU863" s="7"/>
      <c r="EV863" s="7"/>
      <c r="EW863" s="7"/>
      <c r="EX863" s="7"/>
      <c r="EY863" s="7"/>
      <c r="EZ863" s="7"/>
      <c r="FA863" s="7"/>
      <c r="FB863" s="7"/>
      <c r="FC863" s="7"/>
      <c r="FD863" s="7"/>
      <c r="FE863" s="7"/>
      <c r="FF863" s="7"/>
      <c r="FG863" s="7"/>
      <c r="FH863" s="7"/>
      <c r="FI863" s="7"/>
      <c r="FJ863" s="7"/>
      <c r="FK863" s="7"/>
      <c r="FL863" s="7"/>
      <c r="FM863" s="7"/>
      <c r="FN863" s="7"/>
      <c r="FO863" s="7"/>
      <c r="FP863" s="7"/>
      <c r="FQ863" s="7"/>
      <c r="FR863" s="7"/>
      <c r="FS863" s="7"/>
      <c r="FT863" s="7"/>
      <c r="FU863" s="7"/>
      <c r="FV863" s="7"/>
      <c r="FW863" s="7"/>
      <c r="FX863" s="7"/>
      <c r="FY863" s="7"/>
      <c r="FZ863" s="7"/>
      <c r="GA863" s="7"/>
      <c r="GB863" s="7"/>
      <c r="GC863" s="7"/>
      <c r="GD863" s="7"/>
      <c r="GE863" s="7"/>
      <c r="GF863" s="7"/>
      <c r="GG863" s="7"/>
      <c r="GH863" s="7"/>
      <c r="GI863" s="7"/>
      <c r="GJ863" s="7"/>
      <c r="GK863" s="7"/>
      <c r="GL863" s="7"/>
      <c r="GM863" s="7"/>
      <c r="GN863" s="7"/>
      <c r="GO863" s="7"/>
      <c r="GP863" s="7"/>
      <c r="GQ863" s="7"/>
      <c r="GR863" s="7"/>
      <c r="GS863" s="7"/>
      <c r="GT863" s="7"/>
      <c r="GU863" s="7"/>
      <c r="GV863" s="7"/>
      <c r="GW863" s="7"/>
      <c r="GX863" s="7"/>
      <c r="GY863" s="7"/>
      <c r="GZ863" s="7"/>
      <c r="HA863" s="7"/>
      <c r="HB863" s="7"/>
      <c r="HC863" s="7"/>
      <c r="HD863" s="7"/>
      <c r="HE863" s="7"/>
      <c r="HF863" s="7"/>
      <c r="HG863" s="7"/>
      <c r="HH863" s="7"/>
      <c r="HI863" s="7"/>
      <c r="HJ863" s="7"/>
      <c r="HK863" s="7"/>
      <c r="HL863" s="7"/>
      <c r="HM863" s="7"/>
      <c r="HN863" s="7"/>
      <c r="HO863" s="7"/>
      <c r="HP863" s="7"/>
      <c r="HQ863" s="7"/>
      <c r="HR863" s="7"/>
      <c r="HS863" s="7"/>
      <c r="HT863" s="7"/>
      <c r="HU863" s="7"/>
      <c r="HV863" s="7"/>
      <c r="HW863" s="7"/>
      <c r="HX863" s="7"/>
      <c r="HY863" s="7"/>
      <c r="HZ863" s="7"/>
      <c r="IA863" s="7"/>
      <c r="IB863" s="7"/>
      <c r="IC863" s="7"/>
      <c r="ID863" s="7"/>
      <c r="IE863" s="7"/>
      <c r="IF863" s="7"/>
      <c r="IG863" s="7"/>
      <c r="IH863" s="7"/>
      <c r="II863" s="7"/>
      <c r="IJ863" s="7"/>
      <c r="IK863" s="7"/>
      <c r="IL863" s="7"/>
      <c r="IM863" s="7"/>
      <c r="IN863" s="7"/>
      <c r="IO863" s="7"/>
      <c r="IP863" s="7"/>
      <c r="IQ863" s="7"/>
      <c r="IR863" s="7"/>
      <c r="IS863" s="7"/>
      <c r="IT863" s="7"/>
      <c r="IU863" s="7"/>
      <c r="IV863" s="7"/>
      <c r="IW863" s="7"/>
      <c r="IX863" s="7"/>
      <c r="IY863" s="7"/>
      <c r="IZ863" s="7"/>
      <c r="JA863" s="7"/>
      <c r="JB863" s="7"/>
      <c r="JC863" s="7"/>
      <c r="JD863" s="7"/>
      <c r="JE863" s="7"/>
      <c r="JF863" s="7"/>
      <c r="JG863" s="7"/>
      <c r="JH863" s="7"/>
      <c r="JI863" s="7"/>
      <c r="JJ863" s="7"/>
      <c r="JK863" s="7"/>
      <c r="JL863" s="7"/>
      <c r="JM863" s="7"/>
      <c r="JN863" s="7"/>
      <c r="JO863" s="7"/>
      <c r="JP863" s="7"/>
      <c r="JQ863" s="7"/>
      <c r="JR863" s="7"/>
      <c r="JS863" s="7"/>
      <c r="JT863" s="7"/>
      <c r="JU863" s="7"/>
      <c r="JV863" s="7"/>
      <c r="JW863" s="7"/>
      <c r="JX863" s="7"/>
      <c r="JY863" s="7"/>
      <c r="JZ863" s="7"/>
      <c r="KA863" s="7"/>
      <c r="KB863" s="7"/>
      <c r="KC863" s="7"/>
      <c r="KD863" s="7"/>
      <c r="KE863" s="7"/>
      <c r="KF863" s="7"/>
      <c r="KG863" s="7"/>
      <c r="KH863" s="7"/>
      <c r="KI863" s="7"/>
      <c r="KJ863" s="7"/>
      <c r="KK863" s="7"/>
      <c r="KL863" s="7"/>
      <c r="KM863" s="7"/>
      <c r="KN863" s="7"/>
      <c r="KO863" s="7"/>
      <c r="KP863" s="7"/>
      <c r="KQ863" s="7"/>
      <c r="KR863" s="7"/>
      <c r="KS863" s="7"/>
      <c r="KT863" s="7"/>
      <c r="KU863" s="7"/>
      <c r="KV863" s="7"/>
      <c r="KW863" s="7"/>
      <c r="KX863" s="7"/>
      <c r="KY863" s="7"/>
      <c r="KZ863" s="7"/>
      <c r="LA863" s="7"/>
      <c r="LB863" s="7"/>
      <c r="LC863" s="7"/>
      <c r="LD863" s="7"/>
      <c r="LE863" s="7"/>
      <c r="LF863" s="7"/>
      <c r="LG863" s="7"/>
      <c r="LH863" s="7"/>
      <c r="LI863" s="7"/>
      <c r="LJ863" s="7"/>
      <c r="LK863" s="7"/>
      <c r="LL863" s="7"/>
      <c r="LM863" s="7"/>
      <c r="LN863" s="7"/>
      <c r="LO863" s="7"/>
      <c r="LP863" s="7"/>
      <c r="LQ863" s="7"/>
      <c r="LR863" s="7"/>
      <c r="LS863" s="7"/>
      <c r="LT863" s="7"/>
      <c r="LU863" s="7"/>
      <c r="LV863" s="7"/>
      <c r="LW863" s="7"/>
      <c r="LX863" s="7"/>
      <c r="LY863" s="7"/>
      <c r="LZ863" s="7"/>
      <c r="MA863" s="7"/>
      <c r="MB863" s="7"/>
      <c r="MC863" s="7"/>
      <c r="MD863" s="7"/>
      <c r="ME863" s="7"/>
      <c r="MF863" s="7"/>
      <c r="MG863" s="7"/>
      <c r="MH863" s="7"/>
      <c r="MI863" s="7"/>
      <c r="MJ863" s="7"/>
      <c r="MK863" s="7"/>
      <c r="ML863" s="7"/>
      <c r="MM863" s="7"/>
      <c r="MN863" s="7"/>
      <c r="MO863" s="7"/>
      <c r="MP863" s="7"/>
      <c r="MQ863" s="7"/>
      <c r="MR863" s="7"/>
      <c r="MS863" s="7"/>
      <c r="MT863" s="7"/>
      <c r="MU863" s="7"/>
      <c r="MV863" s="7"/>
      <c r="MW863" s="7"/>
      <c r="MX863" s="7"/>
      <c r="MY863" s="7"/>
      <c r="MZ863" s="7"/>
      <c r="NA863" s="7"/>
      <c r="NB863" s="7"/>
      <c r="NC863" s="7"/>
      <c r="ND863" s="7"/>
      <c r="NE863" s="7"/>
      <c r="NF863" s="7"/>
      <c r="NG863" s="7"/>
      <c r="NH863" s="7"/>
      <c r="NI863" s="7"/>
      <c r="NJ863" s="7"/>
      <c r="NK863" s="7"/>
      <c r="NL863" s="7"/>
      <c r="NM863" s="7"/>
      <c r="NN863" s="7"/>
      <c r="NO863" s="7"/>
      <c r="NP863" s="7"/>
      <c r="NQ863" s="7"/>
      <c r="NR863" s="7"/>
      <c r="NS863" s="7"/>
      <c r="NT863" s="7"/>
      <c r="NU863" s="7"/>
      <c r="NV863" s="7"/>
      <c r="NW863" s="7"/>
      <c r="NX863" s="7"/>
      <c r="NY863" s="7"/>
      <c r="NZ863" s="7"/>
      <c r="OA863" s="7"/>
      <c r="OB863" s="7"/>
      <c r="OC863" s="7"/>
      <c r="OD863" s="7"/>
      <c r="OE863" s="7"/>
      <c r="OF863" s="7"/>
      <c r="OG863" s="7"/>
      <c r="OH863" s="7"/>
      <c r="OI863" s="7"/>
      <c r="OJ863" s="7"/>
      <c r="OK863" s="7"/>
      <c r="OL863" s="7"/>
      <c r="OM863" s="7"/>
      <c r="ON863" s="7"/>
      <c r="OO863" s="7"/>
      <c r="OP863" s="7"/>
      <c r="OQ863" s="7"/>
      <c r="OR863" s="7"/>
      <c r="OS863" s="7"/>
      <c r="OT863" s="7"/>
      <c r="OU863" s="7"/>
      <c r="OV863" s="7"/>
      <c r="OW863" s="7"/>
      <c r="OX863" s="7"/>
      <c r="OY863" s="7"/>
      <c r="OZ863" s="7"/>
      <c r="PA863" s="7"/>
      <c r="PB863" s="7"/>
      <c r="PC863" s="7"/>
      <c r="PD863" s="7"/>
      <c r="PE863" s="7"/>
      <c r="PF863" s="7"/>
      <c r="PG863" s="7"/>
      <c r="PH863" s="7"/>
      <c r="PI863" s="7"/>
      <c r="PJ863" s="7"/>
      <c r="PK863" s="7"/>
      <c r="PL863" s="7"/>
      <c r="PM863" s="7"/>
      <c r="PN863" s="7"/>
      <c r="PO863" s="7"/>
      <c r="PP863" s="7"/>
      <c r="PQ863" s="7"/>
      <c r="PR863" s="7"/>
      <c r="PS863" s="7"/>
      <c r="PT863" s="7"/>
      <c r="PU863" s="7"/>
      <c r="PV863" s="7"/>
      <c r="PW863" s="7"/>
      <c r="PX863" s="7"/>
      <c r="PY863" s="7"/>
      <c r="PZ863" s="7"/>
      <c r="QA863" s="7"/>
      <c r="QB863" s="7"/>
      <c r="QC863" s="7"/>
      <c r="QD863" s="7"/>
      <c r="QE863" s="7"/>
      <c r="QF863" s="7"/>
      <c r="QG863" s="7"/>
      <c r="QH863" s="7"/>
      <c r="QI863" s="7"/>
      <c r="QJ863" s="7"/>
      <c r="QK863" s="7"/>
      <c r="QL863" s="7"/>
      <c r="QM863" s="7"/>
      <c r="QN863" s="7"/>
      <c r="QO863" s="7"/>
      <c r="QP863" s="7"/>
      <c r="QQ863" s="7"/>
      <c r="QR863" s="7"/>
      <c r="QS863" s="7"/>
      <c r="QT863" s="7"/>
      <c r="QU863" s="7"/>
      <c r="QV863" s="7"/>
      <c r="QW863" s="7"/>
      <c r="QX863" s="7"/>
      <c r="QY863" s="7"/>
      <c r="QZ863" s="7"/>
      <c r="RA863" s="7"/>
      <c r="RB863" s="7"/>
      <c r="RC863" s="7"/>
      <c r="RD863" s="7"/>
      <c r="RE863" s="7"/>
      <c r="RF863" s="7"/>
      <c r="RG863" s="7"/>
      <c r="RH863" s="7"/>
      <c r="RI863" s="7"/>
      <c r="RJ863" s="7"/>
      <c r="RK863" s="7"/>
      <c r="RL863" s="7"/>
      <c r="RM863" s="7"/>
      <c r="RN863" s="7"/>
      <c r="RO863" s="7"/>
      <c r="RP863" s="7"/>
      <c r="RQ863" s="7"/>
      <c r="RR863" s="7"/>
      <c r="RS863" s="7"/>
      <c r="RT863" s="7"/>
      <c r="RU863" s="7"/>
      <c r="RV863" s="7"/>
      <c r="RW863" s="7"/>
      <c r="RX863" s="7"/>
      <c r="RY863" s="7"/>
      <c r="RZ863" s="7"/>
      <c r="SA863" s="7"/>
      <c r="SB863" s="7"/>
      <c r="SC863" s="7"/>
      <c r="SD863" s="7"/>
      <c r="SE863" s="7"/>
      <c r="SF863" s="7"/>
      <c r="SG863" s="7"/>
      <c r="SH863" s="7"/>
      <c r="SI863" s="7"/>
      <c r="SJ863" s="7"/>
      <c r="SK863" s="7"/>
    </row>
    <row r="864" ht="14.2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  <c r="DT864" s="7"/>
      <c r="DU864" s="7"/>
      <c r="DV864" s="7"/>
      <c r="DW864" s="7"/>
      <c r="DX864" s="7"/>
      <c r="DY864" s="7"/>
      <c r="DZ864" s="7"/>
      <c r="EA864" s="7"/>
      <c r="EB864" s="7"/>
      <c r="EC864" s="7"/>
      <c r="ED864" s="7"/>
      <c r="EE864" s="7"/>
      <c r="EF864" s="7"/>
      <c r="EG864" s="7"/>
      <c r="EH864" s="7"/>
      <c r="EI864" s="7"/>
      <c r="EJ864" s="7"/>
      <c r="EK864" s="7"/>
      <c r="EL864" s="7"/>
      <c r="EM864" s="7"/>
      <c r="EN864" s="7"/>
      <c r="EO864" s="7"/>
      <c r="EP864" s="7"/>
      <c r="EQ864" s="7"/>
      <c r="ER864" s="7"/>
      <c r="ES864" s="7"/>
      <c r="ET864" s="7"/>
      <c r="EU864" s="7"/>
      <c r="EV864" s="7"/>
      <c r="EW864" s="7"/>
      <c r="EX864" s="7"/>
      <c r="EY864" s="7"/>
      <c r="EZ864" s="7"/>
      <c r="FA864" s="7"/>
      <c r="FB864" s="7"/>
      <c r="FC864" s="7"/>
      <c r="FD864" s="7"/>
      <c r="FE864" s="7"/>
      <c r="FF864" s="7"/>
      <c r="FG864" s="7"/>
      <c r="FH864" s="7"/>
      <c r="FI864" s="7"/>
      <c r="FJ864" s="7"/>
      <c r="FK864" s="7"/>
      <c r="FL864" s="7"/>
      <c r="FM864" s="7"/>
      <c r="FN864" s="7"/>
      <c r="FO864" s="7"/>
      <c r="FP864" s="7"/>
      <c r="FQ864" s="7"/>
      <c r="FR864" s="7"/>
      <c r="FS864" s="7"/>
      <c r="FT864" s="7"/>
      <c r="FU864" s="7"/>
      <c r="FV864" s="7"/>
      <c r="FW864" s="7"/>
      <c r="FX864" s="7"/>
      <c r="FY864" s="7"/>
      <c r="FZ864" s="7"/>
      <c r="GA864" s="7"/>
      <c r="GB864" s="7"/>
      <c r="GC864" s="7"/>
      <c r="GD864" s="7"/>
      <c r="GE864" s="7"/>
      <c r="GF864" s="7"/>
      <c r="GG864" s="7"/>
      <c r="GH864" s="7"/>
      <c r="GI864" s="7"/>
      <c r="GJ864" s="7"/>
      <c r="GK864" s="7"/>
      <c r="GL864" s="7"/>
      <c r="GM864" s="7"/>
      <c r="GN864" s="7"/>
      <c r="GO864" s="7"/>
      <c r="GP864" s="7"/>
      <c r="GQ864" s="7"/>
      <c r="GR864" s="7"/>
      <c r="GS864" s="7"/>
      <c r="GT864" s="7"/>
      <c r="GU864" s="7"/>
      <c r="GV864" s="7"/>
      <c r="GW864" s="7"/>
      <c r="GX864" s="7"/>
      <c r="GY864" s="7"/>
      <c r="GZ864" s="7"/>
      <c r="HA864" s="7"/>
      <c r="HB864" s="7"/>
      <c r="HC864" s="7"/>
      <c r="HD864" s="7"/>
      <c r="HE864" s="7"/>
      <c r="HF864" s="7"/>
      <c r="HG864" s="7"/>
      <c r="HH864" s="7"/>
      <c r="HI864" s="7"/>
      <c r="HJ864" s="7"/>
      <c r="HK864" s="7"/>
      <c r="HL864" s="7"/>
      <c r="HM864" s="7"/>
      <c r="HN864" s="7"/>
      <c r="HO864" s="7"/>
      <c r="HP864" s="7"/>
      <c r="HQ864" s="7"/>
      <c r="HR864" s="7"/>
      <c r="HS864" s="7"/>
      <c r="HT864" s="7"/>
      <c r="HU864" s="7"/>
      <c r="HV864" s="7"/>
      <c r="HW864" s="7"/>
      <c r="HX864" s="7"/>
      <c r="HY864" s="7"/>
      <c r="HZ864" s="7"/>
      <c r="IA864" s="7"/>
      <c r="IB864" s="7"/>
      <c r="IC864" s="7"/>
      <c r="ID864" s="7"/>
      <c r="IE864" s="7"/>
      <c r="IF864" s="7"/>
      <c r="IG864" s="7"/>
      <c r="IH864" s="7"/>
      <c r="II864" s="7"/>
      <c r="IJ864" s="7"/>
      <c r="IK864" s="7"/>
      <c r="IL864" s="7"/>
      <c r="IM864" s="7"/>
      <c r="IN864" s="7"/>
      <c r="IO864" s="7"/>
      <c r="IP864" s="7"/>
      <c r="IQ864" s="7"/>
      <c r="IR864" s="7"/>
      <c r="IS864" s="7"/>
      <c r="IT864" s="7"/>
      <c r="IU864" s="7"/>
      <c r="IV864" s="7"/>
      <c r="IW864" s="7"/>
      <c r="IX864" s="7"/>
      <c r="IY864" s="7"/>
      <c r="IZ864" s="7"/>
      <c r="JA864" s="7"/>
      <c r="JB864" s="7"/>
      <c r="JC864" s="7"/>
      <c r="JD864" s="7"/>
      <c r="JE864" s="7"/>
      <c r="JF864" s="7"/>
      <c r="JG864" s="7"/>
      <c r="JH864" s="7"/>
      <c r="JI864" s="7"/>
      <c r="JJ864" s="7"/>
      <c r="JK864" s="7"/>
      <c r="JL864" s="7"/>
      <c r="JM864" s="7"/>
      <c r="JN864" s="7"/>
      <c r="JO864" s="7"/>
      <c r="JP864" s="7"/>
      <c r="JQ864" s="7"/>
      <c r="JR864" s="7"/>
      <c r="JS864" s="7"/>
      <c r="JT864" s="7"/>
      <c r="JU864" s="7"/>
      <c r="JV864" s="7"/>
      <c r="JW864" s="7"/>
      <c r="JX864" s="7"/>
      <c r="JY864" s="7"/>
      <c r="JZ864" s="7"/>
      <c r="KA864" s="7"/>
      <c r="KB864" s="7"/>
      <c r="KC864" s="7"/>
      <c r="KD864" s="7"/>
      <c r="KE864" s="7"/>
      <c r="KF864" s="7"/>
      <c r="KG864" s="7"/>
      <c r="KH864" s="7"/>
      <c r="KI864" s="7"/>
      <c r="KJ864" s="7"/>
      <c r="KK864" s="7"/>
      <c r="KL864" s="7"/>
      <c r="KM864" s="7"/>
      <c r="KN864" s="7"/>
      <c r="KO864" s="7"/>
      <c r="KP864" s="7"/>
      <c r="KQ864" s="7"/>
      <c r="KR864" s="7"/>
      <c r="KS864" s="7"/>
      <c r="KT864" s="7"/>
      <c r="KU864" s="7"/>
      <c r="KV864" s="7"/>
      <c r="KW864" s="7"/>
      <c r="KX864" s="7"/>
      <c r="KY864" s="7"/>
      <c r="KZ864" s="7"/>
      <c r="LA864" s="7"/>
      <c r="LB864" s="7"/>
      <c r="LC864" s="7"/>
      <c r="LD864" s="7"/>
      <c r="LE864" s="7"/>
      <c r="LF864" s="7"/>
      <c r="LG864" s="7"/>
      <c r="LH864" s="7"/>
      <c r="LI864" s="7"/>
      <c r="LJ864" s="7"/>
      <c r="LK864" s="7"/>
      <c r="LL864" s="7"/>
      <c r="LM864" s="7"/>
      <c r="LN864" s="7"/>
      <c r="LO864" s="7"/>
      <c r="LP864" s="7"/>
      <c r="LQ864" s="7"/>
      <c r="LR864" s="7"/>
      <c r="LS864" s="7"/>
      <c r="LT864" s="7"/>
      <c r="LU864" s="7"/>
      <c r="LV864" s="7"/>
      <c r="LW864" s="7"/>
      <c r="LX864" s="7"/>
      <c r="LY864" s="7"/>
      <c r="LZ864" s="7"/>
      <c r="MA864" s="7"/>
      <c r="MB864" s="7"/>
      <c r="MC864" s="7"/>
      <c r="MD864" s="7"/>
      <c r="ME864" s="7"/>
      <c r="MF864" s="7"/>
      <c r="MG864" s="7"/>
      <c r="MH864" s="7"/>
      <c r="MI864" s="7"/>
      <c r="MJ864" s="7"/>
      <c r="MK864" s="7"/>
      <c r="ML864" s="7"/>
      <c r="MM864" s="7"/>
      <c r="MN864" s="7"/>
      <c r="MO864" s="7"/>
      <c r="MP864" s="7"/>
      <c r="MQ864" s="7"/>
      <c r="MR864" s="7"/>
      <c r="MS864" s="7"/>
      <c r="MT864" s="7"/>
      <c r="MU864" s="7"/>
      <c r="MV864" s="7"/>
      <c r="MW864" s="7"/>
      <c r="MX864" s="7"/>
      <c r="MY864" s="7"/>
      <c r="MZ864" s="7"/>
      <c r="NA864" s="7"/>
      <c r="NB864" s="7"/>
      <c r="NC864" s="7"/>
      <c r="ND864" s="7"/>
      <c r="NE864" s="7"/>
      <c r="NF864" s="7"/>
      <c r="NG864" s="7"/>
      <c r="NH864" s="7"/>
      <c r="NI864" s="7"/>
      <c r="NJ864" s="7"/>
      <c r="NK864" s="7"/>
      <c r="NL864" s="7"/>
      <c r="NM864" s="7"/>
      <c r="NN864" s="7"/>
      <c r="NO864" s="7"/>
      <c r="NP864" s="7"/>
      <c r="NQ864" s="7"/>
      <c r="NR864" s="7"/>
      <c r="NS864" s="7"/>
      <c r="NT864" s="7"/>
      <c r="NU864" s="7"/>
      <c r="NV864" s="7"/>
      <c r="NW864" s="7"/>
      <c r="NX864" s="7"/>
      <c r="NY864" s="7"/>
      <c r="NZ864" s="7"/>
      <c r="OA864" s="7"/>
      <c r="OB864" s="7"/>
      <c r="OC864" s="7"/>
      <c r="OD864" s="7"/>
      <c r="OE864" s="7"/>
      <c r="OF864" s="7"/>
      <c r="OG864" s="7"/>
      <c r="OH864" s="7"/>
      <c r="OI864" s="7"/>
      <c r="OJ864" s="7"/>
      <c r="OK864" s="7"/>
      <c r="OL864" s="7"/>
      <c r="OM864" s="7"/>
      <c r="ON864" s="7"/>
      <c r="OO864" s="7"/>
      <c r="OP864" s="7"/>
      <c r="OQ864" s="7"/>
      <c r="OR864" s="7"/>
      <c r="OS864" s="7"/>
      <c r="OT864" s="7"/>
      <c r="OU864" s="7"/>
      <c r="OV864" s="7"/>
      <c r="OW864" s="7"/>
      <c r="OX864" s="7"/>
      <c r="OY864" s="7"/>
      <c r="OZ864" s="7"/>
      <c r="PA864" s="7"/>
      <c r="PB864" s="7"/>
      <c r="PC864" s="7"/>
      <c r="PD864" s="7"/>
      <c r="PE864" s="7"/>
      <c r="PF864" s="7"/>
      <c r="PG864" s="7"/>
      <c r="PH864" s="7"/>
      <c r="PI864" s="7"/>
      <c r="PJ864" s="7"/>
      <c r="PK864" s="7"/>
      <c r="PL864" s="7"/>
      <c r="PM864" s="7"/>
      <c r="PN864" s="7"/>
      <c r="PO864" s="7"/>
      <c r="PP864" s="7"/>
      <c r="PQ864" s="7"/>
      <c r="PR864" s="7"/>
      <c r="PS864" s="7"/>
      <c r="PT864" s="7"/>
      <c r="PU864" s="7"/>
      <c r="PV864" s="7"/>
      <c r="PW864" s="7"/>
      <c r="PX864" s="7"/>
      <c r="PY864" s="7"/>
      <c r="PZ864" s="7"/>
      <c r="QA864" s="7"/>
      <c r="QB864" s="7"/>
      <c r="QC864" s="7"/>
      <c r="QD864" s="7"/>
      <c r="QE864" s="7"/>
      <c r="QF864" s="7"/>
      <c r="QG864" s="7"/>
      <c r="QH864" s="7"/>
      <c r="QI864" s="7"/>
      <c r="QJ864" s="7"/>
      <c r="QK864" s="7"/>
      <c r="QL864" s="7"/>
      <c r="QM864" s="7"/>
      <c r="QN864" s="7"/>
      <c r="QO864" s="7"/>
      <c r="QP864" s="7"/>
      <c r="QQ864" s="7"/>
      <c r="QR864" s="7"/>
      <c r="QS864" s="7"/>
      <c r="QT864" s="7"/>
      <c r="QU864" s="7"/>
      <c r="QV864" s="7"/>
      <c r="QW864" s="7"/>
      <c r="QX864" s="7"/>
      <c r="QY864" s="7"/>
      <c r="QZ864" s="7"/>
      <c r="RA864" s="7"/>
      <c r="RB864" s="7"/>
      <c r="RC864" s="7"/>
      <c r="RD864" s="7"/>
      <c r="RE864" s="7"/>
      <c r="RF864" s="7"/>
      <c r="RG864" s="7"/>
      <c r="RH864" s="7"/>
      <c r="RI864" s="7"/>
      <c r="RJ864" s="7"/>
      <c r="RK864" s="7"/>
      <c r="RL864" s="7"/>
      <c r="RM864" s="7"/>
      <c r="RN864" s="7"/>
      <c r="RO864" s="7"/>
      <c r="RP864" s="7"/>
      <c r="RQ864" s="7"/>
      <c r="RR864" s="7"/>
      <c r="RS864" s="7"/>
      <c r="RT864" s="7"/>
      <c r="RU864" s="7"/>
      <c r="RV864" s="7"/>
      <c r="RW864" s="7"/>
      <c r="RX864" s="7"/>
      <c r="RY864" s="7"/>
      <c r="RZ864" s="7"/>
      <c r="SA864" s="7"/>
      <c r="SB864" s="7"/>
      <c r="SC864" s="7"/>
      <c r="SD864" s="7"/>
      <c r="SE864" s="7"/>
      <c r="SF864" s="7"/>
      <c r="SG864" s="7"/>
      <c r="SH864" s="7"/>
      <c r="SI864" s="7"/>
      <c r="SJ864" s="7"/>
      <c r="SK864" s="7"/>
    </row>
    <row r="865" ht="14.2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  <c r="DT865" s="7"/>
      <c r="DU865" s="7"/>
      <c r="DV865" s="7"/>
      <c r="DW865" s="7"/>
      <c r="DX865" s="7"/>
      <c r="DY865" s="7"/>
      <c r="DZ865" s="7"/>
      <c r="EA865" s="7"/>
      <c r="EB865" s="7"/>
      <c r="EC865" s="7"/>
      <c r="ED865" s="7"/>
      <c r="EE865" s="7"/>
      <c r="EF865" s="7"/>
      <c r="EG865" s="7"/>
      <c r="EH865" s="7"/>
      <c r="EI865" s="7"/>
      <c r="EJ865" s="7"/>
      <c r="EK865" s="7"/>
      <c r="EL865" s="7"/>
      <c r="EM865" s="7"/>
      <c r="EN865" s="7"/>
      <c r="EO865" s="7"/>
      <c r="EP865" s="7"/>
      <c r="EQ865" s="7"/>
      <c r="ER865" s="7"/>
      <c r="ES865" s="7"/>
      <c r="ET865" s="7"/>
      <c r="EU865" s="7"/>
      <c r="EV865" s="7"/>
      <c r="EW865" s="7"/>
      <c r="EX865" s="7"/>
      <c r="EY865" s="7"/>
      <c r="EZ865" s="7"/>
      <c r="FA865" s="7"/>
      <c r="FB865" s="7"/>
      <c r="FC865" s="7"/>
      <c r="FD865" s="7"/>
      <c r="FE865" s="7"/>
      <c r="FF865" s="7"/>
      <c r="FG865" s="7"/>
      <c r="FH865" s="7"/>
      <c r="FI865" s="7"/>
      <c r="FJ865" s="7"/>
      <c r="FK865" s="7"/>
      <c r="FL865" s="7"/>
      <c r="FM865" s="7"/>
      <c r="FN865" s="7"/>
      <c r="FO865" s="7"/>
      <c r="FP865" s="7"/>
      <c r="FQ865" s="7"/>
      <c r="FR865" s="7"/>
      <c r="FS865" s="7"/>
      <c r="FT865" s="7"/>
      <c r="FU865" s="7"/>
      <c r="FV865" s="7"/>
      <c r="FW865" s="7"/>
      <c r="FX865" s="7"/>
      <c r="FY865" s="7"/>
      <c r="FZ865" s="7"/>
      <c r="GA865" s="7"/>
      <c r="GB865" s="7"/>
      <c r="GC865" s="7"/>
      <c r="GD865" s="7"/>
      <c r="GE865" s="7"/>
      <c r="GF865" s="7"/>
      <c r="GG865" s="7"/>
      <c r="GH865" s="7"/>
      <c r="GI865" s="7"/>
      <c r="GJ865" s="7"/>
      <c r="GK865" s="7"/>
      <c r="GL865" s="7"/>
      <c r="GM865" s="7"/>
      <c r="GN865" s="7"/>
      <c r="GO865" s="7"/>
      <c r="GP865" s="7"/>
      <c r="GQ865" s="7"/>
      <c r="GR865" s="7"/>
      <c r="GS865" s="7"/>
      <c r="GT865" s="7"/>
      <c r="GU865" s="7"/>
      <c r="GV865" s="7"/>
      <c r="GW865" s="7"/>
      <c r="GX865" s="7"/>
      <c r="GY865" s="7"/>
      <c r="GZ865" s="7"/>
      <c r="HA865" s="7"/>
      <c r="HB865" s="7"/>
      <c r="HC865" s="7"/>
      <c r="HD865" s="7"/>
      <c r="HE865" s="7"/>
      <c r="HF865" s="7"/>
      <c r="HG865" s="7"/>
      <c r="HH865" s="7"/>
      <c r="HI865" s="7"/>
      <c r="HJ865" s="7"/>
      <c r="HK865" s="7"/>
      <c r="HL865" s="7"/>
      <c r="HM865" s="7"/>
      <c r="HN865" s="7"/>
      <c r="HO865" s="7"/>
      <c r="HP865" s="7"/>
      <c r="HQ865" s="7"/>
      <c r="HR865" s="7"/>
      <c r="HS865" s="7"/>
      <c r="HT865" s="7"/>
      <c r="HU865" s="7"/>
      <c r="HV865" s="7"/>
      <c r="HW865" s="7"/>
      <c r="HX865" s="7"/>
      <c r="HY865" s="7"/>
      <c r="HZ865" s="7"/>
      <c r="IA865" s="7"/>
      <c r="IB865" s="7"/>
      <c r="IC865" s="7"/>
      <c r="ID865" s="7"/>
      <c r="IE865" s="7"/>
      <c r="IF865" s="7"/>
      <c r="IG865" s="7"/>
      <c r="IH865" s="7"/>
      <c r="II865" s="7"/>
      <c r="IJ865" s="7"/>
      <c r="IK865" s="7"/>
      <c r="IL865" s="7"/>
      <c r="IM865" s="7"/>
      <c r="IN865" s="7"/>
      <c r="IO865" s="7"/>
      <c r="IP865" s="7"/>
      <c r="IQ865" s="7"/>
      <c r="IR865" s="7"/>
      <c r="IS865" s="7"/>
      <c r="IT865" s="7"/>
      <c r="IU865" s="7"/>
      <c r="IV865" s="7"/>
      <c r="IW865" s="7"/>
      <c r="IX865" s="7"/>
      <c r="IY865" s="7"/>
      <c r="IZ865" s="7"/>
      <c r="JA865" s="7"/>
      <c r="JB865" s="7"/>
      <c r="JC865" s="7"/>
      <c r="JD865" s="7"/>
      <c r="JE865" s="7"/>
      <c r="JF865" s="7"/>
      <c r="JG865" s="7"/>
      <c r="JH865" s="7"/>
      <c r="JI865" s="7"/>
      <c r="JJ865" s="7"/>
      <c r="JK865" s="7"/>
      <c r="JL865" s="7"/>
      <c r="JM865" s="7"/>
      <c r="JN865" s="7"/>
      <c r="JO865" s="7"/>
      <c r="JP865" s="7"/>
      <c r="JQ865" s="7"/>
      <c r="JR865" s="7"/>
      <c r="JS865" s="7"/>
      <c r="JT865" s="7"/>
      <c r="JU865" s="7"/>
      <c r="JV865" s="7"/>
      <c r="JW865" s="7"/>
      <c r="JX865" s="7"/>
      <c r="JY865" s="7"/>
      <c r="JZ865" s="7"/>
      <c r="KA865" s="7"/>
      <c r="KB865" s="7"/>
      <c r="KC865" s="7"/>
      <c r="KD865" s="7"/>
      <c r="KE865" s="7"/>
      <c r="KF865" s="7"/>
      <c r="KG865" s="7"/>
      <c r="KH865" s="7"/>
      <c r="KI865" s="7"/>
      <c r="KJ865" s="7"/>
      <c r="KK865" s="7"/>
      <c r="KL865" s="7"/>
      <c r="KM865" s="7"/>
      <c r="KN865" s="7"/>
      <c r="KO865" s="7"/>
      <c r="KP865" s="7"/>
      <c r="KQ865" s="7"/>
      <c r="KR865" s="7"/>
      <c r="KS865" s="7"/>
      <c r="KT865" s="7"/>
      <c r="KU865" s="7"/>
      <c r="KV865" s="7"/>
      <c r="KW865" s="7"/>
      <c r="KX865" s="7"/>
      <c r="KY865" s="7"/>
      <c r="KZ865" s="7"/>
      <c r="LA865" s="7"/>
      <c r="LB865" s="7"/>
      <c r="LC865" s="7"/>
      <c r="LD865" s="7"/>
      <c r="LE865" s="7"/>
      <c r="LF865" s="7"/>
      <c r="LG865" s="7"/>
      <c r="LH865" s="7"/>
      <c r="LI865" s="7"/>
      <c r="LJ865" s="7"/>
      <c r="LK865" s="7"/>
      <c r="LL865" s="7"/>
      <c r="LM865" s="7"/>
      <c r="LN865" s="7"/>
      <c r="LO865" s="7"/>
      <c r="LP865" s="7"/>
      <c r="LQ865" s="7"/>
      <c r="LR865" s="7"/>
      <c r="LS865" s="7"/>
      <c r="LT865" s="7"/>
      <c r="LU865" s="7"/>
      <c r="LV865" s="7"/>
      <c r="LW865" s="7"/>
      <c r="LX865" s="7"/>
      <c r="LY865" s="7"/>
      <c r="LZ865" s="7"/>
      <c r="MA865" s="7"/>
      <c r="MB865" s="7"/>
      <c r="MC865" s="7"/>
      <c r="MD865" s="7"/>
      <c r="ME865" s="7"/>
      <c r="MF865" s="7"/>
      <c r="MG865" s="7"/>
      <c r="MH865" s="7"/>
      <c r="MI865" s="7"/>
      <c r="MJ865" s="7"/>
      <c r="MK865" s="7"/>
      <c r="ML865" s="7"/>
      <c r="MM865" s="7"/>
      <c r="MN865" s="7"/>
      <c r="MO865" s="7"/>
      <c r="MP865" s="7"/>
      <c r="MQ865" s="7"/>
      <c r="MR865" s="7"/>
      <c r="MS865" s="7"/>
      <c r="MT865" s="7"/>
      <c r="MU865" s="7"/>
      <c r="MV865" s="7"/>
      <c r="MW865" s="7"/>
      <c r="MX865" s="7"/>
      <c r="MY865" s="7"/>
      <c r="MZ865" s="7"/>
      <c r="NA865" s="7"/>
      <c r="NB865" s="7"/>
      <c r="NC865" s="7"/>
      <c r="ND865" s="7"/>
      <c r="NE865" s="7"/>
      <c r="NF865" s="7"/>
      <c r="NG865" s="7"/>
      <c r="NH865" s="7"/>
      <c r="NI865" s="7"/>
      <c r="NJ865" s="7"/>
      <c r="NK865" s="7"/>
      <c r="NL865" s="7"/>
      <c r="NM865" s="7"/>
      <c r="NN865" s="7"/>
      <c r="NO865" s="7"/>
      <c r="NP865" s="7"/>
      <c r="NQ865" s="7"/>
      <c r="NR865" s="7"/>
      <c r="NS865" s="7"/>
      <c r="NT865" s="7"/>
      <c r="NU865" s="7"/>
      <c r="NV865" s="7"/>
      <c r="NW865" s="7"/>
      <c r="NX865" s="7"/>
      <c r="NY865" s="7"/>
      <c r="NZ865" s="7"/>
      <c r="OA865" s="7"/>
      <c r="OB865" s="7"/>
      <c r="OC865" s="7"/>
      <c r="OD865" s="7"/>
      <c r="OE865" s="7"/>
      <c r="OF865" s="7"/>
      <c r="OG865" s="7"/>
      <c r="OH865" s="7"/>
      <c r="OI865" s="7"/>
      <c r="OJ865" s="7"/>
      <c r="OK865" s="7"/>
      <c r="OL865" s="7"/>
      <c r="OM865" s="7"/>
      <c r="ON865" s="7"/>
      <c r="OO865" s="7"/>
      <c r="OP865" s="7"/>
      <c r="OQ865" s="7"/>
      <c r="OR865" s="7"/>
      <c r="OS865" s="7"/>
      <c r="OT865" s="7"/>
      <c r="OU865" s="7"/>
      <c r="OV865" s="7"/>
      <c r="OW865" s="7"/>
      <c r="OX865" s="7"/>
      <c r="OY865" s="7"/>
      <c r="OZ865" s="7"/>
      <c r="PA865" s="7"/>
      <c r="PB865" s="7"/>
      <c r="PC865" s="7"/>
      <c r="PD865" s="7"/>
      <c r="PE865" s="7"/>
      <c r="PF865" s="7"/>
      <c r="PG865" s="7"/>
      <c r="PH865" s="7"/>
      <c r="PI865" s="7"/>
      <c r="PJ865" s="7"/>
      <c r="PK865" s="7"/>
      <c r="PL865" s="7"/>
      <c r="PM865" s="7"/>
      <c r="PN865" s="7"/>
      <c r="PO865" s="7"/>
      <c r="PP865" s="7"/>
      <c r="PQ865" s="7"/>
      <c r="PR865" s="7"/>
      <c r="PS865" s="7"/>
      <c r="PT865" s="7"/>
      <c r="PU865" s="7"/>
      <c r="PV865" s="7"/>
      <c r="PW865" s="7"/>
      <c r="PX865" s="7"/>
      <c r="PY865" s="7"/>
      <c r="PZ865" s="7"/>
      <c r="QA865" s="7"/>
      <c r="QB865" s="7"/>
      <c r="QC865" s="7"/>
      <c r="QD865" s="7"/>
      <c r="QE865" s="7"/>
      <c r="QF865" s="7"/>
      <c r="QG865" s="7"/>
      <c r="QH865" s="7"/>
      <c r="QI865" s="7"/>
      <c r="QJ865" s="7"/>
      <c r="QK865" s="7"/>
      <c r="QL865" s="7"/>
      <c r="QM865" s="7"/>
      <c r="QN865" s="7"/>
      <c r="QO865" s="7"/>
      <c r="QP865" s="7"/>
      <c r="QQ865" s="7"/>
      <c r="QR865" s="7"/>
      <c r="QS865" s="7"/>
      <c r="QT865" s="7"/>
      <c r="QU865" s="7"/>
      <c r="QV865" s="7"/>
      <c r="QW865" s="7"/>
      <c r="QX865" s="7"/>
      <c r="QY865" s="7"/>
      <c r="QZ865" s="7"/>
      <c r="RA865" s="7"/>
      <c r="RB865" s="7"/>
      <c r="RC865" s="7"/>
      <c r="RD865" s="7"/>
      <c r="RE865" s="7"/>
      <c r="RF865" s="7"/>
      <c r="RG865" s="7"/>
      <c r="RH865" s="7"/>
      <c r="RI865" s="7"/>
      <c r="RJ865" s="7"/>
      <c r="RK865" s="7"/>
      <c r="RL865" s="7"/>
      <c r="RM865" s="7"/>
      <c r="RN865" s="7"/>
      <c r="RO865" s="7"/>
      <c r="RP865" s="7"/>
      <c r="RQ865" s="7"/>
      <c r="RR865" s="7"/>
      <c r="RS865" s="7"/>
      <c r="RT865" s="7"/>
      <c r="RU865" s="7"/>
      <c r="RV865" s="7"/>
      <c r="RW865" s="7"/>
      <c r="RX865" s="7"/>
      <c r="RY865" s="7"/>
      <c r="RZ865" s="7"/>
      <c r="SA865" s="7"/>
      <c r="SB865" s="7"/>
      <c r="SC865" s="7"/>
      <c r="SD865" s="7"/>
      <c r="SE865" s="7"/>
      <c r="SF865" s="7"/>
      <c r="SG865" s="7"/>
      <c r="SH865" s="7"/>
      <c r="SI865" s="7"/>
      <c r="SJ865" s="7"/>
      <c r="SK865" s="7"/>
    </row>
    <row r="866" ht="14.2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  <c r="DT866" s="7"/>
      <c r="DU866" s="7"/>
      <c r="DV866" s="7"/>
      <c r="DW866" s="7"/>
      <c r="DX866" s="7"/>
      <c r="DY866" s="7"/>
      <c r="DZ866" s="7"/>
      <c r="EA866" s="7"/>
      <c r="EB866" s="7"/>
      <c r="EC866" s="7"/>
      <c r="ED866" s="7"/>
      <c r="EE866" s="7"/>
      <c r="EF866" s="7"/>
      <c r="EG866" s="7"/>
      <c r="EH866" s="7"/>
      <c r="EI866" s="7"/>
      <c r="EJ866" s="7"/>
      <c r="EK866" s="7"/>
      <c r="EL866" s="7"/>
      <c r="EM866" s="7"/>
      <c r="EN866" s="7"/>
      <c r="EO866" s="7"/>
      <c r="EP866" s="7"/>
      <c r="EQ866" s="7"/>
      <c r="ER866" s="7"/>
      <c r="ES866" s="7"/>
      <c r="ET866" s="7"/>
      <c r="EU866" s="7"/>
      <c r="EV866" s="7"/>
      <c r="EW866" s="7"/>
      <c r="EX866" s="7"/>
      <c r="EY866" s="7"/>
      <c r="EZ866" s="7"/>
      <c r="FA866" s="7"/>
      <c r="FB866" s="7"/>
      <c r="FC866" s="7"/>
      <c r="FD866" s="7"/>
      <c r="FE866" s="7"/>
      <c r="FF866" s="7"/>
      <c r="FG866" s="7"/>
      <c r="FH866" s="7"/>
      <c r="FI866" s="7"/>
      <c r="FJ866" s="7"/>
      <c r="FK866" s="7"/>
      <c r="FL866" s="7"/>
      <c r="FM866" s="7"/>
      <c r="FN866" s="7"/>
      <c r="FO866" s="7"/>
      <c r="FP866" s="7"/>
      <c r="FQ866" s="7"/>
      <c r="FR866" s="7"/>
      <c r="FS866" s="7"/>
      <c r="FT866" s="7"/>
      <c r="FU866" s="7"/>
      <c r="FV866" s="7"/>
      <c r="FW866" s="7"/>
      <c r="FX866" s="7"/>
      <c r="FY866" s="7"/>
      <c r="FZ866" s="7"/>
      <c r="GA866" s="7"/>
      <c r="GB866" s="7"/>
      <c r="GC866" s="7"/>
      <c r="GD866" s="7"/>
      <c r="GE866" s="7"/>
      <c r="GF866" s="7"/>
      <c r="GG866" s="7"/>
      <c r="GH866" s="7"/>
      <c r="GI866" s="7"/>
      <c r="GJ866" s="7"/>
      <c r="GK866" s="7"/>
      <c r="GL866" s="7"/>
      <c r="GM866" s="7"/>
      <c r="GN866" s="7"/>
      <c r="GO866" s="7"/>
      <c r="GP866" s="7"/>
      <c r="GQ866" s="7"/>
      <c r="GR866" s="7"/>
      <c r="GS866" s="7"/>
      <c r="GT866" s="7"/>
      <c r="GU866" s="7"/>
      <c r="GV866" s="7"/>
      <c r="GW866" s="7"/>
      <c r="GX866" s="7"/>
      <c r="GY866" s="7"/>
      <c r="GZ866" s="7"/>
      <c r="HA866" s="7"/>
      <c r="HB866" s="7"/>
      <c r="HC866" s="7"/>
      <c r="HD866" s="7"/>
      <c r="HE866" s="7"/>
      <c r="HF866" s="7"/>
      <c r="HG866" s="7"/>
      <c r="HH866" s="7"/>
      <c r="HI866" s="7"/>
      <c r="HJ866" s="7"/>
      <c r="HK866" s="7"/>
      <c r="HL866" s="7"/>
      <c r="HM866" s="7"/>
      <c r="HN866" s="7"/>
      <c r="HO866" s="7"/>
      <c r="HP866" s="7"/>
      <c r="HQ866" s="7"/>
      <c r="HR866" s="7"/>
      <c r="HS866" s="7"/>
      <c r="HT866" s="7"/>
      <c r="HU866" s="7"/>
      <c r="HV866" s="7"/>
      <c r="HW866" s="7"/>
      <c r="HX866" s="7"/>
      <c r="HY866" s="7"/>
      <c r="HZ866" s="7"/>
      <c r="IA866" s="7"/>
      <c r="IB866" s="7"/>
      <c r="IC866" s="7"/>
      <c r="ID866" s="7"/>
      <c r="IE866" s="7"/>
      <c r="IF866" s="7"/>
      <c r="IG866" s="7"/>
      <c r="IH866" s="7"/>
      <c r="II866" s="7"/>
      <c r="IJ866" s="7"/>
      <c r="IK866" s="7"/>
      <c r="IL866" s="7"/>
      <c r="IM866" s="7"/>
      <c r="IN866" s="7"/>
      <c r="IO866" s="7"/>
      <c r="IP866" s="7"/>
      <c r="IQ866" s="7"/>
      <c r="IR866" s="7"/>
      <c r="IS866" s="7"/>
      <c r="IT866" s="7"/>
      <c r="IU866" s="7"/>
      <c r="IV866" s="7"/>
      <c r="IW866" s="7"/>
      <c r="IX866" s="7"/>
      <c r="IY866" s="7"/>
      <c r="IZ866" s="7"/>
      <c r="JA866" s="7"/>
      <c r="JB866" s="7"/>
      <c r="JC866" s="7"/>
      <c r="JD866" s="7"/>
      <c r="JE866" s="7"/>
      <c r="JF866" s="7"/>
      <c r="JG866" s="7"/>
      <c r="JH866" s="7"/>
      <c r="JI866" s="7"/>
      <c r="JJ866" s="7"/>
      <c r="JK866" s="7"/>
      <c r="JL866" s="7"/>
      <c r="JM866" s="7"/>
      <c r="JN866" s="7"/>
      <c r="JO866" s="7"/>
      <c r="JP866" s="7"/>
      <c r="JQ866" s="7"/>
      <c r="JR866" s="7"/>
      <c r="JS866" s="7"/>
      <c r="JT866" s="7"/>
      <c r="JU866" s="7"/>
      <c r="JV866" s="7"/>
      <c r="JW866" s="7"/>
      <c r="JX866" s="7"/>
      <c r="JY866" s="7"/>
      <c r="JZ866" s="7"/>
      <c r="KA866" s="7"/>
      <c r="KB866" s="7"/>
      <c r="KC866" s="7"/>
      <c r="KD866" s="7"/>
      <c r="KE866" s="7"/>
      <c r="KF866" s="7"/>
      <c r="KG866" s="7"/>
      <c r="KH866" s="7"/>
      <c r="KI866" s="7"/>
      <c r="KJ866" s="7"/>
      <c r="KK866" s="7"/>
      <c r="KL866" s="7"/>
      <c r="KM866" s="7"/>
      <c r="KN866" s="7"/>
      <c r="KO866" s="7"/>
      <c r="KP866" s="7"/>
      <c r="KQ866" s="7"/>
      <c r="KR866" s="7"/>
      <c r="KS866" s="7"/>
      <c r="KT866" s="7"/>
      <c r="KU866" s="7"/>
      <c r="KV866" s="7"/>
      <c r="KW866" s="7"/>
      <c r="KX866" s="7"/>
      <c r="KY866" s="7"/>
      <c r="KZ866" s="7"/>
      <c r="LA866" s="7"/>
      <c r="LB866" s="7"/>
      <c r="LC866" s="7"/>
      <c r="LD866" s="7"/>
      <c r="LE866" s="7"/>
      <c r="LF866" s="7"/>
      <c r="LG866" s="7"/>
      <c r="LH866" s="7"/>
      <c r="LI866" s="7"/>
      <c r="LJ866" s="7"/>
      <c r="LK866" s="7"/>
      <c r="LL866" s="7"/>
      <c r="LM866" s="7"/>
      <c r="LN866" s="7"/>
      <c r="LO866" s="7"/>
      <c r="LP866" s="7"/>
      <c r="LQ866" s="7"/>
      <c r="LR866" s="7"/>
      <c r="LS866" s="7"/>
      <c r="LT866" s="7"/>
      <c r="LU866" s="7"/>
      <c r="LV866" s="7"/>
      <c r="LW866" s="7"/>
      <c r="LX866" s="7"/>
      <c r="LY866" s="7"/>
      <c r="LZ866" s="7"/>
      <c r="MA866" s="7"/>
      <c r="MB866" s="7"/>
      <c r="MC866" s="7"/>
      <c r="MD866" s="7"/>
      <c r="ME866" s="7"/>
      <c r="MF866" s="7"/>
      <c r="MG866" s="7"/>
      <c r="MH866" s="7"/>
      <c r="MI866" s="7"/>
      <c r="MJ866" s="7"/>
      <c r="MK866" s="7"/>
      <c r="ML866" s="7"/>
      <c r="MM866" s="7"/>
      <c r="MN866" s="7"/>
      <c r="MO866" s="7"/>
      <c r="MP866" s="7"/>
      <c r="MQ866" s="7"/>
      <c r="MR866" s="7"/>
      <c r="MS866" s="7"/>
      <c r="MT866" s="7"/>
      <c r="MU866" s="7"/>
      <c r="MV866" s="7"/>
      <c r="MW866" s="7"/>
      <c r="MX866" s="7"/>
      <c r="MY866" s="7"/>
      <c r="MZ866" s="7"/>
      <c r="NA866" s="7"/>
      <c r="NB866" s="7"/>
      <c r="NC866" s="7"/>
      <c r="ND866" s="7"/>
      <c r="NE866" s="7"/>
      <c r="NF866" s="7"/>
      <c r="NG866" s="7"/>
      <c r="NH866" s="7"/>
      <c r="NI866" s="7"/>
      <c r="NJ866" s="7"/>
      <c r="NK866" s="7"/>
      <c r="NL866" s="7"/>
      <c r="NM866" s="7"/>
      <c r="NN866" s="7"/>
      <c r="NO866" s="7"/>
      <c r="NP866" s="7"/>
      <c r="NQ866" s="7"/>
      <c r="NR866" s="7"/>
      <c r="NS866" s="7"/>
      <c r="NT866" s="7"/>
      <c r="NU866" s="7"/>
      <c r="NV866" s="7"/>
      <c r="NW866" s="7"/>
      <c r="NX866" s="7"/>
      <c r="NY866" s="7"/>
      <c r="NZ866" s="7"/>
      <c r="OA866" s="7"/>
      <c r="OB866" s="7"/>
      <c r="OC866" s="7"/>
      <c r="OD866" s="7"/>
      <c r="OE866" s="7"/>
      <c r="OF866" s="7"/>
      <c r="OG866" s="7"/>
      <c r="OH866" s="7"/>
      <c r="OI866" s="7"/>
      <c r="OJ866" s="7"/>
      <c r="OK866" s="7"/>
      <c r="OL866" s="7"/>
      <c r="OM866" s="7"/>
      <c r="ON866" s="7"/>
      <c r="OO866" s="7"/>
      <c r="OP866" s="7"/>
      <c r="OQ866" s="7"/>
      <c r="OR866" s="7"/>
      <c r="OS866" s="7"/>
      <c r="OT866" s="7"/>
      <c r="OU866" s="7"/>
      <c r="OV866" s="7"/>
      <c r="OW866" s="7"/>
      <c r="OX866" s="7"/>
      <c r="OY866" s="7"/>
      <c r="OZ866" s="7"/>
      <c r="PA866" s="7"/>
      <c r="PB866" s="7"/>
      <c r="PC866" s="7"/>
      <c r="PD866" s="7"/>
      <c r="PE866" s="7"/>
      <c r="PF866" s="7"/>
      <c r="PG866" s="7"/>
      <c r="PH866" s="7"/>
      <c r="PI866" s="7"/>
      <c r="PJ866" s="7"/>
      <c r="PK866" s="7"/>
      <c r="PL866" s="7"/>
      <c r="PM866" s="7"/>
      <c r="PN866" s="7"/>
      <c r="PO866" s="7"/>
      <c r="PP866" s="7"/>
      <c r="PQ866" s="7"/>
      <c r="PR866" s="7"/>
      <c r="PS866" s="7"/>
      <c r="PT866" s="7"/>
      <c r="PU866" s="7"/>
      <c r="PV866" s="7"/>
      <c r="PW866" s="7"/>
      <c r="PX866" s="7"/>
      <c r="PY866" s="7"/>
      <c r="PZ866" s="7"/>
      <c r="QA866" s="7"/>
      <c r="QB866" s="7"/>
      <c r="QC866" s="7"/>
      <c r="QD866" s="7"/>
      <c r="QE866" s="7"/>
      <c r="QF866" s="7"/>
      <c r="QG866" s="7"/>
      <c r="QH866" s="7"/>
      <c r="QI866" s="7"/>
      <c r="QJ866" s="7"/>
      <c r="QK866" s="7"/>
      <c r="QL866" s="7"/>
      <c r="QM866" s="7"/>
      <c r="QN866" s="7"/>
      <c r="QO866" s="7"/>
      <c r="QP866" s="7"/>
      <c r="QQ866" s="7"/>
      <c r="QR866" s="7"/>
      <c r="QS866" s="7"/>
      <c r="QT866" s="7"/>
      <c r="QU866" s="7"/>
      <c r="QV866" s="7"/>
      <c r="QW866" s="7"/>
      <c r="QX866" s="7"/>
      <c r="QY866" s="7"/>
      <c r="QZ866" s="7"/>
      <c r="RA866" s="7"/>
      <c r="RB866" s="7"/>
      <c r="RC866" s="7"/>
      <c r="RD866" s="7"/>
      <c r="RE866" s="7"/>
      <c r="RF866" s="7"/>
      <c r="RG866" s="7"/>
      <c r="RH866" s="7"/>
      <c r="RI866" s="7"/>
      <c r="RJ866" s="7"/>
      <c r="RK866" s="7"/>
      <c r="RL866" s="7"/>
      <c r="RM866" s="7"/>
      <c r="RN866" s="7"/>
      <c r="RO866" s="7"/>
      <c r="RP866" s="7"/>
      <c r="RQ866" s="7"/>
      <c r="RR866" s="7"/>
      <c r="RS866" s="7"/>
      <c r="RT866" s="7"/>
      <c r="RU866" s="7"/>
      <c r="RV866" s="7"/>
      <c r="RW866" s="7"/>
      <c r="RX866" s="7"/>
      <c r="RY866" s="7"/>
      <c r="RZ866" s="7"/>
      <c r="SA866" s="7"/>
      <c r="SB866" s="7"/>
      <c r="SC866" s="7"/>
      <c r="SD866" s="7"/>
      <c r="SE866" s="7"/>
      <c r="SF866" s="7"/>
      <c r="SG866" s="7"/>
      <c r="SH866" s="7"/>
      <c r="SI866" s="7"/>
      <c r="SJ866" s="7"/>
      <c r="SK866" s="7"/>
    </row>
    <row r="867" ht="14.2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  <c r="DT867" s="7"/>
      <c r="DU867" s="7"/>
      <c r="DV867" s="7"/>
      <c r="DW867" s="7"/>
      <c r="DX867" s="7"/>
      <c r="DY867" s="7"/>
      <c r="DZ867" s="7"/>
      <c r="EA867" s="7"/>
      <c r="EB867" s="7"/>
      <c r="EC867" s="7"/>
      <c r="ED867" s="7"/>
      <c r="EE867" s="7"/>
      <c r="EF867" s="7"/>
      <c r="EG867" s="7"/>
      <c r="EH867" s="7"/>
      <c r="EI867" s="7"/>
      <c r="EJ867" s="7"/>
      <c r="EK867" s="7"/>
      <c r="EL867" s="7"/>
      <c r="EM867" s="7"/>
      <c r="EN867" s="7"/>
      <c r="EO867" s="7"/>
      <c r="EP867" s="7"/>
      <c r="EQ867" s="7"/>
      <c r="ER867" s="7"/>
      <c r="ES867" s="7"/>
      <c r="ET867" s="7"/>
      <c r="EU867" s="7"/>
      <c r="EV867" s="7"/>
      <c r="EW867" s="7"/>
      <c r="EX867" s="7"/>
      <c r="EY867" s="7"/>
      <c r="EZ867" s="7"/>
      <c r="FA867" s="7"/>
      <c r="FB867" s="7"/>
      <c r="FC867" s="7"/>
      <c r="FD867" s="7"/>
      <c r="FE867" s="7"/>
      <c r="FF867" s="7"/>
      <c r="FG867" s="7"/>
      <c r="FH867" s="7"/>
      <c r="FI867" s="7"/>
      <c r="FJ867" s="7"/>
      <c r="FK867" s="7"/>
      <c r="FL867" s="7"/>
      <c r="FM867" s="7"/>
      <c r="FN867" s="7"/>
      <c r="FO867" s="7"/>
      <c r="FP867" s="7"/>
      <c r="FQ867" s="7"/>
      <c r="FR867" s="7"/>
      <c r="FS867" s="7"/>
      <c r="FT867" s="7"/>
      <c r="FU867" s="7"/>
      <c r="FV867" s="7"/>
      <c r="FW867" s="7"/>
      <c r="FX867" s="7"/>
      <c r="FY867" s="7"/>
      <c r="FZ867" s="7"/>
      <c r="GA867" s="7"/>
      <c r="GB867" s="7"/>
      <c r="GC867" s="7"/>
      <c r="GD867" s="7"/>
      <c r="GE867" s="7"/>
      <c r="GF867" s="7"/>
      <c r="GG867" s="7"/>
      <c r="GH867" s="7"/>
      <c r="GI867" s="7"/>
      <c r="GJ867" s="7"/>
      <c r="GK867" s="7"/>
      <c r="GL867" s="7"/>
      <c r="GM867" s="7"/>
      <c r="GN867" s="7"/>
      <c r="GO867" s="7"/>
      <c r="GP867" s="7"/>
      <c r="GQ867" s="7"/>
      <c r="GR867" s="7"/>
      <c r="GS867" s="7"/>
      <c r="GT867" s="7"/>
      <c r="GU867" s="7"/>
      <c r="GV867" s="7"/>
      <c r="GW867" s="7"/>
      <c r="GX867" s="7"/>
      <c r="GY867" s="7"/>
      <c r="GZ867" s="7"/>
      <c r="HA867" s="7"/>
      <c r="HB867" s="7"/>
      <c r="HC867" s="7"/>
      <c r="HD867" s="7"/>
      <c r="HE867" s="7"/>
      <c r="HF867" s="7"/>
      <c r="HG867" s="7"/>
      <c r="HH867" s="7"/>
      <c r="HI867" s="7"/>
      <c r="HJ867" s="7"/>
      <c r="HK867" s="7"/>
      <c r="HL867" s="7"/>
      <c r="HM867" s="7"/>
      <c r="HN867" s="7"/>
      <c r="HO867" s="7"/>
      <c r="HP867" s="7"/>
      <c r="HQ867" s="7"/>
      <c r="HR867" s="7"/>
      <c r="HS867" s="7"/>
      <c r="HT867" s="7"/>
      <c r="HU867" s="7"/>
      <c r="HV867" s="7"/>
      <c r="HW867" s="7"/>
      <c r="HX867" s="7"/>
      <c r="HY867" s="7"/>
      <c r="HZ867" s="7"/>
      <c r="IA867" s="7"/>
      <c r="IB867" s="7"/>
      <c r="IC867" s="7"/>
      <c r="ID867" s="7"/>
      <c r="IE867" s="7"/>
      <c r="IF867" s="7"/>
      <c r="IG867" s="7"/>
      <c r="IH867" s="7"/>
      <c r="II867" s="7"/>
      <c r="IJ867" s="7"/>
      <c r="IK867" s="7"/>
      <c r="IL867" s="7"/>
      <c r="IM867" s="7"/>
      <c r="IN867" s="7"/>
      <c r="IO867" s="7"/>
      <c r="IP867" s="7"/>
      <c r="IQ867" s="7"/>
      <c r="IR867" s="7"/>
      <c r="IS867" s="7"/>
      <c r="IT867" s="7"/>
      <c r="IU867" s="7"/>
      <c r="IV867" s="7"/>
      <c r="IW867" s="7"/>
      <c r="IX867" s="7"/>
      <c r="IY867" s="7"/>
      <c r="IZ867" s="7"/>
      <c r="JA867" s="7"/>
      <c r="JB867" s="7"/>
      <c r="JC867" s="7"/>
      <c r="JD867" s="7"/>
      <c r="JE867" s="7"/>
      <c r="JF867" s="7"/>
      <c r="JG867" s="7"/>
      <c r="JH867" s="7"/>
      <c r="JI867" s="7"/>
      <c r="JJ867" s="7"/>
      <c r="JK867" s="7"/>
      <c r="JL867" s="7"/>
      <c r="JM867" s="7"/>
      <c r="JN867" s="7"/>
      <c r="JO867" s="7"/>
      <c r="JP867" s="7"/>
      <c r="JQ867" s="7"/>
      <c r="JR867" s="7"/>
      <c r="JS867" s="7"/>
      <c r="JT867" s="7"/>
      <c r="JU867" s="7"/>
      <c r="JV867" s="7"/>
      <c r="JW867" s="7"/>
      <c r="JX867" s="7"/>
      <c r="JY867" s="7"/>
      <c r="JZ867" s="7"/>
      <c r="KA867" s="7"/>
      <c r="KB867" s="7"/>
      <c r="KC867" s="7"/>
      <c r="KD867" s="7"/>
      <c r="KE867" s="7"/>
      <c r="KF867" s="7"/>
      <c r="KG867" s="7"/>
      <c r="KH867" s="7"/>
      <c r="KI867" s="7"/>
      <c r="KJ867" s="7"/>
      <c r="KK867" s="7"/>
      <c r="KL867" s="7"/>
      <c r="KM867" s="7"/>
      <c r="KN867" s="7"/>
      <c r="KO867" s="7"/>
      <c r="KP867" s="7"/>
      <c r="KQ867" s="7"/>
      <c r="KR867" s="7"/>
      <c r="KS867" s="7"/>
      <c r="KT867" s="7"/>
      <c r="KU867" s="7"/>
      <c r="KV867" s="7"/>
      <c r="KW867" s="7"/>
      <c r="KX867" s="7"/>
      <c r="KY867" s="7"/>
      <c r="KZ867" s="7"/>
      <c r="LA867" s="7"/>
      <c r="LB867" s="7"/>
      <c r="LC867" s="7"/>
      <c r="LD867" s="7"/>
      <c r="LE867" s="7"/>
      <c r="LF867" s="7"/>
      <c r="LG867" s="7"/>
      <c r="LH867" s="7"/>
      <c r="LI867" s="7"/>
      <c r="LJ867" s="7"/>
      <c r="LK867" s="7"/>
      <c r="LL867" s="7"/>
      <c r="LM867" s="7"/>
      <c r="LN867" s="7"/>
      <c r="LO867" s="7"/>
      <c r="LP867" s="7"/>
      <c r="LQ867" s="7"/>
      <c r="LR867" s="7"/>
      <c r="LS867" s="7"/>
      <c r="LT867" s="7"/>
      <c r="LU867" s="7"/>
      <c r="LV867" s="7"/>
      <c r="LW867" s="7"/>
      <c r="LX867" s="7"/>
      <c r="LY867" s="7"/>
      <c r="LZ867" s="7"/>
      <c r="MA867" s="7"/>
      <c r="MB867" s="7"/>
      <c r="MC867" s="7"/>
      <c r="MD867" s="7"/>
      <c r="ME867" s="7"/>
      <c r="MF867" s="7"/>
      <c r="MG867" s="7"/>
      <c r="MH867" s="7"/>
      <c r="MI867" s="7"/>
      <c r="MJ867" s="7"/>
      <c r="MK867" s="7"/>
      <c r="ML867" s="7"/>
      <c r="MM867" s="7"/>
      <c r="MN867" s="7"/>
      <c r="MO867" s="7"/>
      <c r="MP867" s="7"/>
      <c r="MQ867" s="7"/>
      <c r="MR867" s="7"/>
      <c r="MS867" s="7"/>
      <c r="MT867" s="7"/>
      <c r="MU867" s="7"/>
      <c r="MV867" s="7"/>
      <c r="MW867" s="7"/>
      <c r="MX867" s="7"/>
      <c r="MY867" s="7"/>
      <c r="MZ867" s="7"/>
      <c r="NA867" s="7"/>
      <c r="NB867" s="7"/>
      <c r="NC867" s="7"/>
      <c r="ND867" s="7"/>
      <c r="NE867" s="7"/>
      <c r="NF867" s="7"/>
      <c r="NG867" s="7"/>
      <c r="NH867" s="7"/>
      <c r="NI867" s="7"/>
      <c r="NJ867" s="7"/>
      <c r="NK867" s="7"/>
      <c r="NL867" s="7"/>
      <c r="NM867" s="7"/>
      <c r="NN867" s="7"/>
      <c r="NO867" s="7"/>
      <c r="NP867" s="7"/>
      <c r="NQ867" s="7"/>
      <c r="NR867" s="7"/>
      <c r="NS867" s="7"/>
      <c r="NT867" s="7"/>
      <c r="NU867" s="7"/>
      <c r="NV867" s="7"/>
      <c r="NW867" s="7"/>
      <c r="NX867" s="7"/>
      <c r="NY867" s="7"/>
      <c r="NZ867" s="7"/>
      <c r="OA867" s="7"/>
      <c r="OB867" s="7"/>
      <c r="OC867" s="7"/>
      <c r="OD867" s="7"/>
      <c r="OE867" s="7"/>
      <c r="OF867" s="7"/>
      <c r="OG867" s="7"/>
      <c r="OH867" s="7"/>
      <c r="OI867" s="7"/>
      <c r="OJ867" s="7"/>
      <c r="OK867" s="7"/>
      <c r="OL867" s="7"/>
      <c r="OM867" s="7"/>
      <c r="ON867" s="7"/>
      <c r="OO867" s="7"/>
      <c r="OP867" s="7"/>
      <c r="OQ867" s="7"/>
      <c r="OR867" s="7"/>
      <c r="OS867" s="7"/>
      <c r="OT867" s="7"/>
      <c r="OU867" s="7"/>
      <c r="OV867" s="7"/>
      <c r="OW867" s="7"/>
      <c r="OX867" s="7"/>
      <c r="OY867" s="7"/>
      <c r="OZ867" s="7"/>
      <c r="PA867" s="7"/>
      <c r="PB867" s="7"/>
      <c r="PC867" s="7"/>
      <c r="PD867" s="7"/>
      <c r="PE867" s="7"/>
      <c r="PF867" s="7"/>
      <c r="PG867" s="7"/>
      <c r="PH867" s="7"/>
      <c r="PI867" s="7"/>
      <c r="PJ867" s="7"/>
      <c r="PK867" s="7"/>
      <c r="PL867" s="7"/>
      <c r="PM867" s="7"/>
      <c r="PN867" s="7"/>
      <c r="PO867" s="7"/>
      <c r="PP867" s="7"/>
      <c r="PQ867" s="7"/>
      <c r="PR867" s="7"/>
      <c r="PS867" s="7"/>
      <c r="PT867" s="7"/>
      <c r="PU867" s="7"/>
      <c r="PV867" s="7"/>
      <c r="PW867" s="7"/>
      <c r="PX867" s="7"/>
      <c r="PY867" s="7"/>
      <c r="PZ867" s="7"/>
      <c r="QA867" s="7"/>
      <c r="QB867" s="7"/>
      <c r="QC867" s="7"/>
      <c r="QD867" s="7"/>
      <c r="QE867" s="7"/>
      <c r="QF867" s="7"/>
      <c r="QG867" s="7"/>
      <c r="QH867" s="7"/>
      <c r="QI867" s="7"/>
      <c r="QJ867" s="7"/>
      <c r="QK867" s="7"/>
      <c r="QL867" s="7"/>
      <c r="QM867" s="7"/>
      <c r="QN867" s="7"/>
      <c r="QO867" s="7"/>
      <c r="QP867" s="7"/>
      <c r="QQ867" s="7"/>
      <c r="QR867" s="7"/>
      <c r="QS867" s="7"/>
      <c r="QT867" s="7"/>
      <c r="QU867" s="7"/>
      <c r="QV867" s="7"/>
      <c r="QW867" s="7"/>
      <c r="QX867" s="7"/>
      <c r="QY867" s="7"/>
      <c r="QZ867" s="7"/>
      <c r="RA867" s="7"/>
      <c r="RB867" s="7"/>
      <c r="RC867" s="7"/>
      <c r="RD867" s="7"/>
      <c r="RE867" s="7"/>
      <c r="RF867" s="7"/>
      <c r="RG867" s="7"/>
      <c r="RH867" s="7"/>
      <c r="RI867" s="7"/>
      <c r="RJ867" s="7"/>
      <c r="RK867" s="7"/>
      <c r="RL867" s="7"/>
      <c r="RM867" s="7"/>
      <c r="RN867" s="7"/>
      <c r="RO867" s="7"/>
      <c r="RP867" s="7"/>
      <c r="RQ867" s="7"/>
      <c r="RR867" s="7"/>
      <c r="RS867" s="7"/>
      <c r="RT867" s="7"/>
      <c r="RU867" s="7"/>
      <c r="RV867" s="7"/>
      <c r="RW867" s="7"/>
      <c r="RX867" s="7"/>
      <c r="RY867" s="7"/>
      <c r="RZ867" s="7"/>
      <c r="SA867" s="7"/>
      <c r="SB867" s="7"/>
      <c r="SC867" s="7"/>
      <c r="SD867" s="7"/>
      <c r="SE867" s="7"/>
      <c r="SF867" s="7"/>
      <c r="SG867" s="7"/>
      <c r="SH867" s="7"/>
      <c r="SI867" s="7"/>
      <c r="SJ867" s="7"/>
      <c r="SK867" s="7"/>
    </row>
    <row r="868" ht="14.2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  <c r="DT868" s="7"/>
      <c r="DU868" s="7"/>
      <c r="DV868" s="7"/>
      <c r="DW868" s="7"/>
      <c r="DX868" s="7"/>
      <c r="DY868" s="7"/>
      <c r="DZ868" s="7"/>
      <c r="EA868" s="7"/>
      <c r="EB868" s="7"/>
      <c r="EC868" s="7"/>
      <c r="ED868" s="7"/>
      <c r="EE868" s="7"/>
      <c r="EF868" s="7"/>
      <c r="EG868" s="7"/>
      <c r="EH868" s="7"/>
      <c r="EI868" s="7"/>
      <c r="EJ868" s="7"/>
      <c r="EK868" s="7"/>
      <c r="EL868" s="7"/>
      <c r="EM868" s="7"/>
      <c r="EN868" s="7"/>
      <c r="EO868" s="7"/>
      <c r="EP868" s="7"/>
      <c r="EQ868" s="7"/>
      <c r="ER868" s="7"/>
      <c r="ES868" s="7"/>
      <c r="ET868" s="7"/>
      <c r="EU868" s="7"/>
      <c r="EV868" s="7"/>
      <c r="EW868" s="7"/>
      <c r="EX868" s="7"/>
      <c r="EY868" s="7"/>
      <c r="EZ868" s="7"/>
      <c r="FA868" s="7"/>
      <c r="FB868" s="7"/>
      <c r="FC868" s="7"/>
      <c r="FD868" s="7"/>
      <c r="FE868" s="7"/>
      <c r="FF868" s="7"/>
      <c r="FG868" s="7"/>
      <c r="FH868" s="7"/>
      <c r="FI868" s="7"/>
      <c r="FJ868" s="7"/>
      <c r="FK868" s="7"/>
      <c r="FL868" s="7"/>
      <c r="FM868" s="7"/>
      <c r="FN868" s="7"/>
      <c r="FO868" s="7"/>
      <c r="FP868" s="7"/>
      <c r="FQ868" s="7"/>
      <c r="FR868" s="7"/>
      <c r="FS868" s="7"/>
      <c r="FT868" s="7"/>
      <c r="FU868" s="7"/>
      <c r="FV868" s="7"/>
      <c r="FW868" s="7"/>
      <c r="FX868" s="7"/>
      <c r="FY868" s="7"/>
      <c r="FZ868" s="7"/>
      <c r="GA868" s="7"/>
      <c r="GB868" s="7"/>
      <c r="GC868" s="7"/>
      <c r="GD868" s="7"/>
      <c r="GE868" s="7"/>
      <c r="GF868" s="7"/>
      <c r="GG868" s="7"/>
      <c r="GH868" s="7"/>
      <c r="GI868" s="7"/>
      <c r="GJ868" s="7"/>
      <c r="GK868" s="7"/>
      <c r="GL868" s="7"/>
      <c r="GM868" s="7"/>
      <c r="GN868" s="7"/>
      <c r="GO868" s="7"/>
      <c r="GP868" s="7"/>
      <c r="GQ868" s="7"/>
      <c r="GR868" s="7"/>
      <c r="GS868" s="7"/>
      <c r="GT868" s="7"/>
      <c r="GU868" s="7"/>
      <c r="GV868" s="7"/>
      <c r="GW868" s="7"/>
      <c r="GX868" s="7"/>
      <c r="GY868" s="7"/>
      <c r="GZ868" s="7"/>
      <c r="HA868" s="7"/>
      <c r="HB868" s="7"/>
      <c r="HC868" s="7"/>
      <c r="HD868" s="7"/>
      <c r="HE868" s="7"/>
      <c r="HF868" s="7"/>
      <c r="HG868" s="7"/>
      <c r="HH868" s="7"/>
      <c r="HI868" s="7"/>
      <c r="HJ868" s="7"/>
      <c r="HK868" s="7"/>
      <c r="HL868" s="7"/>
      <c r="HM868" s="7"/>
      <c r="HN868" s="7"/>
      <c r="HO868" s="7"/>
      <c r="HP868" s="7"/>
      <c r="HQ868" s="7"/>
      <c r="HR868" s="7"/>
      <c r="HS868" s="7"/>
      <c r="HT868" s="7"/>
      <c r="HU868" s="7"/>
      <c r="HV868" s="7"/>
      <c r="HW868" s="7"/>
      <c r="HX868" s="7"/>
      <c r="HY868" s="7"/>
      <c r="HZ868" s="7"/>
      <c r="IA868" s="7"/>
      <c r="IB868" s="7"/>
      <c r="IC868" s="7"/>
      <c r="ID868" s="7"/>
      <c r="IE868" s="7"/>
      <c r="IF868" s="7"/>
      <c r="IG868" s="7"/>
      <c r="IH868" s="7"/>
      <c r="II868" s="7"/>
      <c r="IJ868" s="7"/>
      <c r="IK868" s="7"/>
      <c r="IL868" s="7"/>
      <c r="IM868" s="7"/>
      <c r="IN868" s="7"/>
      <c r="IO868" s="7"/>
      <c r="IP868" s="7"/>
      <c r="IQ868" s="7"/>
      <c r="IR868" s="7"/>
      <c r="IS868" s="7"/>
      <c r="IT868" s="7"/>
      <c r="IU868" s="7"/>
      <c r="IV868" s="7"/>
      <c r="IW868" s="7"/>
      <c r="IX868" s="7"/>
      <c r="IY868" s="7"/>
      <c r="IZ868" s="7"/>
      <c r="JA868" s="7"/>
      <c r="JB868" s="7"/>
      <c r="JC868" s="7"/>
      <c r="JD868" s="7"/>
      <c r="JE868" s="7"/>
      <c r="JF868" s="7"/>
      <c r="JG868" s="7"/>
      <c r="JH868" s="7"/>
      <c r="JI868" s="7"/>
      <c r="JJ868" s="7"/>
      <c r="JK868" s="7"/>
      <c r="JL868" s="7"/>
      <c r="JM868" s="7"/>
      <c r="JN868" s="7"/>
      <c r="JO868" s="7"/>
      <c r="JP868" s="7"/>
      <c r="JQ868" s="7"/>
      <c r="JR868" s="7"/>
      <c r="JS868" s="7"/>
      <c r="JT868" s="7"/>
      <c r="JU868" s="7"/>
      <c r="JV868" s="7"/>
      <c r="JW868" s="7"/>
      <c r="JX868" s="7"/>
      <c r="JY868" s="7"/>
      <c r="JZ868" s="7"/>
      <c r="KA868" s="7"/>
      <c r="KB868" s="7"/>
      <c r="KC868" s="7"/>
      <c r="KD868" s="7"/>
      <c r="KE868" s="7"/>
      <c r="KF868" s="7"/>
      <c r="KG868" s="7"/>
      <c r="KH868" s="7"/>
      <c r="KI868" s="7"/>
      <c r="KJ868" s="7"/>
      <c r="KK868" s="7"/>
      <c r="KL868" s="7"/>
      <c r="KM868" s="7"/>
      <c r="KN868" s="7"/>
      <c r="KO868" s="7"/>
      <c r="KP868" s="7"/>
      <c r="KQ868" s="7"/>
      <c r="KR868" s="7"/>
      <c r="KS868" s="7"/>
      <c r="KT868" s="7"/>
      <c r="KU868" s="7"/>
      <c r="KV868" s="7"/>
      <c r="KW868" s="7"/>
      <c r="KX868" s="7"/>
      <c r="KY868" s="7"/>
      <c r="KZ868" s="7"/>
      <c r="LA868" s="7"/>
      <c r="LB868" s="7"/>
      <c r="LC868" s="7"/>
      <c r="LD868" s="7"/>
      <c r="LE868" s="7"/>
      <c r="LF868" s="7"/>
      <c r="LG868" s="7"/>
      <c r="LH868" s="7"/>
      <c r="LI868" s="7"/>
      <c r="LJ868" s="7"/>
      <c r="LK868" s="7"/>
      <c r="LL868" s="7"/>
      <c r="LM868" s="7"/>
      <c r="LN868" s="7"/>
      <c r="LO868" s="7"/>
      <c r="LP868" s="7"/>
      <c r="LQ868" s="7"/>
      <c r="LR868" s="7"/>
      <c r="LS868" s="7"/>
      <c r="LT868" s="7"/>
      <c r="LU868" s="7"/>
      <c r="LV868" s="7"/>
      <c r="LW868" s="7"/>
      <c r="LX868" s="7"/>
      <c r="LY868" s="7"/>
      <c r="LZ868" s="7"/>
      <c r="MA868" s="7"/>
      <c r="MB868" s="7"/>
      <c r="MC868" s="7"/>
      <c r="MD868" s="7"/>
      <c r="ME868" s="7"/>
      <c r="MF868" s="7"/>
      <c r="MG868" s="7"/>
      <c r="MH868" s="7"/>
      <c r="MI868" s="7"/>
      <c r="MJ868" s="7"/>
      <c r="MK868" s="7"/>
      <c r="ML868" s="7"/>
      <c r="MM868" s="7"/>
      <c r="MN868" s="7"/>
      <c r="MO868" s="7"/>
      <c r="MP868" s="7"/>
      <c r="MQ868" s="7"/>
      <c r="MR868" s="7"/>
      <c r="MS868" s="7"/>
      <c r="MT868" s="7"/>
      <c r="MU868" s="7"/>
      <c r="MV868" s="7"/>
      <c r="MW868" s="7"/>
      <c r="MX868" s="7"/>
      <c r="MY868" s="7"/>
      <c r="MZ868" s="7"/>
      <c r="NA868" s="7"/>
      <c r="NB868" s="7"/>
      <c r="NC868" s="7"/>
      <c r="ND868" s="7"/>
      <c r="NE868" s="7"/>
      <c r="NF868" s="7"/>
      <c r="NG868" s="7"/>
      <c r="NH868" s="7"/>
      <c r="NI868" s="7"/>
      <c r="NJ868" s="7"/>
      <c r="NK868" s="7"/>
      <c r="NL868" s="7"/>
      <c r="NM868" s="7"/>
      <c r="NN868" s="7"/>
      <c r="NO868" s="7"/>
      <c r="NP868" s="7"/>
      <c r="NQ868" s="7"/>
      <c r="NR868" s="7"/>
      <c r="NS868" s="7"/>
      <c r="NT868" s="7"/>
      <c r="NU868" s="7"/>
      <c r="NV868" s="7"/>
      <c r="NW868" s="7"/>
      <c r="NX868" s="7"/>
      <c r="NY868" s="7"/>
      <c r="NZ868" s="7"/>
      <c r="OA868" s="7"/>
      <c r="OB868" s="7"/>
      <c r="OC868" s="7"/>
      <c r="OD868" s="7"/>
      <c r="OE868" s="7"/>
      <c r="OF868" s="7"/>
      <c r="OG868" s="7"/>
      <c r="OH868" s="7"/>
      <c r="OI868" s="7"/>
      <c r="OJ868" s="7"/>
      <c r="OK868" s="7"/>
      <c r="OL868" s="7"/>
      <c r="OM868" s="7"/>
      <c r="ON868" s="7"/>
      <c r="OO868" s="7"/>
      <c r="OP868" s="7"/>
      <c r="OQ868" s="7"/>
      <c r="OR868" s="7"/>
      <c r="OS868" s="7"/>
      <c r="OT868" s="7"/>
      <c r="OU868" s="7"/>
      <c r="OV868" s="7"/>
      <c r="OW868" s="7"/>
      <c r="OX868" s="7"/>
      <c r="OY868" s="7"/>
      <c r="OZ868" s="7"/>
      <c r="PA868" s="7"/>
      <c r="PB868" s="7"/>
      <c r="PC868" s="7"/>
      <c r="PD868" s="7"/>
      <c r="PE868" s="7"/>
      <c r="PF868" s="7"/>
      <c r="PG868" s="7"/>
      <c r="PH868" s="7"/>
      <c r="PI868" s="7"/>
      <c r="PJ868" s="7"/>
      <c r="PK868" s="7"/>
      <c r="PL868" s="7"/>
      <c r="PM868" s="7"/>
      <c r="PN868" s="7"/>
      <c r="PO868" s="7"/>
      <c r="PP868" s="7"/>
      <c r="PQ868" s="7"/>
      <c r="PR868" s="7"/>
      <c r="PS868" s="7"/>
      <c r="PT868" s="7"/>
      <c r="PU868" s="7"/>
      <c r="PV868" s="7"/>
      <c r="PW868" s="7"/>
      <c r="PX868" s="7"/>
      <c r="PY868" s="7"/>
      <c r="PZ868" s="7"/>
      <c r="QA868" s="7"/>
      <c r="QB868" s="7"/>
      <c r="QC868" s="7"/>
      <c r="QD868" s="7"/>
      <c r="QE868" s="7"/>
      <c r="QF868" s="7"/>
      <c r="QG868" s="7"/>
      <c r="QH868" s="7"/>
      <c r="QI868" s="7"/>
      <c r="QJ868" s="7"/>
      <c r="QK868" s="7"/>
      <c r="QL868" s="7"/>
      <c r="QM868" s="7"/>
      <c r="QN868" s="7"/>
      <c r="QO868" s="7"/>
      <c r="QP868" s="7"/>
      <c r="QQ868" s="7"/>
      <c r="QR868" s="7"/>
      <c r="QS868" s="7"/>
      <c r="QT868" s="7"/>
      <c r="QU868" s="7"/>
      <c r="QV868" s="7"/>
      <c r="QW868" s="7"/>
      <c r="QX868" s="7"/>
      <c r="QY868" s="7"/>
      <c r="QZ868" s="7"/>
      <c r="RA868" s="7"/>
      <c r="RB868" s="7"/>
      <c r="RC868" s="7"/>
      <c r="RD868" s="7"/>
      <c r="RE868" s="7"/>
      <c r="RF868" s="7"/>
      <c r="RG868" s="7"/>
      <c r="RH868" s="7"/>
      <c r="RI868" s="7"/>
      <c r="RJ868" s="7"/>
      <c r="RK868" s="7"/>
      <c r="RL868" s="7"/>
      <c r="RM868" s="7"/>
      <c r="RN868" s="7"/>
      <c r="RO868" s="7"/>
      <c r="RP868" s="7"/>
      <c r="RQ868" s="7"/>
      <c r="RR868" s="7"/>
      <c r="RS868" s="7"/>
      <c r="RT868" s="7"/>
      <c r="RU868" s="7"/>
      <c r="RV868" s="7"/>
      <c r="RW868" s="7"/>
      <c r="RX868" s="7"/>
      <c r="RY868" s="7"/>
      <c r="RZ868" s="7"/>
      <c r="SA868" s="7"/>
      <c r="SB868" s="7"/>
      <c r="SC868" s="7"/>
      <c r="SD868" s="7"/>
      <c r="SE868" s="7"/>
      <c r="SF868" s="7"/>
      <c r="SG868" s="7"/>
      <c r="SH868" s="7"/>
      <c r="SI868" s="7"/>
      <c r="SJ868" s="7"/>
      <c r="SK868" s="7"/>
    </row>
    <row r="869" ht="14.2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  <c r="DT869" s="7"/>
      <c r="DU869" s="7"/>
      <c r="DV869" s="7"/>
      <c r="DW869" s="7"/>
      <c r="DX869" s="7"/>
      <c r="DY869" s="7"/>
      <c r="DZ869" s="7"/>
      <c r="EA869" s="7"/>
      <c r="EB869" s="7"/>
      <c r="EC869" s="7"/>
      <c r="ED869" s="7"/>
      <c r="EE869" s="7"/>
      <c r="EF869" s="7"/>
      <c r="EG869" s="7"/>
      <c r="EH869" s="7"/>
      <c r="EI869" s="7"/>
      <c r="EJ869" s="7"/>
      <c r="EK869" s="7"/>
      <c r="EL869" s="7"/>
      <c r="EM869" s="7"/>
      <c r="EN869" s="7"/>
      <c r="EO869" s="7"/>
      <c r="EP869" s="7"/>
      <c r="EQ869" s="7"/>
      <c r="ER869" s="7"/>
      <c r="ES869" s="7"/>
      <c r="ET869" s="7"/>
      <c r="EU869" s="7"/>
      <c r="EV869" s="7"/>
      <c r="EW869" s="7"/>
      <c r="EX869" s="7"/>
      <c r="EY869" s="7"/>
      <c r="EZ869" s="7"/>
      <c r="FA869" s="7"/>
      <c r="FB869" s="7"/>
      <c r="FC869" s="7"/>
      <c r="FD869" s="7"/>
      <c r="FE869" s="7"/>
      <c r="FF869" s="7"/>
      <c r="FG869" s="7"/>
      <c r="FH869" s="7"/>
      <c r="FI869" s="7"/>
      <c r="FJ869" s="7"/>
      <c r="FK869" s="7"/>
      <c r="FL869" s="7"/>
      <c r="FM869" s="7"/>
      <c r="FN869" s="7"/>
      <c r="FO869" s="7"/>
      <c r="FP869" s="7"/>
      <c r="FQ869" s="7"/>
      <c r="FR869" s="7"/>
      <c r="FS869" s="7"/>
      <c r="FT869" s="7"/>
      <c r="FU869" s="7"/>
      <c r="FV869" s="7"/>
      <c r="FW869" s="7"/>
      <c r="FX869" s="7"/>
      <c r="FY869" s="7"/>
      <c r="FZ869" s="7"/>
      <c r="GA869" s="7"/>
      <c r="GB869" s="7"/>
      <c r="GC869" s="7"/>
      <c r="GD869" s="7"/>
      <c r="GE869" s="7"/>
      <c r="GF869" s="7"/>
      <c r="GG869" s="7"/>
      <c r="GH869" s="7"/>
      <c r="GI869" s="7"/>
      <c r="GJ869" s="7"/>
      <c r="GK869" s="7"/>
      <c r="GL869" s="7"/>
      <c r="GM869" s="7"/>
      <c r="GN869" s="7"/>
      <c r="GO869" s="7"/>
      <c r="GP869" s="7"/>
      <c r="GQ869" s="7"/>
      <c r="GR869" s="7"/>
      <c r="GS869" s="7"/>
      <c r="GT869" s="7"/>
      <c r="GU869" s="7"/>
      <c r="GV869" s="7"/>
      <c r="GW869" s="7"/>
      <c r="GX869" s="7"/>
      <c r="GY869" s="7"/>
      <c r="GZ869" s="7"/>
      <c r="HA869" s="7"/>
      <c r="HB869" s="7"/>
      <c r="HC869" s="7"/>
      <c r="HD869" s="7"/>
      <c r="HE869" s="7"/>
      <c r="HF869" s="7"/>
      <c r="HG869" s="7"/>
      <c r="HH869" s="7"/>
      <c r="HI869" s="7"/>
      <c r="HJ869" s="7"/>
      <c r="HK869" s="7"/>
      <c r="HL869" s="7"/>
      <c r="HM869" s="7"/>
      <c r="HN869" s="7"/>
      <c r="HO869" s="7"/>
      <c r="HP869" s="7"/>
      <c r="HQ869" s="7"/>
      <c r="HR869" s="7"/>
      <c r="HS869" s="7"/>
      <c r="HT869" s="7"/>
      <c r="HU869" s="7"/>
      <c r="HV869" s="7"/>
      <c r="HW869" s="7"/>
      <c r="HX869" s="7"/>
      <c r="HY869" s="7"/>
      <c r="HZ869" s="7"/>
      <c r="IA869" s="7"/>
      <c r="IB869" s="7"/>
      <c r="IC869" s="7"/>
      <c r="ID869" s="7"/>
      <c r="IE869" s="7"/>
      <c r="IF869" s="7"/>
      <c r="IG869" s="7"/>
      <c r="IH869" s="7"/>
      <c r="II869" s="7"/>
      <c r="IJ869" s="7"/>
      <c r="IK869" s="7"/>
      <c r="IL869" s="7"/>
      <c r="IM869" s="7"/>
      <c r="IN869" s="7"/>
      <c r="IO869" s="7"/>
      <c r="IP869" s="7"/>
      <c r="IQ869" s="7"/>
      <c r="IR869" s="7"/>
      <c r="IS869" s="7"/>
      <c r="IT869" s="7"/>
      <c r="IU869" s="7"/>
      <c r="IV869" s="7"/>
      <c r="IW869" s="7"/>
      <c r="IX869" s="7"/>
      <c r="IY869" s="7"/>
      <c r="IZ869" s="7"/>
      <c r="JA869" s="7"/>
      <c r="JB869" s="7"/>
      <c r="JC869" s="7"/>
      <c r="JD869" s="7"/>
      <c r="JE869" s="7"/>
      <c r="JF869" s="7"/>
      <c r="JG869" s="7"/>
      <c r="JH869" s="7"/>
      <c r="JI869" s="7"/>
      <c r="JJ869" s="7"/>
      <c r="JK869" s="7"/>
      <c r="JL869" s="7"/>
      <c r="JM869" s="7"/>
      <c r="JN869" s="7"/>
      <c r="JO869" s="7"/>
      <c r="JP869" s="7"/>
      <c r="JQ869" s="7"/>
      <c r="JR869" s="7"/>
      <c r="JS869" s="7"/>
      <c r="JT869" s="7"/>
      <c r="JU869" s="7"/>
      <c r="JV869" s="7"/>
      <c r="JW869" s="7"/>
      <c r="JX869" s="7"/>
      <c r="JY869" s="7"/>
      <c r="JZ869" s="7"/>
      <c r="KA869" s="7"/>
      <c r="KB869" s="7"/>
      <c r="KC869" s="7"/>
      <c r="KD869" s="7"/>
      <c r="KE869" s="7"/>
      <c r="KF869" s="7"/>
      <c r="KG869" s="7"/>
      <c r="KH869" s="7"/>
      <c r="KI869" s="7"/>
      <c r="KJ869" s="7"/>
      <c r="KK869" s="7"/>
      <c r="KL869" s="7"/>
      <c r="KM869" s="7"/>
      <c r="KN869" s="7"/>
      <c r="KO869" s="7"/>
      <c r="KP869" s="7"/>
      <c r="KQ869" s="7"/>
      <c r="KR869" s="7"/>
      <c r="KS869" s="7"/>
      <c r="KT869" s="7"/>
      <c r="KU869" s="7"/>
      <c r="KV869" s="7"/>
      <c r="KW869" s="7"/>
      <c r="KX869" s="7"/>
      <c r="KY869" s="7"/>
      <c r="KZ869" s="7"/>
      <c r="LA869" s="7"/>
      <c r="LB869" s="7"/>
      <c r="LC869" s="7"/>
      <c r="LD869" s="7"/>
      <c r="LE869" s="7"/>
      <c r="LF869" s="7"/>
      <c r="LG869" s="7"/>
      <c r="LH869" s="7"/>
      <c r="LI869" s="7"/>
      <c r="LJ869" s="7"/>
      <c r="LK869" s="7"/>
      <c r="LL869" s="7"/>
      <c r="LM869" s="7"/>
      <c r="LN869" s="7"/>
      <c r="LO869" s="7"/>
      <c r="LP869" s="7"/>
      <c r="LQ869" s="7"/>
      <c r="LR869" s="7"/>
      <c r="LS869" s="7"/>
      <c r="LT869" s="7"/>
      <c r="LU869" s="7"/>
      <c r="LV869" s="7"/>
      <c r="LW869" s="7"/>
      <c r="LX869" s="7"/>
      <c r="LY869" s="7"/>
      <c r="LZ869" s="7"/>
      <c r="MA869" s="7"/>
      <c r="MB869" s="7"/>
      <c r="MC869" s="7"/>
      <c r="MD869" s="7"/>
      <c r="ME869" s="7"/>
      <c r="MF869" s="7"/>
      <c r="MG869" s="7"/>
      <c r="MH869" s="7"/>
      <c r="MI869" s="7"/>
      <c r="MJ869" s="7"/>
      <c r="MK869" s="7"/>
      <c r="ML869" s="7"/>
      <c r="MM869" s="7"/>
      <c r="MN869" s="7"/>
      <c r="MO869" s="7"/>
      <c r="MP869" s="7"/>
      <c r="MQ869" s="7"/>
      <c r="MR869" s="7"/>
      <c r="MS869" s="7"/>
      <c r="MT869" s="7"/>
      <c r="MU869" s="7"/>
      <c r="MV869" s="7"/>
      <c r="MW869" s="7"/>
      <c r="MX869" s="7"/>
      <c r="MY869" s="7"/>
      <c r="MZ869" s="7"/>
      <c r="NA869" s="7"/>
      <c r="NB869" s="7"/>
      <c r="NC869" s="7"/>
      <c r="ND869" s="7"/>
      <c r="NE869" s="7"/>
      <c r="NF869" s="7"/>
      <c r="NG869" s="7"/>
      <c r="NH869" s="7"/>
      <c r="NI869" s="7"/>
      <c r="NJ869" s="7"/>
      <c r="NK869" s="7"/>
      <c r="NL869" s="7"/>
      <c r="NM869" s="7"/>
      <c r="NN869" s="7"/>
      <c r="NO869" s="7"/>
      <c r="NP869" s="7"/>
      <c r="NQ869" s="7"/>
      <c r="NR869" s="7"/>
      <c r="NS869" s="7"/>
      <c r="NT869" s="7"/>
      <c r="NU869" s="7"/>
      <c r="NV869" s="7"/>
      <c r="NW869" s="7"/>
      <c r="NX869" s="7"/>
      <c r="NY869" s="7"/>
      <c r="NZ869" s="7"/>
      <c r="OA869" s="7"/>
      <c r="OB869" s="7"/>
      <c r="OC869" s="7"/>
      <c r="OD869" s="7"/>
      <c r="OE869" s="7"/>
      <c r="OF869" s="7"/>
      <c r="OG869" s="7"/>
      <c r="OH869" s="7"/>
      <c r="OI869" s="7"/>
      <c r="OJ869" s="7"/>
      <c r="OK869" s="7"/>
      <c r="OL869" s="7"/>
      <c r="OM869" s="7"/>
      <c r="ON869" s="7"/>
      <c r="OO869" s="7"/>
      <c r="OP869" s="7"/>
      <c r="OQ869" s="7"/>
      <c r="OR869" s="7"/>
      <c r="OS869" s="7"/>
      <c r="OT869" s="7"/>
      <c r="OU869" s="7"/>
      <c r="OV869" s="7"/>
      <c r="OW869" s="7"/>
      <c r="OX869" s="7"/>
      <c r="OY869" s="7"/>
      <c r="OZ869" s="7"/>
      <c r="PA869" s="7"/>
      <c r="PB869" s="7"/>
      <c r="PC869" s="7"/>
      <c r="PD869" s="7"/>
      <c r="PE869" s="7"/>
      <c r="PF869" s="7"/>
      <c r="PG869" s="7"/>
      <c r="PH869" s="7"/>
      <c r="PI869" s="7"/>
      <c r="PJ869" s="7"/>
      <c r="PK869" s="7"/>
      <c r="PL869" s="7"/>
      <c r="PM869" s="7"/>
      <c r="PN869" s="7"/>
      <c r="PO869" s="7"/>
      <c r="PP869" s="7"/>
      <c r="PQ869" s="7"/>
      <c r="PR869" s="7"/>
      <c r="PS869" s="7"/>
      <c r="PT869" s="7"/>
      <c r="PU869" s="7"/>
      <c r="PV869" s="7"/>
      <c r="PW869" s="7"/>
      <c r="PX869" s="7"/>
      <c r="PY869" s="7"/>
      <c r="PZ869" s="7"/>
      <c r="QA869" s="7"/>
      <c r="QB869" s="7"/>
      <c r="QC869" s="7"/>
      <c r="QD869" s="7"/>
      <c r="QE869" s="7"/>
      <c r="QF869" s="7"/>
      <c r="QG869" s="7"/>
      <c r="QH869" s="7"/>
      <c r="QI869" s="7"/>
      <c r="QJ869" s="7"/>
      <c r="QK869" s="7"/>
      <c r="QL869" s="7"/>
      <c r="QM869" s="7"/>
      <c r="QN869" s="7"/>
      <c r="QO869" s="7"/>
      <c r="QP869" s="7"/>
      <c r="QQ869" s="7"/>
      <c r="QR869" s="7"/>
      <c r="QS869" s="7"/>
      <c r="QT869" s="7"/>
      <c r="QU869" s="7"/>
      <c r="QV869" s="7"/>
      <c r="QW869" s="7"/>
      <c r="QX869" s="7"/>
      <c r="QY869" s="7"/>
      <c r="QZ869" s="7"/>
      <c r="RA869" s="7"/>
      <c r="RB869" s="7"/>
      <c r="RC869" s="7"/>
      <c r="RD869" s="7"/>
      <c r="RE869" s="7"/>
      <c r="RF869" s="7"/>
      <c r="RG869" s="7"/>
      <c r="RH869" s="7"/>
      <c r="RI869" s="7"/>
      <c r="RJ869" s="7"/>
      <c r="RK869" s="7"/>
      <c r="RL869" s="7"/>
      <c r="RM869" s="7"/>
      <c r="RN869" s="7"/>
      <c r="RO869" s="7"/>
      <c r="RP869" s="7"/>
      <c r="RQ869" s="7"/>
      <c r="RR869" s="7"/>
      <c r="RS869" s="7"/>
      <c r="RT869" s="7"/>
      <c r="RU869" s="7"/>
      <c r="RV869" s="7"/>
      <c r="RW869" s="7"/>
      <c r="RX869" s="7"/>
      <c r="RY869" s="7"/>
      <c r="RZ869" s="7"/>
      <c r="SA869" s="7"/>
      <c r="SB869" s="7"/>
      <c r="SC869" s="7"/>
      <c r="SD869" s="7"/>
      <c r="SE869" s="7"/>
      <c r="SF869" s="7"/>
      <c r="SG869" s="7"/>
      <c r="SH869" s="7"/>
      <c r="SI869" s="7"/>
      <c r="SJ869" s="7"/>
      <c r="SK869" s="7"/>
    </row>
    <row r="870" ht="14.2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  <c r="DT870" s="7"/>
      <c r="DU870" s="7"/>
      <c r="DV870" s="7"/>
      <c r="DW870" s="7"/>
      <c r="DX870" s="7"/>
      <c r="DY870" s="7"/>
      <c r="DZ870" s="7"/>
      <c r="EA870" s="7"/>
      <c r="EB870" s="7"/>
      <c r="EC870" s="7"/>
      <c r="ED870" s="7"/>
      <c r="EE870" s="7"/>
      <c r="EF870" s="7"/>
      <c r="EG870" s="7"/>
      <c r="EH870" s="7"/>
      <c r="EI870" s="7"/>
      <c r="EJ870" s="7"/>
      <c r="EK870" s="7"/>
      <c r="EL870" s="7"/>
      <c r="EM870" s="7"/>
      <c r="EN870" s="7"/>
      <c r="EO870" s="7"/>
      <c r="EP870" s="7"/>
      <c r="EQ870" s="7"/>
      <c r="ER870" s="7"/>
      <c r="ES870" s="7"/>
      <c r="ET870" s="7"/>
      <c r="EU870" s="7"/>
      <c r="EV870" s="7"/>
      <c r="EW870" s="7"/>
      <c r="EX870" s="7"/>
      <c r="EY870" s="7"/>
      <c r="EZ870" s="7"/>
      <c r="FA870" s="7"/>
      <c r="FB870" s="7"/>
      <c r="FC870" s="7"/>
      <c r="FD870" s="7"/>
      <c r="FE870" s="7"/>
      <c r="FF870" s="7"/>
      <c r="FG870" s="7"/>
      <c r="FH870" s="7"/>
      <c r="FI870" s="7"/>
      <c r="FJ870" s="7"/>
      <c r="FK870" s="7"/>
      <c r="FL870" s="7"/>
      <c r="FM870" s="7"/>
      <c r="FN870" s="7"/>
      <c r="FO870" s="7"/>
      <c r="FP870" s="7"/>
      <c r="FQ870" s="7"/>
      <c r="FR870" s="7"/>
      <c r="FS870" s="7"/>
      <c r="FT870" s="7"/>
      <c r="FU870" s="7"/>
      <c r="FV870" s="7"/>
      <c r="FW870" s="7"/>
      <c r="FX870" s="7"/>
      <c r="FY870" s="7"/>
      <c r="FZ870" s="7"/>
      <c r="GA870" s="7"/>
      <c r="GB870" s="7"/>
      <c r="GC870" s="7"/>
      <c r="GD870" s="7"/>
      <c r="GE870" s="7"/>
      <c r="GF870" s="7"/>
      <c r="GG870" s="7"/>
      <c r="GH870" s="7"/>
      <c r="GI870" s="7"/>
      <c r="GJ870" s="7"/>
      <c r="GK870" s="7"/>
      <c r="GL870" s="7"/>
      <c r="GM870" s="7"/>
      <c r="GN870" s="7"/>
      <c r="GO870" s="7"/>
      <c r="GP870" s="7"/>
      <c r="GQ870" s="7"/>
      <c r="GR870" s="7"/>
      <c r="GS870" s="7"/>
      <c r="GT870" s="7"/>
      <c r="GU870" s="7"/>
      <c r="GV870" s="7"/>
      <c r="GW870" s="7"/>
      <c r="GX870" s="7"/>
      <c r="GY870" s="7"/>
      <c r="GZ870" s="7"/>
      <c r="HA870" s="7"/>
      <c r="HB870" s="7"/>
      <c r="HC870" s="7"/>
      <c r="HD870" s="7"/>
      <c r="HE870" s="7"/>
      <c r="HF870" s="7"/>
      <c r="HG870" s="7"/>
      <c r="HH870" s="7"/>
      <c r="HI870" s="7"/>
      <c r="HJ870" s="7"/>
      <c r="HK870" s="7"/>
      <c r="HL870" s="7"/>
      <c r="HM870" s="7"/>
      <c r="HN870" s="7"/>
      <c r="HO870" s="7"/>
      <c r="HP870" s="7"/>
      <c r="HQ870" s="7"/>
      <c r="HR870" s="7"/>
      <c r="HS870" s="7"/>
      <c r="HT870" s="7"/>
      <c r="HU870" s="7"/>
      <c r="HV870" s="7"/>
      <c r="HW870" s="7"/>
      <c r="HX870" s="7"/>
      <c r="HY870" s="7"/>
      <c r="HZ870" s="7"/>
      <c r="IA870" s="7"/>
      <c r="IB870" s="7"/>
      <c r="IC870" s="7"/>
      <c r="ID870" s="7"/>
      <c r="IE870" s="7"/>
      <c r="IF870" s="7"/>
      <c r="IG870" s="7"/>
      <c r="IH870" s="7"/>
      <c r="II870" s="7"/>
      <c r="IJ870" s="7"/>
      <c r="IK870" s="7"/>
      <c r="IL870" s="7"/>
      <c r="IM870" s="7"/>
      <c r="IN870" s="7"/>
      <c r="IO870" s="7"/>
      <c r="IP870" s="7"/>
      <c r="IQ870" s="7"/>
      <c r="IR870" s="7"/>
      <c r="IS870" s="7"/>
      <c r="IT870" s="7"/>
      <c r="IU870" s="7"/>
      <c r="IV870" s="7"/>
      <c r="IW870" s="7"/>
      <c r="IX870" s="7"/>
      <c r="IY870" s="7"/>
      <c r="IZ870" s="7"/>
      <c r="JA870" s="7"/>
      <c r="JB870" s="7"/>
      <c r="JC870" s="7"/>
      <c r="JD870" s="7"/>
      <c r="JE870" s="7"/>
      <c r="JF870" s="7"/>
      <c r="JG870" s="7"/>
      <c r="JH870" s="7"/>
      <c r="JI870" s="7"/>
      <c r="JJ870" s="7"/>
      <c r="JK870" s="7"/>
      <c r="JL870" s="7"/>
      <c r="JM870" s="7"/>
      <c r="JN870" s="7"/>
      <c r="JO870" s="7"/>
      <c r="JP870" s="7"/>
      <c r="JQ870" s="7"/>
      <c r="JR870" s="7"/>
      <c r="JS870" s="7"/>
      <c r="JT870" s="7"/>
      <c r="JU870" s="7"/>
      <c r="JV870" s="7"/>
      <c r="JW870" s="7"/>
      <c r="JX870" s="7"/>
      <c r="JY870" s="7"/>
      <c r="JZ870" s="7"/>
      <c r="KA870" s="7"/>
      <c r="KB870" s="7"/>
      <c r="KC870" s="7"/>
      <c r="KD870" s="7"/>
      <c r="KE870" s="7"/>
      <c r="KF870" s="7"/>
      <c r="KG870" s="7"/>
      <c r="KH870" s="7"/>
      <c r="KI870" s="7"/>
      <c r="KJ870" s="7"/>
      <c r="KK870" s="7"/>
      <c r="KL870" s="7"/>
      <c r="KM870" s="7"/>
      <c r="KN870" s="7"/>
      <c r="KO870" s="7"/>
      <c r="KP870" s="7"/>
      <c r="KQ870" s="7"/>
      <c r="KR870" s="7"/>
      <c r="KS870" s="7"/>
      <c r="KT870" s="7"/>
      <c r="KU870" s="7"/>
      <c r="KV870" s="7"/>
      <c r="KW870" s="7"/>
      <c r="KX870" s="7"/>
      <c r="KY870" s="7"/>
      <c r="KZ870" s="7"/>
      <c r="LA870" s="7"/>
      <c r="LB870" s="7"/>
      <c r="LC870" s="7"/>
      <c r="LD870" s="7"/>
      <c r="LE870" s="7"/>
      <c r="LF870" s="7"/>
      <c r="LG870" s="7"/>
      <c r="LH870" s="7"/>
      <c r="LI870" s="7"/>
      <c r="LJ870" s="7"/>
      <c r="LK870" s="7"/>
      <c r="LL870" s="7"/>
      <c r="LM870" s="7"/>
      <c r="LN870" s="7"/>
      <c r="LO870" s="7"/>
      <c r="LP870" s="7"/>
      <c r="LQ870" s="7"/>
      <c r="LR870" s="7"/>
      <c r="LS870" s="7"/>
      <c r="LT870" s="7"/>
      <c r="LU870" s="7"/>
      <c r="LV870" s="7"/>
      <c r="LW870" s="7"/>
      <c r="LX870" s="7"/>
      <c r="LY870" s="7"/>
      <c r="LZ870" s="7"/>
      <c r="MA870" s="7"/>
      <c r="MB870" s="7"/>
      <c r="MC870" s="7"/>
      <c r="MD870" s="7"/>
      <c r="ME870" s="7"/>
      <c r="MF870" s="7"/>
      <c r="MG870" s="7"/>
      <c r="MH870" s="7"/>
      <c r="MI870" s="7"/>
      <c r="MJ870" s="7"/>
      <c r="MK870" s="7"/>
      <c r="ML870" s="7"/>
      <c r="MM870" s="7"/>
      <c r="MN870" s="7"/>
      <c r="MO870" s="7"/>
      <c r="MP870" s="7"/>
      <c r="MQ870" s="7"/>
      <c r="MR870" s="7"/>
      <c r="MS870" s="7"/>
      <c r="MT870" s="7"/>
      <c r="MU870" s="7"/>
      <c r="MV870" s="7"/>
      <c r="MW870" s="7"/>
      <c r="MX870" s="7"/>
      <c r="MY870" s="7"/>
      <c r="MZ870" s="7"/>
      <c r="NA870" s="7"/>
      <c r="NB870" s="7"/>
      <c r="NC870" s="7"/>
      <c r="ND870" s="7"/>
      <c r="NE870" s="7"/>
      <c r="NF870" s="7"/>
      <c r="NG870" s="7"/>
      <c r="NH870" s="7"/>
      <c r="NI870" s="7"/>
      <c r="NJ870" s="7"/>
      <c r="NK870" s="7"/>
      <c r="NL870" s="7"/>
      <c r="NM870" s="7"/>
      <c r="NN870" s="7"/>
      <c r="NO870" s="7"/>
      <c r="NP870" s="7"/>
      <c r="NQ870" s="7"/>
      <c r="NR870" s="7"/>
      <c r="NS870" s="7"/>
      <c r="NT870" s="7"/>
      <c r="NU870" s="7"/>
      <c r="NV870" s="7"/>
      <c r="NW870" s="7"/>
      <c r="NX870" s="7"/>
      <c r="NY870" s="7"/>
      <c r="NZ870" s="7"/>
      <c r="OA870" s="7"/>
      <c r="OB870" s="7"/>
      <c r="OC870" s="7"/>
      <c r="OD870" s="7"/>
      <c r="OE870" s="7"/>
      <c r="OF870" s="7"/>
      <c r="OG870" s="7"/>
      <c r="OH870" s="7"/>
      <c r="OI870" s="7"/>
      <c r="OJ870" s="7"/>
      <c r="OK870" s="7"/>
      <c r="OL870" s="7"/>
      <c r="OM870" s="7"/>
      <c r="ON870" s="7"/>
      <c r="OO870" s="7"/>
      <c r="OP870" s="7"/>
      <c r="OQ870" s="7"/>
      <c r="OR870" s="7"/>
      <c r="OS870" s="7"/>
      <c r="OT870" s="7"/>
      <c r="OU870" s="7"/>
      <c r="OV870" s="7"/>
      <c r="OW870" s="7"/>
      <c r="OX870" s="7"/>
      <c r="OY870" s="7"/>
      <c r="OZ870" s="7"/>
      <c r="PA870" s="7"/>
      <c r="PB870" s="7"/>
      <c r="PC870" s="7"/>
      <c r="PD870" s="7"/>
      <c r="PE870" s="7"/>
      <c r="PF870" s="7"/>
      <c r="PG870" s="7"/>
      <c r="PH870" s="7"/>
      <c r="PI870" s="7"/>
      <c r="PJ870" s="7"/>
      <c r="PK870" s="7"/>
      <c r="PL870" s="7"/>
      <c r="PM870" s="7"/>
      <c r="PN870" s="7"/>
      <c r="PO870" s="7"/>
      <c r="PP870" s="7"/>
      <c r="PQ870" s="7"/>
      <c r="PR870" s="7"/>
      <c r="PS870" s="7"/>
      <c r="PT870" s="7"/>
      <c r="PU870" s="7"/>
      <c r="PV870" s="7"/>
      <c r="PW870" s="7"/>
      <c r="PX870" s="7"/>
      <c r="PY870" s="7"/>
      <c r="PZ870" s="7"/>
      <c r="QA870" s="7"/>
      <c r="QB870" s="7"/>
      <c r="QC870" s="7"/>
      <c r="QD870" s="7"/>
      <c r="QE870" s="7"/>
      <c r="QF870" s="7"/>
      <c r="QG870" s="7"/>
      <c r="QH870" s="7"/>
      <c r="QI870" s="7"/>
      <c r="QJ870" s="7"/>
      <c r="QK870" s="7"/>
      <c r="QL870" s="7"/>
      <c r="QM870" s="7"/>
      <c r="QN870" s="7"/>
      <c r="QO870" s="7"/>
      <c r="QP870" s="7"/>
      <c r="QQ870" s="7"/>
      <c r="QR870" s="7"/>
      <c r="QS870" s="7"/>
      <c r="QT870" s="7"/>
      <c r="QU870" s="7"/>
      <c r="QV870" s="7"/>
      <c r="QW870" s="7"/>
      <c r="QX870" s="7"/>
      <c r="QY870" s="7"/>
      <c r="QZ870" s="7"/>
      <c r="RA870" s="7"/>
      <c r="RB870" s="7"/>
      <c r="RC870" s="7"/>
      <c r="RD870" s="7"/>
      <c r="RE870" s="7"/>
      <c r="RF870" s="7"/>
      <c r="RG870" s="7"/>
      <c r="RH870" s="7"/>
      <c r="RI870" s="7"/>
      <c r="RJ870" s="7"/>
      <c r="RK870" s="7"/>
      <c r="RL870" s="7"/>
      <c r="RM870" s="7"/>
      <c r="RN870" s="7"/>
      <c r="RO870" s="7"/>
      <c r="RP870" s="7"/>
      <c r="RQ870" s="7"/>
      <c r="RR870" s="7"/>
      <c r="RS870" s="7"/>
      <c r="RT870" s="7"/>
      <c r="RU870" s="7"/>
      <c r="RV870" s="7"/>
      <c r="RW870" s="7"/>
      <c r="RX870" s="7"/>
      <c r="RY870" s="7"/>
      <c r="RZ870" s="7"/>
      <c r="SA870" s="7"/>
      <c r="SB870" s="7"/>
      <c r="SC870" s="7"/>
      <c r="SD870" s="7"/>
      <c r="SE870" s="7"/>
      <c r="SF870" s="7"/>
      <c r="SG870" s="7"/>
      <c r="SH870" s="7"/>
      <c r="SI870" s="7"/>
      <c r="SJ870" s="7"/>
      <c r="SK870" s="7"/>
    </row>
    <row r="871" ht="14.2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  <c r="DT871" s="7"/>
      <c r="DU871" s="7"/>
      <c r="DV871" s="7"/>
      <c r="DW871" s="7"/>
      <c r="DX871" s="7"/>
      <c r="DY871" s="7"/>
      <c r="DZ871" s="7"/>
      <c r="EA871" s="7"/>
      <c r="EB871" s="7"/>
      <c r="EC871" s="7"/>
      <c r="ED871" s="7"/>
      <c r="EE871" s="7"/>
      <c r="EF871" s="7"/>
      <c r="EG871" s="7"/>
      <c r="EH871" s="7"/>
      <c r="EI871" s="7"/>
      <c r="EJ871" s="7"/>
      <c r="EK871" s="7"/>
      <c r="EL871" s="7"/>
      <c r="EM871" s="7"/>
      <c r="EN871" s="7"/>
      <c r="EO871" s="7"/>
      <c r="EP871" s="7"/>
      <c r="EQ871" s="7"/>
      <c r="ER871" s="7"/>
      <c r="ES871" s="7"/>
      <c r="ET871" s="7"/>
      <c r="EU871" s="7"/>
      <c r="EV871" s="7"/>
      <c r="EW871" s="7"/>
      <c r="EX871" s="7"/>
      <c r="EY871" s="7"/>
      <c r="EZ871" s="7"/>
      <c r="FA871" s="7"/>
      <c r="FB871" s="7"/>
      <c r="FC871" s="7"/>
      <c r="FD871" s="7"/>
      <c r="FE871" s="7"/>
      <c r="FF871" s="7"/>
      <c r="FG871" s="7"/>
      <c r="FH871" s="7"/>
      <c r="FI871" s="7"/>
      <c r="FJ871" s="7"/>
      <c r="FK871" s="7"/>
      <c r="FL871" s="7"/>
      <c r="FM871" s="7"/>
      <c r="FN871" s="7"/>
      <c r="FO871" s="7"/>
      <c r="FP871" s="7"/>
      <c r="FQ871" s="7"/>
      <c r="FR871" s="7"/>
      <c r="FS871" s="7"/>
      <c r="FT871" s="7"/>
      <c r="FU871" s="7"/>
      <c r="FV871" s="7"/>
      <c r="FW871" s="7"/>
      <c r="FX871" s="7"/>
      <c r="FY871" s="7"/>
      <c r="FZ871" s="7"/>
      <c r="GA871" s="7"/>
      <c r="GB871" s="7"/>
      <c r="GC871" s="7"/>
      <c r="GD871" s="7"/>
      <c r="GE871" s="7"/>
      <c r="GF871" s="7"/>
      <c r="GG871" s="7"/>
      <c r="GH871" s="7"/>
      <c r="GI871" s="7"/>
      <c r="GJ871" s="7"/>
      <c r="GK871" s="7"/>
      <c r="GL871" s="7"/>
      <c r="GM871" s="7"/>
      <c r="GN871" s="7"/>
      <c r="GO871" s="7"/>
      <c r="GP871" s="7"/>
      <c r="GQ871" s="7"/>
      <c r="GR871" s="7"/>
      <c r="GS871" s="7"/>
      <c r="GT871" s="7"/>
      <c r="GU871" s="7"/>
      <c r="GV871" s="7"/>
      <c r="GW871" s="7"/>
      <c r="GX871" s="7"/>
      <c r="GY871" s="7"/>
      <c r="GZ871" s="7"/>
      <c r="HA871" s="7"/>
      <c r="HB871" s="7"/>
      <c r="HC871" s="7"/>
      <c r="HD871" s="7"/>
      <c r="HE871" s="7"/>
      <c r="HF871" s="7"/>
      <c r="HG871" s="7"/>
      <c r="HH871" s="7"/>
      <c r="HI871" s="7"/>
      <c r="HJ871" s="7"/>
      <c r="HK871" s="7"/>
      <c r="HL871" s="7"/>
      <c r="HM871" s="7"/>
      <c r="HN871" s="7"/>
      <c r="HO871" s="7"/>
      <c r="HP871" s="7"/>
      <c r="HQ871" s="7"/>
      <c r="HR871" s="7"/>
      <c r="HS871" s="7"/>
      <c r="HT871" s="7"/>
      <c r="HU871" s="7"/>
      <c r="HV871" s="7"/>
      <c r="HW871" s="7"/>
      <c r="HX871" s="7"/>
      <c r="HY871" s="7"/>
      <c r="HZ871" s="7"/>
      <c r="IA871" s="7"/>
      <c r="IB871" s="7"/>
      <c r="IC871" s="7"/>
      <c r="ID871" s="7"/>
      <c r="IE871" s="7"/>
      <c r="IF871" s="7"/>
      <c r="IG871" s="7"/>
      <c r="IH871" s="7"/>
      <c r="II871" s="7"/>
      <c r="IJ871" s="7"/>
      <c r="IK871" s="7"/>
      <c r="IL871" s="7"/>
      <c r="IM871" s="7"/>
      <c r="IN871" s="7"/>
      <c r="IO871" s="7"/>
      <c r="IP871" s="7"/>
      <c r="IQ871" s="7"/>
      <c r="IR871" s="7"/>
      <c r="IS871" s="7"/>
      <c r="IT871" s="7"/>
      <c r="IU871" s="7"/>
      <c r="IV871" s="7"/>
      <c r="IW871" s="7"/>
      <c r="IX871" s="7"/>
      <c r="IY871" s="7"/>
      <c r="IZ871" s="7"/>
      <c r="JA871" s="7"/>
      <c r="JB871" s="7"/>
      <c r="JC871" s="7"/>
      <c r="JD871" s="7"/>
      <c r="JE871" s="7"/>
      <c r="JF871" s="7"/>
      <c r="JG871" s="7"/>
      <c r="JH871" s="7"/>
      <c r="JI871" s="7"/>
      <c r="JJ871" s="7"/>
      <c r="JK871" s="7"/>
      <c r="JL871" s="7"/>
      <c r="JM871" s="7"/>
      <c r="JN871" s="7"/>
      <c r="JO871" s="7"/>
      <c r="JP871" s="7"/>
      <c r="JQ871" s="7"/>
      <c r="JR871" s="7"/>
      <c r="JS871" s="7"/>
      <c r="JT871" s="7"/>
      <c r="JU871" s="7"/>
      <c r="JV871" s="7"/>
      <c r="JW871" s="7"/>
      <c r="JX871" s="7"/>
      <c r="JY871" s="7"/>
      <c r="JZ871" s="7"/>
      <c r="KA871" s="7"/>
      <c r="KB871" s="7"/>
      <c r="KC871" s="7"/>
      <c r="KD871" s="7"/>
      <c r="KE871" s="7"/>
      <c r="KF871" s="7"/>
      <c r="KG871" s="7"/>
      <c r="KH871" s="7"/>
      <c r="KI871" s="7"/>
      <c r="KJ871" s="7"/>
      <c r="KK871" s="7"/>
      <c r="KL871" s="7"/>
      <c r="KM871" s="7"/>
      <c r="KN871" s="7"/>
      <c r="KO871" s="7"/>
      <c r="KP871" s="7"/>
      <c r="KQ871" s="7"/>
      <c r="KR871" s="7"/>
      <c r="KS871" s="7"/>
      <c r="KT871" s="7"/>
      <c r="KU871" s="7"/>
      <c r="KV871" s="7"/>
      <c r="KW871" s="7"/>
      <c r="KX871" s="7"/>
      <c r="KY871" s="7"/>
      <c r="KZ871" s="7"/>
      <c r="LA871" s="7"/>
      <c r="LB871" s="7"/>
      <c r="LC871" s="7"/>
      <c r="LD871" s="7"/>
      <c r="LE871" s="7"/>
      <c r="LF871" s="7"/>
      <c r="LG871" s="7"/>
      <c r="LH871" s="7"/>
      <c r="LI871" s="7"/>
      <c r="LJ871" s="7"/>
      <c r="LK871" s="7"/>
      <c r="LL871" s="7"/>
      <c r="LM871" s="7"/>
      <c r="LN871" s="7"/>
      <c r="LO871" s="7"/>
      <c r="LP871" s="7"/>
      <c r="LQ871" s="7"/>
      <c r="LR871" s="7"/>
      <c r="LS871" s="7"/>
      <c r="LT871" s="7"/>
      <c r="LU871" s="7"/>
      <c r="LV871" s="7"/>
      <c r="LW871" s="7"/>
      <c r="LX871" s="7"/>
      <c r="LY871" s="7"/>
      <c r="LZ871" s="7"/>
      <c r="MA871" s="7"/>
      <c r="MB871" s="7"/>
      <c r="MC871" s="7"/>
      <c r="MD871" s="7"/>
      <c r="ME871" s="7"/>
      <c r="MF871" s="7"/>
      <c r="MG871" s="7"/>
      <c r="MH871" s="7"/>
      <c r="MI871" s="7"/>
      <c r="MJ871" s="7"/>
      <c r="MK871" s="7"/>
      <c r="ML871" s="7"/>
      <c r="MM871" s="7"/>
      <c r="MN871" s="7"/>
      <c r="MO871" s="7"/>
      <c r="MP871" s="7"/>
      <c r="MQ871" s="7"/>
      <c r="MR871" s="7"/>
      <c r="MS871" s="7"/>
      <c r="MT871" s="7"/>
      <c r="MU871" s="7"/>
      <c r="MV871" s="7"/>
      <c r="MW871" s="7"/>
      <c r="MX871" s="7"/>
      <c r="MY871" s="7"/>
      <c r="MZ871" s="7"/>
      <c r="NA871" s="7"/>
      <c r="NB871" s="7"/>
      <c r="NC871" s="7"/>
      <c r="ND871" s="7"/>
      <c r="NE871" s="7"/>
      <c r="NF871" s="7"/>
      <c r="NG871" s="7"/>
      <c r="NH871" s="7"/>
      <c r="NI871" s="7"/>
      <c r="NJ871" s="7"/>
      <c r="NK871" s="7"/>
      <c r="NL871" s="7"/>
      <c r="NM871" s="7"/>
      <c r="NN871" s="7"/>
      <c r="NO871" s="7"/>
      <c r="NP871" s="7"/>
      <c r="NQ871" s="7"/>
      <c r="NR871" s="7"/>
      <c r="NS871" s="7"/>
      <c r="NT871" s="7"/>
      <c r="NU871" s="7"/>
      <c r="NV871" s="7"/>
      <c r="NW871" s="7"/>
      <c r="NX871" s="7"/>
      <c r="NY871" s="7"/>
      <c r="NZ871" s="7"/>
      <c r="OA871" s="7"/>
      <c r="OB871" s="7"/>
      <c r="OC871" s="7"/>
      <c r="OD871" s="7"/>
      <c r="OE871" s="7"/>
      <c r="OF871" s="7"/>
      <c r="OG871" s="7"/>
      <c r="OH871" s="7"/>
      <c r="OI871" s="7"/>
      <c r="OJ871" s="7"/>
      <c r="OK871" s="7"/>
      <c r="OL871" s="7"/>
      <c r="OM871" s="7"/>
      <c r="ON871" s="7"/>
      <c r="OO871" s="7"/>
      <c r="OP871" s="7"/>
      <c r="OQ871" s="7"/>
      <c r="OR871" s="7"/>
      <c r="OS871" s="7"/>
      <c r="OT871" s="7"/>
      <c r="OU871" s="7"/>
      <c r="OV871" s="7"/>
      <c r="OW871" s="7"/>
      <c r="OX871" s="7"/>
      <c r="OY871" s="7"/>
      <c r="OZ871" s="7"/>
      <c r="PA871" s="7"/>
      <c r="PB871" s="7"/>
      <c r="PC871" s="7"/>
      <c r="PD871" s="7"/>
      <c r="PE871" s="7"/>
      <c r="PF871" s="7"/>
      <c r="PG871" s="7"/>
      <c r="PH871" s="7"/>
      <c r="PI871" s="7"/>
      <c r="PJ871" s="7"/>
      <c r="PK871" s="7"/>
      <c r="PL871" s="7"/>
      <c r="PM871" s="7"/>
      <c r="PN871" s="7"/>
      <c r="PO871" s="7"/>
      <c r="PP871" s="7"/>
      <c r="PQ871" s="7"/>
      <c r="PR871" s="7"/>
      <c r="PS871" s="7"/>
      <c r="PT871" s="7"/>
      <c r="PU871" s="7"/>
      <c r="PV871" s="7"/>
      <c r="PW871" s="7"/>
      <c r="PX871" s="7"/>
      <c r="PY871" s="7"/>
      <c r="PZ871" s="7"/>
      <c r="QA871" s="7"/>
      <c r="QB871" s="7"/>
      <c r="QC871" s="7"/>
      <c r="QD871" s="7"/>
      <c r="QE871" s="7"/>
      <c r="QF871" s="7"/>
      <c r="QG871" s="7"/>
      <c r="QH871" s="7"/>
      <c r="QI871" s="7"/>
      <c r="QJ871" s="7"/>
      <c r="QK871" s="7"/>
      <c r="QL871" s="7"/>
      <c r="QM871" s="7"/>
      <c r="QN871" s="7"/>
      <c r="QO871" s="7"/>
      <c r="QP871" s="7"/>
      <c r="QQ871" s="7"/>
      <c r="QR871" s="7"/>
      <c r="QS871" s="7"/>
      <c r="QT871" s="7"/>
      <c r="QU871" s="7"/>
      <c r="QV871" s="7"/>
      <c r="QW871" s="7"/>
      <c r="QX871" s="7"/>
      <c r="QY871" s="7"/>
      <c r="QZ871" s="7"/>
      <c r="RA871" s="7"/>
      <c r="RB871" s="7"/>
      <c r="RC871" s="7"/>
      <c r="RD871" s="7"/>
      <c r="RE871" s="7"/>
      <c r="RF871" s="7"/>
      <c r="RG871" s="7"/>
      <c r="RH871" s="7"/>
      <c r="RI871" s="7"/>
      <c r="RJ871" s="7"/>
      <c r="RK871" s="7"/>
      <c r="RL871" s="7"/>
      <c r="RM871" s="7"/>
      <c r="RN871" s="7"/>
      <c r="RO871" s="7"/>
      <c r="RP871" s="7"/>
      <c r="RQ871" s="7"/>
      <c r="RR871" s="7"/>
      <c r="RS871" s="7"/>
      <c r="RT871" s="7"/>
      <c r="RU871" s="7"/>
      <c r="RV871" s="7"/>
      <c r="RW871" s="7"/>
      <c r="RX871" s="7"/>
      <c r="RY871" s="7"/>
      <c r="RZ871" s="7"/>
      <c r="SA871" s="7"/>
      <c r="SB871" s="7"/>
      <c r="SC871" s="7"/>
      <c r="SD871" s="7"/>
      <c r="SE871" s="7"/>
      <c r="SF871" s="7"/>
      <c r="SG871" s="7"/>
      <c r="SH871" s="7"/>
      <c r="SI871" s="7"/>
      <c r="SJ871" s="7"/>
      <c r="SK871" s="7"/>
    </row>
    <row r="872" ht="14.2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  <c r="DT872" s="7"/>
      <c r="DU872" s="7"/>
      <c r="DV872" s="7"/>
      <c r="DW872" s="7"/>
      <c r="DX872" s="7"/>
      <c r="DY872" s="7"/>
      <c r="DZ872" s="7"/>
      <c r="EA872" s="7"/>
      <c r="EB872" s="7"/>
      <c r="EC872" s="7"/>
      <c r="ED872" s="7"/>
      <c r="EE872" s="7"/>
      <c r="EF872" s="7"/>
      <c r="EG872" s="7"/>
      <c r="EH872" s="7"/>
      <c r="EI872" s="7"/>
      <c r="EJ872" s="7"/>
      <c r="EK872" s="7"/>
      <c r="EL872" s="7"/>
      <c r="EM872" s="7"/>
      <c r="EN872" s="7"/>
      <c r="EO872" s="7"/>
      <c r="EP872" s="7"/>
      <c r="EQ872" s="7"/>
      <c r="ER872" s="7"/>
      <c r="ES872" s="7"/>
      <c r="ET872" s="7"/>
      <c r="EU872" s="7"/>
      <c r="EV872" s="7"/>
      <c r="EW872" s="7"/>
      <c r="EX872" s="7"/>
      <c r="EY872" s="7"/>
      <c r="EZ872" s="7"/>
      <c r="FA872" s="7"/>
      <c r="FB872" s="7"/>
      <c r="FC872" s="7"/>
      <c r="FD872" s="7"/>
      <c r="FE872" s="7"/>
      <c r="FF872" s="7"/>
      <c r="FG872" s="7"/>
      <c r="FH872" s="7"/>
      <c r="FI872" s="7"/>
      <c r="FJ872" s="7"/>
      <c r="FK872" s="7"/>
      <c r="FL872" s="7"/>
      <c r="FM872" s="7"/>
      <c r="FN872" s="7"/>
      <c r="FO872" s="7"/>
      <c r="FP872" s="7"/>
      <c r="FQ872" s="7"/>
      <c r="FR872" s="7"/>
      <c r="FS872" s="7"/>
      <c r="FT872" s="7"/>
      <c r="FU872" s="7"/>
      <c r="FV872" s="7"/>
      <c r="FW872" s="7"/>
      <c r="FX872" s="7"/>
      <c r="FY872" s="7"/>
      <c r="FZ872" s="7"/>
      <c r="GA872" s="7"/>
      <c r="GB872" s="7"/>
      <c r="GC872" s="7"/>
      <c r="GD872" s="7"/>
      <c r="GE872" s="7"/>
      <c r="GF872" s="7"/>
      <c r="GG872" s="7"/>
      <c r="GH872" s="7"/>
      <c r="GI872" s="7"/>
      <c r="GJ872" s="7"/>
      <c r="GK872" s="7"/>
      <c r="GL872" s="7"/>
      <c r="GM872" s="7"/>
      <c r="GN872" s="7"/>
      <c r="GO872" s="7"/>
      <c r="GP872" s="7"/>
      <c r="GQ872" s="7"/>
      <c r="GR872" s="7"/>
      <c r="GS872" s="7"/>
      <c r="GT872" s="7"/>
      <c r="GU872" s="7"/>
      <c r="GV872" s="7"/>
      <c r="GW872" s="7"/>
      <c r="GX872" s="7"/>
      <c r="GY872" s="7"/>
      <c r="GZ872" s="7"/>
      <c r="HA872" s="7"/>
      <c r="HB872" s="7"/>
      <c r="HC872" s="7"/>
      <c r="HD872" s="7"/>
      <c r="HE872" s="7"/>
      <c r="HF872" s="7"/>
      <c r="HG872" s="7"/>
      <c r="HH872" s="7"/>
      <c r="HI872" s="7"/>
      <c r="HJ872" s="7"/>
      <c r="HK872" s="7"/>
      <c r="HL872" s="7"/>
      <c r="HM872" s="7"/>
      <c r="HN872" s="7"/>
      <c r="HO872" s="7"/>
      <c r="HP872" s="7"/>
      <c r="HQ872" s="7"/>
      <c r="HR872" s="7"/>
      <c r="HS872" s="7"/>
      <c r="HT872" s="7"/>
      <c r="HU872" s="7"/>
      <c r="HV872" s="7"/>
      <c r="HW872" s="7"/>
      <c r="HX872" s="7"/>
      <c r="HY872" s="7"/>
      <c r="HZ872" s="7"/>
      <c r="IA872" s="7"/>
      <c r="IB872" s="7"/>
      <c r="IC872" s="7"/>
      <c r="ID872" s="7"/>
      <c r="IE872" s="7"/>
      <c r="IF872" s="7"/>
      <c r="IG872" s="7"/>
      <c r="IH872" s="7"/>
      <c r="II872" s="7"/>
      <c r="IJ872" s="7"/>
      <c r="IK872" s="7"/>
      <c r="IL872" s="7"/>
      <c r="IM872" s="7"/>
      <c r="IN872" s="7"/>
      <c r="IO872" s="7"/>
      <c r="IP872" s="7"/>
      <c r="IQ872" s="7"/>
      <c r="IR872" s="7"/>
      <c r="IS872" s="7"/>
      <c r="IT872" s="7"/>
      <c r="IU872" s="7"/>
      <c r="IV872" s="7"/>
      <c r="IW872" s="7"/>
      <c r="IX872" s="7"/>
      <c r="IY872" s="7"/>
      <c r="IZ872" s="7"/>
      <c r="JA872" s="7"/>
      <c r="JB872" s="7"/>
      <c r="JC872" s="7"/>
      <c r="JD872" s="7"/>
      <c r="JE872" s="7"/>
      <c r="JF872" s="7"/>
      <c r="JG872" s="7"/>
      <c r="JH872" s="7"/>
      <c r="JI872" s="7"/>
      <c r="JJ872" s="7"/>
      <c r="JK872" s="7"/>
      <c r="JL872" s="7"/>
      <c r="JM872" s="7"/>
      <c r="JN872" s="7"/>
      <c r="JO872" s="7"/>
      <c r="JP872" s="7"/>
      <c r="JQ872" s="7"/>
      <c r="JR872" s="7"/>
      <c r="JS872" s="7"/>
      <c r="JT872" s="7"/>
      <c r="JU872" s="7"/>
      <c r="JV872" s="7"/>
      <c r="JW872" s="7"/>
      <c r="JX872" s="7"/>
      <c r="JY872" s="7"/>
      <c r="JZ872" s="7"/>
      <c r="KA872" s="7"/>
      <c r="KB872" s="7"/>
      <c r="KC872" s="7"/>
      <c r="KD872" s="7"/>
      <c r="KE872" s="7"/>
      <c r="KF872" s="7"/>
      <c r="KG872" s="7"/>
      <c r="KH872" s="7"/>
      <c r="KI872" s="7"/>
      <c r="KJ872" s="7"/>
      <c r="KK872" s="7"/>
      <c r="KL872" s="7"/>
      <c r="KM872" s="7"/>
      <c r="KN872" s="7"/>
      <c r="KO872" s="7"/>
      <c r="KP872" s="7"/>
      <c r="KQ872" s="7"/>
      <c r="KR872" s="7"/>
      <c r="KS872" s="7"/>
      <c r="KT872" s="7"/>
      <c r="KU872" s="7"/>
      <c r="KV872" s="7"/>
      <c r="KW872" s="7"/>
      <c r="KX872" s="7"/>
      <c r="KY872" s="7"/>
      <c r="KZ872" s="7"/>
      <c r="LA872" s="7"/>
      <c r="LB872" s="7"/>
      <c r="LC872" s="7"/>
      <c r="LD872" s="7"/>
      <c r="LE872" s="7"/>
      <c r="LF872" s="7"/>
      <c r="LG872" s="7"/>
      <c r="LH872" s="7"/>
      <c r="LI872" s="7"/>
      <c r="LJ872" s="7"/>
      <c r="LK872" s="7"/>
      <c r="LL872" s="7"/>
      <c r="LM872" s="7"/>
      <c r="LN872" s="7"/>
      <c r="LO872" s="7"/>
      <c r="LP872" s="7"/>
      <c r="LQ872" s="7"/>
      <c r="LR872" s="7"/>
      <c r="LS872" s="7"/>
      <c r="LT872" s="7"/>
      <c r="LU872" s="7"/>
      <c r="LV872" s="7"/>
      <c r="LW872" s="7"/>
      <c r="LX872" s="7"/>
      <c r="LY872" s="7"/>
      <c r="LZ872" s="7"/>
      <c r="MA872" s="7"/>
      <c r="MB872" s="7"/>
      <c r="MC872" s="7"/>
      <c r="MD872" s="7"/>
      <c r="ME872" s="7"/>
      <c r="MF872" s="7"/>
      <c r="MG872" s="7"/>
      <c r="MH872" s="7"/>
      <c r="MI872" s="7"/>
      <c r="MJ872" s="7"/>
      <c r="MK872" s="7"/>
      <c r="ML872" s="7"/>
      <c r="MM872" s="7"/>
      <c r="MN872" s="7"/>
      <c r="MO872" s="7"/>
      <c r="MP872" s="7"/>
      <c r="MQ872" s="7"/>
      <c r="MR872" s="7"/>
      <c r="MS872" s="7"/>
      <c r="MT872" s="7"/>
      <c r="MU872" s="7"/>
      <c r="MV872" s="7"/>
      <c r="MW872" s="7"/>
      <c r="MX872" s="7"/>
      <c r="MY872" s="7"/>
      <c r="MZ872" s="7"/>
      <c r="NA872" s="7"/>
      <c r="NB872" s="7"/>
      <c r="NC872" s="7"/>
      <c r="ND872" s="7"/>
      <c r="NE872" s="7"/>
      <c r="NF872" s="7"/>
      <c r="NG872" s="7"/>
      <c r="NH872" s="7"/>
      <c r="NI872" s="7"/>
      <c r="NJ872" s="7"/>
      <c r="NK872" s="7"/>
      <c r="NL872" s="7"/>
      <c r="NM872" s="7"/>
      <c r="NN872" s="7"/>
      <c r="NO872" s="7"/>
      <c r="NP872" s="7"/>
      <c r="NQ872" s="7"/>
      <c r="NR872" s="7"/>
      <c r="NS872" s="7"/>
      <c r="NT872" s="7"/>
      <c r="NU872" s="7"/>
      <c r="NV872" s="7"/>
      <c r="NW872" s="7"/>
      <c r="NX872" s="7"/>
      <c r="NY872" s="7"/>
      <c r="NZ872" s="7"/>
      <c r="OA872" s="7"/>
      <c r="OB872" s="7"/>
      <c r="OC872" s="7"/>
      <c r="OD872" s="7"/>
      <c r="OE872" s="7"/>
      <c r="OF872" s="7"/>
      <c r="OG872" s="7"/>
      <c r="OH872" s="7"/>
      <c r="OI872" s="7"/>
      <c r="OJ872" s="7"/>
      <c r="OK872" s="7"/>
      <c r="OL872" s="7"/>
      <c r="OM872" s="7"/>
      <c r="ON872" s="7"/>
      <c r="OO872" s="7"/>
      <c r="OP872" s="7"/>
      <c r="OQ872" s="7"/>
      <c r="OR872" s="7"/>
      <c r="OS872" s="7"/>
      <c r="OT872" s="7"/>
      <c r="OU872" s="7"/>
      <c r="OV872" s="7"/>
      <c r="OW872" s="7"/>
      <c r="OX872" s="7"/>
      <c r="OY872" s="7"/>
      <c r="OZ872" s="7"/>
      <c r="PA872" s="7"/>
      <c r="PB872" s="7"/>
      <c r="PC872" s="7"/>
      <c r="PD872" s="7"/>
      <c r="PE872" s="7"/>
      <c r="PF872" s="7"/>
      <c r="PG872" s="7"/>
      <c r="PH872" s="7"/>
      <c r="PI872" s="7"/>
      <c r="PJ872" s="7"/>
      <c r="PK872" s="7"/>
      <c r="PL872" s="7"/>
      <c r="PM872" s="7"/>
      <c r="PN872" s="7"/>
      <c r="PO872" s="7"/>
      <c r="PP872" s="7"/>
      <c r="PQ872" s="7"/>
      <c r="PR872" s="7"/>
      <c r="PS872" s="7"/>
      <c r="PT872" s="7"/>
      <c r="PU872" s="7"/>
      <c r="PV872" s="7"/>
      <c r="PW872" s="7"/>
      <c r="PX872" s="7"/>
      <c r="PY872" s="7"/>
      <c r="PZ872" s="7"/>
      <c r="QA872" s="7"/>
      <c r="QB872" s="7"/>
      <c r="QC872" s="7"/>
      <c r="QD872" s="7"/>
      <c r="QE872" s="7"/>
      <c r="QF872" s="7"/>
      <c r="QG872" s="7"/>
      <c r="QH872" s="7"/>
      <c r="QI872" s="7"/>
      <c r="QJ872" s="7"/>
      <c r="QK872" s="7"/>
      <c r="QL872" s="7"/>
      <c r="QM872" s="7"/>
      <c r="QN872" s="7"/>
      <c r="QO872" s="7"/>
      <c r="QP872" s="7"/>
      <c r="QQ872" s="7"/>
      <c r="QR872" s="7"/>
      <c r="QS872" s="7"/>
      <c r="QT872" s="7"/>
      <c r="QU872" s="7"/>
      <c r="QV872" s="7"/>
      <c r="QW872" s="7"/>
      <c r="QX872" s="7"/>
      <c r="QY872" s="7"/>
      <c r="QZ872" s="7"/>
      <c r="RA872" s="7"/>
      <c r="RB872" s="7"/>
      <c r="RC872" s="7"/>
      <c r="RD872" s="7"/>
      <c r="RE872" s="7"/>
      <c r="RF872" s="7"/>
      <c r="RG872" s="7"/>
      <c r="RH872" s="7"/>
      <c r="RI872" s="7"/>
      <c r="RJ872" s="7"/>
      <c r="RK872" s="7"/>
      <c r="RL872" s="7"/>
      <c r="RM872" s="7"/>
      <c r="RN872" s="7"/>
      <c r="RO872" s="7"/>
      <c r="RP872" s="7"/>
      <c r="RQ872" s="7"/>
      <c r="RR872" s="7"/>
      <c r="RS872" s="7"/>
      <c r="RT872" s="7"/>
      <c r="RU872" s="7"/>
      <c r="RV872" s="7"/>
      <c r="RW872" s="7"/>
      <c r="RX872" s="7"/>
      <c r="RY872" s="7"/>
      <c r="RZ872" s="7"/>
      <c r="SA872" s="7"/>
      <c r="SB872" s="7"/>
      <c r="SC872" s="7"/>
      <c r="SD872" s="7"/>
      <c r="SE872" s="7"/>
      <c r="SF872" s="7"/>
      <c r="SG872" s="7"/>
      <c r="SH872" s="7"/>
      <c r="SI872" s="7"/>
      <c r="SJ872" s="7"/>
      <c r="SK872" s="7"/>
    </row>
    <row r="873" ht="14.2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  <c r="DT873" s="7"/>
      <c r="DU873" s="7"/>
      <c r="DV873" s="7"/>
      <c r="DW873" s="7"/>
      <c r="DX873" s="7"/>
      <c r="DY873" s="7"/>
      <c r="DZ873" s="7"/>
      <c r="EA873" s="7"/>
      <c r="EB873" s="7"/>
      <c r="EC873" s="7"/>
      <c r="ED873" s="7"/>
      <c r="EE873" s="7"/>
      <c r="EF873" s="7"/>
      <c r="EG873" s="7"/>
      <c r="EH873" s="7"/>
      <c r="EI873" s="7"/>
      <c r="EJ873" s="7"/>
      <c r="EK873" s="7"/>
      <c r="EL873" s="7"/>
      <c r="EM873" s="7"/>
      <c r="EN873" s="7"/>
      <c r="EO873" s="7"/>
      <c r="EP873" s="7"/>
      <c r="EQ873" s="7"/>
      <c r="ER873" s="7"/>
      <c r="ES873" s="7"/>
      <c r="ET873" s="7"/>
      <c r="EU873" s="7"/>
      <c r="EV873" s="7"/>
      <c r="EW873" s="7"/>
      <c r="EX873" s="7"/>
      <c r="EY873" s="7"/>
      <c r="EZ873" s="7"/>
      <c r="FA873" s="7"/>
      <c r="FB873" s="7"/>
      <c r="FC873" s="7"/>
      <c r="FD873" s="7"/>
      <c r="FE873" s="7"/>
      <c r="FF873" s="7"/>
      <c r="FG873" s="7"/>
      <c r="FH873" s="7"/>
      <c r="FI873" s="7"/>
      <c r="FJ873" s="7"/>
      <c r="FK873" s="7"/>
      <c r="FL873" s="7"/>
      <c r="FM873" s="7"/>
      <c r="FN873" s="7"/>
      <c r="FO873" s="7"/>
      <c r="FP873" s="7"/>
      <c r="FQ873" s="7"/>
      <c r="FR873" s="7"/>
      <c r="FS873" s="7"/>
      <c r="FT873" s="7"/>
      <c r="FU873" s="7"/>
      <c r="FV873" s="7"/>
      <c r="FW873" s="7"/>
      <c r="FX873" s="7"/>
      <c r="FY873" s="7"/>
      <c r="FZ873" s="7"/>
      <c r="GA873" s="7"/>
      <c r="GB873" s="7"/>
      <c r="GC873" s="7"/>
      <c r="GD873" s="7"/>
      <c r="GE873" s="7"/>
      <c r="GF873" s="7"/>
      <c r="GG873" s="7"/>
      <c r="GH873" s="7"/>
      <c r="GI873" s="7"/>
      <c r="GJ873" s="7"/>
      <c r="GK873" s="7"/>
      <c r="GL873" s="7"/>
      <c r="GM873" s="7"/>
      <c r="GN873" s="7"/>
      <c r="GO873" s="7"/>
      <c r="GP873" s="7"/>
      <c r="GQ873" s="7"/>
      <c r="GR873" s="7"/>
      <c r="GS873" s="7"/>
      <c r="GT873" s="7"/>
      <c r="GU873" s="7"/>
      <c r="GV873" s="7"/>
      <c r="GW873" s="7"/>
      <c r="GX873" s="7"/>
      <c r="GY873" s="7"/>
      <c r="GZ873" s="7"/>
      <c r="HA873" s="7"/>
      <c r="HB873" s="7"/>
      <c r="HC873" s="7"/>
      <c r="HD873" s="7"/>
      <c r="HE873" s="7"/>
      <c r="HF873" s="7"/>
      <c r="HG873" s="7"/>
      <c r="HH873" s="7"/>
      <c r="HI873" s="7"/>
      <c r="HJ873" s="7"/>
      <c r="HK873" s="7"/>
      <c r="HL873" s="7"/>
      <c r="HM873" s="7"/>
      <c r="HN873" s="7"/>
      <c r="HO873" s="7"/>
      <c r="HP873" s="7"/>
      <c r="HQ873" s="7"/>
      <c r="HR873" s="7"/>
      <c r="HS873" s="7"/>
      <c r="HT873" s="7"/>
      <c r="HU873" s="7"/>
      <c r="HV873" s="7"/>
      <c r="HW873" s="7"/>
      <c r="HX873" s="7"/>
      <c r="HY873" s="7"/>
      <c r="HZ873" s="7"/>
      <c r="IA873" s="7"/>
      <c r="IB873" s="7"/>
      <c r="IC873" s="7"/>
      <c r="ID873" s="7"/>
      <c r="IE873" s="7"/>
      <c r="IF873" s="7"/>
      <c r="IG873" s="7"/>
      <c r="IH873" s="7"/>
      <c r="II873" s="7"/>
      <c r="IJ873" s="7"/>
      <c r="IK873" s="7"/>
      <c r="IL873" s="7"/>
      <c r="IM873" s="7"/>
      <c r="IN873" s="7"/>
      <c r="IO873" s="7"/>
      <c r="IP873" s="7"/>
      <c r="IQ873" s="7"/>
      <c r="IR873" s="7"/>
      <c r="IS873" s="7"/>
      <c r="IT873" s="7"/>
      <c r="IU873" s="7"/>
      <c r="IV873" s="7"/>
      <c r="IW873" s="7"/>
      <c r="IX873" s="7"/>
      <c r="IY873" s="7"/>
      <c r="IZ873" s="7"/>
      <c r="JA873" s="7"/>
      <c r="JB873" s="7"/>
      <c r="JC873" s="7"/>
      <c r="JD873" s="7"/>
      <c r="JE873" s="7"/>
      <c r="JF873" s="7"/>
      <c r="JG873" s="7"/>
      <c r="JH873" s="7"/>
      <c r="JI873" s="7"/>
      <c r="JJ873" s="7"/>
      <c r="JK873" s="7"/>
      <c r="JL873" s="7"/>
      <c r="JM873" s="7"/>
      <c r="JN873" s="7"/>
      <c r="JO873" s="7"/>
      <c r="JP873" s="7"/>
      <c r="JQ873" s="7"/>
      <c r="JR873" s="7"/>
      <c r="JS873" s="7"/>
      <c r="JT873" s="7"/>
      <c r="JU873" s="7"/>
      <c r="JV873" s="7"/>
      <c r="JW873" s="7"/>
      <c r="JX873" s="7"/>
      <c r="JY873" s="7"/>
      <c r="JZ873" s="7"/>
      <c r="KA873" s="7"/>
      <c r="KB873" s="7"/>
      <c r="KC873" s="7"/>
      <c r="KD873" s="7"/>
      <c r="KE873" s="7"/>
      <c r="KF873" s="7"/>
      <c r="KG873" s="7"/>
      <c r="KH873" s="7"/>
      <c r="KI873" s="7"/>
      <c r="KJ873" s="7"/>
      <c r="KK873" s="7"/>
      <c r="KL873" s="7"/>
      <c r="KM873" s="7"/>
      <c r="KN873" s="7"/>
      <c r="KO873" s="7"/>
      <c r="KP873" s="7"/>
      <c r="KQ873" s="7"/>
      <c r="KR873" s="7"/>
      <c r="KS873" s="7"/>
      <c r="KT873" s="7"/>
      <c r="KU873" s="7"/>
      <c r="KV873" s="7"/>
      <c r="KW873" s="7"/>
      <c r="KX873" s="7"/>
      <c r="KY873" s="7"/>
      <c r="KZ873" s="7"/>
      <c r="LA873" s="7"/>
      <c r="LB873" s="7"/>
      <c r="LC873" s="7"/>
      <c r="LD873" s="7"/>
      <c r="LE873" s="7"/>
      <c r="LF873" s="7"/>
      <c r="LG873" s="7"/>
      <c r="LH873" s="7"/>
      <c r="LI873" s="7"/>
      <c r="LJ873" s="7"/>
      <c r="LK873" s="7"/>
      <c r="LL873" s="7"/>
      <c r="LM873" s="7"/>
      <c r="LN873" s="7"/>
      <c r="LO873" s="7"/>
      <c r="LP873" s="7"/>
      <c r="LQ873" s="7"/>
      <c r="LR873" s="7"/>
      <c r="LS873" s="7"/>
      <c r="LT873" s="7"/>
      <c r="LU873" s="7"/>
      <c r="LV873" s="7"/>
      <c r="LW873" s="7"/>
      <c r="LX873" s="7"/>
      <c r="LY873" s="7"/>
      <c r="LZ873" s="7"/>
      <c r="MA873" s="7"/>
      <c r="MB873" s="7"/>
      <c r="MC873" s="7"/>
      <c r="MD873" s="7"/>
      <c r="ME873" s="7"/>
      <c r="MF873" s="7"/>
      <c r="MG873" s="7"/>
      <c r="MH873" s="7"/>
      <c r="MI873" s="7"/>
      <c r="MJ873" s="7"/>
      <c r="MK873" s="7"/>
      <c r="ML873" s="7"/>
      <c r="MM873" s="7"/>
      <c r="MN873" s="7"/>
      <c r="MO873" s="7"/>
      <c r="MP873" s="7"/>
      <c r="MQ873" s="7"/>
      <c r="MR873" s="7"/>
      <c r="MS873" s="7"/>
      <c r="MT873" s="7"/>
      <c r="MU873" s="7"/>
      <c r="MV873" s="7"/>
      <c r="MW873" s="7"/>
      <c r="MX873" s="7"/>
      <c r="MY873" s="7"/>
      <c r="MZ873" s="7"/>
      <c r="NA873" s="7"/>
      <c r="NB873" s="7"/>
      <c r="NC873" s="7"/>
      <c r="ND873" s="7"/>
      <c r="NE873" s="7"/>
      <c r="NF873" s="7"/>
      <c r="NG873" s="7"/>
      <c r="NH873" s="7"/>
      <c r="NI873" s="7"/>
      <c r="NJ873" s="7"/>
      <c r="NK873" s="7"/>
      <c r="NL873" s="7"/>
      <c r="NM873" s="7"/>
      <c r="NN873" s="7"/>
      <c r="NO873" s="7"/>
      <c r="NP873" s="7"/>
      <c r="NQ873" s="7"/>
      <c r="NR873" s="7"/>
      <c r="NS873" s="7"/>
      <c r="NT873" s="7"/>
      <c r="NU873" s="7"/>
      <c r="NV873" s="7"/>
      <c r="NW873" s="7"/>
      <c r="NX873" s="7"/>
      <c r="NY873" s="7"/>
      <c r="NZ873" s="7"/>
      <c r="OA873" s="7"/>
      <c r="OB873" s="7"/>
      <c r="OC873" s="7"/>
      <c r="OD873" s="7"/>
      <c r="OE873" s="7"/>
      <c r="OF873" s="7"/>
      <c r="OG873" s="7"/>
      <c r="OH873" s="7"/>
      <c r="OI873" s="7"/>
      <c r="OJ873" s="7"/>
      <c r="OK873" s="7"/>
      <c r="OL873" s="7"/>
      <c r="OM873" s="7"/>
      <c r="ON873" s="7"/>
      <c r="OO873" s="7"/>
      <c r="OP873" s="7"/>
      <c r="OQ873" s="7"/>
      <c r="OR873" s="7"/>
      <c r="OS873" s="7"/>
      <c r="OT873" s="7"/>
      <c r="OU873" s="7"/>
      <c r="OV873" s="7"/>
      <c r="OW873" s="7"/>
      <c r="OX873" s="7"/>
      <c r="OY873" s="7"/>
      <c r="OZ873" s="7"/>
      <c r="PA873" s="7"/>
      <c r="PB873" s="7"/>
      <c r="PC873" s="7"/>
      <c r="PD873" s="7"/>
      <c r="PE873" s="7"/>
      <c r="PF873" s="7"/>
      <c r="PG873" s="7"/>
      <c r="PH873" s="7"/>
      <c r="PI873" s="7"/>
      <c r="PJ873" s="7"/>
      <c r="PK873" s="7"/>
      <c r="PL873" s="7"/>
      <c r="PM873" s="7"/>
      <c r="PN873" s="7"/>
      <c r="PO873" s="7"/>
      <c r="PP873" s="7"/>
      <c r="PQ873" s="7"/>
      <c r="PR873" s="7"/>
      <c r="PS873" s="7"/>
      <c r="PT873" s="7"/>
      <c r="PU873" s="7"/>
      <c r="PV873" s="7"/>
      <c r="PW873" s="7"/>
      <c r="PX873" s="7"/>
      <c r="PY873" s="7"/>
      <c r="PZ873" s="7"/>
      <c r="QA873" s="7"/>
      <c r="QB873" s="7"/>
      <c r="QC873" s="7"/>
      <c r="QD873" s="7"/>
      <c r="QE873" s="7"/>
      <c r="QF873" s="7"/>
      <c r="QG873" s="7"/>
      <c r="QH873" s="7"/>
      <c r="QI873" s="7"/>
      <c r="QJ873" s="7"/>
      <c r="QK873" s="7"/>
      <c r="QL873" s="7"/>
      <c r="QM873" s="7"/>
      <c r="QN873" s="7"/>
      <c r="QO873" s="7"/>
      <c r="QP873" s="7"/>
      <c r="QQ873" s="7"/>
      <c r="QR873" s="7"/>
      <c r="QS873" s="7"/>
      <c r="QT873" s="7"/>
      <c r="QU873" s="7"/>
      <c r="QV873" s="7"/>
      <c r="QW873" s="7"/>
      <c r="QX873" s="7"/>
      <c r="QY873" s="7"/>
      <c r="QZ873" s="7"/>
      <c r="RA873" s="7"/>
      <c r="RB873" s="7"/>
      <c r="RC873" s="7"/>
      <c r="RD873" s="7"/>
      <c r="RE873" s="7"/>
      <c r="RF873" s="7"/>
      <c r="RG873" s="7"/>
      <c r="RH873" s="7"/>
      <c r="RI873" s="7"/>
      <c r="RJ873" s="7"/>
      <c r="RK873" s="7"/>
      <c r="RL873" s="7"/>
      <c r="RM873" s="7"/>
      <c r="RN873" s="7"/>
      <c r="RO873" s="7"/>
      <c r="RP873" s="7"/>
      <c r="RQ873" s="7"/>
      <c r="RR873" s="7"/>
      <c r="RS873" s="7"/>
      <c r="RT873" s="7"/>
      <c r="RU873" s="7"/>
      <c r="RV873" s="7"/>
      <c r="RW873" s="7"/>
      <c r="RX873" s="7"/>
      <c r="RY873" s="7"/>
      <c r="RZ873" s="7"/>
      <c r="SA873" s="7"/>
      <c r="SB873" s="7"/>
      <c r="SC873" s="7"/>
      <c r="SD873" s="7"/>
      <c r="SE873" s="7"/>
      <c r="SF873" s="7"/>
      <c r="SG873" s="7"/>
      <c r="SH873" s="7"/>
      <c r="SI873" s="7"/>
      <c r="SJ873" s="7"/>
      <c r="SK873" s="7"/>
    </row>
    <row r="874" ht="14.2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  <c r="DT874" s="7"/>
      <c r="DU874" s="7"/>
      <c r="DV874" s="7"/>
      <c r="DW874" s="7"/>
      <c r="DX874" s="7"/>
      <c r="DY874" s="7"/>
      <c r="DZ874" s="7"/>
      <c r="EA874" s="7"/>
      <c r="EB874" s="7"/>
      <c r="EC874" s="7"/>
      <c r="ED874" s="7"/>
      <c r="EE874" s="7"/>
      <c r="EF874" s="7"/>
      <c r="EG874" s="7"/>
      <c r="EH874" s="7"/>
      <c r="EI874" s="7"/>
      <c r="EJ874" s="7"/>
      <c r="EK874" s="7"/>
      <c r="EL874" s="7"/>
      <c r="EM874" s="7"/>
      <c r="EN874" s="7"/>
      <c r="EO874" s="7"/>
      <c r="EP874" s="7"/>
      <c r="EQ874" s="7"/>
      <c r="ER874" s="7"/>
      <c r="ES874" s="7"/>
      <c r="ET874" s="7"/>
      <c r="EU874" s="7"/>
      <c r="EV874" s="7"/>
      <c r="EW874" s="7"/>
      <c r="EX874" s="7"/>
      <c r="EY874" s="7"/>
      <c r="EZ874" s="7"/>
      <c r="FA874" s="7"/>
      <c r="FB874" s="7"/>
      <c r="FC874" s="7"/>
      <c r="FD874" s="7"/>
      <c r="FE874" s="7"/>
      <c r="FF874" s="7"/>
      <c r="FG874" s="7"/>
      <c r="FH874" s="7"/>
      <c r="FI874" s="7"/>
      <c r="FJ874" s="7"/>
      <c r="FK874" s="7"/>
      <c r="FL874" s="7"/>
      <c r="FM874" s="7"/>
      <c r="FN874" s="7"/>
      <c r="FO874" s="7"/>
      <c r="FP874" s="7"/>
      <c r="FQ874" s="7"/>
      <c r="FR874" s="7"/>
      <c r="FS874" s="7"/>
      <c r="FT874" s="7"/>
      <c r="FU874" s="7"/>
      <c r="FV874" s="7"/>
      <c r="FW874" s="7"/>
      <c r="FX874" s="7"/>
      <c r="FY874" s="7"/>
      <c r="FZ874" s="7"/>
      <c r="GA874" s="7"/>
      <c r="GB874" s="7"/>
      <c r="GC874" s="7"/>
      <c r="GD874" s="7"/>
      <c r="GE874" s="7"/>
      <c r="GF874" s="7"/>
      <c r="GG874" s="7"/>
      <c r="GH874" s="7"/>
      <c r="GI874" s="7"/>
      <c r="GJ874" s="7"/>
      <c r="GK874" s="7"/>
      <c r="GL874" s="7"/>
      <c r="GM874" s="7"/>
      <c r="GN874" s="7"/>
      <c r="GO874" s="7"/>
      <c r="GP874" s="7"/>
      <c r="GQ874" s="7"/>
      <c r="GR874" s="7"/>
      <c r="GS874" s="7"/>
      <c r="GT874" s="7"/>
      <c r="GU874" s="7"/>
      <c r="GV874" s="7"/>
      <c r="GW874" s="7"/>
      <c r="GX874" s="7"/>
      <c r="GY874" s="7"/>
      <c r="GZ874" s="7"/>
      <c r="HA874" s="7"/>
      <c r="HB874" s="7"/>
      <c r="HC874" s="7"/>
      <c r="HD874" s="7"/>
      <c r="HE874" s="7"/>
      <c r="HF874" s="7"/>
      <c r="HG874" s="7"/>
      <c r="HH874" s="7"/>
      <c r="HI874" s="7"/>
      <c r="HJ874" s="7"/>
      <c r="HK874" s="7"/>
      <c r="HL874" s="7"/>
      <c r="HM874" s="7"/>
      <c r="HN874" s="7"/>
      <c r="HO874" s="7"/>
      <c r="HP874" s="7"/>
      <c r="HQ874" s="7"/>
      <c r="HR874" s="7"/>
      <c r="HS874" s="7"/>
      <c r="HT874" s="7"/>
      <c r="HU874" s="7"/>
      <c r="HV874" s="7"/>
      <c r="HW874" s="7"/>
      <c r="HX874" s="7"/>
      <c r="HY874" s="7"/>
      <c r="HZ874" s="7"/>
      <c r="IA874" s="7"/>
      <c r="IB874" s="7"/>
      <c r="IC874" s="7"/>
      <c r="ID874" s="7"/>
      <c r="IE874" s="7"/>
      <c r="IF874" s="7"/>
      <c r="IG874" s="7"/>
      <c r="IH874" s="7"/>
      <c r="II874" s="7"/>
      <c r="IJ874" s="7"/>
      <c r="IK874" s="7"/>
      <c r="IL874" s="7"/>
      <c r="IM874" s="7"/>
      <c r="IN874" s="7"/>
      <c r="IO874" s="7"/>
      <c r="IP874" s="7"/>
      <c r="IQ874" s="7"/>
      <c r="IR874" s="7"/>
      <c r="IS874" s="7"/>
      <c r="IT874" s="7"/>
      <c r="IU874" s="7"/>
      <c r="IV874" s="7"/>
      <c r="IW874" s="7"/>
      <c r="IX874" s="7"/>
      <c r="IY874" s="7"/>
      <c r="IZ874" s="7"/>
      <c r="JA874" s="7"/>
      <c r="JB874" s="7"/>
      <c r="JC874" s="7"/>
      <c r="JD874" s="7"/>
      <c r="JE874" s="7"/>
      <c r="JF874" s="7"/>
      <c r="JG874" s="7"/>
      <c r="JH874" s="7"/>
      <c r="JI874" s="7"/>
      <c r="JJ874" s="7"/>
      <c r="JK874" s="7"/>
      <c r="JL874" s="7"/>
      <c r="JM874" s="7"/>
      <c r="JN874" s="7"/>
      <c r="JO874" s="7"/>
      <c r="JP874" s="7"/>
      <c r="JQ874" s="7"/>
      <c r="JR874" s="7"/>
      <c r="JS874" s="7"/>
      <c r="JT874" s="7"/>
      <c r="JU874" s="7"/>
      <c r="JV874" s="7"/>
      <c r="JW874" s="7"/>
      <c r="JX874" s="7"/>
      <c r="JY874" s="7"/>
      <c r="JZ874" s="7"/>
      <c r="KA874" s="7"/>
      <c r="KB874" s="7"/>
      <c r="KC874" s="7"/>
      <c r="KD874" s="7"/>
      <c r="KE874" s="7"/>
      <c r="KF874" s="7"/>
      <c r="KG874" s="7"/>
      <c r="KH874" s="7"/>
      <c r="KI874" s="7"/>
      <c r="KJ874" s="7"/>
      <c r="KK874" s="7"/>
      <c r="KL874" s="7"/>
      <c r="KM874" s="7"/>
      <c r="KN874" s="7"/>
      <c r="KO874" s="7"/>
      <c r="KP874" s="7"/>
      <c r="KQ874" s="7"/>
      <c r="KR874" s="7"/>
      <c r="KS874" s="7"/>
      <c r="KT874" s="7"/>
      <c r="KU874" s="7"/>
      <c r="KV874" s="7"/>
      <c r="KW874" s="7"/>
      <c r="KX874" s="7"/>
      <c r="KY874" s="7"/>
      <c r="KZ874" s="7"/>
      <c r="LA874" s="7"/>
      <c r="LB874" s="7"/>
      <c r="LC874" s="7"/>
      <c r="LD874" s="7"/>
      <c r="LE874" s="7"/>
      <c r="LF874" s="7"/>
      <c r="LG874" s="7"/>
      <c r="LH874" s="7"/>
      <c r="LI874" s="7"/>
      <c r="LJ874" s="7"/>
      <c r="LK874" s="7"/>
      <c r="LL874" s="7"/>
      <c r="LM874" s="7"/>
      <c r="LN874" s="7"/>
      <c r="LO874" s="7"/>
      <c r="LP874" s="7"/>
      <c r="LQ874" s="7"/>
      <c r="LR874" s="7"/>
      <c r="LS874" s="7"/>
      <c r="LT874" s="7"/>
      <c r="LU874" s="7"/>
      <c r="LV874" s="7"/>
      <c r="LW874" s="7"/>
      <c r="LX874" s="7"/>
      <c r="LY874" s="7"/>
      <c r="LZ874" s="7"/>
      <c r="MA874" s="7"/>
      <c r="MB874" s="7"/>
      <c r="MC874" s="7"/>
      <c r="MD874" s="7"/>
      <c r="ME874" s="7"/>
      <c r="MF874" s="7"/>
      <c r="MG874" s="7"/>
      <c r="MH874" s="7"/>
      <c r="MI874" s="7"/>
      <c r="MJ874" s="7"/>
      <c r="MK874" s="7"/>
      <c r="ML874" s="7"/>
      <c r="MM874" s="7"/>
      <c r="MN874" s="7"/>
      <c r="MO874" s="7"/>
      <c r="MP874" s="7"/>
      <c r="MQ874" s="7"/>
      <c r="MR874" s="7"/>
      <c r="MS874" s="7"/>
      <c r="MT874" s="7"/>
      <c r="MU874" s="7"/>
      <c r="MV874" s="7"/>
      <c r="MW874" s="7"/>
      <c r="MX874" s="7"/>
      <c r="MY874" s="7"/>
      <c r="MZ874" s="7"/>
      <c r="NA874" s="7"/>
      <c r="NB874" s="7"/>
      <c r="NC874" s="7"/>
      <c r="ND874" s="7"/>
      <c r="NE874" s="7"/>
      <c r="NF874" s="7"/>
      <c r="NG874" s="7"/>
      <c r="NH874" s="7"/>
      <c r="NI874" s="7"/>
      <c r="NJ874" s="7"/>
      <c r="NK874" s="7"/>
      <c r="NL874" s="7"/>
      <c r="NM874" s="7"/>
      <c r="NN874" s="7"/>
      <c r="NO874" s="7"/>
      <c r="NP874" s="7"/>
      <c r="NQ874" s="7"/>
      <c r="NR874" s="7"/>
      <c r="NS874" s="7"/>
      <c r="NT874" s="7"/>
      <c r="NU874" s="7"/>
      <c r="NV874" s="7"/>
      <c r="NW874" s="7"/>
      <c r="NX874" s="7"/>
      <c r="NY874" s="7"/>
      <c r="NZ874" s="7"/>
      <c r="OA874" s="7"/>
      <c r="OB874" s="7"/>
      <c r="OC874" s="7"/>
      <c r="OD874" s="7"/>
      <c r="OE874" s="7"/>
      <c r="OF874" s="7"/>
      <c r="OG874" s="7"/>
      <c r="OH874" s="7"/>
      <c r="OI874" s="7"/>
      <c r="OJ874" s="7"/>
      <c r="OK874" s="7"/>
      <c r="OL874" s="7"/>
      <c r="OM874" s="7"/>
      <c r="ON874" s="7"/>
      <c r="OO874" s="7"/>
      <c r="OP874" s="7"/>
      <c r="OQ874" s="7"/>
      <c r="OR874" s="7"/>
      <c r="OS874" s="7"/>
      <c r="OT874" s="7"/>
      <c r="OU874" s="7"/>
      <c r="OV874" s="7"/>
      <c r="OW874" s="7"/>
      <c r="OX874" s="7"/>
      <c r="OY874" s="7"/>
      <c r="OZ874" s="7"/>
      <c r="PA874" s="7"/>
      <c r="PB874" s="7"/>
      <c r="PC874" s="7"/>
      <c r="PD874" s="7"/>
      <c r="PE874" s="7"/>
      <c r="PF874" s="7"/>
      <c r="PG874" s="7"/>
      <c r="PH874" s="7"/>
      <c r="PI874" s="7"/>
      <c r="PJ874" s="7"/>
      <c r="PK874" s="7"/>
      <c r="PL874" s="7"/>
      <c r="PM874" s="7"/>
      <c r="PN874" s="7"/>
      <c r="PO874" s="7"/>
      <c r="PP874" s="7"/>
      <c r="PQ874" s="7"/>
      <c r="PR874" s="7"/>
      <c r="PS874" s="7"/>
      <c r="PT874" s="7"/>
      <c r="PU874" s="7"/>
      <c r="PV874" s="7"/>
      <c r="PW874" s="7"/>
      <c r="PX874" s="7"/>
      <c r="PY874" s="7"/>
      <c r="PZ874" s="7"/>
      <c r="QA874" s="7"/>
      <c r="QB874" s="7"/>
      <c r="QC874" s="7"/>
      <c r="QD874" s="7"/>
      <c r="QE874" s="7"/>
      <c r="QF874" s="7"/>
      <c r="QG874" s="7"/>
      <c r="QH874" s="7"/>
      <c r="QI874" s="7"/>
      <c r="QJ874" s="7"/>
      <c r="QK874" s="7"/>
      <c r="QL874" s="7"/>
      <c r="QM874" s="7"/>
      <c r="QN874" s="7"/>
      <c r="QO874" s="7"/>
      <c r="QP874" s="7"/>
      <c r="QQ874" s="7"/>
      <c r="QR874" s="7"/>
      <c r="QS874" s="7"/>
      <c r="QT874" s="7"/>
      <c r="QU874" s="7"/>
      <c r="QV874" s="7"/>
      <c r="QW874" s="7"/>
      <c r="QX874" s="7"/>
      <c r="QY874" s="7"/>
      <c r="QZ874" s="7"/>
      <c r="RA874" s="7"/>
      <c r="RB874" s="7"/>
      <c r="RC874" s="7"/>
      <c r="RD874" s="7"/>
      <c r="RE874" s="7"/>
      <c r="RF874" s="7"/>
      <c r="RG874" s="7"/>
      <c r="RH874" s="7"/>
      <c r="RI874" s="7"/>
      <c r="RJ874" s="7"/>
      <c r="RK874" s="7"/>
      <c r="RL874" s="7"/>
      <c r="RM874" s="7"/>
      <c r="RN874" s="7"/>
      <c r="RO874" s="7"/>
      <c r="RP874" s="7"/>
      <c r="RQ874" s="7"/>
      <c r="RR874" s="7"/>
      <c r="RS874" s="7"/>
      <c r="RT874" s="7"/>
      <c r="RU874" s="7"/>
      <c r="RV874" s="7"/>
      <c r="RW874" s="7"/>
      <c r="RX874" s="7"/>
      <c r="RY874" s="7"/>
      <c r="RZ874" s="7"/>
      <c r="SA874" s="7"/>
      <c r="SB874" s="7"/>
      <c r="SC874" s="7"/>
      <c r="SD874" s="7"/>
      <c r="SE874" s="7"/>
      <c r="SF874" s="7"/>
      <c r="SG874" s="7"/>
      <c r="SH874" s="7"/>
      <c r="SI874" s="7"/>
      <c r="SJ874" s="7"/>
      <c r="SK874" s="7"/>
    </row>
    <row r="875" ht="14.2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  <c r="DT875" s="7"/>
      <c r="DU875" s="7"/>
      <c r="DV875" s="7"/>
      <c r="DW875" s="7"/>
      <c r="DX875" s="7"/>
      <c r="DY875" s="7"/>
      <c r="DZ875" s="7"/>
      <c r="EA875" s="7"/>
      <c r="EB875" s="7"/>
      <c r="EC875" s="7"/>
      <c r="ED875" s="7"/>
      <c r="EE875" s="7"/>
      <c r="EF875" s="7"/>
      <c r="EG875" s="7"/>
      <c r="EH875" s="7"/>
      <c r="EI875" s="7"/>
      <c r="EJ875" s="7"/>
      <c r="EK875" s="7"/>
      <c r="EL875" s="7"/>
      <c r="EM875" s="7"/>
      <c r="EN875" s="7"/>
      <c r="EO875" s="7"/>
      <c r="EP875" s="7"/>
      <c r="EQ875" s="7"/>
      <c r="ER875" s="7"/>
      <c r="ES875" s="7"/>
      <c r="ET875" s="7"/>
      <c r="EU875" s="7"/>
      <c r="EV875" s="7"/>
      <c r="EW875" s="7"/>
      <c r="EX875" s="7"/>
      <c r="EY875" s="7"/>
      <c r="EZ875" s="7"/>
      <c r="FA875" s="7"/>
      <c r="FB875" s="7"/>
      <c r="FC875" s="7"/>
      <c r="FD875" s="7"/>
      <c r="FE875" s="7"/>
      <c r="FF875" s="7"/>
      <c r="FG875" s="7"/>
      <c r="FH875" s="7"/>
      <c r="FI875" s="7"/>
      <c r="FJ875" s="7"/>
      <c r="FK875" s="7"/>
      <c r="FL875" s="7"/>
      <c r="FM875" s="7"/>
      <c r="FN875" s="7"/>
      <c r="FO875" s="7"/>
      <c r="FP875" s="7"/>
      <c r="FQ875" s="7"/>
      <c r="FR875" s="7"/>
      <c r="FS875" s="7"/>
      <c r="FT875" s="7"/>
      <c r="FU875" s="7"/>
      <c r="FV875" s="7"/>
      <c r="FW875" s="7"/>
      <c r="FX875" s="7"/>
      <c r="FY875" s="7"/>
      <c r="FZ875" s="7"/>
      <c r="GA875" s="7"/>
      <c r="GB875" s="7"/>
      <c r="GC875" s="7"/>
      <c r="GD875" s="7"/>
      <c r="GE875" s="7"/>
      <c r="GF875" s="7"/>
      <c r="GG875" s="7"/>
      <c r="GH875" s="7"/>
      <c r="GI875" s="7"/>
      <c r="GJ875" s="7"/>
      <c r="GK875" s="7"/>
      <c r="GL875" s="7"/>
      <c r="GM875" s="7"/>
      <c r="GN875" s="7"/>
      <c r="GO875" s="7"/>
      <c r="GP875" s="7"/>
      <c r="GQ875" s="7"/>
      <c r="GR875" s="7"/>
      <c r="GS875" s="7"/>
      <c r="GT875" s="7"/>
      <c r="GU875" s="7"/>
      <c r="GV875" s="7"/>
      <c r="GW875" s="7"/>
      <c r="GX875" s="7"/>
      <c r="GY875" s="7"/>
      <c r="GZ875" s="7"/>
      <c r="HA875" s="7"/>
      <c r="HB875" s="7"/>
      <c r="HC875" s="7"/>
      <c r="HD875" s="7"/>
      <c r="HE875" s="7"/>
      <c r="HF875" s="7"/>
      <c r="HG875" s="7"/>
      <c r="HH875" s="7"/>
      <c r="HI875" s="7"/>
      <c r="HJ875" s="7"/>
      <c r="HK875" s="7"/>
      <c r="HL875" s="7"/>
      <c r="HM875" s="7"/>
      <c r="HN875" s="7"/>
      <c r="HO875" s="7"/>
      <c r="HP875" s="7"/>
      <c r="HQ875" s="7"/>
      <c r="HR875" s="7"/>
      <c r="HS875" s="7"/>
      <c r="HT875" s="7"/>
      <c r="HU875" s="7"/>
      <c r="HV875" s="7"/>
      <c r="HW875" s="7"/>
      <c r="HX875" s="7"/>
      <c r="HY875" s="7"/>
      <c r="HZ875" s="7"/>
      <c r="IA875" s="7"/>
      <c r="IB875" s="7"/>
      <c r="IC875" s="7"/>
      <c r="ID875" s="7"/>
      <c r="IE875" s="7"/>
      <c r="IF875" s="7"/>
      <c r="IG875" s="7"/>
      <c r="IH875" s="7"/>
      <c r="II875" s="7"/>
      <c r="IJ875" s="7"/>
      <c r="IK875" s="7"/>
      <c r="IL875" s="7"/>
      <c r="IM875" s="7"/>
      <c r="IN875" s="7"/>
      <c r="IO875" s="7"/>
      <c r="IP875" s="7"/>
      <c r="IQ875" s="7"/>
      <c r="IR875" s="7"/>
      <c r="IS875" s="7"/>
      <c r="IT875" s="7"/>
      <c r="IU875" s="7"/>
      <c r="IV875" s="7"/>
      <c r="IW875" s="7"/>
      <c r="IX875" s="7"/>
      <c r="IY875" s="7"/>
      <c r="IZ875" s="7"/>
      <c r="JA875" s="7"/>
      <c r="JB875" s="7"/>
      <c r="JC875" s="7"/>
      <c r="JD875" s="7"/>
      <c r="JE875" s="7"/>
      <c r="JF875" s="7"/>
      <c r="JG875" s="7"/>
      <c r="JH875" s="7"/>
      <c r="JI875" s="7"/>
      <c r="JJ875" s="7"/>
      <c r="JK875" s="7"/>
      <c r="JL875" s="7"/>
      <c r="JM875" s="7"/>
      <c r="JN875" s="7"/>
      <c r="JO875" s="7"/>
      <c r="JP875" s="7"/>
      <c r="JQ875" s="7"/>
      <c r="JR875" s="7"/>
      <c r="JS875" s="7"/>
      <c r="JT875" s="7"/>
      <c r="JU875" s="7"/>
      <c r="JV875" s="7"/>
      <c r="JW875" s="7"/>
      <c r="JX875" s="7"/>
      <c r="JY875" s="7"/>
      <c r="JZ875" s="7"/>
      <c r="KA875" s="7"/>
      <c r="KB875" s="7"/>
      <c r="KC875" s="7"/>
      <c r="KD875" s="7"/>
      <c r="KE875" s="7"/>
      <c r="KF875" s="7"/>
      <c r="KG875" s="7"/>
      <c r="KH875" s="7"/>
      <c r="KI875" s="7"/>
      <c r="KJ875" s="7"/>
      <c r="KK875" s="7"/>
      <c r="KL875" s="7"/>
      <c r="KM875" s="7"/>
      <c r="KN875" s="7"/>
      <c r="KO875" s="7"/>
      <c r="KP875" s="7"/>
      <c r="KQ875" s="7"/>
      <c r="KR875" s="7"/>
      <c r="KS875" s="7"/>
      <c r="KT875" s="7"/>
      <c r="KU875" s="7"/>
      <c r="KV875" s="7"/>
      <c r="KW875" s="7"/>
      <c r="KX875" s="7"/>
      <c r="KY875" s="7"/>
      <c r="KZ875" s="7"/>
      <c r="LA875" s="7"/>
      <c r="LB875" s="7"/>
      <c r="LC875" s="7"/>
      <c r="LD875" s="7"/>
      <c r="LE875" s="7"/>
      <c r="LF875" s="7"/>
      <c r="LG875" s="7"/>
      <c r="LH875" s="7"/>
      <c r="LI875" s="7"/>
      <c r="LJ875" s="7"/>
      <c r="LK875" s="7"/>
      <c r="LL875" s="7"/>
      <c r="LM875" s="7"/>
      <c r="LN875" s="7"/>
      <c r="LO875" s="7"/>
      <c r="LP875" s="7"/>
      <c r="LQ875" s="7"/>
      <c r="LR875" s="7"/>
      <c r="LS875" s="7"/>
      <c r="LT875" s="7"/>
      <c r="LU875" s="7"/>
      <c r="LV875" s="7"/>
      <c r="LW875" s="7"/>
      <c r="LX875" s="7"/>
      <c r="LY875" s="7"/>
      <c r="LZ875" s="7"/>
      <c r="MA875" s="7"/>
      <c r="MB875" s="7"/>
      <c r="MC875" s="7"/>
      <c r="MD875" s="7"/>
      <c r="ME875" s="7"/>
      <c r="MF875" s="7"/>
      <c r="MG875" s="7"/>
      <c r="MH875" s="7"/>
      <c r="MI875" s="7"/>
      <c r="MJ875" s="7"/>
      <c r="MK875" s="7"/>
      <c r="ML875" s="7"/>
      <c r="MM875" s="7"/>
      <c r="MN875" s="7"/>
      <c r="MO875" s="7"/>
      <c r="MP875" s="7"/>
      <c r="MQ875" s="7"/>
      <c r="MR875" s="7"/>
      <c r="MS875" s="7"/>
      <c r="MT875" s="7"/>
      <c r="MU875" s="7"/>
      <c r="MV875" s="7"/>
      <c r="MW875" s="7"/>
      <c r="MX875" s="7"/>
      <c r="MY875" s="7"/>
      <c r="MZ875" s="7"/>
      <c r="NA875" s="7"/>
      <c r="NB875" s="7"/>
      <c r="NC875" s="7"/>
      <c r="ND875" s="7"/>
      <c r="NE875" s="7"/>
      <c r="NF875" s="7"/>
      <c r="NG875" s="7"/>
      <c r="NH875" s="7"/>
      <c r="NI875" s="7"/>
      <c r="NJ875" s="7"/>
      <c r="NK875" s="7"/>
      <c r="NL875" s="7"/>
      <c r="NM875" s="7"/>
      <c r="NN875" s="7"/>
      <c r="NO875" s="7"/>
      <c r="NP875" s="7"/>
      <c r="NQ875" s="7"/>
      <c r="NR875" s="7"/>
      <c r="NS875" s="7"/>
      <c r="NT875" s="7"/>
      <c r="NU875" s="7"/>
      <c r="NV875" s="7"/>
      <c r="NW875" s="7"/>
      <c r="NX875" s="7"/>
      <c r="NY875" s="7"/>
      <c r="NZ875" s="7"/>
      <c r="OA875" s="7"/>
      <c r="OB875" s="7"/>
      <c r="OC875" s="7"/>
      <c r="OD875" s="7"/>
      <c r="OE875" s="7"/>
      <c r="OF875" s="7"/>
      <c r="OG875" s="7"/>
      <c r="OH875" s="7"/>
      <c r="OI875" s="7"/>
      <c r="OJ875" s="7"/>
      <c r="OK875" s="7"/>
      <c r="OL875" s="7"/>
      <c r="OM875" s="7"/>
      <c r="ON875" s="7"/>
      <c r="OO875" s="7"/>
      <c r="OP875" s="7"/>
      <c r="OQ875" s="7"/>
      <c r="OR875" s="7"/>
      <c r="OS875" s="7"/>
      <c r="OT875" s="7"/>
      <c r="OU875" s="7"/>
      <c r="OV875" s="7"/>
      <c r="OW875" s="7"/>
      <c r="OX875" s="7"/>
      <c r="OY875" s="7"/>
      <c r="OZ875" s="7"/>
      <c r="PA875" s="7"/>
      <c r="PB875" s="7"/>
      <c r="PC875" s="7"/>
      <c r="PD875" s="7"/>
      <c r="PE875" s="7"/>
      <c r="PF875" s="7"/>
      <c r="PG875" s="7"/>
      <c r="PH875" s="7"/>
      <c r="PI875" s="7"/>
      <c r="PJ875" s="7"/>
      <c r="PK875" s="7"/>
      <c r="PL875" s="7"/>
      <c r="PM875" s="7"/>
      <c r="PN875" s="7"/>
      <c r="PO875" s="7"/>
      <c r="PP875" s="7"/>
      <c r="PQ875" s="7"/>
      <c r="PR875" s="7"/>
      <c r="PS875" s="7"/>
      <c r="PT875" s="7"/>
      <c r="PU875" s="7"/>
      <c r="PV875" s="7"/>
      <c r="PW875" s="7"/>
      <c r="PX875" s="7"/>
      <c r="PY875" s="7"/>
      <c r="PZ875" s="7"/>
      <c r="QA875" s="7"/>
      <c r="QB875" s="7"/>
      <c r="QC875" s="7"/>
      <c r="QD875" s="7"/>
      <c r="QE875" s="7"/>
      <c r="QF875" s="7"/>
      <c r="QG875" s="7"/>
      <c r="QH875" s="7"/>
      <c r="QI875" s="7"/>
      <c r="QJ875" s="7"/>
      <c r="QK875" s="7"/>
      <c r="QL875" s="7"/>
      <c r="QM875" s="7"/>
      <c r="QN875" s="7"/>
      <c r="QO875" s="7"/>
      <c r="QP875" s="7"/>
      <c r="QQ875" s="7"/>
      <c r="QR875" s="7"/>
      <c r="QS875" s="7"/>
      <c r="QT875" s="7"/>
      <c r="QU875" s="7"/>
      <c r="QV875" s="7"/>
      <c r="QW875" s="7"/>
      <c r="QX875" s="7"/>
      <c r="QY875" s="7"/>
      <c r="QZ875" s="7"/>
      <c r="RA875" s="7"/>
      <c r="RB875" s="7"/>
      <c r="RC875" s="7"/>
      <c r="RD875" s="7"/>
      <c r="RE875" s="7"/>
      <c r="RF875" s="7"/>
      <c r="RG875" s="7"/>
      <c r="RH875" s="7"/>
      <c r="RI875" s="7"/>
      <c r="RJ875" s="7"/>
      <c r="RK875" s="7"/>
      <c r="RL875" s="7"/>
      <c r="RM875" s="7"/>
      <c r="RN875" s="7"/>
      <c r="RO875" s="7"/>
      <c r="RP875" s="7"/>
      <c r="RQ875" s="7"/>
      <c r="RR875" s="7"/>
      <c r="RS875" s="7"/>
      <c r="RT875" s="7"/>
      <c r="RU875" s="7"/>
      <c r="RV875" s="7"/>
      <c r="RW875" s="7"/>
      <c r="RX875" s="7"/>
      <c r="RY875" s="7"/>
      <c r="RZ875" s="7"/>
      <c r="SA875" s="7"/>
      <c r="SB875" s="7"/>
      <c r="SC875" s="7"/>
      <c r="SD875" s="7"/>
      <c r="SE875" s="7"/>
      <c r="SF875" s="7"/>
      <c r="SG875" s="7"/>
      <c r="SH875" s="7"/>
      <c r="SI875" s="7"/>
      <c r="SJ875" s="7"/>
      <c r="SK875" s="7"/>
    </row>
    <row r="876" ht="14.2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  <c r="DT876" s="7"/>
      <c r="DU876" s="7"/>
      <c r="DV876" s="7"/>
      <c r="DW876" s="7"/>
      <c r="DX876" s="7"/>
      <c r="DY876" s="7"/>
      <c r="DZ876" s="7"/>
      <c r="EA876" s="7"/>
      <c r="EB876" s="7"/>
      <c r="EC876" s="7"/>
      <c r="ED876" s="7"/>
      <c r="EE876" s="7"/>
      <c r="EF876" s="7"/>
      <c r="EG876" s="7"/>
      <c r="EH876" s="7"/>
      <c r="EI876" s="7"/>
      <c r="EJ876" s="7"/>
      <c r="EK876" s="7"/>
      <c r="EL876" s="7"/>
      <c r="EM876" s="7"/>
      <c r="EN876" s="7"/>
      <c r="EO876" s="7"/>
      <c r="EP876" s="7"/>
      <c r="EQ876" s="7"/>
      <c r="ER876" s="7"/>
      <c r="ES876" s="7"/>
      <c r="ET876" s="7"/>
      <c r="EU876" s="7"/>
      <c r="EV876" s="7"/>
      <c r="EW876" s="7"/>
      <c r="EX876" s="7"/>
      <c r="EY876" s="7"/>
      <c r="EZ876" s="7"/>
      <c r="FA876" s="7"/>
      <c r="FB876" s="7"/>
      <c r="FC876" s="7"/>
      <c r="FD876" s="7"/>
      <c r="FE876" s="7"/>
      <c r="FF876" s="7"/>
      <c r="FG876" s="7"/>
      <c r="FH876" s="7"/>
      <c r="FI876" s="7"/>
      <c r="FJ876" s="7"/>
      <c r="FK876" s="7"/>
      <c r="FL876" s="7"/>
      <c r="FM876" s="7"/>
      <c r="FN876" s="7"/>
      <c r="FO876" s="7"/>
      <c r="FP876" s="7"/>
      <c r="FQ876" s="7"/>
      <c r="FR876" s="7"/>
      <c r="FS876" s="7"/>
      <c r="FT876" s="7"/>
      <c r="FU876" s="7"/>
      <c r="FV876" s="7"/>
      <c r="FW876" s="7"/>
      <c r="FX876" s="7"/>
      <c r="FY876" s="7"/>
      <c r="FZ876" s="7"/>
      <c r="GA876" s="7"/>
      <c r="GB876" s="7"/>
      <c r="GC876" s="7"/>
      <c r="GD876" s="7"/>
      <c r="GE876" s="7"/>
      <c r="GF876" s="7"/>
      <c r="GG876" s="7"/>
      <c r="GH876" s="7"/>
      <c r="GI876" s="7"/>
      <c r="GJ876" s="7"/>
      <c r="GK876" s="7"/>
      <c r="GL876" s="7"/>
      <c r="GM876" s="7"/>
      <c r="GN876" s="7"/>
      <c r="GO876" s="7"/>
      <c r="GP876" s="7"/>
      <c r="GQ876" s="7"/>
      <c r="GR876" s="7"/>
      <c r="GS876" s="7"/>
      <c r="GT876" s="7"/>
      <c r="GU876" s="7"/>
      <c r="GV876" s="7"/>
      <c r="GW876" s="7"/>
      <c r="GX876" s="7"/>
      <c r="GY876" s="7"/>
      <c r="GZ876" s="7"/>
      <c r="HA876" s="7"/>
      <c r="HB876" s="7"/>
      <c r="HC876" s="7"/>
      <c r="HD876" s="7"/>
      <c r="HE876" s="7"/>
      <c r="HF876" s="7"/>
      <c r="HG876" s="7"/>
      <c r="HH876" s="7"/>
      <c r="HI876" s="7"/>
      <c r="HJ876" s="7"/>
      <c r="HK876" s="7"/>
      <c r="HL876" s="7"/>
      <c r="HM876" s="7"/>
      <c r="HN876" s="7"/>
      <c r="HO876" s="7"/>
      <c r="HP876" s="7"/>
      <c r="HQ876" s="7"/>
      <c r="HR876" s="7"/>
      <c r="HS876" s="7"/>
      <c r="HT876" s="7"/>
      <c r="HU876" s="7"/>
      <c r="HV876" s="7"/>
      <c r="HW876" s="7"/>
      <c r="HX876" s="7"/>
      <c r="HY876" s="7"/>
      <c r="HZ876" s="7"/>
      <c r="IA876" s="7"/>
      <c r="IB876" s="7"/>
      <c r="IC876" s="7"/>
      <c r="ID876" s="7"/>
      <c r="IE876" s="7"/>
      <c r="IF876" s="7"/>
      <c r="IG876" s="7"/>
      <c r="IH876" s="7"/>
      <c r="II876" s="7"/>
      <c r="IJ876" s="7"/>
      <c r="IK876" s="7"/>
      <c r="IL876" s="7"/>
      <c r="IM876" s="7"/>
      <c r="IN876" s="7"/>
      <c r="IO876" s="7"/>
      <c r="IP876" s="7"/>
      <c r="IQ876" s="7"/>
      <c r="IR876" s="7"/>
      <c r="IS876" s="7"/>
      <c r="IT876" s="7"/>
      <c r="IU876" s="7"/>
      <c r="IV876" s="7"/>
      <c r="IW876" s="7"/>
      <c r="IX876" s="7"/>
      <c r="IY876" s="7"/>
      <c r="IZ876" s="7"/>
      <c r="JA876" s="7"/>
      <c r="JB876" s="7"/>
      <c r="JC876" s="7"/>
      <c r="JD876" s="7"/>
      <c r="JE876" s="7"/>
      <c r="JF876" s="7"/>
      <c r="JG876" s="7"/>
      <c r="JH876" s="7"/>
      <c r="JI876" s="7"/>
      <c r="JJ876" s="7"/>
      <c r="JK876" s="7"/>
      <c r="JL876" s="7"/>
      <c r="JM876" s="7"/>
      <c r="JN876" s="7"/>
      <c r="JO876" s="7"/>
      <c r="JP876" s="7"/>
      <c r="JQ876" s="7"/>
      <c r="JR876" s="7"/>
      <c r="JS876" s="7"/>
      <c r="JT876" s="7"/>
      <c r="JU876" s="7"/>
      <c r="JV876" s="7"/>
      <c r="JW876" s="7"/>
      <c r="JX876" s="7"/>
      <c r="JY876" s="7"/>
      <c r="JZ876" s="7"/>
      <c r="KA876" s="7"/>
      <c r="KB876" s="7"/>
      <c r="KC876" s="7"/>
      <c r="KD876" s="7"/>
      <c r="KE876" s="7"/>
      <c r="KF876" s="7"/>
      <c r="KG876" s="7"/>
      <c r="KH876" s="7"/>
      <c r="KI876" s="7"/>
      <c r="KJ876" s="7"/>
      <c r="KK876" s="7"/>
      <c r="KL876" s="7"/>
      <c r="KM876" s="7"/>
      <c r="KN876" s="7"/>
      <c r="KO876" s="7"/>
      <c r="KP876" s="7"/>
      <c r="KQ876" s="7"/>
      <c r="KR876" s="7"/>
      <c r="KS876" s="7"/>
      <c r="KT876" s="7"/>
      <c r="KU876" s="7"/>
      <c r="KV876" s="7"/>
      <c r="KW876" s="7"/>
      <c r="KX876" s="7"/>
      <c r="KY876" s="7"/>
      <c r="KZ876" s="7"/>
      <c r="LA876" s="7"/>
      <c r="LB876" s="7"/>
      <c r="LC876" s="7"/>
      <c r="LD876" s="7"/>
      <c r="LE876" s="7"/>
      <c r="LF876" s="7"/>
      <c r="LG876" s="7"/>
      <c r="LH876" s="7"/>
      <c r="LI876" s="7"/>
      <c r="LJ876" s="7"/>
      <c r="LK876" s="7"/>
      <c r="LL876" s="7"/>
      <c r="LM876" s="7"/>
      <c r="LN876" s="7"/>
      <c r="LO876" s="7"/>
      <c r="LP876" s="7"/>
      <c r="LQ876" s="7"/>
      <c r="LR876" s="7"/>
      <c r="LS876" s="7"/>
      <c r="LT876" s="7"/>
      <c r="LU876" s="7"/>
      <c r="LV876" s="7"/>
      <c r="LW876" s="7"/>
      <c r="LX876" s="7"/>
      <c r="LY876" s="7"/>
      <c r="LZ876" s="7"/>
      <c r="MA876" s="7"/>
      <c r="MB876" s="7"/>
      <c r="MC876" s="7"/>
      <c r="MD876" s="7"/>
      <c r="ME876" s="7"/>
      <c r="MF876" s="7"/>
      <c r="MG876" s="7"/>
      <c r="MH876" s="7"/>
      <c r="MI876" s="7"/>
      <c r="MJ876" s="7"/>
      <c r="MK876" s="7"/>
      <c r="ML876" s="7"/>
      <c r="MM876" s="7"/>
      <c r="MN876" s="7"/>
      <c r="MO876" s="7"/>
      <c r="MP876" s="7"/>
      <c r="MQ876" s="7"/>
      <c r="MR876" s="7"/>
      <c r="MS876" s="7"/>
      <c r="MT876" s="7"/>
      <c r="MU876" s="7"/>
      <c r="MV876" s="7"/>
      <c r="MW876" s="7"/>
      <c r="MX876" s="7"/>
      <c r="MY876" s="7"/>
      <c r="MZ876" s="7"/>
      <c r="NA876" s="7"/>
      <c r="NB876" s="7"/>
      <c r="NC876" s="7"/>
      <c r="ND876" s="7"/>
      <c r="NE876" s="7"/>
      <c r="NF876" s="7"/>
      <c r="NG876" s="7"/>
      <c r="NH876" s="7"/>
      <c r="NI876" s="7"/>
      <c r="NJ876" s="7"/>
      <c r="NK876" s="7"/>
      <c r="NL876" s="7"/>
      <c r="NM876" s="7"/>
      <c r="NN876" s="7"/>
      <c r="NO876" s="7"/>
      <c r="NP876" s="7"/>
      <c r="NQ876" s="7"/>
      <c r="NR876" s="7"/>
      <c r="NS876" s="7"/>
      <c r="NT876" s="7"/>
      <c r="NU876" s="7"/>
      <c r="NV876" s="7"/>
      <c r="NW876" s="7"/>
      <c r="NX876" s="7"/>
      <c r="NY876" s="7"/>
      <c r="NZ876" s="7"/>
      <c r="OA876" s="7"/>
      <c r="OB876" s="7"/>
      <c r="OC876" s="7"/>
      <c r="OD876" s="7"/>
      <c r="OE876" s="7"/>
      <c r="OF876" s="7"/>
      <c r="OG876" s="7"/>
      <c r="OH876" s="7"/>
      <c r="OI876" s="7"/>
      <c r="OJ876" s="7"/>
      <c r="OK876" s="7"/>
      <c r="OL876" s="7"/>
      <c r="OM876" s="7"/>
      <c r="ON876" s="7"/>
      <c r="OO876" s="7"/>
      <c r="OP876" s="7"/>
      <c r="OQ876" s="7"/>
      <c r="OR876" s="7"/>
      <c r="OS876" s="7"/>
      <c r="OT876" s="7"/>
      <c r="OU876" s="7"/>
      <c r="OV876" s="7"/>
      <c r="OW876" s="7"/>
      <c r="OX876" s="7"/>
      <c r="OY876" s="7"/>
      <c r="OZ876" s="7"/>
      <c r="PA876" s="7"/>
      <c r="PB876" s="7"/>
      <c r="PC876" s="7"/>
      <c r="PD876" s="7"/>
      <c r="PE876" s="7"/>
      <c r="PF876" s="7"/>
      <c r="PG876" s="7"/>
      <c r="PH876" s="7"/>
      <c r="PI876" s="7"/>
      <c r="PJ876" s="7"/>
      <c r="PK876" s="7"/>
      <c r="PL876" s="7"/>
      <c r="PM876" s="7"/>
      <c r="PN876" s="7"/>
      <c r="PO876" s="7"/>
      <c r="PP876" s="7"/>
      <c r="PQ876" s="7"/>
      <c r="PR876" s="7"/>
      <c r="PS876" s="7"/>
      <c r="PT876" s="7"/>
      <c r="PU876" s="7"/>
      <c r="PV876" s="7"/>
      <c r="PW876" s="7"/>
      <c r="PX876" s="7"/>
      <c r="PY876" s="7"/>
      <c r="PZ876" s="7"/>
      <c r="QA876" s="7"/>
      <c r="QB876" s="7"/>
      <c r="QC876" s="7"/>
      <c r="QD876" s="7"/>
      <c r="QE876" s="7"/>
      <c r="QF876" s="7"/>
      <c r="QG876" s="7"/>
      <c r="QH876" s="7"/>
      <c r="QI876" s="7"/>
      <c r="QJ876" s="7"/>
      <c r="QK876" s="7"/>
      <c r="QL876" s="7"/>
      <c r="QM876" s="7"/>
      <c r="QN876" s="7"/>
      <c r="QO876" s="7"/>
      <c r="QP876" s="7"/>
      <c r="QQ876" s="7"/>
      <c r="QR876" s="7"/>
      <c r="QS876" s="7"/>
      <c r="QT876" s="7"/>
      <c r="QU876" s="7"/>
      <c r="QV876" s="7"/>
      <c r="QW876" s="7"/>
      <c r="QX876" s="7"/>
      <c r="QY876" s="7"/>
      <c r="QZ876" s="7"/>
      <c r="RA876" s="7"/>
      <c r="RB876" s="7"/>
      <c r="RC876" s="7"/>
      <c r="RD876" s="7"/>
      <c r="RE876" s="7"/>
      <c r="RF876" s="7"/>
      <c r="RG876" s="7"/>
      <c r="RH876" s="7"/>
      <c r="RI876" s="7"/>
      <c r="RJ876" s="7"/>
      <c r="RK876" s="7"/>
      <c r="RL876" s="7"/>
      <c r="RM876" s="7"/>
      <c r="RN876" s="7"/>
      <c r="RO876" s="7"/>
      <c r="RP876" s="7"/>
      <c r="RQ876" s="7"/>
      <c r="RR876" s="7"/>
      <c r="RS876" s="7"/>
      <c r="RT876" s="7"/>
      <c r="RU876" s="7"/>
      <c r="RV876" s="7"/>
      <c r="RW876" s="7"/>
      <c r="RX876" s="7"/>
      <c r="RY876" s="7"/>
      <c r="RZ876" s="7"/>
      <c r="SA876" s="7"/>
      <c r="SB876" s="7"/>
      <c r="SC876" s="7"/>
      <c r="SD876" s="7"/>
      <c r="SE876" s="7"/>
      <c r="SF876" s="7"/>
      <c r="SG876" s="7"/>
      <c r="SH876" s="7"/>
      <c r="SI876" s="7"/>
      <c r="SJ876" s="7"/>
      <c r="SK876" s="7"/>
    </row>
    <row r="877" ht="14.2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  <c r="DT877" s="7"/>
      <c r="DU877" s="7"/>
      <c r="DV877" s="7"/>
      <c r="DW877" s="7"/>
      <c r="DX877" s="7"/>
      <c r="DY877" s="7"/>
      <c r="DZ877" s="7"/>
      <c r="EA877" s="7"/>
      <c r="EB877" s="7"/>
      <c r="EC877" s="7"/>
      <c r="ED877" s="7"/>
      <c r="EE877" s="7"/>
      <c r="EF877" s="7"/>
      <c r="EG877" s="7"/>
      <c r="EH877" s="7"/>
      <c r="EI877" s="7"/>
      <c r="EJ877" s="7"/>
      <c r="EK877" s="7"/>
      <c r="EL877" s="7"/>
      <c r="EM877" s="7"/>
      <c r="EN877" s="7"/>
      <c r="EO877" s="7"/>
      <c r="EP877" s="7"/>
      <c r="EQ877" s="7"/>
      <c r="ER877" s="7"/>
      <c r="ES877" s="7"/>
      <c r="ET877" s="7"/>
      <c r="EU877" s="7"/>
      <c r="EV877" s="7"/>
      <c r="EW877" s="7"/>
      <c r="EX877" s="7"/>
      <c r="EY877" s="7"/>
      <c r="EZ877" s="7"/>
      <c r="FA877" s="7"/>
      <c r="FB877" s="7"/>
      <c r="FC877" s="7"/>
      <c r="FD877" s="7"/>
      <c r="FE877" s="7"/>
      <c r="FF877" s="7"/>
      <c r="FG877" s="7"/>
      <c r="FH877" s="7"/>
      <c r="FI877" s="7"/>
      <c r="FJ877" s="7"/>
      <c r="FK877" s="7"/>
      <c r="FL877" s="7"/>
      <c r="FM877" s="7"/>
      <c r="FN877" s="7"/>
      <c r="FO877" s="7"/>
      <c r="FP877" s="7"/>
      <c r="FQ877" s="7"/>
      <c r="FR877" s="7"/>
      <c r="FS877" s="7"/>
      <c r="FT877" s="7"/>
      <c r="FU877" s="7"/>
      <c r="FV877" s="7"/>
      <c r="FW877" s="7"/>
      <c r="FX877" s="7"/>
      <c r="FY877" s="7"/>
      <c r="FZ877" s="7"/>
      <c r="GA877" s="7"/>
      <c r="GB877" s="7"/>
      <c r="GC877" s="7"/>
      <c r="GD877" s="7"/>
      <c r="GE877" s="7"/>
      <c r="GF877" s="7"/>
      <c r="GG877" s="7"/>
      <c r="GH877" s="7"/>
      <c r="GI877" s="7"/>
      <c r="GJ877" s="7"/>
      <c r="GK877" s="7"/>
      <c r="GL877" s="7"/>
      <c r="GM877" s="7"/>
      <c r="GN877" s="7"/>
      <c r="GO877" s="7"/>
      <c r="GP877" s="7"/>
      <c r="GQ877" s="7"/>
      <c r="GR877" s="7"/>
      <c r="GS877" s="7"/>
      <c r="GT877" s="7"/>
      <c r="GU877" s="7"/>
      <c r="GV877" s="7"/>
      <c r="GW877" s="7"/>
      <c r="GX877" s="7"/>
      <c r="GY877" s="7"/>
      <c r="GZ877" s="7"/>
      <c r="HA877" s="7"/>
      <c r="HB877" s="7"/>
      <c r="HC877" s="7"/>
      <c r="HD877" s="7"/>
      <c r="HE877" s="7"/>
      <c r="HF877" s="7"/>
      <c r="HG877" s="7"/>
      <c r="HH877" s="7"/>
      <c r="HI877" s="7"/>
      <c r="HJ877" s="7"/>
      <c r="HK877" s="7"/>
      <c r="HL877" s="7"/>
      <c r="HM877" s="7"/>
      <c r="HN877" s="7"/>
      <c r="HO877" s="7"/>
      <c r="HP877" s="7"/>
      <c r="HQ877" s="7"/>
      <c r="HR877" s="7"/>
      <c r="HS877" s="7"/>
      <c r="HT877" s="7"/>
      <c r="HU877" s="7"/>
      <c r="HV877" s="7"/>
      <c r="HW877" s="7"/>
      <c r="HX877" s="7"/>
      <c r="HY877" s="7"/>
      <c r="HZ877" s="7"/>
      <c r="IA877" s="7"/>
      <c r="IB877" s="7"/>
      <c r="IC877" s="7"/>
      <c r="ID877" s="7"/>
      <c r="IE877" s="7"/>
      <c r="IF877" s="7"/>
      <c r="IG877" s="7"/>
      <c r="IH877" s="7"/>
      <c r="II877" s="7"/>
      <c r="IJ877" s="7"/>
      <c r="IK877" s="7"/>
      <c r="IL877" s="7"/>
      <c r="IM877" s="7"/>
      <c r="IN877" s="7"/>
      <c r="IO877" s="7"/>
      <c r="IP877" s="7"/>
      <c r="IQ877" s="7"/>
      <c r="IR877" s="7"/>
      <c r="IS877" s="7"/>
      <c r="IT877" s="7"/>
      <c r="IU877" s="7"/>
      <c r="IV877" s="7"/>
      <c r="IW877" s="7"/>
      <c r="IX877" s="7"/>
      <c r="IY877" s="7"/>
      <c r="IZ877" s="7"/>
      <c r="JA877" s="7"/>
      <c r="JB877" s="7"/>
      <c r="JC877" s="7"/>
      <c r="JD877" s="7"/>
      <c r="JE877" s="7"/>
      <c r="JF877" s="7"/>
      <c r="JG877" s="7"/>
      <c r="JH877" s="7"/>
      <c r="JI877" s="7"/>
      <c r="JJ877" s="7"/>
      <c r="JK877" s="7"/>
      <c r="JL877" s="7"/>
      <c r="JM877" s="7"/>
      <c r="JN877" s="7"/>
      <c r="JO877" s="7"/>
      <c r="JP877" s="7"/>
      <c r="JQ877" s="7"/>
      <c r="JR877" s="7"/>
      <c r="JS877" s="7"/>
      <c r="JT877" s="7"/>
      <c r="JU877" s="7"/>
      <c r="JV877" s="7"/>
      <c r="JW877" s="7"/>
      <c r="JX877" s="7"/>
      <c r="JY877" s="7"/>
      <c r="JZ877" s="7"/>
      <c r="KA877" s="7"/>
      <c r="KB877" s="7"/>
      <c r="KC877" s="7"/>
      <c r="KD877" s="7"/>
      <c r="KE877" s="7"/>
      <c r="KF877" s="7"/>
      <c r="KG877" s="7"/>
      <c r="KH877" s="7"/>
      <c r="KI877" s="7"/>
      <c r="KJ877" s="7"/>
      <c r="KK877" s="7"/>
      <c r="KL877" s="7"/>
      <c r="KM877" s="7"/>
      <c r="KN877" s="7"/>
      <c r="KO877" s="7"/>
      <c r="KP877" s="7"/>
      <c r="KQ877" s="7"/>
      <c r="KR877" s="7"/>
      <c r="KS877" s="7"/>
      <c r="KT877" s="7"/>
      <c r="KU877" s="7"/>
      <c r="KV877" s="7"/>
      <c r="KW877" s="7"/>
      <c r="KX877" s="7"/>
      <c r="KY877" s="7"/>
      <c r="KZ877" s="7"/>
      <c r="LA877" s="7"/>
      <c r="LB877" s="7"/>
      <c r="LC877" s="7"/>
      <c r="LD877" s="7"/>
      <c r="LE877" s="7"/>
      <c r="LF877" s="7"/>
      <c r="LG877" s="7"/>
      <c r="LH877" s="7"/>
      <c r="LI877" s="7"/>
      <c r="LJ877" s="7"/>
      <c r="LK877" s="7"/>
      <c r="LL877" s="7"/>
      <c r="LM877" s="7"/>
      <c r="LN877" s="7"/>
      <c r="LO877" s="7"/>
      <c r="LP877" s="7"/>
      <c r="LQ877" s="7"/>
      <c r="LR877" s="7"/>
      <c r="LS877" s="7"/>
      <c r="LT877" s="7"/>
      <c r="LU877" s="7"/>
      <c r="LV877" s="7"/>
      <c r="LW877" s="7"/>
      <c r="LX877" s="7"/>
      <c r="LY877" s="7"/>
      <c r="LZ877" s="7"/>
      <c r="MA877" s="7"/>
      <c r="MB877" s="7"/>
      <c r="MC877" s="7"/>
      <c r="MD877" s="7"/>
      <c r="ME877" s="7"/>
      <c r="MF877" s="7"/>
      <c r="MG877" s="7"/>
      <c r="MH877" s="7"/>
      <c r="MI877" s="7"/>
      <c r="MJ877" s="7"/>
      <c r="MK877" s="7"/>
      <c r="ML877" s="7"/>
      <c r="MM877" s="7"/>
      <c r="MN877" s="7"/>
      <c r="MO877" s="7"/>
      <c r="MP877" s="7"/>
      <c r="MQ877" s="7"/>
      <c r="MR877" s="7"/>
      <c r="MS877" s="7"/>
      <c r="MT877" s="7"/>
      <c r="MU877" s="7"/>
      <c r="MV877" s="7"/>
      <c r="MW877" s="7"/>
      <c r="MX877" s="7"/>
      <c r="MY877" s="7"/>
      <c r="MZ877" s="7"/>
      <c r="NA877" s="7"/>
      <c r="NB877" s="7"/>
      <c r="NC877" s="7"/>
      <c r="ND877" s="7"/>
      <c r="NE877" s="7"/>
      <c r="NF877" s="7"/>
      <c r="NG877" s="7"/>
      <c r="NH877" s="7"/>
      <c r="NI877" s="7"/>
      <c r="NJ877" s="7"/>
      <c r="NK877" s="7"/>
      <c r="NL877" s="7"/>
      <c r="NM877" s="7"/>
      <c r="NN877" s="7"/>
      <c r="NO877" s="7"/>
      <c r="NP877" s="7"/>
      <c r="NQ877" s="7"/>
      <c r="NR877" s="7"/>
      <c r="NS877" s="7"/>
      <c r="NT877" s="7"/>
      <c r="NU877" s="7"/>
      <c r="NV877" s="7"/>
      <c r="NW877" s="7"/>
      <c r="NX877" s="7"/>
      <c r="NY877" s="7"/>
      <c r="NZ877" s="7"/>
      <c r="OA877" s="7"/>
      <c r="OB877" s="7"/>
      <c r="OC877" s="7"/>
      <c r="OD877" s="7"/>
      <c r="OE877" s="7"/>
      <c r="OF877" s="7"/>
      <c r="OG877" s="7"/>
      <c r="OH877" s="7"/>
      <c r="OI877" s="7"/>
      <c r="OJ877" s="7"/>
      <c r="OK877" s="7"/>
      <c r="OL877" s="7"/>
      <c r="OM877" s="7"/>
      <c r="ON877" s="7"/>
      <c r="OO877" s="7"/>
      <c r="OP877" s="7"/>
      <c r="OQ877" s="7"/>
      <c r="OR877" s="7"/>
      <c r="OS877" s="7"/>
      <c r="OT877" s="7"/>
      <c r="OU877" s="7"/>
      <c r="OV877" s="7"/>
      <c r="OW877" s="7"/>
      <c r="OX877" s="7"/>
      <c r="OY877" s="7"/>
      <c r="OZ877" s="7"/>
      <c r="PA877" s="7"/>
      <c r="PB877" s="7"/>
      <c r="PC877" s="7"/>
      <c r="PD877" s="7"/>
      <c r="PE877" s="7"/>
      <c r="PF877" s="7"/>
      <c r="PG877" s="7"/>
      <c r="PH877" s="7"/>
      <c r="PI877" s="7"/>
      <c r="PJ877" s="7"/>
      <c r="PK877" s="7"/>
      <c r="PL877" s="7"/>
      <c r="PM877" s="7"/>
      <c r="PN877" s="7"/>
      <c r="PO877" s="7"/>
      <c r="PP877" s="7"/>
      <c r="PQ877" s="7"/>
      <c r="PR877" s="7"/>
      <c r="PS877" s="7"/>
      <c r="PT877" s="7"/>
      <c r="PU877" s="7"/>
      <c r="PV877" s="7"/>
      <c r="PW877" s="7"/>
      <c r="PX877" s="7"/>
      <c r="PY877" s="7"/>
      <c r="PZ877" s="7"/>
      <c r="QA877" s="7"/>
      <c r="QB877" s="7"/>
      <c r="QC877" s="7"/>
      <c r="QD877" s="7"/>
      <c r="QE877" s="7"/>
      <c r="QF877" s="7"/>
      <c r="QG877" s="7"/>
      <c r="QH877" s="7"/>
      <c r="QI877" s="7"/>
      <c r="QJ877" s="7"/>
      <c r="QK877" s="7"/>
      <c r="QL877" s="7"/>
      <c r="QM877" s="7"/>
      <c r="QN877" s="7"/>
      <c r="QO877" s="7"/>
      <c r="QP877" s="7"/>
      <c r="QQ877" s="7"/>
      <c r="QR877" s="7"/>
      <c r="QS877" s="7"/>
      <c r="QT877" s="7"/>
      <c r="QU877" s="7"/>
      <c r="QV877" s="7"/>
      <c r="QW877" s="7"/>
      <c r="QX877" s="7"/>
      <c r="QY877" s="7"/>
      <c r="QZ877" s="7"/>
      <c r="RA877" s="7"/>
      <c r="RB877" s="7"/>
      <c r="RC877" s="7"/>
      <c r="RD877" s="7"/>
      <c r="RE877" s="7"/>
      <c r="RF877" s="7"/>
      <c r="RG877" s="7"/>
      <c r="RH877" s="7"/>
      <c r="RI877" s="7"/>
      <c r="RJ877" s="7"/>
      <c r="RK877" s="7"/>
      <c r="RL877" s="7"/>
      <c r="RM877" s="7"/>
      <c r="RN877" s="7"/>
      <c r="RO877" s="7"/>
      <c r="RP877" s="7"/>
      <c r="RQ877" s="7"/>
      <c r="RR877" s="7"/>
      <c r="RS877" s="7"/>
      <c r="RT877" s="7"/>
      <c r="RU877" s="7"/>
      <c r="RV877" s="7"/>
      <c r="RW877" s="7"/>
      <c r="RX877" s="7"/>
      <c r="RY877" s="7"/>
      <c r="RZ877" s="7"/>
      <c r="SA877" s="7"/>
      <c r="SB877" s="7"/>
      <c r="SC877" s="7"/>
      <c r="SD877" s="7"/>
      <c r="SE877" s="7"/>
      <c r="SF877" s="7"/>
      <c r="SG877" s="7"/>
      <c r="SH877" s="7"/>
      <c r="SI877" s="7"/>
      <c r="SJ877" s="7"/>
      <c r="SK877" s="7"/>
    </row>
    <row r="878" ht="14.2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  <c r="DT878" s="7"/>
      <c r="DU878" s="7"/>
      <c r="DV878" s="7"/>
      <c r="DW878" s="7"/>
      <c r="DX878" s="7"/>
      <c r="DY878" s="7"/>
      <c r="DZ878" s="7"/>
      <c r="EA878" s="7"/>
      <c r="EB878" s="7"/>
      <c r="EC878" s="7"/>
      <c r="ED878" s="7"/>
      <c r="EE878" s="7"/>
      <c r="EF878" s="7"/>
      <c r="EG878" s="7"/>
      <c r="EH878" s="7"/>
      <c r="EI878" s="7"/>
      <c r="EJ878" s="7"/>
      <c r="EK878" s="7"/>
      <c r="EL878" s="7"/>
      <c r="EM878" s="7"/>
      <c r="EN878" s="7"/>
      <c r="EO878" s="7"/>
      <c r="EP878" s="7"/>
      <c r="EQ878" s="7"/>
      <c r="ER878" s="7"/>
      <c r="ES878" s="7"/>
      <c r="ET878" s="7"/>
      <c r="EU878" s="7"/>
      <c r="EV878" s="7"/>
      <c r="EW878" s="7"/>
      <c r="EX878" s="7"/>
      <c r="EY878" s="7"/>
      <c r="EZ878" s="7"/>
      <c r="FA878" s="7"/>
      <c r="FB878" s="7"/>
      <c r="FC878" s="7"/>
      <c r="FD878" s="7"/>
      <c r="FE878" s="7"/>
      <c r="FF878" s="7"/>
      <c r="FG878" s="7"/>
      <c r="FH878" s="7"/>
      <c r="FI878" s="7"/>
      <c r="FJ878" s="7"/>
      <c r="FK878" s="7"/>
      <c r="FL878" s="7"/>
      <c r="FM878" s="7"/>
      <c r="FN878" s="7"/>
      <c r="FO878" s="7"/>
      <c r="FP878" s="7"/>
      <c r="FQ878" s="7"/>
      <c r="FR878" s="7"/>
      <c r="FS878" s="7"/>
      <c r="FT878" s="7"/>
      <c r="FU878" s="7"/>
      <c r="FV878" s="7"/>
      <c r="FW878" s="7"/>
      <c r="FX878" s="7"/>
      <c r="FY878" s="7"/>
      <c r="FZ878" s="7"/>
      <c r="GA878" s="7"/>
      <c r="GB878" s="7"/>
      <c r="GC878" s="7"/>
      <c r="GD878" s="7"/>
      <c r="GE878" s="7"/>
      <c r="GF878" s="7"/>
      <c r="GG878" s="7"/>
      <c r="GH878" s="7"/>
      <c r="GI878" s="7"/>
      <c r="GJ878" s="7"/>
      <c r="GK878" s="7"/>
      <c r="GL878" s="7"/>
      <c r="GM878" s="7"/>
      <c r="GN878" s="7"/>
      <c r="GO878" s="7"/>
      <c r="GP878" s="7"/>
      <c r="GQ878" s="7"/>
      <c r="GR878" s="7"/>
      <c r="GS878" s="7"/>
      <c r="GT878" s="7"/>
      <c r="GU878" s="7"/>
      <c r="GV878" s="7"/>
      <c r="GW878" s="7"/>
      <c r="GX878" s="7"/>
      <c r="GY878" s="7"/>
      <c r="GZ878" s="7"/>
      <c r="HA878" s="7"/>
      <c r="HB878" s="7"/>
      <c r="HC878" s="7"/>
      <c r="HD878" s="7"/>
      <c r="HE878" s="7"/>
      <c r="HF878" s="7"/>
      <c r="HG878" s="7"/>
      <c r="HH878" s="7"/>
      <c r="HI878" s="7"/>
      <c r="HJ878" s="7"/>
      <c r="HK878" s="7"/>
      <c r="HL878" s="7"/>
      <c r="HM878" s="7"/>
      <c r="HN878" s="7"/>
      <c r="HO878" s="7"/>
      <c r="HP878" s="7"/>
      <c r="HQ878" s="7"/>
      <c r="HR878" s="7"/>
      <c r="HS878" s="7"/>
      <c r="HT878" s="7"/>
      <c r="HU878" s="7"/>
      <c r="HV878" s="7"/>
      <c r="HW878" s="7"/>
      <c r="HX878" s="7"/>
      <c r="HY878" s="7"/>
      <c r="HZ878" s="7"/>
      <c r="IA878" s="7"/>
      <c r="IB878" s="7"/>
      <c r="IC878" s="7"/>
      <c r="ID878" s="7"/>
      <c r="IE878" s="7"/>
      <c r="IF878" s="7"/>
      <c r="IG878" s="7"/>
      <c r="IH878" s="7"/>
      <c r="II878" s="7"/>
      <c r="IJ878" s="7"/>
      <c r="IK878" s="7"/>
      <c r="IL878" s="7"/>
      <c r="IM878" s="7"/>
      <c r="IN878" s="7"/>
      <c r="IO878" s="7"/>
      <c r="IP878" s="7"/>
      <c r="IQ878" s="7"/>
      <c r="IR878" s="7"/>
      <c r="IS878" s="7"/>
      <c r="IT878" s="7"/>
      <c r="IU878" s="7"/>
      <c r="IV878" s="7"/>
      <c r="IW878" s="7"/>
      <c r="IX878" s="7"/>
      <c r="IY878" s="7"/>
      <c r="IZ878" s="7"/>
      <c r="JA878" s="7"/>
      <c r="JB878" s="7"/>
      <c r="JC878" s="7"/>
      <c r="JD878" s="7"/>
      <c r="JE878" s="7"/>
      <c r="JF878" s="7"/>
      <c r="JG878" s="7"/>
      <c r="JH878" s="7"/>
      <c r="JI878" s="7"/>
      <c r="JJ878" s="7"/>
      <c r="JK878" s="7"/>
      <c r="JL878" s="7"/>
      <c r="JM878" s="7"/>
      <c r="JN878" s="7"/>
      <c r="JO878" s="7"/>
      <c r="JP878" s="7"/>
      <c r="JQ878" s="7"/>
      <c r="JR878" s="7"/>
      <c r="JS878" s="7"/>
      <c r="JT878" s="7"/>
      <c r="JU878" s="7"/>
      <c r="JV878" s="7"/>
      <c r="JW878" s="7"/>
      <c r="JX878" s="7"/>
      <c r="JY878" s="7"/>
      <c r="JZ878" s="7"/>
      <c r="KA878" s="7"/>
      <c r="KB878" s="7"/>
      <c r="KC878" s="7"/>
      <c r="KD878" s="7"/>
      <c r="KE878" s="7"/>
      <c r="KF878" s="7"/>
      <c r="KG878" s="7"/>
      <c r="KH878" s="7"/>
      <c r="KI878" s="7"/>
      <c r="KJ878" s="7"/>
      <c r="KK878" s="7"/>
      <c r="KL878" s="7"/>
      <c r="KM878" s="7"/>
      <c r="KN878" s="7"/>
      <c r="KO878" s="7"/>
      <c r="KP878" s="7"/>
      <c r="KQ878" s="7"/>
      <c r="KR878" s="7"/>
      <c r="KS878" s="7"/>
      <c r="KT878" s="7"/>
      <c r="KU878" s="7"/>
      <c r="KV878" s="7"/>
      <c r="KW878" s="7"/>
      <c r="KX878" s="7"/>
      <c r="KY878" s="7"/>
      <c r="KZ878" s="7"/>
      <c r="LA878" s="7"/>
      <c r="LB878" s="7"/>
      <c r="LC878" s="7"/>
      <c r="LD878" s="7"/>
      <c r="LE878" s="7"/>
      <c r="LF878" s="7"/>
      <c r="LG878" s="7"/>
      <c r="LH878" s="7"/>
      <c r="LI878" s="7"/>
      <c r="LJ878" s="7"/>
      <c r="LK878" s="7"/>
      <c r="LL878" s="7"/>
      <c r="LM878" s="7"/>
      <c r="LN878" s="7"/>
      <c r="LO878" s="7"/>
      <c r="LP878" s="7"/>
      <c r="LQ878" s="7"/>
      <c r="LR878" s="7"/>
      <c r="LS878" s="7"/>
      <c r="LT878" s="7"/>
      <c r="LU878" s="7"/>
      <c r="LV878" s="7"/>
      <c r="LW878" s="7"/>
      <c r="LX878" s="7"/>
      <c r="LY878" s="7"/>
      <c r="LZ878" s="7"/>
      <c r="MA878" s="7"/>
      <c r="MB878" s="7"/>
      <c r="MC878" s="7"/>
      <c r="MD878" s="7"/>
      <c r="ME878" s="7"/>
      <c r="MF878" s="7"/>
      <c r="MG878" s="7"/>
      <c r="MH878" s="7"/>
      <c r="MI878" s="7"/>
      <c r="MJ878" s="7"/>
      <c r="MK878" s="7"/>
      <c r="ML878" s="7"/>
      <c r="MM878" s="7"/>
      <c r="MN878" s="7"/>
      <c r="MO878" s="7"/>
      <c r="MP878" s="7"/>
      <c r="MQ878" s="7"/>
      <c r="MR878" s="7"/>
      <c r="MS878" s="7"/>
      <c r="MT878" s="7"/>
      <c r="MU878" s="7"/>
      <c r="MV878" s="7"/>
      <c r="MW878" s="7"/>
      <c r="MX878" s="7"/>
      <c r="MY878" s="7"/>
      <c r="MZ878" s="7"/>
      <c r="NA878" s="7"/>
      <c r="NB878" s="7"/>
      <c r="NC878" s="7"/>
      <c r="ND878" s="7"/>
      <c r="NE878" s="7"/>
      <c r="NF878" s="7"/>
      <c r="NG878" s="7"/>
      <c r="NH878" s="7"/>
      <c r="NI878" s="7"/>
      <c r="NJ878" s="7"/>
      <c r="NK878" s="7"/>
      <c r="NL878" s="7"/>
      <c r="NM878" s="7"/>
      <c r="NN878" s="7"/>
      <c r="NO878" s="7"/>
      <c r="NP878" s="7"/>
      <c r="NQ878" s="7"/>
      <c r="NR878" s="7"/>
      <c r="NS878" s="7"/>
      <c r="NT878" s="7"/>
      <c r="NU878" s="7"/>
      <c r="NV878" s="7"/>
      <c r="NW878" s="7"/>
      <c r="NX878" s="7"/>
      <c r="NY878" s="7"/>
      <c r="NZ878" s="7"/>
      <c r="OA878" s="7"/>
      <c r="OB878" s="7"/>
      <c r="OC878" s="7"/>
      <c r="OD878" s="7"/>
      <c r="OE878" s="7"/>
      <c r="OF878" s="7"/>
      <c r="OG878" s="7"/>
      <c r="OH878" s="7"/>
      <c r="OI878" s="7"/>
      <c r="OJ878" s="7"/>
      <c r="OK878" s="7"/>
      <c r="OL878" s="7"/>
      <c r="OM878" s="7"/>
      <c r="ON878" s="7"/>
      <c r="OO878" s="7"/>
      <c r="OP878" s="7"/>
      <c r="OQ878" s="7"/>
      <c r="OR878" s="7"/>
      <c r="OS878" s="7"/>
      <c r="OT878" s="7"/>
      <c r="OU878" s="7"/>
      <c r="OV878" s="7"/>
      <c r="OW878" s="7"/>
      <c r="OX878" s="7"/>
      <c r="OY878" s="7"/>
      <c r="OZ878" s="7"/>
      <c r="PA878" s="7"/>
      <c r="PB878" s="7"/>
      <c r="PC878" s="7"/>
      <c r="PD878" s="7"/>
      <c r="PE878" s="7"/>
      <c r="PF878" s="7"/>
      <c r="PG878" s="7"/>
      <c r="PH878" s="7"/>
      <c r="PI878" s="7"/>
      <c r="PJ878" s="7"/>
      <c r="PK878" s="7"/>
      <c r="PL878" s="7"/>
      <c r="PM878" s="7"/>
      <c r="PN878" s="7"/>
      <c r="PO878" s="7"/>
      <c r="PP878" s="7"/>
      <c r="PQ878" s="7"/>
      <c r="PR878" s="7"/>
      <c r="PS878" s="7"/>
      <c r="PT878" s="7"/>
      <c r="PU878" s="7"/>
      <c r="PV878" s="7"/>
      <c r="PW878" s="7"/>
      <c r="PX878" s="7"/>
      <c r="PY878" s="7"/>
      <c r="PZ878" s="7"/>
      <c r="QA878" s="7"/>
      <c r="QB878" s="7"/>
      <c r="QC878" s="7"/>
      <c r="QD878" s="7"/>
      <c r="QE878" s="7"/>
      <c r="QF878" s="7"/>
      <c r="QG878" s="7"/>
      <c r="QH878" s="7"/>
      <c r="QI878" s="7"/>
      <c r="QJ878" s="7"/>
      <c r="QK878" s="7"/>
      <c r="QL878" s="7"/>
      <c r="QM878" s="7"/>
      <c r="QN878" s="7"/>
      <c r="QO878" s="7"/>
      <c r="QP878" s="7"/>
      <c r="QQ878" s="7"/>
      <c r="QR878" s="7"/>
      <c r="QS878" s="7"/>
      <c r="QT878" s="7"/>
      <c r="QU878" s="7"/>
      <c r="QV878" s="7"/>
      <c r="QW878" s="7"/>
      <c r="QX878" s="7"/>
      <c r="QY878" s="7"/>
      <c r="QZ878" s="7"/>
      <c r="RA878" s="7"/>
      <c r="RB878" s="7"/>
      <c r="RC878" s="7"/>
      <c r="RD878" s="7"/>
      <c r="RE878" s="7"/>
      <c r="RF878" s="7"/>
      <c r="RG878" s="7"/>
      <c r="RH878" s="7"/>
      <c r="RI878" s="7"/>
      <c r="RJ878" s="7"/>
      <c r="RK878" s="7"/>
      <c r="RL878" s="7"/>
      <c r="RM878" s="7"/>
      <c r="RN878" s="7"/>
      <c r="RO878" s="7"/>
      <c r="RP878" s="7"/>
      <c r="RQ878" s="7"/>
      <c r="RR878" s="7"/>
      <c r="RS878" s="7"/>
      <c r="RT878" s="7"/>
      <c r="RU878" s="7"/>
      <c r="RV878" s="7"/>
      <c r="RW878" s="7"/>
      <c r="RX878" s="7"/>
      <c r="RY878" s="7"/>
      <c r="RZ878" s="7"/>
      <c r="SA878" s="7"/>
      <c r="SB878" s="7"/>
      <c r="SC878" s="7"/>
      <c r="SD878" s="7"/>
      <c r="SE878" s="7"/>
      <c r="SF878" s="7"/>
      <c r="SG878" s="7"/>
      <c r="SH878" s="7"/>
      <c r="SI878" s="7"/>
      <c r="SJ878" s="7"/>
      <c r="SK878" s="7"/>
    </row>
    <row r="879" ht="14.2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  <c r="DT879" s="7"/>
      <c r="DU879" s="7"/>
      <c r="DV879" s="7"/>
      <c r="DW879" s="7"/>
      <c r="DX879" s="7"/>
      <c r="DY879" s="7"/>
      <c r="DZ879" s="7"/>
      <c r="EA879" s="7"/>
      <c r="EB879" s="7"/>
      <c r="EC879" s="7"/>
      <c r="ED879" s="7"/>
      <c r="EE879" s="7"/>
      <c r="EF879" s="7"/>
      <c r="EG879" s="7"/>
      <c r="EH879" s="7"/>
      <c r="EI879" s="7"/>
      <c r="EJ879" s="7"/>
      <c r="EK879" s="7"/>
      <c r="EL879" s="7"/>
      <c r="EM879" s="7"/>
      <c r="EN879" s="7"/>
      <c r="EO879" s="7"/>
      <c r="EP879" s="7"/>
      <c r="EQ879" s="7"/>
      <c r="ER879" s="7"/>
      <c r="ES879" s="7"/>
      <c r="ET879" s="7"/>
      <c r="EU879" s="7"/>
      <c r="EV879" s="7"/>
      <c r="EW879" s="7"/>
      <c r="EX879" s="7"/>
      <c r="EY879" s="7"/>
      <c r="EZ879" s="7"/>
      <c r="FA879" s="7"/>
      <c r="FB879" s="7"/>
      <c r="FC879" s="7"/>
      <c r="FD879" s="7"/>
      <c r="FE879" s="7"/>
      <c r="FF879" s="7"/>
      <c r="FG879" s="7"/>
      <c r="FH879" s="7"/>
      <c r="FI879" s="7"/>
      <c r="FJ879" s="7"/>
      <c r="FK879" s="7"/>
      <c r="FL879" s="7"/>
      <c r="FM879" s="7"/>
      <c r="FN879" s="7"/>
      <c r="FO879" s="7"/>
      <c r="FP879" s="7"/>
      <c r="FQ879" s="7"/>
      <c r="FR879" s="7"/>
      <c r="FS879" s="7"/>
      <c r="FT879" s="7"/>
      <c r="FU879" s="7"/>
      <c r="FV879" s="7"/>
      <c r="FW879" s="7"/>
      <c r="FX879" s="7"/>
      <c r="FY879" s="7"/>
      <c r="FZ879" s="7"/>
      <c r="GA879" s="7"/>
      <c r="GB879" s="7"/>
      <c r="GC879" s="7"/>
      <c r="GD879" s="7"/>
      <c r="GE879" s="7"/>
      <c r="GF879" s="7"/>
      <c r="GG879" s="7"/>
      <c r="GH879" s="7"/>
      <c r="GI879" s="7"/>
      <c r="GJ879" s="7"/>
      <c r="GK879" s="7"/>
      <c r="GL879" s="7"/>
      <c r="GM879" s="7"/>
      <c r="GN879" s="7"/>
      <c r="GO879" s="7"/>
      <c r="GP879" s="7"/>
      <c r="GQ879" s="7"/>
      <c r="GR879" s="7"/>
      <c r="GS879" s="7"/>
      <c r="GT879" s="7"/>
      <c r="GU879" s="7"/>
      <c r="GV879" s="7"/>
      <c r="GW879" s="7"/>
      <c r="GX879" s="7"/>
      <c r="GY879" s="7"/>
      <c r="GZ879" s="7"/>
      <c r="HA879" s="7"/>
      <c r="HB879" s="7"/>
      <c r="HC879" s="7"/>
      <c r="HD879" s="7"/>
      <c r="HE879" s="7"/>
      <c r="HF879" s="7"/>
      <c r="HG879" s="7"/>
      <c r="HH879" s="7"/>
      <c r="HI879" s="7"/>
      <c r="HJ879" s="7"/>
      <c r="HK879" s="7"/>
      <c r="HL879" s="7"/>
      <c r="HM879" s="7"/>
      <c r="HN879" s="7"/>
      <c r="HO879" s="7"/>
      <c r="HP879" s="7"/>
      <c r="HQ879" s="7"/>
      <c r="HR879" s="7"/>
      <c r="HS879" s="7"/>
      <c r="HT879" s="7"/>
      <c r="HU879" s="7"/>
      <c r="HV879" s="7"/>
      <c r="HW879" s="7"/>
      <c r="HX879" s="7"/>
      <c r="HY879" s="7"/>
      <c r="HZ879" s="7"/>
      <c r="IA879" s="7"/>
      <c r="IB879" s="7"/>
      <c r="IC879" s="7"/>
      <c r="ID879" s="7"/>
      <c r="IE879" s="7"/>
      <c r="IF879" s="7"/>
      <c r="IG879" s="7"/>
      <c r="IH879" s="7"/>
      <c r="II879" s="7"/>
      <c r="IJ879" s="7"/>
      <c r="IK879" s="7"/>
      <c r="IL879" s="7"/>
      <c r="IM879" s="7"/>
      <c r="IN879" s="7"/>
      <c r="IO879" s="7"/>
      <c r="IP879" s="7"/>
      <c r="IQ879" s="7"/>
      <c r="IR879" s="7"/>
      <c r="IS879" s="7"/>
      <c r="IT879" s="7"/>
      <c r="IU879" s="7"/>
      <c r="IV879" s="7"/>
      <c r="IW879" s="7"/>
      <c r="IX879" s="7"/>
      <c r="IY879" s="7"/>
      <c r="IZ879" s="7"/>
      <c r="JA879" s="7"/>
      <c r="JB879" s="7"/>
      <c r="JC879" s="7"/>
      <c r="JD879" s="7"/>
      <c r="JE879" s="7"/>
      <c r="JF879" s="7"/>
      <c r="JG879" s="7"/>
      <c r="JH879" s="7"/>
      <c r="JI879" s="7"/>
      <c r="JJ879" s="7"/>
      <c r="JK879" s="7"/>
      <c r="JL879" s="7"/>
      <c r="JM879" s="7"/>
      <c r="JN879" s="7"/>
      <c r="JO879" s="7"/>
      <c r="JP879" s="7"/>
      <c r="JQ879" s="7"/>
      <c r="JR879" s="7"/>
      <c r="JS879" s="7"/>
      <c r="JT879" s="7"/>
      <c r="JU879" s="7"/>
      <c r="JV879" s="7"/>
      <c r="JW879" s="7"/>
      <c r="JX879" s="7"/>
      <c r="JY879" s="7"/>
      <c r="JZ879" s="7"/>
      <c r="KA879" s="7"/>
      <c r="KB879" s="7"/>
      <c r="KC879" s="7"/>
      <c r="KD879" s="7"/>
      <c r="KE879" s="7"/>
      <c r="KF879" s="7"/>
      <c r="KG879" s="7"/>
      <c r="KH879" s="7"/>
      <c r="KI879" s="7"/>
      <c r="KJ879" s="7"/>
      <c r="KK879" s="7"/>
      <c r="KL879" s="7"/>
      <c r="KM879" s="7"/>
      <c r="KN879" s="7"/>
      <c r="KO879" s="7"/>
      <c r="KP879" s="7"/>
      <c r="KQ879" s="7"/>
      <c r="KR879" s="7"/>
      <c r="KS879" s="7"/>
      <c r="KT879" s="7"/>
      <c r="KU879" s="7"/>
      <c r="KV879" s="7"/>
      <c r="KW879" s="7"/>
      <c r="KX879" s="7"/>
      <c r="KY879" s="7"/>
      <c r="KZ879" s="7"/>
      <c r="LA879" s="7"/>
      <c r="LB879" s="7"/>
      <c r="LC879" s="7"/>
      <c r="LD879" s="7"/>
      <c r="LE879" s="7"/>
      <c r="LF879" s="7"/>
      <c r="LG879" s="7"/>
      <c r="LH879" s="7"/>
      <c r="LI879" s="7"/>
      <c r="LJ879" s="7"/>
      <c r="LK879" s="7"/>
      <c r="LL879" s="7"/>
      <c r="LM879" s="7"/>
      <c r="LN879" s="7"/>
      <c r="LO879" s="7"/>
      <c r="LP879" s="7"/>
      <c r="LQ879" s="7"/>
      <c r="LR879" s="7"/>
      <c r="LS879" s="7"/>
      <c r="LT879" s="7"/>
      <c r="LU879" s="7"/>
      <c r="LV879" s="7"/>
      <c r="LW879" s="7"/>
      <c r="LX879" s="7"/>
      <c r="LY879" s="7"/>
      <c r="LZ879" s="7"/>
      <c r="MA879" s="7"/>
      <c r="MB879" s="7"/>
      <c r="MC879" s="7"/>
      <c r="MD879" s="7"/>
      <c r="ME879" s="7"/>
      <c r="MF879" s="7"/>
      <c r="MG879" s="7"/>
      <c r="MH879" s="7"/>
      <c r="MI879" s="7"/>
      <c r="MJ879" s="7"/>
      <c r="MK879" s="7"/>
      <c r="ML879" s="7"/>
      <c r="MM879" s="7"/>
      <c r="MN879" s="7"/>
      <c r="MO879" s="7"/>
      <c r="MP879" s="7"/>
      <c r="MQ879" s="7"/>
      <c r="MR879" s="7"/>
      <c r="MS879" s="7"/>
      <c r="MT879" s="7"/>
      <c r="MU879" s="7"/>
      <c r="MV879" s="7"/>
      <c r="MW879" s="7"/>
      <c r="MX879" s="7"/>
      <c r="MY879" s="7"/>
      <c r="MZ879" s="7"/>
      <c r="NA879" s="7"/>
      <c r="NB879" s="7"/>
      <c r="NC879" s="7"/>
      <c r="ND879" s="7"/>
      <c r="NE879" s="7"/>
      <c r="NF879" s="7"/>
      <c r="NG879" s="7"/>
      <c r="NH879" s="7"/>
      <c r="NI879" s="7"/>
      <c r="NJ879" s="7"/>
      <c r="NK879" s="7"/>
      <c r="NL879" s="7"/>
      <c r="NM879" s="7"/>
      <c r="NN879" s="7"/>
      <c r="NO879" s="7"/>
      <c r="NP879" s="7"/>
      <c r="NQ879" s="7"/>
      <c r="NR879" s="7"/>
      <c r="NS879" s="7"/>
      <c r="NT879" s="7"/>
      <c r="NU879" s="7"/>
      <c r="NV879" s="7"/>
      <c r="NW879" s="7"/>
      <c r="NX879" s="7"/>
      <c r="NY879" s="7"/>
      <c r="NZ879" s="7"/>
      <c r="OA879" s="7"/>
      <c r="OB879" s="7"/>
      <c r="OC879" s="7"/>
      <c r="OD879" s="7"/>
      <c r="OE879" s="7"/>
      <c r="OF879" s="7"/>
      <c r="OG879" s="7"/>
      <c r="OH879" s="7"/>
      <c r="OI879" s="7"/>
      <c r="OJ879" s="7"/>
      <c r="OK879" s="7"/>
      <c r="OL879" s="7"/>
      <c r="OM879" s="7"/>
      <c r="ON879" s="7"/>
      <c r="OO879" s="7"/>
      <c r="OP879" s="7"/>
      <c r="OQ879" s="7"/>
      <c r="OR879" s="7"/>
      <c r="OS879" s="7"/>
      <c r="OT879" s="7"/>
      <c r="OU879" s="7"/>
      <c r="OV879" s="7"/>
      <c r="OW879" s="7"/>
      <c r="OX879" s="7"/>
      <c r="OY879" s="7"/>
      <c r="OZ879" s="7"/>
      <c r="PA879" s="7"/>
      <c r="PB879" s="7"/>
      <c r="PC879" s="7"/>
      <c r="PD879" s="7"/>
      <c r="PE879" s="7"/>
      <c r="PF879" s="7"/>
      <c r="PG879" s="7"/>
      <c r="PH879" s="7"/>
      <c r="PI879" s="7"/>
      <c r="PJ879" s="7"/>
      <c r="PK879" s="7"/>
      <c r="PL879" s="7"/>
      <c r="PM879" s="7"/>
      <c r="PN879" s="7"/>
      <c r="PO879" s="7"/>
      <c r="PP879" s="7"/>
      <c r="PQ879" s="7"/>
      <c r="PR879" s="7"/>
      <c r="PS879" s="7"/>
      <c r="PT879" s="7"/>
      <c r="PU879" s="7"/>
      <c r="PV879" s="7"/>
      <c r="PW879" s="7"/>
      <c r="PX879" s="7"/>
      <c r="PY879" s="7"/>
      <c r="PZ879" s="7"/>
      <c r="QA879" s="7"/>
      <c r="QB879" s="7"/>
      <c r="QC879" s="7"/>
      <c r="QD879" s="7"/>
      <c r="QE879" s="7"/>
      <c r="QF879" s="7"/>
      <c r="QG879" s="7"/>
      <c r="QH879" s="7"/>
      <c r="QI879" s="7"/>
      <c r="QJ879" s="7"/>
      <c r="QK879" s="7"/>
      <c r="QL879" s="7"/>
      <c r="QM879" s="7"/>
      <c r="QN879" s="7"/>
      <c r="QO879" s="7"/>
      <c r="QP879" s="7"/>
      <c r="QQ879" s="7"/>
      <c r="QR879" s="7"/>
      <c r="QS879" s="7"/>
      <c r="QT879" s="7"/>
      <c r="QU879" s="7"/>
      <c r="QV879" s="7"/>
      <c r="QW879" s="7"/>
      <c r="QX879" s="7"/>
      <c r="QY879" s="7"/>
      <c r="QZ879" s="7"/>
      <c r="RA879" s="7"/>
      <c r="RB879" s="7"/>
      <c r="RC879" s="7"/>
      <c r="RD879" s="7"/>
      <c r="RE879" s="7"/>
      <c r="RF879" s="7"/>
      <c r="RG879" s="7"/>
      <c r="RH879" s="7"/>
      <c r="RI879" s="7"/>
      <c r="RJ879" s="7"/>
      <c r="RK879" s="7"/>
      <c r="RL879" s="7"/>
      <c r="RM879" s="7"/>
      <c r="RN879" s="7"/>
      <c r="RO879" s="7"/>
      <c r="RP879" s="7"/>
      <c r="RQ879" s="7"/>
      <c r="RR879" s="7"/>
      <c r="RS879" s="7"/>
      <c r="RT879" s="7"/>
      <c r="RU879" s="7"/>
      <c r="RV879" s="7"/>
      <c r="RW879" s="7"/>
      <c r="RX879" s="7"/>
      <c r="RY879" s="7"/>
      <c r="RZ879" s="7"/>
      <c r="SA879" s="7"/>
      <c r="SB879" s="7"/>
      <c r="SC879" s="7"/>
      <c r="SD879" s="7"/>
      <c r="SE879" s="7"/>
      <c r="SF879" s="7"/>
      <c r="SG879" s="7"/>
      <c r="SH879" s="7"/>
      <c r="SI879" s="7"/>
      <c r="SJ879" s="7"/>
      <c r="SK879" s="7"/>
    </row>
    <row r="880" ht="14.2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  <c r="DT880" s="7"/>
      <c r="DU880" s="7"/>
      <c r="DV880" s="7"/>
      <c r="DW880" s="7"/>
      <c r="DX880" s="7"/>
      <c r="DY880" s="7"/>
      <c r="DZ880" s="7"/>
      <c r="EA880" s="7"/>
      <c r="EB880" s="7"/>
      <c r="EC880" s="7"/>
      <c r="ED880" s="7"/>
      <c r="EE880" s="7"/>
      <c r="EF880" s="7"/>
      <c r="EG880" s="7"/>
      <c r="EH880" s="7"/>
      <c r="EI880" s="7"/>
      <c r="EJ880" s="7"/>
      <c r="EK880" s="7"/>
      <c r="EL880" s="7"/>
      <c r="EM880" s="7"/>
      <c r="EN880" s="7"/>
      <c r="EO880" s="7"/>
      <c r="EP880" s="7"/>
      <c r="EQ880" s="7"/>
      <c r="ER880" s="7"/>
      <c r="ES880" s="7"/>
      <c r="ET880" s="7"/>
      <c r="EU880" s="7"/>
      <c r="EV880" s="7"/>
      <c r="EW880" s="7"/>
      <c r="EX880" s="7"/>
      <c r="EY880" s="7"/>
      <c r="EZ880" s="7"/>
      <c r="FA880" s="7"/>
      <c r="FB880" s="7"/>
      <c r="FC880" s="7"/>
      <c r="FD880" s="7"/>
      <c r="FE880" s="7"/>
      <c r="FF880" s="7"/>
      <c r="FG880" s="7"/>
      <c r="FH880" s="7"/>
      <c r="FI880" s="7"/>
      <c r="FJ880" s="7"/>
      <c r="FK880" s="7"/>
      <c r="FL880" s="7"/>
      <c r="FM880" s="7"/>
      <c r="FN880" s="7"/>
      <c r="FO880" s="7"/>
      <c r="FP880" s="7"/>
      <c r="FQ880" s="7"/>
      <c r="FR880" s="7"/>
      <c r="FS880" s="7"/>
      <c r="FT880" s="7"/>
      <c r="FU880" s="7"/>
      <c r="FV880" s="7"/>
      <c r="FW880" s="7"/>
      <c r="FX880" s="7"/>
      <c r="FY880" s="7"/>
      <c r="FZ880" s="7"/>
      <c r="GA880" s="7"/>
      <c r="GB880" s="7"/>
      <c r="GC880" s="7"/>
      <c r="GD880" s="7"/>
      <c r="GE880" s="7"/>
      <c r="GF880" s="7"/>
      <c r="GG880" s="7"/>
      <c r="GH880" s="7"/>
      <c r="GI880" s="7"/>
      <c r="GJ880" s="7"/>
      <c r="GK880" s="7"/>
      <c r="GL880" s="7"/>
      <c r="GM880" s="7"/>
      <c r="GN880" s="7"/>
      <c r="GO880" s="7"/>
      <c r="GP880" s="7"/>
      <c r="GQ880" s="7"/>
      <c r="GR880" s="7"/>
      <c r="GS880" s="7"/>
      <c r="GT880" s="7"/>
      <c r="GU880" s="7"/>
      <c r="GV880" s="7"/>
      <c r="GW880" s="7"/>
      <c r="GX880" s="7"/>
      <c r="GY880" s="7"/>
      <c r="GZ880" s="7"/>
      <c r="HA880" s="7"/>
      <c r="HB880" s="7"/>
      <c r="HC880" s="7"/>
      <c r="HD880" s="7"/>
      <c r="HE880" s="7"/>
      <c r="HF880" s="7"/>
      <c r="HG880" s="7"/>
      <c r="HH880" s="7"/>
      <c r="HI880" s="7"/>
      <c r="HJ880" s="7"/>
      <c r="HK880" s="7"/>
      <c r="HL880" s="7"/>
      <c r="HM880" s="7"/>
      <c r="HN880" s="7"/>
      <c r="HO880" s="7"/>
      <c r="HP880" s="7"/>
      <c r="HQ880" s="7"/>
      <c r="HR880" s="7"/>
      <c r="HS880" s="7"/>
      <c r="HT880" s="7"/>
      <c r="HU880" s="7"/>
      <c r="HV880" s="7"/>
      <c r="HW880" s="7"/>
      <c r="HX880" s="7"/>
      <c r="HY880" s="7"/>
      <c r="HZ880" s="7"/>
      <c r="IA880" s="7"/>
      <c r="IB880" s="7"/>
      <c r="IC880" s="7"/>
      <c r="ID880" s="7"/>
      <c r="IE880" s="7"/>
      <c r="IF880" s="7"/>
      <c r="IG880" s="7"/>
      <c r="IH880" s="7"/>
      <c r="II880" s="7"/>
      <c r="IJ880" s="7"/>
      <c r="IK880" s="7"/>
      <c r="IL880" s="7"/>
      <c r="IM880" s="7"/>
      <c r="IN880" s="7"/>
      <c r="IO880" s="7"/>
      <c r="IP880" s="7"/>
      <c r="IQ880" s="7"/>
      <c r="IR880" s="7"/>
      <c r="IS880" s="7"/>
      <c r="IT880" s="7"/>
      <c r="IU880" s="7"/>
      <c r="IV880" s="7"/>
      <c r="IW880" s="7"/>
      <c r="IX880" s="7"/>
      <c r="IY880" s="7"/>
      <c r="IZ880" s="7"/>
      <c r="JA880" s="7"/>
      <c r="JB880" s="7"/>
      <c r="JC880" s="7"/>
      <c r="JD880" s="7"/>
      <c r="JE880" s="7"/>
      <c r="JF880" s="7"/>
      <c r="JG880" s="7"/>
      <c r="JH880" s="7"/>
      <c r="JI880" s="7"/>
      <c r="JJ880" s="7"/>
      <c r="JK880" s="7"/>
      <c r="JL880" s="7"/>
      <c r="JM880" s="7"/>
      <c r="JN880" s="7"/>
      <c r="JO880" s="7"/>
      <c r="JP880" s="7"/>
      <c r="JQ880" s="7"/>
      <c r="JR880" s="7"/>
      <c r="JS880" s="7"/>
      <c r="JT880" s="7"/>
      <c r="JU880" s="7"/>
      <c r="JV880" s="7"/>
      <c r="JW880" s="7"/>
      <c r="JX880" s="7"/>
      <c r="JY880" s="7"/>
      <c r="JZ880" s="7"/>
      <c r="KA880" s="7"/>
      <c r="KB880" s="7"/>
      <c r="KC880" s="7"/>
      <c r="KD880" s="7"/>
      <c r="KE880" s="7"/>
      <c r="KF880" s="7"/>
      <c r="KG880" s="7"/>
      <c r="KH880" s="7"/>
      <c r="KI880" s="7"/>
      <c r="KJ880" s="7"/>
      <c r="KK880" s="7"/>
      <c r="KL880" s="7"/>
      <c r="KM880" s="7"/>
      <c r="KN880" s="7"/>
      <c r="KO880" s="7"/>
      <c r="KP880" s="7"/>
      <c r="KQ880" s="7"/>
      <c r="KR880" s="7"/>
      <c r="KS880" s="7"/>
      <c r="KT880" s="7"/>
      <c r="KU880" s="7"/>
      <c r="KV880" s="7"/>
      <c r="KW880" s="7"/>
      <c r="KX880" s="7"/>
      <c r="KY880" s="7"/>
      <c r="KZ880" s="7"/>
      <c r="LA880" s="7"/>
      <c r="LB880" s="7"/>
      <c r="LC880" s="7"/>
      <c r="LD880" s="7"/>
      <c r="LE880" s="7"/>
      <c r="LF880" s="7"/>
      <c r="LG880" s="7"/>
      <c r="LH880" s="7"/>
      <c r="LI880" s="7"/>
      <c r="LJ880" s="7"/>
      <c r="LK880" s="7"/>
      <c r="LL880" s="7"/>
      <c r="LM880" s="7"/>
      <c r="LN880" s="7"/>
      <c r="LO880" s="7"/>
      <c r="LP880" s="7"/>
      <c r="LQ880" s="7"/>
      <c r="LR880" s="7"/>
      <c r="LS880" s="7"/>
      <c r="LT880" s="7"/>
      <c r="LU880" s="7"/>
      <c r="LV880" s="7"/>
      <c r="LW880" s="7"/>
      <c r="LX880" s="7"/>
      <c r="LY880" s="7"/>
      <c r="LZ880" s="7"/>
      <c r="MA880" s="7"/>
      <c r="MB880" s="7"/>
      <c r="MC880" s="7"/>
      <c r="MD880" s="7"/>
      <c r="ME880" s="7"/>
      <c r="MF880" s="7"/>
      <c r="MG880" s="7"/>
      <c r="MH880" s="7"/>
      <c r="MI880" s="7"/>
      <c r="MJ880" s="7"/>
      <c r="MK880" s="7"/>
      <c r="ML880" s="7"/>
      <c r="MM880" s="7"/>
      <c r="MN880" s="7"/>
      <c r="MO880" s="7"/>
      <c r="MP880" s="7"/>
      <c r="MQ880" s="7"/>
      <c r="MR880" s="7"/>
      <c r="MS880" s="7"/>
      <c r="MT880" s="7"/>
      <c r="MU880" s="7"/>
      <c r="MV880" s="7"/>
      <c r="MW880" s="7"/>
      <c r="MX880" s="7"/>
      <c r="MY880" s="7"/>
      <c r="MZ880" s="7"/>
      <c r="NA880" s="7"/>
      <c r="NB880" s="7"/>
      <c r="NC880" s="7"/>
      <c r="ND880" s="7"/>
      <c r="NE880" s="7"/>
      <c r="NF880" s="7"/>
      <c r="NG880" s="7"/>
      <c r="NH880" s="7"/>
      <c r="NI880" s="7"/>
      <c r="NJ880" s="7"/>
      <c r="NK880" s="7"/>
      <c r="NL880" s="7"/>
      <c r="NM880" s="7"/>
      <c r="NN880" s="7"/>
      <c r="NO880" s="7"/>
      <c r="NP880" s="7"/>
      <c r="NQ880" s="7"/>
      <c r="NR880" s="7"/>
      <c r="NS880" s="7"/>
      <c r="NT880" s="7"/>
      <c r="NU880" s="7"/>
      <c r="NV880" s="7"/>
      <c r="NW880" s="7"/>
      <c r="NX880" s="7"/>
      <c r="NY880" s="7"/>
      <c r="NZ880" s="7"/>
      <c r="OA880" s="7"/>
      <c r="OB880" s="7"/>
      <c r="OC880" s="7"/>
      <c r="OD880" s="7"/>
      <c r="OE880" s="7"/>
      <c r="OF880" s="7"/>
      <c r="OG880" s="7"/>
      <c r="OH880" s="7"/>
      <c r="OI880" s="7"/>
      <c r="OJ880" s="7"/>
      <c r="OK880" s="7"/>
      <c r="OL880" s="7"/>
      <c r="OM880" s="7"/>
      <c r="ON880" s="7"/>
      <c r="OO880" s="7"/>
      <c r="OP880" s="7"/>
      <c r="OQ880" s="7"/>
      <c r="OR880" s="7"/>
      <c r="OS880" s="7"/>
      <c r="OT880" s="7"/>
      <c r="OU880" s="7"/>
      <c r="OV880" s="7"/>
      <c r="OW880" s="7"/>
      <c r="OX880" s="7"/>
      <c r="OY880" s="7"/>
      <c r="OZ880" s="7"/>
      <c r="PA880" s="7"/>
      <c r="PB880" s="7"/>
      <c r="PC880" s="7"/>
      <c r="PD880" s="7"/>
      <c r="PE880" s="7"/>
      <c r="PF880" s="7"/>
      <c r="PG880" s="7"/>
      <c r="PH880" s="7"/>
      <c r="PI880" s="7"/>
      <c r="PJ880" s="7"/>
      <c r="PK880" s="7"/>
      <c r="PL880" s="7"/>
      <c r="PM880" s="7"/>
      <c r="PN880" s="7"/>
      <c r="PO880" s="7"/>
      <c r="PP880" s="7"/>
      <c r="PQ880" s="7"/>
      <c r="PR880" s="7"/>
      <c r="PS880" s="7"/>
      <c r="PT880" s="7"/>
      <c r="PU880" s="7"/>
      <c r="PV880" s="7"/>
      <c r="PW880" s="7"/>
      <c r="PX880" s="7"/>
      <c r="PY880" s="7"/>
      <c r="PZ880" s="7"/>
      <c r="QA880" s="7"/>
      <c r="QB880" s="7"/>
      <c r="QC880" s="7"/>
      <c r="QD880" s="7"/>
      <c r="QE880" s="7"/>
      <c r="QF880" s="7"/>
      <c r="QG880" s="7"/>
      <c r="QH880" s="7"/>
      <c r="QI880" s="7"/>
      <c r="QJ880" s="7"/>
      <c r="QK880" s="7"/>
      <c r="QL880" s="7"/>
      <c r="QM880" s="7"/>
      <c r="QN880" s="7"/>
      <c r="QO880" s="7"/>
      <c r="QP880" s="7"/>
      <c r="QQ880" s="7"/>
      <c r="QR880" s="7"/>
      <c r="QS880" s="7"/>
      <c r="QT880" s="7"/>
      <c r="QU880" s="7"/>
      <c r="QV880" s="7"/>
      <c r="QW880" s="7"/>
      <c r="QX880" s="7"/>
      <c r="QY880" s="7"/>
      <c r="QZ880" s="7"/>
      <c r="RA880" s="7"/>
      <c r="RB880" s="7"/>
      <c r="RC880" s="7"/>
      <c r="RD880" s="7"/>
      <c r="RE880" s="7"/>
      <c r="RF880" s="7"/>
      <c r="RG880" s="7"/>
      <c r="RH880" s="7"/>
      <c r="RI880" s="7"/>
      <c r="RJ880" s="7"/>
      <c r="RK880" s="7"/>
      <c r="RL880" s="7"/>
      <c r="RM880" s="7"/>
      <c r="RN880" s="7"/>
      <c r="RO880" s="7"/>
      <c r="RP880" s="7"/>
      <c r="RQ880" s="7"/>
      <c r="RR880" s="7"/>
      <c r="RS880" s="7"/>
      <c r="RT880" s="7"/>
      <c r="RU880" s="7"/>
      <c r="RV880" s="7"/>
      <c r="RW880" s="7"/>
      <c r="RX880" s="7"/>
      <c r="RY880" s="7"/>
      <c r="RZ880" s="7"/>
      <c r="SA880" s="7"/>
      <c r="SB880" s="7"/>
      <c r="SC880" s="7"/>
      <c r="SD880" s="7"/>
      <c r="SE880" s="7"/>
      <c r="SF880" s="7"/>
      <c r="SG880" s="7"/>
      <c r="SH880" s="7"/>
      <c r="SI880" s="7"/>
      <c r="SJ880" s="7"/>
      <c r="SK880" s="7"/>
    </row>
    <row r="881" ht="14.2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  <c r="DT881" s="7"/>
      <c r="DU881" s="7"/>
      <c r="DV881" s="7"/>
      <c r="DW881" s="7"/>
      <c r="DX881" s="7"/>
      <c r="DY881" s="7"/>
      <c r="DZ881" s="7"/>
      <c r="EA881" s="7"/>
      <c r="EB881" s="7"/>
      <c r="EC881" s="7"/>
      <c r="ED881" s="7"/>
      <c r="EE881" s="7"/>
      <c r="EF881" s="7"/>
      <c r="EG881" s="7"/>
      <c r="EH881" s="7"/>
      <c r="EI881" s="7"/>
      <c r="EJ881" s="7"/>
      <c r="EK881" s="7"/>
      <c r="EL881" s="7"/>
      <c r="EM881" s="7"/>
      <c r="EN881" s="7"/>
      <c r="EO881" s="7"/>
      <c r="EP881" s="7"/>
      <c r="EQ881" s="7"/>
      <c r="ER881" s="7"/>
      <c r="ES881" s="7"/>
      <c r="ET881" s="7"/>
      <c r="EU881" s="7"/>
      <c r="EV881" s="7"/>
      <c r="EW881" s="7"/>
      <c r="EX881" s="7"/>
      <c r="EY881" s="7"/>
      <c r="EZ881" s="7"/>
      <c r="FA881" s="7"/>
      <c r="FB881" s="7"/>
      <c r="FC881" s="7"/>
      <c r="FD881" s="7"/>
      <c r="FE881" s="7"/>
      <c r="FF881" s="7"/>
      <c r="FG881" s="7"/>
      <c r="FH881" s="7"/>
      <c r="FI881" s="7"/>
      <c r="FJ881" s="7"/>
      <c r="FK881" s="7"/>
      <c r="FL881" s="7"/>
      <c r="FM881" s="7"/>
      <c r="FN881" s="7"/>
      <c r="FO881" s="7"/>
      <c r="FP881" s="7"/>
      <c r="FQ881" s="7"/>
      <c r="FR881" s="7"/>
      <c r="FS881" s="7"/>
      <c r="FT881" s="7"/>
      <c r="FU881" s="7"/>
      <c r="FV881" s="7"/>
      <c r="FW881" s="7"/>
      <c r="FX881" s="7"/>
      <c r="FY881" s="7"/>
      <c r="FZ881" s="7"/>
      <c r="GA881" s="7"/>
      <c r="GB881" s="7"/>
      <c r="GC881" s="7"/>
      <c r="GD881" s="7"/>
      <c r="GE881" s="7"/>
      <c r="GF881" s="7"/>
      <c r="GG881" s="7"/>
      <c r="GH881" s="7"/>
      <c r="GI881" s="7"/>
      <c r="GJ881" s="7"/>
      <c r="GK881" s="7"/>
      <c r="GL881" s="7"/>
      <c r="GM881" s="7"/>
      <c r="GN881" s="7"/>
      <c r="GO881" s="7"/>
      <c r="GP881" s="7"/>
      <c r="GQ881" s="7"/>
      <c r="GR881" s="7"/>
      <c r="GS881" s="7"/>
      <c r="GT881" s="7"/>
      <c r="GU881" s="7"/>
      <c r="GV881" s="7"/>
      <c r="GW881" s="7"/>
      <c r="GX881" s="7"/>
      <c r="GY881" s="7"/>
      <c r="GZ881" s="7"/>
      <c r="HA881" s="7"/>
      <c r="HB881" s="7"/>
      <c r="HC881" s="7"/>
      <c r="HD881" s="7"/>
      <c r="HE881" s="7"/>
      <c r="HF881" s="7"/>
      <c r="HG881" s="7"/>
      <c r="HH881" s="7"/>
      <c r="HI881" s="7"/>
      <c r="HJ881" s="7"/>
      <c r="HK881" s="7"/>
      <c r="HL881" s="7"/>
      <c r="HM881" s="7"/>
      <c r="HN881" s="7"/>
      <c r="HO881" s="7"/>
      <c r="HP881" s="7"/>
      <c r="HQ881" s="7"/>
      <c r="HR881" s="7"/>
      <c r="HS881" s="7"/>
      <c r="HT881" s="7"/>
      <c r="HU881" s="7"/>
      <c r="HV881" s="7"/>
      <c r="HW881" s="7"/>
      <c r="HX881" s="7"/>
      <c r="HY881" s="7"/>
      <c r="HZ881" s="7"/>
      <c r="IA881" s="7"/>
      <c r="IB881" s="7"/>
      <c r="IC881" s="7"/>
      <c r="ID881" s="7"/>
      <c r="IE881" s="7"/>
      <c r="IF881" s="7"/>
      <c r="IG881" s="7"/>
      <c r="IH881" s="7"/>
      <c r="II881" s="7"/>
      <c r="IJ881" s="7"/>
      <c r="IK881" s="7"/>
      <c r="IL881" s="7"/>
      <c r="IM881" s="7"/>
      <c r="IN881" s="7"/>
      <c r="IO881" s="7"/>
      <c r="IP881" s="7"/>
      <c r="IQ881" s="7"/>
      <c r="IR881" s="7"/>
      <c r="IS881" s="7"/>
      <c r="IT881" s="7"/>
      <c r="IU881" s="7"/>
      <c r="IV881" s="7"/>
      <c r="IW881" s="7"/>
      <c r="IX881" s="7"/>
      <c r="IY881" s="7"/>
      <c r="IZ881" s="7"/>
      <c r="JA881" s="7"/>
      <c r="JB881" s="7"/>
      <c r="JC881" s="7"/>
      <c r="JD881" s="7"/>
      <c r="JE881" s="7"/>
      <c r="JF881" s="7"/>
      <c r="JG881" s="7"/>
      <c r="JH881" s="7"/>
      <c r="JI881" s="7"/>
      <c r="JJ881" s="7"/>
      <c r="JK881" s="7"/>
      <c r="JL881" s="7"/>
      <c r="JM881" s="7"/>
      <c r="JN881" s="7"/>
      <c r="JO881" s="7"/>
      <c r="JP881" s="7"/>
      <c r="JQ881" s="7"/>
      <c r="JR881" s="7"/>
      <c r="JS881" s="7"/>
      <c r="JT881" s="7"/>
      <c r="JU881" s="7"/>
      <c r="JV881" s="7"/>
      <c r="JW881" s="7"/>
      <c r="JX881" s="7"/>
      <c r="JY881" s="7"/>
      <c r="JZ881" s="7"/>
      <c r="KA881" s="7"/>
      <c r="KB881" s="7"/>
      <c r="KC881" s="7"/>
      <c r="KD881" s="7"/>
      <c r="KE881" s="7"/>
      <c r="KF881" s="7"/>
      <c r="KG881" s="7"/>
      <c r="KH881" s="7"/>
      <c r="KI881" s="7"/>
      <c r="KJ881" s="7"/>
      <c r="KK881" s="7"/>
      <c r="KL881" s="7"/>
      <c r="KM881" s="7"/>
      <c r="KN881" s="7"/>
      <c r="KO881" s="7"/>
      <c r="KP881" s="7"/>
      <c r="KQ881" s="7"/>
      <c r="KR881" s="7"/>
      <c r="KS881" s="7"/>
      <c r="KT881" s="7"/>
      <c r="KU881" s="7"/>
      <c r="KV881" s="7"/>
      <c r="KW881" s="7"/>
      <c r="KX881" s="7"/>
      <c r="KY881" s="7"/>
      <c r="KZ881" s="7"/>
      <c r="LA881" s="7"/>
      <c r="LB881" s="7"/>
      <c r="LC881" s="7"/>
      <c r="LD881" s="7"/>
      <c r="LE881" s="7"/>
      <c r="LF881" s="7"/>
      <c r="LG881" s="7"/>
      <c r="LH881" s="7"/>
      <c r="LI881" s="7"/>
      <c r="LJ881" s="7"/>
      <c r="LK881" s="7"/>
      <c r="LL881" s="7"/>
      <c r="LM881" s="7"/>
      <c r="LN881" s="7"/>
      <c r="LO881" s="7"/>
      <c r="LP881" s="7"/>
      <c r="LQ881" s="7"/>
      <c r="LR881" s="7"/>
      <c r="LS881" s="7"/>
      <c r="LT881" s="7"/>
      <c r="LU881" s="7"/>
      <c r="LV881" s="7"/>
      <c r="LW881" s="7"/>
      <c r="LX881" s="7"/>
      <c r="LY881" s="7"/>
      <c r="LZ881" s="7"/>
      <c r="MA881" s="7"/>
      <c r="MB881" s="7"/>
      <c r="MC881" s="7"/>
      <c r="MD881" s="7"/>
      <c r="ME881" s="7"/>
      <c r="MF881" s="7"/>
      <c r="MG881" s="7"/>
      <c r="MH881" s="7"/>
      <c r="MI881" s="7"/>
      <c r="MJ881" s="7"/>
      <c r="MK881" s="7"/>
      <c r="ML881" s="7"/>
      <c r="MM881" s="7"/>
      <c r="MN881" s="7"/>
      <c r="MO881" s="7"/>
      <c r="MP881" s="7"/>
      <c r="MQ881" s="7"/>
      <c r="MR881" s="7"/>
      <c r="MS881" s="7"/>
      <c r="MT881" s="7"/>
      <c r="MU881" s="7"/>
      <c r="MV881" s="7"/>
      <c r="MW881" s="7"/>
      <c r="MX881" s="7"/>
      <c r="MY881" s="7"/>
      <c r="MZ881" s="7"/>
      <c r="NA881" s="7"/>
      <c r="NB881" s="7"/>
      <c r="NC881" s="7"/>
      <c r="ND881" s="7"/>
      <c r="NE881" s="7"/>
      <c r="NF881" s="7"/>
      <c r="NG881" s="7"/>
      <c r="NH881" s="7"/>
      <c r="NI881" s="7"/>
      <c r="NJ881" s="7"/>
      <c r="NK881" s="7"/>
      <c r="NL881" s="7"/>
      <c r="NM881" s="7"/>
      <c r="NN881" s="7"/>
      <c r="NO881" s="7"/>
      <c r="NP881" s="7"/>
      <c r="NQ881" s="7"/>
      <c r="NR881" s="7"/>
      <c r="NS881" s="7"/>
      <c r="NT881" s="7"/>
      <c r="NU881" s="7"/>
      <c r="NV881" s="7"/>
      <c r="NW881" s="7"/>
      <c r="NX881" s="7"/>
      <c r="NY881" s="7"/>
      <c r="NZ881" s="7"/>
      <c r="OA881" s="7"/>
      <c r="OB881" s="7"/>
      <c r="OC881" s="7"/>
      <c r="OD881" s="7"/>
      <c r="OE881" s="7"/>
      <c r="OF881" s="7"/>
      <c r="OG881" s="7"/>
      <c r="OH881" s="7"/>
      <c r="OI881" s="7"/>
      <c r="OJ881" s="7"/>
      <c r="OK881" s="7"/>
      <c r="OL881" s="7"/>
      <c r="OM881" s="7"/>
      <c r="ON881" s="7"/>
      <c r="OO881" s="7"/>
      <c r="OP881" s="7"/>
      <c r="OQ881" s="7"/>
      <c r="OR881" s="7"/>
      <c r="OS881" s="7"/>
      <c r="OT881" s="7"/>
      <c r="OU881" s="7"/>
      <c r="OV881" s="7"/>
      <c r="OW881" s="7"/>
      <c r="OX881" s="7"/>
      <c r="OY881" s="7"/>
      <c r="OZ881" s="7"/>
      <c r="PA881" s="7"/>
      <c r="PB881" s="7"/>
      <c r="PC881" s="7"/>
      <c r="PD881" s="7"/>
      <c r="PE881" s="7"/>
      <c r="PF881" s="7"/>
      <c r="PG881" s="7"/>
      <c r="PH881" s="7"/>
      <c r="PI881" s="7"/>
      <c r="PJ881" s="7"/>
      <c r="PK881" s="7"/>
      <c r="PL881" s="7"/>
      <c r="PM881" s="7"/>
      <c r="PN881" s="7"/>
      <c r="PO881" s="7"/>
      <c r="PP881" s="7"/>
      <c r="PQ881" s="7"/>
      <c r="PR881" s="7"/>
      <c r="PS881" s="7"/>
      <c r="PT881" s="7"/>
      <c r="PU881" s="7"/>
      <c r="PV881" s="7"/>
      <c r="PW881" s="7"/>
      <c r="PX881" s="7"/>
      <c r="PY881" s="7"/>
      <c r="PZ881" s="7"/>
      <c r="QA881" s="7"/>
      <c r="QB881" s="7"/>
      <c r="QC881" s="7"/>
      <c r="QD881" s="7"/>
      <c r="QE881" s="7"/>
      <c r="QF881" s="7"/>
      <c r="QG881" s="7"/>
      <c r="QH881" s="7"/>
      <c r="QI881" s="7"/>
      <c r="QJ881" s="7"/>
      <c r="QK881" s="7"/>
      <c r="QL881" s="7"/>
      <c r="QM881" s="7"/>
      <c r="QN881" s="7"/>
      <c r="QO881" s="7"/>
      <c r="QP881" s="7"/>
      <c r="QQ881" s="7"/>
      <c r="QR881" s="7"/>
      <c r="QS881" s="7"/>
      <c r="QT881" s="7"/>
      <c r="QU881" s="7"/>
      <c r="QV881" s="7"/>
      <c r="QW881" s="7"/>
      <c r="QX881" s="7"/>
      <c r="QY881" s="7"/>
      <c r="QZ881" s="7"/>
      <c r="RA881" s="7"/>
      <c r="RB881" s="7"/>
      <c r="RC881" s="7"/>
      <c r="RD881" s="7"/>
      <c r="RE881" s="7"/>
      <c r="RF881" s="7"/>
      <c r="RG881" s="7"/>
      <c r="RH881" s="7"/>
      <c r="RI881" s="7"/>
      <c r="RJ881" s="7"/>
      <c r="RK881" s="7"/>
      <c r="RL881" s="7"/>
      <c r="RM881" s="7"/>
      <c r="RN881" s="7"/>
      <c r="RO881" s="7"/>
      <c r="RP881" s="7"/>
      <c r="RQ881" s="7"/>
      <c r="RR881" s="7"/>
      <c r="RS881" s="7"/>
      <c r="RT881" s="7"/>
      <c r="RU881" s="7"/>
      <c r="RV881" s="7"/>
      <c r="RW881" s="7"/>
      <c r="RX881" s="7"/>
      <c r="RY881" s="7"/>
      <c r="RZ881" s="7"/>
      <c r="SA881" s="7"/>
      <c r="SB881" s="7"/>
      <c r="SC881" s="7"/>
      <c r="SD881" s="7"/>
      <c r="SE881" s="7"/>
      <c r="SF881" s="7"/>
      <c r="SG881" s="7"/>
      <c r="SH881" s="7"/>
      <c r="SI881" s="7"/>
      <c r="SJ881" s="7"/>
      <c r="SK881" s="7"/>
    </row>
    <row r="882" ht="14.2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  <c r="DT882" s="7"/>
      <c r="DU882" s="7"/>
      <c r="DV882" s="7"/>
      <c r="DW882" s="7"/>
      <c r="DX882" s="7"/>
      <c r="DY882" s="7"/>
      <c r="DZ882" s="7"/>
      <c r="EA882" s="7"/>
      <c r="EB882" s="7"/>
      <c r="EC882" s="7"/>
      <c r="ED882" s="7"/>
      <c r="EE882" s="7"/>
      <c r="EF882" s="7"/>
      <c r="EG882" s="7"/>
      <c r="EH882" s="7"/>
      <c r="EI882" s="7"/>
      <c r="EJ882" s="7"/>
      <c r="EK882" s="7"/>
      <c r="EL882" s="7"/>
      <c r="EM882" s="7"/>
      <c r="EN882" s="7"/>
      <c r="EO882" s="7"/>
      <c r="EP882" s="7"/>
      <c r="EQ882" s="7"/>
      <c r="ER882" s="7"/>
      <c r="ES882" s="7"/>
      <c r="ET882" s="7"/>
      <c r="EU882" s="7"/>
      <c r="EV882" s="7"/>
      <c r="EW882" s="7"/>
      <c r="EX882" s="7"/>
      <c r="EY882" s="7"/>
      <c r="EZ882" s="7"/>
      <c r="FA882" s="7"/>
      <c r="FB882" s="7"/>
      <c r="FC882" s="7"/>
      <c r="FD882" s="7"/>
      <c r="FE882" s="7"/>
      <c r="FF882" s="7"/>
      <c r="FG882" s="7"/>
      <c r="FH882" s="7"/>
      <c r="FI882" s="7"/>
      <c r="FJ882" s="7"/>
      <c r="FK882" s="7"/>
      <c r="FL882" s="7"/>
      <c r="FM882" s="7"/>
      <c r="FN882" s="7"/>
      <c r="FO882" s="7"/>
      <c r="FP882" s="7"/>
      <c r="FQ882" s="7"/>
      <c r="FR882" s="7"/>
      <c r="FS882" s="7"/>
      <c r="FT882" s="7"/>
      <c r="FU882" s="7"/>
      <c r="FV882" s="7"/>
      <c r="FW882" s="7"/>
      <c r="FX882" s="7"/>
      <c r="FY882" s="7"/>
      <c r="FZ882" s="7"/>
      <c r="GA882" s="7"/>
      <c r="GB882" s="7"/>
      <c r="GC882" s="7"/>
      <c r="GD882" s="7"/>
      <c r="GE882" s="7"/>
      <c r="GF882" s="7"/>
      <c r="GG882" s="7"/>
      <c r="GH882" s="7"/>
      <c r="GI882" s="7"/>
      <c r="GJ882" s="7"/>
      <c r="GK882" s="7"/>
      <c r="GL882" s="7"/>
      <c r="GM882" s="7"/>
      <c r="GN882" s="7"/>
      <c r="GO882" s="7"/>
      <c r="GP882" s="7"/>
      <c r="GQ882" s="7"/>
      <c r="GR882" s="7"/>
      <c r="GS882" s="7"/>
      <c r="GT882" s="7"/>
      <c r="GU882" s="7"/>
      <c r="GV882" s="7"/>
      <c r="GW882" s="7"/>
      <c r="GX882" s="7"/>
      <c r="GY882" s="7"/>
      <c r="GZ882" s="7"/>
      <c r="HA882" s="7"/>
      <c r="HB882" s="7"/>
      <c r="HC882" s="7"/>
      <c r="HD882" s="7"/>
      <c r="HE882" s="7"/>
      <c r="HF882" s="7"/>
      <c r="HG882" s="7"/>
      <c r="HH882" s="7"/>
      <c r="HI882" s="7"/>
      <c r="HJ882" s="7"/>
      <c r="HK882" s="7"/>
      <c r="HL882" s="7"/>
      <c r="HM882" s="7"/>
      <c r="HN882" s="7"/>
      <c r="HO882" s="7"/>
      <c r="HP882" s="7"/>
      <c r="HQ882" s="7"/>
      <c r="HR882" s="7"/>
      <c r="HS882" s="7"/>
      <c r="HT882" s="7"/>
      <c r="HU882" s="7"/>
      <c r="HV882" s="7"/>
      <c r="HW882" s="7"/>
      <c r="HX882" s="7"/>
      <c r="HY882" s="7"/>
      <c r="HZ882" s="7"/>
      <c r="IA882" s="7"/>
      <c r="IB882" s="7"/>
      <c r="IC882" s="7"/>
      <c r="ID882" s="7"/>
      <c r="IE882" s="7"/>
      <c r="IF882" s="7"/>
      <c r="IG882" s="7"/>
      <c r="IH882" s="7"/>
      <c r="II882" s="7"/>
      <c r="IJ882" s="7"/>
      <c r="IK882" s="7"/>
      <c r="IL882" s="7"/>
      <c r="IM882" s="7"/>
      <c r="IN882" s="7"/>
      <c r="IO882" s="7"/>
      <c r="IP882" s="7"/>
      <c r="IQ882" s="7"/>
      <c r="IR882" s="7"/>
      <c r="IS882" s="7"/>
      <c r="IT882" s="7"/>
      <c r="IU882" s="7"/>
      <c r="IV882" s="7"/>
      <c r="IW882" s="7"/>
      <c r="IX882" s="7"/>
      <c r="IY882" s="7"/>
      <c r="IZ882" s="7"/>
      <c r="JA882" s="7"/>
      <c r="JB882" s="7"/>
      <c r="JC882" s="7"/>
      <c r="JD882" s="7"/>
      <c r="JE882" s="7"/>
      <c r="JF882" s="7"/>
      <c r="JG882" s="7"/>
      <c r="JH882" s="7"/>
      <c r="JI882" s="7"/>
      <c r="JJ882" s="7"/>
      <c r="JK882" s="7"/>
      <c r="JL882" s="7"/>
      <c r="JM882" s="7"/>
      <c r="JN882" s="7"/>
      <c r="JO882" s="7"/>
      <c r="JP882" s="7"/>
      <c r="JQ882" s="7"/>
      <c r="JR882" s="7"/>
      <c r="JS882" s="7"/>
      <c r="JT882" s="7"/>
      <c r="JU882" s="7"/>
      <c r="JV882" s="7"/>
      <c r="JW882" s="7"/>
      <c r="JX882" s="7"/>
      <c r="JY882" s="7"/>
      <c r="JZ882" s="7"/>
      <c r="KA882" s="7"/>
      <c r="KB882" s="7"/>
      <c r="KC882" s="7"/>
      <c r="KD882" s="7"/>
      <c r="KE882" s="7"/>
      <c r="KF882" s="7"/>
      <c r="KG882" s="7"/>
      <c r="KH882" s="7"/>
      <c r="KI882" s="7"/>
      <c r="KJ882" s="7"/>
      <c r="KK882" s="7"/>
      <c r="KL882" s="7"/>
      <c r="KM882" s="7"/>
      <c r="KN882" s="7"/>
      <c r="KO882" s="7"/>
      <c r="KP882" s="7"/>
      <c r="KQ882" s="7"/>
      <c r="KR882" s="7"/>
      <c r="KS882" s="7"/>
      <c r="KT882" s="7"/>
      <c r="KU882" s="7"/>
      <c r="KV882" s="7"/>
      <c r="KW882" s="7"/>
      <c r="KX882" s="7"/>
      <c r="KY882" s="7"/>
      <c r="KZ882" s="7"/>
      <c r="LA882" s="7"/>
      <c r="LB882" s="7"/>
      <c r="LC882" s="7"/>
      <c r="LD882" s="7"/>
      <c r="LE882" s="7"/>
      <c r="LF882" s="7"/>
      <c r="LG882" s="7"/>
      <c r="LH882" s="7"/>
      <c r="LI882" s="7"/>
      <c r="LJ882" s="7"/>
      <c r="LK882" s="7"/>
      <c r="LL882" s="7"/>
      <c r="LM882" s="7"/>
      <c r="LN882" s="7"/>
      <c r="LO882" s="7"/>
      <c r="LP882" s="7"/>
      <c r="LQ882" s="7"/>
      <c r="LR882" s="7"/>
      <c r="LS882" s="7"/>
      <c r="LT882" s="7"/>
      <c r="LU882" s="7"/>
      <c r="LV882" s="7"/>
      <c r="LW882" s="7"/>
      <c r="LX882" s="7"/>
      <c r="LY882" s="7"/>
      <c r="LZ882" s="7"/>
      <c r="MA882" s="7"/>
      <c r="MB882" s="7"/>
      <c r="MC882" s="7"/>
      <c r="MD882" s="7"/>
      <c r="ME882" s="7"/>
      <c r="MF882" s="7"/>
      <c r="MG882" s="7"/>
      <c r="MH882" s="7"/>
      <c r="MI882" s="7"/>
      <c r="MJ882" s="7"/>
      <c r="MK882" s="7"/>
      <c r="ML882" s="7"/>
      <c r="MM882" s="7"/>
      <c r="MN882" s="7"/>
      <c r="MO882" s="7"/>
      <c r="MP882" s="7"/>
      <c r="MQ882" s="7"/>
      <c r="MR882" s="7"/>
      <c r="MS882" s="7"/>
      <c r="MT882" s="7"/>
      <c r="MU882" s="7"/>
      <c r="MV882" s="7"/>
      <c r="MW882" s="7"/>
      <c r="MX882" s="7"/>
      <c r="MY882" s="7"/>
      <c r="MZ882" s="7"/>
      <c r="NA882" s="7"/>
      <c r="NB882" s="7"/>
      <c r="NC882" s="7"/>
      <c r="ND882" s="7"/>
      <c r="NE882" s="7"/>
      <c r="NF882" s="7"/>
      <c r="NG882" s="7"/>
      <c r="NH882" s="7"/>
      <c r="NI882" s="7"/>
      <c r="NJ882" s="7"/>
      <c r="NK882" s="7"/>
      <c r="NL882" s="7"/>
      <c r="NM882" s="7"/>
      <c r="NN882" s="7"/>
      <c r="NO882" s="7"/>
      <c r="NP882" s="7"/>
      <c r="NQ882" s="7"/>
      <c r="NR882" s="7"/>
      <c r="NS882" s="7"/>
      <c r="NT882" s="7"/>
      <c r="NU882" s="7"/>
      <c r="NV882" s="7"/>
      <c r="NW882" s="7"/>
      <c r="NX882" s="7"/>
      <c r="NY882" s="7"/>
      <c r="NZ882" s="7"/>
      <c r="OA882" s="7"/>
      <c r="OB882" s="7"/>
      <c r="OC882" s="7"/>
      <c r="OD882" s="7"/>
      <c r="OE882" s="7"/>
      <c r="OF882" s="7"/>
      <c r="OG882" s="7"/>
      <c r="OH882" s="7"/>
      <c r="OI882" s="7"/>
      <c r="OJ882" s="7"/>
      <c r="OK882" s="7"/>
      <c r="OL882" s="7"/>
      <c r="OM882" s="7"/>
      <c r="ON882" s="7"/>
      <c r="OO882" s="7"/>
      <c r="OP882" s="7"/>
      <c r="OQ882" s="7"/>
      <c r="OR882" s="7"/>
      <c r="OS882" s="7"/>
      <c r="OT882" s="7"/>
      <c r="OU882" s="7"/>
      <c r="OV882" s="7"/>
      <c r="OW882" s="7"/>
      <c r="OX882" s="7"/>
      <c r="OY882" s="7"/>
      <c r="OZ882" s="7"/>
      <c r="PA882" s="7"/>
      <c r="PB882" s="7"/>
      <c r="PC882" s="7"/>
      <c r="PD882" s="7"/>
      <c r="PE882" s="7"/>
      <c r="PF882" s="7"/>
      <c r="PG882" s="7"/>
      <c r="PH882" s="7"/>
      <c r="PI882" s="7"/>
      <c r="PJ882" s="7"/>
      <c r="PK882" s="7"/>
      <c r="PL882" s="7"/>
      <c r="PM882" s="7"/>
      <c r="PN882" s="7"/>
      <c r="PO882" s="7"/>
      <c r="PP882" s="7"/>
      <c r="PQ882" s="7"/>
      <c r="PR882" s="7"/>
      <c r="PS882" s="7"/>
      <c r="PT882" s="7"/>
      <c r="PU882" s="7"/>
      <c r="PV882" s="7"/>
      <c r="PW882" s="7"/>
      <c r="PX882" s="7"/>
      <c r="PY882" s="7"/>
      <c r="PZ882" s="7"/>
      <c r="QA882" s="7"/>
      <c r="QB882" s="7"/>
      <c r="QC882" s="7"/>
      <c r="QD882" s="7"/>
      <c r="QE882" s="7"/>
      <c r="QF882" s="7"/>
      <c r="QG882" s="7"/>
      <c r="QH882" s="7"/>
      <c r="QI882" s="7"/>
      <c r="QJ882" s="7"/>
      <c r="QK882" s="7"/>
      <c r="QL882" s="7"/>
      <c r="QM882" s="7"/>
      <c r="QN882" s="7"/>
      <c r="QO882" s="7"/>
      <c r="QP882" s="7"/>
      <c r="QQ882" s="7"/>
      <c r="QR882" s="7"/>
      <c r="QS882" s="7"/>
      <c r="QT882" s="7"/>
      <c r="QU882" s="7"/>
      <c r="QV882" s="7"/>
      <c r="QW882" s="7"/>
      <c r="QX882" s="7"/>
      <c r="QY882" s="7"/>
      <c r="QZ882" s="7"/>
      <c r="RA882" s="7"/>
      <c r="RB882" s="7"/>
      <c r="RC882" s="7"/>
      <c r="RD882" s="7"/>
      <c r="RE882" s="7"/>
      <c r="RF882" s="7"/>
      <c r="RG882" s="7"/>
      <c r="RH882" s="7"/>
      <c r="RI882" s="7"/>
      <c r="RJ882" s="7"/>
      <c r="RK882" s="7"/>
      <c r="RL882" s="7"/>
      <c r="RM882" s="7"/>
      <c r="RN882" s="7"/>
      <c r="RO882" s="7"/>
      <c r="RP882" s="7"/>
      <c r="RQ882" s="7"/>
      <c r="RR882" s="7"/>
      <c r="RS882" s="7"/>
      <c r="RT882" s="7"/>
      <c r="RU882" s="7"/>
      <c r="RV882" s="7"/>
      <c r="RW882" s="7"/>
      <c r="RX882" s="7"/>
      <c r="RY882" s="7"/>
      <c r="RZ882" s="7"/>
      <c r="SA882" s="7"/>
      <c r="SB882" s="7"/>
      <c r="SC882" s="7"/>
      <c r="SD882" s="7"/>
      <c r="SE882" s="7"/>
      <c r="SF882" s="7"/>
      <c r="SG882" s="7"/>
      <c r="SH882" s="7"/>
      <c r="SI882" s="7"/>
      <c r="SJ882" s="7"/>
      <c r="SK882" s="7"/>
    </row>
    <row r="883" ht="14.2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  <c r="DT883" s="7"/>
      <c r="DU883" s="7"/>
      <c r="DV883" s="7"/>
      <c r="DW883" s="7"/>
      <c r="DX883" s="7"/>
      <c r="DY883" s="7"/>
      <c r="DZ883" s="7"/>
      <c r="EA883" s="7"/>
      <c r="EB883" s="7"/>
      <c r="EC883" s="7"/>
      <c r="ED883" s="7"/>
      <c r="EE883" s="7"/>
      <c r="EF883" s="7"/>
      <c r="EG883" s="7"/>
      <c r="EH883" s="7"/>
      <c r="EI883" s="7"/>
      <c r="EJ883" s="7"/>
      <c r="EK883" s="7"/>
      <c r="EL883" s="7"/>
      <c r="EM883" s="7"/>
      <c r="EN883" s="7"/>
      <c r="EO883" s="7"/>
      <c r="EP883" s="7"/>
      <c r="EQ883" s="7"/>
      <c r="ER883" s="7"/>
      <c r="ES883" s="7"/>
      <c r="ET883" s="7"/>
      <c r="EU883" s="7"/>
      <c r="EV883" s="7"/>
      <c r="EW883" s="7"/>
      <c r="EX883" s="7"/>
      <c r="EY883" s="7"/>
      <c r="EZ883" s="7"/>
      <c r="FA883" s="7"/>
      <c r="FB883" s="7"/>
      <c r="FC883" s="7"/>
      <c r="FD883" s="7"/>
      <c r="FE883" s="7"/>
      <c r="FF883" s="7"/>
      <c r="FG883" s="7"/>
      <c r="FH883" s="7"/>
      <c r="FI883" s="7"/>
      <c r="FJ883" s="7"/>
      <c r="FK883" s="7"/>
      <c r="FL883" s="7"/>
      <c r="FM883" s="7"/>
      <c r="FN883" s="7"/>
      <c r="FO883" s="7"/>
      <c r="FP883" s="7"/>
      <c r="FQ883" s="7"/>
      <c r="FR883" s="7"/>
      <c r="FS883" s="7"/>
      <c r="FT883" s="7"/>
      <c r="FU883" s="7"/>
      <c r="FV883" s="7"/>
      <c r="FW883" s="7"/>
      <c r="FX883" s="7"/>
      <c r="FY883" s="7"/>
      <c r="FZ883" s="7"/>
      <c r="GA883" s="7"/>
      <c r="GB883" s="7"/>
      <c r="GC883" s="7"/>
      <c r="GD883" s="7"/>
      <c r="GE883" s="7"/>
      <c r="GF883" s="7"/>
      <c r="GG883" s="7"/>
      <c r="GH883" s="7"/>
      <c r="GI883" s="7"/>
      <c r="GJ883" s="7"/>
      <c r="GK883" s="7"/>
      <c r="GL883" s="7"/>
      <c r="GM883" s="7"/>
      <c r="GN883" s="7"/>
      <c r="GO883" s="7"/>
      <c r="GP883" s="7"/>
      <c r="GQ883" s="7"/>
      <c r="GR883" s="7"/>
      <c r="GS883" s="7"/>
      <c r="GT883" s="7"/>
      <c r="GU883" s="7"/>
      <c r="GV883" s="7"/>
      <c r="GW883" s="7"/>
      <c r="GX883" s="7"/>
      <c r="GY883" s="7"/>
      <c r="GZ883" s="7"/>
      <c r="HA883" s="7"/>
      <c r="HB883" s="7"/>
      <c r="HC883" s="7"/>
      <c r="HD883" s="7"/>
      <c r="HE883" s="7"/>
      <c r="HF883" s="7"/>
      <c r="HG883" s="7"/>
      <c r="HH883" s="7"/>
      <c r="HI883" s="7"/>
      <c r="HJ883" s="7"/>
      <c r="HK883" s="7"/>
      <c r="HL883" s="7"/>
      <c r="HM883" s="7"/>
      <c r="HN883" s="7"/>
      <c r="HO883" s="7"/>
      <c r="HP883" s="7"/>
      <c r="HQ883" s="7"/>
      <c r="HR883" s="7"/>
      <c r="HS883" s="7"/>
      <c r="HT883" s="7"/>
      <c r="HU883" s="7"/>
      <c r="HV883" s="7"/>
      <c r="HW883" s="7"/>
      <c r="HX883" s="7"/>
      <c r="HY883" s="7"/>
      <c r="HZ883" s="7"/>
      <c r="IA883" s="7"/>
      <c r="IB883" s="7"/>
      <c r="IC883" s="7"/>
      <c r="ID883" s="7"/>
      <c r="IE883" s="7"/>
      <c r="IF883" s="7"/>
      <c r="IG883" s="7"/>
      <c r="IH883" s="7"/>
      <c r="II883" s="7"/>
      <c r="IJ883" s="7"/>
      <c r="IK883" s="7"/>
      <c r="IL883" s="7"/>
      <c r="IM883" s="7"/>
      <c r="IN883" s="7"/>
      <c r="IO883" s="7"/>
      <c r="IP883" s="7"/>
      <c r="IQ883" s="7"/>
      <c r="IR883" s="7"/>
      <c r="IS883" s="7"/>
      <c r="IT883" s="7"/>
      <c r="IU883" s="7"/>
      <c r="IV883" s="7"/>
      <c r="IW883" s="7"/>
      <c r="IX883" s="7"/>
      <c r="IY883" s="7"/>
      <c r="IZ883" s="7"/>
      <c r="JA883" s="7"/>
      <c r="JB883" s="7"/>
      <c r="JC883" s="7"/>
      <c r="JD883" s="7"/>
      <c r="JE883" s="7"/>
      <c r="JF883" s="7"/>
      <c r="JG883" s="7"/>
      <c r="JH883" s="7"/>
      <c r="JI883" s="7"/>
      <c r="JJ883" s="7"/>
      <c r="JK883" s="7"/>
      <c r="JL883" s="7"/>
      <c r="JM883" s="7"/>
      <c r="JN883" s="7"/>
      <c r="JO883" s="7"/>
      <c r="JP883" s="7"/>
      <c r="JQ883" s="7"/>
      <c r="JR883" s="7"/>
      <c r="JS883" s="7"/>
      <c r="JT883" s="7"/>
      <c r="JU883" s="7"/>
      <c r="JV883" s="7"/>
      <c r="JW883" s="7"/>
      <c r="JX883" s="7"/>
      <c r="JY883" s="7"/>
      <c r="JZ883" s="7"/>
      <c r="KA883" s="7"/>
      <c r="KB883" s="7"/>
      <c r="KC883" s="7"/>
      <c r="KD883" s="7"/>
      <c r="KE883" s="7"/>
      <c r="KF883" s="7"/>
      <c r="KG883" s="7"/>
      <c r="KH883" s="7"/>
      <c r="KI883" s="7"/>
      <c r="KJ883" s="7"/>
      <c r="KK883" s="7"/>
      <c r="KL883" s="7"/>
      <c r="KM883" s="7"/>
      <c r="KN883" s="7"/>
      <c r="KO883" s="7"/>
      <c r="KP883" s="7"/>
      <c r="KQ883" s="7"/>
      <c r="KR883" s="7"/>
      <c r="KS883" s="7"/>
      <c r="KT883" s="7"/>
      <c r="KU883" s="7"/>
      <c r="KV883" s="7"/>
      <c r="KW883" s="7"/>
      <c r="KX883" s="7"/>
      <c r="KY883" s="7"/>
      <c r="KZ883" s="7"/>
      <c r="LA883" s="7"/>
      <c r="LB883" s="7"/>
      <c r="LC883" s="7"/>
      <c r="LD883" s="7"/>
      <c r="LE883" s="7"/>
      <c r="LF883" s="7"/>
      <c r="LG883" s="7"/>
      <c r="LH883" s="7"/>
      <c r="LI883" s="7"/>
      <c r="LJ883" s="7"/>
      <c r="LK883" s="7"/>
      <c r="LL883" s="7"/>
      <c r="LM883" s="7"/>
      <c r="LN883" s="7"/>
      <c r="LO883" s="7"/>
      <c r="LP883" s="7"/>
      <c r="LQ883" s="7"/>
      <c r="LR883" s="7"/>
      <c r="LS883" s="7"/>
      <c r="LT883" s="7"/>
      <c r="LU883" s="7"/>
      <c r="LV883" s="7"/>
      <c r="LW883" s="7"/>
      <c r="LX883" s="7"/>
      <c r="LY883" s="7"/>
      <c r="LZ883" s="7"/>
      <c r="MA883" s="7"/>
      <c r="MB883" s="7"/>
      <c r="MC883" s="7"/>
      <c r="MD883" s="7"/>
      <c r="ME883" s="7"/>
      <c r="MF883" s="7"/>
      <c r="MG883" s="7"/>
      <c r="MH883" s="7"/>
      <c r="MI883" s="7"/>
      <c r="MJ883" s="7"/>
      <c r="MK883" s="7"/>
      <c r="ML883" s="7"/>
      <c r="MM883" s="7"/>
      <c r="MN883" s="7"/>
      <c r="MO883" s="7"/>
      <c r="MP883" s="7"/>
      <c r="MQ883" s="7"/>
      <c r="MR883" s="7"/>
      <c r="MS883" s="7"/>
      <c r="MT883" s="7"/>
      <c r="MU883" s="7"/>
      <c r="MV883" s="7"/>
      <c r="MW883" s="7"/>
      <c r="MX883" s="7"/>
      <c r="MY883" s="7"/>
      <c r="MZ883" s="7"/>
      <c r="NA883" s="7"/>
      <c r="NB883" s="7"/>
      <c r="NC883" s="7"/>
      <c r="ND883" s="7"/>
      <c r="NE883" s="7"/>
      <c r="NF883" s="7"/>
      <c r="NG883" s="7"/>
      <c r="NH883" s="7"/>
      <c r="NI883" s="7"/>
      <c r="NJ883" s="7"/>
      <c r="NK883" s="7"/>
      <c r="NL883" s="7"/>
      <c r="NM883" s="7"/>
      <c r="NN883" s="7"/>
      <c r="NO883" s="7"/>
      <c r="NP883" s="7"/>
      <c r="NQ883" s="7"/>
      <c r="NR883" s="7"/>
      <c r="NS883" s="7"/>
      <c r="NT883" s="7"/>
      <c r="NU883" s="7"/>
      <c r="NV883" s="7"/>
      <c r="NW883" s="7"/>
      <c r="NX883" s="7"/>
      <c r="NY883" s="7"/>
      <c r="NZ883" s="7"/>
      <c r="OA883" s="7"/>
      <c r="OB883" s="7"/>
      <c r="OC883" s="7"/>
      <c r="OD883" s="7"/>
      <c r="OE883" s="7"/>
      <c r="OF883" s="7"/>
      <c r="OG883" s="7"/>
      <c r="OH883" s="7"/>
      <c r="OI883" s="7"/>
      <c r="OJ883" s="7"/>
      <c r="OK883" s="7"/>
      <c r="OL883" s="7"/>
      <c r="OM883" s="7"/>
      <c r="ON883" s="7"/>
      <c r="OO883" s="7"/>
      <c r="OP883" s="7"/>
      <c r="OQ883" s="7"/>
      <c r="OR883" s="7"/>
      <c r="OS883" s="7"/>
      <c r="OT883" s="7"/>
      <c r="OU883" s="7"/>
      <c r="OV883" s="7"/>
      <c r="OW883" s="7"/>
      <c r="OX883" s="7"/>
      <c r="OY883" s="7"/>
      <c r="OZ883" s="7"/>
      <c r="PA883" s="7"/>
      <c r="PB883" s="7"/>
      <c r="PC883" s="7"/>
      <c r="PD883" s="7"/>
      <c r="PE883" s="7"/>
      <c r="PF883" s="7"/>
      <c r="PG883" s="7"/>
      <c r="PH883" s="7"/>
      <c r="PI883" s="7"/>
      <c r="PJ883" s="7"/>
      <c r="PK883" s="7"/>
      <c r="PL883" s="7"/>
      <c r="PM883" s="7"/>
      <c r="PN883" s="7"/>
      <c r="PO883" s="7"/>
      <c r="PP883" s="7"/>
      <c r="PQ883" s="7"/>
      <c r="PR883" s="7"/>
      <c r="PS883" s="7"/>
      <c r="PT883" s="7"/>
      <c r="PU883" s="7"/>
      <c r="PV883" s="7"/>
      <c r="PW883" s="7"/>
      <c r="PX883" s="7"/>
      <c r="PY883" s="7"/>
      <c r="PZ883" s="7"/>
      <c r="QA883" s="7"/>
      <c r="QB883" s="7"/>
      <c r="QC883" s="7"/>
      <c r="QD883" s="7"/>
      <c r="QE883" s="7"/>
      <c r="QF883" s="7"/>
      <c r="QG883" s="7"/>
      <c r="QH883" s="7"/>
      <c r="QI883" s="7"/>
      <c r="QJ883" s="7"/>
      <c r="QK883" s="7"/>
      <c r="QL883" s="7"/>
      <c r="QM883" s="7"/>
      <c r="QN883" s="7"/>
      <c r="QO883" s="7"/>
      <c r="QP883" s="7"/>
      <c r="QQ883" s="7"/>
      <c r="QR883" s="7"/>
      <c r="QS883" s="7"/>
      <c r="QT883" s="7"/>
      <c r="QU883" s="7"/>
      <c r="QV883" s="7"/>
      <c r="QW883" s="7"/>
      <c r="QX883" s="7"/>
      <c r="QY883" s="7"/>
      <c r="QZ883" s="7"/>
      <c r="RA883" s="7"/>
      <c r="RB883" s="7"/>
      <c r="RC883" s="7"/>
      <c r="RD883" s="7"/>
      <c r="RE883" s="7"/>
      <c r="RF883" s="7"/>
      <c r="RG883" s="7"/>
      <c r="RH883" s="7"/>
      <c r="RI883" s="7"/>
      <c r="RJ883" s="7"/>
      <c r="RK883" s="7"/>
      <c r="RL883" s="7"/>
      <c r="RM883" s="7"/>
      <c r="RN883" s="7"/>
      <c r="RO883" s="7"/>
      <c r="RP883" s="7"/>
      <c r="RQ883" s="7"/>
      <c r="RR883" s="7"/>
      <c r="RS883" s="7"/>
      <c r="RT883" s="7"/>
      <c r="RU883" s="7"/>
      <c r="RV883" s="7"/>
      <c r="RW883" s="7"/>
      <c r="RX883" s="7"/>
      <c r="RY883" s="7"/>
      <c r="RZ883" s="7"/>
      <c r="SA883" s="7"/>
      <c r="SB883" s="7"/>
      <c r="SC883" s="7"/>
      <c r="SD883" s="7"/>
      <c r="SE883" s="7"/>
      <c r="SF883" s="7"/>
      <c r="SG883" s="7"/>
      <c r="SH883" s="7"/>
      <c r="SI883" s="7"/>
      <c r="SJ883" s="7"/>
      <c r="SK883" s="7"/>
    </row>
    <row r="884" ht="14.2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  <c r="DT884" s="7"/>
      <c r="DU884" s="7"/>
      <c r="DV884" s="7"/>
      <c r="DW884" s="7"/>
      <c r="DX884" s="7"/>
      <c r="DY884" s="7"/>
      <c r="DZ884" s="7"/>
      <c r="EA884" s="7"/>
      <c r="EB884" s="7"/>
      <c r="EC884" s="7"/>
      <c r="ED884" s="7"/>
      <c r="EE884" s="7"/>
      <c r="EF884" s="7"/>
      <c r="EG884" s="7"/>
      <c r="EH884" s="7"/>
      <c r="EI884" s="7"/>
      <c r="EJ884" s="7"/>
      <c r="EK884" s="7"/>
      <c r="EL884" s="7"/>
      <c r="EM884" s="7"/>
      <c r="EN884" s="7"/>
      <c r="EO884" s="7"/>
      <c r="EP884" s="7"/>
      <c r="EQ884" s="7"/>
      <c r="ER884" s="7"/>
      <c r="ES884" s="7"/>
      <c r="ET884" s="7"/>
      <c r="EU884" s="7"/>
      <c r="EV884" s="7"/>
      <c r="EW884" s="7"/>
      <c r="EX884" s="7"/>
      <c r="EY884" s="7"/>
      <c r="EZ884" s="7"/>
      <c r="FA884" s="7"/>
      <c r="FB884" s="7"/>
      <c r="FC884" s="7"/>
      <c r="FD884" s="7"/>
      <c r="FE884" s="7"/>
      <c r="FF884" s="7"/>
      <c r="FG884" s="7"/>
      <c r="FH884" s="7"/>
      <c r="FI884" s="7"/>
      <c r="FJ884" s="7"/>
      <c r="FK884" s="7"/>
      <c r="FL884" s="7"/>
      <c r="FM884" s="7"/>
      <c r="FN884" s="7"/>
      <c r="FO884" s="7"/>
      <c r="FP884" s="7"/>
      <c r="FQ884" s="7"/>
      <c r="FR884" s="7"/>
      <c r="FS884" s="7"/>
      <c r="FT884" s="7"/>
      <c r="FU884" s="7"/>
      <c r="FV884" s="7"/>
      <c r="FW884" s="7"/>
      <c r="FX884" s="7"/>
      <c r="FY884" s="7"/>
      <c r="FZ884" s="7"/>
      <c r="GA884" s="7"/>
      <c r="GB884" s="7"/>
      <c r="GC884" s="7"/>
      <c r="GD884" s="7"/>
      <c r="GE884" s="7"/>
      <c r="GF884" s="7"/>
      <c r="GG884" s="7"/>
      <c r="GH884" s="7"/>
      <c r="GI884" s="7"/>
      <c r="GJ884" s="7"/>
      <c r="GK884" s="7"/>
      <c r="GL884" s="7"/>
      <c r="GM884" s="7"/>
      <c r="GN884" s="7"/>
      <c r="GO884" s="7"/>
      <c r="GP884" s="7"/>
      <c r="GQ884" s="7"/>
      <c r="GR884" s="7"/>
      <c r="GS884" s="7"/>
      <c r="GT884" s="7"/>
      <c r="GU884" s="7"/>
      <c r="GV884" s="7"/>
      <c r="GW884" s="7"/>
      <c r="GX884" s="7"/>
      <c r="GY884" s="7"/>
      <c r="GZ884" s="7"/>
      <c r="HA884" s="7"/>
      <c r="HB884" s="7"/>
      <c r="HC884" s="7"/>
      <c r="HD884" s="7"/>
      <c r="HE884" s="7"/>
      <c r="HF884" s="7"/>
      <c r="HG884" s="7"/>
      <c r="HH884" s="7"/>
      <c r="HI884" s="7"/>
      <c r="HJ884" s="7"/>
      <c r="HK884" s="7"/>
      <c r="HL884" s="7"/>
      <c r="HM884" s="7"/>
      <c r="HN884" s="7"/>
      <c r="HO884" s="7"/>
      <c r="HP884" s="7"/>
      <c r="HQ884" s="7"/>
      <c r="HR884" s="7"/>
      <c r="HS884" s="7"/>
      <c r="HT884" s="7"/>
      <c r="HU884" s="7"/>
      <c r="HV884" s="7"/>
      <c r="HW884" s="7"/>
      <c r="HX884" s="7"/>
      <c r="HY884" s="7"/>
      <c r="HZ884" s="7"/>
      <c r="IA884" s="7"/>
      <c r="IB884" s="7"/>
      <c r="IC884" s="7"/>
      <c r="ID884" s="7"/>
      <c r="IE884" s="7"/>
      <c r="IF884" s="7"/>
      <c r="IG884" s="7"/>
      <c r="IH884" s="7"/>
      <c r="II884" s="7"/>
      <c r="IJ884" s="7"/>
      <c r="IK884" s="7"/>
      <c r="IL884" s="7"/>
      <c r="IM884" s="7"/>
      <c r="IN884" s="7"/>
      <c r="IO884" s="7"/>
      <c r="IP884" s="7"/>
      <c r="IQ884" s="7"/>
      <c r="IR884" s="7"/>
      <c r="IS884" s="7"/>
      <c r="IT884" s="7"/>
      <c r="IU884" s="7"/>
      <c r="IV884" s="7"/>
      <c r="IW884" s="7"/>
      <c r="IX884" s="7"/>
      <c r="IY884" s="7"/>
      <c r="IZ884" s="7"/>
      <c r="JA884" s="7"/>
      <c r="JB884" s="7"/>
      <c r="JC884" s="7"/>
      <c r="JD884" s="7"/>
      <c r="JE884" s="7"/>
      <c r="JF884" s="7"/>
      <c r="JG884" s="7"/>
      <c r="JH884" s="7"/>
      <c r="JI884" s="7"/>
      <c r="JJ884" s="7"/>
      <c r="JK884" s="7"/>
      <c r="JL884" s="7"/>
      <c r="JM884" s="7"/>
      <c r="JN884" s="7"/>
      <c r="JO884" s="7"/>
      <c r="JP884" s="7"/>
      <c r="JQ884" s="7"/>
      <c r="JR884" s="7"/>
      <c r="JS884" s="7"/>
      <c r="JT884" s="7"/>
      <c r="JU884" s="7"/>
      <c r="JV884" s="7"/>
      <c r="JW884" s="7"/>
      <c r="JX884" s="7"/>
      <c r="JY884" s="7"/>
      <c r="JZ884" s="7"/>
      <c r="KA884" s="7"/>
      <c r="KB884" s="7"/>
      <c r="KC884" s="7"/>
      <c r="KD884" s="7"/>
      <c r="KE884" s="7"/>
      <c r="KF884" s="7"/>
      <c r="KG884" s="7"/>
      <c r="KH884" s="7"/>
      <c r="KI884" s="7"/>
      <c r="KJ884" s="7"/>
      <c r="KK884" s="7"/>
      <c r="KL884" s="7"/>
      <c r="KM884" s="7"/>
      <c r="KN884" s="7"/>
      <c r="KO884" s="7"/>
      <c r="KP884" s="7"/>
      <c r="KQ884" s="7"/>
      <c r="KR884" s="7"/>
      <c r="KS884" s="7"/>
      <c r="KT884" s="7"/>
      <c r="KU884" s="7"/>
      <c r="KV884" s="7"/>
      <c r="KW884" s="7"/>
      <c r="KX884" s="7"/>
      <c r="KY884" s="7"/>
      <c r="KZ884" s="7"/>
      <c r="LA884" s="7"/>
      <c r="LB884" s="7"/>
      <c r="LC884" s="7"/>
      <c r="LD884" s="7"/>
      <c r="LE884" s="7"/>
      <c r="LF884" s="7"/>
      <c r="LG884" s="7"/>
      <c r="LH884" s="7"/>
      <c r="LI884" s="7"/>
      <c r="LJ884" s="7"/>
      <c r="LK884" s="7"/>
      <c r="LL884" s="7"/>
      <c r="LM884" s="7"/>
      <c r="LN884" s="7"/>
      <c r="LO884" s="7"/>
      <c r="LP884" s="7"/>
      <c r="LQ884" s="7"/>
      <c r="LR884" s="7"/>
      <c r="LS884" s="7"/>
      <c r="LT884" s="7"/>
      <c r="LU884" s="7"/>
      <c r="LV884" s="7"/>
      <c r="LW884" s="7"/>
      <c r="LX884" s="7"/>
      <c r="LY884" s="7"/>
      <c r="LZ884" s="7"/>
      <c r="MA884" s="7"/>
      <c r="MB884" s="7"/>
      <c r="MC884" s="7"/>
      <c r="MD884" s="7"/>
      <c r="ME884" s="7"/>
      <c r="MF884" s="7"/>
      <c r="MG884" s="7"/>
      <c r="MH884" s="7"/>
      <c r="MI884" s="7"/>
      <c r="MJ884" s="7"/>
      <c r="MK884" s="7"/>
      <c r="ML884" s="7"/>
      <c r="MM884" s="7"/>
      <c r="MN884" s="7"/>
      <c r="MO884" s="7"/>
      <c r="MP884" s="7"/>
      <c r="MQ884" s="7"/>
      <c r="MR884" s="7"/>
      <c r="MS884" s="7"/>
      <c r="MT884" s="7"/>
      <c r="MU884" s="7"/>
      <c r="MV884" s="7"/>
      <c r="MW884" s="7"/>
      <c r="MX884" s="7"/>
      <c r="MY884" s="7"/>
      <c r="MZ884" s="7"/>
      <c r="NA884" s="7"/>
      <c r="NB884" s="7"/>
      <c r="NC884" s="7"/>
      <c r="ND884" s="7"/>
      <c r="NE884" s="7"/>
      <c r="NF884" s="7"/>
      <c r="NG884" s="7"/>
      <c r="NH884" s="7"/>
      <c r="NI884" s="7"/>
      <c r="NJ884" s="7"/>
      <c r="NK884" s="7"/>
      <c r="NL884" s="7"/>
      <c r="NM884" s="7"/>
      <c r="NN884" s="7"/>
      <c r="NO884" s="7"/>
      <c r="NP884" s="7"/>
      <c r="NQ884" s="7"/>
      <c r="NR884" s="7"/>
      <c r="NS884" s="7"/>
      <c r="NT884" s="7"/>
      <c r="NU884" s="7"/>
      <c r="NV884" s="7"/>
      <c r="NW884" s="7"/>
      <c r="NX884" s="7"/>
      <c r="NY884" s="7"/>
      <c r="NZ884" s="7"/>
      <c r="OA884" s="7"/>
      <c r="OB884" s="7"/>
      <c r="OC884" s="7"/>
      <c r="OD884" s="7"/>
      <c r="OE884" s="7"/>
      <c r="OF884" s="7"/>
      <c r="OG884" s="7"/>
      <c r="OH884" s="7"/>
      <c r="OI884" s="7"/>
      <c r="OJ884" s="7"/>
      <c r="OK884" s="7"/>
      <c r="OL884" s="7"/>
      <c r="OM884" s="7"/>
      <c r="ON884" s="7"/>
      <c r="OO884" s="7"/>
      <c r="OP884" s="7"/>
      <c r="OQ884" s="7"/>
      <c r="OR884" s="7"/>
      <c r="OS884" s="7"/>
      <c r="OT884" s="7"/>
      <c r="OU884" s="7"/>
      <c r="OV884" s="7"/>
      <c r="OW884" s="7"/>
      <c r="OX884" s="7"/>
      <c r="OY884" s="7"/>
      <c r="OZ884" s="7"/>
      <c r="PA884" s="7"/>
      <c r="PB884" s="7"/>
      <c r="PC884" s="7"/>
      <c r="PD884" s="7"/>
      <c r="PE884" s="7"/>
      <c r="PF884" s="7"/>
      <c r="PG884" s="7"/>
      <c r="PH884" s="7"/>
      <c r="PI884" s="7"/>
      <c r="PJ884" s="7"/>
      <c r="PK884" s="7"/>
      <c r="PL884" s="7"/>
      <c r="PM884" s="7"/>
      <c r="PN884" s="7"/>
      <c r="PO884" s="7"/>
      <c r="PP884" s="7"/>
      <c r="PQ884" s="7"/>
      <c r="PR884" s="7"/>
      <c r="PS884" s="7"/>
      <c r="PT884" s="7"/>
      <c r="PU884" s="7"/>
      <c r="PV884" s="7"/>
      <c r="PW884" s="7"/>
      <c r="PX884" s="7"/>
      <c r="PY884" s="7"/>
      <c r="PZ884" s="7"/>
      <c r="QA884" s="7"/>
      <c r="QB884" s="7"/>
      <c r="QC884" s="7"/>
      <c r="QD884" s="7"/>
      <c r="QE884" s="7"/>
      <c r="QF884" s="7"/>
      <c r="QG884" s="7"/>
      <c r="QH884" s="7"/>
      <c r="QI884" s="7"/>
      <c r="QJ884" s="7"/>
      <c r="QK884" s="7"/>
      <c r="QL884" s="7"/>
      <c r="QM884" s="7"/>
      <c r="QN884" s="7"/>
      <c r="QO884" s="7"/>
      <c r="QP884" s="7"/>
      <c r="QQ884" s="7"/>
      <c r="QR884" s="7"/>
      <c r="QS884" s="7"/>
      <c r="QT884" s="7"/>
      <c r="QU884" s="7"/>
      <c r="QV884" s="7"/>
      <c r="QW884" s="7"/>
      <c r="QX884" s="7"/>
      <c r="QY884" s="7"/>
      <c r="QZ884" s="7"/>
      <c r="RA884" s="7"/>
      <c r="RB884" s="7"/>
      <c r="RC884" s="7"/>
      <c r="RD884" s="7"/>
      <c r="RE884" s="7"/>
      <c r="RF884" s="7"/>
      <c r="RG884" s="7"/>
      <c r="RH884" s="7"/>
      <c r="RI884" s="7"/>
      <c r="RJ884" s="7"/>
      <c r="RK884" s="7"/>
      <c r="RL884" s="7"/>
      <c r="RM884" s="7"/>
      <c r="RN884" s="7"/>
      <c r="RO884" s="7"/>
      <c r="RP884" s="7"/>
      <c r="RQ884" s="7"/>
      <c r="RR884" s="7"/>
      <c r="RS884" s="7"/>
      <c r="RT884" s="7"/>
      <c r="RU884" s="7"/>
      <c r="RV884" s="7"/>
      <c r="RW884" s="7"/>
      <c r="RX884" s="7"/>
      <c r="RY884" s="7"/>
      <c r="RZ884" s="7"/>
      <c r="SA884" s="7"/>
      <c r="SB884" s="7"/>
      <c r="SC884" s="7"/>
      <c r="SD884" s="7"/>
      <c r="SE884" s="7"/>
      <c r="SF884" s="7"/>
      <c r="SG884" s="7"/>
      <c r="SH884" s="7"/>
      <c r="SI884" s="7"/>
      <c r="SJ884" s="7"/>
      <c r="SK884" s="7"/>
    </row>
    <row r="885" ht="14.2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  <c r="DT885" s="7"/>
      <c r="DU885" s="7"/>
      <c r="DV885" s="7"/>
      <c r="DW885" s="7"/>
      <c r="DX885" s="7"/>
      <c r="DY885" s="7"/>
      <c r="DZ885" s="7"/>
      <c r="EA885" s="7"/>
      <c r="EB885" s="7"/>
      <c r="EC885" s="7"/>
      <c r="ED885" s="7"/>
      <c r="EE885" s="7"/>
      <c r="EF885" s="7"/>
      <c r="EG885" s="7"/>
      <c r="EH885" s="7"/>
      <c r="EI885" s="7"/>
      <c r="EJ885" s="7"/>
      <c r="EK885" s="7"/>
      <c r="EL885" s="7"/>
      <c r="EM885" s="7"/>
      <c r="EN885" s="7"/>
      <c r="EO885" s="7"/>
      <c r="EP885" s="7"/>
      <c r="EQ885" s="7"/>
      <c r="ER885" s="7"/>
      <c r="ES885" s="7"/>
      <c r="ET885" s="7"/>
      <c r="EU885" s="7"/>
      <c r="EV885" s="7"/>
      <c r="EW885" s="7"/>
      <c r="EX885" s="7"/>
      <c r="EY885" s="7"/>
      <c r="EZ885" s="7"/>
      <c r="FA885" s="7"/>
      <c r="FB885" s="7"/>
      <c r="FC885" s="7"/>
      <c r="FD885" s="7"/>
      <c r="FE885" s="7"/>
      <c r="FF885" s="7"/>
      <c r="FG885" s="7"/>
      <c r="FH885" s="7"/>
      <c r="FI885" s="7"/>
      <c r="FJ885" s="7"/>
      <c r="FK885" s="7"/>
      <c r="FL885" s="7"/>
      <c r="FM885" s="7"/>
      <c r="FN885" s="7"/>
      <c r="FO885" s="7"/>
      <c r="FP885" s="7"/>
      <c r="FQ885" s="7"/>
      <c r="FR885" s="7"/>
      <c r="FS885" s="7"/>
      <c r="FT885" s="7"/>
      <c r="FU885" s="7"/>
      <c r="FV885" s="7"/>
      <c r="FW885" s="7"/>
      <c r="FX885" s="7"/>
      <c r="FY885" s="7"/>
      <c r="FZ885" s="7"/>
      <c r="GA885" s="7"/>
      <c r="GB885" s="7"/>
      <c r="GC885" s="7"/>
      <c r="GD885" s="7"/>
      <c r="GE885" s="7"/>
      <c r="GF885" s="7"/>
      <c r="GG885" s="7"/>
      <c r="GH885" s="7"/>
      <c r="GI885" s="7"/>
      <c r="GJ885" s="7"/>
      <c r="GK885" s="7"/>
      <c r="GL885" s="7"/>
      <c r="GM885" s="7"/>
      <c r="GN885" s="7"/>
      <c r="GO885" s="7"/>
      <c r="GP885" s="7"/>
      <c r="GQ885" s="7"/>
      <c r="GR885" s="7"/>
      <c r="GS885" s="7"/>
      <c r="GT885" s="7"/>
      <c r="GU885" s="7"/>
      <c r="GV885" s="7"/>
      <c r="GW885" s="7"/>
      <c r="GX885" s="7"/>
      <c r="GY885" s="7"/>
      <c r="GZ885" s="7"/>
      <c r="HA885" s="7"/>
      <c r="HB885" s="7"/>
      <c r="HC885" s="7"/>
      <c r="HD885" s="7"/>
      <c r="HE885" s="7"/>
      <c r="HF885" s="7"/>
      <c r="HG885" s="7"/>
      <c r="HH885" s="7"/>
      <c r="HI885" s="7"/>
      <c r="HJ885" s="7"/>
      <c r="HK885" s="7"/>
      <c r="HL885" s="7"/>
      <c r="HM885" s="7"/>
      <c r="HN885" s="7"/>
      <c r="HO885" s="7"/>
      <c r="HP885" s="7"/>
      <c r="HQ885" s="7"/>
      <c r="HR885" s="7"/>
      <c r="HS885" s="7"/>
      <c r="HT885" s="7"/>
      <c r="HU885" s="7"/>
      <c r="HV885" s="7"/>
      <c r="HW885" s="7"/>
      <c r="HX885" s="7"/>
      <c r="HY885" s="7"/>
      <c r="HZ885" s="7"/>
      <c r="IA885" s="7"/>
      <c r="IB885" s="7"/>
      <c r="IC885" s="7"/>
      <c r="ID885" s="7"/>
      <c r="IE885" s="7"/>
      <c r="IF885" s="7"/>
      <c r="IG885" s="7"/>
      <c r="IH885" s="7"/>
      <c r="II885" s="7"/>
      <c r="IJ885" s="7"/>
      <c r="IK885" s="7"/>
      <c r="IL885" s="7"/>
      <c r="IM885" s="7"/>
      <c r="IN885" s="7"/>
      <c r="IO885" s="7"/>
      <c r="IP885" s="7"/>
      <c r="IQ885" s="7"/>
      <c r="IR885" s="7"/>
      <c r="IS885" s="7"/>
      <c r="IT885" s="7"/>
      <c r="IU885" s="7"/>
      <c r="IV885" s="7"/>
      <c r="IW885" s="7"/>
      <c r="IX885" s="7"/>
      <c r="IY885" s="7"/>
      <c r="IZ885" s="7"/>
      <c r="JA885" s="7"/>
      <c r="JB885" s="7"/>
      <c r="JC885" s="7"/>
      <c r="JD885" s="7"/>
      <c r="JE885" s="7"/>
      <c r="JF885" s="7"/>
      <c r="JG885" s="7"/>
      <c r="JH885" s="7"/>
      <c r="JI885" s="7"/>
      <c r="JJ885" s="7"/>
      <c r="JK885" s="7"/>
      <c r="JL885" s="7"/>
      <c r="JM885" s="7"/>
      <c r="JN885" s="7"/>
      <c r="JO885" s="7"/>
      <c r="JP885" s="7"/>
      <c r="JQ885" s="7"/>
      <c r="JR885" s="7"/>
      <c r="JS885" s="7"/>
      <c r="JT885" s="7"/>
      <c r="JU885" s="7"/>
      <c r="JV885" s="7"/>
      <c r="JW885" s="7"/>
      <c r="JX885" s="7"/>
      <c r="JY885" s="7"/>
      <c r="JZ885" s="7"/>
      <c r="KA885" s="7"/>
      <c r="KB885" s="7"/>
      <c r="KC885" s="7"/>
      <c r="KD885" s="7"/>
      <c r="KE885" s="7"/>
      <c r="KF885" s="7"/>
      <c r="KG885" s="7"/>
      <c r="KH885" s="7"/>
      <c r="KI885" s="7"/>
      <c r="KJ885" s="7"/>
      <c r="KK885" s="7"/>
      <c r="KL885" s="7"/>
      <c r="KM885" s="7"/>
      <c r="KN885" s="7"/>
      <c r="KO885" s="7"/>
      <c r="KP885" s="7"/>
      <c r="KQ885" s="7"/>
      <c r="KR885" s="7"/>
      <c r="KS885" s="7"/>
      <c r="KT885" s="7"/>
      <c r="KU885" s="7"/>
      <c r="KV885" s="7"/>
      <c r="KW885" s="7"/>
      <c r="KX885" s="7"/>
      <c r="KY885" s="7"/>
      <c r="KZ885" s="7"/>
      <c r="LA885" s="7"/>
      <c r="LB885" s="7"/>
      <c r="LC885" s="7"/>
      <c r="LD885" s="7"/>
      <c r="LE885" s="7"/>
      <c r="LF885" s="7"/>
      <c r="LG885" s="7"/>
      <c r="LH885" s="7"/>
      <c r="LI885" s="7"/>
      <c r="LJ885" s="7"/>
      <c r="LK885" s="7"/>
      <c r="LL885" s="7"/>
      <c r="LM885" s="7"/>
      <c r="LN885" s="7"/>
      <c r="LO885" s="7"/>
      <c r="LP885" s="7"/>
      <c r="LQ885" s="7"/>
      <c r="LR885" s="7"/>
      <c r="LS885" s="7"/>
      <c r="LT885" s="7"/>
      <c r="LU885" s="7"/>
      <c r="LV885" s="7"/>
      <c r="LW885" s="7"/>
      <c r="LX885" s="7"/>
      <c r="LY885" s="7"/>
      <c r="LZ885" s="7"/>
      <c r="MA885" s="7"/>
      <c r="MB885" s="7"/>
      <c r="MC885" s="7"/>
      <c r="MD885" s="7"/>
      <c r="ME885" s="7"/>
      <c r="MF885" s="7"/>
      <c r="MG885" s="7"/>
      <c r="MH885" s="7"/>
      <c r="MI885" s="7"/>
      <c r="MJ885" s="7"/>
      <c r="MK885" s="7"/>
      <c r="ML885" s="7"/>
      <c r="MM885" s="7"/>
      <c r="MN885" s="7"/>
      <c r="MO885" s="7"/>
      <c r="MP885" s="7"/>
      <c r="MQ885" s="7"/>
      <c r="MR885" s="7"/>
      <c r="MS885" s="7"/>
      <c r="MT885" s="7"/>
      <c r="MU885" s="7"/>
      <c r="MV885" s="7"/>
      <c r="MW885" s="7"/>
      <c r="MX885" s="7"/>
      <c r="MY885" s="7"/>
      <c r="MZ885" s="7"/>
      <c r="NA885" s="7"/>
      <c r="NB885" s="7"/>
      <c r="NC885" s="7"/>
      <c r="ND885" s="7"/>
      <c r="NE885" s="7"/>
      <c r="NF885" s="7"/>
      <c r="NG885" s="7"/>
      <c r="NH885" s="7"/>
      <c r="NI885" s="7"/>
      <c r="NJ885" s="7"/>
      <c r="NK885" s="7"/>
      <c r="NL885" s="7"/>
      <c r="NM885" s="7"/>
      <c r="NN885" s="7"/>
      <c r="NO885" s="7"/>
      <c r="NP885" s="7"/>
      <c r="NQ885" s="7"/>
      <c r="NR885" s="7"/>
      <c r="NS885" s="7"/>
      <c r="NT885" s="7"/>
      <c r="NU885" s="7"/>
      <c r="NV885" s="7"/>
      <c r="NW885" s="7"/>
      <c r="NX885" s="7"/>
      <c r="NY885" s="7"/>
      <c r="NZ885" s="7"/>
      <c r="OA885" s="7"/>
      <c r="OB885" s="7"/>
      <c r="OC885" s="7"/>
      <c r="OD885" s="7"/>
      <c r="OE885" s="7"/>
      <c r="OF885" s="7"/>
      <c r="OG885" s="7"/>
      <c r="OH885" s="7"/>
      <c r="OI885" s="7"/>
      <c r="OJ885" s="7"/>
      <c r="OK885" s="7"/>
      <c r="OL885" s="7"/>
      <c r="OM885" s="7"/>
      <c r="ON885" s="7"/>
      <c r="OO885" s="7"/>
      <c r="OP885" s="7"/>
      <c r="OQ885" s="7"/>
      <c r="OR885" s="7"/>
      <c r="OS885" s="7"/>
      <c r="OT885" s="7"/>
      <c r="OU885" s="7"/>
      <c r="OV885" s="7"/>
      <c r="OW885" s="7"/>
      <c r="OX885" s="7"/>
      <c r="OY885" s="7"/>
      <c r="OZ885" s="7"/>
      <c r="PA885" s="7"/>
      <c r="PB885" s="7"/>
      <c r="PC885" s="7"/>
      <c r="PD885" s="7"/>
      <c r="PE885" s="7"/>
      <c r="PF885" s="7"/>
      <c r="PG885" s="7"/>
      <c r="PH885" s="7"/>
      <c r="PI885" s="7"/>
      <c r="PJ885" s="7"/>
      <c r="PK885" s="7"/>
      <c r="PL885" s="7"/>
      <c r="PM885" s="7"/>
      <c r="PN885" s="7"/>
      <c r="PO885" s="7"/>
      <c r="PP885" s="7"/>
      <c r="PQ885" s="7"/>
      <c r="PR885" s="7"/>
      <c r="PS885" s="7"/>
      <c r="PT885" s="7"/>
      <c r="PU885" s="7"/>
      <c r="PV885" s="7"/>
      <c r="PW885" s="7"/>
      <c r="PX885" s="7"/>
      <c r="PY885" s="7"/>
      <c r="PZ885" s="7"/>
      <c r="QA885" s="7"/>
      <c r="QB885" s="7"/>
      <c r="QC885" s="7"/>
      <c r="QD885" s="7"/>
      <c r="QE885" s="7"/>
      <c r="QF885" s="7"/>
      <c r="QG885" s="7"/>
      <c r="QH885" s="7"/>
      <c r="QI885" s="7"/>
      <c r="QJ885" s="7"/>
      <c r="QK885" s="7"/>
      <c r="QL885" s="7"/>
      <c r="QM885" s="7"/>
      <c r="QN885" s="7"/>
      <c r="QO885" s="7"/>
      <c r="QP885" s="7"/>
      <c r="QQ885" s="7"/>
      <c r="QR885" s="7"/>
      <c r="QS885" s="7"/>
      <c r="QT885" s="7"/>
      <c r="QU885" s="7"/>
      <c r="QV885" s="7"/>
      <c r="QW885" s="7"/>
      <c r="QX885" s="7"/>
      <c r="QY885" s="7"/>
      <c r="QZ885" s="7"/>
      <c r="RA885" s="7"/>
      <c r="RB885" s="7"/>
      <c r="RC885" s="7"/>
      <c r="RD885" s="7"/>
      <c r="RE885" s="7"/>
      <c r="RF885" s="7"/>
      <c r="RG885" s="7"/>
      <c r="RH885" s="7"/>
      <c r="RI885" s="7"/>
      <c r="RJ885" s="7"/>
      <c r="RK885" s="7"/>
      <c r="RL885" s="7"/>
      <c r="RM885" s="7"/>
      <c r="RN885" s="7"/>
      <c r="RO885" s="7"/>
      <c r="RP885" s="7"/>
      <c r="RQ885" s="7"/>
      <c r="RR885" s="7"/>
      <c r="RS885" s="7"/>
      <c r="RT885" s="7"/>
      <c r="RU885" s="7"/>
      <c r="RV885" s="7"/>
      <c r="RW885" s="7"/>
      <c r="RX885" s="7"/>
      <c r="RY885" s="7"/>
      <c r="RZ885" s="7"/>
      <c r="SA885" s="7"/>
      <c r="SB885" s="7"/>
      <c r="SC885" s="7"/>
      <c r="SD885" s="7"/>
      <c r="SE885" s="7"/>
      <c r="SF885" s="7"/>
      <c r="SG885" s="7"/>
      <c r="SH885" s="7"/>
      <c r="SI885" s="7"/>
      <c r="SJ885" s="7"/>
      <c r="SK885" s="7"/>
    </row>
    <row r="886" ht="14.2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  <c r="DT886" s="7"/>
      <c r="DU886" s="7"/>
      <c r="DV886" s="7"/>
      <c r="DW886" s="7"/>
      <c r="DX886" s="7"/>
      <c r="DY886" s="7"/>
      <c r="DZ886" s="7"/>
      <c r="EA886" s="7"/>
      <c r="EB886" s="7"/>
      <c r="EC886" s="7"/>
      <c r="ED886" s="7"/>
      <c r="EE886" s="7"/>
      <c r="EF886" s="7"/>
      <c r="EG886" s="7"/>
      <c r="EH886" s="7"/>
      <c r="EI886" s="7"/>
      <c r="EJ886" s="7"/>
      <c r="EK886" s="7"/>
      <c r="EL886" s="7"/>
      <c r="EM886" s="7"/>
      <c r="EN886" s="7"/>
      <c r="EO886" s="7"/>
      <c r="EP886" s="7"/>
      <c r="EQ886" s="7"/>
      <c r="ER886" s="7"/>
      <c r="ES886" s="7"/>
      <c r="ET886" s="7"/>
      <c r="EU886" s="7"/>
      <c r="EV886" s="7"/>
      <c r="EW886" s="7"/>
      <c r="EX886" s="7"/>
      <c r="EY886" s="7"/>
      <c r="EZ886" s="7"/>
      <c r="FA886" s="7"/>
      <c r="FB886" s="7"/>
      <c r="FC886" s="7"/>
      <c r="FD886" s="7"/>
      <c r="FE886" s="7"/>
      <c r="FF886" s="7"/>
      <c r="FG886" s="7"/>
      <c r="FH886" s="7"/>
      <c r="FI886" s="7"/>
      <c r="FJ886" s="7"/>
      <c r="FK886" s="7"/>
      <c r="FL886" s="7"/>
      <c r="FM886" s="7"/>
      <c r="FN886" s="7"/>
      <c r="FO886" s="7"/>
      <c r="FP886" s="7"/>
      <c r="FQ886" s="7"/>
      <c r="FR886" s="7"/>
      <c r="FS886" s="7"/>
      <c r="FT886" s="7"/>
      <c r="FU886" s="7"/>
      <c r="FV886" s="7"/>
      <c r="FW886" s="7"/>
      <c r="FX886" s="7"/>
      <c r="FY886" s="7"/>
      <c r="FZ886" s="7"/>
      <c r="GA886" s="7"/>
      <c r="GB886" s="7"/>
      <c r="GC886" s="7"/>
      <c r="GD886" s="7"/>
      <c r="GE886" s="7"/>
      <c r="GF886" s="7"/>
      <c r="GG886" s="7"/>
      <c r="GH886" s="7"/>
      <c r="GI886" s="7"/>
      <c r="GJ886" s="7"/>
      <c r="GK886" s="7"/>
      <c r="GL886" s="7"/>
      <c r="GM886" s="7"/>
      <c r="GN886" s="7"/>
      <c r="GO886" s="7"/>
      <c r="GP886" s="7"/>
      <c r="GQ886" s="7"/>
      <c r="GR886" s="7"/>
      <c r="GS886" s="7"/>
      <c r="GT886" s="7"/>
      <c r="GU886" s="7"/>
      <c r="GV886" s="7"/>
      <c r="GW886" s="7"/>
      <c r="GX886" s="7"/>
      <c r="GY886" s="7"/>
      <c r="GZ886" s="7"/>
      <c r="HA886" s="7"/>
      <c r="HB886" s="7"/>
      <c r="HC886" s="7"/>
      <c r="HD886" s="7"/>
      <c r="HE886" s="7"/>
      <c r="HF886" s="7"/>
      <c r="HG886" s="7"/>
      <c r="HH886" s="7"/>
      <c r="HI886" s="7"/>
      <c r="HJ886" s="7"/>
      <c r="HK886" s="7"/>
      <c r="HL886" s="7"/>
      <c r="HM886" s="7"/>
      <c r="HN886" s="7"/>
      <c r="HO886" s="7"/>
      <c r="HP886" s="7"/>
      <c r="HQ886" s="7"/>
      <c r="HR886" s="7"/>
      <c r="HS886" s="7"/>
      <c r="HT886" s="7"/>
      <c r="HU886" s="7"/>
      <c r="HV886" s="7"/>
      <c r="HW886" s="7"/>
      <c r="HX886" s="7"/>
      <c r="HY886" s="7"/>
      <c r="HZ886" s="7"/>
      <c r="IA886" s="7"/>
      <c r="IB886" s="7"/>
      <c r="IC886" s="7"/>
      <c r="ID886" s="7"/>
      <c r="IE886" s="7"/>
      <c r="IF886" s="7"/>
      <c r="IG886" s="7"/>
      <c r="IH886" s="7"/>
      <c r="II886" s="7"/>
      <c r="IJ886" s="7"/>
      <c r="IK886" s="7"/>
      <c r="IL886" s="7"/>
      <c r="IM886" s="7"/>
      <c r="IN886" s="7"/>
      <c r="IO886" s="7"/>
      <c r="IP886" s="7"/>
      <c r="IQ886" s="7"/>
      <c r="IR886" s="7"/>
      <c r="IS886" s="7"/>
      <c r="IT886" s="7"/>
      <c r="IU886" s="7"/>
      <c r="IV886" s="7"/>
      <c r="IW886" s="7"/>
      <c r="IX886" s="7"/>
      <c r="IY886" s="7"/>
      <c r="IZ886" s="7"/>
      <c r="JA886" s="7"/>
      <c r="JB886" s="7"/>
      <c r="JC886" s="7"/>
      <c r="JD886" s="7"/>
      <c r="JE886" s="7"/>
      <c r="JF886" s="7"/>
      <c r="JG886" s="7"/>
      <c r="JH886" s="7"/>
      <c r="JI886" s="7"/>
      <c r="JJ886" s="7"/>
      <c r="JK886" s="7"/>
      <c r="JL886" s="7"/>
      <c r="JM886" s="7"/>
      <c r="JN886" s="7"/>
      <c r="JO886" s="7"/>
      <c r="JP886" s="7"/>
      <c r="JQ886" s="7"/>
      <c r="JR886" s="7"/>
      <c r="JS886" s="7"/>
      <c r="JT886" s="7"/>
      <c r="JU886" s="7"/>
      <c r="JV886" s="7"/>
      <c r="JW886" s="7"/>
      <c r="JX886" s="7"/>
      <c r="JY886" s="7"/>
      <c r="JZ886" s="7"/>
      <c r="KA886" s="7"/>
      <c r="KB886" s="7"/>
      <c r="KC886" s="7"/>
      <c r="KD886" s="7"/>
      <c r="KE886" s="7"/>
      <c r="KF886" s="7"/>
      <c r="KG886" s="7"/>
      <c r="KH886" s="7"/>
      <c r="KI886" s="7"/>
      <c r="KJ886" s="7"/>
      <c r="KK886" s="7"/>
      <c r="KL886" s="7"/>
      <c r="KM886" s="7"/>
      <c r="KN886" s="7"/>
      <c r="KO886" s="7"/>
      <c r="KP886" s="7"/>
      <c r="KQ886" s="7"/>
      <c r="KR886" s="7"/>
      <c r="KS886" s="7"/>
      <c r="KT886" s="7"/>
      <c r="KU886" s="7"/>
      <c r="KV886" s="7"/>
      <c r="KW886" s="7"/>
      <c r="KX886" s="7"/>
      <c r="KY886" s="7"/>
      <c r="KZ886" s="7"/>
      <c r="LA886" s="7"/>
      <c r="LB886" s="7"/>
      <c r="LC886" s="7"/>
      <c r="LD886" s="7"/>
      <c r="LE886" s="7"/>
      <c r="LF886" s="7"/>
      <c r="LG886" s="7"/>
      <c r="LH886" s="7"/>
      <c r="LI886" s="7"/>
      <c r="LJ886" s="7"/>
      <c r="LK886" s="7"/>
      <c r="LL886" s="7"/>
      <c r="LM886" s="7"/>
      <c r="LN886" s="7"/>
      <c r="LO886" s="7"/>
      <c r="LP886" s="7"/>
      <c r="LQ886" s="7"/>
      <c r="LR886" s="7"/>
      <c r="LS886" s="7"/>
      <c r="LT886" s="7"/>
      <c r="LU886" s="7"/>
      <c r="LV886" s="7"/>
      <c r="LW886" s="7"/>
      <c r="LX886" s="7"/>
      <c r="LY886" s="7"/>
      <c r="LZ886" s="7"/>
      <c r="MA886" s="7"/>
      <c r="MB886" s="7"/>
      <c r="MC886" s="7"/>
      <c r="MD886" s="7"/>
      <c r="ME886" s="7"/>
      <c r="MF886" s="7"/>
      <c r="MG886" s="7"/>
      <c r="MH886" s="7"/>
      <c r="MI886" s="7"/>
      <c r="MJ886" s="7"/>
      <c r="MK886" s="7"/>
      <c r="ML886" s="7"/>
      <c r="MM886" s="7"/>
      <c r="MN886" s="7"/>
      <c r="MO886" s="7"/>
      <c r="MP886" s="7"/>
      <c r="MQ886" s="7"/>
      <c r="MR886" s="7"/>
      <c r="MS886" s="7"/>
      <c r="MT886" s="7"/>
      <c r="MU886" s="7"/>
      <c r="MV886" s="7"/>
      <c r="MW886" s="7"/>
      <c r="MX886" s="7"/>
      <c r="MY886" s="7"/>
      <c r="MZ886" s="7"/>
      <c r="NA886" s="7"/>
      <c r="NB886" s="7"/>
      <c r="NC886" s="7"/>
      <c r="ND886" s="7"/>
      <c r="NE886" s="7"/>
      <c r="NF886" s="7"/>
      <c r="NG886" s="7"/>
      <c r="NH886" s="7"/>
      <c r="NI886" s="7"/>
      <c r="NJ886" s="7"/>
      <c r="NK886" s="7"/>
      <c r="NL886" s="7"/>
      <c r="NM886" s="7"/>
      <c r="NN886" s="7"/>
      <c r="NO886" s="7"/>
      <c r="NP886" s="7"/>
      <c r="NQ886" s="7"/>
      <c r="NR886" s="7"/>
      <c r="NS886" s="7"/>
      <c r="NT886" s="7"/>
      <c r="NU886" s="7"/>
      <c r="NV886" s="7"/>
      <c r="NW886" s="7"/>
      <c r="NX886" s="7"/>
      <c r="NY886" s="7"/>
      <c r="NZ886" s="7"/>
      <c r="OA886" s="7"/>
      <c r="OB886" s="7"/>
      <c r="OC886" s="7"/>
      <c r="OD886" s="7"/>
      <c r="OE886" s="7"/>
      <c r="OF886" s="7"/>
      <c r="OG886" s="7"/>
      <c r="OH886" s="7"/>
      <c r="OI886" s="7"/>
      <c r="OJ886" s="7"/>
      <c r="OK886" s="7"/>
      <c r="OL886" s="7"/>
      <c r="OM886" s="7"/>
      <c r="ON886" s="7"/>
      <c r="OO886" s="7"/>
      <c r="OP886" s="7"/>
      <c r="OQ886" s="7"/>
      <c r="OR886" s="7"/>
      <c r="OS886" s="7"/>
      <c r="OT886" s="7"/>
      <c r="OU886" s="7"/>
      <c r="OV886" s="7"/>
      <c r="OW886" s="7"/>
      <c r="OX886" s="7"/>
      <c r="OY886" s="7"/>
      <c r="OZ886" s="7"/>
      <c r="PA886" s="7"/>
      <c r="PB886" s="7"/>
      <c r="PC886" s="7"/>
      <c r="PD886" s="7"/>
      <c r="PE886" s="7"/>
      <c r="PF886" s="7"/>
      <c r="PG886" s="7"/>
      <c r="PH886" s="7"/>
      <c r="PI886" s="7"/>
      <c r="PJ886" s="7"/>
      <c r="PK886" s="7"/>
      <c r="PL886" s="7"/>
      <c r="PM886" s="7"/>
      <c r="PN886" s="7"/>
      <c r="PO886" s="7"/>
      <c r="PP886" s="7"/>
      <c r="PQ886" s="7"/>
      <c r="PR886" s="7"/>
      <c r="PS886" s="7"/>
      <c r="PT886" s="7"/>
      <c r="PU886" s="7"/>
      <c r="PV886" s="7"/>
      <c r="PW886" s="7"/>
      <c r="PX886" s="7"/>
      <c r="PY886" s="7"/>
      <c r="PZ886" s="7"/>
      <c r="QA886" s="7"/>
      <c r="QB886" s="7"/>
      <c r="QC886" s="7"/>
      <c r="QD886" s="7"/>
      <c r="QE886" s="7"/>
      <c r="QF886" s="7"/>
      <c r="QG886" s="7"/>
      <c r="QH886" s="7"/>
      <c r="QI886" s="7"/>
      <c r="QJ886" s="7"/>
      <c r="QK886" s="7"/>
      <c r="QL886" s="7"/>
      <c r="QM886" s="7"/>
      <c r="QN886" s="7"/>
      <c r="QO886" s="7"/>
      <c r="QP886" s="7"/>
      <c r="QQ886" s="7"/>
      <c r="QR886" s="7"/>
      <c r="QS886" s="7"/>
      <c r="QT886" s="7"/>
      <c r="QU886" s="7"/>
      <c r="QV886" s="7"/>
      <c r="QW886" s="7"/>
      <c r="QX886" s="7"/>
      <c r="QY886" s="7"/>
      <c r="QZ886" s="7"/>
      <c r="RA886" s="7"/>
      <c r="RB886" s="7"/>
      <c r="RC886" s="7"/>
      <c r="RD886" s="7"/>
      <c r="RE886" s="7"/>
      <c r="RF886" s="7"/>
      <c r="RG886" s="7"/>
      <c r="RH886" s="7"/>
      <c r="RI886" s="7"/>
      <c r="RJ886" s="7"/>
      <c r="RK886" s="7"/>
      <c r="RL886" s="7"/>
      <c r="RM886" s="7"/>
      <c r="RN886" s="7"/>
      <c r="RO886" s="7"/>
      <c r="RP886" s="7"/>
      <c r="RQ886" s="7"/>
      <c r="RR886" s="7"/>
      <c r="RS886" s="7"/>
      <c r="RT886" s="7"/>
      <c r="RU886" s="7"/>
      <c r="RV886" s="7"/>
      <c r="RW886" s="7"/>
      <c r="RX886" s="7"/>
      <c r="RY886" s="7"/>
      <c r="RZ886" s="7"/>
      <c r="SA886" s="7"/>
      <c r="SB886" s="7"/>
      <c r="SC886" s="7"/>
      <c r="SD886" s="7"/>
      <c r="SE886" s="7"/>
      <c r="SF886" s="7"/>
      <c r="SG886" s="7"/>
      <c r="SH886" s="7"/>
      <c r="SI886" s="7"/>
      <c r="SJ886" s="7"/>
      <c r="SK886" s="7"/>
    </row>
    <row r="887" ht="14.2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  <c r="DT887" s="7"/>
      <c r="DU887" s="7"/>
      <c r="DV887" s="7"/>
      <c r="DW887" s="7"/>
      <c r="DX887" s="7"/>
      <c r="DY887" s="7"/>
      <c r="DZ887" s="7"/>
      <c r="EA887" s="7"/>
      <c r="EB887" s="7"/>
      <c r="EC887" s="7"/>
      <c r="ED887" s="7"/>
      <c r="EE887" s="7"/>
      <c r="EF887" s="7"/>
      <c r="EG887" s="7"/>
      <c r="EH887" s="7"/>
      <c r="EI887" s="7"/>
      <c r="EJ887" s="7"/>
      <c r="EK887" s="7"/>
      <c r="EL887" s="7"/>
      <c r="EM887" s="7"/>
      <c r="EN887" s="7"/>
      <c r="EO887" s="7"/>
      <c r="EP887" s="7"/>
      <c r="EQ887" s="7"/>
      <c r="ER887" s="7"/>
      <c r="ES887" s="7"/>
      <c r="ET887" s="7"/>
      <c r="EU887" s="7"/>
      <c r="EV887" s="7"/>
      <c r="EW887" s="7"/>
      <c r="EX887" s="7"/>
      <c r="EY887" s="7"/>
      <c r="EZ887" s="7"/>
      <c r="FA887" s="7"/>
      <c r="FB887" s="7"/>
      <c r="FC887" s="7"/>
      <c r="FD887" s="7"/>
      <c r="FE887" s="7"/>
      <c r="FF887" s="7"/>
      <c r="FG887" s="7"/>
      <c r="FH887" s="7"/>
      <c r="FI887" s="7"/>
      <c r="FJ887" s="7"/>
      <c r="FK887" s="7"/>
      <c r="FL887" s="7"/>
      <c r="FM887" s="7"/>
      <c r="FN887" s="7"/>
      <c r="FO887" s="7"/>
      <c r="FP887" s="7"/>
      <c r="FQ887" s="7"/>
      <c r="FR887" s="7"/>
      <c r="FS887" s="7"/>
      <c r="FT887" s="7"/>
      <c r="FU887" s="7"/>
      <c r="FV887" s="7"/>
      <c r="FW887" s="7"/>
      <c r="FX887" s="7"/>
      <c r="FY887" s="7"/>
      <c r="FZ887" s="7"/>
      <c r="GA887" s="7"/>
      <c r="GB887" s="7"/>
      <c r="GC887" s="7"/>
      <c r="GD887" s="7"/>
      <c r="GE887" s="7"/>
      <c r="GF887" s="7"/>
      <c r="GG887" s="7"/>
      <c r="GH887" s="7"/>
      <c r="GI887" s="7"/>
      <c r="GJ887" s="7"/>
      <c r="GK887" s="7"/>
      <c r="GL887" s="7"/>
      <c r="GM887" s="7"/>
      <c r="GN887" s="7"/>
      <c r="GO887" s="7"/>
      <c r="GP887" s="7"/>
      <c r="GQ887" s="7"/>
      <c r="GR887" s="7"/>
      <c r="GS887" s="7"/>
      <c r="GT887" s="7"/>
      <c r="GU887" s="7"/>
      <c r="GV887" s="7"/>
      <c r="GW887" s="7"/>
      <c r="GX887" s="7"/>
      <c r="GY887" s="7"/>
      <c r="GZ887" s="7"/>
      <c r="HA887" s="7"/>
      <c r="HB887" s="7"/>
      <c r="HC887" s="7"/>
      <c r="HD887" s="7"/>
      <c r="HE887" s="7"/>
      <c r="HF887" s="7"/>
      <c r="HG887" s="7"/>
      <c r="HH887" s="7"/>
      <c r="HI887" s="7"/>
      <c r="HJ887" s="7"/>
      <c r="HK887" s="7"/>
      <c r="HL887" s="7"/>
      <c r="HM887" s="7"/>
      <c r="HN887" s="7"/>
      <c r="HO887" s="7"/>
      <c r="HP887" s="7"/>
      <c r="HQ887" s="7"/>
      <c r="HR887" s="7"/>
      <c r="HS887" s="7"/>
      <c r="HT887" s="7"/>
      <c r="HU887" s="7"/>
      <c r="HV887" s="7"/>
      <c r="HW887" s="7"/>
      <c r="HX887" s="7"/>
      <c r="HY887" s="7"/>
      <c r="HZ887" s="7"/>
      <c r="IA887" s="7"/>
      <c r="IB887" s="7"/>
      <c r="IC887" s="7"/>
      <c r="ID887" s="7"/>
      <c r="IE887" s="7"/>
      <c r="IF887" s="7"/>
      <c r="IG887" s="7"/>
      <c r="IH887" s="7"/>
      <c r="II887" s="7"/>
      <c r="IJ887" s="7"/>
      <c r="IK887" s="7"/>
      <c r="IL887" s="7"/>
      <c r="IM887" s="7"/>
      <c r="IN887" s="7"/>
      <c r="IO887" s="7"/>
      <c r="IP887" s="7"/>
      <c r="IQ887" s="7"/>
      <c r="IR887" s="7"/>
      <c r="IS887" s="7"/>
      <c r="IT887" s="7"/>
      <c r="IU887" s="7"/>
      <c r="IV887" s="7"/>
      <c r="IW887" s="7"/>
      <c r="IX887" s="7"/>
      <c r="IY887" s="7"/>
      <c r="IZ887" s="7"/>
      <c r="JA887" s="7"/>
      <c r="JB887" s="7"/>
      <c r="JC887" s="7"/>
      <c r="JD887" s="7"/>
      <c r="JE887" s="7"/>
      <c r="JF887" s="7"/>
      <c r="JG887" s="7"/>
      <c r="JH887" s="7"/>
      <c r="JI887" s="7"/>
      <c r="JJ887" s="7"/>
      <c r="JK887" s="7"/>
      <c r="JL887" s="7"/>
      <c r="JM887" s="7"/>
      <c r="JN887" s="7"/>
      <c r="JO887" s="7"/>
      <c r="JP887" s="7"/>
      <c r="JQ887" s="7"/>
      <c r="JR887" s="7"/>
      <c r="JS887" s="7"/>
      <c r="JT887" s="7"/>
      <c r="JU887" s="7"/>
      <c r="JV887" s="7"/>
      <c r="JW887" s="7"/>
      <c r="JX887" s="7"/>
      <c r="JY887" s="7"/>
      <c r="JZ887" s="7"/>
      <c r="KA887" s="7"/>
      <c r="KB887" s="7"/>
      <c r="KC887" s="7"/>
      <c r="KD887" s="7"/>
      <c r="KE887" s="7"/>
      <c r="KF887" s="7"/>
      <c r="KG887" s="7"/>
      <c r="KH887" s="7"/>
      <c r="KI887" s="7"/>
      <c r="KJ887" s="7"/>
      <c r="KK887" s="7"/>
      <c r="KL887" s="7"/>
      <c r="KM887" s="7"/>
      <c r="KN887" s="7"/>
      <c r="KO887" s="7"/>
      <c r="KP887" s="7"/>
      <c r="KQ887" s="7"/>
      <c r="KR887" s="7"/>
      <c r="KS887" s="7"/>
      <c r="KT887" s="7"/>
      <c r="KU887" s="7"/>
      <c r="KV887" s="7"/>
      <c r="KW887" s="7"/>
      <c r="KX887" s="7"/>
      <c r="KY887" s="7"/>
      <c r="KZ887" s="7"/>
      <c r="LA887" s="7"/>
      <c r="LB887" s="7"/>
      <c r="LC887" s="7"/>
      <c r="LD887" s="7"/>
      <c r="LE887" s="7"/>
      <c r="LF887" s="7"/>
      <c r="LG887" s="7"/>
      <c r="LH887" s="7"/>
      <c r="LI887" s="7"/>
      <c r="LJ887" s="7"/>
      <c r="LK887" s="7"/>
      <c r="LL887" s="7"/>
      <c r="LM887" s="7"/>
      <c r="LN887" s="7"/>
      <c r="LO887" s="7"/>
      <c r="LP887" s="7"/>
      <c r="LQ887" s="7"/>
      <c r="LR887" s="7"/>
      <c r="LS887" s="7"/>
      <c r="LT887" s="7"/>
      <c r="LU887" s="7"/>
      <c r="LV887" s="7"/>
      <c r="LW887" s="7"/>
      <c r="LX887" s="7"/>
      <c r="LY887" s="7"/>
      <c r="LZ887" s="7"/>
      <c r="MA887" s="7"/>
      <c r="MB887" s="7"/>
      <c r="MC887" s="7"/>
      <c r="MD887" s="7"/>
      <c r="ME887" s="7"/>
      <c r="MF887" s="7"/>
      <c r="MG887" s="7"/>
      <c r="MH887" s="7"/>
      <c r="MI887" s="7"/>
      <c r="MJ887" s="7"/>
      <c r="MK887" s="7"/>
      <c r="ML887" s="7"/>
      <c r="MM887" s="7"/>
      <c r="MN887" s="7"/>
      <c r="MO887" s="7"/>
      <c r="MP887" s="7"/>
      <c r="MQ887" s="7"/>
      <c r="MR887" s="7"/>
      <c r="MS887" s="7"/>
      <c r="MT887" s="7"/>
      <c r="MU887" s="7"/>
      <c r="MV887" s="7"/>
      <c r="MW887" s="7"/>
      <c r="MX887" s="7"/>
      <c r="MY887" s="7"/>
      <c r="MZ887" s="7"/>
      <c r="NA887" s="7"/>
      <c r="NB887" s="7"/>
      <c r="NC887" s="7"/>
      <c r="ND887" s="7"/>
      <c r="NE887" s="7"/>
      <c r="NF887" s="7"/>
      <c r="NG887" s="7"/>
      <c r="NH887" s="7"/>
      <c r="NI887" s="7"/>
      <c r="NJ887" s="7"/>
      <c r="NK887" s="7"/>
      <c r="NL887" s="7"/>
      <c r="NM887" s="7"/>
      <c r="NN887" s="7"/>
      <c r="NO887" s="7"/>
      <c r="NP887" s="7"/>
      <c r="NQ887" s="7"/>
      <c r="NR887" s="7"/>
      <c r="NS887" s="7"/>
      <c r="NT887" s="7"/>
      <c r="NU887" s="7"/>
      <c r="NV887" s="7"/>
      <c r="NW887" s="7"/>
      <c r="NX887" s="7"/>
      <c r="NY887" s="7"/>
      <c r="NZ887" s="7"/>
      <c r="OA887" s="7"/>
      <c r="OB887" s="7"/>
      <c r="OC887" s="7"/>
      <c r="OD887" s="7"/>
      <c r="OE887" s="7"/>
      <c r="OF887" s="7"/>
      <c r="OG887" s="7"/>
      <c r="OH887" s="7"/>
      <c r="OI887" s="7"/>
      <c r="OJ887" s="7"/>
      <c r="OK887" s="7"/>
      <c r="OL887" s="7"/>
      <c r="OM887" s="7"/>
      <c r="ON887" s="7"/>
      <c r="OO887" s="7"/>
      <c r="OP887" s="7"/>
      <c r="OQ887" s="7"/>
      <c r="OR887" s="7"/>
      <c r="OS887" s="7"/>
      <c r="OT887" s="7"/>
      <c r="OU887" s="7"/>
      <c r="OV887" s="7"/>
      <c r="OW887" s="7"/>
      <c r="OX887" s="7"/>
      <c r="OY887" s="7"/>
      <c r="OZ887" s="7"/>
      <c r="PA887" s="7"/>
      <c r="PB887" s="7"/>
      <c r="PC887" s="7"/>
      <c r="PD887" s="7"/>
      <c r="PE887" s="7"/>
      <c r="PF887" s="7"/>
      <c r="PG887" s="7"/>
      <c r="PH887" s="7"/>
      <c r="PI887" s="7"/>
      <c r="PJ887" s="7"/>
      <c r="PK887" s="7"/>
      <c r="PL887" s="7"/>
      <c r="PM887" s="7"/>
      <c r="PN887" s="7"/>
      <c r="PO887" s="7"/>
      <c r="PP887" s="7"/>
      <c r="PQ887" s="7"/>
      <c r="PR887" s="7"/>
      <c r="PS887" s="7"/>
      <c r="PT887" s="7"/>
      <c r="PU887" s="7"/>
      <c r="PV887" s="7"/>
      <c r="PW887" s="7"/>
      <c r="PX887" s="7"/>
      <c r="PY887" s="7"/>
      <c r="PZ887" s="7"/>
      <c r="QA887" s="7"/>
      <c r="QB887" s="7"/>
      <c r="QC887" s="7"/>
      <c r="QD887" s="7"/>
      <c r="QE887" s="7"/>
      <c r="QF887" s="7"/>
      <c r="QG887" s="7"/>
      <c r="QH887" s="7"/>
      <c r="QI887" s="7"/>
      <c r="QJ887" s="7"/>
      <c r="QK887" s="7"/>
      <c r="QL887" s="7"/>
      <c r="QM887" s="7"/>
      <c r="QN887" s="7"/>
      <c r="QO887" s="7"/>
      <c r="QP887" s="7"/>
      <c r="QQ887" s="7"/>
      <c r="QR887" s="7"/>
      <c r="QS887" s="7"/>
      <c r="QT887" s="7"/>
      <c r="QU887" s="7"/>
      <c r="QV887" s="7"/>
      <c r="QW887" s="7"/>
      <c r="QX887" s="7"/>
      <c r="QY887" s="7"/>
      <c r="QZ887" s="7"/>
      <c r="RA887" s="7"/>
      <c r="RB887" s="7"/>
      <c r="RC887" s="7"/>
      <c r="RD887" s="7"/>
      <c r="RE887" s="7"/>
      <c r="RF887" s="7"/>
      <c r="RG887" s="7"/>
      <c r="RH887" s="7"/>
      <c r="RI887" s="7"/>
      <c r="RJ887" s="7"/>
      <c r="RK887" s="7"/>
      <c r="RL887" s="7"/>
      <c r="RM887" s="7"/>
      <c r="RN887" s="7"/>
      <c r="RO887" s="7"/>
      <c r="RP887" s="7"/>
      <c r="RQ887" s="7"/>
      <c r="RR887" s="7"/>
      <c r="RS887" s="7"/>
      <c r="RT887" s="7"/>
      <c r="RU887" s="7"/>
      <c r="RV887" s="7"/>
      <c r="RW887" s="7"/>
      <c r="RX887" s="7"/>
      <c r="RY887" s="7"/>
      <c r="RZ887" s="7"/>
      <c r="SA887" s="7"/>
      <c r="SB887" s="7"/>
      <c r="SC887" s="7"/>
      <c r="SD887" s="7"/>
      <c r="SE887" s="7"/>
      <c r="SF887" s="7"/>
      <c r="SG887" s="7"/>
      <c r="SH887" s="7"/>
      <c r="SI887" s="7"/>
      <c r="SJ887" s="7"/>
      <c r="SK887" s="7"/>
    </row>
    <row r="888" ht="14.2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  <c r="DT888" s="7"/>
      <c r="DU888" s="7"/>
      <c r="DV888" s="7"/>
      <c r="DW888" s="7"/>
      <c r="DX888" s="7"/>
      <c r="DY888" s="7"/>
      <c r="DZ888" s="7"/>
      <c r="EA888" s="7"/>
      <c r="EB888" s="7"/>
      <c r="EC888" s="7"/>
      <c r="ED888" s="7"/>
      <c r="EE888" s="7"/>
      <c r="EF888" s="7"/>
      <c r="EG888" s="7"/>
      <c r="EH888" s="7"/>
      <c r="EI888" s="7"/>
      <c r="EJ888" s="7"/>
      <c r="EK888" s="7"/>
      <c r="EL888" s="7"/>
      <c r="EM888" s="7"/>
      <c r="EN888" s="7"/>
      <c r="EO888" s="7"/>
      <c r="EP888" s="7"/>
      <c r="EQ888" s="7"/>
      <c r="ER888" s="7"/>
      <c r="ES888" s="7"/>
      <c r="ET888" s="7"/>
      <c r="EU888" s="7"/>
      <c r="EV888" s="7"/>
      <c r="EW888" s="7"/>
      <c r="EX888" s="7"/>
      <c r="EY888" s="7"/>
      <c r="EZ888" s="7"/>
      <c r="FA888" s="7"/>
      <c r="FB888" s="7"/>
      <c r="FC888" s="7"/>
      <c r="FD888" s="7"/>
      <c r="FE888" s="7"/>
      <c r="FF888" s="7"/>
      <c r="FG888" s="7"/>
      <c r="FH888" s="7"/>
      <c r="FI888" s="7"/>
      <c r="FJ888" s="7"/>
      <c r="FK888" s="7"/>
      <c r="FL888" s="7"/>
      <c r="FM888" s="7"/>
      <c r="FN888" s="7"/>
      <c r="FO888" s="7"/>
      <c r="FP888" s="7"/>
      <c r="FQ888" s="7"/>
      <c r="FR888" s="7"/>
      <c r="FS888" s="7"/>
      <c r="FT888" s="7"/>
      <c r="FU888" s="7"/>
      <c r="FV888" s="7"/>
      <c r="FW888" s="7"/>
      <c r="FX888" s="7"/>
      <c r="FY888" s="7"/>
      <c r="FZ888" s="7"/>
      <c r="GA888" s="7"/>
      <c r="GB888" s="7"/>
      <c r="GC888" s="7"/>
      <c r="GD888" s="7"/>
      <c r="GE888" s="7"/>
      <c r="GF888" s="7"/>
      <c r="GG888" s="7"/>
      <c r="GH888" s="7"/>
      <c r="GI888" s="7"/>
      <c r="GJ888" s="7"/>
      <c r="GK888" s="7"/>
      <c r="GL888" s="7"/>
      <c r="GM888" s="7"/>
      <c r="GN888" s="7"/>
      <c r="GO888" s="7"/>
      <c r="GP888" s="7"/>
      <c r="GQ888" s="7"/>
      <c r="GR888" s="7"/>
      <c r="GS888" s="7"/>
      <c r="GT888" s="7"/>
      <c r="GU888" s="7"/>
      <c r="GV888" s="7"/>
      <c r="GW888" s="7"/>
      <c r="GX888" s="7"/>
      <c r="GY888" s="7"/>
      <c r="GZ888" s="7"/>
      <c r="HA888" s="7"/>
      <c r="HB888" s="7"/>
      <c r="HC888" s="7"/>
      <c r="HD888" s="7"/>
      <c r="HE888" s="7"/>
      <c r="HF888" s="7"/>
      <c r="HG888" s="7"/>
      <c r="HH888" s="7"/>
      <c r="HI888" s="7"/>
      <c r="HJ888" s="7"/>
      <c r="HK888" s="7"/>
      <c r="HL888" s="7"/>
      <c r="HM888" s="7"/>
      <c r="HN888" s="7"/>
      <c r="HO888" s="7"/>
      <c r="HP888" s="7"/>
      <c r="HQ888" s="7"/>
      <c r="HR888" s="7"/>
      <c r="HS888" s="7"/>
      <c r="HT888" s="7"/>
      <c r="HU888" s="7"/>
      <c r="HV888" s="7"/>
      <c r="HW888" s="7"/>
      <c r="HX888" s="7"/>
      <c r="HY888" s="7"/>
      <c r="HZ888" s="7"/>
      <c r="IA888" s="7"/>
      <c r="IB888" s="7"/>
      <c r="IC888" s="7"/>
      <c r="ID888" s="7"/>
      <c r="IE888" s="7"/>
      <c r="IF888" s="7"/>
      <c r="IG888" s="7"/>
      <c r="IH888" s="7"/>
      <c r="II888" s="7"/>
      <c r="IJ888" s="7"/>
      <c r="IK888" s="7"/>
      <c r="IL888" s="7"/>
      <c r="IM888" s="7"/>
      <c r="IN888" s="7"/>
      <c r="IO888" s="7"/>
      <c r="IP888" s="7"/>
      <c r="IQ888" s="7"/>
      <c r="IR888" s="7"/>
      <c r="IS888" s="7"/>
      <c r="IT888" s="7"/>
      <c r="IU888" s="7"/>
      <c r="IV888" s="7"/>
      <c r="IW888" s="7"/>
      <c r="IX888" s="7"/>
      <c r="IY888" s="7"/>
      <c r="IZ888" s="7"/>
      <c r="JA888" s="7"/>
      <c r="JB888" s="7"/>
      <c r="JC888" s="7"/>
      <c r="JD888" s="7"/>
      <c r="JE888" s="7"/>
      <c r="JF888" s="7"/>
      <c r="JG888" s="7"/>
      <c r="JH888" s="7"/>
      <c r="JI888" s="7"/>
      <c r="JJ888" s="7"/>
      <c r="JK888" s="7"/>
      <c r="JL888" s="7"/>
      <c r="JM888" s="7"/>
      <c r="JN888" s="7"/>
      <c r="JO888" s="7"/>
      <c r="JP888" s="7"/>
      <c r="JQ888" s="7"/>
      <c r="JR888" s="7"/>
      <c r="JS888" s="7"/>
      <c r="JT888" s="7"/>
      <c r="JU888" s="7"/>
      <c r="JV888" s="7"/>
      <c r="JW888" s="7"/>
      <c r="JX888" s="7"/>
      <c r="JY888" s="7"/>
      <c r="JZ888" s="7"/>
      <c r="KA888" s="7"/>
      <c r="KB888" s="7"/>
      <c r="KC888" s="7"/>
      <c r="KD888" s="7"/>
      <c r="KE888" s="7"/>
      <c r="KF888" s="7"/>
      <c r="KG888" s="7"/>
      <c r="KH888" s="7"/>
      <c r="KI888" s="7"/>
      <c r="KJ888" s="7"/>
      <c r="KK888" s="7"/>
      <c r="KL888" s="7"/>
      <c r="KM888" s="7"/>
      <c r="KN888" s="7"/>
      <c r="KO888" s="7"/>
      <c r="KP888" s="7"/>
      <c r="KQ888" s="7"/>
      <c r="KR888" s="7"/>
      <c r="KS888" s="7"/>
      <c r="KT888" s="7"/>
      <c r="KU888" s="7"/>
      <c r="KV888" s="7"/>
      <c r="KW888" s="7"/>
      <c r="KX888" s="7"/>
      <c r="KY888" s="7"/>
      <c r="KZ888" s="7"/>
      <c r="LA888" s="7"/>
      <c r="LB888" s="7"/>
      <c r="LC888" s="7"/>
      <c r="LD888" s="7"/>
      <c r="LE888" s="7"/>
      <c r="LF888" s="7"/>
      <c r="LG888" s="7"/>
      <c r="LH888" s="7"/>
      <c r="LI888" s="7"/>
      <c r="LJ888" s="7"/>
      <c r="LK888" s="7"/>
      <c r="LL888" s="7"/>
      <c r="LM888" s="7"/>
      <c r="LN888" s="7"/>
      <c r="LO888" s="7"/>
      <c r="LP888" s="7"/>
      <c r="LQ888" s="7"/>
      <c r="LR888" s="7"/>
      <c r="LS888" s="7"/>
      <c r="LT888" s="7"/>
      <c r="LU888" s="7"/>
      <c r="LV888" s="7"/>
      <c r="LW888" s="7"/>
      <c r="LX888" s="7"/>
      <c r="LY888" s="7"/>
      <c r="LZ888" s="7"/>
      <c r="MA888" s="7"/>
      <c r="MB888" s="7"/>
      <c r="MC888" s="7"/>
      <c r="MD888" s="7"/>
      <c r="ME888" s="7"/>
      <c r="MF888" s="7"/>
      <c r="MG888" s="7"/>
      <c r="MH888" s="7"/>
      <c r="MI888" s="7"/>
      <c r="MJ888" s="7"/>
      <c r="MK888" s="7"/>
      <c r="ML888" s="7"/>
      <c r="MM888" s="7"/>
      <c r="MN888" s="7"/>
      <c r="MO888" s="7"/>
      <c r="MP888" s="7"/>
      <c r="MQ888" s="7"/>
      <c r="MR888" s="7"/>
      <c r="MS888" s="7"/>
      <c r="MT888" s="7"/>
      <c r="MU888" s="7"/>
      <c r="MV888" s="7"/>
      <c r="MW888" s="7"/>
      <c r="MX888" s="7"/>
      <c r="MY888" s="7"/>
      <c r="MZ888" s="7"/>
      <c r="NA888" s="7"/>
      <c r="NB888" s="7"/>
      <c r="NC888" s="7"/>
      <c r="ND888" s="7"/>
      <c r="NE888" s="7"/>
      <c r="NF888" s="7"/>
      <c r="NG888" s="7"/>
      <c r="NH888" s="7"/>
      <c r="NI888" s="7"/>
      <c r="NJ888" s="7"/>
      <c r="NK888" s="7"/>
      <c r="NL888" s="7"/>
      <c r="NM888" s="7"/>
      <c r="NN888" s="7"/>
      <c r="NO888" s="7"/>
      <c r="NP888" s="7"/>
      <c r="NQ888" s="7"/>
      <c r="NR888" s="7"/>
      <c r="NS888" s="7"/>
      <c r="NT888" s="7"/>
      <c r="NU888" s="7"/>
      <c r="NV888" s="7"/>
      <c r="NW888" s="7"/>
      <c r="NX888" s="7"/>
      <c r="NY888" s="7"/>
      <c r="NZ888" s="7"/>
      <c r="OA888" s="7"/>
      <c r="OB888" s="7"/>
      <c r="OC888" s="7"/>
      <c r="OD888" s="7"/>
      <c r="OE888" s="7"/>
      <c r="OF888" s="7"/>
      <c r="OG888" s="7"/>
      <c r="OH888" s="7"/>
      <c r="OI888" s="7"/>
      <c r="OJ888" s="7"/>
      <c r="OK888" s="7"/>
      <c r="OL888" s="7"/>
      <c r="OM888" s="7"/>
      <c r="ON888" s="7"/>
      <c r="OO888" s="7"/>
      <c r="OP888" s="7"/>
      <c r="OQ888" s="7"/>
      <c r="OR888" s="7"/>
      <c r="OS888" s="7"/>
      <c r="OT888" s="7"/>
      <c r="OU888" s="7"/>
      <c r="OV888" s="7"/>
      <c r="OW888" s="7"/>
      <c r="OX888" s="7"/>
      <c r="OY888" s="7"/>
      <c r="OZ888" s="7"/>
      <c r="PA888" s="7"/>
      <c r="PB888" s="7"/>
      <c r="PC888" s="7"/>
      <c r="PD888" s="7"/>
      <c r="PE888" s="7"/>
      <c r="PF888" s="7"/>
      <c r="PG888" s="7"/>
      <c r="PH888" s="7"/>
      <c r="PI888" s="7"/>
      <c r="PJ888" s="7"/>
      <c r="PK888" s="7"/>
      <c r="PL888" s="7"/>
      <c r="PM888" s="7"/>
      <c r="PN888" s="7"/>
      <c r="PO888" s="7"/>
      <c r="PP888" s="7"/>
      <c r="PQ888" s="7"/>
      <c r="PR888" s="7"/>
      <c r="PS888" s="7"/>
      <c r="PT888" s="7"/>
      <c r="PU888" s="7"/>
      <c r="PV888" s="7"/>
      <c r="PW888" s="7"/>
      <c r="PX888" s="7"/>
      <c r="PY888" s="7"/>
      <c r="PZ888" s="7"/>
      <c r="QA888" s="7"/>
      <c r="QB888" s="7"/>
      <c r="QC888" s="7"/>
      <c r="QD888" s="7"/>
      <c r="QE888" s="7"/>
      <c r="QF888" s="7"/>
      <c r="QG888" s="7"/>
      <c r="QH888" s="7"/>
      <c r="QI888" s="7"/>
      <c r="QJ888" s="7"/>
      <c r="QK888" s="7"/>
      <c r="QL888" s="7"/>
      <c r="QM888" s="7"/>
      <c r="QN888" s="7"/>
      <c r="QO888" s="7"/>
      <c r="QP888" s="7"/>
      <c r="QQ888" s="7"/>
      <c r="QR888" s="7"/>
      <c r="QS888" s="7"/>
      <c r="QT888" s="7"/>
      <c r="QU888" s="7"/>
      <c r="QV888" s="7"/>
      <c r="QW888" s="7"/>
      <c r="QX888" s="7"/>
      <c r="QY888" s="7"/>
      <c r="QZ888" s="7"/>
      <c r="RA888" s="7"/>
      <c r="RB888" s="7"/>
      <c r="RC888" s="7"/>
      <c r="RD888" s="7"/>
      <c r="RE888" s="7"/>
      <c r="RF888" s="7"/>
      <c r="RG888" s="7"/>
      <c r="RH888" s="7"/>
      <c r="RI888" s="7"/>
      <c r="RJ888" s="7"/>
      <c r="RK888" s="7"/>
      <c r="RL888" s="7"/>
      <c r="RM888" s="7"/>
      <c r="RN888" s="7"/>
      <c r="RO888" s="7"/>
      <c r="RP888" s="7"/>
      <c r="RQ888" s="7"/>
      <c r="RR888" s="7"/>
      <c r="RS888" s="7"/>
      <c r="RT888" s="7"/>
      <c r="RU888" s="7"/>
      <c r="RV888" s="7"/>
      <c r="RW888" s="7"/>
      <c r="RX888" s="7"/>
      <c r="RY888" s="7"/>
      <c r="RZ888" s="7"/>
      <c r="SA888" s="7"/>
      <c r="SB888" s="7"/>
      <c r="SC888" s="7"/>
      <c r="SD888" s="7"/>
      <c r="SE888" s="7"/>
      <c r="SF888" s="7"/>
      <c r="SG888" s="7"/>
      <c r="SH888" s="7"/>
      <c r="SI888" s="7"/>
      <c r="SJ888" s="7"/>
      <c r="SK888" s="7"/>
    </row>
    <row r="889" ht="14.2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  <c r="DT889" s="7"/>
      <c r="DU889" s="7"/>
      <c r="DV889" s="7"/>
      <c r="DW889" s="7"/>
      <c r="DX889" s="7"/>
      <c r="DY889" s="7"/>
      <c r="DZ889" s="7"/>
      <c r="EA889" s="7"/>
      <c r="EB889" s="7"/>
      <c r="EC889" s="7"/>
      <c r="ED889" s="7"/>
      <c r="EE889" s="7"/>
      <c r="EF889" s="7"/>
      <c r="EG889" s="7"/>
      <c r="EH889" s="7"/>
      <c r="EI889" s="7"/>
      <c r="EJ889" s="7"/>
      <c r="EK889" s="7"/>
      <c r="EL889" s="7"/>
      <c r="EM889" s="7"/>
      <c r="EN889" s="7"/>
      <c r="EO889" s="7"/>
      <c r="EP889" s="7"/>
      <c r="EQ889" s="7"/>
      <c r="ER889" s="7"/>
      <c r="ES889" s="7"/>
      <c r="ET889" s="7"/>
      <c r="EU889" s="7"/>
      <c r="EV889" s="7"/>
      <c r="EW889" s="7"/>
      <c r="EX889" s="7"/>
      <c r="EY889" s="7"/>
      <c r="EZ889" s="7"/>
      <c r="FA889" s="7"/>
      <c r="FB889" s="7"/>
      <c r="FC889" s="7"/>
      <c r="FD889" s="7"/>
      <c r="FE889" s="7"/>
      <c r="FF889" s="7"/>
      <c r="FG889" s="7"/>
      <c r="FH889" s="7"/>
      <c r="FI889" s="7"/>
      <c r="FJ889" s="7"/>
      <c r="FK889" s="7"/>
      <c r="FL889" s="7"/>
      <c r="FM889" s="7"/>
      <c r="FN889" s="7"/>
      <c r="FO889" s="7"/>
      <c r="FP889" s="7"/>
      <c r="FQ889" s="7"/>
      <c r="FR889" s="7"/>
      <c r="FS889" s="7"/>
      <c r="FT889" s="7"/>
      <c r="FU889" s="7"/>
      <c r="FV889" s="7"/>
      <c r="FW889" s="7"/>
      <c r="FX889" s="7"/>
      <c r="FY889" s="7"/>
      <c r="FZ889" s="7"/>
      <c r="GA889" s="7"/>
      <c r="GB889" s="7"/>
      <c r="GC889" s="7"/>
      <c r="GD889" s="7"/>
      <c r="GE889" s="7"/>
      <c r="GF889" s="7"/>
      <c r="GG889" s="7"/>
      <c r="GH889" s="7"/>
      <c r="GI889" s="7"/>
      <c r="GJ889" s="7"/>
      <c r="GK889" s="7"/>
      <c r="GL889" s="7"/>
      <c r="GM889" s="7"/>
      <c r="GN889" s="7"/>
      <c r="GO889" s="7"/>
      <c r="GP889" s="7"/>
      <c r="GQ889" s="7"/>
      <c r="GR889" s="7"/>
      <c r="GS889" s="7"/>
      <c r="GT889" s="7"/>
      <c r="GU889" s="7"/>
      <c r="GV889" s="7"/>
      <c r="GW889" s="7"/>
      <c r="GX889" s="7"/>
      <c r="GY889" s="7"/>
      <c r="GZ889" s="7"/>
      <c r="HA889" s="7"/>
      <c r="HB889" s="7"/>
      <c r="HC889" s="7"/>
      <c r="HD889" s="7"/>
      <c r="HE889" s="7"/>
      <c r="HF889" s="7"/>
      <c r="HG889" s="7"/>
      <c r="HH889" s="7"/>
      <c r="HI889" s="7"/>
      <c r="HJ889" s="7"/>
      <c r="HK889" s="7"/>
      <c r="HL889" s="7"/>
      <c r="HM889" s="7"/>
      <c r="HN889" s="7"/>
      <c r="HO889" s="7"/>
      <c r="HP889" s="7"/>
      <c r="HQ889" s="7"/>
      <c r="HR889" s="7"/>
      <c r="HS889" s="7"/>
      <c r="HT889" s="7"/>
      <c r="HU889" s="7"/>
      <c r="HV889" s="7"/>
      <c r="HW889" s="7"/>
      <c r="HX889" s="7"/>
      <c r="HY889" s="7"/>
      <c r="HZ889" s="7"/>
      <c r="IA889" s="7"/>
      <c r="IB889" s="7"/>
      <c r="IC889" s="7"/>
      <c r="ID889" s="7"/>
      <c r="IE889" s="7"/>
      <c r="IF889" s="7"/>
      <c r="IG889" s="7"/>
      <c r="IH889" s="7"/>
      <c r="II889" s="7"/>
      <c r="IJ889" s="7"/>
      <c r="IK889" s="7"/>
      <c r="IL889" s="7"/>
      <c r="IM889" s="7"/>
      <c r="IN889" s="7"/>
      <c r="IO889" s="7"/>
      <c r="IP889" s="7"/>
      <c r="IQ889" s="7"/>
      <c r="IR889" s="7"/>
      <c r="IS889" s="7"/>
      <c r="IT889" s="7"/>
      <c r="IU889" s="7"/>
      <c r="IV889" s="7"/>
      <c r="IW889" s="7"/>
      <c r="IX889" s="7"/>
      <c r="IY889" s="7"/>
      <c r="IZ889" s="7"/>
      <c r="JA889" s="7"/>
      <c r="JB889" s="7"/>
      <c r="JC889" s="7"/>
      <c r="JD889" s="7"/>
      <c r="JE889" s="7"/>
      <c r="JF889" s="7"/>
      <c r="JG889" s="7"/>
      <c r="JH889" s="7"/>
      <c r="JI889" s="7"/>
      <c r="JJ889" s="7"/>
      <c r="JK889" s="7"/>
      <c r="JL889" s="7"/>
      <c r="JM889" s="7"/>
      <c r="JN889" s="7"/>
      <c r="JO889" s="7"/>
      <c r="JP889" s="7"/>
      <c r="JQ889" s="7"/>
      <c r="JR889" s="7"/>
      <c r="JS889" s="7"/>
      <c r="JT889" s="7"/>
      <c r="JU889" s="7"/>
      <c r="JV889" s="7"/>
      <c r="JW889" s="7"/>
      <c r="JX889" s="7"/>
      <c r="JY889" s="7"/>
      <c r="JZ889" s="7"/>
      <c r="KA889" s="7"/>
      <c r="KB889" s="7"/>
      <c r="KC889" s="7"/>
      <c r="KD889" s="7"/>
      <c r="KE889" s="7"/>
      <c r="KF889" s="7"/>
      <c r="KG889" s="7"/>
      <c r="KH889" s="7"/>
      <c r="KI889" s="7"/>
      <c r="KJ889" s="7"/>
      <c r="KK889" s="7"/>
      <c r="KL889" s="7"/>
      <c r="KM889" s="7"/>
      <c r="KN889" s="7"/>
      <c r="KO889" s="7"/>
      <c r="KP889" s="7"/>
      <c r="KQ889" s="7"/>
      <c r="KR889" s="7"/>
      <c r="KS889" s="7"/>
      <c r="KT889" s="7"/>
      <c r="KU889" s="7"/>
      <c r="KV889" s="7"/>
      <c r="KW889" s="7"/>
      <c r="KX889" s="7"/>
      <c r="KY889" s="7"/>
      <c r="KZ889" s="7"/>
      <c r="LA889" s="7"/>
      <c r="LB889" s="7"/>
      <c r="LC889" s="7"/>
      <c r="LD889" s="7"/>
      <c r="LE889" s="7"/>
      <c r="LF889" s="7"/>
      <c r="LG889" s="7"/>
      <c r="LH889" s="7"/>
      <c r="LI889" s="7"/>
      <c r="LJ889" s="7"/>
      <c r="LK889" s="7"/>
      <c r="LL889" s="7"/>
      <c r="LM889" s="7"/>
      <c r="LN889" s="7"/>
      <c r="LO889" s="7"/>
      <c r="LP889" s="7"/>
      <c r="LQ889" s="7"/>
      <c r="LR889" s="7"/>
      <c r="LS889" s="7"/>
      <c r="LT889" s="7"/>
      <c r="LU889" s="7"/>
      <c r="LV889" s="7"/>
      <c r="LW889" s="7"/>
      <c r="LX889" s="7"/>
      <c r="LY889" s="7"/>
      <c r="LZ889" s="7"/>
      <c r="MA889" s="7"/>
      <c r="MB889" s="7"/>
      <c r="MC889" s="7"/>
      <c r="MD889" s="7"/>
      <c r="ME889" s="7"/>
      <c r="MF889" s="7"/>
      <c r="MG889" s="7"/>
      <c r="MH889" s="7"/>
      <c r="MI889" s="7"/>
      <c r="MJ889" s="7"/>
      <c r="MK889" s="7"/>
      <c r="ML889" s="7"/>
      <c r="MM889" s="7"/>
      <c r="MN889" s="7"/>
      <c r="MO889" s="7"/>
      <c r="MP889" s="7"/>
      <c r="MQ889" s="7"/>
      <c r="MR889" s="7"/>
      <c r="MS889" s="7"/>
      <c r="MT889" s="7"/>
      <c r="MU889" s="7"/>
      <c r="MV889" s="7"/>
      <c r="MW889" s="7"/>
      <c r="MX889" s="7"/>
      <c r="MY889" s="7"/>
      <c r="MZ889" s="7"/>
      <c r="NA889" s="7"/>
      <c r="NB889" s="7"/>
      <c r="NC889" s="7"/>
      <c r="ND889" s="7"/>
      <c r="NE889" s="7"/>
      <c r="NF889" s="7"/>
      <c r="NG889" s="7"/>
      <c r="NH889" s="7"/>
      <c r="NI889" s="7"/>
      <c r="NJ889" s="7"/>
      <c r="NK889" s="7"/>
      <c r="NL889" s="7"/>
      <c r="NM889" s="7"/>
      <c r="NN889" s="7"/>
      <c r="NO889" s="7"/>
      <c r="NP889" s="7"/>
      <c r="NQ889" s="7"/>
      <c r="NR889" s="7"/>
      <c r="NS889" s="7"/>
      <c r="NT889" s="7"/>
      <c r="NU889" s="7"/>
      <c r="NV889" s="7"/>
      <c r="NW889" s="7"/>
      <c r="NX889" s="7"/>
      <c r="NY889" s="7"/>
      <c r="NZ889" s="7"/>
      <c r="OA889" s="7"/>
      <c r="OB889" s="7"/>
      <c r="OC889" s="7"/>
      <c r="OD889" s="7"/>
      <c r="OE889" s="7"/>
      <c r="OF889" s="7"/>
      <c r="OG889" s="7"/>
      <c r="OH889" s="7"/>
      <c r="OI889" s="7"/>
      <c r="OJ889" s="7"/>
      <c r="OK889" s="7"/>
      <c r="OL889" s="7"/>
      <c r="OM889" s="7"/>
      <c r="ON889" s="7"/>
      <c r="OO889" s="7"/>
      <c r="OP889" s="7"/>
      <c r="OQ889" s="7"/>
      <c r="OR889" s="7"/>
      <c r="OS889" s="7"/>
      <c r="OT889" s="7"/>
      <c r="OU889" s="7"/>
      <c r="OV889" s="7"/>
      <c r="OW889" s="7"/>
      <c r="OX889" s="7"/>
      <c r="OY889" s="7"/>
      <c r="OZ889" s="7"/>
      <c r="PA889" s="7"/>
      <c r="PB889" s="7"/>
      <c r="PC889" s="7"/>
      <c r="PD889" s="7"/>
      <c r="PE889" s="7"/>
      <c r="PF889" s="7"/>
      <c r="PG889" s="7"/>
      <c r="PH889" s="7"/>
      <c r="PI889" s="7"/>
      <c r="PJ889" s="7"/>
      <c r="PK889" s="7"/>
      <c r="PL889" s="7"/>
      <c r="PM889" s="7"/>
      <c r="PN889" s="7"/>
      <c r="PO889" s="7"/>
      <c r="PP889" s="7"/>
      <c r="PQ889" s="7"/>
      <c r="PR889" s="7"/>
      <c r="PS889" s="7"/>
      <c r="PT889" s="7"/>
      <c r="PU889" s="7"/>
      <c r="PV889" s="7"/>
      <c r="PW889" s="7"/>
      <c r="PX889" s="7"/>
      <c r="PY889" s="7"/>
      <c r="PZ889" s="7"/>
      <c r="QA889" s="7"/>
      <c r="QB889" s="7"/>
      <c r="QC889" s="7"/>
      <c r="QD889" s="7"/>
      <c r="QE889" s="7"/>
      <c r="QF889" s="7"/>
      <c r="QG889" s="7"/>
      <c r="QH889" s="7"/>
      <c r="QI889" s="7"/>
      <c r="QJ889" s="7"/>
      <c r="QK889" s="7"/>
      <c r="QL889" s="7"/>
      <c r="QM889" s="7"/>
      <c r="QN889" s="7"/>
      <c r="QO889" s="7"/>
      <c r="QP889" s="7"/>
      <c r="QQ889" s="7"/>
      <c r="QR889" s="7"/>
      <c r="QS889" s="7"/>
      <c r="QT889" s="7"/>
      <c r="QU889" s="7"/>
      <c r="QV889" s="7"/>
      <c r="QW889" s="7"/>
      <c r="QX889" s="7"/>
      <c r="QY889" s="7"/>
      <c r="QZ889" s="7"/>
      <c r="RA889" s="7"/>
      <c r="RB889" s="7"/>
      <c r="RC889" s="7"/>
      <c r="RD889" s="7"/>
      <c r="RE889" s="7"/>
      <c r="RF889" s="7"/>
      <c r="RG889" s="7"/>
      <c r="RH889" s="7"/>
      <c r="RI889" s="7"/>
      <c r="RJ889" s="7"/>
      <c r="RK889" s="7"/>
      <c r="RL889" s="7"/>
      <c r="RM889" s="7"/>
      <c r="RN889" s="7"/>
      <c r="RO889" s="7"/>
      <c r="RP889" s="7"/>
      <c r="RQ889" s="7"/>
      <c r="RR889" s="7"/>
      <c r="RS889" s="7"/>
      <c r="RT889" s="7"/>
      <c r="RU889" s="7"/>
      <c r="RV889" s="7"/>
      <c r="RW889" s="7"/>
      <c r="RX889" s="7"/>
      <c r="RY889" s="7"/>
      <c r="RZ889" s="7"/>
      <c r="SA889" s="7"/>
      <c r="SB889" s="7"/>
      <c r="SC889" s="7"/>
      <c r="SD889" s="7"/>
      <c r="SE889" s="7"/>
      <c r="SF889" s="7"/>
      <c r="SG889" s="7"/>
      <c r="SH889" s="7"/>
      <c r="SI889" s="7"/>
      <c r="SJ889" s="7"/>
      <c r="SK889" s="7"/>
    </row>
    <row r="890" ht="14.2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  <c r="DT890" s="7"/>
      <c r="DU890" s="7"/>
      <c r="DV890" s="7"/>
      <c r="DW890" s="7"/>
      <c r="DX890" s="7"/>
      <c r="DY890" s="7"/>
      <c r="DZ890" s="7"/>
      <c r="EA890" s="7"/>
      <c r="EB890" s="7"/>
      <c r="EC890" s="7"/>
      <c r="ED890" s="7"/>
      <c r="EE890" s="7"/>
      <c r="EF890" s="7"/>
      <c r="EG890" s="7"/>
      <c r="EH890" s="7"/>
      <c r="EI890" s="7"/>
      <c r="EJ890" s="7"/>
      <c r="EK890" s="7"/>
      <c r="EL890" s="7"/>
      <c r="EM890" s="7"/>
      <c r="EN890" s="7"/>
      <c r="EO890" s="7"/>
      <c r="EP890" s="7"/>
      <c r="EQ890" s="7"/>
      <c r="ER890" s="7"/>
      <c r="ES890" s="7"/>
      <c r="ET890" s="7"/>
      <c r="EU890" s="7"/>
      <c r="EV890" s="7"/>
      <c r="EW890" s="7"/>
      <c r="EX890" s="7"/>
      <c r="EY890" s="7"/>
      <c r="EZ890" s="7"/>
      <c r="FA890" s="7"/>
      <c r="FB890" s="7"/>
      <c r="FC890" s="7"/>
      <c r="FD890" s="7"/>
      <c r="FE890" s="7"/>
      <c r="FF890" s="7"/>
      <c r="FG890" s="7"/>
      <c r="FH890" s="7"/>
      <c r="FI890" s="7"/>
      <c r="FJ890" s="7"/>
      <c r="FK890" s="7"/>
      <c r="FL890" s="7"/>
      <c r="FM890" s="7"/>
      <c r="FN890" s="7"/>
      <c r="FO890" s="7"/>
      <c r="FP890" s="7"/>
      <c r="FQ890" s="7"/>
      <c r="FR890" s="7"/>
      <c r="FS890" s="7"/>
      <c r="FT890" s="7"/>
      <c r="FU890" s="7"/>
      <c r="FV890" s="7"/>
      <c r="FW890" s="7"/>
      <c r="FX890" s="7"/>
      <c r="FY890" s="7"/>
      <c r="FZ890" s="7"/>
      <c r="GA890" s="7"/>
      <c r="GB890" s="7"/>
      <c r="GC890" s="7"/>
      <c r="GD890" s="7"/>
      <c r="GE890" s="7"/>
      <c r="GF890" s="7"/>
      <c r="GG890" s="7"/>
      <c r="GH890" s="7"/>
      <c r="GI890" s="7"/>
      <c r="GJ890" s="7"/>
      <c r="GK890" s="7"/>
      <c r="GL890" s="7"/>
      <c r="GM890" s="7"/>
      <c r="GN890" s="7"/>
      <c r="GO890" s="7"/>
      <c r="GP890" s="7"/>
      <c r="GQ890" s="7"/>
      <c r="GR890" s="7"/>
      <c r="GS890" s="7"/>
      <c r="GT890" s="7"/>
      <c r="GU890" s="7"/>
      <c r="GV890" s="7"/>
      <c r="GW890" s="7"/>
      <c r="GX890" s="7"/>
      <c r="GY890" s="7"/>
      <c r="GZ890" s="7"/>
      <c r="HA890" s="7"/>
      <c r="HB890" s="7"/>
      <c r="HC890" s="7"/>
      <c r="HD890" s="7"/>
      <c r="HE890" s="7"/>
      <c r="HF890" s="7"/>
      <c r="HG890" s="7"/>
      <c r="HH890" s="7"/>
      <c r="HI890" s="7"/>
      <c r="HJ890" s="7"/>
      <c r="HK890" s="7"/>
      <c r="HL890" s="7"/>
      <c r="HM890" s="7"/>
      <c r="HN890" s="7"/>
      <c r="HO890" s="7"/>
      <c r="HP890" s="7"/>
      <c r="HQ890" s="7"/>
      <c r="HR890" s="7"/>
      <c r="HS890" s="7"/>
      <c r="HT890" s="7"/>
      <c r="HU890" s="7"/>
      <c r="HV890" s="7"/>
      <c r="HW890" s="7"/>
      <c r="HX890" s="7"/>
      <c r="HY890" s="7"/>
      <c r="HZ890" s="7"/>
      <c r="IA890" s="7"/>
      <c r="IB890" s="7"/>
      <c r="IC890" s="7"/>
      <c r="ID890" s="7"/>
      <c r="IE890" s="7"/>
      <c r="IF890" s="7"/>
      <c r="IG890" s="7"/>
      <c r="IH890" s="7"/>
      <c r="II890" s="7"/>
      <c r="IJ890" s="7"/>
      <c r="IK890" s="7"/>
      <c r="IL890" s="7"/>
      <c r="IM890" s="7"/>
      <c r="IN890" s="7"/>
      <c r="IO890" s="7"/>
      <c r="IP890" s="7"/>
      <c r="IQ890" s="7"/>
      <c r="IR890" s="7"/>
      <c r="IS890" s="7"/>
      <c r="IT890" s="7"/>
      <c r="IU890" s="7"/>
      <c r="IV890" s="7"/>
      <c r="IW890" s="7"/>
      <c r="IX890" s="7"/>
      <c r="IY890" s="7"/>
      <c r="IZ890" s="7"/>
      <c r="JA890" s="7"/>
      <c r="JB890" s="7"/>
      <c r="JC890" s="7"/>
      <c r="JD890" s="7"/>
      <c r="JE890" s="7"/>
      <c r="JF890" s="7"/>
      <c r="JG890" s="7"/>
      <c r="JH890" s="7"/>
      <c r="JI890" s="7"/>
      <c r="JJ890" s="7"/>
      <c r="JK890" s="7"/>
      <c r="JL890" s="7"/>
      <c r="JM890" s="7"/>
      <c r="JN890" s="7"/>
      <c r="JO890" s="7"/>
      <c r="JP890" s="7"/>
      <c r="JQ890" s="7"/>
      <c r="JR890" s="7"/>
      <c r="JS890" s="7"/>
      <c r="JT890" s="7"/>
      <c r="JU890" s="7"/>
      <c r="JV890" s="7"/>
      <c r="JW890" s="7"/>
      <c r="JX890" s="7"/>
      <c r="JY890" s="7"/>
      <c r="JZ890" s="7"/>
      <c r="KA890" s="7"/>
      <c r="KB890" s="7"/>
      <c r="KC890" s="7"/>
      <c r="KD890" s="7"/>
      <c r="KE890" s="7"/>
      <c r="KF890" s="7"/>
      <c r="KG890" s="7"/>
      <c r="KH890" s="7"/>
      <c r="KI890" s="7"/>
      <c r="KJ890" s="7"/>
      <c r="KK890" s="7"/>
      <c r="KL890" s="7"/>
      <c r="KM890" s="7"/>
      <c r="KN890" s="7"/>
      <c r="KO890" s="7"/>
      <c r="KP890" s="7"/>
      <c r="KQ890" s="7"/>
      <c r="KR890" s="7"/>
      <c r="KS890" s="7"/>
      <c r="KT890" s="7"/>
      <c r="KU890" s="7"/>
      <c r="KV890" s="7"/>
      <c r="KW890" s="7"/>
      <c r="KX890" s="7"/>
      <c r="KY890" s="7"/>
      <c r="KZ890" s="7"/>
      <c r="LA890" s="7"/>
      <c r="LB890" s="7"/>
      <c r="LC890" s="7"/>
      <c r="LD890" s="7"/>
      <c r="LE890" s="7"/>
      <c r="LF890" s="7"/>
      <c r="LG890" s="7"/>
      <c r="LH890" s="7"/>
      <c r="LI890" s="7"/>
      <c r="LJ890" s="7"/>
      <c r="LK890" s="7"/>
      <c r="LL890" s="7"/>
      <c r="LM890" s="7"/>
      <c r="LN890" s="7"/>
      <c r="LO890" s="7"/>
      <c r="LP890" s="7"/>
      <c r="LQ890" s="7"/>
      <c r="LR890" s="7"/>
      <c r="LS890" s="7"/>
      <c r="LT890" s="7"/>
      <c r="LU890" s="7"/>
      <c r="LV890" s="7"/>
      <c r="LW890" s="7"/>
      <c r="LX890" s="7"/>
      <c r="LY890" s="7"/>
      <c r="LZ890" s="7"/>
      <c r="MA890" s="7"/>
      <c r="MB890" s="7"/>
      <c r="MC890" s="7"/>
      <c r="MD890" s="7"/>
      <c r="ME890" s="7"/>
      <c r="MF890" s="7"/>
      <c r="MG890" s="7"/>
      <c r="MH890" s="7"/>
      <c r="MI890" s="7"/>
      <c r="MJ890" s="7"/>
      <c r="MK890" s="7"/>
      <c r="ML890" s="7"/>
      <c r="MM890" s="7"/>
      <c r="MN890" s="7"/>
      <c r="MO890" s="7"/>
      <c r="MP890" s="7"/>
      <c r="MQ890" s="7"/>
      <c r="MR890" s="7"/>
      <c r="MS890" s="7"/>
      <c r="MT890" s="7"/>
      <c r="MU890" s="7"/>
      <c r="MV890" s="7"/>
      <c r="MW890" s="7"/>
      <c r="MX890" s="7"/>
      <c r="MY890" s="7"/>
      <c r="MZ890" s="7"/>
      <c r="NA890" s="7"/>
      <c r="NB890" s="7"/>
      <c r="NC890" s="7"/>
      <c r="ND890" s="7"/>
      <c r="NE890" s="7"/>
      <c r="NF890" s="7"/>
      <c r="NG890" s="7"/>
      <c r="NH890" s="7"/>
      <c r="NI890" s="7"/>
      <c r="NJ890" s="7"/>
      <c r="NK890" s="7"/>
      <c r="NL890" s="7"/>
      <c r="NM890" s="7"/>
      <c r="NN890" s="7"/>
      <c r="NO890" s="7"/>
      <c r="NP890" s="7"/>
      <c r="NQ890" s="7"/>
      <c r="NR890" s="7"/>
      <c r="NS890" s="7"/>
      <c r="NT890" s="7"/>
      <c r="NU890" s="7"/>
      <c r="NV890" s="7"/>
      <c r="NW890" s="7"/>
      <c r="NX890" s="7"/>
      <c r="NY890" s="7"/>
      <c r="NZ890" s="7"/>
      <c r="OA890" s="7"/>
      <c r="OB890" s="7"/>
      <c r="OC890" s="7"/>
      <c r="OD890" s="7"/>
      <c r="OE890" s="7"/>
      <c r="OF890" s="7"/>
      <c r="OG890" s="7"/>
      <c r="OH890" s="7"/>
      <c r="OI890" s="7"/>
      <c r="OJ890" s="7"/>
      <c r="OK890" s="7"/>
      <c r="OL890" s="7"/>
      <c r="OM890" s="7"/>
      <c r="ON890" s="7"/>
      <c r="OO890" s="7"/>
      <c r="OP890" s="7"/>
      <c r="OQ890" s="7"/>
      <c r="OR890" s="7"/>
      <c r="OS890" s="7"/>
      <c r="OT890" s="7"/>
      <c r="OU890" s="7"/>
      <c r="OV890" s="7"/>
      <c r="OW890" s="7"/>
      <c r="OX890" s="7"/>
      <c r="OY890" s="7"/>
      <c r="OZ890" s="7"/>
      <c r="PA890" s="7"/>
      <c r="PB890" s="7"/>
      <c r="PC890" s="7"/>
      <c r="PD890" s="7"/>
      <c r="PE890" s="7"/>
      <c r="PF890" s="7"/>
      <c r="PG890" s="7"/>
      <c r="PH890" s="7"/>
      <c r="PI890" s="7"/>
      <c r="PJ890" s="7"/>
      <c r="PK890" s="7"/>
      <c r="PL890" s="7"/>
      <c r="PM890" s="7"/>
      <c r="PN890" s="7"/>
      <c r="PO890" s="7"/>
      <c r="PP890" s="7"/>
      <c r="PQ890" s="7"/>
      <c r="PR890" s="7"/>
      <c r="PS890" s="7"/>
      <c r="PT890" s="7"/>
      <c r="PU890" s="7"/>
      <c r="PV890" s="7"/>
      <c r="PW890" s="7"/>
      <c r="PX890" s="7"/>
      <c r="PY890" s="7"/>
      <c r="PZ890" s="7"/>
      <c r="QA890" s="7"/>
      <c r="QB890" s="7"/>
      <c r="QC890" s="7"/>
      <c r="QD890" s="7"/>
      <c r="QE890" s="7"/>
      <c r="QF890" s="7"/>
      <c r="QG890" s="7"/>
      <c r="QH890" s="7"/>
      <c r="QI890" s="7"/>
      <c r="QJ890" s="7"/>
      <c r="QK890" s="7"/>
      <c r="QL890" s="7"/>
      <c r="QM890" s="7"/>
      <c r="QN890" s="7"/>
      <c r="QO890" s="7"/>
      <c r="QP890" s="7"/>
      <c r="QQ890" s="7"/>
      <c r="QR890" s="7"/>
      <c r="QS890" s="7"/>
      <c r="QT890" s="7"/>
      <c r="QU890" s="7"/>
      <c r="QV890" s="7"/>
      <c r="QW890" s="7"/>
      <c r="QX890" s="7"/>
      <c r="QY890" s="7"/>
      <c r="QZ890" s="7"/>
      <c r="RA890" s="7"/>
      <c r="RB890" s="7"/>
      <c r="RC890" s="7"/>
      <c r="RD890" s="7"/>
      <c r="RE890" s="7"/>
      <c r="RF890" s="7"/>
      <c r="RG890" s="7"/>
      <c r="RH890" s="7"/>
      <c r="RI890" s="7"/>
      <c r="RJ890" s="7"/>
      <c r="RK890" s="7"/>
      <c r="RL890" s="7"/>
      <c r="RM890" s="7"/>
      <c r="RN890" s="7"/>
      <c r="RO890" s="7"/>
      <c r="RP890" s="7"/>
      <c r="RQ890" s="7"/>
      <c r="RR890" s="7"/>
      <c r="RS890" s="7"/>
      <c r="RT890" s="7"/>
      <c r="RU890" s="7"/>
      <c r="RV890" s="7"/>
      <c r="RW890" s="7"/>
      <c r="RX890" s="7"/>
      <c r="RY890" s="7"/>
      <c r="RZ890" s="7"/>
      <c r="SA890" s="7"/>
      <c r="SB890" s="7"/>
      <c r="SC890" s="7"/>
      <c r="SD890" s="7"/>
      <c r="SE890" s="7"/>
      <c r="SF890" s="7"/>
      <c r="SG890" s="7"/>
      <c r="SH890" s="7"/>
      <c r="SI890" s="7"/>
      <c r="SJ890" s="7"/>
      <c r="SK890" s="7"/>
    </row>
    <row r="891" ht="14.2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  <c r="DT891" s="7"/>
      <c r="DU891" s="7"/>
      <c r="DV891" s="7"/>
      <c r="DW891" s="7"/>
      <c r="DX891" s="7"/>
      <c r="DY891" s="7"/>
      <c r="DZ891" s="7"/>
      <c r="EA891" s="7"/>
      <c r="EB891" s="7"/>
      <c r="EC891" s="7"/>
      <c r="ED891" s="7"/>
      <c r="EE891" s="7"/>
      <c r="EF891" s="7"/>
      <c r="EG891" s="7"/>
      <c r="EH891" s="7"/>
      <c r="EI891" s="7"/>
      <c r="EJ891" s="7"/>
      <c r="EK891" s="7"/>
      <c r="EL891" s="7"/>
      <c r="EM891" s="7"/>
      <c r="EN891" s="7"/>
      <c r="EO891" s="7"/>
      <c r="EP891" s="7"/>
      <c r="EQ891" s="7"/>
      <c r="ER891" s="7"/>
      <c r="ES891" s="7"/>
      <c r="ET891" s="7"/>
      <c r="EU891" s="7"/>
      <c r="EV891" s="7"/>
      <c r="EW891" s="7"/>
      <c r="EX891" s="7"/>
      <c r="EY891" s="7"/>
      <c r="EZ891" s="7"/>
      <c r="FA891" s="7"/>
      <c r="FB891" s="7"/>
      <c r="FC891" s="7"/>
      <c r="FD891" s="7"/>
      <c r="FE891" s="7"/>
      <c r="FF891" s="7"/>
      <c r="FG891" s="7"/>
      <c r="FH891" s="7"/>
      <c r="FI891" s="7"/>
      <c r="FJ891" s="7"/>
      <c r="FK891" s="7"/>
      <c r="FL891" s="7"/>
      <c r="FM891" s="7"/>
      <c r="FN891" s="7"/>
      <c r="FO891" s="7"/>
      <c r="FP891" s="7"/>
      <c r="FQ891" s="7"/>
      <c r="FR891" s="7"/>
      <c r="FS891" s="7"/>
      <c r="FT891" s="7"/>
      <c r="FU891" s="7"/>
      <c r="FV891" s="7"/>
      <c r="FW891" s="7"/>
      <c r="FX891" s="7"/>
      <c r="FY891" s="7"/>
      <c r="FZ891" s="7"/>
      <c r="GA891" s="7"/>
      <c r="GB891" s="7"/>
      <c r="GC891" s="7"/>
      <c r="GD891" s="7"/>
      <c r="GE891" s="7"/>
      <c r="GF891" s="7"/>
      <c r="GG891" s="7"/>
      <c r="GH891" s="7"/>
      <c r="GI891" s="7"/>
      <c r="GJ891" s="7"/>
      <c r="GK891" s="7"/>
      <c r="GL891" s="7"/>
      <c r="GM891" s="7"/>
      <c r="GN891" s="7"/>
      <c r="GO891" s="7"/>
      <c r="GP891" s="7"/>
      <c r="GQ891" s="7"/>
      <c r="GR891" s="7"/>
      <c r="GS891" s="7"/>
      <c r="GT891" s="7"/>
      <c r="GU891" s="7"/>
      <c r="GV891" s="7"/>
      <c r="GW891" s="7"/>
      <c r="GX891" s="7"/>
      <c r="GY891" s="7"/>
      <c r="GZ891" s="7"/>
      <c r="HA891" s="7"/>
      <c r="HB891" s="7"/>
      <c r="HC891" s="7"/>
      <c r="HD891" s="7"/>
      <c r="HE891" s="7"/>
      <c r="HF891" s="7"/>
      <c r="HG891" s="7"/>
      <c r="HH891" s="7"/>
      <c r="HI891" s="7"/>
      <c r="HJ891" s="7"/>
      <c r="HK891" s="7"/>
      <c r="HL891" s="7"/>
      <c r="HM891" s="7"/>
      <c r="HN891" s="7"/>
      <c r="HO891" s="7"/>
      <c r="HP891" s="7"/>
      <c r="HQ891" s="7"/>
      <c r="HR891" s="7"/>
      <c r="HS891" s="7"/>
      <c r="HT891" s="7"/>
      <c r="HU891" s="7"/>
      <c r="HV891" s="7"/>
      <c r="HW891" s="7"/>
      <c r="HX891" s="7"/>
      <c r="HY891" s="7"/>
      <c r="HZ891" s="7"/>
      <c r="IA891" s="7"/>
      <c r="IB891" s="7"/>
      <c r="IC891" s="7"/>
      <c r="ID891" s="7"/>
      <c r="IE891" s="7"/>
      <c r="IF891" s="7"/>
      <c r="IG891" s="7"/>
      <c r="IH891" s="7"/>
      <c r="II891" s="7"/>
      <c r="IJ891" s="7"/>
      <c r="IK891" s="7"/>
      <c r="IL891" s="7"/>
      <c r="IM891" s="7"/>
      <c r="IN891" s="7"/>
      <c r="IO891" s="7"/>
      <c r="IP891" s="7"/>
      <c r="IQ891" s="7"/>
      <c r="IR891" s="7"/>
      <c r="IS891" s="7"/>
      <c r="IT891" s="7"/>
      <c r="IU891" s="7"/>
      <c r="IV891" s="7"/>
      <c r="IW891" s="7"/>
      <c r="IX891" s="7"/>
      <c r="IY891" s="7"/>
      <c r="IZ891" s="7"/>
      <c r="JA891" s="7"/>
      <c r="JB891" s="7"/>
      <c r="JC891" s="7"/>
      <c r="JD891" s="7"/>
      <c r="JE891" s="7"/>
      <c r="JF891" s="7"/>
      <c r="JG891" s="7"/>
      <c r="JH891" s="7"/>
      <c r="JI891" s="7"/>
      <c r="JJ891" s="7"/>
      <c r="JK891" s="7"/>
      <c r="JL891" s="7"/>
      <c r="JM891" s="7"/>
      <c r="JN891" s="7"/>
      <c r="JO891" s="7"/>
      <c r="JP891" s="7"/>
      <c r="JQ891" s="7"/>
      <c r="JR891" s="7"/>
      <c r="JS891" s="7"/>
      <c r="JT891" s="7"/>
      <c r="JU891" s="7"/>
      <c r="JV891" s="7"/>
      <c r="JW891" s="7"/>
      <c r="JX891" s="7"/>
      <c r="JY891" s="7"/>
      <c r="JZ891" s="7"/>
      <c r="KA891" s="7"/>
      <c r="KB891" s="7"/>
      <c r="KC891" s="7"/>
      <c r="KD891" s="7"/>
      <c r="KE891" s="7"/>
      <c r="KF891" s="7"/>
      <c r="KG891" s="7"/>
      <c r="KH891" s="7"/>
      <c r="KI891" s="7"/>
      <c r="KJ891" s="7"/>
      <c r="KK891" s="7"/>
      <c r="KL891" s="7"/>
      <c r="KM891" s="7"/>
      <c r="KN891" s="7"/>
      <c r="KO891" s="7"/>
      <c r="KP891" s="7"/>
      <c r="KQ891" s="7"/>
      <c r="KR891" s="7"/>
      <c r="KS891" s="7"/>
      <c r="KT891" s="7"/>
      <c r="KU891" s="7"/>
      <c r="KV891" s="7"/>
      <c r="KW891" s="7"/>
      <c r="KX891" s="7"/>
      <c r="KY891" s="7"/>
      <c r="KZ891" s="7"/>
      <c r="LA891" s="7"/>
      <c r="LB891" s="7"/>
      <c r="LC891" s="7"/>
      <c r="LD891" s="7"/>
      <c r="LE891" s="7"/>
      <c r="LF891" s="7"/>
      <c r="LG891" s="7"/>
      <c r="LH891" s="7"/>
      <c r="LI891" s="7"/>
      <c r="LJ891" s="7"/>
      <c r="LK891" s="7"/>
      <c r="LL891" s="7"/>
      <c r="LM891" s="7"/>
      <c r="LN891" s="7"/>
      <c r="LO891" s="7"/>
      <c r="LP891" s="7"/>
      <c r="LQ891" s="7"/>
      <c r="LR891" s="7"/>
      <c r="LS891" s="7"/>
      <c r="LT891" s="7"/>
      <c r="LU891" s="7"/>
      <c r="LV891" s="7"/>
      <c r="LW891" s="7"/>
      <c r="LX891" s="7"/>
      <c r="LY891" s="7"/>
      <c r="LZ891" s="7"/>
      <c r="MA891" s="7"/>
      <c r="MB891" s="7"/>
      <c r="MC891" s="7"/>
      <c r="MD891" s="7"/>
      <c r="ME891" s="7"/>
      <c r="MF891" s="7"/>
      <c r="MG891" s="7"/>
      <c r="MH891" s="7"/>
      <c r="MI891" s="7"/>
      <c r="MJ891" s="7"/>
      <c r="MK891" s="7"/>
      <c r="ML891" s="7"/>
      <c r="MM891" s="7"/>
      <c r="MN891" s="7"/>
      <c r="MO891" s="7"/>
      <c r="MP891" s="7"/>
      <c r="MQ891" s="7"/>
      <c r="MR891" s="7"/>
      <c r="MS891" s="7"/>
      <c r="MT891" s="7"/>
      <c r="MU891" s="7"/>
      <c r="MV891" s="7"/>
      <c r="MW891" s="7"/>
      <c r="MX891" s="7"/>
      <c r="MY891" s="7"/>
      <c r="MZ891" s="7"/>
      <c r="NA891" s="7"/>
      <c r="NB891" s="7"/>
      <c r="NC891" s="7"/>
      <c r="ND891" s="7"/>
      <c r="NE891" s="7"/>
      <c r="NF891" s="7"/>
      <c r="NG891" s="7"/>
      <c r="NH891" s="7"/>
      <c r="NI891" s="7"/>
      <c r="NJ891" s="7"/>
      <c r="NK891" s="7"/>
      <c r="NL891" s="7"/>
      <c r="NM891" s="7"/>
      <c r="NN891" s="7"/>
      <c r="NO891" s="7"/>
      <c r="NP891" s="7"/>
      <c r="NQ891" s="7"/>
      <c r="NR891" s="7"/>
      <c r="NS891" s="7"/>
      <c r="NT891" s="7"/>
      <c r="NU891" s="7"/>
      <c r="NV891" s="7"/>
      <c r="NW891" s="7"/>
      <c r="NX891" s="7"/>
      <c r="NY891" s="7"/>
      <c r="NZ891" s="7"/>
      <c r="OA891" s="7"/>
      <c r="OB891" s="7"/>
      <c r="OC891" s="7"/>
      <c r="OD891" s="7"/>
      <c r="OE891" s="7"/>
      <c r="OF891" s="7"/>
      <c r="OG891" s="7"/>
      <c r="OH891" s="7"/>
      <c r="OI891" s="7"/>
      <c r="OJ891" s="7"/>
      <c r="OK891" s="7"/>
      <c r="OL891" s="7"/>
      <c r="OM891" s="7"/>
      <c r="ON891" s="7"/>
      <c r="OO891" s="7"/>
      <c r="OP891" s="7"/>
      <c r="OQ891" s="7"/>
      <c r="OR891" s="7"/>
      <c r="OS891" s="7"/>
      <c r="OT891" s="7"/>
      <c r="OU891" s="7"/>
      <c r="OV891" s="7"/>
      <c r="OW891" s="7"/>
      <c r="OX891" s="7"/>
      <c r="OY891" s="7"/>
      <c r="OZ891" s="7"/>
      <c r="PA891" s="7"/>
      <c r="PB891" s="7"/>
      <c r="PC891" s="7"/>
      <c r="PD891" s="7"/>
      <c r="PE891" s="7"/>
      <c r="PF891" s="7"/>
      <c r="PG891" s="7"/>
      <c r="PH891" s="7"/>
      <c r="PI891" s="7"/>
      <c r="PJ891" s="7"/>
      <c r="PK891" s="7"/>
      <c r="PL891" s="7"/>
      <c r="PM891" s="7"/>
      <c r="PN891" s="7"/>
      <c r="PO891" s="7"/>
      <c r="PP891" s="7"/>
      <c r="PQ891" s="7"/>
      <c r="PR891" s="7"/>
      <c r="PS891" s="7"/>
      <c r="PT891" s="7"/>
      <c r="PU891" s="7"/>
      <c r="PV891" s="7"/>
      <c r="PW891" s="7"/>
      <c r="PX891" s="7"/>
      <c r="PY891" s="7"/>
      <c r="PZ891" s="7"/>
      <c r="QA891" s="7"/>
      <c r="QB891" s="7"/>
      <c r="QC891" s="7"/>
      <c r="QD891" s="7"/>
      <c r="QE891" s="7"/>
      <c r="QF891" s="7"/>
      <c r="QG891" s="7"/>
      <c r="QH891" s="7"/>
      <c r="QI891" s="7"/>
      <c r="QJ891" s="7"/>
      <c r="QK891" s="7"/>
      <c r="QL891" s="7"/>
      <c r="QM891" s="7"/>
      <c r="QN891" s="7"/>
      <c r="QO891" s="7"/>
      <c r="QP891" s="7"/>
      <c r="QQ891" s="7"/>
      <c r="QR891" s="7"/>
      <c r="QS891" s="7"/>
      <c r="QT891" s="7"/>
      <c r="QU891" s="7"/>
      <c r="QV891" s="7"/>
      <c r="QW891" s="7"/>
      <c r="QX891" s="7"/>
      <c r="QY891" s="7"/>
      <c r="QZ891" s="7"/>
      <c r="RA891" s="7"/>
      <c r="RB891" s="7"/>
      <c r="RC891" s="7"/>
      <c r="RD891" s="7"/>
      <c r="RE891" s="7"/>
      <c r="RF891" s="7"/>
      <c r="RG891" s="7"/>
      <c r="RH891" s="7"/>
      <c r="RI891" s="7"/>
      <c r="RJ891" s="7"/>
      <c r="RK891" s="7"/>
      <c r="RL891" s="7"/>
      <c r="RM891" s="7"/>
      <c r="RN891" s="7"/>
      <c r="RO891" s="7"/>
      <c r="RP891" s="7"/>
      <c r="RQ891" s="7"/>
      <c r="RR891" s="7"/>
      <c r="RS891" s="7"/>
      <c r="RT891" s="7"/>
      <c r="RU891" s="7"/>
      <c r="RV891" s="7"/>
      <c r="RW891" s="7"/>
      <c r="RX891" s="7"/>
      <c r="RY891" s="7"/>
      <c r="RZ891" s="7"/>
      <c r="SA891" s="7"/>
      <c r="SB891" s="7"/>
      <c r="SC891" s="7"/>
      <c r="SD891" s="7"/>
      <c r="SE891" s="7"/>
      <c r="SF891" s="7"/>
      <c r="SG891" s="7"/>
      <c r="SH891" s="7"/>
      <c r="SI891" s="7"/>
      <c r="SJ891" s="7"/>
      <c r="SK891" s="7"/>
    </row>
    <row r="892" ht="14.2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  <c r="DT892" s="7"/>
      <c r="DU892" s="7"/>
      <c r="DV892" s="7"/>
      <c r="DW892" s="7"/>
      <c r="DX892" s="7"/>
      <c r="DY892" s="7"/>
      <c r="DZ892" s="7"/>
      <c r="EA892" s="7"/>
      <c r="EB892" s="7"/>
      <c r="EC892" s="7"/>
      <c r="ED892" s="7"/>
      <c r="EE892" s="7"/>
      <c r="EF892" s="7"/>
      <c r="EG892" s="7"/>
      <c r="EH892" s="7"/>
      <c r="EI892" s="7"/>
      <c r="EJ892" s="7"/>
      <c r="EK892" s="7"/>
      <c r="EL892" s="7"/>
      <c r="EM892" s="7"/>
      <c r="EN892" s="7"/>
      <c r="EO892" s="7"/>
      <c r="EP892" s="7"/>
      <c r="EQ892" s="7"/>
      <c r="ER892" s="7"/>
      <c r="ES892" s="7"/>
      <c r="ET892" s="7"/>
      <c r="EU892" s="7"/>
      <c r="EV892" s="7"/>
      <c r="EW892" s="7"/>
      <c r="EX892" s="7"/>
      <c r="EY892" s="7"/>
      <c r="EZ892" s="7"/>
      <c r="FA892" s="7"/>
      <c r="FB892" s="7"/>
      <c r="FC892" s="7"/>
      <c r="FD892" s="7"/>
      <c r="FE892" s="7"/>
      <c r="FF892" s="7"/>
      <c r="FG892" s="7"/>
      <c r="FH892" s="7"/>
      <c r="FI892" s="7"/>
      <c r="FJ892" s="7"/>
      <c r="FK892" s="7"/>
      <c r="FL892" s="7"/>
      <c r="FM892" s="7"/>
      <c r="FN892" s="7"/>
      <c r="FO892" s="7"/>
      <c r="FP892" s="7"/>
      <c r="FQ892" s="7"/>
      <c r="FR892" s="7"/>
      <c r="FS892" s="7"/>
      <c r="FT892" s="7"/>
      <c r="FU892" s="7"/>
      <c r="FV892" s="7"/>
      <c r="FW892" s="7"/>
      <c r="FX892" s="7"/>
      <c r="FY892" s="7"/>
      <c r="FZ892" s="7"/>
      <c r="GA892" s="7"/>
      <c r="GB892" s="7"/>
      <c r="GC892" s="7"/>
      <c r="GD892" s="7"/>
      <c r="GE892" s="7"/>
      <c r="GF892" s="7"/>
      <c r="GG892" s="7"/>
      <c r="GH892" s="7"/>
      <c r="GI892" s="7"/>
      <c r="GJ892" s="7"/>
      <c r="GK892" s="7"/>
      <c r="GL892" s="7"/>
      <c r="GM892" s="7"/>
      <c r="GN892" s="7"/>
      <c r="GO892" s="7"/>
      <c r="GP892" s="7"/>
      <c r="GQ892" s="7"/>
      <c r="GR892" s="7"/>
      <c r="GS892" s="7"/>
      <c r="GT892" s="7"/>
      <c r="GU892" s="7"/>
      <c r="GV892" s="7"/>
      <c r="GW892" s="7"/>
      <c r="GX892" s="7"/>
      <c r="GY892" s="7"/>
      <c r="GZ892" s="7"/>
      <c r="HA892" s="7"/>
      <c r="HB892" s="7"/>
      <c r="HC892" s="7"/>
      <c r="HD892" s="7"/>
      <c r="HE892" s="7"/>
      <c r="HF892" s="7"/>
      <c r="HG892" s="7"/>
      <c r="HH892" s="7"/>
      <c r="HI892" s="7"/>
      <c r="HJ892" s="7"/>
      <c r="HK892" s="7"/>
      <c r="HL892" s="7"/>
      <c r="HM892" s="7"/>
      <c r="HN892" s="7"/>
      <c r="HO892" s="7"/>
      <c r="HP892" s="7"/>
      <c r="HQ892" s="7"/>
      <c r="HR892" s="7"/>
      <c r="HS892" s="7"/>
      <c r="HT892" s="7"/>
      <c r="HU892" s="7"/>
      <c r="HV892" s="7"/>
      <c r="HW892" s="7"/>
      <c r="HX892" s="7"/>
      <c r="HY892" s="7"/>
      <c r="HZ892" s="7"/>
      <c r="IA892" s="7"/>
      <c r="IB892" s="7"/>
      <c r="IC892" s="7"/>
      <c r="ID892" s="7"/>
      <c r="IE892" s="7"/>
      <c r="IF892" s="7"/>
      <c r="IG892" s="7"/>
      <c r="IH892" s="7"/>
      <c r="II892" s="7"/>
      <c r="IJ892" s="7"/>
      <c r="IK892" s="7"/>
      <c r="IL892" s="7"/>
      <c r="IM892" s="7"/>
      <c r="IN892" s="7"/>
      <c r="IO892" s="7"/>
      <c r="IP892" s="7"/>
      <c r="IQ892" s="7"/>
      <c r="IR892" s="7"/>
      <c r="IS892" s="7"/>
      <c r="IT892" s="7"/>
      <c r="IU892" s="7"/>
      <c r="IV892" s="7"/>
      <c r="IW892" s="7"/>
      <c r="IX892" s="7"/>
      <c r="IY892" s="7"/>
      <c r="IZ892" s="7"/>
      <c r="JA892" s="7"/>
      <c r="JB892" s="7"/>
      <c r="JC892" s="7"/>
      <c r="JD892" s="7"/>
      <c r="JE892" s="7"/>
      <c r="JF892" s="7"/>
      <c r="JG892" s="7"/>
      <c r="JH892" s="7"/>
      <c r="JI892" s="7"/>
      <c r="JJ892" s="7"/>
      <c r="JK892" s="7"/>
      <c r="JL892" s="7"/>
      <c r="JM892" s="7"/>
      <c r="JN892" s="7"/>
      <c r="JO892" s="7"/>
      <c r="JP892" s="7"/>
      <c r="JQ892" s="7"/>
      <c r="JR892" s="7"/>
      <c r="JS892" s="7"/>
      <c r="JT892" s="7"/>
      <c r="JU892" s="7"/>
      <c r="JV892" s="7"/>
      <c r="JW892" s="7"/>
      <c r="JX892" s="7"/>
      <c r="JY892" s="7"/>
      <c r="JZ892" s="7"/>
      <c r="KA892" s="7"/>
      <c r="KB892" s="7"/>
      <c r="KC892" s="7"/>
      <c r="KD892" s="7"/>
      <c r="KE892" s="7"/>
      <c r="KF892" s="7"/>
      <c r="KG892" s="7"/>
      <c r="KH892" s="7"/>
      <c r="KI892" s="7"/>
      <c r="KJ892" s="7"/>
      <c r="KK892" s="7"/>
      <c r="KL892" s="7"/>
      <c r="KM892" s="7"/>
      <c r="KN892" s="7"/>
      <c r="KO892" s="7"/>
      <c r="KP892" s="7"/>
      <c r="KQ892" s="7"/>
      <c r="KR892" s="7"/>
      <c r="KS892" s="7"/>
      <c r="KT892" s="7"/>
      <c r="KU892" s="7"/>
      <c r="KV892" s="7"/>
      <c r="KW892" s="7"/>
      <c r="KX892" s="7"/>
      <c r="KY892" s="7"/>
      <c r="KZ892" s="7"/>
      <c r="LA892" s="7"/>
      <c r="LB892" s="7"/>
      <c r="LC892" s="7"/>
      <c r="LD892" s="7"/>
      <c r="LE892" s="7"/>
      <c r="LF892" s="7"/>
      <c r="LG892" s="7"/>
      <c r="LH892" s="7"/>
      <c r="LI892" s="7"/>
      <c r="LJ892" s="7"/>
      <c r="LK892" s="7"/>
      <c r="LL892" s="7"/>
      <c r="LM892" s="7"/>
      <c r="LN892" s="7"/>
      <c r="LO892" s="7"/>
      <c r="LP892" s="7"/>
      <c r="LQ892" s="7"/>
      <c r="LR892" s="7"/>
      <c r="LS892" s="7"/>
      <c r="LT892" s="7"/>
      <c r="LU892" s="7"/>
      <c r="LV892" s="7"/>
      <c r="LW892" s="7"/>
      <c r="LX892" s="7"/>
      <c r="LY892" s="7"/>
      <c r="LZ892" s="7"/>
      <c r="MA892" s="7"/>
      <c r="MB892" s="7"/>
      <c r="MC892" s="7"/>
      <c r="MD892" s="7"/>
      <c r="ME892" s="7"/>
      <c r="MF892" s="7"/>
      <c r="MG892" s="7"/>
      <c r="MH892" s="7"/>
      <c r="MI892" s="7"/>
      <c r="MJ892" s="7"/>
      <c r="MK892" s="7"/>
      <c r="ML892" s="7"/>
      <c r="MM892" s="7"/>
      <c r="MN892" s="7"/>
      <c r="MO892" s="7"/>
      <c r="MP892" s="7"/>
      <c r="MQ892" s="7"/>
      <c r="MR892" s="7"/>
      <c r="MS892" s="7"/>
      <c r="MT892" s="7"/>
      <c r="MU892" s="7"/>
      <c r="MV892" s="7"/>
      <c r="MW892" s="7"/>
      <c r="MX892" s="7"/>
      <c r="MY892" s="7"/>
      <c r="MZ892" s="7"/>
      <c r="NA892" s="7"/>
      <c r="NB892" s="7"/>
      <c r="NC892" s="7"/>
      <c r="ND892" s="7"/>
      <c r="NE892" s="7"/>
      <c r="NF892" s="7"/>
      <c r="NG892" s="7"/>
      <c r="NH892" s="7"/>
      <c r="NI892" s="7"/>
      <c r="NJ892" s="7"/>
      <c r="NK892" s="7"/>
      <c r="NL892" s="7"/>
      <c r="NM892" s="7"/>
      <c r="NN892" s="7"/>
      <c r="NO892" s="7"/>
      <c r="NP892" s="7"/>
      <c r="NQ892" s="7"/>
      <c r="NR892" s="7"/>
      <c r="NS892" s="7"/>
      <c r="NT892" s="7"/>
      <c r="NU892" s="7"/>
      <c r="NV892" s="7"/>
      <c r="NW892" s="7"/>
      <c r="NX892" s="7"/>
      <c r="NY892" s="7"/>
      <c r="NZ892" s="7"/>
      <c r="OA892" s="7"/>
      <c r="OB892" s="7"/>
      <c r="OC892" s="7"/>
      <c r="OD892" s="7"/>
      <c r="OE892" s="7"/>
      <c r="OF892" s="7"/>
      <c r="OG892" s="7"/>
      <c r="OH892" s="7"/>
      <c r="OI892" s="7"/>
      <c r="OJ892" s="7"/>
      <c r="OK892" s="7"/>
      <c r="OL892" s="7"/>
      <c r="OM892" s="7"/>
      <c r="ON892" s="7"/>
      <c r="OO892" s="7"/>
      <c r="OP892" s="7"/>
      <c r="OQ892" s="7"/>
      <c r="OR892" s="7"/>
      <c r="OS892" s="7"/>
      <c r="OT892" s="7"/>
      <c r="OU892" s="7"/>
      <c r="OV892" s="7"/>
      <c r="OW892" s="7"/>
      <c r="OX892" s="7"/>
      <c r="OY892" s="7"/>
      <c r="OZ892" s="7"/>
      <c r="PA892" s="7"/>
      <c r="PB892" s="7"/>
      <c r="PC892" s="7"/>
      <c r="PD892" s="7"/>
      <c r="PE892" s="7"/>
      <c r="PF892" s="7"/>
      <c r="PG892" s="7"/>
      <c r="PH892" s="7"/>
      <c r="PI892" s="7"/>
      <c r="PJ892" s="7"/>
      <c r="PK892" s="7"/>
      <c r="PL892" s="7"/>
      <c r="PM892" s="7"/>
      <c r="PN892" s="7"/>
      <c r="PO892" s="7"/>
      <c r="PP892" s="7"/>
      <c r="PQ892" s="7"/>
      <c r="PR892" s="7"/>
      <c r="PS892" s="7"/>
      <c r="PT892" s="7"/>
      <c r="PU892" s="7"/>
      <c r="PV892" s="7"/>
      <c r="PW892" s="7"/>
      <c r="PX892" s="7"/>
      <c r="PY892" s="7"/>
      <c r="PZ892" s="7"/>
      <c r="QA892" s="7"/>
      <c r="QB892" s="7"/>
      <c r="QC892" s="7"/>
      <c r="QD892" s="7"/>
      <c r="QE892" s="7"/>
      <c r="QF892" s="7"/>
      <c r="QG892" s="7"/>
      <c r="QH892" s="7"/>
      <c r="QI892" s="7"/>
      <c r="QJ892" s="7"/>
      <c r="QK892" s="7"/>
      <c r="QL892" s="7"/>
      <c r="QM892" s="7"/>
      <c r="QN892" s="7"/>
      <c r="QO892" s="7"/>
      <c r="QP892" s="7"/>
      <c r="QQ892" s="7"/>
      <c r="QR892" s="7"/>
      <c r="QS892" s="7"/>
      <c r="QT892" s="7"/>
      <c r="QU892" s="7"/>
      <c r="QV892" s="7"/>
      <c r="QW892" s="7"/>
      <c r="QX892" s="7"/>
      <c r="QY892" s="7"/>
      <c r="QZ892" s="7"/>
      <c r="RA892" s="7"/>
      <c r="RB892" s="7"/>
      <c r="RC892" s="7"/>
      <c r="RD892" s="7"/>
      <c r="RE892" s="7"/>
      <c r="RF892" s="7"/>
      <c r="RG892" s="7"/>
      <c r="RH892" s="7"/>
      <c r="RI892" s="7"/>
      <c r="RJ892" s="7"/>
      <c r="RK892" s="7"/>
      <c r="RL892" s="7"/>
      <c r="RM892" s="7"/>
      <c r="RN892" s="7"/>
      <c r="RO892" s="7"/>
      <c r="RP892" s="7"/>
      <c r="RQ892" s="7"/>
      <c r="RR892" s="7"/>
      <c r="RS892" s="7"/>
      <c r="RT892" s="7"/>
      <c r="RU892" s="7"/>
      <c r="RV892" s="7"/>
      <c r="RW892" s="7"/>
      <c r="RX892" s="7"/>
      <c r="RY892" s="7"/>
      <c r="RZ892" s="7"/>
      <c r="SA892" s="7"/>
      <c r="SB892" s="7"/>
      <c r="SC892" s="7"/>
      <c r="SD892" s="7"/>
      <c r="SE892" s="7"/>
      <c r="SF892" s="7"/>
      <c r="SG892" s="7"/>
      <c r="SH892" s="7"/>
      <c r="SI892" s="7"/>
      <c r="SJ892" s="7"/>
      <c r="SK892" s="7"/>
    </row>
    <row r="893" ht="14.2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  <c r="DT893" s="7"/>
      <c r="DU893" s="7"/>
      <c r="DV893" s="7"/>
      <c r="DW893" s="7"/>
      <c r="DX893" s="7"/>
      <c r="DY893" s="7"/>
      <c r="DZ893" s="7"/>
      <c r="EA893" s="7"/>
      <c r="EB893" s="7"/>
      <c r="EC893" s="7"/>
      <c r="ED893" s="7"/>
      <c r="EE893" s="7"/>
      <c r="EF893" s="7"/>
      <c r="EG893" s="7"/>
      <c r="EH893" s="7"/>
      <c r="EI893" s="7"/>
      <c r="EJ893" s="7"/>
      <c r="EK893" s="7"/>
      <c r="EL893" s="7"/>
      <c r="EM893" s="7"/>
      <c r="EN893" s="7"/>
      <c r="EO893" s="7"/>
      <c r="EP893" s="7"/>
      <c r="EQ893" s="7"/>
      <c r="ER893" s="7"/>
      <c r="ES893" s="7"/>
      <c r="ET893" s="7"/>
      <c r="EU893" s="7"/>
      <c r="EV893" s="7"/>
      <c r="EW893" s="7"/>
      <c r="EX893" s="7"/>
      <c r="EY893" s="7"/>
      <c r="EZ893" s="7"/>
      <c r="FA893" s="7"/>
      <c r="FB893" s="7"/>
      <c r="FC893" s="7"/>
      <c r="FD893" s="7"/>
      <c r="FE893" s="7"/>
      <c r="FF893" s="7"/>
      <c r="FG893" s="7"/>
      <c r="FH893" s="7"/>
      <c r="FI893" s="7"/>
      <c r="FJ893" s="7"/>
      <c r="FK893" s="7"/>
      <c r="FL893" s="7"/>
      <c r="FM893" s="7"/>
      <c r="FN893" s="7"/>
      <c r="FO893" s="7"/>
      <c r="FP893" s="7"/>
      <c r="FQ893" s="7"/>
      <c r="FR893" s="7"/>
      <c r="FS893" s="7"/>
      <c r="FT893" s="7"/>
      <c r="FU893" s="7"/>
      <c r="FV893" s="7"/>
      <c r="FW893" s="7"/>
      <c r="FX893" s="7"/>
      <c r="FY893" s="7"/>
      <c r="FZ893" s="7"/>
      <c r="GA893" s="7"/>
      <c r="GB893" s="7"/>
      <c r="GC893" s="7"/>
      <c r="GD893" s="7"/>
      <c r="GE893" s="7"/>
      <c r="GF893" s="7"/>
      <c r="GG893" s="7"/>
      <c r="GH893" s="7"/>
      <c r="GI893" s="7"/>
      <c r="GJ893" s="7"/>
      <c r="GK893" s="7"/>
      <c r="GL893" s="7"/>
      <c r="GM893" s="7"/>
      <c r="GN893" s="7"/>
      <c r="GO893" s="7"/>
      <c r="GP893" s="7"/>
      <c r="GQ893" s="7"/>
      <c r="GR893" s="7"/>
      <c r="GS893" s="7"/>
      <c r="GT893" s="7"/>
      <c r="GU893" s="7"/>
      <c r="GV893" s="7"/>
      <c r="GW893" s="7"/>
      <c r="GX893" s="7"/>
      <c r="GY893" s="7"/>
      <c r="GZ893" s="7"/>
      <c r="HA893" s="7"/>
      <c r="HB893" s="7"/>
      <c r="HC893" s="7"/>
      <c r="HD893" s="7"/>
      <c r="HE893" s="7"/>
      <c r="HF893" s="7"/>
      <c r="HG893" s="7"/>
      <c r="HH893" s="7"/>
      <c r="HI893" s="7"/>
      <c r="HJ893" s="7"/>
      <c r="HK893" s="7"/>
      <c r="HL893" s="7"/>
      <c r="HM893" s="7"/>
      <c r="HN893" s="7"/>
      <c r="HO893" s="7"/>
      <c r="HP893" s="7"/>
      <c r="HQ893" s="7"/>
      <c r="HR893" s="7"/>
      <c r="HS893" s="7"/>
      <c r="HT893" s="7"/>
      <c r="HU893" s="7"/>
      <c r="HV893" s="7"/>
      <c r="HW893" s="7"/>
      <c r="HX893" s="7"/>
      <c r="HY893" s="7"/>
      <c r="HZ893" s="7"/>
      <c r="IA893" s="7"/>
      <c r="IB893" s="7"/>
      <c r="IC893" s="7"/>
      <c r="ID893" s="7"/>
      <c r="IE893" s="7"/>
      <c r="IF893" s="7"/>
      <c r="IG893" s="7"/>
      <c r="IH893" s="7"/>
      <c r="II893" s="7"/>
      <c r="IJ893" s="7"/>
      <c r="IK893" s="7"/>
      <c r="IL893" s="7"/>
      <c r="IM893" s="7"/>
      <c r="IN893" s="7"/>
      <c r="IO893" s="7"/>
      <c r="IP893" s="7"/>
      <c r="IQ893" s="7"/>
      <c r="IR893" s="7"/>
      <c r="IS893" s="7"/>
      <c r="IT893" s="7"/>
      <c r="IU893" s="7"/>
      <c r="IV893" s="7"/>
      <c r="IW893" s="7"/>
      <c r="IX893" s="7"/>
      <c r="IY893" s="7"/>
      <c r="IZ893" s="7"/>
      <c r="JA893" s="7"/>
      <c r="JB893" s="7"/>
      <c r="JC893" s="7"/>
      <c r="JD893" s="7"/>
      <c r="JE893" s="7"/>
      <c r="JF893" s="7"/>
      <c r="JG893" s="7"/>
      <c r="JH893" s="7"/>
      <c r="JI893" s="7"/>
      <c r="JJ893" s="7"/>
      <c r="JK893" s="7"/>
      <c r="JL893" s="7"/>
      <c r="JM893" s="7"/>
      <c r="JN893" s="7"/>
      <c r="JO893" s="7"/>
      <c r="JP893" s="7"/>
      <c r="JQ893" s="7"/>
      <c r="JR893" s="7"/>
      <c r="JS893" s="7"/>
      <c r="JT893" s="7"/>
      <c r="JU893" s="7"/>
      <c r="JV893" s="7"/>
      <c r="JW893" s="7"/>
      <c r="JX893" s="7"/>
      <c r="JY893" s="7"/>
      <c r="JZ893" s="7"/>
      <c r="KA893" s="7"/>
      <c r="KB893" s="7"/>
      <c r="KC893" s="7"/>
      <c r="KD893" s="7"/>
      <c r="KE893" s="7"/>
      <c r="KF893" s="7"/>
      <c r="KG893" s="7"/>
      <c r="KH893" s="7"/>
      <c r="KI893" s="7"/>
      <c r="KJ893" s="7"/>
      <c r="KK893" s="7"/>
      <c r="KL893" s="7"/>
      <c r="KM893" s="7"/>
      <c r="KN893" s="7"/>
      <c r="KO893" s="7"/>
      <c r="KP893" s="7"/>
      <c r="KQ893" s="7"/>
      <c r="KR893" s="7"/>
      <c r="KS893" s="7"/>
      <c r="KT893" s="7"/>
      <c r="KU893" s="7"/>
      <c r="KV893" s="7"/>
      <c r="KW893" s="7"/>
      <c r="KX893" s="7"/>
      <c r="KY893" s="7"/>
      <c r="KZ893" s="7"/>
      <c r="LA893" s="7"/>
      <c r="LB893" s="7"/>
      <c r="LC893" s="7"/>
      <c r="LD893" s="7"/>
      <c r="LE893" s="7"/>
      <c r="LF893" s="7"/>
      <c r="LG893" s="7"/>
      <c r="LH893" s="7"/>
      <c r="LI893" s="7"/>
      <c r="LJ893" s="7"/>
      <c r="LK893" s="7"/>
      <c r="LL893" s="7"/>
      <c r="LM893" s="7"/>
      <c r="LN893" s="7"/>
      <c r="LO893" s="7"/>
      <c r="LP893" s="7"/>
      <c r="LQ893" s="7"/>
      <c r="LR893" s="7"/>
      <c r="LS893" s="7"/>
      <c r="LT893" s="7"/>
      <c r="LU893" s="7"/>
      <c r="LV893" s="7"/>
      <c r="LW893" s="7"/>
      <c r="LX893" s="7"/>
      <c r="LY893" s="7"/>
      <c r="LZ893" s="7"/>
      <c r="MA893" s="7"/>
      <c r="MB893" s="7"/>
      <c r="MC893" s="7"/>
      <c r="MD893" s="7"/>
      <c r="ME893" s="7"/>
      <c r="MF893" s="7"/>
      <c r="MG893" s="7"/>
      <c r="MH893" s="7"/>
      <c r="MI893" s="7"/>
      <c r="MJ893" s="7"/>
      <c r="MK893" s="7"/>
      <c r="ML893" s="7"/>
      <c r="MM893" s="7"/>
      <c r="MN893" s="7"/>
      <c r="MO893" s="7"/>
      <c r="MP893" s="7"/>
      <c r="MQ893" s="7"/>
      <c r="MR893" s="7"/>
      <c r="MS893" s="7"/>
      <c r="MT893" s="7"/>
      <c r="MU893" s="7"/>
      <c r="MV893" s="7"/>
      <c r="MW893" s="7"/>
      <c r="MX893" s="7"/>
      <c r="MY893" s="7"/>
      <c r="MZ893" s="7"/>
      <c r="NA893" s="7"/>
      <c r="NB893" s="7"/>
      <c r="NC893" s="7"/>
      <c r="ND893" s="7"/>
      <c r="NE893" s="7"/>
      <c r="NF893" s="7"/>
      <c r="NG893" s="7"/>
      <c r="NH893" s="7"/>
      <c r="NI893" s="7"/>
      <c r="NJ893" s="7"/>
      <c r="NK893" s="7"/>
      <c r="NL893" s="7"/>
      <c r="NM893" s="7"/>
      <c r="NN893" s="7"/>
      <c r="NO893" s="7"/>
      <c r="NP893" s="7"/>
      <c r="NQ893" s="7"/>
      <c r="NR893" s="7"/>
      <c r="NS893" s="7"/>
      <c r="NT893" s="7"/>
      <c r="NU893" s="7"/>
      <c r="NV893" s="7"/>
      <c r="NW893" s="7"/>
      <c r="NX893" s="7"/>
      <c r="NY893" s="7"/>
      <c r="NZ893" s="7"/>
      <c r="OA893" s="7"/>
      <c r="OB893" s="7"/>
      <c r="OC893" s="7"/>
      <c r="OD893" s="7"/>
      <c r="OE893" s="7"/>
      <c r="OF893" s="7"/>
      <c r="OG893" s="7"/>
      <c r="OH893" s="7"/>
      <c r="OI893" s="7"/>
      <c r="OJ893" s="7"/>
      <c r="OK893" s="7"/>
      <c r="OL893" s="7"/>
      <c r="OM893" s="7"/>
      <c r="ON893" s="7"/>
      <c r="OO893" s="7"/>
      <c r="OP893" s="7"/>
      <c r="OQ893" s="7"/>
      <c r="OR893" s="7"/>
      <c r="OS893" s="7"/>
      <c r="OT893" s="7"/>
      <c r="OU893" s="7"/>
      <c r="OV893" s="7"/>
      <c r="OW893" s="7"/>
      <c r="OX893" s="7"/>
      <c r="OY893" s="7"/>
      <c r="OZ893" s="7"/>
      <c r="PA893" s="7"/>
      <c r="PB893" s="7"/>
      <c r="PC893" s="7"/>
      <c r="PD893" s="7"/>
      <c r="PE893" s="7"/>
      <c r="PF893" s="7"/>
      <c r="PG893" s="7"/>
      <c r="PH893" s="7"/>
      <c r="PI893" s="7"/>
      <c r="PJ893" s="7"/>
      <c r="PK893" s="7"/>
      <c r="PL893" s="7"/>
      <c r="PM893" s="7"/>
      <c r="PN893" s="7"/>
      <c r="PO893" s="7"/>
      <c r="PP893" s="7"/>
      <c r="PQ893" s="7"/>
      <c r="PR893" s="7"/>
      <c r="PS893" s="7"/>
      <c r="PT893" s="7"/>
      <c r="PU893" s="7"/>
      <c r="PV893" s="7"/>
      <c r="PW893" s="7"/>
      <c r="PX893" s="7"/>
      <c r="PY893" s="7"/>
      <c r="PZ893" s="7"/>
      <c r="QA893" s="7"/>
      <c r="QB893" s="7"/>
      <c r="QC893" s="7"/>
      <c r="QD893" s="7"/>
      <c r="QE893" s="7"/>
      <c r="QF893" s="7"/>
      <c r="QG893" s="7"/>
      <c r="QH893" s="7"/>
      <c r="QI893" s="7"/>
      <c r="QJ893" s="7"/>
      <c r="QK893" s="7"/>
      <c r="QL893" s="7"/>
      <c r="QM893" s="7"/>
      <c r="QN893" s="7"/>
      <c r="QO893" s="7"/>
      <c r="QP893" s="7"/>
      <c r="QQ893" s="7"/>
      <c r="QR893" s="7"/>
      <c r="QS893" s="7"/>
      <c r="QT893" s="7"/>
      <c r="QU893" s="7"/>
      <c r="QV893" s="7"/>
      <c r="QW893" s="7"/>
      <c r="QX893" s="7"/>
      <c r="QY893" s="7"/>
      <c r="QZ893" s="7"/>
      <c r="RA893" s="7"/>
      <c r="RB893" s="7"/>
      <c r="RC893" s="7"/>
      <c r="RD893" s="7"/>
      <c r="RE893" s="7"/>
      <c r="RF893" s="7"/>
      <c r="RG893" s="7"/>
      <c r="RH893" s="7"/>
      <c r="RI893" s="7"/>
      <c r="RJ893" s="7"/>
      <c r="RK893" s="7"/>
      <c r="RL893" s="7"/>
      <c r="RM893" s="7"/>
      <c r="RN893" s="7"/>
      <c r="RO893" s="7"/>
      <c r="RP893" s="7"/>
      <c r="RQ893" s="7"/>
      <c r="RR893" s="7"/>
      <c r="RS893" s="7"/>
      <c r="RT893" s="7"/>
      <c r="RU893" s="7"/>
      <c r="RV893" s="7"/>
      <c r="RW893" s="7"/>
      <c r="RX893" s="7"/>
      <c r="RY893" s="7"/>
      <c r="RZ893" s="7"/>
      <c r="SA893" s="7"/>
      <c r="SB893" s="7"/>
      <c r="SC893" s="7"/>
      <c r="SD893" s="7"/>
      <c r="SE893" s="7"/>
      <c r="SF893" s="7"/>
      <c r="SG893" s="7"/>
      <c r="SH893" s="7"/>
      <c r="SI893" s="7"/>
      <c r="SJ893" s="7"/>
      <c r="SK893" s="7"/>
    </row>
    <row r="894" ht="14.2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  <c r="DT894" s="7"/>
      <c r="DU894" s="7"/>
      <c r="DV894" s="7"/>
      <c r="DW894" s="7"/>
      <c r="DX894" s="7"/>
      <c r="DY894" s="7"/>
      <c r="DZ894" s="7"/>
      <c r="EA894" s="7"/>
      <c r="EB894" s="7"/>
      <c r="EC894" s="7"/>
      <c r="ED894" s="7"/>
      <c r="EE894" s="7"/>
      <c r="EF894" s="7"/>
      <c r="EG894" s="7"/>
      <c r="EH894" s="7"/>
      <c r="EI894" s="7"/>
      <c r="EJ894" s="7"/>
      <c r="EK894" s="7"/>
      <c r="EL894" s="7"/>
      <c r="EM894" s="7"/>
      <c r="EN894" s="7"/>
      <c r="EO894" s="7"/>
      <c r="EP894" s="7"/>
      <c r="EQ894" s="7"/>
      <c r="ER894" s="7"/>
      <c r="ES894" s="7"/>
      <c r="ET894" s="7"/>
      <c r="EU894" s="7"/>
      <c r="EV894" s="7"/>
      <c r="EW894" s="7"/>
      <c r="EX894" s="7"/>
      <c r="EY894" s="7"/>
      <c r="EZ894" s="7"/>
      <c r="FA894" s="7"/>
      <c r="FB894" s="7"/>
      <c r="FC894" s="7"/>
      <c r="FD894" s="7"/>
      <c r="FE894" s="7"/>
      <c r="FF894" s="7"/>
      <c r="FG894" s="7"/>
      <c r="FH894" s="7"/>
      <c r="FI894" s="7"/>
      <c r="FJ894" s="7"/>
      <c r="FK894" s="7"/>
      <c r="FL894" s="7"/>
      <c r="FM894" s="7"/>
      <c r="FN894" s="7"/>
      <c r="FO894" s="7"/>
      <c r="FP894" s="7"/>
      <c r="FQ894" s="7"/>
      <c r="FR894" s="7"/>
      <c r="FS894" s="7"/>
      <c r="FT894" s="7"/>
      <c r="FU894" s="7"/>
      <c r="FV894" s="7"/>
      <c r="FW894" s="7"/>
      <c r="FX894" s="7"/>
      <c r="FY894" s="7"/>
      <c r="FZ894" s="7"/>
      <c r="GA894" s="7"/>
      <c r="GB894" s="7"/>
      <c r="GC894" s="7"/>
      <c r="GD894" s="7"/>
      <c r="GE894" s="7"/>
      <c r="GF894" s="7"/>
      <c r="GG894" s="7"/>
      <c r="GH894" s="7"/>
      <c r="GI894" s="7"/>
      <c r="GJ894" s="7"/>
      <c r="GK894" s="7"/>
      <c r="GL894" s="7"/>
      <c r="GM894" s="7"/>
      <c r="GN894" s="7"/>
      <c r="GO894" s="7"/>
      <c r="GP894" s="7"/>
      <c r="GQ894" s="7"/>
      <c r="GR894" s="7"/>
      <c r="GS894" s="7"/>
      <c r="GT894" s="7"/>
      <c r="GU894" s="7"/>
      <c r="GV894" s="7"/>
      <c r="GW894" s="7"/>
      <c r="GX894" s="7"/>
      <c r="GY894" s="7"/>
      <c r="GZ894" s="7"/>
      <c r="HA894" s="7"/>
      <c r="HB894" s="7"/>
      <c r="HC894" s="7"/>
      <c r="HD894" s="7"/>
      <c r="HE894" s="7"/>
      <c r="HF894" s="7"/>
      <c r="HG894" s="7"/>
      <c r="HH894" s="7"/>
      <c r="HI894" s="7"/>
      <c r="HJ894" s="7"/>
      <c r="HK894" s="7"/>
      <c r="HL894" s="7"/>
      <c r="HM894" s="7"/>
      <c r="HN894" s="7"/>
      <c r="HO894" s="7"/>
      <c r="HP894" s="7"/>
      <c r="HQ894" s="7"/>
      <c r="HR894" s="7"/>
      <c r="HS894" s="7"/>
      <c r="HT894" s="7"/>
      <c r="HU894" s="7"/>
      <c r="HV894" s="7"/>
      <c r="HW894" s="7"/>
      <c r="HX894" s="7"/>
      <c r="HY894" s="7"/>
      <c r="HZ894" s="7"/>
      <c r="IA894" s="7"/>
      <c r="IB894" s="7"/>
      <c r="IC894" s="7"/>
      <c r="ID894" s="7"/>
      <c r="IE894" s="7"/>
      <c r="IF894" s="7"/>
      <c r="IG894" s="7"/>
      <c r="IH894" s="7"/>
      <c r="II894" s="7"/>
      <c r="IJ894" s="7"/>
      <c r="IK894" s="7"/>
      <c r="IL894" s="7"/>
      <c r="IM894" s="7"/>
      <c r="IN894" s="7"/>
      <c r="IO894" s="7"/>
      <c r="IP894" s="7"/>
      <c r="IQ894" s="7"/>
      <c r="IR894" s="7"/>
      <c r="IS894" s="7"/>
      <c r="IT894" s="7"/>
      <c r="IU894" s="7"/>
      <c r="IV894" s="7"/>
      <c r="IW894" s="7"/>
      <c r="IX894" s="7"/>
      <c r="IY894" s="7"/>
      <c r="IZ894" s="7"/>
      <c r="JA894" s="7"/>
      <c r="JB894" s="7"/>
      <c r="JC894" s="7"/>
      <c r="JD894" s="7"/>
      <c r="JE894" s="7"/>
      <c r="JF894" s="7"/>
      <c r="JG894" s="7"/>
      <c r="JH894" s="7"/>
      <c r="JI894" s="7"/>
      <c r="JJ894" s="7"/>
      <c r="JK894" s="7"/>
      <c r="JL894" s="7"/>
      <c r="JM894" s="7"/>
      <c r="JN894" s="7"/>
      <c r="JO894" s="7"/>
      <c r="JP894" s="7"/>
      <c r="JQ894" s="7"/>
      <c r="JR894" s="7"/>
      <c r="JS894" s="7"/>
      <c r="JT894" s="7"/>
      <c r="JU894" s="7"/>
      <c r="JV894" s="7"/>
      <c r="JW894" s="7"/>
      <c r="JX894" s="7"/>
      <c r="JY894" s="7"/>
      <c r="JZ894" s="7"/>
      <c r="KA894" s="7"/>
      <c r="KB894" s="7"/>
      <c r="KC894" s="7"/>
      <c r="KD894" s="7"/>
      <c r="KE894" s="7"/>
      <c r="KF894" s="7"/>
      <c r="KG894" s="7"/>
      <c r="KH894" s="7"/>
      <c r="KI894" s="7"/>
      <c r="KJ894" s="7"/>
      <c r="KK894" s="7"/>
      <c r="KL894" s="7"/>
      <c r="KM894" s="7"/>
      <c r="KN894" s="7"/>
      <c r="KO894" s="7"/>
      <c r="KP894" s="7"/>
      <c r="KQ894" s="7"/>
      <c r="KR894" s="7"/>
      <c r="KS894" s="7"/>
      <c r="KT894" s="7"/>
      <c r="KU894" s="7"/>
      <c r="KV894" s="7"/>
      <c r="KW894" s="7"/>
      <c r="KX894" s="7"/>
      <c r="KY894" s="7"/>
      <c r="KZ894" s="7"/>
      <c r="LA894" s="7"/>
      <c r="LB894" s="7"/>
      <c r="LC894" s="7"/>
      <c r="LD894" s="7"/>
      <c r="LE894" s="7"/>
      <c r="LF894" s="7"/>
      <c r="LG894" s="7"/>
      <c r="LH894" s="7"/>
      <c r="LI894" s="7"/>
      <c r="LJ894" s="7"/>
      <c r="LK894" s="7"/>
      <c r="LL894" s="7"/>
      <c r="LM894" s="7"/>
      <c r="LN894" s="7"/>
      <c r="LO894" s="7"/>
      <c r="LP894" s="7"/>
      <c r="LQ894" s="7"/>
      <c r="LR894" s="7"/>
      <c r="LS894" s="7"/>
      <c r="LT894" s="7"/>
      <c r="LU894" s="7"/>
      <c r="LV894" s="7"/>
      <c r="LW894" s="7"/>
      <c r="LX894" s="7"/>
      <c r="LY894" s="7"/>
      <c r="LZ894" s="7"/>
      <c r="MA894" s="7"/>
      <c r="MB894" s="7"/>
      <c r="MC894" s="7"/>
      <c r="MD894" s="7"/>
      <c r="ME894" s="7"/>
      <c r="MF894" s="7"/>
      <c r="MG894" s="7"/>
      <c r="MH894" s="7"/>
      <c r="MI894" s="7"/>
      <c r="MJ894" s="7"/>
      <c r="MK894" s="7"/>
      <c r="ML894" s="7"/>
      <c r="MM894" s="7"/>
      <c r="MN894" s="7"/>
      <c r="MO894" s="7"/>
      <c r="MP894" s="7"/>
      <c r="MQ894" s="7"/>
      <c r="MR894" s="7"/>
      <c r="MS894" s="7"/>
      <c r="MT894" s="7"/>
      <c r="MU894" s="7"/>
      <c r="MV894" s="7"/>
      <c r="MW894" s="7"/>
      <c r="MX894" s="7"/>
      <c r="MY894" s="7"/>
      <c r="MZ894" s="7"/>
      <c r="NA894" s="7"/>
      <c r="NB894" s="7"/>
      <c r="NC894" s="7"/>
      <c r="ND894" s="7"/>
      <c r="NE894" s="7"/>
      <c r="NF894" s="7"/>
      <c r="NG894" s="7"/>
      <c r="NH894" s="7"/>
      <c r="NI894" s="7"/>
      <c r="NJ894" s="7"/>
      <c r="NK894" s="7"/>
      <c r="NL894" s="7"/>
      <c r="NM894" s="7"/>
      <c r="NN894" s="7"/>
      <c r="NO894" s="7"/>
      <c r="NP894" s="7"/>
      <c r="NQ894" s="7"/>
      <c r="NR894" s="7"/>
      <c r="NS894" s="7"/>
      <c r="NT894" s="7"/>
      <c r="NU894" s="7"/>
      <c r="NV894" s="7"/>
      <c r="NW894" s="7"/>
      <c r="NX894" s="7"/>
      <c r="NY894" s="7"/>
      <c r="NZ894" s="7"/>
      <c r="OA894" s="7"/>
      <c r="OB894" s="7"/>
      <c r="OC894" s="7"/>
      <c r="OD894" s="7"/>
      <c r="OE894" s="7"/>
      <c r="OF894" s="7"/>
      <c r="OG894" s="7"/>
      <c r="OH894" s="7"/>
      <c r="OI894" s="7"/>
      <c r="OJ894" s="7"/>
      <c r="OK894" s="7"/>
      <c r="OL894" s="7"/>
      <c r="OM894" s="7"/>
      <c r="ON894" s="7"/>
      <c r="OO894" s="7"/>
      <c r="OP894" s="7"/>
      <c r="OQ894" s="7"/>
      <c r="OR894" s="7"/>
      <c r="OS894" s="7"/>
      <c r="OT894" s="7"/>
      <c r="OU894" s="7"/>
      <c r="OV894" s="7"/>
      <c r="OW894" s="7"/>
      <c r="OX894" s="7"/>
      <c r="OY894" s="7"/>
      <c r="OZ894" s="7"/>
      <c r="PA894" s="7"/>
      <c r="PB894" s="7"/>
      <c r="PC894" s="7"/>
      <c r="PD894" s="7"/>
      <c r="PE894" s="7"/>
      <c r="PF894" s="7"/>
      <c r="PG894" s="7"/>
      <c r="PH894" s="7"/>
      <c r="PI894" s="7"/>
      <c r="PJ894" s="7"/>
      <c r="PK894" s="7"/>
      <c r="PL894" s="7"/>
      <c r="PM894" s="7"/>
      <c r="PN894" s="7"/>
      <c r="PO894" s="7"/>
      <c r="PP894" s="7"/>
      <c r="PQ894" s="7"/>
      <c r="PR894" s="7"/>
      <c r="PS894" s="7"/>
      <c r="PT894" s="7"/>
      <c r="PU894" s="7"/>
      <c r="PV894" s="7"/>
      <c r="PW894" s="7"/>
      <c r="PX894" s="7"/>
      <c r="PY894" s="7"/>
      <c r="PZ894" s="7"/>
      <c r="QA894" s="7"/>
      <c r="QB894" s="7"/>
      <c r="QC894" s="7"/>
      <c r="QD894" s="7"/>
      <c r="QE894" s="7"/>
      <c r="QF894" s="7"/>
      <c r="QG894" s="7"/>
      <c r="QH894" s="7"/>
      <c r="QI894" s="7"/>
      <c r="QJ894" s="7"/>
      <c r="QK894" s="7"/>
      <c r="QL894" s="7"/>
      <c r="QM894" s="7"/>
      <c r="QN894" s="7"/>
      <c r="QO894" s="7"/>
      <c r="QP894" s="7"/>
      <c r="QQ894" s="7"/>
      <c r="QR894" s="7"/>
      <c r="QS894" s="7"/>
      <c r="QT894" s="7"/>
      <c r="QU894" s="7"/>
      <c r="QV894" s="7"/>
      <c r="QW894" s="7"/>
      <c r="QX894" s="7"/>
      <c r="QY894" s="7"/>
      <c r="QZ894" s="7"/>
      <c r="RA894" s="7"/>
      <c r="RB894" s="7"/>
      <c r="RC894" s="7"/>
      <c r="RD894" s="7"/>
      <c r="RE894" s="7"/>
      <c r="RF894" s="7"/>
      <c r="RG894" s="7"/>
      <c r="RH894" s="7"/>
      <c r="RI894" s="7"/>
      <c r="RJ894" s="7"/>
      <c r="RK894" s="7"/>
      <c r="RL894" s="7"/>
      <c r="RM894" s="7"/>
      <c r="RN894" s="7"/>
      <c r="RO894" s="7"/>
      <c r="RP894" s="7"/>
      <c r="RQ894" s="7"/>
      <c r="RR894" s="7"/>
      <c r="RS894" s="7"/>
      <c r="RT894" s="7"/>
      <c r="RU894" s="7"/>
      <c r="RV894" s="7"/>
      <c r="RW894" s="7"/>
      <c r="RX894" s="7"/>
      <c r="RY894" s="7"/>
      <c r="RZ894" s="7"/>
      <c r="SA894" s="7"/>
      <c r="SB894" s="7"/>
      <c r="SC894" s="7"/>
      <c r="SD894" s="7"/>
      <c r="SE894" s="7"/>
      <c r="SF894" s="7"/>
      <c r="SG894" s="7"/>
      <c r="SH894" s="7"/>
      <c r="SI894" s="7"/>
      <c r="SJ894" s="7"/>
      <c r="SK894" s="7"/>
    </row>
    <row r="895" ht="14.2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  <c r="DT895" s="7"/>
      <c r="DU895" s="7"/>
      <c r="DV895" s="7"/>
      <c r="DW895" s="7"/>
      <c r="DX895" s="7"/>
      <c r="DY895" s="7"/>
      <c r="DZ895" s="7"/>
      <c r="EA895" s="7"/>
      <c r="EB895" s="7"/>
      <c r="EC895" s="7"/>
      <c r="ED895" s="7"/>
      <c r="EE895" s="7"/>
      <c r="EF895" s="7"/>
      <c r="EG895" s="7"/>
      <c r="EH895" s="7"/>
      <c r="EI895" s="7"/>
      <c r="EJ895" s="7"/>
      <c r="EK895" s="7"/>
      <c r="EL895" s="7"/>
      <c r="EM895" s="7"/>
      <c r="EN895" s="7"/>
      <c r="EO895" s="7"/>
      <c r="EP895" s="7"/>
      <c r="EQ895" s="7"/>
      <c r="ER895" s="7"/>
      <c r="ES895" s="7"/>
      <c r="ET895" s="7"/>
      <c r="EU895" s="7"/>
      <c r="EV895" s="7"/>
      <c r="EW895" s="7"/>
      <c r="EX895" s="7"/>
      <c r="EY895" s="7"/>
      <c r="EZ895" s="7"/>
      <c r="FA895" s="7"/>
      <c r="FB895" s="7"/>
      <c r="FC895" s="7"/>
      <c r="FD895" s="7"/>
      <c r="FE895" s="7"/>
      <c r="FF895" s="7"/>
      <c r="FG895" s="7"/>
      <c r="FH895" s="7"/>
      <c r="FI895" s="7"/>
      <c r="FJ895" s="7"/>
      <c r="FK895" s="7"/>
      <c r="FL895" s="7"/>
      <c r="FM895" s="7"/>
      <c r="FN895" s="7"/>
      <c r="FO895" s="7"/>
      <c r="FP895" s="7"/>
      <c r="FQ895" s="7"/>
      <c r="FR895" s="7"/>
      <c r="FS895" s="7"/>
      <c r="FT895" s="7"/>
      <c r="FU895" s="7"/>
      <c r="FV895" s="7"/>
      <c r="FW895" s="7"/>
      <c r="FX895" s="7"/>
      <c r="FY895" s="7"/>
      <c r="FZ895" s="7"/>
      <c r="GA895" s="7"/>
      <c r="GB895" s="7"/>
      <c r="GC895" s="7"/>
      <c r="GD895" s="7"/>
      <c r="GE895" s="7"/>
      <c r="GF895" s="7"/>
      <c r="GG895" s="7"/>
      <c r="GH895" s="7"/>
      <c r="GI895" s="7"/>
      <c r="GJ895" s="7"/>
      <c r="GK895" s="7"/>
      <c r="GL895" s="7"/>
      <c r="GM895" s="7"/>
      <c r="GN895" s="7"/>
      <c r="GO895" s="7"/>
      <c r="GP895" s="7"/>
      <c r="GQ895" s="7"/>
      <c r="GR895" s="7"/>
      <c r="GS895" s="7"/>
      <c r="GT895" s="7"/>
      <c r="GU895" s="7"/>
      <c r="GV895" s="7"/>
      <c r="GW895" s="7"/>
      <c r="GX895" s="7"/>
      <c r="GY895" s="7"/>
      <c r="GZ895" s="7"/>
      <c r="HA895" s="7"/>
      <c r="HB895" s="7"/>
      <c r="HC895" s="7"/>
      <c r="HD895" s="7"/>
      <c r="HE895" s="7"/>
      <c r="HF895" s="7"/>
      <c r="HG895" s="7"/>
      <c r="HH895" s="7"/>
      <c r="HI895" s="7"/>
      <c r="HJ895" s="7"/>
      <c r="HK895" s="7"/>
      <c r="HL895" s="7"/>
      <c r="HM895" s="7"/>
      <c r="HN895" s="7"/>
      <c r="HO895" s="7"/>
      <c r="HP895" s="7"/>
      <c r="HQ895" s="7"/>
      <c r="HR895" s="7"/>
      <c r="HS895" s="7"/>
      <c r="HT895" s="7"/>
      <c r="HU895" s="7"/>
      <c r="HV895" s="7"/>
      <c r="HW895" s="7"/>
      <c r="HX895" s="7"/>
      <c r="HY895" s="7"/>
      <c r="HZ895" s="7"/>
      <c r="IA895" s="7"/>
      <c r="IB895" s="7"/>
      <c r="IC895" s="7"/>
      <c r="ID895" s="7"/>
      <c r="IE895" s="7"/>
      <c r="IF895" s="7"/>
      <c r="IG895" s="7"/>
      <c r="IH895" s="7"/>
      <c r="II895" s="7"/>
      <c r="IJ895" s="7"/>
      <c r="IK895" s="7"/>
      <c r="IL895" s="7"/>
      <c r="IM895" s="7"/>
      <c r="IN895" s="7"/>
      <c r="IO895" s="7"/>
      <c r="IP895" s="7"/>
      <c r="IQ895" s="7"/>
      <c r="IR895" s="7"/>
      <c r="IS895" s="7"/>
      <c r="IT895" s="7"/>
      <c r="IU895" s="7"/>
      <c r="IV895" s="7"/>
      <c r="IW895" s="7"/>
      <c r="IX895" s="7"/>
      <c r="IY895" s="7"/>
      <c r="IZ895" s="7"/>
      <c r="JA895" s="7"/>
      <c r="JB895" s="7"/>
      <c r="JC895" s="7"/>
      <c r="JD895" s="7"/>
      <c r="JE895" s="7"/>
      <c r="JF895" s="7"/>
      <c r="JG895" s="7"/>
      <c r="JH895" s="7"/>
      <c r="JI895" s="7"/>
      <c r="JJ895" s="7"/>
      <c r="JK895" s="7"/>
      <c r="JL895" s="7"/>
      <c r="JM895" s="7"/>
      <c r="JN895" s="7"/>
      <c r="JO895" s="7"/>
      <c r="JP895" s="7"/>
      <c r="JQ895" s="7"/>
      <c r="JR895" s="7"/>
      <c r="JS895" s="7"/>
      <c r="JT895" s="7"/>
      <c r="JU895" s="7"/>
      <c r="JV895" s="7"/>
      <c r="JW895" s="7"/>
      <c r="JX895" s="7"/>
      <c r="JY895" s="7"/>
      <c r="JZ895" s="7"/>
      <c r="KA895" s="7"/>
      <c r="KB895" s="7"/>
      <c r="KC895" s="7"/>
      <c r="KD895" s="7"/>
      <c r="KE895" s="7"/>
      <c r="KF895" s="7"/>
      <c r="KG895" s="7"/>
      <c r="KH895" s="7"/>
      <c r="KI895" s="7"/>
      <c r="KJ895" s="7"/>
      <c r="KK895" s="7"/>
      <c r="KL895" s="7"/>
      <c r="KM895" s="7"/>
      <c r="KN895" s="7"/>
      <c r="KO895" s="7"/>
      <c r="KP895" s="7"/>
      <c r="KQ895" s="7"/>
      <c r="KR895" s="7"/>
      <c r="KS895" s="7"/>
      <c r="KT895" s="7"/>
      <c r="KU895" s="7"/>
      <c r="KV895" s="7"/>
      <c r="KW895" s="7"/>
      <c r="KX895" s="7"/>
      <c r="KY895" s="7"/>
      <c r="KZ895" s="7"/>
      <c r="LA895" s="7"/>
      <c r="LB895" s="7"/>
      <c r="LC895" s="7"/>
      <c r="LD895" s="7"/>
      <c r="LE895" s="7"/>
      <c r="LF895" s="7"/>
      <c r="LG895" s="7"/>
      <c r="LH895" s="7"/>
      <c r="LI895" s="7"/>
      <c r="LJ895" s="7"/>
      <c r="LK895" s="7"/>
      <c r="LL895" s="7"/>
      <c r="LM895" s="7"/>
      <c r="LN895" s="7"/>
      <c r="LO895" s="7"/>
      <c r="LP895" s="7"/>
      <c r="LQ895" s="7"/>
      <c r="LR895" s="7"/>
      <c r="LS895" s="7"/>
      <c r="LT895" s="7"/>
      <c r="LU895" s="7"/>
      <c r="LV895" s="7"/>
      <c r="LW895" s="7"/>
      <c r="LX895" s="7"/>
      <c r="LY895" s="7"/>
      <c r="LZ895" s="7"/>
      <c r="MA895" s="7"/>
      <c r="MB895" s="7"/>
      <c r="MC895" s="7"/>
      <c r="MD895" s="7"/>
      <c r="ME895" s="7"/>
      <c r="MF895" s="7"/>
      <c r="MG895" s="7"/>
      <c r="MH895" s="7"/>
      <c r="MI895" s="7"/>
      <c r="MJ895" s="7"/>
      <c r="MK895" s="7"/>
      <c r="ML895" s="7"/>
      <c r="MM895" s="7"/>
      <c r="MN895" s="7"/>
      <c r="MO895" s="7"/>
      <c r="MP895" s="7"/>
      <c r="MQ895" s="7"/>
      <c r="MR895" s="7"/>
      <c r="MS895" s="7"/>
      <c r="MT895" s="7"/>
      <c r="MU895" s="7"/>
      <c r="MV895" s="7"/>
      <c r="MW895" s="7"/>
      <c r="MX895" s="7"/>
      <c r="MY895" s="7"/>
      <c r="MZ895" s="7"/>
      <c r="NA895" s="7"/>
      <c r="NB895" s="7"/>
      <c r="NC895" s="7"/>
      <c r="ND895" s="7"/>
      <c r="NE895" s="7"/>
      <c r="NF895" s="7"/>
      <c r="NG895" s="7"/>
      <c r="NH895" s="7"/>
      <c r="NI895" s="7"/>
      <c r="NJ895" s="7"/>
      <c r="NK895" s="7"/>
      <c r="NL895" s="7"/>
      <c r="NM895" s="7"/>
      <c r="NN895" s="7"/>
      <c r="NO895" s="7"/>
      <c r="NP895" s="7"/>
      <c r="NQ895" s="7"/>
      <c r="NR895" s="7"/>
      <c r="NS895" s="7"/>
      <c r="NT895" s="7"/>
      <c r="NU895" s="7"/>
      <c r="NV895" s="7"/>
      <c r="NW895" s="7"/>
      <c r="NX895" s="7"/>
      <c r="NY895" s="7"/>
      <c r="NZ895" s="7"/>
      <c r="OA895" s="7"/>
      <c r="OB895" s="7"/>
      <c r="OC895" s="7"/>
      <c r="OD895" s="7"/>
      <c r="OE895" s="7"/>
      <c r="OF895" s="7"/>
      <c r="OG895" s="7"/>
      <c r="OH895" s="7"/>
      <c r="OI895" s="7"/>
      <c r="OJ895" s="7"/>
      <c r="OK895" s="7"/>
      <c r="OL895" s="7"/>
      <c r="OM895" s="7"/>
      <c r="ON895" s="7"/>
      <c r="OO895" s="7"/>
      <c r="OP895" s="7"/>
      <c r="OQ895" s="7"/>
      <c r="OR895" s="7"/>
      <c r="OS895" s="7"/>
      <c r="OT895" s="7"/>
      <c r="OU895" s="7"/>
      <c r="OV895" s="7"/>
      <c r="OW895" s="7"/>
      <c r="OX895" s="7"/>
      <c r="OY895" s="7"/>
      <c r="OZ895" s="7"/>
      <c r="PA895" s="7"/>
      <c r="PB895" s="7"/>
      <c r="PC895" s="7"/>
      <c r="PD895" s="7"/>
      <c r="PE895" s="7"/>
      <c r="PF895" s="7"/>
      <c r="PG895" s="7"/>
      <c r="PH895" s="7"/>
      <c r="PI895" s="7"/>
      <c r="PJ895" s="7"/>
      <c r="PK895" s="7"/>
      <c r="PL895" s="7"/>
      <c r="PM895" s="7"/>
      <c r="PN895" s="7"/>
      <c r="PO895" s="7"/>
      <c r="PP895" s="7"/>
      <c r="PQ895" s="7"/>
      <c r="PR895" s="7"/>
      <c r="PS895" s="7"/>
      <c r="PT895" s="7"/>
      <c r="PU895" s="7"/>
      <c r="PV895" s="7"/>
      <c r="PW895" s="7"/>
      <c r="PX895" s="7"/>
      <c r="PY895" s="7"/>
      <c r="PZ895" s="7"/>
      <c r="QA895" s="7"/>
      <c r="QB895" s="7"/>
      <c r="QC895" s="7"/>
      <c r="QD895" s="7"/>
      <c r="QE895" s="7"/>
      <c r="QF895" s="7"/>
      <c r="QG895" s="7"/>
      <c r="QH895" s="7"/>
      <c r="QI895" s="7"/>
      <c r="QJ895" s="7"/>
      <c r="QK895" s="7"/>
      <c r="QL895" s="7"/>
      <c r="QM895" s="7"/>
      <c r="QN895" s="7"/>
      <c r="QO895" s="7"/>
      <c r="QP895" s="7"/>
      <c r="QQ895" s="7"/>
      <c r="QR895" s="7"/>
      <c r="QS895" s="7"/>
      <c r="QT895" s="7"/>
      <c r="QU895" s="7"/>
      <c r="QV895" s="7"/>
      <c r="QW895" s="7"/>
      <c r="QX895" s="7"/>
      <c r="QY895" s="7"/>
      <c r="QZ895" s="7"/>
      <c r="RA895" s="7"/>
      <c r="RB895" s="7"/>
      <c r="RC895" s="7"/>
      <c r="RD895" s="7"/>
      <c r="RE895" s="7"/>
      <c r="RF895" s="7"/>
      <c r="RG895" s="7"/>
      <c r="RH895" s="7"/>
      <c r="RI895" s="7"/>
      <c r="RJ895" s="7"/>
      <c r="RK895" s="7"/>
      <c r="RL895" s="7"/>
      <c r="RM895" s="7"/>
      <c r="RN895" s="7"/>
      <c r="RO895" s="7"/>
      <c r="RP895" s="7"/>
      <c r="RQ895" s="7"/>
      <c r="RR895" s="7"/>
      <c r="RS895" s="7"/>
      <c r="RT895" s="7"/>
      <c r="RU895" s="7"/>
      <c r="RV895" s="7"/>
      <c r="RW895" s="7"/>
      <c r="RX895" s="7"/>
      <c r="RY895" s="7"/>
      <c r="RZ895" s="7"/>
      <c r="SA895" s="7"/>
      <c r="SB895" s="7"/>
      <c r="SC895" s="7"/>
      <c r="SD895" s="7"/>
      <c r="SE895" s="7"/>
      <c r="SF895" s="7"/>
      <c r="SG895" s="7"/>
      <c r="SH895" s="7"/>
      <c r="SI895" s="7"/>
      <c r="SJ895" s="7"/>
      <c r="SK895" s="7"/>
    </row>
    <row r="896" ht="14.2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  <c r="DT896" s="7"/>
      <c r="DU896" s="7"/>
      <c r="DV896" s="7"/>
      <c r="DW896" s="7"/>
      <c r="DX896" s="7"/>
      <c r="DY896" s="7"/>
      <c r="DZ896" s="7"/>
      <c r="EA896" s="7"/>
      <c r="EB896" s="7"/>
      <c r="EC896" s="7"/>
      <c r="ED896" s="7"/>
      <c r="EE896" s="7"/>
      <c r="EF896" s="7"/>
      <c r="EG896" s="7"/>
      <c r="EH896" s="7"/>
      <c r="EI896" s="7"/>
      <c r="EJ896" s="7"/>
      <c r="EK896" s="7"/>
      <c r="EL896" s="7"/>
      <c r="EM896" s="7"/>
      <c r="EN896" s="7"/>
      <c r="EO896" s="7"/>
      <c r="EP896" s="7"/>
      <c r="EQ896" s="7"/>
      <c r="ER896" s="7"/>
      <c r="ES896" s="7"/>
      <c r="ET896" s="7"/>
      <c r="EU896" s="7"/>
      <c r="EV896" s="7"/>
      <c r="EW896" s="7"/>
      <c r="EX896" s="7"/>
      <c r="EY896" s="7"/>
      <c r="EZ896" s="7"/>
      <c r="FA896" s="7"/>
      <c r="FB896" s="7"/>
      <c r="FC896" s="7"/>
      <c r="FD896" s="7"/>
      <c r="FE896" s="7"/>
      <c r="FF896" s="7"/>
      <c r="FG896" s="7"/>
      <c r="FH896" s="7"/>
      <c r="FI896" s="7"/>
      <c r="FJ896" s="7"/>
      <c r="FK896" s="7"/>
      <c r="FL896" s="7"/>
      <c r="FM896" s="7"/>
      <c r="FN896" s="7"/>
      <c r="FO896" s="7"/>
      <c r="FP896" s="7"/>
      <c r="FQ896" s="7"/>
      <c r="FR896" s="7"/>
      <c r="FS896" s="7"/>
      <c r="FT896" s="7"/>
      <c r="FU896" s="7"/>
      <c r="FV896" s="7"/>
      <c r="FW896" s="7"/>
      <c r="FX896" s="7"/>
      <c r="FY896" s="7"/>
      <c r="FZ896" s="7"/>
      <c r="GA896" s="7"/>
      <c r="GB896" s="7"/>
      <c r="GC896" s="7"/>
      <c r="GD896" s="7"/>
      <c r="GE896" s="7"/>
      <c r="GF896" s="7"/>
      <c r="GG896" s="7"/>
      <c r="GH896" s="7"/>
      <c r="GI896" s="7"/>
      <c r="GJ896" s="7"/>
      <c r="GK896" s="7"/>
      <c r="GL896" s="7"/>
      <c r="GM896" s="7"/>
      <c r="GN896" s="7"/>
      <c r="GO896" s="7"/>
      <c r="GP896" s="7"/>
      <c r="GQ896" s="7"/>
      <c r="GR896" s="7"/>
      <c r="GS896" s="7"/>
      <c r="GT896" s="7"/>
      <c r="GU896" s="7"/>
      <c r="GV896" s="7"/>
      <c r="GW896" s="7"/>
      <c r="GX896" s="7"/>
      <c r="GY896" s="7"/>
      <c r="GZ896" s="7"/>
      <c r="HA896" s="7"/>
      <c r="HB896" s="7"/>
      <c r="HC896" s="7"/>
      <c r="HD896" s="7"/>
      <c r="HE896" s="7"/>
      <c r="HF896" s="7"/>
      <c r="HG896" s="7"/>
      <c r="HH896" s="7"/>
      <c r="HI896" s="7"/>
      <c r="HJ896" s="7"/>
      <c r="HK896" s="7"/>
      <c r="HL896" s="7"/>
      <c r="HM896" s="7"/>
      <c r="HN896" s="7"/>
      <c r="HO896" s="7"/>
      <c r="HP896" s="7"/>
      <c r="HQ896" s="7"/>
      <c r="HR896" s="7"/>
      <c r="HS896" s="7"/>
      <c r="HT896" s="7"/>
      <c r="HU896" s="7"/>
      <c r="HV896" s="7"/>
      <c r="HW896" s="7"/>
      <c r="HX896" s="7"/>
      <c r="HY896" s="7"/>
      <c r="HZ896" s="7"/>
      <c r="IA896" s="7"/>
      <c r="IB896" s="7"/>
      <c r="IC896" s="7"/>
      <c r="ID896" s="7"/>
      <c r="IE896" s="7"/>
      <c r="IF896" s="7"/>
      <c r="IG896" s="7"/>
      <c r="IH896" s="7"/>
      <c r="II896" s="7"/>
      <c r="IJ896" s="7"/>
      <c r="IK896" s="7"/>
      <c r="IL896" s="7"/>
      <c r="IM896" s="7"/>
      <c r="IN896" s="7"/>
      <c r="IO896" s="7"/>
      <c r="IP896" s="7"/>
      <c r="IQ896" s="7"/>
      <c r="IR896" s="7"/>
      <c r="IS896" s="7"/>
      <c r="IT896" s="7"/>
      <c r="IU896" s="7"/>
      <c r="IV896" s="7"/>
      <c r="IW896" s="7"/>
      <c r="IX896" s="7"/>
      <c r="IY896" s="7"/>
      <c r="IZ896" s="7"/>
      <c r="JA896" s="7"/>
      <c r="JB896" s="7"/>
      <c r="JC896" s="7"/>
      <c r="JD896" s="7"/>
      <c r="JE896" s="7"/>
      <c r="JF896" s="7"/>
      <c r="JG896" s="7"/>
      <c r="JH896" s="7"/>
      <c r="JI896" s="7"/>
      <c r="JJ896" s="7"/>
      <c r="JK896" s="7"/>
      <c r="JL896" s="7"/>
      <c r="JM896" s="7"/>
      <c r="JN896" s="7"/>
      <c r="JO896" s="7"/>
      <c r="JP896" s="7"/>
      <c r="JQ896" s="7"/>
      <c r="JR896" s="7"/>
      <c r="JS896" s="7"/>
      <c r="JT896" s="7"/>
      <c r="JU896" s="7"/>
      <c r="JV896" s="7"/>
      <c r="JW896" s="7"/>
      <c r="JX896" s="7"/>
      <c r="JY896" s="7"/>
      <c r="JZ896" s="7"/>
      <c r="KA896" s="7"/>
      <c r="KB896" s="7"/>
      <c r="KC896" s="7"/>
      <c r="KD896" s="7"/>
      <c r="KE896" s="7"/>
      <c r="KF896" s="7"/>
      <c r="KG896" s="7"/>
      <c r="KH896" s="7"/>
      <c r="KI896" s="7"/>
      <c r="KJ896" s="7"/>
      <c r="KK896" s="7"/>
      <c r="KL896" s="7"/>
      <c r="KM896" s="7"/>
      <c r="KN896" s="7"/>
      <c r="KO896" s="7"/>
      <c r="KP896" s="7"/>
      <c r="KQ896" s="7"/>
      <c r="KR896" s="7"/>
      <c r="KS896" s="7"/>
      <c r="KT896" s="7"/>
      <c r="KU896" s="7"/>
      <c r="KV896" s="7"/>
      <c r="KW896" s="7"/>
      <c r="KX896" s="7"/>
      <c r="KY896" s="7"/>
      <c r="KZ896" s="7"/>
      <c r="LA896" s="7"/>
      <c r="LB896" s="7"/>
      <c r="LC896" s="7"/>
      <c r="LD896" s="7"/>
      <c r="LE896" s="7"/>
      <c r="LF896" s="7"/>
      <c r="LG896" s="7"/>
      <c r="LH896" s="7"/>
      <c r="LI896" s="7"/>
      <c r="LJ896" s="7"/>
      <c r="LK896" s="7"/>
      <c r="LL896" s="7"/>
      <c r="LM896" s="7"/>
      <c r="LN896" s="7"/>
      <c r="LO896" s="7"/>
      <c r="LP896" s="7"/>
      <c r="LQ896" s="7"/>
      <c r="LR896" s="7"/>
      <c r="LS896" s="7"/>
      <c r="LT896" s="7"/>
      <c r="LU896" s="7"/>
      <c r="LV896" s="7"/>
      <c r="LW896" s="7"/>
      <c r="LX896" s="7"/>
      <c r="LY896" s="7"/>
      <c r="LZ896" s="7"/>
      <c r="MA896" s="7"/>
      <c r="MB896" s="7"/>
      <c r="MC896" s="7"/>
      <c r="MD896" s="7"/>
      <c r="ME896" s="7"/>
      <c r="MF896" s="7"/>
      <c r="MG896" s="7"/>
      <c r="MH896" s="7"/>
      <c r="MI896" s="7"/>
      <c r="MJ896" s="7"/>
      <c r="MK896" s="7"/>
      <c r="ML896" s="7"/>
      <c r="MM896" s="7"/>
      <c r="MN896" s="7"/>
      <c r="MO896" s="7"/>
      <c r="MP896" s="7"/>
      <c r="MQ896" s="7"/>
      <c r="MR896" s="7"/>
      <c r="MS896" s="7"/>
      <c r="MT896" s="7"/>
      <c r="MU896" s="7"/>
      <c r="MV896" s="7"/>
      <c r="MW896" s="7"/>
      <c r="MX896" s="7"/>
      <c r="MY896" s="7"/>
      <c r="MZ896" s="7"/>
      <c r="NA896" s="7"/>
      <c r="NB896" s="7"/>
      <c r="NC896" s="7"/>
      <c r="ND896" s="7"/>
      <c r="NE896" s="7"/>
      <c r="NF896" s="7"/>
      <c r="NG896" s="7"/>
      <c r="NH896" s="7"/>
      <c r="NI896" s="7"/>
      <c r="NJ896" s="7"/>
      <c r="NK896" s="7"/>
      <c r="NL896" s="7"/>
      <c r="NM896" s="7"/>
      <c r="NN896" s="7"/>
      <c r="NO896" s="7"/>
      <c r="NP896" s="7"/>
      <c r="NQ896" s="7"/>
      <c r="NR896" s="7"/>
      <c r="NS896" s="7"/>
      <c r="NT896" s="7"/>
      <c r="NU896" s="7"/>
      <c r="NV896" s="7"/>
      <c r="NW896" s="7"/>
      <c r="NX896" s="7"/>
      <c r="NY896" s="7"/>
      <c r="NZ896" s="7"/>
      <c r="OA896" s="7"/>
      <c r="OB896" s="7"/>
      <c r="OC896" s="7"/>
      <c r="OD896" s="7"/>
      <c r="OE896" s="7"/>
      <c r="OF896" s="7"/>
      <c r="OG896" s="7"/>
      <c r="OH896" s="7"/>
      <c r="OI896" s="7"/>
      <c r="OJ896" s="7"/>
      <c r="OK896" s="7"/>
      <c r="OL896" s="7"/>
      <c r="OM896" s="7"/>
      <c r="ON896" s="7"/>
      <c r="OO896" s="7"/>
      <c r="OP896" s="7"/>
      <c r="OQ896" s="7"/>
      <c r="OR896" s="7"/>
      <c r="OS896" s="7"/>
      <c r="OT896" s="7"/>
      <c r="OU896" s="7"/>
      <c r="OV896" s="7"/>
      <c r="OW896" s="7"/>
      <c r="OX896" s="7"/>
      <c r="OY896" s="7"/>
      <c r="OZ896" s="7"/>
      <c r="PA896" s="7"/>
      <c r="PB896" s="7"/>
      <c r="PC896" s="7"/>
      <c r="PD896" s="7"/>
      <c r="PE896" s="7"/>
      <c r="PF896" s="7"/>
      <c r="PG896" s="7"/>
      <c r="PH896" s="7"/>
      <c r="PI896" s="7"/>
      <c r="PJ896" s="7"/>
      <c r="PK896" s="7"/>
      <c r="PL896" s="7"/>
      <c r="PM896" s="7"/>
      <c r="PN896" s="7"/>
      <c r="PO896" s="7"/>
      <c r="PP896" s="7"/>
      <c r="PQ896" s="7"/>
      <c r="PR896" s="7"/>
      <c r="PS896" s="7"/>
      <c r="PT896" s="7"/>
      <c r="PU896" s="7"/>
      <c r="PV896" s="7"/>
      <c r="PW896" s="7"/>
      <c r="PX896" s="7"/>
      <c r="PY896" s="7"/>
      <c r="PZ896" s="7"/>
      <c r="QA896" s="7"/>
      <c r="QB896" s="7"/>
      <c r="QC896" s="7"/>
      <c r="QD896" s="7"/>
      <c r="QE896" s="7"/>
      <c r="QF896" s="7"/>
      <c r="QG896" s="7"/>
      <c r="QH896" s="7"/>
      <c r="QI896" s="7"/>
      <c r="QJ896" s="7"/>
      <c r="QK896" s="7"/>
      <c r="QL896" s="7"/>
      <c r="QM896" s="7"/>
      <c r="QN896" s="7"/>
      <c r="QO896" s="7"/>
      <c r="QP896" s="7"/>
      <c r="QQ896" s="7"/>
      <c r="QR896" s="7"/>
      <c r="QS896" s="7"/>
      <c r="QT896" s="7"/>
      <c r="QU896" s="7"/>
      <c r="QV896" s="7"/>
      <c r="QW896" s="7"/>
      <c r="QX896" s="7"/>
      <c r="QY896" s="7"/>
      <c r="QZ896" s="7"/>
      <c r="RA896" s="7"/>
      <c r="RB896" s="7"/>
      <c r="RC896" s="7"/>
      <c r="RD896" s="7"/>
      <c r="RE896" s="7"/>
      <c r="RF896" s="7"/>
      <c r="RG896" s="7"/>
      <c r="RH896" s="7"/>
      <c r="RI896" s="7"/>
      <c r="RJ896" s="7"/>
      <c r="RK896" s="7"/>
      <c r="RL896" s="7"/>
      <c r="RM896" s="7"/>
      <c r="RN896" s="7"/>
      <c r="RO896" s="7"/>
      <c r="RP896" s="7"/>
      <c r="RQ896" s="7"/>
      <c r="RR896" s="7"/>
      <c r="RS896" s="7"/>
      <c r="RT896" s="7"/>
      <c r="RU896" s="7"/>
      <c r="RV896" s="7"/>
      <c r="RW896" s="7"/>
      <c r="RX896" s="7"/>
      <c r="RY896" s="7"/>
      <c r="RZ896" s="7"/>
      <c r="SA896" s="7"/>
      <c r="SB896" s="7"/>
      <c r="SC896" s="7"/>
      <c r="SD896" s="7"/>
      <c r="SE896" s="7"/>
      <c r="SF896" s="7"/>
      <c r="SG896" s="7"/>
      <c r="SH896" s="7"/>
      <c r="SI896" s="7"/>
      <c r="SJ896" s="7"/>
      <c r="SK896" s="7"/>
    </row>
    <row r="897" ht="14.2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  <c r="DT897" s="7"/>
      <c r="DU897" s="7"/>
      <c r="DV897" s="7"/>
      <c r="DW897" s="7"/>
      <c r="DX897" s="7"/>
      <c r="DY897" s="7"/>
      <c r="DZ897" s="7"/>
      <c r="EA897" s="7"/>
      <c r="EB897" s="7"/>
      <c r="EC897" s="7"/>
      <c r="ED897" s="7"/>
      <c r="EE897" s="7"/>
      <c r="EF897" s="7"/>
      <c r="EG897" s="7"/>
      <c r="EH897" s="7"/>
      <c r="EI897" s="7"/>
      <c r="EJ897" s="7"/>
      <c r="EK897" s="7"/>
      <c r="EL897" s="7"/>
      <c r="EM897" s="7"/>
      <c r="EN897" s="7"/>
      <c r="EO897" s="7"/>
      <c r="EP897" s="7"/>
      <c r="EQ897" s="7"/>
      <c r="ER897" s="7"/>
      <c r="ES897" s="7"/>
      <c r="ET897" s="7"/>
      <c r="EU897" s="7"/>
      <c r="EV897" s="7"/>
      <c r="EW897" s="7"/>
      <c r="EX897" s="7"/>
      <c r="EY897" s="7"/>
      <c r="EZ897" s="7"/>
      <c r="FA897" s="7"/>
      <c r="FB897" s="7"/>
      <c r="FC897" s="7"/>
      <c r="FD897" s="7"/>
      <c r="FE897" s="7"/>
      <c r="FF897" s="7"/>
      <c r="FG897" s="7"/>
      <c r="FH897" s="7"/>
      <c r="FI897" s="7"/>
      <c r="FJ897" s="7"/>
      <c r="FK897" s="7"/>
      <c r="FL897" s="7"/>
      <c r="FM897" s="7"/>
      <c r="FN897" s="7"/>
      <c r="FO897" s="7"/>
      <c r="FP897" s="7"/>
      <c r="FQ897" s="7"/>
      <c r="FR897" s="7"/>
      <c r="FS897" s="7"/>
      <c r="FT897" s="7"/>
      <c r="FU897" s="7"/>
      <c r="FV897" s="7"/>
      <c r="FW897" s="7"/>
      <c r="FX897" s="7"/>
      <c r="FY897" s="7"/>
      <c r="FZ897" s="7"/>
      <c r="GA897" s="7"/>
      <c r="GB897" s="7"/>
      <c r="GC897" s="7"/>
      <c r="GD897" s="7"/>
      <c r="GE897" s="7"/>
      <c r="GF897" s="7"/>
      <c r="GG897" s="7"/>
      <c r="GH897" s="7"/>
      <c r="GI897" s="7"/>
      <c r="GJ897" s="7"/>
      <c r="GK897" s="7"/>
      <c r="GL897" s="7"/>
      <c r="GM897" s="7"/>
      <c r="GN897" s="7"/>
      <c r="GO897" s="7"/>
      <c r="GP897" s="7"/>
      <c r="GQ897" s="7"/>
      <c r="GR897" s="7"/>
      <c r="GS897" s="7"/>
      <c r="GT897" s="7"/>
      <c r="GU897" s="7"/>
      <c r="GV897" s="7"/>
      <c r="GW897" s="7"/>
      <c r="GX897" s="7"/>
      <c r="GY897" s="7"/>
      <c r="GZ897" s="7"/>
      <c r="HA897" s="7"/>
      <c r="HB897" s="7"/>
      <c r="HC897" s="7"/>
      <c r="HD897" s="7"/>
      <c r="HE897" s="7"/>
      <c r="HF897" s="7"/>
      <c r="HG897" s="7"/>
      <c r="HH897" s="7"/>
      <c r="HI897" s="7"/>
      <c r="HJ897" s="7"/>
      <c r="HK897" s="7"/>
      <c r="HL897" s="7"/>
      <c r="HM897" s="7"/>
      <c r="HN897" s="7"/>
      <c r="HO897" s="7"/>
      <c r="HP897" s="7"/>
      <c r="HQ897" s="7"/>
      <c r="HR897" s="7"/>
      <c r="HS897" s="7"/>
      <c r="HT897" s="7"/>
      <c r="HU897" s="7"/>
      <c r="HV897" s="7"/>
      <c r="HW897" s="7"/>
      <c r="HX897" s="7"/>
      <c r="HY897" s="7"/>
      <c r="HZ897" s="7"/>
      <c r="IA897" s="7"/>
      <c r="IB897" s="7"/>
      <c r="IC897" s="7"/>
      <c r="ID897" s="7"/>
      <c r="IE897" s="7"/>
      <c r="IF897" s="7"/>
      <c r="IG897" s="7"/>
      <c r="IH897" s="7"/>
      <c r="II897" s="7"/>
      <c r="IJ897" s="7"/>
      <c r="IK897" s="7"/>
      <c r="IL897" s="7"/>
      <c r="IM897" s="7"/>
      <c r="IN897" s="7"/>
      <c r="IO897" s="7"/>
      <c r="IP897" s="7"/>
      <c r="IQ897" s="7"/>
      <c r="IR897" s="7"/>
      <c r="IS897" s="7"/>
      <c r="IT897" s="7"/>
      <c r="IU897" s="7"/>
      <c r="IV897" s="7"/>
      <c r="IW897" s="7"/>
      <c r="IX897" s="7"/>
      <c r="IY897" s="7"/>
      <c r="IZ897" s="7"/>
      <c r="JA897" s="7"/>
      <c r="JB897" s="7"/>
      <c r="JC897" s="7"/>
      <c r="JD897" s="7"/>
      <c r="JE897" s="7"/>
      <c r="JF897" s="7"/>
      <c r="JG897" s="7"/>
      <c r="JH897" s="7"/>
      <c r="JI897" s="7"/>
      <c r="JJ897" s="7"/>
      <c r="JK897" s="7"/>
      <c r="JL897" s="7"/>
      <c r="JM897" s="7"/>
      <c r="JN897" s="7"/>
      <c r="JO897" s="7"/>
      <c r="JP897" s="7"/>
      <c r="JQ897" s="7"/>
      <c r="JR897" s="7"/>
      <c r="JS897" s="7"/>
      <c r="JT897" s="7"/>
      <c r="JU897" s="7"/>
      <c r="JV897" s="7"/>
      <c r="JW897" s="7"/>
      <c r="JX897" s="7"/>
      <c r="JY897" s="7"/>
      <c r="JZ897" s="7"/>
      <c r="KA897" s="7"/>
      <c r="KB897" s="7"/>
      <c r="KC897" s="7"/>
      <c r="KD897" s="7"/>
      <c r="KE897" s="7"/>
      <c r="KF897" s="7"/>
      <c r="KG897" s="7"/>
      <c r="KH897" s="7"/>
      <c r="KI897" s="7"/>
      <c r="KJ897" s="7"/>
      <c r="KK897" s="7"/>
      <c r="KL897" s="7"/>
      <c r="KM897" s="7"/>
      <c r="KN897" s="7"/>
      <c r="KO897" s="7"/>
      <c r="KP897" s="7"/>
      <c r="KQ897" s="7"/>
      <c r="KR897" s="7"/>
      <c r="KS897" s="7"/>
      <c r="KT897" s="7"/>
      <c r="KU897" s="7"/>
      <c r="KV897" s="7"/>
      <c r="KW897" s="7"/>
      <c r="KX897" s="7"/>
      <c r="KY897" s="7"/>
      <c r="KZ897" s="7"/>
      <c r="LA897" s="7"/>
      <c r="LB897" s="7"/>
      <c r="LC897" s="7"/>
      <c r="LD897" s="7"/>
      <c r="LE897" s="7"/>
      <c r="LF897" s="7"/>
      <c r="LG897" s="7"/>
      <c r="LH897" s="7"/>
      <c r="LI897" s="7"/>
      <c r="LJ897" s="7"/>
      <c r="LK897" s="7"/>
      <c r="LL897" s="7"/>
      <c r="LM897" s="7"/>
      <c r="LN897" s="7"/>
      <c r="LO897" s="7"/>
      <c r="LP897" s="7"/>
      <c r="LQ897" s="7"/>
      <c r="LR897" s="7"/>
      <c r="LS897" s="7"/>
      <c r="LT897" s="7"/>
      <c r="LU897" s="7"/>
      <c r="LV897" s="7"/>
      <c r="LW897" s="7"/>
      <c r="LX897" s="7"/>
      <c r="LY897" s="7"/>
      <c r="LZ897" s="7"/>
      <c r="MA897" s="7"/>
      <c r="MB897" s="7"/>
      <c r="MC897" s="7"/>
      <c r="MD897" s="7"/>
      <c r="ME897" s="7"/>
      <c r="MF897" s="7"/>
      <c r="MG897" s="7"/>
      <c r="MH897" s="7"/>
      <c r="MI897" s="7"/>
      <c r="MJ897" s="7"/>
      <c r="MK897" s="7"/>
      <c r="ML897" s="7"/>
      <c r="MM897" s="7"/>
      <c r="MN897" s="7"/>
      <c r="MO897" s="7"/>
      <c r="MP897" s="7"/>
      <c r="MQ897" s="7"/>
      <c r="MR897" s="7"/>
      <c r="MS897" s="7"/>
      <c r="MT897" s="7"/>
      <c r="MU897" s="7"/>
      <c r="MV897" s="7"/>
      <c r="MW897" s="7"/>
      <c r="MX897" s="7"/>
      <c r="MY897" s="7"/>
      <c r="MZ897" s="7"/>
      <c r="NA897" s="7"/>
      <c r="NB897" s="7"/>
      <c r="NC897" s="7"/>
      <c r="ND897" s="7"/>
      <c r="NE897" s="7"/>
      <c r="NF897" s="7"/>
      <c r="NG897" s="7"/>
      <c r="NH897" s="7"/>
      <c r="NI897" s="7"/>
      <c r="NJ897" s="7"/>
      <c r="NK897" s="7"/>
      <c r="NL897" s="7"/>
      <c r="NM897" s="7"/>
      <c r="NN897" s="7"/>
      <c r="NO897" s="7"/>
      <c r="NP897" s="7"/>
      <c r="NQ897" s="7"/>
      <c r="NR897" s="7"/>
      <c r="NS897" s="7"/>
      <c r="NT897" s="7"/>
      <c r="NU897" s="7"/>
      <c r="NV897" s="7"/>
      <c r="NW897" s="7"/>
      <c r="NX897" s="7"/>
      <c r="NY897" s="7"/>
      <c r="NZ897" s="7"/>
      <c r="OA897" s="7"/>
      <c r="OB897" s="7"/>
      <c r="OC897" s="7"/>
      <c r="OD897" s="7"/>
      <c r="OE897" s="7"/>
      <c r="OF897" s="7"/>
      <c r="OG897" s="7"/>
      <c r="OH897" s="7"/>
      <c r="OI897" s="7"/>
      <c r="OJ897" s="7"/>
      <c r="OK897" s="7"/>
      <c r="OL897" s="7"/>
      <c r="OM897" s="7"/>
      <c r="ON897" s="7"/>
      <c r="OO897" s="7"/>
      <c r="OP897" s="7"/>
      <c r="OQ897" s="7"/>
      <c r="OR897" s="7"/>
      <c r="OS897" s="7"/>
      <c r="OT897" s="7"/>
      <c r="OU897" s="7"/>
      <c r="OV897" s="7"/>
      <c r="OW897" s="7"/>
      <c r="OX897" s="7"/>
      <c r="OY897" s="7"/>
      <c r="OZ897" s="7"/>
      <c r="PA897" s="7"/>
      <c r="PB897" s="7"/>
      <c r="PC897" s="7"/>
      <c r="PD897" s="7"/>
      <c r="PE897" s="7"/>
      <c r="PF897" s="7"/>
      <c r="PG897" s="7"/>
      <c r="PH897" s="7"/>
      <c r="PI897" s="7"/>
      <c r="PJ897" s="7"/>
      <c r="PK897" s="7"/>
      <c r="PL897" s="7"/>
      <c r="PM897" s="7"/>
      <c r="PN897" s="7"/>
      <c r="PO897" s="7"/>
      <c r="PP897" s="7"/>
      <c r="PQ897" s="7"/>
      <c r="PR897" s="7"/>
      <c r="PS897" s="7"/>
      <c r="PT897" s="7"/>
      <c r="PU897" s="7"/>
      <c r="PV897" s="7"/>
      <c r="PW897" s="7"/>
      <c r="PX897" s="7"/>
      <c r="PY897" s="7"/>
      <c r="PZ897" s="7"/>
      <c r="QA897" s="7"/>
      <c r="QB897" s="7"/>
      <c r="QC897" s="7"/>
      <c r="QD897" s="7"/>
      <c r="QE897" s="7"/>
      <c r="QF897" s="7"/>
      <c r="QG897" s="7"/>
      <c r="QH897" s="7"/>
      <c r="QI897" s="7"/>
      <c r="QJ897" s="7"/>
      <c r="QK897" s="7"/>
      <c r="QL897" s="7"/>
      <c r="QM897" s="7"/>
      <c r="QN897" s="7"/>
      <c r="QO897" s="7"/>
      <c r="QP897" s="7"/>
      <c r="QQ897" s="7"/>
      <c r="QR897" s="7"/>
      <c r="QS897" s="7"/>
      <c r="QT897" s="7"/>
      <c r="QU897" s="7"/>
      <c r="QV897" s="7"/>
      <c r="QW897" s="7"/>
      <c r="QX897" s="7"/>
      <c r="QY897" s="7"/>
      <c r="QZ897" s="7"/>
      <c r="RA897" s="7"/>
      <c r="RB897" s="7"/>
      <c r="RC897" s="7"/>
      <c r="RD897" s="7"/>
      <c r="RE897" s="7"/>
      <c r="RF897" s="7"/>
      <c r="RG897" s="7"/>
      <c r="RH897" s="7"/>
      <c r="RI897" s="7"/>
      <c r="RJ897" s="7"/>
      <c r="RK897" s="7"/>
      <c r="RL897" s="7"/>
      <c r="RM897" s="7"/>
      <c r="RN897" s="7"/>
      <c r="RO897" s="7"/>
      <c r="RP897" s="7"/>
      <c r="RQ897" s="7"/>
      <c r="RR897" s="7"/>
      <c r="RS897" s="7"/>
      <c r="RT897" s="7"/>
      <c r="RU897" s="7"/>
      <c r="RV897" s="7"/>
      <c r="RW897" s="7"/>
      <c r="RX897" s="7"/>
      <c r="RY897" s="7"/>
      <c r="RZ897" s="7"/>
      <c r="SA897" s="7"/>
      <c r="SB897" s="7"/>
      <c r="SC897" s="7"/>
      <c r="SD897" s="7"/>
      <c r="SE897" s="7"/>
      <c r="SF897" s="7"/>
      <c r="SG897" s="7"/>
      <c r="SH897" s="7"/>
      <c r="SI897" s="7"/>
      <c r="SJ897" s="7"/>
      <c r="SK897" s="7"/>
    </row>
    <row r="898" ht="14.2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  <c r="DT898" s="7"/>
      <c r="DU898" s="7"/>
      <c r="DV898" s="7"/>
      <c r="DW898" s="7"/>
      <c r="DX898" s="7"/>
      <c r="DY898" s="7"/>
      <c r="DZ898" s="7"/>
      <c r="EA898" s="7"/>
      <c r="EB898" s="7"/>
      <c r="EC898" s="7"/>
      <c r="ED898" s="7"/>
      <c r="EE898" s="7"/>
      <c r="EF898" s="7"/>
      <c r="EG898" s="7"/>
      <c r="EH898" s="7"/>
      <c r="EI898" s="7"/>
      <c r="EJ898" s="7"/>
      <c r="EK898" s="7"/>
      <c r="EL898" s="7"/>
      <c r="EM898" s="7"/>
      <c r="EN898" s="7"/>
      <c r="EO898" s="7"/>
      <c r="EP898" s="7"/>
      <c r="EQ898" s="7"/>
      <c r="ER898" s="7"/>
      <c r="ES898" s="7"/>
      <c r="ET898" s="7"/>
      <c r="EU898" s="7"/>
      <c r="EV898" s="7"/>
      <c r="EW898" s="7"/>
      <c r="EX898" s="7"/>
      <c r="EY898" s="7"/>
      <c r="EZ898" s="7"/>
      <c r="FA898" s="7"/>
      <c r="FB898" s="7"/>
      <c r="FC898" s="7"/>
      <c r="FD898" s="7"/>
      <c r="FE898" s="7"/>
      <c r="FF898" s="7"/>
      <c r="FG898" s="7"/>
      <c r="FH898" s="7"/>
      <c r="FI898" s="7"/>
      <c r="FJ898" s="7"/>
      <c r="FK898" s="7"/>
      <c r="FL898" s="7"/>
      <c r="FM898" s="7"/>
      <c r="FN898" s="7"/>
      <c r="FO898" s="7"/>
      <c r="FP898" s="7"/>
      <c r="FQ898" s="7"/>
      <c r="FR898" s="7"/>
      <c r="FS898" s="7"/>
      <c r="FT898" s="7"/>
      <c r="FU898" s="7"/>
      <c r="FV898" s="7"/>
      <c r="FW898" s="7"/>
      <c r="FX898" s="7"/>
      <c r="FY898" s="7"/>
      <c r="FZ898" s="7"/>
      <c r="GA898" s="7"/>
      <c r="GB898" s="7"/>
      <c r="GC898" s="7"/>
      <c r="GD898" s="7"/>
      <c r="GE898" s="7"/>
      <c r="GF898" s="7"/>
      <c r="GG898" s="7"/>
      <c r="GH898" s="7"/>
      <c r="GI898" s="7"/>
      <c r="GJ898" s="7"/>
      <c r="GK898" s="7"/>
      <c r="GL898" s="7"/>
      <c r="GM898" s="7"/>
      <c r="GN898" s="7"/>
      <c r="GO898" s="7"/>
      <c r="GP898" s="7"/>
      <c r="GQ898" s="7"/>
      <c r="GR898" s="7"/>
      <c r="GS898" s="7"/>
      <c r="GT898" s="7"/>
      <c r="GU898" s="7"/>
      <c r="GV898" s="7"/>
      <c r="GW898" s="7"/>
      <c r="GX898" s="7"/>
      <c r="GY898" s="7"/>
      <c r="GZ898" s="7"/>
      <c r="HA898" s="7"/>
      <c r="HB898" s="7"/>
      <c r="HC898" s="7"/>
      <c r="HD898" s="7"/>
      <c r="HE898" s="7"/>
      <c r="HF898" s="7"/>
      <c r="HG898" s="7"/>
      <c r="HH898" s="7"/>
      <c r="HI898" s="7"/>
      <c r="HJ898" s="7"/>
      <c r="HK898" s="7"/>
      <c r="HL898" s="7"/>
      <c r="HM898" s="7"/>
      <c r="HN898" s="7"/>
      <c r="HO898" s="7"/>
      <c r="HP898" s="7"/>
      <c r="HQ898" s="7"/>
      <c r="HR898" s="7"/>
      <c r="HS898" s="7"/>
      <c r="HT898" s="7"/>
      <c r="HU898" s="7"/>
      <c r="HV898" s="7"/>
      <c r="HW898" s="7"/>
      <c r="HX898" s="7"/>
      <c r="HY898" s="7"/>
      <c r="HZ898" s="7"/>
      <c r="IA898" s="7"/>
      <c r="IB898" s="7"/>
      <c r="IC898" s="7"/>
      <c r="ID898" s="7"/>
      <c r="IE898" s="7"/>
      <c r="IF898" s="7"/>
      <c r="IG898" s="7"/>
      <c r="IH898" s="7"/>
      <c r="II898" s="7"/>
      <c r="IJ898" s="7"/>
      <c r="IK898" s="7"/>
      <c r="IL898" s="7"/>
      <c r="IM898" s="7"/>
      <c r="IN898" s="7"/>
      <c r="IO898" s="7"/>
      <c r="IP898" s="7"/>
      <c r="IQ898" s="7"/>
      <c r="IR898" s="7"/>
      <c r="IS898" s="7"/>
      <c r="IT898" s="7"/>
      <c r="IU898" s="7"/>
      <c r="IV898" s="7"/>
      <c r="IW898" s="7"/>
      <c r="IX898" s="7"/>
      <c r="IY898" s="7"/>
      <c r="IZ898" s="7"/>
      <c r="JA898" s="7"/>
      <c r="JB898" s="7"/>
      <c r="JC898" s="7"/>
      <c r="JD898" s="7"/>
      <c r="JE898" s="7"/>
      <c r="JF898" s="7"/>
      <c r="JG898" s="7"/>
      <c r="JH898" s="7"/>
      <c r="JI898" s="7"/>
      <c r="JJ898" s="7"/>
      <c r="JK898" s="7"/>
      <c r="JL898" s="7"/>
      <c r="JM898" s="7"/>
      <c r="JN898" s="7"/>
      <c r="JO898" s="7"/>
      <c r="JP898" s="7"/>
      <c r="JQ898" s="7"/>
      <c r="JR898" s="7"/>
      <c r="JS898" s="7"/>
      <c r="JT898" s="7"/>
      <c r="JU898" s="7"/>
      <c r="JV898" s="7"/>
      <c r="JW898" s="7"/>
      <c r="JX898" s="7"/>
      <c r="JY898" s="7"/>
      <c r="JZ898" s="7"/>
      <c r="KA898" s="7"/>
      <c r="KB898" s="7"/>
      <c r="KC898" s="7"/>
      <c r="KD898" s="7"/>
      <c r="KE898" s="7"/>
      <c r="KF898" s="7"/>
      <c r="KG898" s="7"/>
      <c r="KH898" s="7"/>
      <c r="KI898" s="7"/>
      <c r="KJ898" s="7"/>
      <c r="KK898" s="7"/>
      <c r="KL898" s="7"/>
      <c r="KM898" s="7"/>
      <c r="KN898" s="7"/>
      <c r="KO898" s="7"/>
      <c r="KP898" s="7"/>
      <c r="KQ898" s="7"/>
      <c r="KR898" s="7"/>
      <c r="KS898" s="7"/>
      <c r="KT898" s="7"/>
      <c r="KU898" s="7"/>
      <c r="KV898" s="7"/>
      <c r="KW898" s="7"/>
      <c r="KX898" s="7"/>
      <c r="KY898" s="7"/>
      <c r="KZ898" s="7"/>
      <c r="LA898" s="7"/>
      <c r="LB898" s="7"/>
      <c r="LC898" s="7"/>
      <c r="LD898" s="7"/>
      <c r="LE898" s="7"/>
      <c r="LF898" s="7"/>
      <c r="LG898" s="7"/>
      <c r="LH898" s="7"/>
      <c r="LI898" s="7"/>
      <c r="LJ898" s="7"/>
      <c r="LK898" s="7"/>
      <c r="LL898" s="7"/>
      <c r="LM898" s="7"/>
      <c r="LN898" s="7"/>
      <c r="LO898" s="7"/>
      <c r="LP898" s="7"/>
      <c r="LQ898" s="7"/>
      <c r="LR898" s="7"/>
      <c r="LS898" s="7"/>
      <c r="LT898" s="7"/>
      <c r="LU898" s="7"/>
      <c r="LV898" s="7"/>
      <c r="LW898" s="7"/>
      <c r="LX898" s="7"/>
      <c r="LY898" s="7"/>
      <c r="LZ898" s="7"/>
      <c r="MA898" s="7"/>
      <c r="MB898" s="7"/>
      <c r="MC898" s="7"/>
      <c r="MD898" s="7"/>
      <c r="ME898" s="7"/>
      <c r="MF898" s="7"/>
      <c r="MG898" s="7"/>
      <c r="MH898" s="7"/>
      <c r="MI898" s="7"/>
      <c r="MJ898" s="7"/>
      <c r="MK898" s="7"/>
      <c r="ML898" s="7"/>
      <c r="MM898" s="7"/>
      <c r="MN898" s="7"/>
      <c r="MO898" s="7"/>
      <c r="MP898" s="7"/>
      <c r="MQ898" s="7"/>
      <c r="MR898" s="7"/>
      <c r="MS898" s="7"/>
      <c r="MT898" s="7"/>
      <c r="MU898" s="7"/>
      <c r="MV898" s="7"/>
      <c r="MW898" s="7"/>
      <c r="MX898" s="7"/>
      <c r="MY898" s="7"/>
      <c r="MZ898" s="7"/>
      <c r="NA898" s="7"/>
      <c r="NB898" s="7"/>
      <c r="NC898" s="7"/>
      <c r="ND898" s="7"/>
      <c r="NE898" s="7"/>
      <c r="NF898" s="7"/>
      <c r="NG898" s="7"/>
      <c r="NH898" s="7"/>
      <c r="NI898" s="7"/>
      <c r="NJ898" s="7"/>
      <c r="NK898" s="7"/>
      <c r="NL898" s="7"/>
      <c r="NM898" s="7"/>
      <c r="NN898" s="7"/>
      <c r="NO898" s="7"/>
      <c r="NP898" s="7"/>
      <c r="NQ898" s="7"/>
      <c r="NR898" s="7"/>
      <c r="NS898" s="7"/>
      <c r="NT898" s="7"/>
      <c r="NU898" s="7"/>
      <c r="NV898" s="7"/>
      <c r="NW898" s="7"/>
      <c r="NX898" s="7"/>
      <c r="NY898" s="7"/>
      <c r="NZ898" s="7"/>
      <c r="OA898" s="7"/>
      <c r="OB898" s="7"/>
      <c r="OC898" s="7"/>
      <c r="OD898" s="7"/>
      <c r="OE898" s="7"/>
      <c r="OF898" s="7"/>
      <c r="OG898" s="7"/>
      <c r="OH898" s="7"/>
      <c r="OI898" s="7"/>
      <c r="OJ898" s="7"/>
      <c r="OK898" s="7"/>
      <c r="OL898" s="7"/>
      <c r="OM898" s="7"/>
      <c r="ON898" s="7"/>
      <c r="OO898" s="7"/>
      <c r="OP898" s="7"/>
      <c r="OQ898" s="7"/>
      <c r="OR898" s="7"/>
      <c r="OS898" s="7"/>
      <c r="OT898" s="7"/>
      <c r="OU898" s="7"/>
      <c r="OV898" s="7"/>
      <c r="OW898" s="7"/>
      <c r="OX898" s="7"/>
      <c r="OY898" s="7"/>
      <c r="OZ898" s="7"/>
      <c r="PA898" s="7"/>
      <c r="PB898" s="7"/>
      <c r="PC898" s="7"/>
      <c r="PD898" s="7"/>
      <c r="PE898" s="7"/>
      <c r="PF898" s="7"/>
      <c r="PG898" s="7"/>
      <c r="PH898" s="7"/>
      <c r="PI898" s="7"/>
      <c r="PJ898" s="7"/>
      <c r="PK898" s="7"/>
      <c r="PL898" s="7"/>
      <c r="PM898" s="7"/>
      <c r="PN898" s="7"/>
      <c r="PO898" s="7"/>
      <c r="PP898" s="7"/>
      <c r="PQ898" s="7"/>
      <c r="PR898" s="7"/>
      <c r="PS898" s="7"/>
      <c r="PT898" s="7"/>
      <c r="PU898" s="7"/>
      <c r="PV898" s="7"/>
      <c r="PW898" s="7"/>
      <c r="PX898" s="7"/>
      <c r="PY898" s="7"/>
      <c r="PZ898" s="7"/>
      <c r="QA898" s="7"/>
      <c r="QB898" s="7"/>
      <c r="QC898" s="7"/>
      <c r="QD898" s="7"/>
      <c r="QE898" s="7"/>
      <c r="QF898" s="7"/>
      <c r="QG898" s="7"/>
      <c r="QH898" s="7"/>
      <c r="QI898" s="7"/>
      <c r="QJ898" s="7"/>
      <c r="QK898" s="7"/>
      <c r="QL898" s="7"/>
      <c r="QM898" s="7"/>
      <c r="QN898" s="7"/>
      <c r="QO898" s="7"/>
      <c r="QP898" s="7"/>
      <c r="QQ898" s="7"/>
      <c r="QR898" s="7"/>
      <c r="QS898" s="7"/>
      <c r="QT898" s="7"/>
      <c r="QU898" s="7"/>
      <c r="QV898" s="7"/>
      <c r="QW898" s="7"/>
      <c r="QX898" s="7"/>
      <c r="QY898" s="7"/>
      <c r="QZ898" s="7"/>
      <c r="RA898" s="7"/>
      <c r="RB898" s="7"/>
      <c r="RC898" s="7"/>
      <c r="RD898" s="7"/>
      <c r="RE898" s="7"/>
      <c r="RF898" s="7"/>
      <c r="RG898" s="7"/>
      <c r="RH898" s="7"/>
      <c r="RI898" s="7"/>
      <c r="RJ898" s="7"/>
      <c r="RK898" s="7"/>
      <c r="RL898" s="7"/>
      <c r="RM898" s="7"/>
      <c r="RN898" s="7"/>
      <c r="RO898" s="7"/>
      <c r="RP898" s="7"/>
      <c r="RQ898" s="7"/>
      <c r="RR898" s="7"/>
      <c r="RS898" s="7"/>
      <c r="RT898" s="7"/>
      <c r="RU898" s="7"/>
      <c r="RV898" s="7"/>
      <c r="RW898" s="7"/>
      <c r="RX898" s="7"/>
      <c r="RY898" s="7"/>
      <c r="RZ898" s="7"/>
      <c r="SA898" s="7"/>
      <c r="SB898" s="7"/>
      <c r="SC898" s="7"/>
      <c r="SD898" s="7"/>
      <c r="SE898" s="7"/>
      <c r="SF898" s="7"/>
      <c r="SG898" s="7"/>
      <c r="SH898" s="7"/>
      <c r="SI898" s="7"/>
      <c r="SJ898" s="7"/>
      <c r="SK898" s="7"/>
    </row>
    <row r="899" ht="14.2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  <c r="DT899" s="7"/>
      <c r="DU899" s="7"/>
      <c r="DV899" s="7"/>
      <c r="DW899" s="7"/>
      <c r="DX899" s="7"/>
      <c r="DY899" s="7"/>
      <c r="DZ899" s="7"/>
      <c r="EA899" s="7"/>
      <c r="EB899" s="7"/>
      <c r="EC899" s="7"/>
      <c r="ED899" s="7"/>
      <c r="EE899" s="7"/>
      <c r="EF899" s="7"/>
      <c r="EG899" s="7"/>
      <c r="EH899" s="7"/>
      <c r="EI899" s="7"/>
      <c r="EJ899" s="7"/>
      <c r="EK899" s="7"/>
      <c r="EL899" s="7"/>
      <c r="EM899" s="7"/>
      <c r="EN899" s="7"/>
      <c r="EO899" s="7"/>
      <c r="EP899" s="7"/>
      <c r="EQ899" s="7"/>
      <c r="ER899" s="7"/>
      <c r="ES899" s="7"/>
      <c r="ET899" s="7"/>
      <c r="EU899" s="7"/>
      <c r="EV899" s="7"/>
      <c r="EW899" s="7"/>
      <c r="EX899" s="7"/>
      <c r="EY899" s="7"/>
      <c r="EZ899" s="7"/>
      <c r="FA899" s="7"/>
      <c r="FB899" s="7"/>
      <c r="FC899" s="7"/>
      <c r="FD899" s="7"/>
      <c r="FE899" s="7"/>
      <c r="FF899" s="7"/>
      <c r="FG899" s="7"/>
      <c r="FH899" s="7"/>
      <c r="FI899" s="7"/>
      <c r="FJ899" s="7"/>
      <c r="FK899" s="7"/>
      <c r="FL899" s="7"/>
      <c r="FM899" s="7"/>
      <c r="FN899" s="7"/>
      <c r="FO899" s="7"/>
      <c r="FP899" s="7"/>
      <c r="FQ899" s="7"/>
      <c r="FR899" s="7"/>
      <c r="FS899" s="7"/>
      <c r="FT899" s="7"/>
      <c r="FU899" s="7"/>
      <c r="FV899" s="7"/>
      <c r="FW899" s="7"/>
      <c r="FX899" s="7"/>
      <c r="FY899" s="7"/>
      <c r="FZ899" s="7"/>
      <c r="GA899" s="7"/>
      <c r="GB899" s="7"/>
      <c r="GC899" s="7"/>
      <c r="GD899" s="7"/>
      <c r="GE899" s="7"/>
      <c r="GF899" s="7"/>
      <c r="GG899" s="7"/>
      <c r="GH899" s="7"/>
      <c r="GI899" s="7"/>
      <c r="GJ899" s="7"/>
      <c r="GK899" s="7"/>
      <c r="GL899" s="7"/>
      <c r="GM899" s="7"/>
      <c r="GN899" s="7"/>
      <c r="GO899" s="7"/>
      <c r="GP899" s="7"/>
      <c r="GQ899" s="7"/>
      <c r="GR899" s="7"/>
      <c r="GS899" s="7"/>
      <c r="GT899" s="7"/>
      <c r="GU899" s="7"/>
      <c r="GV899" s="7"/>
      <c r="GW899" s="7"/>
      <c r="GX899" s="7"/>
      <c r="GY899" s="7"/>
      <c r="GZ899" s="7"/>
      <c r="HA899" s="7"/>
      <c r="HB899" s="7"/>
      <c r="HC899" s="7"/>
      <c r="HD899" s="7"/>
      <c r="HE899" s="7"/>
      <c r="HF899" s="7"/>
      <c r="HG899" s="7"/>
      <c r="HH899" s="7"/>
      <c r="HI899" s="7"/>
      <c r="HJ899" s="7"/>
      <c r="HK899" s="7"/>
      <c r="HL899" s="7"/>
      <c r="HM899" s="7"/>
      <c r="HN899" s="7"/>
      <c r="HO899" s="7"/>
      <c r="HP899" s="7"/>
      <c r="HQ899" s="7"/>
      <c r="HR899" s="7"/>
      <c r="HS899" s="7"/>
      <c r="HT899" s="7"/>
      <c r="HU899" s="7"/>
      <c r="HV899" s="7"/>
      <c r="HW899" s="7"/>
      <c r="HX899" s="7"/>
      <c r="HY899" s="7"/>
      <c r="HZ899" s="7"/>
      <c r="IA899" s="7"/>
      <c r="IB899" s="7"/>
      <c r="IC899" s="7"/>
      <c r="ID899" s="7"/>
      <c r="IE899" s="7"/>
      <c r="IF899" s="7"/>
      <c r="IG899" s="7"/>
      <c r="IH899" s="7"/>
      <c r="II899" s="7"/>
      <c r="IJ899" s="7"/>
      <c r="IK899" s="7"/>
      <c r="IL899" s="7"/>
      <c r="IM899" s="7"/>
      <c r="IN899" s="7"/>
      <c r="IO899" s="7"/>
      <c r="IP899" s="7"/>
      <c r="IQ899" s="7"/>
      <c r="IR899" s="7"/>
      <c r="IS899" s="7"/>
      <c r="IT899" s="7"/>
      <c r="IU899" s="7"/>
      <c r="IV899" s="7"/>
      <c r="IW899" s="7"/>
      <c r="IX899" s="7"/>
      <c r="IY899" s="7"/>
      <c r="IZ899" s="7"/>
      <c r="JA899" s="7"/>
      <c r="JB899" s="7"/>
      <c r="JC899" s="7"/>
      <c r="JD899" s="7"/>
      <c r="JE899" s="7"/>
      <c r="JF899" s="7"/>
      <c r="JG899" s="7"/>
      <c r="JH899" s="7"/>
      <c r="JI899" s="7"/>
      <c r="JJ899" s="7"/>
      <c r="JK899" s="7"/>
      <c r="JL899" s="7"/>
      <c r="JM899" s="7"/>
      <c r="JN899" s="7"/>
      <c r="JO899" s="7"/>
      <c r="JP899" s="7"/>
      <c r="JQ899" s="7"/>
      <c r="JR899" s="7"/>
      <c r="JS899" s="7"/>
      <c r="JT899" s="7"/>
      <c r="JU899" s="7"/>
      <c r="JV899" s="7"/>
      <c r="JW899" s="7"/>
      <c r="JX899" s="7"/>
      <c r="JY899" s="7"/>
      <c r="JZ899" s="7"/>
      <c r="KA899" s="7"/>
      <c r="KB899" s="7"/>
      <c r="KC899" s="7"/>
      <c r="KD899" s="7"/>
      <c r="KE899" s="7"/>
      <c r="KF899" s="7"/>
      <c r="KG899" s="7"/>
      <c r="KH899" s="7"/>
      <c r="KI899" s="7"/>
      <c r="KJ899" s="7"/>
      <c r="KK899" s="7"/>
      <c r="KL899" s="7"/>
      <c r="KM899" s="7"/>
      <c r="KN899" s="7"/>
      <c r="KO899" s="7"/>
      <c r="KP899" s="7"/>
      <c r="KQ899" s="7"/>
      <c r="KR899" s="7"/>
      <c r="KS899" s="7"/>
      <c r="KT899" s="7"/>
      <c r="KU899" s="7"/>
      <c r="KV899" s="7"/>
      <c r="KW899" s="7"/>
      <c r="KX899" s="7"/>
      <c r="KY899" s="7"/>
      <c r="KZ899" s="7"/>
      <c r="LA899" s="7"/>
      <c r="LB899" s="7"/>
      <c r="LC899" s="7"/>
      <c r="LD899" s="7"/>
      <c r="LE899" s="7"/>
      <c r="LF899" s="7"/>
      <c r="LG899" s="7"/>
      <c r="LH899" s="7"/>
      <c r="LI899" s="7"/>
      <c r="LJ899" s="7"/>
      <c r="LK899" s="7"/>
      <c r="LL899" s="7"/>
      <c r="LM899" s="7"/>
      <c r="LN899" s="7"/>
      <c r="LO899" s="7"/>
      <c r="LP899" s="7"/>
      <c r="LQ899" s="7"/>
      <c r="LR899" s="7"/>
      <c r="LS899" s="7"/>
      <c r="LT899" s="7"/>
      <c r="LU899" s="7"/>
      <c r="LV899" s="7"/>
      <c r="LW899" s="7"/>
      <c r="LX899" s="7"/>
      <c r="LY899" s="7"/>
      <c r="LZ899" s="7"/>
      <c r="MA899" s="7"/>
      <c r="MB899" s="7"/>
      <c r="MC899" s="7"/>
      <c r="MD899" s="7"/>
      <c r="ME899" s="7"/>
      <c r="MF899" s="7"/>
      <c r="MG899" s="7"/>
      <c r="MH899" s="7"/>
      <c r="MI899" s="7"/>
      <c r="MJ899" s="7"/>
      <c r="MK899" s="7"/>
      <c r="ML899" s="7"/>
      <c r="MM899" s="7"/>
      <c r="MN899" s="7"/>
      <c r="MO899" s="7"/>
      <c r="MP899" s="7"/>
      <c r="MQ899" s="7"/>
      <c r="MR899" s="7"/>
      <c r="MS899" s="7"/>
      <c r="MT899" s="7"/>
      <c r="MU899" s="7"/>
      <c r="MV899" s="7"/>
      <c r="MW899" s="7"/>
      <c r="MX899" s="7"/>
      <c r="MY899" s="7"/>
      <c r="MZ899" s="7"/>
      <c r="NA899" s="7"/>
      <c r="NB899" s="7"/>
      <c r="NC899" s="7"/>
      <c r="ND899" s="7"/>
      <c r="NE899" s="7"/>
      <c r="NF899" s="7"/>
      <c r="NG899" s="7"/>
      <c r="NH899" s="7"/>
      <c r="NI899" s="7"/>
      <c r="NJ899" s="7"/>
      <c r="NK899" s="7"/>
      <c r="NL899" s="7"/>
      <c r="NM899" s="7"/>
      <c r="NN899" s="7"/>
      <c r="NO899" s="7"/>
      <c r="NP899" s="7"/>
      <c r="NQ899" s="7"/>
      <c r="NR899" s="7"/>
      <c r="NS899" s="7"/>
      <c r="NT899" s="7"/>
      <c r="NU899" s="7"/>
      <c r="NV899" s="7"/>
      <c r="NW899" s="7"/>
      <c r="NX899" s="7"/>
      <c r="NY899" s="7"/>
      <c r="NZ899" s="7"/>
      <c r="OA899" s="7"/>
      <c r="OB899" s="7"/>
      <c r="OC899" s="7"/>
      <c r="OD899" s="7"/>
      <c r="OE899" s="7"/>
      <c r="OF899" s="7"/>
      <c r="OG899" s="7"/>
      <c r="OH899" s="7"/>
      <c r="OI899" s="7"/>
      <c r="OJ899" s="7"/>
      <c r="OK899" s="7"/>
      <c r="OL899" s="7"/>
      <c r="OM899" s="7"/>
      <c r="ON899" s="7"/>
      <c r="OO899" s="7"/>
      <c r="OP899" s="7"/>
      <c r="OQ899" s="7"/>
      <c r="OR899" s="7"/>
      <c r="OS899" s="7"/>
      <c r="OT899" s="7"/>
      <c r="OU899" s="7"/>
      <c r="OV899" s="7"/>
      <c r="OW899" s="7"/>
      <c r="OX899" s="7"/>
      <c r="OY899" s="7"/>
      <c r="OZ899" s="7"/>
      <c r="PA899" s="7"/>
      <c r="PB899" s="7"/>
      <c r="PC899" s="7"/>
      <c r="PD899" s="7"/>
      <c r="PE899" s="7"/>
      <c r="PF899" s="7"/>
      <c r="PG899" s="7"/>
      <c r="PH899" s="7"/>
      <c r="PI899" s="7"/>
      <c r="PJ899" s="7"/>
      <c r="PK899" s="7"/>
      <c r="PL899" s="7"/>
      <c r="PM899" s="7"/>
      <c r="PN899" s="7"/>
      <c r="PO899" s="7"/>
      <c r="PP899" s="7"/>
      <c r="PQ899" s="7"/>
      <c r="PR899" s="7"/>
      <c r="PS899" s="7"/>
      <c r="PT899" s="7"/>
      <c r="PU899" s="7"/>
      <c r="PV899" s="7"/>
      <c r="PW899" s="7"/>
      <c r="PX899" s="7"/>
      <c r="PY899" s="7"/>
      <c r="PZ899" s="7"/>
      <c r="QA899" s="7"/>
      <c r="QB899" s="7"/>
      <c r="QC899" s="7"/>
      <c r="QD899" s="7"/>
      <c r="QE899" s="7"/>
      <c r="QF899" s="7"/>
      <c r="QG899" s="7"/>
      <c r="QH899" s="7"/>
      <c r="QI899" s="7"/>
      <c r="QJ899" s="7"/>
      <c r="QK899" s="7"/>
      <c r="QL899" s="7"/>
      <c r="QM899" s="7"/>
      <c r="QN899" s="7"/>
      <c r="QO899" s="7"/>
      <c r="QP899" s="7"/>
      <c r="QQ899" s="7"/>
      <c r="QR899" s="7"/>
      <c r="QS899" s="7"/>
      <c r="QT899" s="7"/>
      <c r="QU899" s="7"/>
      <c r="QV899" s="7"/>
      <c r="QW899" s="7"/>
      <c r="QX899" s="7"/>
      <c r="QY899" s="7"/>
      <c r="QZ899" s="7"/>
      <c r="RA899" s="7"/>
      <c r="RB899" s="7"/>
      <c r="RC899" s="7"/>
      <c r="RD899" s="7"/>
      <c r="RE899" s="7"/>
      <c r="RF899" s="7"/>
      <c r="RG899" s="7"/>
      <c r="RH899" s="7"/>
      <c r="RI899" s="7"/>
      <c r="RJ899" s="7"/>
      <c r="RK899" s="7"/>
      <c r="RL899" s="7"/>
      <c r="RM899" s="7"/>
      <c r="RN899" s="7"/>
      <c r="RO899" s="7"/>
      <c r="RP899" s="7"/>
      <c r="RQ899" s="7"/>
      <c r="RR899" s="7"/>
      <c r="RS899" s="7"/>
      <c r="RT899" s="7"/>
      <c r="RU899" s="7"/>
      <c r="RV899" s="7"/>
      <c r="RW899" s="7"/>
      <c r="RX899" s="7"/>
      <c r="RY899" s="7"/>
      <c r="RZ899" s="7"/>
      <c r="SA899" s="7"/>
      <c r="SB899" s="7"/>
      <c r="SC899" s="7"/>
      <c r="SD899" s="7"/>
      <c r="SE899" s="7"/>
      <c r="SF899" s="7"/>
      <c r="SG899" s="7"/>
      <c r="SH899" s="7"/>
      <c r="SI899" s="7"/>
      <c r="SJ899" s="7"/>
      <c r="SK899" s="7"/>
    </row>
    <row r="900" ht="14.2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  <c r="DT900" s="7"/>
      <c r="DU900" s="7"/>
      <c r="DV900" s="7"/>
      <c r="DW900" s="7"/>
      <c r="DX900" s="7"/>
      <c r="DY900" s="7"/>
      <c r="DZ900" s="7"/>
      <c r="EA900" s="7"/>
      <c r="EB900" s="7"/>
      <c r="EC900" s="7"/>
      <c r="ED900" s="7"/>
      <c r="EE900" s="7"/>
      <c r="EF900" s="7"/>
      <c r="EG900" s="7"/>
      <c r="EH900" s="7"/>
      <c r="EI900" s="7"/>
      <c r="EJ900" s="7"/>
      <c r="EK900" s="7"/>
      <c r="EL900" s="7"/>
      <c r="EM900" s="7"/>
      <c r="EN900" s="7"/>
      <c r="EO900" s="7"/>
      <c r="EP900" s="7"/>
      <c r="EQ900" s="7"/>
      <c r="ER900" s="7"/>
      <c r="ES900" s="7"/>
      <c r="ET900" s="7"/>
      <c r="EU900" s="7"/>
      <c r="EV900" s="7"/>
      <c r="EW900" s="7"/>
      <c r="EX900" s="7"/>
      <c r="EY900" s="7"/>
      <c r="EZ900" s="7"/>
      <c r="FA900" s="7"/>
      <c r="FB900" s="7"/>
      <c r="FC900" s="7"/>
      <c r="FD900" s="7"/>
      <c r="FE900" s="7"/>
      <c r="FF900" s="7"/>
      <c r="FG900" s="7"/>
      <c r="FH900" s="7"/>
      <c r="FI900" s="7"/>
      <c r="FJ900" s="7"/>
      <c r="FK900" s="7"/>
      <c r="FL900" s="7"/>
      <c r="FM900" s="7"/>
      <c r="FN900" s="7"/>
      <c r="FO900" s="7"/>
      <c r="FP900" s="7"/>
      <c r="FQ900" s="7"/>
      <c r="FR900" s="7"/>
      <c r="FS900" s="7"/>
      <c r="FT900" s="7"/>
      <c r="FU900" s="7"/>
      <c r="FV900" s="7"/>
      <c r="FW900" s="7"/>
      <c r="FX900" s="7"/>
      <c r="FY900" s="7"/>
      <c r="FZ900" s="7"/>
      <c r="GA900" s="7"/>
      <c r="GB900" s="7"/>
      <c r="GC900" s="7"/>
      <c r="GD900" s="7"/>
      <c r="GE900" s="7"/>
      <c r="GF900" s="7"/>
      <c r="GG900" s="7"/>
      <c r="GH900" s="7"/>
      <c r="GI900" s="7"/>
      <c r="GJ900" s="7"/>
      <c r="GK900" s="7"/>
      <c r="GL900" s="7"/>
      <c r="GM900" s="7"/>
      <c r="GN900" s="7"/>
      <c r="GO900" s="7"/>
      <c r="GP900" s="7"/>
      <c r="GQ900" s="7"/>
      <c r="GR900" s="7"/>
      <c r="GS900" s="7"/>
      <c r="GT900" s="7"/>
      <c r="GU900" s="7"/>
      <c r="GV900" s="7"/>
      <c r="GW900" s="7"/>
      <c r="GX900" s="7"/>
      <c r="GY900" s="7"/>
      <c r="GZ900" s="7"/>
      <c r="HA900" s="7"/>
      <c r="HB900" s="7"/>
      <c r="HC900" s="7"/>
      <c r="HD900" s="7"/>
      <c r="HE900" s="7"/>
      <c r="HF900" s="7"/>
      <c r="HG900" s="7"/>
      <c r="HH900" s="7"/>
      <c r="HI900" s="7"/>
      <c r="HJ900" s="7"/>
      <c r="HK900" s="7"/>
      <c r="HL900" s="7"/>
      <c r="HM900" s="7"/>
      <c r="HN900" s="7"/>
      <c r="HO900" s="7"/>
      <c r="HP900" s="7"/>
      <c r="HQ900" s="7"/>
      <c r="HR900" s="7"/>
      <c r="HS900" s="7"/>
      <c r="HT900" s="7"/>
      <c r="HU900" s="7"/>
      <c r="HV900" s="7"/>
      <c r="HW900" s="7"/>
      <c r="HX900" s="7"/>
      <c r="HY900" s="7"/>
      <c r="HZ900" s="7"/>
      <c r="IA900" s="7"/>
      <c r="IB900" s="7"/>
      <c r="IC900" s="7"/>
      <c r="ID900" s="7"/>
      <c r="IE900" s="7"/>
      <c r="IF900" s="7"/>
      <c r="IG900" s="7"/>
      <c r="IH900" s="7"/>
      <c r="II900" s="7"/>
      <c r="IJ900" s="7"/>
      <c r="IK900" s="7"/>
      <c r="IL900" s="7"/>
      <c r="IM900" s="7"/>
      <c r="IN900" s="7"/>
      <c r="IO900" s="7"/>
      <c r="IP900" s="7"/>
      <c r="IQ900" s="7"/>
      <c r="IR900" s="7"/>
      <c r="IS900" s="7"/>
      <c r="IT900" s="7"/>
      <c r="IU900" s="7"/>
      <c r="IV900" s="7"/>
      <c r="IW900" s="7"/>
      <c r="IX900" s="7"/>
      <c r="IY900" s="7"/>
      <c r="IZ900" s="7"/>
      <c r="JA900" s="7"/>
      <c r="JB900" s="7"/>
      <c r="JC900" s="7"/>
      <c r="JD900" s="7"/>
      <c r="JE900" s="7"/>
      <c r="JF900" s="7"/>
      <c r="JG900" s="7"/>
      <c r="JH900" s="7"/>
      <c r="JI900" s="7"/>
      <c r="JJ900" s="7"/>
      <c r="JK900" s="7"/>
      <c r="JL900" s="7"/>
      <c r="JM900" s="7"/>
      <c r="JN900" s="7"/>
      <c r="JO900" s="7"/>
      <c r="JP900" s="7"/>
      <c r="JQ900" s="7"/>
      <c r="JR900" s="7"/>
      <c r="JS900" s="7"/>
      <c r="JT900" s="7"/>
      <c r="JU900" s="7"/>
      <c r="JV900" s="7"/>
      <c r="JW900" s="7"/>
      <c r="JX900" s="7"/>
      <c r="JY900" s="7"/>
      <c r="JZ900" s="7"/>
      <c r="KA900" s="7"/>
      <c r="KB900" s="7"/>
      <c r="KC900" s="7"/>
      <c r="KD900" s="7"/>
      <c r="KE900" s="7"/>
      <c r="KF900" s="7"/>
      <c r="KG900" s="7"/>
      <c r="KH900" s="7"/>
      <c r="KI900" s="7"/>
      <c r="KJ900" s="7"/>
      <c r="KK900" s="7"/>
      <c r="KL900" s="7"/>
      <c r="KM900" s="7"/>
      <c r="KN900" s="7"/>
      <c r="KO900" s="7"/>
      <c r="KP900" s="7"/>
      <c r="KQ900" s="7"/>
      <c r="KR900" s="7"/>
      <c r="KS900" s="7"/>
      <c r="KT900" s="7"/>
      <c r="KU900" s="7"/>
      <c r="KV900" s="7"/>
      <c r="KW900" s="7"/>
      <c r="KX900" s="7"/>
      <c r="KY900" s="7"/>
      <c r="KZ900" s="7"/>
      <c r="LA900" s="7"/>
      <c r="LB900" s="7"/>
      <c r="LC900" s="7"/>
      <c r="LD900" s="7"/>
      <c r="LE900" s="7"/>
      <c r="LF900" s="7"/>
      <c r="LG900" s="7"/>
      <c r="LH900" s="7"/>
      <c r="LI900" s="7"/>
      <c r="LJ900" s="7"/>
      <c r="LK900" s="7"/>
      <c r="LL900" s="7"/>
      <c r="LM900" s="7"/>
      <c r="LN900" s="7"/>
      <c r="LO900" s="7"/>
      <c r="LP900" s="7"/>
      <c r="LQ900" s="7"/>
      <c r="LR900" s="7"/>
      <c r="LS900" s="7"/>
      <c r="LT900" s="7"/>
      <c r="LU900" s="7"/>
      <c r="LV900" s="7"/>
      <c r="LW900" s="7"/>
      <c r="LX900" s="7"/>
      <c r="LY900" s="7"/>
      <c r="LZ900" s="7"/>
      <c r="MA900" s="7"/>
      <c r="MB900" s="7"/>
      <c r="MC900" s="7"/>
      <c r="MD900" s="7"/>
      <c r="ME900" s="7"/>
      <c r="MF900" s="7"/>
      <c r="MG900" s="7"/>
      <c r="MH900" s="7"/>
      <c r="MI900" s="7"/>
      <c r="MJ900" s="7"/>
      <c r="MK900" s="7"/>
      <c r="ML900" s="7"/>
      <c r="MM900" s="7"/>
      <c r="MN900" s="7"/>
      <c r="MO900" s="7"/>
      <c r="MP900" s="7"/>
      <c r="MQ900" s="7"/>
      <c r="MR900" s="7"/>
      <c r="MS900" s="7"/>
      <c r="MT900" s="7"/>
      <c r="MU900" s="7"/>
      <c r="MV900" s="7"/>
      <c r="MW900" s="7"/>
      <c r="MX900" s="7"/>
      <c r="MY900" s="7"/>
      <c r="MZ900" s="7"/>
      <c r="NA900" s="7"/>
      <c r="NB900" s="7"/>
      <c r="NC900" s="7"/>
      <c r="ND900" s="7"/>
      <c r="NE900" s="7"/>
      <c r="NF900" s="7"/>
      <c r="NG900" s="7"/>
      <c r="NH900" s="7"/>
      <c r="NI900" s="7"/>
      <c r="NJ900" s="7"/>
      <c r="NK900" s="7"/>
      <c r="NL900" s="7"/>
      <c r="NM900" s="7"/>
      <c r="NN900" s="7"/>
      <c r="NO900" s="7"/>
      <c r="NP900" s="7"/>
      <c r="NQ900" s="7"/>
      <c r="NR900" s="7"/>
      <c r="NS900" s="7"/>
      <c r="NT900" s="7"/>
      <c r="NU900" s="7"/>
      <c r="NV900" s="7"/>
      <c r="NW900" s="7"/>
      <c r="NX900" s="7"/>
      <c r="NY900" s="7"/>
      <c r="NZ900" s="7"/>
      <c r="OA900" s="7"/>
      <c r="OB900" s="7"/>
      <c r="OC900" s="7"/>
      <c r="OD900" s="7"/>
      <c r="OE900" s="7"/>
      <c r="OF900" s="7"/>
      <c r="OG900" s="7"/>
      <c r="OH900" s="7"/>
      <c r="OI900" s="7"/>
      <c r="OJ900" s="7"/>
      <c r="OK900" s="7"/>
      <c r="OL900" s="7"/>
      <c r="OM900" s="7"/>
      <c r="ON900" s="7"/>
      <c r="OO900" s="7"/>
      <c r="OP900" s="7"/>
      <c r="OQ900" s="7"/>
      <c r="OR900" s="7"/>
      <c r="OS900" s="7"/>
      <c r="OT900" s="7"/>
      <c r="OU900" s="7"/>
      <c r="OV900" s="7"/>
      <c r="OW900" s="7"/>
      <c r="OX900" s="7"/>
      <c r="OY900" s="7"/>
      <c r="OZ900" s="7"/>
      <c r="PA900" s="7"/>
      <c r="PB900" s="7"/>
      <c r="PC900" s="7"/>
      <c r="PD900" s="7"/>
      <c r="PE900" s="7"/>
      <c r="PF900" s="7"/>
      <c r="PG900" s="7"/>
      <c r="PH900" s="7"/>
      <c r="PI900" s="7"/>
      <c r="PJ900" s="7"/>
      <c r="PK900" s="7"/>
      <c r="PL900" s="7"/>
      <c r="PM900" s="7"/>
      <c r="PN900" s="7"/>
      <c r="PO900" s="7"/>
      <c r="PP900" s="7"/>
      <c r="PQ900" s="7"/>
      <c r="PR900" s="7"/>
      <c r="PS900" s="7"/>
      <c r="PT900" s="7"/>
      <c r="PU900" s="7"/>
      <c r="PV900" s="7"/>
      <c r="PW900" s="7"/>
      <c r="PX900" s="7"/>
      <c r="PY900" s="7"/>
      <c r="PZ900" s="7"/>
      <c r="QA900" s="7"/>
      <c r="QB900" s="7"/>
      <c r="QC900" s="7"/>
      <c r="QD900" s="7"/>
      <c r="QE900" s="7"/>
      <c r="QF900" s="7"/>
      <c r="QG900" s="7"/>
      <c r="QH900" s="7"/>
      <c r="QI900" s="7"/>
      <c r="QJ900" s="7"/>
      <c r="QK900" s="7"/>
      <c r="QL900" s="7"/>
      <c r="QM900" s="7"/>
      <c r="QN900" s="7"/>
      <c r="QO900" s="7"/>
      <c r="QP900" s="7"/>
      <c r="QQ900" s="7"/>
      <c r="QR900" s="7"/>
      <c r="QS900" s="7"/>
      <c r="QT900" s="7"/>
      <c r="QU900" s="7"/>
      <c r="QV900" s="7"/>
      <c r="QW900" s="7"/>
      <c r="QX900" s="7"/>
      <c r="QY900" s="7"/>
      <c r="QZ900" s="7"/>
      <c r="RA900" s="7"/>
      <c r="RB900" s="7"/>
      <c r="RC900" s="7"/>
      <c r="RD900" s="7"/>
      <c r="RE900" s="7"/>
      <c r="RF900" s="7"/>
      <c r="RG900" s="7"/>
      <c r="RH900" s="7"/>
      <c r="RI900" s="7"/>
      <c r="RJ900" s="7"/>
      <c r="RK900" s="7"/>
      <c r="RL900" s="7"/>
      <c r="RM900" s="7"/>
      <c r="RN900" s="7"/>
      <c r="RO900" s="7"/>
      <c r="RP900" s="7"/>
      <c r="RQ900" s="7"/>
      <c r="RR900" s="7"/>
      <c r="RS900" s="7"/>
      <c r="RT900" s="7"/>
      <c r="RU900" s="7"/>
      <c r="RV900" s="7"/>
      <c r="RW900" s="7"/>
      <c r="RX900" s="7"/>
      <c r="RY900" s="7"/>
      <c r="RZ900" s="7"/>
      <c r="SA900" s="7"/>
      <c r="SB900" s="7"/>
      <c r="SC900" s="7"/>
      <c r="SD900" s="7"/>
      <c r="SE900" s="7"/>
      <c r="SF900" s="7"/>
      <c r="SG900" s="7"/>
      <c r="SH900" s="7"/>
      <c r="SI900" s="7"/>
      <c r="SJ900" s="7"/>
      <c r="SK900" s="7"/>
    </row>
    <row r="901" ht="14.2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  <c r="DT901" s="7"/>
      <c r="DU901" s="7"/>
      <c r="DV901" s="7"/>
      <c r="DW901" s="7"/>
      <c r="DX901" s="7"/>
      <c r="DY901" s="7"/>
      <c r="DZ901" s="7"/>
      <c r="EA901" s="7"/>
      <c r="EB901" s="7"/>
      <c r="EC901" s="7"/>
      <c r="ED901" s="7"/>
      <c r="EE901" s="7"/>
      <c r="EF901" s="7"/>
      <c r="EG901" s="7"/>
      <c r="EH901" s="7"/>
      <c r="EI901" s="7"/>
      <c r="EJ901" s="7"/>
      <c r="EK901" s="7"/>
      <c r="EL901" s="7"/>
      <c r="EM901" s="7"/>
      <c r="EN901" s="7"/>
      <c r="EO901" s="7"/>
      <c r="EP901" s="7"/>
      <c r="EQ901" s="7"/>
      <c r="ER901" s="7"/>
      <c r="ES901" s="7"/>
      <c r="ET901" s="7"/>
      <c r="EU901" s="7"/>
      <c r="EV901" s="7"/>
      <c r="EW901" s="7"/>
      <c r="EX901" s="7"/>
      <c r="EY901" s="7"/>
      <c r="EZ901" s="7"/>
      <c r="FA901" s="7"/>
      <c r="FB901" s="7"/>
      <c r="FC901" s="7"/>
      <c r="FD901" s="7"/>
      <c r="FE901" s="7"/>
      <c r="FF901" s="7"/>
      <c r="FG901" s="7"/>
      <c r="FH901" s="7"/>
      <c r="FI901" s="7"/>
      <c r="FJ901" s="7"/>
      <c r="FK901" s="7"/>
      <c r="FL901" s="7"/>
      <c r="FM901" s="7"/>
      <c r="FN901" s="7"/>
      <c r="FO901" s="7"/>
      <c r="FP901" s="7"/>
      <c r="FQ901" s="7"/>
      <c r="FR901" s="7"/>
      <c r="FS901" s="7"/>
      <c r="FT901" s="7"/>
      <c r="FU901" s="7"/>
      <c r="FV901" s="7"/>
      <c r="FW901" s="7"/>
      <c r="FX901" s="7"/>
      <c r="FY901" s="7"/>
      <c r="FZ901" s="7"/>
      <c r="GA901" s="7"/>
      <c r="GB901" s="7"/>
      <c r="GC901" s="7"/>
      <c r="GD901" s="7"/>
      <c r="GE901" s="7"/>
      <c r="GF901" s="7"/>
      <c r="GG901" s="7"/>
      <c r="GH901" s="7"/>
      <c r="GI901" s="7"/>
      <c r="GJ901" s="7"/>
      <c r="GK901" s="7"/>
      <c r="GL901" s="7"/>
      <c r="GM901" s="7"/>
      <c r="GN901" s="7"/>
      <c r="GO901" s="7"/>
      <c r="GP901" s="7"/>
      <c r="GQ901" s="7"/>
      <c r="GR901" s="7"/>
      <c r="GS901" s="7"/>
      <c r="GT901" s="7"/>
      <c r="GU901" s="7"/>
      <c r="GV901" s="7"/>
      <c r="GW901" s="7"/>
      <c r="GX901" s="7"/>
      <c r="GY901" s="7"/>
      <c r="GZ901" s="7"/>
      <c r="HA901" s="7"/>
      <c r="HB901" s="7"/>
      <c r="HC901" s="7"/>
      <c r="HD901" s="7"/>
      <c r="HE901" s="7"/>
      <c r="HF901" s="7"/>
      <c r="HG901" s="7"/>
      <c r="HH901" s="7"/>
      <c r="HI901" s="7"/>
      <c r="HJ901" s="7"/>
      <c r="HK901" s="7"/>
      <c r="HL901" s="7"/>
      <c r="HM901" s="7"/>
      <c r="HN901" s="7"/>
      <c r="HO901" s="7"/>
      <c r="HP901" s="7"/>
      <c r="HQ901" s="7"/>
      <c r="HR901" s="7"/>
      <c r="HS901" s="7"/>
      <c r="HT901" s="7"/>
      <c r="HU901" s="7"/>
      <c r="HV901" s="7"/>
      <c r="HW901" s="7"/>
      <c r="HX901" s="7"/>
      <c r="HY901" s="7"/>
      <c r="HZ901" s="7"/>
      <c r="IA901" s="7"/>
      <c r="IB901" s="7"/>
      <c r="IC901" s="7"/>
      <c r="ID901" s="7"/>
      <c r="IE901" s="7"/>
      <c r="IF901" s="7"/>
      <c r="IG901" s="7"/>
      <c r="IH901" s="7"/>
      <c r="II901" s="7"/>
      <c r="IJ901" s="7"/>
      <c r="IK901" s="7"/>
      <c r="IL901" s="7"/>
      <c r="IM901" s="7"/>
      <c r="IN901" s="7"/>
      <c r="IO901" s="7"/>
      <c r="IP901" s="7"/>
      <c r="IQ901" s="7"/>
      <c r="IR901" s="7"/>
      <c r="IS901" s="7"/>
      <c r="IT901" s="7"/>
      <c r="IU901" s="7"/>
      <c r="IV901" s="7"/>
      <c r="IW901" s="7"/>
      <c r="IX901" s="7"/>
      <c r="IY901" s="7"/>
      <c r="IZ901" s="7"/>
      <c r="JA901" s="7"/>
      <c r="JB901" s="7"/>
      <c r="JC901" s="7"/>
      <c r="JD901" s="7"/>
      <c r="JE901" s="7"/>
      <c r="JF901" s="7"/>
      <c r="JG901" s="7"/>
      <c r="JH901" s="7"/>
      <c r="JI901" s="7"/>
      <c r="JJ901" s="7"/>
      <c r="JK901" s="7"/>
      <c r="JL901" s="7"/>
      <c r="JM901" s="7"/>
      <c r="JN901" s="7"/>
      <c r="JO901" s="7"/>
      <c r="JP901" s="7"/>
      <c r="JQ901" s="7"/>
      <c r="JR901" s="7"/>
      <c r="JS901" s="7"/>
      <c r="JT901" s="7"/>
      <c r="JU901" s="7"/>
      <c r="JV901" s="7"/>
      <c r="JW901" s="7"/>
      <c r="JX901" s="7"/>
      <c r="JY901" s="7"/>
      <c r="JZ901" s="7"/>
      <c r="KA901" s="7"/>
      <c r="KB901" s="7"/>
      <c r="KC901" s="7"/>
      <c r="KD901" s="7"/>
      <c r="KE901" s="7"/>
      <c r="KF901" s="7"/>
      <c r="KG901" s="7"/>
      <c r="KH901" s="7"/>
      <c r="KI901" s="7"/>
      <c r="KJ901" s="7"/>
      <c r="KK901" s="7"/>
      <c r="KL901" s="7"/>
      <c r="KM901" s="7"/>
      <c r="KN901" s="7"/>
      <c r="KO901" s="7"/>
      <c r="KP901" s="7"/>
      <c r="KQ901" s="7"/>
      <c r="KR901" s="7"/>
      <c r="KS901" s="7"/>
      <c r="KT901" s="7"/>
      <c r="KU901" s="7"/>
      <c r="KV901" s="7"/>
      <c r="KW901" s="7"/>
      <c r="KX901" s="7"/>
      <c r="KY901" s="7"/>
      <c r="KZ901" s="7"/>
      <c r="LA901" s="7"/>
      <c r="LB901" s="7"/>
      <c r="LC901" s="7"/>
      <c r="LD901" s="7"/>
      <c r="LE901" s="7"/>
      <c r="LF901" s="7"/>
      <c r="LG901" s="7"/>
      <c r="LH901" s="7"/>
      <c r="LI901" s="7"/>
      <c r="LJ901" s="7"/>
      <c r="LK901" s="7"/>
      <c r="LL901" s="7"/>
      <c r="LM901" s="7"/>
      <c r="LN901" s="7"/>
      <c r="LO901" s="7"/>
      <c r="LP901" s="7"/>
      <c r="LQ901" s="7"/>
      <c r="LR901" s="7"/>
      <c r="LS901" s="7"/>
      <c r="LT901" s="7"/>
      <c r="LU901" s="7"/>
      <c r="LV901" s="7"/>
      <c r="LW901" s="7"/>
      <c r="LX901" s="7"/>
      <c r="LY901" s="7"/>
      <c r="LZ901" s="7"/>
      <c r="MA901" s="7"/>
      <c r="MB901" s="7"/>
      <c r="MC901" s="7"/>
      <c r="MD901" s="7"/>
      <c r="ME901" s="7"/>
      <c r="MF901" s="7"/>
      <c r="MG901" s="7"/>
      <c r="MH901" s="7"/>
      <c r="MI901" s="7"/>
      <c r="MJ901" s="7"/>
      <c r="MK901" s="7"/>
      <c r="ML901" s="7"/>
      <c r="MM901" s="7"/>
      <c r="MN901" s="7"/>
      <c r="MO901" s="7"/>
      <c r="MP901" s="7"/>
      <c r="MQ901" s="7"/>
      <c r="MR901" s="7"/>
      <c r="MS901" s="7"/>
      <c r="MT901" s="7"/>
      <c r="MU901" s="7"/>
      <c r="MV901" s="7"/>
      <c r="MW901" s="7"/>
      <c r="MX901" s="7"/>
      <c r="MY901" s="7"/>
      <c r="MZ901" s="7"/>
      <c r="NA901" s="7"/>
      <c r="NB901" s="7"/>
      <c r="NC901" s="7"/>
      <c r="ND901" s="7"/>
      <c r="NE901" s="7"/>
      <c r="NF901" s="7"/>
      <c r="NG901" s="7"/>
      <c r="NH901" s="7"/>
      <c r="NI901" s="7"/>
      <c r="NJ901" s="7"/>
      <c r="NK901" s="7"/>
      <c r="NL901" s="7"/>
      <c r="NM901" s="7"/>
      <c r="NN901" s="7"/>
      <c r="NO901" s="7"/>
      <c r="NP901" s="7"/>
      <c r="NQ901" s="7"/>
      <c r="NR901" s="7"/>
      <c r="NS901" s="7"/>
      <c r="NT901" s="7"/>
      <c r="NU901" s="7"/>
      <c r="NV901" s="7"/>
      <c r="NW901" s="7"/>
      <c r="NX901" s="7"/>
      <c r="NY901" s="7"/>
      <c r="NZ901" s="7"/>
      <c r="OA901" s="7"/>
      <c r="OB901" s="7"/>
      <c r="OC901" s="7"/>
      <c r="OD901" s="7"/>
      <c r="OE901" s="7"/>
      <c r="OF901" s="7"/>
      <c r="OG901" s="7"/>
      <c r="OH901" s="7"/>
      <c r="OI901" s="7"/>
      <c r="OJ901" s="7"/>
      <c r="OK901" s="7"/>
      <c r="OL901" s="7"/>
      <c r="OM901" s="7"/>
      <c r="ON901" s="7"/>
      <c r="OO901" s="7"/>
      <c r="OP901" s="7"/>
      <c r="OQ901" s="7"/>
      <c r="OR901" s="7"/>
      <c r="OS901" s="7"/>
      <c r="OT901" s="7"/>
      <c r="OU901" s="7"/>
      <c r="OV901" s="7"/>
      <c r="OW901" s="7"/>
      <c r="OX901" s="7"/>
      <c r="OY901" s="7"/>
      <c r="OZ901" s="7"/>
      <c r="PA901" s="7"/>
      <c r="PB901" s="7"/>
      <c r="PC901" s="7"/>
      <c r="PD901" s="7"/>
      <c r="PE901" s="7"/>
      <c r="PF901" s="7"/>
      <c r="PG901" s="7"/>
      <c r="PH901" s="7"/>
      <c r="PI901" s="7"/>
      <c r="PJ901" s="7"/>
      <c r="PK901" s="7"/>
      <c r="PL901" s="7"/>
      <c r="PM901" s="7"/>
      <c r="PN901" s="7"/>
      <c r="PO901" s="7"/>
      <c r="PP901" s="7"/>
      <c r="PQ901" s="7"/>
      <c r="PR901" s="7"/>
      <c r="PS901" s="7"/>
      <c r="PT901" s="7"/>
      <c r="PU901" s="7"/>
      <c r="PV901" s="7"/>
      <c r="PW901" s="7"/>
      <c r="PX901" s="7"/>
      <c r="PY901" s="7"/>
      <c r="PZ901" s="7"/>
      <c r="QA901" s="7"/>
      <c r="QB901" s="7"/>
      <c r="QC901" s="7"/>
      <c r="QD901" s="7"/>
      <c r="QE901" s="7"/>
      <c r="QF901" s="7"/>
      <c r="QG901" s="7"/>
      <c r="QH901" s="7"/>
      <c r="QI901" s="7"/>
      <c r="QJ901" s="7"/>
      <c r="QK901" s="7"/>
      <c r="QL901" s="7"/>
      <c r="QM901" s="7"/>
      <c r="QN901" s="7"/>
      <c r="QO901" s="7"/>
      <c r="QP901" s="7"/>
      <c r="QQ901" s="7"/>
      <c r="QR901" s="7"/>
      <c r="QS901" s="7"/>
      <c r="QT901" s="7"/>
      <c r="QU901" s="7"/>
      <c r="QV901" s="7"/>
      <c r="QW901" s="7"/>
      <c r="QX901" s="7"/>
      <c r="QY901" s="7"/>
      <c r="QZ901" s="7"/>
      <c r="RA901" s="7"/>
      <c r="RB901" s="7"/>
      <c r="RC901" s="7"/>
      <c r="RD901" s="7"/>
      <c r="RE901" s="7"/>
      <c r="RF901" s="7"/>
      <c r="RG901" s="7"/>
      <c r="RH901" s="7"/>
      <c r="RI901" s="7"/>
      <c r="RJ901" s="7"/>
      <c r="RK901" s="7"/>
      <c r="RL901" s="7"/>
      <c r="RM901" s="7"/>
      <c r="RN901" s="7"/>
      <c r="RO901" s="7"/>
      <c r="RP901" s="7"/>
      <c r="RQ901" s="7"/>
      <c r="RR901" s="7"/>
      <c r="RS901" s="7"/>
      <c r="RT901" s="7"/>
      <c r="RU901" s="7"/>
      <c r="RV901" s="7"/>
      <c r="RW901" s="7"/>
      <c r="RX901" s="7"/>
      <c r="RY901" s="7"/>
      <c r="RZ901" s="7"/>
      <c r="SA901" s="7"/>
      <c r="SB901" s="7"/>
      <c r="SC901" s="7"/>
      <c r="SD901" s="7"/>
      <c r="SE901" s="7"/>
      <c r="SF901" s="7"/>
      <c r="SG901" s="7"/>
      <c r="SH901" s="7"/>
      <c r="SI901" s="7"/>
      <c r="SJ901" s="7"/>
      <c r="SK901" s="7"/>
    </row>
    <row r="902" ht="14.2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  <c r="DT902" s="7"/>
      <c r="DU902" s="7"/>
      <c r="DV902" s="7"/>
      <c r="DW902" s="7"/>
      <c r="DX902" s="7"/>
      <c r="DY902" s="7"/>
      <c r="DZ902" s="7"/>
      <c r="EA902" s="7"/>
      <c r="EB902" s="7"/>
      <c r="EC902" s="7"/>
      <c r="ED902" s="7"/>
      <c r="EE902" s="7"/>
      <c r="EF902" s="7"/>
      <c r="EG902" s="7"/>
      <c r="EH902" s="7"/>
      <c r="EI902" s="7"/>
      <c r="EJ902" s="7"/>
      <c r="EK902" s="7"/>
      <c r="EL902" s="7"/>
      <c r="EM902" s="7"/>
      <c r="EN902" s="7"/>
      <c r="EO902" s="7"/>
      <c r="EP902" s="7"/>
      <c r="EQ902" s="7"/>
      <c r="ER902" s="7"/>
      <c r="ES902" s="7"/>
      <c r="ET902" s="7"/>
      <c r="EU902" s="7"/>
      <c r="EV902" s="7"/>
      <c r="EW902" s="7"/>
      <c r="EX902" s="7"/>
      <c r="EY902" s="7"/>
      <c r="EZ902" s="7"/>
      <c r="FA902" s="7"/>
      <c r="FB902" s="7"/>
      <c r="FC902" s="7"/>
      <c r="FD902" s="7"/>
      <c r="FE902" s="7"/>
      <c r="FF902" s="7"/>
      <c r="FG902" s="7"/>
      <c r="FH902" s="7"/>
      <c r="FI902" s="7"/>
      <c r="FJ902" s="7"/>
      <c r="FK902" s="7"/>
      <c r="FL902" s="7"/>
      <c r="FM902" s="7"/>
      <c r="FN902" s="7"/>
      <c r="FO902" s="7"/>
      <c r="FP902" s="7"/>
      <c r="FQ902" s="7"/>
      <c r="FR902" s="7"/>
      <c r="FS902" s="7"/>
      <c r="FT902" s="7"/>
      <c r="FU902" s="7"/>
      <c r="FV902" s="7"/>
      <c r="FW902" s="7"/>
      <c r="FX902" s="7"/>
      <c r="FY902" s="7"/>
      <c r="FZ902" s="7"/>
      <c r="GA902" s="7"/>
      <c r="GB902" s="7"/>
      <c r="GC902" s="7"/>
      <c r="GD902" s="7"/>
      <c r="GE902" s="7"/>
      <c r="GF902" s="7"/>
      <c r="GG902" s="7"/>
      <c r="GH902" s="7"/>
      <c r="GI902" s="7"/>
      <c r="GJ902" s="7"/>
      <c r="GK902" s="7"/>
      <c r="GL902" s="7"/>
      <c r="GM902" s="7"/>
      <c r="GN902" s="7"/>
      <c r="GO902" s="7"/>
      <c r="GP902" s="7"/>
      <c r="GQ902" s="7"/>
      <c r="GR902" s="7"/>
      <c r="GS902" s="7"/>
      <c r="GT902" s="7"/>
      <c r="GU902" s="7"/>
      <c r="GV902" s="7"/>
      <c r="GW902" s="7"/>
      <c r="GX902" s="7"/>
      <c r="GY902" s="7"/>
      <c r="GZ902" s="7"/>
      <c r="HA902" s="7"/>
      <c r="HB902" s="7"/>
      <c r="HC902" s="7"/>
      <c r="HD902" s="7"/>
      <c r="HE902" s="7"/>
      <c r="HF902" s="7"/>
      <c r="HG902" s="7"/>
      <c r="HH902" s="7"/>
      <c r="HI902" s="7"/>
      <c r="HJ902" s="7"/>
      <c r="HK902" s="7"/>
      <c r="HL902" s="7"/>
      <c r="HM902" s="7"/>
      <c r="HN902" s="7"/>
      <c r="HO902" s="7"/>
      <c r="HP902" s="7"/>
      <c r="HQ902" s="7"/>
      <c r="HR902" s="7"/>
      <c r="HS902" s="7"/>
      <c r="HT902" s="7"/>
      <c r="HU902" s="7"/>
      <c r="HV902" s="7"/>
      <c r="HW902" s="7"/>
      <c r="HX902" s="7"/>
      <c r="HY902" s="7"/>
      <c r="HZ902" s="7"/>
      <c r="IA902" s="7"/>
      <c r="IB902" s="7"/>
      <c r="IC902" s="7"/>
      <c r="ID902" s="7"/>
      <c r="IE902" s="7"/>
      <c r="IF902" s="7"/>
      <c r="IG902" s="7"/>
      <c r="IH902" s="7"/>
      <c r="II902" s="7"/>
      <c r="IJ902" s="7"/>
      <c r="IK902" s="7"/>
      <c r="IL902" s="7"/>
      <c r="IM902" s="7"/>
      <c r="IN902" s="7"/>
      <c r="IO902" s="7"/>
      <c r="IP902" s="7"/>
      <c r="IQ902" s="7"/>
      <c r="IR902" s="7"/>
      <c r="IS902" s="7"/>
      <c r="IT902" s="7"/>
      <c r="IU902" s="7"/>
      <c r="IV902" s="7"/>
      <c r="IW902" s="7"/>
      <c r="IX902" s="7"/>
      <c r="IY902" s="7"/>
      <c r="IZ902" s="7"/>
      <c r="JA902" s="7"/>
      <c r="JB902" s="7"/>
      <c r="JC902" s="7"/>
      <c r="JD902" s="7"/>
      <c r="JE902" s="7"/>
      <c r="JF902" s="7"/>
      <c r="JG902" s="7"/>
      <c r="JH902" s="7"/>
      <c r="JI902" s="7"/>
      <c r="JJ902" s="7"/>
      <c r="JK902" s="7"/>
      <c r="JL902" s="7"/>
      <c r="JM902" s="7"/>
      <c r="JN902" s="7"/>
      <c r="JO902" s="7"/>
      <c r="JP902" s="7"/>
      <c r="JQ902" s="7"/>
      <c r="JR902" s="7"/>
      <c r="JS902" s="7"/>
      <c r="JT902" s="7"/>
      <c r="JU902" s="7"/>
      <c r="JV902" s="7"/>
      <c r="JW902" s="7"/>
      <c r="JX902" s="7"/>
      <c r="JY902" s="7"/>
      <c r="JZ902" s="7"/>
      <c r="KA902" s="7"/>
      <c r="KB902" s="7"/>
      <c r="KC902" s="7"/>
      <c r="KD902" s="7"/>
      <c r="KE902" s="7"/>
      <c r="KF902" s="7"/>
      <c r="KG902" s="7"/>
      <c r="KH902" s="7"/>
      <c r="KI902" s="7"/>
      <c r="KJ902" s="7"/>
      <c r="KK902" s="7"/>
      <c r="KL902" s="7"/>
      <c r="KM902" s="7"/>
      <c r="KN902" s="7"/>
      <c r="KO902" s="7"/>
      <c r="KP902" s="7"/>
      <c r="KQ902" s="7"/>
      <c r="KR902" s="7"/>
      <c r="KS902" s="7"/>
      <c r="KT902" s="7"/>
      <c r="KU902" s="7"/>
      <c r="KV902" s="7"/>
      <c r="KW902" s="7"/>
      <c r="KX902" s="7"/>
      <c r="KY902" s="7"/>
      <c r="KZ902" s="7"/>
      <c r="LA902" s="7"/>
      <c r="LB902" s="7"/>
      <c r="LC902" s="7"/>
      <c r="LD902" s="7"/>
      <c r="LE902" s="7"/>
      <c r="LF902" s="7"/>
      <c r="LG902" s="7"/>
      <c r="LH902" s="7"/>
      <c r="LI902" s="7"/>
      <c r="LJ902" s="7"/>
      <c r="LK902" s="7"/>
      <c r="LL902" s="7"/>
      <c r="LM902" s="7"/>
      <c r="LN902" s="7"/>
      <c r="LO902" s="7"/>
      <c r="LP902" s="7"/>
      <c r="LQ902" s="7"/>
      <c r="LR902" s="7"/>
      <c r="LS902" s="7"/>
      <c r="LT902" s="7"/>
      <c r="LU902" s="7"/>
      <c r="LV902" s="7"/>
      <c r="LW902" s="7"/>
      <c r="LX902" s="7"/>
      <c r="LY902" s="7"/>
      <c r="LZ902" s="7"/>
      <c r="MA902" s="7"/>
      <c r="MB902" s="7"/>
      <c r="MC902" s="7"/>
      <c r="MD902" s="7"/>
      <c r="ME902" s="7"/>
      <c r="MF902" s="7"/>
      <c r="MG902" s="7"/>
      <c r="MH902" s="7"/>
      <c r="MI902" s="7"/>
      <c r="MJ902" s="7"/>
      <c r="MK902" s="7"/>
      <c r="ML902" s="7"/>
      <c r="MM902" s="7"/>
      <c r="MN902" s="7"/>
      <c r="MO902" s="7"/>
      <c r="MP902" s="7"/>
      <c r="MQ902" s="7"/>
      <c r="MR902" s="7"/>
      <c r="MS902" s="7"/>
      <c r="MT902" s="7"/>
      <c r="MU902" s="7"/>
      <c r="MV902" s="7"/>
      <c r="MW902" s="7"/>
      <c r="MX902" s="7"/>
      <c r="MY902" s="7"/>
      <c r="MZ902" s="7"/>
      <c r="NA902" s="7"/>
      <c r="NB902" s="7"/>
      <c r="NC902" s="7"/>
      <c r="ND902" s="7"/>
      <c r="NE902" s="7"/>
      <c r="NF902" s="7"/>
      <c r="NG902" s="7"/>
      <c r="NH902" s="7"/>
      <c r="NI902" s="7"/>
      <c r="NJ902" s="7"/>
      <c r="NK902" s="7"/>
      <c r="NL902" s="7"/>
      <c r="NM902" s="7"/>
      <c r="NN902" s="7"/>
      <c r="NO902" s="7"/>
      <c r="NP902" s="7"/>
      <c r="NQ902" s="7"/>
      <c r="NR902" s="7"/>
      <c r="NS902" s="7"/>
      <c r="NT902" s="7"/>
      <c r="NU902" s="7"/>
      <c r="NV902" s="7"/>
      <c r="NW902" s="7"/>
      <c r="NX902" s="7"/>
      <c r="NY902" s="7"/>
      <c r="NZ902" s="7"/>
      <c r="OA902" s="7"/>
      <c r="OB902" s="7"/>
      <c r="OC902" s="7"/>
      <c r="OD902" s="7"/>
      <c r="OE902" s="7"/>
      <c r="OF902" s="7"/>
      <c r="OG902" s="7"/>
      <c r="OH902" s="7"/>
      <c r="OI902" s="7"/>
      <c r="OJ902" s="7"/>
      <c r="OK902" s="7"/>
      <c r="OL902" s="7"/>
      <c r="OM902" s="7"/>
      <c r="ON902" s="7"/>
      <c r="OO902" s="7"/>
      <c r="OP902" s="7"/>
      <c r="OQ902" s="7"/>
      <c r="OR902" s="7"/>
      <c r="OS902" s="7"/>
      <c r="OT902" s="7"/>
      <c r="OU902" s="7"/>
      <c r="OV902" s="7"/>
      <c r="OW902" s="7"/>
      <c r="OX902" s="7"/>
      <c r="OY902" s="7"/>
      <c r="OZ902" s="7"/>
      <c r="PA902" s="7"/>
      <c r="PB902" s="7"/>
      <c r="PC902" s="7"/>
      <c r="PD902" s="7"/>
      <c r="PE902" s="7"/>
      <c r="PF902" s="7"/>
      <c r="PG902" s="7"/>
      <c r="PH902" s="7"/>
      <c r="PI902" s="7"/>
      <c r="PJ902" s="7"/>
      <c r="PK902" s="7"/>
      <c r="PL902" s="7"/>
      <c r="PM902" s="7"/>
      <c r="PN902" s="7"/>
      <c r="PO902" s="7"/>
      <c r="PP902" s="7"/>
      <c r="PQ902" s="7"/>
      <c r="PR902" s="7"/>
      <c r="PS902" s="7"/>
      <c r="PT902" s="7"/>
      <c r="PU902" s="7"/>
      <c r="PV902" s="7"/>
      <c r="PW902" s="7"/>
      <c r="PX902" s="7"/>
      <c r="PY902" s="7"/>
      <c r="PZ902" s="7"/>
      <c r="QA902" s="7"/>
      <c r="QB902" s="7"/>
      <c r="QC902" s="7"/>
      <c r="QD902" s="7"/>
      <c r="QE902" s="7"/>
      <c r="QF902" s="7"/>
      <c r="QG902" s="7"/>
      <c r="QH902" s="7"/>
      <c r="QI902" s="7"/>
      <c r="QJ902" s="7"/>
      <c r="QK902" s="7"/>
      <c r="QL902" s="7"/>
      <c r="QM902" s="7"/>
      <c r="QN902" s="7"/>
      <c r="QO902" s="7"/>
      <c r="QP902" s="7"/>
      <c r="QQ902" s="7"/>
      <c r="QR902" s="7"/>
      <c r="QS902" s="7"/>
      <c r="QT902" s="7"/>
      <c r="QU902" s="7"/>
      <c r="QV902" s="7"/>
      <c r="QW902" s="7"/>
      <c r="QX902" s="7"/>
      <c r="QY902" s="7"/>
      <c r="QZ902" s="7"/>
      <c r="RA902" s="7"/>
      <c r="RB902" s="7"/>
      <c r="RC902" s="7"/>
      <c r="RD902" s="7"/>
      <c r="RE902" s="7"/>
      <c r="RF902" s="7"/>
      <c r="RG902" s="7"/>
      <c r="RH902" s="7"/>
      <c r="RI902" s="7"/>
      <c r="RJ902" s="7"/>
      <c r="RK902" s="7"/>
      <c r="RL902" s="7"/>
      <c r="RM902" s="7"/>
      <c r="RN902" s="7"/>
      <c r="RO902" s="7"/>
      <c r="RP902" s="7"/>
      <c r="RQ902" s="7"/>
      <c r="RR902" s="7"/>
      <c r="RS902" s="7"/>
      <c r="RT902" s="7"/>
      <c r="RU902" s="7"/>
      <c r="RV902" s="7"/>
      <c r="RW902" s="7"/>
      <c r="RX902" s="7"/>
      <c r="RY902" s="7"/>
      <c r="RZ902" s="7"/>
      <c r="SA902" s="7"/>
      <c r="SB902" s="7"/>
      <c r="SC902" s="7"/>
      <c r="SD902" s="7"/>
      <c r="SE902" s="7"/>
      <c r="SF902" s="7"/>
      <c r="SG902" s="7"/>
      <c r="SH902" s="7"/>
      <c r="SI902" s="7"/>
      <c r="SJ902" s="7"/>
      <c r="SK902" s="7"/>
    </row>
    <row r="903" ht="14.2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  <c r="DT903" s="7"/>
      <c r="DU903" s="7"/>
      <c r="DV903" s="7"/>
      <c r="DW903" s="7"/>
      <c r="DX903" s="7"/>
      <c r="DY903" s="7"/>
      <c r="DZ903" s="7"/>
      <c r="EA903" s="7"/>
      <c r="EB903" s="7"/>
      <c r="EC903" s="7"/>
      <c r="ED903" s="7"/>
      <c r="EE903" s="7"/>
      <c r="EF903" s="7"/>
      <c r="EG903" s="7"/>
      <c r="EH903" s="7"/>
      <c r="EI903" s="7"/>
      <c r="EJ903" s="7"/>
      <c r="EK903" s="7"/>
      <c r="EL903" s="7"/>
      <c r="EM903" s="7"/>
      <c r="EN903" s="7"/>
      <c r="EO903" s="7"/>
      <c r="EP903" s="7"/>
      <c r="EQ903" s="7"/>
      <c r="ER903" s="7"/>
      <c r="ES903" s="7"/>
      <c r="ET903" s="7"/>
      <c r="EU903" s="7"/>
      <c r="EV903" s="7"/>
      <c r="EW903" s="7"/>
      <c r="EX903" s="7"/>
      <c r="EY903" s="7"/>
      <c r="EZ903" s="7"/>
      <c r="FA903" s="7"/>
      <c r="FB903" s="7"/>
      <c r="FC903" s="7"/>
      <c r="FD903" s="7"/>
      <c r="FE903" s="7"/>
      <c r="FF903" s="7"/>
      <c r="FG903" s="7"/>
      <c r="FH903" s="7"/>
      <c r="FI903" s="7"/>
      <c r="FJ903" s="7"/>
      <c r="FK903" s="7"/>
      <c r="FL903" s="7"/>
      <c r="FM903" s="7"/>
      <c r="FN903" s="7"/>
      <c r="FO903" s="7"/>
      <c r="FP903" s="7"/>
      <c r="FQ903" s="7"/>
      <c r="FR903" s="7"/>
      <c r="FS903" s="7"/>
      <c r="FT903" s="7"/>
      <c r="FU903" s="7"/>
      <c r="FV903" s="7"/>
      <c r="FW903" s="7"/>
      <c r="FX903" s="7"/>
      <c r="FY903" s="7"/>
      <c r="FZ903" s="7"/>
      <c r="GA903" s="7"/>
      <c r="GB903" s="7"/>
      <c r="GC903" s="7"/>
      <c r="GD903" s="7"/>
      <c r="GE903" s="7"/>
      <c r="GF903" s="7"/>
      <c r="GG903" s="7"/>
      <c r="GH903" s="7"/>
      <c r="GI903" s="7"/>
      <c r="GJ903" s="7"/>
      <c r="GK903" s="7"/>
      <c r="GL903" s="7"/>
      <c r="GM903" s="7"/>
      <c r="GN903" s="7"/>
      <c r="GO903" s="7"/>
      <c r="GP903" s="7"/>
      <c r="GQ903" s="7"/>
      <c r="GR903" s="7"/>
      <c r="GS903" s="7"/>
      <c r="GT903" s="7"/>
      <c r="GU903" s="7"/>
      <c r="GV903" s="7"/>
      <c r="GW903" s="7"/>
      <c r="GX903" s="7"/>
      <c r="GY903" s="7"/>
      <c r="GZ903" s="7"/>
      <c r="HA903" s="7"/>
      <c r="HB903" s="7"/>
      <c r="HC903" s="7"/>
      <c r="HD903" s="7"/>
      <c r="HE903" s="7"/>
      <c r="HF903" s="7"/>
      <c r="HG903" s="7"/>
      <c r="HH903" s="7"/>
      <c r="HI903" s="7"/>
      <c r="HJ903" s="7"/>
      <c r="HK903" s="7"/>
      <c r="HL903" s="7"/>
      <c r="HM903" s="7"/>
      <c r="HN903" s="7"/>
      <c r="HO903" s="7"/>
      <c r="HP903" s="7"/>
      <c r="HQ903" s="7"/>
      <c r="HR903" s="7"/>
      <c r="HS903" s="7"/>
      <c r="HT903" s="7"/>
      <c r="HU903" s="7"/>
      <c r="HV903" s="7"/>
      <c r="HW903" s="7"/>
      <c r="HX903" s="7"/>
      <c r="HY903" s="7"/>
      <c r="HZ903" s="7"/>
      <c r="IA903" s="7"/>
      <c r="IB903" s="7"/>
      <c r="IC903" s="7"/>
      <c r="ID903" s="7"/>
      <c r="IE903" s="7"/>
      <c r="IF903" s="7"/>
      <c r="IG903" s="7"/>
      <c r="IH903" s="7"/>
      <c r="II903" s="7"/>
      <c r="IJ903" s="7"/>
      <c r="IK903" s="7"/>
      <c r="IL903" s="7"/>
      <c r="IM903" s="7"/>
      <c r="IN903" s="7"/>
      <c r="IO903" s="7"/>
      <c r="IP903" s="7"/>
      <c r="IQ903" s="7"/>
      <c r="IR903" s="7"/>
      <c r="IS903" s="7"/>
      <c r="IT903" s="7"/>
      <c r="IU903" s="7"/>
      <c r="IV903" s="7"/>
      <c r="IW903" s="7"/>
      <c r="IX903" s="7"/>
      <c r="IY903" s="7"/>
      <c r="IZ903" s="7"/>
      <c r="JA903" s="7"/>
      <c r="JB903" s="7"/>
      <c r="JC903" s="7"/>
      <c r="JD903" s="7"/>
      <c r="JE903" s="7"/>
      <c r="JF903" s="7"/>
      <c r="JG903" s="7"/>
      <c r="JH903" s="7"/>
      <c r="JI903" s="7"/>
      <c r="JJ903" s="7"/>
      <c r="JK903" s="7"/>
      <c r="JL903" s="7"/>
      <c r="JM903" s="7"/>
      <c r="JN903" s="7"/>
      <c r="JO903" s="7"/>
      <c r="JP903" s="7"/>
      <c r="JQ903" s="7"/>
      <c r="JR903" s="7"/>
      <c r="JS903" s="7"/>
      <c r="JT903" s="7"/>
      <c r="JU903" s="7"/>
      <c r="JV903" s="7"/>
      <c r="JW903" s="7"/>
      <c r="JX903" s="7"/>
      <c r="JY903" s="7"/>
      <c r="JZ903" s="7"/>
      <c r="KA903" s="7"/>
      <c r="KB903" s="7"/>
      <c r="KC903" s="7"/>
      <c r="KD903" s="7"/>
      <c r="KE903" s="7"/>
      <c r="KF903" s="7"/>
      <c r="KG903" s="7"/>
      <c r="KH903" s="7"/>
      <c r="KI903" s="7"/>
      <c r="KJ903" s="7"/>
      <c r="KK903" s="7"/>
      <c r="KL903" s="7"/>
      <c r="KM903" s="7"/>
      <c r="KN903" s="7"/>
      <c r="KO903" s="7"/>
      <c r="KP903" s="7"/>
      <c r="KQ903" s="7"/>
      <c r="KR903" s="7"/>
      <c r="KS903" s="7"/>
      <c r="KT903" s="7"/>
      <c r="KU903" s="7"/>
      <c r="KV903" s="7"/>
      <c r="KW903" s="7"/>
      <c r="KX903" s="7"/>
      <c r="KY903" s="7"/>
      <c r="KZ903" s="7"/>
      <c r="LA903" s="7"/>
      <c r="LB903" s="7"/>
      <c r="LC903" s="7"/>
      <c r="LD903" s="7"/>
      <c r="LE903" s="7"/>
      <c r="LF903" s="7"/>
      <c r="LG903" s="7"/>
      <c r="LH903" s="7"/>
      <c r="LI903" s="7"/>
      <c r="LJ903" s="7"/>
      <c r="LK903" s="7"/>
      <c r="LL903" s="7"/>
      <c r="LM903" s="7"/>
      <c r="LN903" s="7"/>
      <c r="LO903" s="7"/>
      <c r="LP903" s="7"/>
      <c r="LQ903" s="7"/>
      <c r="LR903" s="7"/>
      <c r="LS903" s="7"/>
      <c r="LT903" s="7"/>
      <c r="LU903" s="7"/>
      <c r="LV903" s="7"/>
      <c r="LW903" s="7"/>
      <c r="LX903" s="7"/>
      <c r="LY903" s="7"/>
      <c r="LZ903" s="7"/>
      <c r="MA903" s="7"/>
      <c r="MB903" s="7"/>
      <c r="MC903" s="7"/>
      <c r="MD903" s="7"/>
      <c r="ME903" s="7"/>
      <c r="MF903" s="7"/>
      <c r="MG903" s="7"/>
      <c r="MH903" s="7"/>
      <c r="MI903" s="7"/>
      <c r="MJ903" s="7"/>
      <c r="MK903" s="7"/>
      <c r="ML903" s="7"/>
      <c r="MM903" s="7"/>
      <c r="MN903" s="7"/>
      <c r="MO903" s="7"/>
      <c r="MP903" s="7"/>
      <c r="MQ903" s="7"/>
      <c r="MR903" s="7"/>
      <c r="MS903" s="7"/>
      <c r="MT903" s="7"/>
      <c r="MU903" s="7"/>
      <c r="MV903" s="7"/>
      <c r="MW903" s="7"/>
      <c r="MX903" s="7"/>
      <c r="MY903" s="7"/>
      <c r="MZ903" s="7"/>
      <c r="NA903" s="7"/>
      <c r="NB903" s="7"/>
      <c r="NC903" s="7"/>
      <c r="ND903" s="7"/>
      <c r="NE903" s="7"/>
      <c r="NF903" s="7"/>
      <c r="NG903" s="7"/>
      <c r="NH903" s="7"/>
      <c r="NI903" s="7"/>
      <c r="NJ903" s="7"/>
      <c r="NK903" s="7"/>
      <c r="NL903" s="7"/>
      <c r="NM903" s="7"/>
      <c r="NN903" s="7"/>
      <c r="NO903" s="7"/>
      <c r="NP903" s="7"/>
      <c r="NQ903" s="7"/>
      <c r="NR903" s="7"/>
      <c r="NS903" s="7"/>
      <c r="NT903" s="7"/>
      <c r="NU903" s="7"/>
      <c r="NV903" s="7"/>
      <c r="NW903" s="7"/>
      <c r="NX903" s="7"/>
      <c r="NY903" s="7"/>
      <c r="NZ903" s="7"/>
      <c r="OA903" s="7"/>
      <c r="OB903" s="7"/>
      <c r="OC903" s="7"/>
      <c r="OD903" s="7"/>
      <c r="OE903" s="7"/>
      <c r="OF903" s="7"/>
      <c r="OG903" s="7"/>
      <c r="OH903" s="7"/>
      <c r="OI903" s="7"/>
      <c r="OJ903" s="7"/>
      <c r="OK903" s="7"/>
      <c r="OL903" s="7"/>
      <c r="OM903" s="7"/>
      <c r="ON903" s="7"/>
      <c r="OO903" s="7"/>
      <c r="OP903" s="7"/>
      <c r="OQ903" s="7"/>
      <c r="OR903" s="7"/>
      <c r="OS903" s="7"/>
      <c r="OT903" s="7"/>
      <c r="OU903" s="7"/>
      <c r="OV903" s="7"/>
      <c r="OW903" s="7"/>
      <c r="OX903" s="7"/>
      <c r="OY903" s="7"/>
      <c r="OZ903" s="7"/>
      <c r="PA903" s="7"/>
      <c r="PB903" s="7"/>
      <c r="PC903" s="7"/>
      <c r="PD903" s="7"/>
      <c r="PE903" s="7"/>
      <c r="PF903" s="7"/>
      <c r="PG903" s="7"/>
      <c r="PH903" s="7"/>
      <c r="PI903" s="7"/>
      <c r="PJ903" s="7"/>
      <c r="PK903" s="7"/>
      <c r="PL903" s="7"/>
      <c r="PM903" s="7"/>
      <c r="PN903" s="7"/>
      <c r="PO903" s="7"/>
      <c r="PP903" s="7"/>
      <c r="PQ903" s="7"/>
      <c r="PR903" s="7"/>
      <c r="PS903" s="7"/>
      <c r="PT903" s="7"/>
      <c r="PU903" s="7"/>
      <c r="PV903" s="7"/>
      <c r="PW903" s="7"/>
      <c r="PX903" s="7"/>
      <c r="PY903" s="7"/>
      <c r="PZ903" s="7"/>
      <c r="QA903" s="7"/>
      <c r="QB903" s="7"/>
      <c r="QC903" s="7"/>
      <c r="QD903" s="7"/>
      <c r="QE903" s="7"/>
      <c r="QF903" s="7"/>
      <c r="QG903" s="7"/>
      <c r="QH903" s="7"/>
      <c r="QI903" s="7"/>
      <c r="QJ903" s="7"/>
      <c r="QK903" s="7"/>
      <c r="QL903" s="7"/>
      <c r="QM903" s="7"/>
      <c r="QN903" s="7"/>
      <c r="QO903" s="7"/>
      <c r="QP903" s="7"/>
      <c r="QQ903" s="7"/>
      <c r="QR903" s="7"/>
      <c r="QS903" s="7"/>
      <c r="QT903" s="7"/>
      <c r="QU903" s="7"/>
      <c r="QV903" s="7"/>
      <c r="QW903" s="7"/>
      <c r="QX903" s="7"/>
      <c r="QY903" s="7"/>
      <c r="QZ903" s="7"/>
      <c r="RA903" s="7"/>
      <c r="RB903" s="7"/>
      <c r="RC903" s="7"/>
      <c r="RD903" s="7"/>
      <c r="RE903" s="7"/>
      <c r="RF903" s="7"/>
      <c r="RG903" s="7"/>
      <c r="RH903" s="7"/>
      <c r="RI903" s="7"/>
      <c r="RJ903" s="7"/>
      <c r="RK903" s="7"/>
      <c r="RL903" s="7"/>
      <c r="RM903" s="7"/>
      <c r="RN903" s="7"/>
      <c r="RO903" s="7"/>
      <c r="RP903" s="7"/>
      <c r="RQ903" s="7"/>
      <c r="RR903" s="7"/>
      <c r="RS903" s="7"/>
      <c r="RT903" s="7"/>
      <c r="RU903" s="7"/>
      <c r="RV903" s="7"/>
      <c r="RW903" s="7"/>
      <c r="RX903" s="7"/>
      <c r="RY903" s="7"/>
      <c r="RZ903" s="7"/>
      <c r="SA903" s="7"/>
      <c r="SB903" s="7"/>
      <c r="SC903" s="7"/>
      <c r="SD903" s="7"/>
      <c r="SE903" s="7"/>
      <c r="SF903" s="7"/>
      <c r="SG903" s="7"/>
      <c r="SH903" s="7"/>
      <c r="SI903" s="7"/>
      <c r="SJ903" s="7"/>
      <c r="SK903" s="7"/>
    </row>
    <row r="904" ht="14.2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  <c r="DT904" s="7"/>
      <c r="DU904" s="7"/>
      <c r="DV904" s="7"/>
      <c r="DW904" s="7"/>
      <c r="DX904" s="7"/>
      <c r="DY904" s="7"/>
      <c r="DZ904" s="7"/>
      <c r="EA904" s="7"/>
      <c r="EB904" s="7"/>
      <c r="EC904" s="7"/>
      <c r="ED904" s="7"/>
      <c r="EE904" s="7"/>
      <c r="EF904" s="7"/>
      <c r="EG904" s="7"/>
      <c r="EH904" s="7"/>
      <c r="EI904" s="7"/>
      <c r="EJ904" s="7"/>
      <c r="EK904" s="7"/>
      <c r="EL904" s="7"/>
      <c r="EM904" s="7"/>
      <c r="EN904" s="7"/>
      <c r="EO904" s="7"/>
      <c r="EP904" s="7"/>
      <c r="EQ904" s="7"/>
      <c r="ER904" s="7"/>
      <c r="ES904" s="7"/>
      <c r="ET904" s="7"/>
      <c r="EU904" s="7"/>
      <c r="EV904" s="7"/>
      <c r="EW904" s="7"/>
      <c r="EX904" s="7"/>
      <c r="EY904" s="7"/>
      <c r="EZ904" s="7"/>
      <c r="FA904" s="7"/>
      <c r="FB904" s="7"/>
      <c r="FC904" s="7"/>
      <c r="FD904" s="7"/>
      <c r="FE904" s="7"/>
      <c r="FF904" s="7"/>
      <c r="FG904" s="7"/>
      <c r="FH904" s="7"/>
      <c r="FI904" s="7"/>
      <c r="FJ904" s="7"/>
      <c r="FK904" s="7"/>
      <c r="FL904" s="7"/>
      <c r="FM904" s="7"/>
      <c r="FN904" s="7"/>
      <c r="FO904" s="7"/>
      <c r="FP904" s="7"/>
      <c r="FQ904" s="7"/>
      <c r="FR904" s="7"/>
      <c r="FS904" s="7"/>
      <c r="FT904" s="7"/>
      <c r="FU904" s="7"/>
      <c r="FV904" s="7"/>
      <c r="FW904" s="7"/>
      <c r="FX904" s="7"/>
      <c r="FY904" s="7"/>
      <c r="FZ904" s="7"/>
      <c r="GA904" s="7"/>
      <c r="GB904" s="7"/>
      <c r="GC904" s="7"/>
      <c r="GD904" s="7"/>
      <c r="GE904" s="7"/>
      <c r="GF904" s="7"/>
      <c r="GG904" s="7"/>
      <c r="GH904" s="7"/>
      <c r="GI904" s="7"/>
      <c r="GJ904" s="7"/>
      <c r="GK904" s="7"/>
      <c r="GL904" s="7"/>
      <c r="GM904" s="7"/>
      <c r="GN904" s="7"/>
      <c r="GO904" s="7"/>
      <c r="GP904" s="7"/>
      <c r="GQ904" s="7"/>
      <c r="GR904" s="7"/>
      <c r="GS904" s="7"/>
      <c r="GT904" s="7"/>
      <c r="GU904" s="7"/>
      <c r="GV904" s="7"/>
      <c r="GW904" s="7"/>
      <c r="GX904" s="7"/>
      <c r="GY904" s="7"/>
      <c r="GZ904" s="7"/>
      <c r="HA904" s="7"/>
      <c r="HB904" s="7"/>
      <c r="HC904" s="7"/>
      <c r="HD904" s="7"/>
      <c r="HE904" s="7"/>
      <c r="HF904" s="7"/>
      <c r="HG904" s="7"/>
      <c r="HH904" s="7"/>
      <c r="HI904" s="7"/>
      <c r="HJ904" s="7"/>
      <c r="HK904" s="7"/>
      <c r="HL904" s="7"/>
      <c r="HM904" s="7"/>
      <c r="HN904" s="7"/>
      <c r="HO904" s="7"/>
      <c r="HP904" s="7"/>
      <c r="HQ904" s="7"/>
      <c r="HR904" s="7"/>
      <c r="HS904" s="7"/>
      <c r="HT904" s="7"/>
      <c r="HU904" s="7"/>
      <c r="HV904" s="7"/>
      <c r="HW904" s="7"/>
      <c r="HX904" s="7"/>
      <c r="HY904" s="7"/>
      <c r="HZ904" s="7"/>
      <c r="IA904" s="7"/>
      <c r="IB904" s="7"/>
      <c r="IC904" s="7"/>
      <c r="ID904" s="7"/>
      <c r="IE904" s="7"/>
      <c r="IF904" s="7"/>
      <c r="IG904" s="7"/>
      <c r="IH904" s="7"/>
      <c r="II904" s="7"/>
      <c r="IJ904" s="7"/>
      <c r="IK904" s="7"/>
      <c r="IL904" s="7"/>
      <c r="IM904" s="7"/>
      <c r="IN904" s="7"/>
      <c r="IO904" s="7"/>
      <c r="IP904" s="7"/>
      <c r="IQ904" s="7"/>
      <c r="IR904" s="7"/>
      <c r="IS904" s="7"/>
      <c r="IT904" s="7"/>
      <c r="IU904" s="7"/>
      <c r="IV904" s="7"/>
      <c r="IW904" s="7"/>
      <c r="IX904" s="7"/>
      <c r="IY904" s="7"/>
      <c r="IZ904" s="7"/>
      <c r="JA904" s="7"/>
      <c r="JB904" s="7"/>
      <c r="JC904" s="7"/>
      <c r="JD904" s="7"/>
      <c r="JE904" s="7"/>
      <c r="JF904" s="7"/>
      <c r="JG904" s="7"/>
      <c r="JH904" s="7"/>
      <c r="JI904" s="7"/>
      <c r="JJ904" s="7"/>
      <c r="JK904" s="7"/>
      <c r="JL904" s="7"/>
      <c r="JM904" s="7"/>
      <c r="JN904" s="7"/>
      <c r="JO904" s="7"/>
      <c r="JP904" s="7"/>
      <c r="JQ904" s="7"/>
      <c r="JR904" s="7"/>
      <c r="JS904" s="7"/>
      <c r="JT904" s="7"/>
      <c r="JU904" s="7"/>
      <c r="JV904" s="7"/>
      <c r="JW904" s="7"/>
      <c r="JX904" s="7"/>
      <c r="JY904" s="7"/>
      <c r="JZ904" s="7"/>
      <c r="KA904" s="7"/>
      <c r="KB904" s="7"/>
      <c r="KC904" s="7"/>
      <c r="KD904" s="7"/>
      <c r="KE904" s="7"/>
      <c r="KF904" s="7"/>
      <c r="KG904" s="7"/>
      <c r="KH904" s="7"/>
      <c r="KI904" s="7"/>
      <c r="KJ904" s="7"/>
      <c r="KK904" s="7"/>
      <c r="KL904" s="7"/>
      <c r="KM904" s="7"/>
      <c r="KN904" s="7"/>
      <c r="KO904" s="7"/>
      <c r="KP904" s="7"/>
      <c r="KQ904" s="7"/>
      <c r="KR904" s="7"/>
      <c r="KS904" s="7"/>
      <c r="KT904" s="7"/>
      <c r="KU904" s="7"/>
      <c r="KV904" s="7"/>
      <c r="KW904" s="7"/>
      <c r="KX904" s="7"/>
      <c r="KY904" s="7"/>
      <c r="KZ904" s="7"/>
      <c r="LA904" s="7"/>
      <c r="LB904" s="7"/>
      <c r="LC904" s="7"/>
      <c r="LD904" s="7"/>
      <c r="LE904" s="7"/>
      <c r="LF904" s="7"/>
      <c r="LG904" s="7"/>
      <c r="LH904" s="7"/>
      <c r="LI904" s="7"/>
      <c r="LJ904" s="7"/>
      <c r="LK904" s="7"/>
      <c r="LL904" s="7"/>
      <c r="LM904" s="7"/>
      <c r="LN904" s="7"/>
      <c r="LO904" s="7"/>
      <c r="LP904" s="7"/>
      <c r="LQ904" s="7"/>
      <c r="LR904" s="7"/>
      <c r="LS904" s="7"/>
      <c r="LT904" s="7"/>
      <c r="LU904" s="7"/>
      <c r="LV904" s="7"/>
      <c r="LW904" s="7"/>
      <c r="LX904" s="7"/>
      <c r="LY904" s="7"/>
      <c r="LZ904" s="7"/>
      <c r="MA904" s="7"/>
      <c r="MB904" s="7"/>
      <c r="MC904" s="7"/>
      <c r="MD904" s="7"/>
      <c r="ME904" s="7"/>
      <c r="MF904" s="7"/>
      <c r="MG904" s="7"/>
      <c r="MH904" s="7"/>
      <c r="MI904" s="7"/>
      <c r="MJ904" s="7"/>
      <c r="MK904" s="7"/>
      <c r="ML904" s="7"/>
      <c r="MM904" s="7"/>
      <c r="MN904" s="7"/>
      <c r="MO904" s="7"/>
      <c r="MP904" s="7"/>
      <c r="MQ904" s="7"/>
      <c r="MR904" s="7"/>
      <c r="MS904" s="7"/>
      <c r="MT904" s="7"/>
      <c r="MU904" s="7"/>
      <c r="MV904" s="7"/>
      <c r="MW904" s="7"/>
      <c r="MX904" s="7"/>
      <c r="MY904" s="7"/>
      <c r="MZ904" s="7"/>
      <c r="NA904" s="7"/>
      <c r="NB904" s="7"/>
      <c r="NC904" s="7"/>
      <c r="ND904" s="7"/>
      <c r="NE904" s="7"/>
      <c r="NF904" s="7"/>
      <c r="NG904" s="7"/>
      <c r="NH904" s="7"/>
      <c r="NI904" s="7"/>
      <c r="NJ904" s="7"/>
      <c r="NK904" s="7"/>
      <c r="NL904" s="7"/>
      <c r="NM904" s="7"/>
      <c r="NN904" s="7"/>
      <c r="NO904" s="7"/>
      <c r="NP904" s="7"/>
      <c r="NQ904" s="7"/>
      <c r="NR904" s="7"/>
      <c r="NS904" s="7"/>
      <c r="NT904" s="7"/>
      <c r="NU904" s="7"/>
      <c r="NV904" s="7"/>
      <c r="NW904" s="7"/>
      <c r="NX904" s="7"/>
      <c r="NY904" s="7"/>
      <c r="NZ904" s="7"/>
      <c r="OA904" s="7"/>
      <c r="OB904" s="7"/>
      <c r="OC904" s="7"/>
      <c r="OD904" s="7"/>
      <c r="OE904" s="7"/>
      <c r="OF904" s="7"/>
      <c r="OG904" s="7"/>
      <c r="OH904" s="7"/>
      <c r="OI904" s="7"/>
      <c r="OJ904" s="7"/>
      <c r="OK904" s="7"/>
      <c r="OL904" s="7"/>
      <c r="OM904" s="7"/>
      <c r="ON904" s="7"/>
      <c r="OO904" s="7"/>
      <c r="OP904" s="7"/>
      <c r="OQ904" s="7"/>
      <c r="OR904" s="7"/>
      <c r="OS904" s="7"/>
      <c r="OT904" s="7"/>
      <c r="OU904" s="7"/>
      <c r="OV904" s="7"/>
      <c r="OW904" s="7"/>
      <c r="OX904" s="7"/>
      <c r="OY904" s="7"/>
      <c r="OZ904" s="7"/>
      <c r="PA904" s="7"/>
      <c r="PB904" s="7"/>
      <c r="PC904" s="7"/>
      <c r="PD904" s="7"/>
      <c r="PE904" s="7"/>
      <c r="PF904" s="7"/>
      <c r="PG904" s="7"/>
      <c r="PH904" s="7"/>
      <c r="PI904" s="7"/>
      <c r="PJ904" s="7"/>
      <c r="PK904" s="7"/>
      <c r="PL904" s="7"/>
      <c r="PM904" s="7"/>
      <c r="PN904" s="7"/>
      <c r="PO904" s="7"/>
      <c r="PP904" s="7"/>
      <c r="PQ904" s="7"/>
      <c r="PR904" s="7"/>
      <c r="PS904" s="7"/>
      <c r="PT904" s="7"/>
      <c r="PU904" s="7"/>
      <c r="PV904" s="7"/>
      <c r="PW904" s="7"/>
      <c r="PX904" s="7"/>
      <c r="PY904" s="7"/>
      <c r="PZ904" s="7"/>
      <c r="QA904" s="7"/>
      <c r="QB904" s="7"/>
      <c r="QC904" s="7"/>
      <c r="QD904" s="7"/>
      <c r="QE904" s="7"/>
      <c r="QF904" s="7"/>
      <c r="QG904" s="7"/>
      <c r="QH904" s="7"/>
      <c r="QI904" s="7"/>
      <c r="QJ904" s="7"/>
      <c r="QK904" s="7"/>
      <c r="QL904" s="7"/>
      <c r="QM904" s="7"/>
      <c r="QN904" s="7"/>
      <c r="QO904" s="7"/>
      <c r="QP904" s="7"/>
      <c r="QQ904" s="7"/>
      <c r="QR904" s="7"/>
      <c r="QS904" s="7"/>
      <c r="QT904" s="7"/>
      <c r="QU904" s="7"/>
      <c r="QV904" s="7"/>
      <c r="QW904" s="7"/>
      <c r="QX904" s="7"/>
      <c r="QY904" s="7"/>
      <c r="QZ904" s="7"/>
      <c r="RA904" s="7"/>
      <c r="RB904" s="7"/>
      <c r="RC904" s="7"/>
      <c r="RD904" s="7"/>
      <c r="RE904" s="7"/>
      <c r="RF904" s="7"/>
      <c r="RG904" s="7"/>
      <c r="RH904" s="7"/>
      <c r="RI904" s="7"/>
      <c r="RJ904" s="7"/>
      <c r="RK904" s="7"/>
      <c r="RL904" s="7"/>
      <c r="RM904" s="7"/>
      <c r="RN904" s="7"/>
      <c r="RO904" s="7"/>
      <c r="RP904" s="7"/>
      <c r="RQ904" s="7"/>
      <c r="RR904" s="7"/>
      <c r="RS904" s="7"/>
      <c r="RT904" s="7"/>
      <c r="RU904" s="7"/>
      <c r="RV904" s="7"/>
      <c r="RW904" s="7"/>
      <c r="RX904" s="7"/>
      <c r="RY904" s="7"/>
      <c r="RZ904" s="7"/>
      <c r="SA904" s="7"/>
      <c r="SB904" s="7"/>
      <c r="SC904" s="7"/>
      <c r="SD904" s="7"/>
      <c r="SE904" s="7"/>
      <c r="SF904" s="7"/>
      <c r="SG904" s="7"/>
      <c r="SH904" s="7"/>
      <c r="SI904" s="7"/>
      <c r="SJ904" s="7"/>
      <c r="SK904" s="7"/>
    </row>
    <row r="905" ht="14.2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  <c r="DT905" s="7"/>
      <c r="DU905" s="7"/>
      <c r="DV905" s="7"/>
      <c r="DW905" s="7"/>
      <c r="DX905" s="7"/>
      <c r="DY905" s="7"/>
      <c r="DZ905" s="7"/>
      <c r="EA905" s="7"/>
      <c r="EB905" s="7"/>
      <c r="EC905" s="7"/>
      <c r="ED905" s="7"/>
      <c r="EE905" s="7"/>
      <c r="EF905" s="7"/>
      <c r="EG905" s="7"/>
      <c r="EH905" s="7"/>
      <c r="EI905" s="7"/>
      <c r="EJ905" s="7"/>
      <c r="EK905" s="7"/>
      <c r="EL905" s="7"/>
      <c r="EM905" s="7"/>
      <c r="EN905" s="7"/>
      <c r="EO905" s="7"/>
      <c r="EP905" s="7"/>
      <c r="EQ905" s="7"/>
      <c r="ER905" s="7"/>
      <c r="ES905" s="7"/>
      <c r="ET905" s="7"/>
      <c r="EU905" s="7"/>
      <c r="EV905" s="7"/>
      <c r="EW905" s="7"/>
      <c r="EX905" s="7"/>
      <c r="EY905" s="7"/>
      <c r="EZ905" s="7"/>
      <c r="FA905" s="7"/>
      <c r="FB905" s="7"/>
      <c r="FC905" s="7"/>
      <c r="FD905" s="7"/>
      <c r="FE905" s="7"/>
      <c r="FF905" s="7"/>
      <c r="FG905" s="7"/>
      <c r="FH905" s="7"/>
      <c r="FI905" s="7"/>
      <c r="FJ905" s="7"/>
      <c r="FK905" s="7"/>
      <c r="FL905" s="7"/>
      <c r="FM905" s="7"/>
      <c r="FN905" s="7"/>
      <c r="FO905" s="7"/>
      <c r="FP905" s="7"/>
      <c r="FQ905" s="7"/>
      <c r="FR905" s="7"/>
      <c r="FS905" s="7"/>
      <c r="FT905" s="7"/>
      <c r="FU905" s="7"/>
      <c r="FV905" s="7"/>
      <c r="FW905" s="7"/>
      <c r="FX905" s="7"/>
      <c r="FY905" s="7"/>
      <c r="FZ905" s="7"/>
      <c r="GA905" s="7"/>
      <c r="GB905" s="7"/>
      <c r="GC905" s="7"/>
      <c r="GD905" s="7"/>
      <c r="GE905" s="7"/>
      <c r="GF905" s="7"/>
      <c r="GG905" s="7"/>
      <c r="GH905" s="7"/>
      <c r="GI905" s="7"/>
      <c r="GJ905" s="7"/>
      <c r="GK905" s="7"/>
      <c r="GL905" s="7"/>
      <c r="GM905" s="7"/>
      <c r="GN905" s="7"/>
      <c r="GO905" s="7"/>
      <c r="GP905" s="7"/>
      <c r="GQ905" s="7"/>
      <c r="GR905" s="7"/>
      <c r="GS905" s="7"/>
      <c r="GT905" s="7"/>
      <c r="GU905" s="7"/>
      <c r="GV905" s="7"/>
      <c r="GW905" s="7"/>
      <c r="GX905" s="7"/>
      <c r="GY905" s="7"/>
      <c r="GZ905" s="7"/>
      <c r="HA905" s="7"/>
      <c r="HB905" s="7"/>
      <c r="HC905" s="7"/>
      <c r="HD905" s="7"/>
      <c r="HE905" s="7"/>
      <c r="HF905" s="7"/>
      <c r="HG905" s="7"/>
      <c r="HH905" s="7"/>
      <c r="HI905" s="7"/>
      <c r="HJ905" s="7"/>
      <c r="HK905" s="7"/>
      <c r="HL905" s="7"/>
      <c r="HM905" s="7"/>
      <c r="HN905" s="7"/>
      <c r="HO905" s="7"/>
      <c r="HP905" s="7"/>
      <c r="HQ905" s="7"/>
      <c r="HR905" s="7"/>
      <c r="HS905" s="7"/>
      <c r="HT905" s="7"/>
      <c r="HU905" s="7"/>
      <c r="HV905" s="7"/>
      <c r="HW905" s="7"/>
      <c r="HX905" s="7"/>
      <c r="HY905" s="7"/>
      <c r="HZ905" s="7"/>
      <c r="IA905" s="7"/>
      <c r="IB905" s="7"/>
      <c r="IC905" s="7"/>
      <c r="ID905" s="7"/>
      <c r="IE905" s="7"/>
      <c r="IF905" s="7"/>
      <c r="IG905" s="7"/>
      <c r="IH905" s="7"/>
      <c r="II905" s="7"/>
      <c r="IJ905" s="7"/>
      <c r="IK905" s="7"/>
      <c r="IL905" s="7"/>
      <c r="IM905" s="7"/>
      <c r="IN905" s="7"/>
      <c r="IO905" s="7"/>
      <c r="IP905" s="7"/>
      <c r="IQ905" s="7"/>
      <c r="IR905" s="7"/>
      <c r="IS905" s="7"/>
      <c r="IT905" s="7"/>
      <c r="IU905" s="7"/>
      <c r="IV905" s="7"/>
      <c r="IW905" s="7"/>
      <c r="IX905" s="7"/>
      <c r="IY905" s="7"/>
      <c r="IZ905" s="7"/>
      <c r="JA905" s="7"/>
      <c r="JB905" s="7"/>
      <c r="JC905" s="7"/>
      <c r="JD905" s="7"/>
      <c r="JE905" s="7"/>
      <c r="JF905" s="7"/>
      <c r="JG905" s="7"/>
      <c r="JH905" s="7"/>
      <c r="JI905" s="7"/>
      <c r="JJ905" s="7"/>
      <c r="JK905" s="7"/>
      <c r="JL905" s="7"/>
      <c r="JM905" s="7"/>
      <c r="JN905" s="7"/>
      <c r="JO905" s="7"/>
      <c r="JP905" s="7"/>
      <c r="JQ905" s="7"/>
      <c r="JR905" s="7"/>
      <c r="JS905" s="7"/>
      <c r="JT905" s="7"/>
      <c r="JU905" s="7"/>
      <c r="JV905" s="7"/>
      <c r="JW905" s="7"/>
      <c r="JX905" s="7"/>
      <c r="JY905" s="7"/>
      <c r="JZ905" s="7"/>
      <c r="KA905" s="7"/>
      <c r="KB905" s="7"/>
      <c r="KC905" s="7"/>
      <c r="KD905" s="7"/>
      <c r="KE905" s="7"/>
      <c r="KF905" s="7"/>
      <c r="KG905" s="7"/>
      <c r="KH905" s="7"/>
      <c r="KI905" s="7"/>
      <c r="KJ905" s="7"/>
      <c r="KK905" s="7"/>
      <c r="KL905" s="7"/>
      <c r="KM905" s="7"/>
      <c r="KN905" s="7"/>
      <c r="KO905" s="7"/>
      <c r="KP905" s="7"/>
      <c r="KQ905" s="7"/>
      <c r="KR905" s="7"/>
      <c r="KS905" s="7"/>
      <c r="KT905" s="7"/>
      <c r="KU905" s="7"/>
      <c r="KV905" s="7"/>
      <c r="KW905" s="7"/>
      <c r="KX905" s="7"/>
      <c r="KY905" s="7"/>
      <c r="KZ905" s="7"/>
      <c r="LA905" s="7"/>
      <c r="LB905" s="7"/>
      <c r="LC905" s="7"/>
      <c r="LD905" s="7"/>
      <c r="LE905" s="7"/>
      <c r="LF905" s="7"/>
      <c r="LG905" s="7"/>
      <c r="LH905" s="7"/>
      <c r="LI905" s="7"/>
      <c r="LJ905" s="7"/>
      <c r="LK905" s="7"/>
      <c r="LL905" s="7"/>
      <c r="LM905" s="7"/>
      <c r="LN905" s="7"/>
      <c r="LO905" s="7"/>
      <c r="LP905" s="7"/>
      <c r="LQ905" s="7"/>
      <c r="LR905" s="7"/>
      <c r="LS905" s="7"/>
      <c r="LT905" s="7"/>
      <c r="LU905" s="7"/>
      <c r="LV905" s="7"/>
      <c r="LW905" s="7"/>
      <c r="LX905" s="7"/>
      <c r="LY905" s="7"/>
      <c r="LZ905" s="7"/>
      <c r="MA905" s="7"/>
      <c r="MB905" s="7"/>
      <c r="MC905" s="7"/>
      <c r="MD905" s="7"/>
      <c r="ME905" s="7"/>
      <c r="MF905" s="7"/>
      <c r="MG905" s="7"/>
      <c r="MH905" s="7"/>
      <c r="MI905" s="7"/>
      <c r="MJ905" s="7"/>
      <c r="MK905" s="7"/>
      <c r="ML905" s="7"/>
      <c r="MM905" s="7"/>
      <c r="MN905" s="7"/>
      <c r="MO905" s="7"/>
      <c r="MP905" s="7"/>
      <c r="MQ905" s="7"/>
      <c r="MR905" s="7"/>
      <c r="MS905" s="7"/>
      <c r="MT905" s="7"/>
      <c r="MU905" s="7"/>
      <c r="MV905" s="7"/>
      <c r="MW905" s="7"/>
      <c r="MX905" s="7"/>
      <c r="MY905" s="7"/>
      <c r="MZ905" s="7"/>
      <c r="NA905" s="7"/>
      <c r="NB905" s="7"/>
      <c r="NC905" s="7"/>
      <c r="ND905" s="7"/>
      <c r="NE905" s="7"/>
      <c r="NF905" s="7"/>
      <c r="NG905" s="7"/>
      <c r="NH905" s="7"/>
      <c r="NI905" s="7"/>
      <c r="NJ905" s="7"/>
      <c r="NK905" s="7"/>
      <c r="NL905" s="7"/>
      <c r="NM905" s="7"/>
      <c r="NN905" s="7"/>
      <c r="NO905" s="7"/>
      <c r="NP905" s="7"/>
      <c r="NQ905" s="7"/>
      <c r="NR905" s="7"/>
      <c r="NS905" s="7"/>
      <c r="NT905" s="7"/>
      <c r="NU905" s="7"/>
      <c r="NV905" s="7"/>
      <c r="NW905" s="7"/>
      <c r="NX905" s="7"/>
      <c r="NY905" s="7"/>
      <c r="NZ905" s="7"/>
      <c r="OA905" s="7"/>
      <c r="OB905" s="7"/>
      <c r="OC905" s="7"/>
      <c r="OD905" s="7"/>
      <c r="OE905" s="7"/>
      <c r="OF905" s="7"/>
      <c r="OG905" s="7"/>
      <c r="OH905" s="7"/>
      <c r="OI905" s="7"/>
      <c r="OJ905" s="7"/>
      <c r="OK905" s="7"/>
      <c r="OL905" s="7"/>
      <c r="OM905" s="7"/>
      <c r="ON905" s="7"/>
      <c r="OO905" s="7"/>
      <c r="OP905" s="7"/>
      <c r="OQ905" s="7"/>
      <c r="OR905" s="7"/>
      <c r="OS905" s="7"/>
      <c r="OT905" s="7"/>
      <c r="OU905" s="7"/>
      <c r="OV905" s="7"/>
      <c r="OW905" s="7"/>
      <c r="OX905" s="7"/>
      <c r="OY905" s="7"/>
      <c r="OZ905" s="7"/>
      <c r="PA905" s="7"/>
      <c r="PB905" s="7"/>
      <c r="PC905" s="7"/>
      <c r="PD905" s="7"/>
      <c r="PE905" s="7"/>
      <c r="PF905" s="7"/>
      <c r="PG905" s="7"/>
      <c r="PH905" s="7"/>
      <c r="PI905" s="7"/>
      <c r="PJ905" s="7"/>
      <c r="PK905" s="7"/>
      <c r="PL905" s="7"/>
      <c r="PM905" s="7"/>
      <c r="PN905" s="7"/>
      <c r="PO905" s="7"/>
      <c r="PP905" s="7"/>
      <c r="PQ905" s="7"/>
      <c r="PR905" s="7"/>
      <c r="PS905" s="7"/>
      <c r="PT905" s="7"/>
      <c r="PU905" s="7"/>
      <c r="PV905" s="7"/>
      <c r="PW905" s="7"/>
      <c r="PX905" s="7"/>
      <c r="PY905" s="7"/>
      <c r="PZ905" s="7"/>
      <c r="QA905" s="7"/>
      <c r="QB905" s="7"/>
      <c r="QC905" s="7"/>
      <c r="QD905" s="7"/>
      <c r="QE905" s="7"/>
      <c r="QF905" s="7"/>
      <c r="QG905" s="7"/>
      <c r="QH905" s="7"/>
      <c r="QI905" s="7"/>
      <c r="QJ905" s="7"/>
      <c r="QK905" s="7"/>
      <c r="QL905" s="7"/>
      <c r="QM905" s="7"/>
      <c r="QN905" s="7"/>
      <c r="QO905" s="7"/>
      <c r="QP905" s="7"/>
      <c r="QQ905" s="7"/>
      <c r="QR905" s="7"/>
      <c r="QS905" s="7"/>
      <c r="QT905" s="7"/>
      <c r="QU905" s="7"/>
      <c r="QV905" s="7"/>
      <c r="QW905" s="7"/>
      <c r="QX905" s="7"/>
      <c r="QY905" s="7"/>
      <c r="QZ905" s="7"/>
      <c r="RA905" s="7"/>
      <c r="RB905" s="7"/>
      <c r="RC905" s="7"/>
      <c r="RD905" s="7"/>
      <c r="RE905" s="7"/>
      <c r="RF905" s="7"/>
      <c r="RG905" s="7"/>
      <c r="RH905" s="7"/>
      <c r="RI905" s="7"/>
      <c r="RJ905" s="7"/>
      <c r="RK905" s="7"/>
      <c r="RL905" s="7"/>
      <c r="RM905" s="7"/>
      <c r="RN905" s="7"/>
      <c r="RO905" s="7"/>
      <c r="RP905" s="7"/>
      <c r="RQ905" s="7"/>
      <c r="RR905" s="7"/>
      <c r="RS905" s="7"/>
      <c r="RT905" s="7"/>
      <c r="RU905" s="7"/>
      <c r="RV905" s="7"/>
      <c r="RW905" s="7"/>
      <c r="RX905" s="7"/>
      <c r="RY905" s="7"/>
      <c r="RZ905" s="7"/>
      <c r="SA905" s="7"/>
      <c r="SB905" s="7"/>
      <c r="SC905" s="7"/>
      <c r="SD905" s="7"/>
      <c r="SE905" s="7"/>
      <c r="SF905" s="7"/>
      <c r="SG905" s="7"/>
      <c r="SH905" s="7"/>
      <c r="SI905" s="7"/>
      <c r="SJ905" s="7"/>
      <c r="SK905" s="7"/>
    </row>
    <row r="906" ht="14.2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  <c r="DT906" s="7"/>
      <c r="DU906" s="7"/>
      <c r="DV906" s="7"/>
      <c r="DW906" s="7"/>
      <c r="DX906" s="7"/>
      <c r="DY906" s="7"/>
      <c r="DZ906" s="7"/>
      <c r="EA906" s="7"/>
      <c r="EB906" s="7"/>
      <c r="EC906" s="7"/>
      <c r="ED906" s="7"/>
      <c r="EE906" s="7"/>
      <c r="EF906" s="7"/>
      <c r="EG906" s="7"/>
      <c r="EH906" s="7"/>
      <c r="EI906" s="7"/>
      <c r="EJ906" s="7"/>
      <c r="EK906" s="7"/>
      <c r="EL906" s="7"/>
      <c r="EM906" s="7"/>
      <c r="EN906" s="7"/>
      <c r="EO906" s="7"/>
      <c r="EP906" s="7"/>
      <c r="EQ906" s="7"/>
      <c r="ER906" s="7"/>
      <c r="ES906" s="7"/>
      <c r="ET906" s="7"/>
      <c r="EU906" s="7"/>
      <c r="EV906" s="7"/>
      <c r="EW906" s="7"/>
      <c r="EX906" s="7"/>
      <c r="EY906" s="7"/>
      <c r="EZ906" s="7"/>
      <c r="FA906" s="7"/>
      <c r="FB906" s="7"/>
      <c r="FC906" s="7"/>
      <c r="FD906" s="7"/>
      <c r="FE906" s="7"/>
      <c r="FF906" s="7"/>
      <c r="FG906" s="7"/>
      <c r="FH906" s="7"/>
      <c r="FI906" s="7"/>
      <c r="FJ906" s="7"/>
      <c r="FK906" s="7"/>
      <c r="FL906" s="7"/>
      <c r="FM906" s="7"/>
      <c r="FN906" s="7"/>
      <c r="FO906" s="7"/>
      <c r="FP906" s="7"/>
      <c r="FQ906" s="7"/>
      <c r="FR906" s="7"/>
      <c r="FS906" s="7"/>
      <c r="FT906" s="7"/>
      <c r="FU906" s="7"/>
      <c r="FV906" s="7"/>
      <c r="FW906" s="7"/>
      <c r="FX906" s="7"/>
      <c r="FY906" s="7"/>
      <c r="FZ906" s="7"/>
      <c r="GA906" s="7"/>
      <c r="GB906" s="7"/>
      <c r="GC906" s="7"/>
      <c r="GD906" s="7"/>
      <c r="GE906" s="7"/>
      <c r="GF906" s="7"/>
      <c r="GG906" s="7"/>
      <c r="GH906" s="7"/>
      <c r="GI906" s="7"/>
      <c r="GJ906" s="7"/>
      <c r="GK906" s="7"/>
      <c r="GL906" s="7"/>
      <c r="GM906" s="7"/>
      <c r="GN906" s="7"/>
      <c r="GO906" s="7"/>
      <c r="GP906" s="7"/>
      <c r="GQ906" s="7"/>
      <c r="GR906" s="7"/>
      <c r="GS906" s="7"/>
      <c r="GT906" s="7"/>
      <c r="GU906" s="7"/>
      <c r="GV906" s="7"/>
      <c r="GW906" s="7"/>
      <c r="GX906" s="7"/>
      <c r="GY906" s="7"/>
      <c r="GZ906" s="7"/>
      <c r="HA906" s="7"/>
      <c r="HB906" s="7"/>
      <c r="HC906" s="7"/>
      <c r="HD906" s="7"/>
      <c r="HE906" s="7"/>
      <c r="HF906" s="7"/>
      <c r="HG906" s="7"/>
      <c r="HH906" s="7"/>
      <c r="HI906" s="7"/>
      <c r="HJ906" s="7"/>
      <c r="HK906" s="7"/>
      <c r="HL906" s="7"/>
      <c r="HM906" s="7"/>
      <c r="HN906" s="7"/>
      <c r="HO906" s="7"/>
      <c r="HP906" s="7"/>
      <c r="HQ906" s="7"/>
      <c r="HR906" s="7"/>
      <c r="HS906" s="7"/>
      <c r="HT906" s="7"/>
      <c r="HU906" s="7"/>
      <c r="HV906" s="7"/>
      <c r="HW906" s="7"/>
      <c r="HX906" s="7"/>
      <c r="HY906" s="7"/>
      <c r="HZ906" s="7"/>
      <c r="IA906" s="7"/>
      <c r="IB906" s="7"/>
      <c r="IC906" s="7"/>
      <c r="ID906" s="7"/>
      <c r="IE906" s="7"/>
      <c r="IF906" s="7"/>
      <c r="IG906" s="7"/>
      <c r="IH906" s="7"/>
      <c r="II906" s="7"/>
      <c r="IJ906" s="7"/>
      <c r="IK906" s="7"/>
      <c r="IL906" s="7"/>
      <c r="IM906" s="7"/>
      <c r="IN906" s="7"/>
      <c r="IO906" s="7"/>
      <c r="IP906" s="7"/>
      <c r="IQ906" s="7"/>
      <c r="IR906" s="7"/>
      <c r="IS906" s="7"/>
      <c r="IT906" s="7"/>
      <c r="IU906" s="7"/>
      <c r="IV906" s="7"/>
      <c r="IW906" s="7"/>
      <c r="IX906" s="7"/>
      <c r="IY906" s="7"/>
      <c r="IZ906" s="7"/>
      <c r="JA906" s="7"/>
      <c r="JB906" s="7"/>
      <c r="JC906" s="7"/>
      <c r="JD906" s="7"/>
      <c r="JE906" s="7"/>
      <c r="JF906" s="7"/>
      <c r="JG906" s="7"/>
      <c r="JH906" s="7"/>
      <c r="JI906" s="7"/>
      <c r="JJ906" s="7"/>
      <c r="JK906" s="7"/>
      <c r="JL906" s="7"/>
      <c r="JM906" s="7"/>
      <c r="JN906" s="7"/>
      <c r="JO906" s="7"/>
      <c r="JP906" s="7"/>
      <c r="JQ906" s="7"/>
      <c r="JR906" s="7"/>
      <c r="JS906" s="7"/>
      <c r="JT906" s="7"/>
      <c r="JU906" s="7"/>
      <c r="JV906" s="7"/>
      <c r="JW906" s="7"/>
      <c r="JX906" s="7"/>
      <c r="JY906" s="7"/>
      <c r="JZ906" s="7"/>
      <c r="KA906" s="7"/>
      <c r="KB906" s="7"/>
      <c r="KC906" s="7"/>
      <c r="KD906" s="7"/>
      <c r="KE906" s="7"/>
      <c r="KF906" s="7"/>
      <c r="KG906" s="7"/>
      <c r="KH906" s="7"/>
      <c r="KI906" s="7"/>
      <c r="KJ906" s="7"/>
      <c r="KK906" s="7"/>
      <c r="KL906" s="7"/>
      <c r="KM906" s="7"/>
      <c r="KN906" s="7"/>
      <c r="KO906" s="7"/>
      <c r="KP906" s="7"/>
      <c r="KQ906" s="7"/>
      <c r="KR906" s="7"/>
      <c r="KS906" s="7"/>
      <c r="KT906" s="7"/>
      <c r="KU906" s="7"/>
      <c r="KV906" s="7"/>
      <c r="KW906" s="7"/>
      <c r="KX906" s="7"/>
      <c r="KY906" s="7"/>
      <c r="KZ906" s="7"/>
      <c r="LA906" s="7"/>
      <c r="LB906" s="7"/>
      <c r="LC906" s="7"/>
      <c r="LD906" s="7"/>
      <c r="LE906" s="7"/>
      <c r="LF906" s="7"/>
      <c r="LG906" s="7"/>
      <c r="LH906" s="7"/>
      <c r="LI906" s="7"/>
      <c r="LJ906" s="7"/>
      <c r="LK906" s="7"/>
      <c r="LL906" s="7"/>
      <c r="LM906" s="7"/>
      <c r="LN906" s="7"/>
      <c r="LO906" s="7"/>
      <c r="LP906" s="7"/>
      <c r="LQ906" s="7"/>
      <c r="LR906" s="7"/>
      <c r="LS906" s="7"/>
      <c r="LT906" s="7"/>
      <c r="LU906" s="7"/>
      <c r="LV906" s="7"/>
      <c r="LW906" s="7"/>
      <c r="LX906" s="7"/>
      <c r="LY906" s="7"/>
      <c r="LZ906" s="7"/>
      <c r="MA906" s="7"/>
      <c r="MB906" s="7"/>
      <c r="MC906" s="7"/>
      <c r="MD906" s="7"/>
      <c r="ME906" s="7"/>
      <c r="MF906" s="7"/>
      <c r="MG906" s="7"/>
      <c r="MH906" s="7"/>
      <c r="MI906" s="7"/>
      <c r="MJ906" s="7"/>
      <c r="MK906" s="7"/>
      <c r="ML906" s="7"/>
      <c r="MM906" s="7"/>
      <c r="MN906" s="7"/>
      <c r="MO906" s="7"/>
      <c r="MP906" s="7"/>
      <c r="MQ906" s="7"/>
      <c r="MR906" s="7"/>
      <c r="MS906" s="7"/>
      <c r="MT906" s="7"/>
      <c r="MU906" s="7"/>
      <c r="MV906" s="7"/>
      <c r="MW906" s="7"/>
      <c r="MX906" s="7"/>
      <c r="MY906" s="7"/>
      <c r="MZ906" s="7"/>
      <c r="NA906" s="7"/>
      <c r="NB906" s="7"/>
      <c r="NC906" s="7"/>
      <c r="ND906" s="7"/>
      <c r="NE906" s="7"/>
      <c r="NF906" s="7"/>
      <c r="NG906" s="7"/>
      <c r="NH906" s="7"/>
      <c r="NI906" s="7"/>
      <c r="NJ906" s="7"/>
      <c r="NK906" s="7"/>
      <c r="NL906" s="7"/>
      <c r="NM906" s="7"/>
      <c r="NN906" s="7"/>
      <c r="NO906" s="7"/>
      <c r="NP906" s="7"/>
      <c r="NQ906" s="7"/>
      <c r="NR906" s="7"/>
      <c r="NS906" s="7"/>
      <c r="NT906" s="7"/>
      <c r="NU906" s="7"/>
      <c r="NV906" s="7"/>
      <c r="NW906" s="7"/>
      <c r="NX906" s="7"/>
      <c r="NY906" s="7"/>
      <c r="NZ906" s="7"/>
      <c r="OA906" s="7"/>
      <c r="OB906" s="7"/>
      <c r="OC906" s="7"/>
      <c r="OD906" s="7"/>
      <c r="OE906" s="7"/>
      <c r="OF906" s="7"/>
      <c r="OG906" s="7"/>
      <c r="OH906" s="7"/>
      <c r="OI906" s="7"/>
      <c r="OJ906" s="7"/>
      <c r="OK906" s="7"/>
      <c r="OL906" s="7"/>
      <c r="OM906" s="7"/>
      <c r="ON906" s="7"/>
      <c r="OO906" s="7"/>
      <c r="OP906" s="7"/>
      <c r="OQ906" s="7"/>
      <c r="OR906" s="7"/>
      <c r="OS906" s="7"/>
      <c r="OT906" s="7"/>
      <c r="OU906" s="7"/>
      <c r="OV906" s="7"/>
      <c r="OW906" s="7"/>
      <c r="OX906" s="7"/>
      <c r="OY906" s="7"/>
      <c r="OZ906" s="7"/>
      <c r="PA906" s="7"/>
      <c r="PB906" s="7"/>
      <c r="PC906" s="7"/>
      <c r="PD906" s="7"/>
      <c r="PE906" s="7"/>
      <c r="PF906" s="7"/>
      <c r="PG906" s="7"/>
      <c r="PH906" s="7"/>
      <c r="PI906" s="7"/>
      <c r="PJ906" s="7"/>
      <c r="PK906" s="7"/>
      <c r="PL906" s="7"/>
      <c r="PM906" s="7"/>
      <c r="PN906" s="7"/>
      <c r="PO906" s="7"/>
      <c r="PP906" s="7"/>
      <c r="PQ906" s="7"/>
      <c r="PR906" s="7"/>
      <c r="PS906" s="7"/>
      <c r="PT906" s="7"/>
      <c r="PU906" s="7"/>
      <c r="PV906" s="7"/>
      <c r="PW906" s="7"/>
      <c r="PX906" s="7"/>
      <c r="PY906" s="7"/>
      <c r="PZ906" s="7"/>
      <c r="QA906" s="7"/>
      <c r="QB906" s="7"/>
      <c r="QC906" s="7"/>
      <c r="QD906" s="7"/>
      <c r="QE906" s="7"/>
      <c r="QF906" s="7"/>
      <c r="QG906" s="7"/>
      <c r="QH906" s="7"/>
      <c r="QI906" s="7"/>
      <c r="QJ906" s="7"/>
      <c r="QK906" s="7"/>
      <c r="QL906" s="7"/>
      <c r="QM906" s="7"/>
      <c r="QN906" s="7"/>
      <c r="QO906" s="7"/>
      <c r="QP906" s="7"/>
      <c r="QQ906" s="7"/>
      <c r="QR906" s="7"/>
      <c r="QS906" s="7"/>
      <c r="QT906" s="7"/>
      <c r="QU906" s="7"/>
      <c r="QV906" s="7"/>
      <c r="QW906" s="7"/>
      <c r="QX906" s="7"/>
      <c r="QY906" s="7"/>
      <c r="QZ906" s="7"/>
      <c r="RA906" s="7"/>
      <c r="RB906" s="7"/>
      <c r="RC906" s="7"/>
      <c r="RD906" s="7"/>
      <c r="RE906" s="7"/>
      <c r="RF906" s="7"/>
      <c r="RG906" s="7"/>
      <c r="RH906" s="7"/>
      <c r="RI906" s="7"/>
      <c r="RJ906" s="7"/>
      <c r="RK906" s="7"/>
      <c r="RL906" s="7"/>
      <c r="RM906" s="7"/>
      <c r="RN906" s="7"/>
      <c r="RO906" s="7"/>
      <c r="RP906" s="7"/>
      <c r="RQ906" s="7"/>
      <c r="RR906" s="7"/>
      <c r="RS906" s="7"/>
      <c r="RT906" s="7"/>
      <c r="RU906" s="7"/>
      <c r="RV906" s="7"/>
      <c r="RW906" s="7"/>
      <c r="RX906" s="7"/>
      <c r="RY906" s="7"/>
      <c r="RZ906" s="7"/>
      <c r="SA906" s="7"/>
      <c r="SB906" s="7"/>
      <c r="SC906" s="7"/>
      <c r="SD906" s="7"/>
      <c r="SE906" s="7"/>
      <c r="SF906" s="7"/>
      <c r="SG906" s="7"/>
      <c r="SH906" s="7"/>
      <c r="SI906" s="7"/>
      <c r="SJ906" s="7"/>
      <c r="SK906" s="7"/>
    </row>
    <row r="907" ht="14.2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  <c r="DT907" s="7"/>
      <c r="DU907" s="7"/>
      <c r="DV907" s="7"/>
      <c r="DW907" s="7"/>
      <c r="DX907" s="7"/>
      <c r="DY907" s="7"/>
      <c r="DZ907" s="7"/>
      <c r="EA907" s="7"/>
      <c r="EB907" s="7"/>
      <c r="EC907" s="7"/>
      <c r="ED907" s="7"/>
      <c r="EE907" s="7"/>
      <c r="EF907" s="7"/>
      <c r="EG907" s="7"/>
      <c r="EH907" s="7"/>
      <c r="EI907" s="7"/>
      <c r="EJ907" s="7"/>
      <c r="EK907" s="7"/>
      <c r="EL907" s="7"/>
      <c r="EM907" s="7"/>
      <c r="EN907" s="7"/>
      <c r="EO907" s="7"/>
      <c r="EP907" s="7"/>
      <c r="EQ907" s="7"/>
      <c r="ER907" s="7"/>
      <c r="ES907" s="7"/>
      <c r="ET907" s="7"/>
      <c r="EU907" s="7"/>
      <c r="EV907" s="7"/>
      <c r="EW907" s="7"/>
      <c r="EX907" s="7"/>
      <c r="EY907" s="7"/>
      <c r="EZ907" s="7"/>
      <c r="FA907" s="7"/>
      <c r="FB907" s="7"/>
      <c r="FC907" s="7"/>
      <c r="FD907" s="7"/>
      <c r="FE907" s="7"/>
      <c r="FF907" s="7"/>
      <c r="FG907" s="7"/>
      <c r="FH907" s="7"/>
      <c r="FI907" s="7"/>
      <c r="FJ907" s="7"/>
      <c r="FK907" s="7"/>
      <c r="FL907" s="7"/>
      <c r="FM907" s="7"/>
      <c r="FN907" s="7"/>
      <c r="FO907" s="7"/>
      <c r="FP907" s="7"/>
      <c r="FQ907" s="7"/>
      <c r="FR907" s="7"/>
      <c r="FS907" s="7"/>
      <c r="FT907" s="7"/>
      <c r="FU907" s="7"/>
      <c r="FV907" s="7"/>
      <c r="FW907" s="7"/>
      <c r="FX907" s="7"/>
      <c r="FY907" s="7"/>
      <c r="FZ907" s="7"/>
      <c r="GA907" s="7"/>
      <c r="GB907" s="7"/>
      <c r="GC907" s="7"/>
      <c r="GD907" s="7"/>
      <c r="GE907" s="7"/>
      <c r="GF907" s="7"/>
      <c r="GG907" s="7"/>
      <c r="GH907" s="7"/>
      <c r="GI907" s="7"/>
      <c r="GJ907" s="7"/>
      <c r="GK907" s="7"/>
      <c r="GL907" s="7"/>
      <c r="GM907" s="7"/>
      <c r="GN907" s="7"/>
      <c r="GO907" s="7"/>
      <c r="GP907" s="7"/>
      <c r="GQ907" s="7"/>
      <c r="GR907" s="7"/>
      <c r="GS907" s="7"/>
      <c r="GT907" s="7"/>
      <c r="GU907" s="7"/>
      <c r="GV907" s="7"/>
      <c r="GW907" s="7"/>
      <c r="GX907" s="7"/>
      <c r="GY907" s="7"/>
      <c r="GZ907" s="7"/>
      <c r="HA907" s="7"/>
      <c r="HB907" s="7"/>
      <c r="HC907" s="7"/>
      <c r="HD907" s="7"/>
      <c r="HE907" s="7"/>
      <c r="HF907" s="7"/>
      <c r="HG907" s="7"/>
      <c r="HH907" s="7"/>
      <c r="HI907" s="7"/>
      <c r="HJ907" s="7"/>
      <c r="HK907" s="7"/>
      <c r="HL907" s="7"/>
      <c r="HM907" s="7"/>
      <c r="HN907" s="7"/>
      <c r="HO907" s="7"/>
      <c r="HP907" s="7"/>
      <c r="HQ907" s="7"/>
      <c r="HR907" s="7"/>
      <c r="HS907" s="7"/>
      <c r="HT907" s="7"/>
      <c r="HU907" s="7"/>
      <c r="HV907" s="7"/>
      <c r="HW907" s="7"/>
      <c r="HX907" s="7"/>
      <c r="HY907" s="7"/>
      <c r="HZ907" s="7"/>
      <c r="IA907" s="7"/>
      <c r="IB907" s="7"/>
      <c r="IC907" s="7"/>
      <c r="ID907" s="7"/>
      <c r="IE907" s="7"/>
      <c r="IF907" s="7"/>
      <c r="IG907" s="7"/>
      <c r="IH907" s="7"/>
      <c r="II907" s="7"/>
      <c r="IJ907" s="7"/>
      <c r="IK907" s="7"/>
      <c r="IL907" s="7"/>
      <c r="IM907" s="7"/>
      <c r="IN907" s="7"/>
      <c r="IO907" s="7"/>
      <c r="IP907" s="7"/>
      <c r="IQ907" s="7"/>
      <c r="IR907" s="7"/>
      <c r="IS907" s="7"/>
      <c r="IT907" s="7"/>
      <c r="IU907" s="7"/>
      <c r="IV907" s="7"/>
      <c r="IW907" s="7"/>
      <c r="IX907" s="7"/>
      <c r="IY907" s="7"/>
      <c r="IZ907" s="7"/>
      <c r="JA907" s="7"/>
      <c r="JB907" s="7"/>
      <c r="JC907" s="7"/>
      <c r="JD907" s="7"/>
      <c r="JE907" s="7"/>
      <c r="JF907" s="7"/>
      <c r="JG907" s="7"/>
      <c r="JH907" s="7"/>
      <c r="JI907" s="7"/>
      <c r="JJ907" s="7"/>
      <c r="JK907" s="7"/>
      <c r="JL907" s="7"/>
      <c r="JM907" s="7"/>
      <c r="JN907" s="7"/>
      <c r="JO907" s="7"/>
      <c r="JP907" s="7"/>
      <c r="JQ907" s="7"/>
      <c r="JR907" s="7"/>
      <c r="JS907" s="7"/>
      <c r="JT907" s="7"/>
      <c r="JU907" s="7"/>
      <c r="JV907" s="7"/>
      <c r="JW907" s="7"/>
      <c r="JX907" s="7"/>
      <c r="JY907" s="7"/>
      <c r="JZ907" s="7"/>
      <c r="KA907" s="7"/>
      <c r="KB907" s="7"/>
      <c r="KC907" s="7"/>
      <c r="KD907" s="7"/>
      <c r="KE907" s="7"/>
      <c r="KF907" s="7"/>
      <c r="KG907" s="7"/>
      <c r="KH907" s="7"/>
      <c r="KI907" s="7"/>
      <c r="KJ907" s="7"/>
      <c r="KK907" s="7"/>
      <c r="KL907" s="7"/>
      <c r="KM907" s="7"/>
      <c r="KN907" s="7"/>
      <c r="KO907" s="7"/>
      <c r="KP907" s="7"/>
      <c r="KQ907" s="7"/>
      <c r="KR907" s="7"/>
      <c r="KS907" s="7"/>
      <c r="KT907" s="7"/>
      <c r="KU907" s="7"/>
      <c r="KV907" s="7"/>
      <c r="KW907" s="7"/>
      <c r="KX907" s="7"/>
      <c r="KY907" s="7"/>
      <c r="KZ907" s="7"/>
      <c r="LA907" s="7"/>
      <c r="LB907" s="7"/>
      <c r="LC907" s="7"/>
      <c r="LD907" s="7"/>
      <c r="LE907" s="7"/>
      <c r="LF907" s="7"/>
      <c r="LG907" s="7"/>
      <c r="LH907" s="7"/>
      <c r="LI907" s="7"/>
      <c r="LJ907" s="7"/>
      <c r="LK907" s="7"/>
      <c r="LL907" s="7"/>
      <c r="LM907" s="7"/>
      <c r="LN907" s="7"/>
      <c r="LO907" s="7"/>
      <c r="LP907" s="7"/>
      <c r="LQ907" s="7"/>
      <c r="LR907" s="7"/>
      <c r="LS907" s="7"/>
      <c r="LT907" s="7"/>
      <c r="LU907" s="7"/>
      <c r="LV907" s="7"/>
      <c r="LW907" s="7"/>
      <c r="LX907" s="7"/>
      <c r="LY907" s="7"/>
      <c r="LZ907" s="7"/>
      <c r="MA907" s="7"/>
      <c r="MB907" s="7"/>
      <c r="MC907" s="7"/>
      <c r="MD907" s="7"/>
      <c r="ME907" s="7"/>
      <c r="MF907" s="7"/>
      <c r="MG907" s="7"/>
      <c r="MH907" s="7"/>
      <c r="MI907" s="7"/>
      <c r="MJ907" s="7"/>
      <c r="MK907" s="7"/>
      <c r="ML907" s="7"/>
      <c r="MM907" s="7"/>
      <c r="MN907" s="7"/>
      <c r="MO907" s="7"/>
      <c r="MP907" s="7"/>
      <c r="MQ907" s="7"/>
      <c r="MR907" s="7"/>
      <c r="MS907" s="7"/>
      <c r="MT907" s="7"/>
      <c r="MU907" s="7"/>
      <c r="MV907" s="7"/>
      <c r="MW907" s="7"/>
      <c r="MX907" s="7"/>
      <c r="MY907" s="7"/>
      <c r="MZ907" s="7"/>
      <c r="NA907" s="7"/>
      <c r="NB907" s="7"/>
      <c r="NC907" s="7"/>
      <c r="ND907" s="7"/>
      <c r="NE907" s="7"/>
      <c r="NF907" s="7"/>
      <c r="NG907" s="7"/>
      <c r="NH907" s="7"/>
      <c r="NI907" s="7"/>
      <c r="NJ907" s="7"/>
      <c r="NK907" s="7"/>
      <c r="NL907" s="7"/>
      <c r="NM907" s="7"/>
      <c r="NN907" s="7"/>
      <c r="NO907" s="7"/>
      <c r="NP907" s="7"/>
      <c r="NQ907" s="7"/>
      <c r="NR907" s="7"/>
      <c r="NS907" s="7"/>
      <c r="NT907" s="7"/>
      <c r="NU907" s="7"/>
      <c r="NV907" s="7"/>
      <c r="NW907" s="7"/>
      <c r="NX907" s="7"/>
      <c r="NY907" s="7"/>
      <c r="NZ907" s="7"/>
      <c r="OA907" s="7"/>
      <c r="OB907" s="7"/>
      <c r="OC907" s="7"/>
      <c r="OD907" s="7"/>
      <c r="OE907" s="7"/>
      <c r="OF907" s="7"/>
      <c r="OG907" s="7"/>
      <c r="OH907" s="7"/>
      <c r="OI907" s="7"/>
      <c r="OJ907" s="7"/>
      <c r="OK907" s="7"/>
      <c r="OL907" s="7"/>
      <c r="OM907" s="7"/>
      <c r="ON907" s="7"/>
      <c r="OO907" s="7"/>
      <c r="OP907" s="7"/>
      <c r="OQ907" s="7"/>
      <c r="OR907" s="7"/>
      <c r="OS907" s="7"/>
      <c r="OT907" s="7"/>
      <c r="OU907" s="7"/>
      <c r="OV907" s="7"/>
      <c r="OW907" s="7"/>
      <c r="OX907" s="7"/>
      <c r="OY907" s="7"/>
      <c r="OZ907" s="7"/>
      <c r="PA907" s="7"/>
      <c r="PB907" s="7"/>
      <c r="PC907" s="7"/>
      <c r="PD907" s="7"/>
      <c r="PE907" s="7"/>
      <c r="PF907" s="7"/>
      <c r="PG907" s="7"/>
      <c r="PH907" s="7"/>
      <c r="PI907" s="7"/>
      <c r="PJ907" s="7"/>
      <c r="PK907" s="7"/>
      <c r="PL907" s="7"/>
      <c r="PM907" s="7"/>
      <c r="PN907" s="7"/>
      <c r="PO907" s="7"/>
      <c r="PP907" s="7"/>
      <c r="PQ907" s="7"/>
      <c r="PR907" s="7"/>
      <c r="PS907" s="7"/>
      <c r="PT907" s="7"/>
      <c r="PU907" s="7"/>
      <c r="PV907" s="7"/>
      <c r="PW907" s="7"/>
      <c r="PX907" s="7"/>
      <c r="PY907" s="7"/>
      <c r="PZ907" s="7"/>
      <c r="QA907" s="7"/>
      <c r="QB907" s="7"/>
      <c r="QC907" s="7"/>
      <c r="QD907" s="7"/>
      <c r="QE907" s="7"/>
      <c r="QF907" s="7"/>
      <c r="QG907" s="7"/>
      <c r="QH907" s="7"/>
      <c r="QI907" s="7"/>
      <c r="QJ907" s="7"/>
      <c r="QK907" s="7"/>
      <c r="QL907" s="7"/>
      <c r="QM907" s="7"/>
      <c r="QN907" s="7"/>
      <c r="QO907" s="7"/>
      <c r="QP907" s="7"/>
      <c r="QQ907" s="7"/>
      <c r="QR907" s="7"/>
      <c r="QS907" s="7"/>
      <c r="QT907" s="7"/>
      <c r="QU907" s="7"/>
      <c r="QV907" s="7"/>
      <c r="QW907" s="7"/>
      <c r="QX907" s="7"/>
      <c r="QY907" s="7"/>
      <c r="QZ907" s="7"/>
      <c r="RA907" s="7"/>
      <c r="RB907" s="7"/>
      <c r="RC907" s="7"/>
      <c r="RD907" s="7"/>
      <c r="RE907" s="7"/>
      <c r="RF907" s="7"/>
      <c r="RG907" s="7"/>
      <c r="RH907" s="7"/>
      <c r="RI907" s="7"/>
      <c r="RJ907" s="7"/>
      <c r="RK907" s="7"/>
      <c r="RL907" s="7"/>
      <c r="RM907" s="7"/>
      <c r="RN907" s="7"/>
      <c r="RO907" s="7"/>
      <c r="RP907" s="7"/>
      <c r="RQ907" s="7"/>
      <c r="RR907" s="7"/>
      <c r="RS907" s="7"/>
      <c r="RT907" s="7"/>
      <c r="RU907" s="7"/>
      <c r="RV907" s="7"/>
      <c r="RW907" s="7"/>
      <c r="RX907" s="7"/>
      <c r="RY907" s="7"/>
      <c r="RZ907" s="7"/>
      <c r="SA907" s="7"/>
      <c r="SB907" s="7"/>
      <c r="SC907" s="7"/>
      <c r="SD907" s="7"/>
      <c r="SE907" s="7"/>
      <c r="SF907" s="7"/>
      <c r="SG907" s="7"/>
      <c r="SH907" s="7"/>
      <c r="SI907" s="7"/>
      <c r="SJ907" s="7"/>
      <c r="SK907" s="7"/>
    </row>
    <row r="908" ht="14.2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  <c r="DT908" s="7"/>
      <c r="DU908" s="7"/>
      <c r="DV908" s="7"/>
      <c r="DW908" s="7"/>
      <c r="DX908" s="7"/>
      <c r="DY908" s="7"/>
      <c r="DZ908" s="7"/>
      <c r="EA908" s="7"/>
      <c r="EB908" s="7"/>
      <c r="EC908" s="7"/>
      <c r="ED908" s="7"/>
      <c r="EE908" s="7"/>
      <c r="EF908" s="7"/>
      <c r="EG908" s="7"/>
      <c r="EH908" s="7"/>
      <c r="EI908" s="7"/>
      <c r="EJ908" s="7"/>
      <c r="EK908" s="7"/>
      <c r="EL908" s="7"/>
      <c r="EM908" s="7"/>
      <c r="EN908" s="7"/>
      <c r="EO908" s="7"/>
      <c r="EP908" s="7"/>
      <c r="EQ908" s="7"/>
      <c r="ER908" s="7"/>
      <c r="ES908" s="7"/>
      <c r="ET908" s="7"/>
      <c r="EU908" s="7"/>
      <c r="EV908" s="7"/>
      <c r="EW908" s="7"/>
      <c r="EX908" s="7"/>
      <c r="EY908" s="7"/>
      <c r="EZ908" s="7"/>
      <c r="FA908" s="7"/>
      <c r="FB908" s="7"/>
      <c r="FC908" s="7"/>
      <c r="FD908" s="7"/>
      <c r="FE908" s="7"/>
      <c r="FF908" s="7"/>
      <c r="FG908" s="7"/>
      <c r="FH908" s="7"/>
      <c r="FI908" s="7"/>
      <c r="FJ908" s="7"/>
      <c r="FK908" s="7"/>
      <c r="FL908" s="7"/>
      <c r="FM908" s="7"/>
      <c r="FN908" s="7"/>
      <c r="FO908" s="7"/>
      <c r="FP908" s="7"/>
      <c r="FQ908" s="7"/>
      <c r="FR908" s="7"/>
      <c r="FS908" s="7"/>
      <c r="FT908" s="7"/>
      <c r="FU908" s="7"/>
      <c r="FV908" s="7"/>
      <c r="FW908" s="7"/>
      <c r="FX908" s="7"/>
      <c r="FY908" s="7"/>
      <c r="FZ908" s="7"/>
      <c r="GA908" s="7"/>
      <c r="GB908" s="7"/>
      <c r="GC908" s="7"/>
      <c r="GD908" s="7"/>
      <c r="GE908" s="7"/>
      <c r="GF908" s="7"/>
      <c r="GG908" s="7"/>
      <c r="GH908" s="7"/>
      <c r="GI908" s="7"/>
      <c r="GJ908" s="7"/>
      <c r="GK908" s="7"/>
      <c r="GL908" s="7"/>
      <c r="GM908" s="7"/>
      <c r="GN908" s="7"/>
      <c r="GO908" s="7"/>
      <c r="GP908" s="7"/>
      <c r="GQ908" s="7"/>
      <c r="GR908" s="7"/>
      <c r="GS908" s="7"/>
      <c r="GT908" s="7"/>
      <c r="GU908" s="7"/>
      <c r="GV908" s="7"/>
      <c r="GW908" s="7"/>
      <c r="GX908" s="7"/>
      <c r="GY908" s="7"/>
      <c r="GZ908" s="7"/>
      <c r="HA908" s="7"/>
      <c r="HB908" s="7"/>
      <c r="HC908" s="7"/>
      <c r="HD908" s="7"/>
      <c r="HE908" s="7"/>
      <c r="HF908" s="7"/>
      <c r="HG908" s="7"/>
      <c r="HH908" s="7"/>
      <c r="HI908" s="7"/>
      <c r="HJ908" s="7"/>
      <c r="HK908" s="7"/>
      <c r="HL908" s="7"/>
      <c r="HM908" s="7"/>
      <c r="HN908" s="7"/>
      <c r="HO908" s="7"/>
      <c r="HP908" s="7"/>
      <c r="HQ908" s="7"/>
      <c r="HR908" s="7"/>
      <c r="HS908" s="7"/>
      <c r="HT908" s="7"/>
      <c r="HU908" s="7"/>
      <c r="HV908" s="7"/>
      <c r="HW908" s="7"/>
      <c r="HX908" s="7"/>
      <c r="HY908" s="7"/>
      <c r="HZ908" s="7"/>
      <c r="IA908" s="7"/>
      <c r="IB908" s="7"/>
      <c r="IC908" s="7"/>
      <c r="ID908" s="7"/>
      <c r="IE908" s="7"/>
      <c r="IF908" s="7"/>
      <c r="IG908" s="7"/>
      <c r="IH908" s="7"/>
      <c r="II908" s="7"/>
      <c r="IJ908" s="7"/>
      <c r="IK908" s="7"/>
      <c r="IL908" s="7"/>
      <c r="IM908" s="7"/>
      <c r="IN908" s="7"/>
      <c r="IO908" s="7"/>
      <c r="IP908" s="7"/>
      <c r="IQ908" s="7"/>
      <c r="IR908" s="7"/>
      <c r="IS908" s="7"/>
      <c r="IT908" s="7"/>
      <c r="IU908" s="7"/>
      <c r="IV908" s="7"/>
      <c r="IW908" s="7"/>
      <c r="IX908" s="7"/>
      <c r="IY908" s="7"/>
      <c r="IZ908" s="7"/>
      <c r="JA908" s="7"/>
      <c r="JB908" s="7"/>
      <c r="JC908" s="7"/>
      <c r="JD908" s="7"/>
      <c r="JE908" s="7"/>
      <c r="JF908" s="7"/>
      <c r="JG908" s="7"/>
      <c r="JH908" s="7"/>
      <c r="JI908" s="7"/>
      <c r="JJ908" s="7"/>
      <c r="JK908" s="7"/>
      <c r="JL908" s="7"/>
      <c r="JM908" s="7"/>
      <c r="JN908" s="7"/>
      <c r="JO908" s="7"/>
      <c r="JP908" s="7"/>
      <c r="JQ908" s="7"/>
      <c r="JR908" s="7"/>
      <c r="JS908" s="7"/>
      <c r="JT908" s="7"/>
      <c r="JU908" s="7"/>
      <c r="JV908" s="7"/>
      <c r="JW908" s="7"/>
      <c r="JX908" s="7"/>
      <c r="JY908" s="7"/>
      <c r="JZ908" s="7"/>
      <c r="KA908" s="7"/>
      <c r="KB908" s="7"/>
      <c r="KC908" s="7"/>
      <c r="KD908" s="7"/>
      <c r="KE908" s="7"/>
      <c r="KF908" s="7"/>
      <c r="KG908" s="7"/>
      <c r="KH908" s="7"/>
      <c r="KI908" s="7"/>
      <c r="KJ908" s="7"/>
      <c r="KK908" s="7"/>
      <c r="KL908" s="7"/>
      <c r="KM908" s="7"/>
      <c r="KN908" s="7"/>
      <c r="KO908" s="7"/>
      <c r="KP908" s="7"/>
      <c r="KQ908" s="7"/>
      <c r="KR908" s="7"/>
      <c r="KS908" s="7"/>
      <c r="KT908" s="7"/>
      <c r="KU908" s="7"/>
      <c r="KV908" s="7"/>
      <c r="KW908" s="7"/>
      <c r="KX908" s="7"/>
      <c r="KY908" s="7"/>
      <c r="KZ908" s="7"/>
      <c r="LA908" s="7"/>
      <c r="LB908" s="7"/>
      <c r="LC908" s="7"/>
      <c r="LD908" s="7"/>
      <c r="LE908" s="7"/>
      <c r="LF908" s="7"/>
      <c r="LG908" s="7"/>
      <c r="LH908" s="7"/>
      <c r="LI908" s="7"/>
      <c r="LJ908" s="7"/>
      <c r="LK908" s="7"/>
      <c r="LL908" s="7"/>
      <c r="LM908" s="7"/>
      <c r="LN908" s="7"/>
      <c r="LO908" s="7"/>
      <c r="LP908" s="7"/>
      <c r="LQ908" s="7"/>
      <c r="LR908" s="7"/>
      <c r="LS908" s="7"/>
      <c r="LT908" s="7"/>
      <c r="LU908" s="7"/>
      <c r="LV908" s="7"/>
      <c r="LW908" s="7"/>
      <c r="LX908" s="7"/>
      <c r="LY908" s="7"/>
      <c r="LZ908" s="7"/>
      <c r="MA908" s="7"/>
      <c r="MB908" s="7"/>
      <c r="MC908" s="7"/>
      <c r="MD908" s="7"/>
      <c r="ME908" s="7"/>
      <c r="MF908" s="7"/>
      <c r="MG908" s="7"/>
      <c r="MH908" s="7"/>
      <c r="MI908" s="7"/>
      <c r="MJ908" s="7"/>
      <c r="MK908" s="7"/>
      <c r="ML908" s="7"/>
      <c r="MM908" s="7"/>
      <c r="MN908" s="7"/>
      <c r="MO908" s="7"/>
      <c r="MP908" s="7"/>
      <c r="MQ908" s="7"/>
      <c r="MR908" s="7"/>
      <c r="MS908" s="7"/>
      <c r="MT908" s="7"/>
      <c r="MU908" s="7"/>
      <c r="MV908" s="7"/>
      <c r="MW908" s="7"/>
      <c r="MX908" s="7"/>
      <c r="MY908" s="7"/>
      <c r="MZ908" s="7"/>
      <c r="NA908" s="7"/>
      <c r="NB908" s="7"/>
      <c r="NC908" s="7"/>
      <c r="ND908" s="7"/>
      <c r="NE908" s="7"/>
      <c r="NF908" s="7"/>
      <c r="NG908" s="7"/>
      <c r="NH908" s="7"/>
      <c r="NI908" s="7"/>
      <c r="NJ908" s="7"/>
      <c r="NK908" s="7"/>
      <c r="NL908" s="7"/>
      <c r="NM908" s="7"/>
      <c r="NN908" s="7"/>
      <c r="NO908" s="7"/>
      <c r="NP908" s="7"/>
      <c r="NQ908" s="7"/>
      <c r="NR908" s="7"/>
      <c r="NS908" s="7"/>
      <c r="NT908" s="7"/>
      <c r="NU908" s="7"/>
      <c r="NV908" s="7"/>
      <c r="NW908" s="7"/>
      <c r="NX908" s="7"/>
      <c r="NY908" s="7"/>
      <c r="NZ908" s="7"/>
      <c r="OA908" s="7"/>
      <c r="OB908" s="7"/>
      <c r="OC908" s="7"/>
      <c r="OD908" s="7"/>
      <c r="OE908" s="7"/>
      <c r="OF908" s="7"/>
      <c r="OG908" s="7"/>
      <c r="OH908" s="7"/>
      <c r="OI908" s="7"/>
      <c r="OJ908" s="7"/>
      <c r="OK908" s="7"/>
      <c r="OL908" s="7"/>
      <c r="OM908" s="7"/>
      <c r="ON908" s="7"/>
      <c r="OO908" s="7"/>
      <c r="OP908" s="7"/>
      <c r="OQ908" s="7"/>
      <c r="OR908" s="7"/>
      <c r="OS908" s="7"/>
      <c r="OT908" s="7"/>
      <c r="OU908" s="7"/>
      <c r="OV908" s="7"/>
      <c r="OW908" s="7"/>
      <c r="OX908" s="7"/>
      <c r="OY908" s="7"/>
      <c r="OZ908" s="7"/>
      <c r="PA908" s="7"/>
      <c r="PB908" s="7"/>
      <c r="PC908" s="7"/>
      <c r="PD908" s="7"/>
      <c r="PE908" s="7"/>
      <c r="PF908" s="7"/>
      <c r="PG908" s="7"/>
      <c r="PH908" s="7"/>
      <c r="PI908" s="7"/>
      <c r="PJ908" s="7"/>
      <c r="PK908" s="7"/>
      <c r="PL908" s="7"/>
      <c r="PM908" s="7"/>
      <c r="PN908" s="7"/>
      <c r="PO908" s="7"/>
      <c r="PP908" s="7"/>
      <c r="PQ908" s="7"/>
      <c r="PR908" s="7"/>
      <c r="PS908" s="7"/>
      <c r="PT908" s="7"/>
      <c r="PU908" s="7"/>
      <c r="PV908" s="7"/>
      <c r="PW908" s="7"/>
      <c r="PX908" s="7"/>
      <c r="PY908" s="7"/>
      <c r="PZ908" s="7"/>
      <c r="QA908" s="7"/>
      <c r="QB908" s="7"/>
      <c r="QC908" s="7"/>
      <c r="QD908" s="7"/>
      <c r="QE908" s="7"/>
      <c r="QF908" s="7"/>
      <c r="QG908" s="7"/>
      <c r="QH908" s="7"/>
      <c r="QI908" s="7"/>
      <c r="QJ908" s="7"/>
      <c r="QK908" s="7"/>
      <c r="QL908" s="7"/>
      <c r="QM908" s="7"/>
      <c r="QN908" s="7"/>
      <c r="QO908" s="7"/>
      <c r="QP908" s="7"/>
      <c r="QQ908" s="7"/>
      <c r="QR908" s="7"/>
      <c r="QS908" s="7"/>
      <c r="QT908" s="7"/>
      <c r="QU908" s="7"/>
      <c r="QV908" s="7"/>
      <c r="QW908" s="7"/>
      <c r="QX908" s="7"/>
      <c r="QY908" s="7"/>
      <c r="QZ908" s="7"/>
      <c r="RA908" s="7"/>
      <c r="RB908" s="7"/>
      <c r="RC908" s="7"/>
      <c r="RD908" s="7"/>
      <c r="RE908" s="7"/>
      <c r="RF908" s="7"/>
      <c r="RG908" s="7"/>
      <c r="RH908" s="7"/>
      <c r="RI908" s="7"/>
      <c r="RJ908" s="7"/>
      <c r="RK908" s="7"/>
      <c r="RL908" s="7"/>
      <c r="RM908" s="7"/>
      <c r="RN908" s="7"/>
      <c r="RO908" s="7"/>
      <c r="RP908" s="7"/>
      <c r="RQ908" s="7"/>
      <c r="RR908" s="7"/>
      <c r="RS908" s="7"/>
      <c r="RT908" s="7"/>
      <c r="RU908" s="7"/>
      <c r="RV908" s="7"/>
      <c r="RW908" s="7"/>
      <c r="RX908" s="7"/>
      <c r="RY908" s="7"/>
      <c r="RZ908" s="7"/>
      <c r="SA908" s="7"/>
      <c r="SB908" s="7"/>
      <c r="SC908" s="7"/>
      <c r="SD908" s="7"/>
      <c r="SE908" s="7"/>
      <c r="SF908" s="7"/>
      <c r="SG908" s="7"/>
      <c r="SH908" s="7"/>
      <c r="SI908" s="7"/>
      <c r="SJ908" s="7"/>
      <c r="SK908" s="7"/>
    </row>
    <row r="909" ht="14.2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  <c r="DT909" s="7"/>
      <c r="DU909" s="7"/>
      <c r="DV909" s="7"/>
      <c r="DW909" s="7"/>
      <c r="DX909" s="7"/>
      <c r="DY909" s="7"/>
      <c r="DZ909" s="7"/>
      <c r="EA909" s="7"/>
      <c r="EB909" s="7"/>
      <c r="EC909" s="7"/>
      <c r="ED909" s="7"/>
      <c r="EE909" s="7"/>
      <c r="EF909" s="7"/>
      <c r="EG909" s="7"/>
      <c r="EH909" s="7"/>
      <c r="EI909" s="7"/>
      <c r="EJ909" s="7"/>
      <c r="EK909" s="7"/>
      <c r="EL909" s="7"/>
      <c r="EM909" s="7"/>
      <c r="EN909" s="7"/>
      <c r="EO909" s="7"/>
      <c r="EP909" s="7"/>
      <c r="EQ909" s="7"/>
      <c r="ER909" s="7"/>
      <c r="ES909" s="7"/>
      <c r="ET909" s="7"/>
      <c r="EU909" s="7"/>
      <c r="EV909" s="7"/>
      <c r="EW909" s="7"/>
      <c r="EX909" s="7"/>
      <c r="EY909" s="7"/>
      <c r="EZ909" s="7"/>
      <c r="FA909" s="7"/>
      <c r="FB909" s="7"/>
      <c r="FC909" s="7"/>
      <c r="FD909" s="7"/>
      <c r="FE909" s="7"/>
      <c r="FF909" s="7"/>
      <c r="FG909" s="7"/>
      <c r="FH909" s="7"/>
      <c r="FI909" s="7"/>
      <c r="FJ909" s="7"/>
      <c r="FK909" s="7"/>
      <c r="FL909" s="7"/>
      <c r="FM909" s="7"/>
      <c r="FN909" s="7"/>
      <c r="FO909" s="7"/>
      <c r="FP909" s="7"/>
      <c r="FQ909" s="7"/>
      <c r="FR909" s="7"/>
      <c r="FS909" s="7"/>
      <c r="FT909" s="7"/>
      <c r="FU909" s="7"/>
      <c r="FV909" s="7"/>
      <c r="FW909" s="7"/>
      <c r="FX909" s="7"/>
      <c r="FY909" s="7"/>
      <c r="FZ909" s="7"/>
      <c r="GA909" s="7"/>
      <c r="GB909" s="7"/>
      <c r="GC909" s="7"/>
      <c r="GD909" s="7"/>
      <c r="GE909" s="7"/>
      <c r="GF909" s="7"/>
      <c r="GG909" s="7"/>
      <c r="GH909" s="7"/>
      <c r="GI909" s="7"/>
      <c r="GJ909" s="7"/>
      <c r="GK909" s="7"/>
      <c r="GL909" s="7"/>
      <c r="GM909" s="7"/>
      <c r="GN909" s="7"/>
      <c r="GO909" s="7"/>
      <c r="GP909" s="7"/>
      <c r="GQ909" s="7"/>
      <c r="GR909" s="7"/>
      <c r="GS909" s="7"/>
      <c r="GT909" s="7"/>
      <c r="GU909" s="7"/>
      <c r="GV909" s="7"/>
      <c r="GW909" s="7"/>
      <c r="GX909" s="7"/>
      <c r="GY909" s="7"/>
      <c r="GZ909" s="7"/>
      <c r="HA909" s="7"/>
      <c r="HB909" s="7"/>
      <c r="HC909" s="7"/>
      <c r="HD909" s="7"/>
      <c r="HE909" s="7"/>
      <c r="HF909" s="7"/>
      <c r="HG909" s="7"/>
      <c r="HH909" s="7"/>
      <c r="HI909" s="7"/>
      <c r="HJ909" s="7"/>
      <c r="HK909" s="7"/>
      <c r="HL909" s="7"/>
      <c r="HM909" s="7"/>
      <c r="HN909" s="7"/>
      <c r="HO909" s="7"/>
      <c r="HP909" s="7"/>
      <c r="HQ909" s="7"/>
      <c r="HR909" s="7"/>
      <c r="HS909" s="7"/>
      <c r="HT909" s="7"/>
      <c r="HU909" s="7"/>
      <c r="HV909" s="7"/>
      <c r="HW909" s="7"/>
      <c r="HX909" s="7"/>
      <c r="HY909" s="7"/>
      <c r="HZ909" s="7"/>
      <c r="IA909" s="7"/>
      <c r="IB909" s="7"/>
      <c r="IC909" s="7"/>
      <c r="ID909" s="7"/>
      <c r="IE909" s="7"/>
      <c r="IF909" s="7"/>
      <c r="IG909" s="7"/>
      <c r="IH909" s="7"/>
      <c r="II909" s="7"/>
      <c r="IJ909" s="7"/>
      <c r="IK909" s="7"/>
      <c r="IL909" s="7"/>
      <c r="IM909" s="7"/>
      <c r="IN909" s="7"/>
      <c r="IO909" s="7"/>
      <c r="IP909" s="7"/>
      <c r="IQ909" s="7"/>
      <c r="IR909" s="7"/>
      <c r="IS909" s="7"/>
      <c r="IT909" s="7"/>
      <c r="IU909" s="7"/>
      <c r="IV909" s="7"/>
      <c r="IW909" s="7"/>
      <c r="IX909" s="7"/>
      <c r="IY909" s="7"/>
      <c r="IZ909" s="7"/>
      <c r="JA909" s="7"/>
      <c r="JB909" s="7"/>
      <c r="JC909" s="7"/>
      <c r="JD909" s="7"/>
      <c r="JE909" s="7"/>
      <c r="JF909" s="7"/>
      <c r="JG909" s="7"/>
      <c r="JH909" s="7"/>
      <c r="JI909" s="7"/>
      <c r="JJ909" s="7"/>
      <c r="JK909" s="7"/>
      <c r="JL909" s="7"/>
      <c r="JM909" s="7"/>
      <c r="JN909" s="7"/>
      <c r="JO909" s="7"/>
      <c r="JP909" s="7"/>
      <c r="JQ909" s="7"/>
      <c r="JR909" s="7"/>
      <c r="JS909" s="7"/>
      <c r="JT909" s="7"/>
      <c r="JU909" s="7"/>
      <c r="JV909" s="7"/>
      <c r="JW909" s="7"/>
      <c r="JX909" s="7"/>
      <c r="JY909" s="7"/>
      <c r="JZ909" s="7"/>
      <c r="KA909" s="7"/>
      <c r="KB909" s="7"/>
      <c r="KC909" s="7"/>
      <c r="KD909" s="7"/>
      <c r="KE909" s="7"/>
      <c r="KF909" s="7"/>
      <c r="KG909" s="7"/>
      <c r="KH909" s="7"/>
      <c r="KI909" s="7"/>
      <c r="KJ909" s="7"/>
      <c r="KK909" s="7"/>
      <c r="KL909" s="7"/>
      <c r="KM909" s="7"/>
      <c r="KN909" s="7"/>
      <c r="KO909" s="7"/>
      <c r="KP909" s="7"/>
      <c r="KQ909" s="7"/>
      <c r="KR909" s="7"/>
      <c r="KS909" s="7"/>
      <c r="KT909" s="7"/>
      <c r="KU909" s="7"/>
      <c r="KV909" s="7"/>
      <c r="KW909" s="7"/>
      <c r="KX909" s="7"/>
      <c r="KY909" s="7"/>
      <c r="KZ909" s="7"/>
      <c r="LA909" s="7"/>
      <c r="LB909" s="7"/>
      <c r="LC909" s="7"/>
      <c r="LD909" s="7"/>
      <c r="LE909" s="7"/>
      <c r="LF909" s="7"/>
      <c r="LG909" s="7"/>
      <c r="LH909" s="7"/>
      <c r="LI909" s="7"/>
      <c r="LJ909" s="7"/>
      <c r="LK909" s="7"/>
      <c r="LL909" s="7"/>
      <c r="LM909" s="7"/>
      <c r="LN909" s="7"/>
      <c r="LO909" s="7"/>
      <c r="LP909" s="7"/>
      <c r="LQ909" s="7"/>
      <c r="LR909" s="7"/>
      <c r="LS909" s="7"/>
      <c r="LT909" s="7"/>
      <c r="LU909" s="7"/>
      <c r="LV909" s="7"/>
      <c r="LW909" s="7"/>
      <c r="LX909" s="7"/>
      <c r="LY909" s="7"/>
      <c r="LZ909" s="7"/>
      <c r="MA909" s="7"/>
      <c r="MB909" s="7"/>
      <c r="MC909" s="7"/>
      <c r="MD909" s="7"/>
      <c r="ME909" s="7"/>
      <c r="MF909" s="7"/>
      <c r="MG909" s="7"/>
      <c r="MH909" s="7"/>
      <c r="MI909" s="7"/>
      <c r="MJ909" s="7"/>
      <c r="MK909" s="7"/>
      <c r="ML909" s="7"/>
      <c r="MM909" s="7"/>
      <c r="MN909" s="7"/>
      <c r="MO909" s="7"/>
      <c r="MP909" s="7"/>
      <c r="MQ909" s="7"/>
      <c r="MR909" s="7"/>
      <c r="MS909" s="7"/>
      <c r="MT909" s="7"/>
      <c r="MU909" s="7"/>
      <c r="MV909" s="7"/>
      <c r="MW909" s="7"/>
      <c r="MX909" s="7"/>
      <c r="MY909" s="7"/>
      <c r="MZ909" s="7"/>
      <c r="NA909" s="7"/>
      <c r="NB909" s="7"/>
      <c r="NC909" s="7"/>
      <c r="ND909" s="7"/>
      <c r="NE909" s="7"/>
      <c r="NF909" s="7"/>
      <c r="NG909" s="7"/>
      <c r="NH909" s="7"/>
      <c r="NI909" s="7"/>
      <c r="NJ909" s="7"/>
      <c r="NK909" s="7"/>
      <c r="NL909" s="7"/>
      <c r="NM909" s="7"/>
      <c r="NN909" s="7"/>
      <c r="NO909" s="7"/>
      <c r="NP909" s="7"/>
      <c r="NQ909" s="7"/>
      <c r="NR909" s="7"/>
      <c r="NS909" s="7"/>
      <c r="NT909" s="7"/>
      <c r="NU909" s="7"/>
      <c r="NV909" s="7"/>
      <c r="NW909" s="7"/>
      <c r="NX909" s="7"/>
      <c r="NY909" s="7"/>
      <c r="NZ909" s="7"/>
      <c r="OA909" s="7"/>
      <c r="OB909" s="7"/>
      <c r="OC909" s="7"/>
      <c r="OD909" s="7"/>
      <c r="OE909" s="7"/>
      <c r="OF909" s="7"/>
      <c r="OG909" s="7"/>
      <c r="OH909" s="7"/>
      <c r="OI909" s="7"/>
      <c r="OJ909" s="7"/>
      <c r="OK909" s="7"/>
      <c r="OL909" s="7"/>
      <c r="OM909" s="7"/>
      <c r="ON909" s="7"/>
      <c r="OO909" s="7"/>
      <c r="OP909" s="7"/>
      <c r="OQ909" s="7"/>
      <c r="OR909" s="7"/>
      <c r="OS909" s="7"/>
      <c r="OT909" s="7"/>
      <c r="OU909" s="7"/>
      <c r="OV909" s="7"/>
      <c r="OW909" s="7"/>
      <c r="OX909" s="7"/>
      <c r="OY909" s="7"/>
      <c r="OZ909" s="7"/>
      <c r="PA909" s="7"/>
      <c r="PB909" s="7"/>
      <c r="PC909" s="7"/>
      <c r="PD909" s="7"/>
      <c r="PE909" s="7"/>
      <c r="PF909" s="7"/>
      <c r="PG909" s="7"/>
      <c r="PH909" s="7"/>
      <c r="PI909" s="7"/>
      <c r="PJ909" s="7"/>
      <c r="PK909" s="7"/>
      <c r="PL909" s="7"/>
      <c r="PM909" s="7"/>
      <c r="PN909" s="7"/>
      <c r="PO909" s="7"/>
      <c r="PP909" s="7"/>
      <c r="PQ909" s="7"/>
      <c r="PR909" s="7"/>
      <c r="PS909" s="7"/>
      <c r="PT909" s="7"/>
      <c r="PU909" s="7"/>
      <c r="PV909" s="7"/>
      <c r="PW909" s="7"/>
      <c r="PX909" s="7"/>
      <c r="PY909" s="7"/>
      <c r="PZ909" s="7"/>
      <c r="QA909" s="7"/>
      <c r="QB909" s="7"/>
      <c r="QC909" s="7"/>
      <c r="QD909" s="7"/>
      <c r="QE909" s="7"/>
      <c r="QF909" s="7"/>
      <c r="QG909" s="7"/>
      <c r="QH909" s="7"/>
      <c r="QI909" s="7"/>
      <c r="QJ909" s="7"/>
      <c r="QK909" s="7"/>
      <c r="QL909" s="7"/>
      <c r="QM909" s="7"/>
      <c r="QN909" s="7"/>
      <c r="QO909" s="7"/>
      <c r="QP909" s="7"/>
      <c r="QQ909" s="7"/>
      <c r="QR909" s="7"/>
      <c r="QS909" s="7"/>
      <c r="QT909" s="7"/>
      <c r="QU909" s="7"/>
      <c r="QV909" s="7"/>
      <c r="QW909" s="7"/>
      <c r="QX909" s="7"/>
      <c r="QY909" s="7"/>
      <c r="QZ909" s="7"/>
      <c r="RA909" s="7"/>
      <c r="RB909" s="7"/>
      <c r="RC909" s="7"/>
      <c r="RD909" s="7"/>
      <c r="RE909" s="7"/>
      <c r="RF909" s="7"/>
      <c r="RG909" s="7"/>
      <c r="RH909" s="7"/>
      <c r="RI909" s="7"/>
      <c r="RJ909" s="7"/>
      <c r="RK909" s="7"/>
      <c r="RL909" s="7"/>
      <c r="RM909" s="7"/>
      <c r="RN909" s="7"/>
      <c r="RO909" s="7"/>
      <c r="RP909" s="7"/>
      <c r="RQ909" s="7"/>
      <c r="RR909" s="7"/>
      <c r="RS909" s="7"/>
      <c r="RT909" s="7"/>
      <c r="RU909" s="7"/>
      <c r="RV909" s="7"/>
      <c r="RW909" s="7"/>
      <c r="RX909" s="7"/>
      <c r="RY909" s="7"/>
      <c r="RZ909" s="7"/>
      <c r="SA909" s="7"/>
      <c r="SB909" s="7"/>
      <c r="SC909" s="7"/>
      <c r="SD909" s="7"/>
      <c r="SE909" s="7"/>
      <c r="SF909" s="7"/>
      <c r="SG909" s="7"/>
      <c r="SH909" s="7"/>
      <c r="SI909" s="7"/>
      <c r="SJ909" s="7"/>
      <c r="SK909" s="7"/>
    </row>
    <row r="910" ht="14.2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  <c r="DT910" s="7"/>
      <c r="DU910" s="7"/>
      <c r="DV910" s="7"/>
      <c r="DW910" s="7"/>
      <c r="DX910" s="7"/>
      <c r="DY910" s="7"/>
      <c r="DZ910" s="7"/>
      <c r="EA910" s="7"/>
      <c r="EB910" s="7"/>
      <c r="EC910" s="7"/>
      <c r="ED910" s="7"/>
      <c r="EE910" s="7"/>
      <c r="EF910" s="7"/>
      <c r="EG910" s="7"/>
      <c r="EH910" s="7"/>
      <c r="EI910" s="7"/>
      <c r="EJ910" s="7"/>
      <c r="EK910" s="7"/>
      <c r="EL910" s="7"/>
      <c r="EM910" s="7"/>
      <c r="EN910" s="7"/>
      <c r="EO910" s="7"/>
      <c r="EP910" s="7"/>
      <c r="EQ910" s="7"/>
      <c r="ER910" s="7"/>
      <c r="ES910" s="7"/>
      <c r="ET910" s="7"/>
      <c r="EU910" s="7"/>
      <c r="EV910" s="7"/>
      <c r="EW910" s="7"/>
      <c r="EX910" s="7"/>
      <c r="EY910" s="7"/>
      <c r="EZ910" s="7"/>
      <c r="FA910" s="7"/>
      <c r="FB910" s="7"/>
      <c r="FC910" s="7"/>
      <c r="FD910" s="7"/>
      <c r="FE910" s="7"/>
      <c r="FF910" s="7"/>
      <c r="FG910" s="7"/>
      <c r="FH910" s="7"/>
      <c r="FI910" s="7"/>
      <c r="FJ910" s="7"/>
      <c r="FK910" s="7"/>
      <c r="FL910" s="7"/>
      <c r="FM910" s="7"/>
      <c r="FN910" s="7"/>
      <c r="FO910" s="7"/>
      <c r="FP910" s="7"/>
      <c r="FQ910" s="7"/>
      <c r="FR910" s="7"/>
      <c r="FS910" s="7"/>
      <c r="FT910" s="7"/>
      <c r="FU910" s="7"/>
      <c r="FV910" s="7"/>
      <c r="FW910" s="7"/>
      <c r="FX910" s="7"/>
      <c r="FY910" s="7"/>
      <c r="FZ910" s="7"/>
      <c r="GA910" s="7"/>
      <c r="GB910" s="7"/>
      <c r="GC910" s="7"/>
      <c r="GD910" s="7"/>
      <c r="GE910" s="7"/>
      <c r="GF910" s="7"/>
      <c r="GG910" s="7"/>
      <c r="GH910" s="7"/>
      <c r="GI910" s="7"/>
      <c r="GJ910" s="7"/>
      <c r="GK910" s="7"/>
      <c r="GL910" s="7"/>
      <c r="GM910" s="7"/>
      <c r="GN910" s="7"/>
      <c r="GO910" s="7"/>
      <c r="GP910" s="7"/>
      <c r="GQ910" s="7"/>
      <c r="GR910" s="7"/>
      <c r="GS910" s="7"/>
      <c r="GT910" s="7"/>
      <c r="GU910" s="7"/>
      <c r="GV910" s="7"/>
      <c r="GW910" s="7"/>
      <c r="GX910" s="7"/>
      <c r="GY910" s="7"/>
      <c r="GZ910" s="7"/>
      <c r="HA910" s="7"/>
      <c r="HB910" s="7"/>
      <c r="HC910" s="7"/>
      <c r="HD910" s="7"/>
      <c r="HE910" s="7"/>
      <c r="HF910" s="7"/>
      <c r="HG910" s="7"/>
      <c r="HH910" s="7"/>
      <c r="HI910" s="7"/>
      <c r="HJ910" s="7"/>
      <c r="HK910" s="7"/>
      <c r="HL910" s="7"/>
      <c r="HM910" s="7"/>
      <c r="HN910" s="7"/>
      <c r="HO910" s="7"/>
      <c r="HP910" s="7"/>
      <c r="HQ910" s="7"/>
      <c r="HR910" s="7"/>
      <c r="HS910" s="7"/>
      <c r="HT910" s="7"/>
      <c r="HU910" s="7"/>
      <c r="HV910" s="7"/>
      <c r="HW910" s="7"/>
      <c r="HX910" s="7"/>
      <c r="HY910" s="7"/>
      <c r="HZ910" s="7"/>
      <c r="IA910" s="7"/>
      <c r="IB910" s="7"/>
      <c r="IC910" s="7"/>
      <c r="ID910" s="7"/>
      <c r="IE910" s="7"/>
      <c r="IF910" s="7"/>
      <c r="IG910" s="7"/>
      <c r="IH910" s="7"/>
      <c r="II910" s="7"/>
      <c r="IJ910" s="7"/>
      <c r="IK910" s="7"/>
      <c r="IL910" s="7"/>
      <c r="IM910" s="7"/>
      <c r="IN910" s="7"/>
      <c r="IO910" s="7"/>
      <c r="IP910" s="7"/>
      <c r="IQ910" s="7"/>
      <c r="IR910" s="7"/>
      <c r="IS910" s="7"/>
      <c r="IT910" s="7"/>
      <c r="IU910" s="7"/>
      <c r="IV910" s="7"/>
      <c r="IW910" s="7"/>
      <c r="IX910" s="7"/>
      <c r="IY910" s="7"/>
      <c r="IZ910" s="7"/>
      <c r="JA910" s="7"/>
      <c r="JB910" s="7"/>
      <c r="JC910" s="7"/>
      <c r="JD910" s="7"/>
      <c r="JE910" s="7"/>
      <c r="JF910" s="7"/>
      <c r="JG910" s="7"/>
      <c r="JH910" s="7"/>
      <c r="JI910" s="7"/>
      <c r="JJ910" s="7"/>
      <c r="JK910" s="7"/>
      <c r="JL910" s="7"/>
      <c r="JM910" s="7"/>
      <c r="JN910" s="7"/>
      <c r="JO910" s="7"/>
      <c r="JP910" s="7"/>
      <c r="JQ910" s="7"/>
      <c r="JR910" s="7"/>
      <c r="JS910" s="7"/>
      <c r="JT910" s="7"/>
      <c r="JU910" s="7"/>
      <c r="JV910" s="7"/>
      <c r="JW910" s="7"/>
      <c r="JX910" s="7"/>
      <c r="JY910" s="7"/>
      <c r="JZ910" s="7"/>
      <c r="KA910" s="7"/>
      <c r="KB910" s="7"/>
      <c r="KC910" s="7"/>
      <c r="KD910" s="7"/>
      <c r="KE910" s="7"/>
      <c r="KF910" s="7"/>
      <c r="KG910" s="7"/>
      <c r="KH910" s="7"/>
      <c r="KI910" s="7"/>
      <c r="KJ910" s="7"/>
      <c r="KK910" s="7"/>
      <c r="KL910" s="7"/>
      <c r="KM910" s="7"/>
      <c r="KN910" s="7"/>
      <c r="KO910" s="7"/>
      <c r="KP910" s="7"/>
      <c r="KQ910" s="7"/>
      <c r="KR910" s="7"/>
      <c r="KS910" s="7"/>
      <c r="KT910" s="7"/>
      <c r="KU910" s="7"/>
      <c r="KV910" s="7"/>
      <c r="KW910" s="7"/>
      <c r="KX910" s="7"/>
      <c r="KY910" s="7"/>
      <c r="KZ910" s="7"/>
      <c r="LA910" s="7"/>
      <c r="LB910" s="7"/>
      <c r="LC910" s="7"/>
      <c r="LD910" s="7"/>
      <c r="LE910" s="7"/>
      <c r="LF910" s="7"/>
      <c r="LG910" s="7"/>
      <c r="LH910" s="7"/>
      <c r="LI910" s="7"/>
      <c r="LJ910" s="7"/>
      <c r="LK910" s="7"/>
      <c r="LL910" s="7"/>
      <c r="LM910" s="7"/>
      <c r="LN910" s="7"/>
      <c r="LO910" s="7"/>
      <c r="LP910" s="7"/>
      <c r="LQ910" s="7"/>
      <c r="LR910" s="7"/>
      <c r="LS910" s="7"/>
      <c r="LT910" s="7"/>
      <c r="LU910" s="7"/>
      <c r="LV910" s="7"/>
      <c r="LW910" s="7"/>
      <c r="LX910" s="7"/>
      <c r="LY910" s="7"/>
      <c r="LZ910" s="7"/>
      <c r="MA910" s="7"/>
      <c r="MB910" s="7"/>
      <c r="MC910" s="7"/>
      <c r="MD910" s="7"/>
      <c r="ME910" s="7"/>
      <c r="MF910" s="7"/>
      <c r="MG910" s="7"/>
      <c r="MH910" s="7"/>
      <c r="MI910" s="7"/>
      <c r="MJ910" s="7"/>
      <c r="MK910" s="7"/>
      <c r="ML910" s="7"/>
      <c r="MM910" s="7"/>
      <c r="MN910" s="7"/>
      <c r="MO910" s="7"/>
      <c r="MP910" s="7"/>
      <c r="MQ910" s="7"/>
      <c r="MR910" s="7"/>
      <c r="MS910" s="7"/>
      <c r="MT910" s="7"/>
      <c r="MU910" s="7"/>
      <c r="MV910" s="7"/>
      <c r="MW910" s="7"/>
      <c r="MX910" s="7"/>
      <c r="MY910" s="7"/>
      <c r="MZ910" s="7"/>
      <c r="NA910" s="7"/>
      <c r="NB910" s="7"/>
      <c r="NC910" s="7"/>
      <c r="ND910" s="7"/>
      <c r="NE910" s="7"/>
      <c r="NF910" s="7"/>
      <c r="NG910" s="7"/>
      <c r="NH910" s="7"/>
      <c r="NI910" s="7"/>
      <c r="NJ910" s="7"/>
      <c r="NK910" s="7"/>
      <c r="NL910" s="7"/>
      <c r="NM910" s="7"/>
      <c r="NN910" s="7"/>
      <c r="NO910" s="7"/>
      <c r="NP910" s="7"/>
      <c r="NQ910" s="7"/>
      <c r="NR910" s="7"/>
      <c r="NS910" s="7"/>
      <c r="NT910" s="7"/>
      <c r="NU910" s="7"/>
      <c r="NV910" s="7"/>
      <c r="NW910" s="7"/>
      <c r="NX910" s="7"/>
      <c r="NY910" s="7"/>
      <c r="NZ910" s="7"/>
      <c r="OA910" s="7"/>
      <c r="OB910" s="7"/>
      <c r="OC910" s="7"/>
      <c r="OD910" s="7"/>
      <c r="OE910" s="7"/>
      <c r="OF910" s="7"/>
      <c r="OG910" s="7"/>
      <c r="OH910" s="7"/>
      <c r="OI910" s="7"/>
      <c r="OJ910" s="7"/>
      <c r="OK910" s="7"/>
      <c r="OL910" s="7"/>
      <c r="OM910" s="7"/>
      <c r="ON910" s="7"/>
      <c r="OO910" s="7"/>
      <c r="OP910" s="7"/>
      <c r="OQ910" s="7"/>
      <c r="OR910" s="7"/>
      <c r="OS910" s="7"/>
      <c r="OT910" s="7"/>
      <c r="OU910" s="7"/>
      <c r="OV910" s="7"/>
      <c r="OW910" s="7"/>
      <c r="OX910" s="7"/>
      <c r="OY910" s="7"/>
      <c r="OZ910" s="7"/>
      <c r="PA910" s="7"/>
      <c r="PB910" s="7"/>
      <c r="PC910" s="7"/>
      <c r="PD910" s="7"/>
      <c r="PE910" s="7"/>
      <c r="PF910" s="7"/>
      <c r="PG910" s="7"/>
      <c r="PH910" s="7"/>
      <c r="PI910" s="7"/>
      <c r="PJ910" s="7"/>
      <c r="PK910" s="7"/>
      <c r="PL910" s="7"/>
      <c r="PM910" s="7"/>
      <c r="PN910" s="7"/>
      <c r="PO910" s="7"/>
      <c r="PP910" s="7"/>
      <c r="PQ910" s="7"/>
      <c r="PR910" s="7"/>
      <c r="PS910" s="7"/>
      <c r="PT910" s="7"/>
      <c r="PU910" s="7"/>
      <c r="PV910" s="7"/>
      <c r="PW910" s="7"/>
      <c r="PX910" s="7"/>
      <c r="PY910" s="7"/>
      <c r="PZ910" s="7"/>
      <c r="QA910" s="7"/>
      <c r="QB910" s="7"/>
      <c r="QC910" s="7"/>
      <c r="QD910" s="7"/>
      <c r="QE910" s="7"/>
      <c r="QF910" s="7"/>
      <c r="QG910" s="7"/>
      <c r="QH910" s="7"/>
      <c r="QI910" s="7"/>
      <c r="QJ910" s="7"/>
      <c r="QK910" s="7"/>
      <c r="QL910" s="7"/>
      <c r="QM910" s="7"/>
      <c r="QN910" s="7"/>
      <c r="QO910" s="7"/>
      <c r="QP910" s="7"/>
      <c r="QQ910" s="7"/>
      <c r="QR910" s="7"/>
      <c r="QS910" s="7"/>
      <c r="QT910" s="7"/>
      <c r="QU910" s="7"/>
      <c r="QV910" s="7"/>
      <c r="QW910" s="7"/>
      <c r="QX910" s="7"/>
      <c r="QY910" s="7"/>
      <c r="QZ910" s="7"/>
      <c r="RA910" s="7"/>
      <c r="RB910" s="7"/>
      <c r="RC910" s="7"/>
      <c r="RD910" s="7"/>
      <c r="RE910" s="7"/>
      <c r="RF910" s="7"/>
      <c r="RG910" s="7"/>
      <c r="RH910" s="7"/>
      <c r="RI910" s="7"/>
      <c r="RJ910" s="7"/>
      <c r="RK910" s="7"/>
      <c r="RL910" s="7"/>
      <c r="RM910" s="7"/>
      <c r="RN910" s="7"/>
      <c r="RO910" s="7"/>
      <c r="RP910" s="7"/>
      <c r="RQ910" s="7"/>
      <c r="RR910" s="7"/>
      <c r="RS910" s="7"/>
      <c r="RT910" s="7"/>
      <c r="RU910" s="7"/>
      <c r="RV910" s="7"/>
      <c r="RW910" s="7"/>
      <c r="RX910" s="7"/>
      <c r="RY910" s="7"/>
      <c r="RZ910" s="7"/>
      <c r="SA910" s="7"/>
      <c r="SB910" s="7"/>
      <c r="SC910" s="7"/>
      <c r="SD910" s="7"/>
      <c r="SE910" s="7"/>
      <c r="SF910" s="7"/>
      <c r="SG910" s="7"/>
      <c r="SH910" s="7"/>
      <c r="SI910" s="7"/>
      <c r="SJ910" s="7"/>
      <c r="SK910" s="7"/>
    </row>
    <row r="911" ht="14.2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  <c r="DT911" s="7"/>
      <c r="DU911" s="7"/>
      <c r="DV911" s="7"/>
      <c r="DW911" s="7"/>
      <c r="DX911" s="7"/>
      <c r="DY911" s="7"/>
      <c r="DZ911" s="7"/>
      <c r="EA911" s="7"/>
      <c r="EB911" s="7"/>
      <c r="EC911" s="7"/>
      <c r="ED911" s="7"/>
      <c r="EE911" s="7"/>
      <c r="EF911" s="7"/>
      <c r="EG911" s="7"/>
      <c r="EH911" s="7"/>
      <c r="EI911" s="7"/>
      <c r="EJ911" s="7"/>
      <c r="EK911" s="7"/>
      <c r="EL911" s="7"/>
      <c r="EM911" s="7"/>
      <c r="EN911" s="7"/>
      <c r="EO911" s="7"/>
      <c r="EP911" s="7"/>
      <c r="EQ911" s="7"/>
      <c r="ER911" s="7"/>
      <c r="ES911" s="7"/>
      <c r="ET911" s="7"/>
      <c r="EU911" s="7"/>
      <c r="EV911" s="7"/>
      <c r="EW911" s="7"/>
      <c r="EX911" s="7"/>
      <c r="EY911" s="7"/>
      <c r="EZ911" s="7"/>
      <c r="FA911" s="7"/>
      <c r="FB911" s="7"/>
      <c r="FC911" s="7"/>
      <c r="FD911" s="7"/>
      <c r="FE911" s="7"/>
      <c r="FF911" s="7"/>
      <c r="FG911" s="7"/>
      <c r="FH911" s="7"/>
      <c r="FI911" s="7"/>
      <c r="FJ911" s="7"/>
      <c r="FK911" s="7"/>
      <c r="FL911" s="7"/>
      <c r="FM911" s="7"/>
      <c r="FN911" s="7"/>
      <c r="FO911" s="7"/>
      <c r="FP911" s="7"/>
      <c r="FQ911" s="7"/>
      <c r="FR911" s="7"/>
      <c r="FS911" s="7"/>
      <c r="FT911" s="7"/>
      <c r="FU911" s="7"/>
      <c r="FV911" s="7"/>
      <c r="FW911" s="7"/>
      <c r="FX911" s="7"/>
      <c r="FY911" s="7"/>
      <c r="FZ911" s="7"/>
      <c r="GA911" s="7"/>
      <c r="GB911" s="7"/>
      <c r="GC911" s="7"/>
      <c r="GD911" s="7"/>
      <c r="GE911" s="7"/>
      <c r="GF911" s="7"/>
      <c r="GG911" s="7"/>
      <c r="GH911" s="7"/>
      <c r="GI911" s="7"/>
      <c r="GJ911" s="7"/>
      <c r="GK911" s="7"/>
      <c r="GL911" s="7"/>
      <c r="GM911" s="7"/>
      <c r="GN911" s="7"/>
      <c r="GO911" s="7"/>
      <c r="GP911" s="7"/>
      <c r="GQ911" s="7"/>
      <c r="GR911" s="7"/>
      <c r="GS911" s="7"/>
      <c r="GT911" s="7"/>
      <c r="GU911" s="7"/>
      <c r="GV911" s="7"/>
      <c r="GW911" s="7"/>
      <c r="GX911" s="7"/>
      <c r="GY911" s="7"/>
      <c r="GZ911" s="7"/>
      <c r="HA911" s="7"/>
      <c r="HB911" s="7"/>
      <c r="HC911" s="7"/>
      <c r="HD911" s="7"/>
      <c r="HE911" s="7"/>
      <c r="HF911" s="7"/>
      <c r="HG911" s="7"/>
      <c r="HH911" s="7"/>
      <c r="HI911" s="7"/>
      <c r="HJ911" s="7"/>
      <c r="HK911" s="7"/>
      <c r="HL911" s="7"/>
      <c r="HM911" s="7"/>
      <c r="HN911" s="7"/>
      <c r="HO911" s="7"/>
      <c r="HP911" s="7"/>
      <c r="HQ911" s="7"/>
      <c r="HR911" s="7"/>
      <c r="HS911" s="7"/>
      <c r="HT911" s="7"/>
      <c r="HU911" s="7"/>
      <c r="HV911" s="7"/>
      <c r="HW911" s="7"/>
      <c r="HX911" s="7"/>
      <c r="HY911" s="7"/>
      <c r="HZ911" s="7"/>
      <c r="IA911" s="7"/>
      <c r="IB911" s="7"/>
      <c r="IC911" s="7"/>
      <c r="ID911" s="7"/>
      <c r="IE911" s="7"/>
      <c r="IF911" s="7"/>
      <c r="IG911" s="7"/>
      <c r="IH911" s="7"/>
      <c r="II911" s="7"/>
      <c r="IJ911" s="7"/>
      <c r="IK911" s="7"/>
      <c r="IL911" s="7"/>
      <c r="IM911" s="7"/>
      <c r="IN911" s="7"/>
      <c r="IO911" s="7"/>
      <c r="IP911" s="7"/>
      <c r="IQ911" s="7"/>
      <c r="IR911" s="7"/>
      <c r="IS911" s="7"/>
      <c r="IT911" s="7"/>
      <c r="IU911" s="7"/>
      <c r="IV911" s="7"/>
      <c r="IW911" s="7"/>
      <c r="IX911" s="7"/>
      <c r="IY911" s="7"/>
      <c r="IZ911" s="7"/>
      <c r="JA911" s="7"/>
      <c r="JB911" s="7"/>
      <c r="JC911" s="7"/>
      <c r="JD911" s="7"/>
      <c r="JE911" s="7"/>
      <c r="JF911" s="7"/>
      <c r="JG911" s="7"/>
      <c r="JH911" s="7"/>
      <c r="JI911" s="7"/>
      <c r="JJ911" s="7"/>
      <c r="JK911" s="7"/>
      <c r="JL911" s="7"/>
      <c r="JM911" s="7"/>
      <c r="JN911" s="7"/>
      <c r="JO911" s="7"/>
      <c r="JP911" s="7"/>
      <c r="JQ911" s="7"/>
      <c r="JR911" s="7"/>
      <c r="JS911" s="7"/>
      <c r="JT911" s="7"/>
      <c r="JU911" s="7"/>
      <c r="JV911" s="7"/>
      <c r="JW911" s="7"/>
      <c r="JX911" s="7"/>
      <c r="JY911" s="7"/>
      <c r="JZ911" s="7"/>
      <c r="KA911" s="7"/>
      <c r="KB911" s="7"/>
      <c r="KC911" s="7"/>
      <c r="KD911" s="7"/>
      <c r="KE911" s="7"/>
      <c r="KF911" s="7"/>
      <c r="KG911" s="7"/>
      <c r="KH911" s="7"/>
      <c r="KI911" s="7"/>
      <c r="KJ911" s="7"/>
      <c r="KK911" s="7"/>
      <c r="KL911" s="7"/>
      <c r="KM911" s="7"/>
      <c r="KN911" s="7"/>
      <c r="KO911" s="7"/>
      <c r="KP911" s="7"/>
      <c r="KQ911" s="7"/>
      <c r="KR911" s="7"/>
      <c r="KS911" s="7"/>
      <c r="KT911" s="7"/>
      <c r="KU911" s="7"/>
      <c r="KV911" s="7"/>
      <c r="KW911" s="7"/>
      <c r="KX911" s="7"/>
      <c r="KY911" s="7"/>
      <c r="KZ911" s="7"/>
      <c r="LA911" s="7"/>
      <c r="LB911" s="7"/>
      <c r="LC911" s="7"/>
      <c r="LD911" s="7"/>
      <c r="LE911" s="7"/>
      <c r="LF911" s="7"/>
      <c r="LG911" s="7"/>
      <c r="LH911" s="7"/>
      <c r="LI911" s="7"/>
      <c r="LJ911" s="7"/>
      <c r="LK911" s="7"/>
      <c r="LL911" s="7"/>
      <c r="LM911" s="7"/>
      <c r="LN911" s="7"/>
      <c r="LO911" s="7"/>
      <c r="LP911" s="7"/>
      <c r="LQ911" s="7"/>
      <c r="LR911" s="7"/>
      <c r="LS911" s="7"/>
      <c r="LT911" s="7"/>
      <c r="LU911" s="7"/>
      <c r="LV911" s="7"/>
      <c r="LW911" s="7"/>
      <c r="LX911" s="7"/>
      <c r="LY911" s="7"/>
      <c r="LZ911" s="7"/>
      <c r="MA911" s="7"/>
      <c r="MB911" s="7"/>
      <c r="MC911" s="7"/>
      <c r="MD911" s="7"/>
      <c r="ME911" s="7"/>
      <c r="MF911" s="7"/>
      <c r="MG911" s="7"/>
      <c r="MH911" s="7"/>
      <c r="MI911" s="7"/>
      <c r="MJ911" s="7"/>
      <c r="MK911" s="7"/>
      <c r="ML911" s="7"/>
      <c r="MM911" s="7"/>
      <c r="MN911" s="7"/>
      <c r="MO911" s="7"/>
      <c r="MP911" s="7"/>
      <c r="MQ911" s="7"/>
      <c r="MR911" s="7"/>
      <c r="MS911" s="7"/>
      <c r="MT911" s="7"/>
      <c r="MU911" s="7"/>
      <c r="MV911" s="7"/>
      <c r="MW911" s="7"/>
      <c r="MX911" s="7"/>
      <c r="MY911" s="7"/>
      <c r="MZ911" s="7"/>
      <c r="NA911" s="7"/>
      <c r="NB911" s="7"/>
      <c r="NC911" s="7"/>
      <c r="ND911" s="7"/>
      <c r="NE911" s="7"/>
      <c r="NF911" s="7"/>
      <c r="NG911" s="7"/>
      <c r="NH911" s="7"/>
      <c r="NI911" s="7"/>
      <c r="NJ911" s="7"/>
      <c r="NK911" s="7"/>
      <c r="NL911" s="7"/>
      <c r="NM911" s="7"/>
      <c r="NN911" s="7"/>
      <c r="NO911" s="7"/>
      <c r="NP911" s="7"/>
      <c r="NQ911" s="7"/>
      <c r="NR911" s="7"/>
      <c r="NS911" s="7"/>
      <c r="NT911" s="7"/>
      <c r="NU911" s="7"/>
      <c r="NV911" s="7"/>
      <c r="NW911" s="7"/>
      <c r="NX911" s="7"/>
      <c r="NY911" s="7"/>
      <c r="NZ911" s="7"/>
      <c r="OA911" s="7"/>
      <c r="OB911" s="7"/>
      <c r="OC911" s="7"/>
      <c r="OD911" s="7"/>
      <c r="OE911" s="7"/>
      <c r="OF911" s="7"/>
      <c r="OG911" s="7"/>
      <c r="OH911" s="7"/>
      <c r="OI911" s="7"/>
      <c r="OJ911" s="7"/>
      <c r="OK911" s="7"/>
      <c r="OL911" s="7"/>
      <c r="OM911" s="7"/>
      <c r="ON911" s="7"/>
      <c r="OO911" s="7"/>
      <c r="OP911" s="7"/>
      <c r="OQ911" s="7"/>
      <c r="OR911" s="7"/>
      <c r="OS911" s="7"/>
      <c r="OT911" s="7"/>
      <c r="OU911" s="7"/>
      <c r="OV911" s="7"/>
      <c r="OW911" s="7"/>
      <c r="OX911" s="7"/>
      <c r="OY911" s="7"/>
      <c r="OZ911" s="7"/>
      <c r="PA911" s="7"/>
      <c r="PB911" s="7"/>
      <c r="PC911" s="7"/>
      <c r="PD911" s="7"/>
      <c r="PE911" s="7"/>
      <c r="PF911" s="7"/>
      <c r="PG911" s="7"/>
      <c r="PH911" s="7"/>
      <c r="PI911" s="7"/>
      <c r="PJ911" s="7"/>
      <c r="PK911" s="7"/>
      <c r="PL911" s="7"/>
      <c r="PM911" s="7"/>
      <c r="PN911" s="7"/>
      <c r="PO911" s="7"/>
      <c r="PP911" s="7"/>
      <c r="PQ911" s="7"/>
      <c r="PR911" s="7"/>
      <c r="PS911" s="7"/>
      <c r="PT911" s="7"/>
      <c r="PU911" s="7"/>
      <c r="PV911" s="7"/>
      <c r="PW911" s="7"/>
      <c r="PX911" s="7"/>
      <c r="PY911" s="7"/>
      <c r="PZ911" s="7"/>
      <c r="QA911" s="7"/>
      <c r="QB911" s="7"/>
      <c r="QC911" s="7"/>
      <c r="QD911" s="7"/>
      <c r="QE911" s="7"/>
      <c r="QF911" s="7"/>
      <c r="QG911" s="7"/>
      <c r="QH911" s="7"/>
      <c r="QI911" s="7"/>
      <c r="QJ911" s="7"/>
      <c r="QK911" s="7"/>
      <c r="QL911" s="7"/>
      <c r="QM911" s="7"/>
      <c r="QN911" s="7"/>
      <c r="QO911" s="7"/>
      <c r="QP911" s="7"/>
      <c r="QQ911" s="7"/>
      <c r="QR911" s="7"/>
      <c r="QS911" s="7"/>
      <c r="QT911" s="7"/>
      <c r="QU911" s="7"/>
      <c r="QV911" s="7"/>
      <c r="QW911" s="7"/>
      <c r="QX911" s="7"/>
      <c r="QY911" s="7"/>
      <c r="QZ911" s="7"/>
      <c r="RA911" s="7"/>
      <c r="RB911" s="7"/>
      <c r="RC911" s="7"/>
      <c r="RD911" s="7"/>
      <c r="RE911" s="7"/>
      <c r="RF911" s="7"/>
      <c r="RG911" s="7"/>
      <c r="RH911" s="7"/>
      <c r="RI911" s="7"/>
      <c r="RJ911" s="7"/>
      <c r="RK911" s="7"/>
      <c r="RL911" s="7"/>
      <c r="RM911" s="7"/>
      <c r="RN911" s="7"/>
      <c r="RO911" s="7"/>
      <c r="RP911" s="7"/>
      <c r="RQ911" s="7"/>
      <c r="RR911" s="7"/>
      <c r="RS911" s="7"/>
      <c r="RT911" s="7"/>
      <c r="RU911" s="7"/>
      <c r="RV911" s="7"/>
      <c r="RW911" s="7"/>
      <c r="RX911" s="7"/>
      <c r="RY911" s="7"/>
      <c r="RZ911" s="7"/>
      <c r="SA911" s="7"/>
      <c r="SB911" s="7"/>
      <c r="SC911" s="7"/>
      <c r="SD911" s="7"/>
      <c r="SE911" s="7"/>
      <c r="SF911" s="7"/>
      <c r="SG911" s="7"/>
      <c r="SH911" s="7"/>
      <c r="SI911" s="7"/>
      <c r="SJ911" s="7"/>
      <c r="SK911" s="7"/>
    </row>
    <row r="912" ht="14.2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  <c r="DT912" s="7"/>
      <c r="DU912" s="7"/>
      <c r="DV912" s="7"/>
      <c r="DW912" s="7"/>
      <c r="DX912" s="7"/>
      <c r="DY912" s="7"/>
      <c r="DZ912" s="7"/>
      <c r="EA912" s="7"/>
      <c r="EB912" s="7"/>
      <c r="EC912" s="7"/>
      <c r="ED912" s="7"/>
      <c r="EE912" s="7"/>
      <c r="EF912" s="7"/>
      <c r="EG912" s="7"/>
      <c r="EH912" s="7"/>
      <c r="EI912" s="7"/>
      <c r="EJ912" s="7"/>
      <c r="EK912" s="7"/>
      <c r="EL912" s="7"/>
      <c r="EM912" s="7"/>
      <c r="EN912" s="7"/>
      <c r="EO912" s="7"/>
      <c r="EP912" s="7"/>
      <c r="EQ912" s="7"/>
      <c r="ER912" s="7"/>
      <c r="ES912" s="7"/>
      <c r="ET912" s="7"/>
      <c r="EU912" s="7"/>
      <c r="EV912" s="7"/>
      <c r="EW912" s="7"/>
      <c r="EX912" s="7"/>
      <c r="EY912" s="7"/>
      <c r="EZ912" s="7"/>
      <c r="FA912" s="7"/>
      <c r="FB912" s="7"/>
      <c r="FC912" s="7"/>
      <c r="FD912" s="7"/>
      <c r="FE912" s="7"/>
      <c r="FF912" s="7"/>
      <c r="FG912" s="7"/>
      <c r="FH912" s="7"/>
      <c r="FI912" s="7"/>
      <c r="FJ912" s="7"/>
      <c r="FK912" s="7"/>
      <c r="FL912" s="7"/>
      <c r="FM912" s="7"/>
      <c r="FN912" s="7"/>
      <c r="FO912" s="7"/>
      <c r="FP912" s="7"/>
      <c r="FQ912" s="7"/>
      <c r="FR912" s="7"/>
      <c r="FS912" s="7"/>
      <c r="FT912" s="7"/>
      <c r="FU912" s="7"/>
      <c r="FV912" s="7"/>
      <c r="FW912" s="7"/>
      <c r="FX912" s="7"/>
      <c r="FY912" s="7"/>
      <c r="FZ912" s="7"/>
      <c r="GA912" s="7"/>
      <c r="GB912" s="7"/>
      <c r="GC912" s="7"/>
      <c r="GD912" s="7"/>
      <c r="GE912" s="7"/>
      <c r="GF912" s="7"/>
      <c r="GG912" s="7"/>
      <c r="GH912" s="7"/>
      <c r="GI912" s="7"/>
      <c r="GJ912" s="7"/>
      <c r="GK912" s="7"/>
      <c r="GL912" s="7"/>
      <c r="GM912" s="7"/>
      <c r="GN912" s="7"/>
      <c r="GO912" s="7"/>
      <c r="GP912" s="7"/>
      <c r="GQ912" s="7"/>
      <c r="GR912" s="7"/>
      <c r="GS912" s="7"/>
      <c r="GT912" s="7"/>
      <c r="GU912" s="7"/>
      <c r="GV912" s="7"/>
      <c r="GW912" s="7"/>
      <c r="GX912" s="7"/>
      <c r="GY912" s="7"/>
      <c r="GZ912" s="7"/>
      <c r="HA912" s="7"/>
      <c r="HB912" s="7"/>
      <c r="HC912" s="7"/>
      <c r="HD912" s="7"/>
      <c r="HE912" s="7"/>
      <c r="HF912" s="7"/>
      <c r="HG912" s="7"/>
      <c r="HH912" s="7"/>
      <c r="HI912" s="7"/>
      <c r="HJ912" s="7"/>
      <c r="HK912" s="7"/>
      <c r="HL912" s="7"/>
      <c r="HM912" s="7"/>
      <c r="HN912" s="7"/>
      <c r="HO912" s="7"/>
      <c r="HP912" s="7"/>
      <c r="HQ912" s="7"/>
      <c r="HR912" s="7"/>
      <c r="HS912" s="7"/>
      <c r="HT912" s="7"/>
      <c r="HU912" s="7"/>
      <c r="HV912" s="7"/>
      <c r="HW912" s="7"/>
      <c r="HX912" s="7"/>
      <c r="HY912" s="7"/>
      <c r="HZ912" s="7"/>
      <c r="IA912" s="7"/>
      <c r="IB912" s="7"/>
      <c r="IC912" s="7"/>
      <c r="ID912" s="7"/>
      <c r="IE912" s="7"/>
      <c r="IF912" s="7"/>
      <c r="IG912" s="7"/>
      <c r="IH912" s="7"/>
      <c r="II912" s="7"/>
      <c r="IJ912" s="7"/>
      <c r="IK912" s="7"/>
      <c r="IL912" s="7"/>
      <c r="IM912" s="7"/>
      <c r="IN912" s="7"/>
      <c r="IO912" s="7"/>
      <c r="IP912" s="7"/>
      <c r="IQ912" s="7"/>
      <c r="IR912" s="7"/>
      <c r="IS912" s="7"/>
      <c r="IT912" s="7"/>
      <c r="IU912" s="7"/>
      <c r="IV912" s="7"/>
      <c r="IW912" s="7"/>
      <c r="IX912" s="7"/>
      <c r="IY912" s="7"/>
      <c r="IZ912" s="7"/>
      <c r="JA912" s="7"/>
      <c r="JB912" s="7"/>
      <c r="JC912" s="7"/>
      <c r="JD912" s="7"/>
      <c r="JE912" s="7"/>
      <c r="JF912" s="7"/>
      <c r="JG912" s="7"/>
      <c r="JH912" s="7"/>
      <c r="JI912" s="7"/>
      <c r="JJ912" s="7"/>
      <c r="JK912" s="7"/>
      <c r="JL912" s="7"/>
      <c r="JM912" s="7"/>
      <c r="JN912" s="7"/>
      <c r="JO912" s="7"/>
      <c r="JP912" s="7"/>
      <c r="JQ912" s="7"/>
      <c r="JR912" s="7"/>
      <c r="JS912" s="7"/>
      <c r="JT912" s="7"/>
      <c r="JU912" s="7"/>
      <c r="JV912" s="7"/>
      <c r="JW912" s="7"/>
      <c r="JX912" s="7"/>
      <c r="JY912" s="7"/>
      <c r="JZ912" s="7"/>
      <c r="KA912" s="7"/>
      <c r="KB912" s="7"/>
      <c r="KC912" s="7"/>
      <c r="KD912" s="7"/>
      <c r="KE912" s="7"/>
      <c r="KF912" s="7"/>
      <c r="KG912" s="7"/>
      <c r="KH912" s="7"/>
      <c r="KI912" s="7"/>
      <c r="KJ912" s="7"/>
      <c r="KK912" s="7"/>
      <c r="KL912" s="7"/>
      <c r="KM912" s="7"/>
      <c r="KN912" s="7"/>
      <c r="KO912" s="7"/>
      <c r="KP912" s="7"/>
      <c r="KQ912" s="7"/>
      <c r="KR912" s="7"/>
      <c r="KS912" s="7"/>
      <c r="KT912" s="7"/>
      <c r="KU912" s="7"/>
      <c r="KV912" s="7"/>
      <c r="KW912" s="7"/>
      <c r="KX912" s="7"/>
      <c r="KY912" s="7"/>
      <c r="KZ912" s="7"/>
      <c r="LA912" s="7"/>
      <c r="LB912" s="7"/>
      <c r="LC912" s="7"/>
      <c r="LD912" s="7"/>
      <c r="LE912" s="7"/>
      <c r="LF912" s="7"/>
      <c r="LG912" s="7"/>
      <c r="LH912" s="7"/>
      <c r="LI912" s="7"/>
      <c r="LJ912" s="7"/>
      <c r="LK912" s="7"/>
      <c r="LL912" s="7"/>
      <c r="LM912" s="7"/>
      <c r="LN912" s="7"/>
      <c r="LO912" s="7"/>
      <c r="LP912" s="7"/>
      <c r="LQ912" s="7"/>
      <c r="LR912" s="7"/>
      <c r="LS912" s="7"/>
      <c r="LT912" s="7"/>
      <c r="LU912" s="7"/>
      <c r="LV912" s="7"/>
      <c r="LW912" s="7"/>
      <c r="LX912" s="7"/>
      <c r="LY912" s="7"/>
      <c r="LZ912" s="7"/>
      <c r="MA912" s="7"/>
      <c r="MB912" s="7"/>
      <c r="MC912" s="7"/>
      <c r="MD912" s="7"/>
      <c r="ME912" s="7"/>
      <c r="MF912" s="7"/>
      <c r="MG912" s="7"/>
      <c r="MH912" s="7"/>
      <c r="MI912" s="7"/>
      <c r="MJ912" s="7"/>
      <c r="MK912" s="7"/>
      <c r="ML912" s="7"/>
      <c r="MM912" s="7"/>
      <c r="MN912" s="7"/>
      <c r="MO912" s="7"/>
      <c r="MP912" s="7"/>
      <c r="MQ912" s="7"/>
      <c r="MR912" s="7"/>
      <c r="MS912" s="7"/>
      <c r="MT912" s="7"/>
      <c r="MU912" s="7"/>
      <c r="MV912" s="7"/>
      <c r="MW912" s="7"/>
      <c r="MX912" s="7"/>
      <c r="MY912" s="7"/>
      <c r="MZ912" s="7"/>
      <c r="NA912" s="7"/>
      <c r="NB912" s="7"/>
      <c r="NC912" s="7"/>
      <c r="ND912" s="7"/>
      <c r="NE912" s="7"/>
      <c r="NF912" s="7"/>
      <c r="NG912" s="7"/>
      <c r="NH912" s="7"/>
      <c r="NI912" s="7"/>
      <c r="NJ912" s="7"/>
      <c r="NK912" s="7"/>
      <c r="NL912" s="7"/>
      <c r="NM912" s="7"/>
      <c r="NN912" s="7"/>
      <c r="NO912" s="7"/>
      <c r="NP912" s="7"/>
      <c r="NQ912" s="7"/>
      <c r="NR912" s="7"/>
      <c r="NS912" s="7"/>
      <c r="NT912" s="7"/>
      <c r="NU912" s="7"/>
      <c r="NV912" s="7"/>
      <c r="NW912" s="7"/>
      <c r="NX912" s="7"/>
      <c r="NY912" s="7"/>
      <c r="NZ912" s="7"/>
      <c r="OA912" s="7"/>
      <c r="OB912" s="7"/>
      <c r="OC912" s="7"/>
      <c r="OD912" s="7"/>
      <c r="OE912" s="7"/>
      <c r="OF912" s="7"/>
      <c r="OG912" s="7"/>
      <c r="OH912" s="7"/>
      <c r="OI912" s="7"/>
      <c r="OJ912" s="7"/>
      <c r="OK912" s="7"/>
      <c r="OL912" s="7"/>
      <c r="OM912" s="7"/>
      <c r="ON912" s="7"/>
      <c r="OO912" s="7"/>
      <c r="OP912" s="7"/>
      <c r="OQ912" s="7"/>
      <c r="OR912" s="7"/>
      <c r="OS912" s="7"/>
      <c r="OT912" s="7"/>
      <c r="OU912" s="7"/>
      <c r="OV912" s="7"/>
      <c r="OW912" s="7"/>
      <c r="OX912" s="7"/>
      <c r="OY912" s="7"/>
      <c r="OZ912" s="7"/>
      <c r="PA912" s="7"/>
      <c r="PB912" s="7"/>
      <c r="PC912" s="7"/>
      <c r="PD912" s="7"/>
      <c r="PE912" s="7"/>
      <c r="PF912" s="7"/>
      <c r="PG912" s="7"/>
      <c r="PH912" s="7"/>
      <c r="PI912" s="7"/>
      <c r="PJ912" s="7"/>
      <c r="PK912" s="7"/>
      <c r="PL912" s="7"/>
      <c r="PM912" s="7"/>
      <c r="PN912" s="7"/>
      <c r="PO912" s="7"/>
      <c r="PP912" s="7"/>
      <c r="PQ912" s="7"/>
      <c r="PR912" s="7"/>
      <c r="PS912" s="7"/>
      <c r="PT912" s="7"/>
      <c r="PU912" s="7"/>
      <c r="PV912" s="7"/>
      <c r="PW912" s="7"/>
      <c r="PX912" s="7"/>
      <c r="PY912" s="7"/>
      <c r="PZ912" s="7"/>
      <c r="QA912" s="7"/>
      <c r="QB912" s="7"/>
      <c r="QC912" s="7"/>
      <c r="QD912" s="7"/>
      <c r="QE912" s="7"/>
      <c r="QF912" s="7"/>
      <c r="QG912" s="7"/>
      <c r="QH912" s="7"/>
      <c r="QI912" s="7"/>
      <c r="QJ912" s="7"/>
      <c r="QK912" s="7"/>
      <c r="QL912" s="7"/>
      <c r="QM912" s="7"/>
      <c r="QN912" s="7"/>
      <c r="QO912" s="7"/>
      <c r="QP912" s="7"/>
      <c r="QQ912" s="7"/>
      <c r="QR912" s="7"/>
      <c r="QS912" s="7"/>
      <c r="QT912" s="7"/>
      <c r="QU912" s="7"/>
      <c r="QV912" s="7"/>
      <c r="QW912" s="7"/>
      <c r="QX912" s="7"/>
      <c r="QY912" s="7"/>
      <c r="QZ912" s="7"/>
      <c r="RA912" s="7"/>
      <c r="RB912" s="7"/>
      <c r="RC912" s="7"/>
      <c r="RD912" s="7"/>
      <c r="RE912" s="7"/>
      <c r="RF912" s="7"/>
      <c r="RG912" s="7"/>
      <c r="RH912" s="7"/>
      <c r="RI912" s="7"/>
      <c r="RJ912" s="7"/>
      <c r="RK912" s="7"/>
      <c r="RL912" s="7"/>
      <c r="RM912" s="7"/>
      <c r="RN912" s="7"/>
      <c r="RO912" s="7"/>
      <c r="RP912" s="7"/>
      <c r="RQ912" s="7"/>
      <c r="RR912" s="7"/>
      <c r="RS912" s="7"/>
      <c r="RT912" s="7"/>
      <c r="RU912" s="7"/>
      <c r="RV912" s="7"/>
      <c r="RW912" s="7"/>
      <c r="RX912" s="7"/>
      <c r="RY912" s="7"/>
      <c r="RZ912" s="7"/>
      <c r="SA912" s="7"/>
      <c r="SB912" s="7"/>
      <c r="SC912" s="7"/>
      <c r="SD912" s="7"/>
      <c r="SE912" s="7"/>
      <c r="SF912" s="7"/>
      <c r="SG912" s="7"/>
      <c r="SH912" s="7"/>
      <c r="SI912" s="7"/>
      <c r="SJ912" s="7"/>
      <c r="SK912" s="7"/>
    </row>
    <row r="913" ht="14.2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  <c r="DT913" s="7"/>
      <c r="DU913" s="7"/>
      <c r="DV913" s="7"/>
      <c r="DW913" s="7"/>
      <c r="DX913" s="7"/>
      <c r="DY913" s="7"/>
      <c r="DZ913" s="7"/>
      <c r="EA913" s="7"/>
      <c r="EB913" s="7"/>
      <c r="EC913" s="7"/>
      <c r="ED913" s="7"/>
      <c r="EE913" s="7"/>
      <c r="EF913" s="7"/>
      <c r="EG913" s="7"/>
      <c r="EH913" s="7"/>
      <c r="EI913" s="7"/>
      <c r="EJ913" s="7"/>
      <c r="EK913" s="7"/>
      <c r="EL913" s="7"/>
      <c r="EM913" s="7"/>
      <c r="EN913" s="7"/>
      <c r="EO913" s="7"/>
      <c r="EP913" s="7"/>
      <c r="EQ913" s="7"/>
      <c r="ER913" s="7"/>
      <c r="ES913" s="7"/>
      <c r="ET913" s="7"/>
      <c r="EU913" s="7"/>
      <c r="EV913" s="7"/>
      <c r="EW913" s="7"/>
      <c r="EX913" s="7"/>
      <c r="EY913" s="7"/>
      <c r="EZ913" s="7"/>
      <c r="FA913" s="7"/>
      <c r="FB913" s="7"/>
      <c r="FC913" s="7"/>
      <c r="FD913" s="7"/>
      <c r="FE913" s="7"/>
      <c r="FF913" s="7"/>
      <c r="FG913" s="7"/>
      <c r="FH913" s="7"/>
      <c r="FI913" s="7"/>
      <c r="FJ913" s="7"/>
      <c r="FK913" s="7"/>
      <c r="FL913" s="7"/>
      <c r="FM913" s="7"/>
      <c r="FN913" s="7"/>
      <c r="FO913" s="7"/>
      <c r="FP913" s="7"/>
      <c r="FQ913" s="7"/>
      <c r="FR913" s="7"/>
      <c r="FS913" s="7"/>
      <c r="FT913" s="7"/>
      <c r="FU913" s="7"/>
      <c r="FV913" s="7"/>
      <c r="FW913" s="7"/>
      <c r="FX913" s="7"/>
      <c r="FY913" s="7"/>
      <c r="FZ913" s="7"/>
      <c r="GA913" s="7"/>
      <c r="GB913" s="7"/>
      <c r="GC913" s="7"/>
      <c r="GD913" s="7"/>
      <c r="GE913" s="7"/>
      <c r="GF913" s="7"/>
      <c r="GG913" s="7"/>
      <c r="GH913" s="7"/>
      <c r="GI913" s="7"/>
      <c r="GJ913" s="7"/>
      <c r="GK913" s="7"/>
      <c r="GL913" s="7"/>
      <c r="GM913" s="7"/>
      <c r="GN913" s="7"/>
      <c r="GO913" s="7"/>
      <c r="GP913" s="7"/>
      <c r="GQ913" s="7"/>
      <c r="GR913" s="7"/>
      <c r="GS913" s="7"/>
      <c r="GT913" s="7"/>
      <c r="GU913" s="7"/>
      <c r="GV913" s="7"/>
      <c r="GW913" s="7"/>
      <c r="GX913" s="7"/>
      <c r="GY913" s="7"/>
      <c r="GZ913" s="7"/>
      <c r="HA913" s="7"/>
      <c r="HB913" s="7"/>
      <c r="HC913" s="7"/>
      <c r="HD913" s="7"/>
      <c r="HE913" s="7"/>
      <c r="HF913" s="7"/>
      <c r="HG913" s="7"/>
      <c r="HH913" s="7"/>
      <c r="HI913" s="7"/>
      <c r="HJ913" s="7"/>
      <c r="HK913" s="7"/>
      <c r="HL913" s="7"/>
      <c r="HM913" s="7"/>
      <c r="HN913" s="7"/>
      <c r="HO913" s="7"/>
      <c r="HP913" s="7"/>
      <c r="HQ913" s="7"/>
      <c r="HR913" s="7"/>
      <c r="HS913" s="7"/>
      <c r="HT913" s="7"/>
      <c r="HU913" s="7"/>
      <c r="HV913" s="7"/>
      <c r="HW913" s="7"/>
      <c r="HX913" s="7"/>
      <c r="HY913" s="7"/>
      <c r="HZ913" s="7"/>
      <c r="IA913" s="7"/>
      <c r="IB913" s="7"/>
      <c r="IC913" s="7"/>
      <c r="ID913" s="7"/>
      <c r="IE913" s="7"/>
      <c r="IF913" s="7"/>
      <c r="IG913" s="7"/>
      <c r="IH913" s="7"/>
      <c r="II913" s="7"/>
      <c r="IJ913" s="7"/>
      <c r="IK913" s="7"/>
      <c r="IL913" s="7"/>
      <c r="IM913" s="7"/>
      <c r="IN913" s="7"/>
      <c r="IO913" s="7"/>
      <c r="IP913" s="7"/>
      <c r="IQ913" s="7"/>
      <c r="IR913" s="7"/>
      <c r="IS913" s="7"/>
      <c r="IT913" s="7"/>
      <c r="IU913" s="7"/>
      <c r="IV913" s="7"/>
      <c r="IW913" s="7"/>
      <c r="IX913" s="7"/>
      <c r="IY913" s="7"/>
      <c r="IZ913" s="7"/>
      <c r="JA913" s="7"/>
      <c r="JB913" s="7"/>
      <c r="JC913" s="7"/>
      <c r="JD913" s="7"/>
      <c r="JE913" s="7"/>
      <c r="JF913" s="7"/>
      <c r="JG913" s="7"/>
      <c r="JH913" s="7"/>
      <c r="JI913" s="7"/>
      <c r="JJ913" s="7"/>
      <c r="JK913" s="7"/>
      <c r="JL913" s="7"/>
      <c r="JM913" s="7"/>
      <c r="JN913" s="7"/>
      <c r="JO913" s="7"/>
      <c r="JP913" s="7"/>
      <c r="JQ913" s="7"/>
      <c r="JR913" s="7"/>
      <c r="JS913" s="7"/>
      <c r="JT913" s="7"/>
      <c r="JU913" s="7"/>
      <c r="JV913" s="7"/>
      <c r="JW913" s="7"/>
      <c r="JX913" s="7"/>
      <c r="JY913" s="7"/>
      <c r="JZ913" s="7"/>
      <c r="KA913" s="7"/>
      <c r="KB913" s="7"/>
      <c r="KC913" s="7"/>
      <c r="KD913" s="7"/>
      <c r="KE913" s="7"/>
      <c r="KF913" s="7"/>
      <c r="KG913" s="7"/>
      <c r="KH913" s="7"/>
      <c r="KI913" s="7"/>
      <c r="KJ913" s="7"/>
      <c r="KK913" s="7"/>
      <c r="KL913" s="7"/>
      <c r="KM913" s="7"/>
      <c r="KN913" s="7"/>
      <c r="KO913" s="7"/>
      <c r="KP913" s="7"/>
      <c r="KQ913" s="7"/>
      <c r="KR913" s="7"/>
      <c r="KS913" s="7"/>
      <c r="KT913" s="7"/>
      <c r="KU913" s="7"/>
      <c r="KV913" s="7"/>
      <c r="KW913" s="7"/>
      <c r="KX913" s="7"/>
      <c r="KY913" s="7"/>
      <c r="KZ913" s="7"/>
      <c r="LA913" s="7"/>
      <c r="LB913" s="7"/>
      <c r="LC913" s="7"/>
      <c r="LD913" s="7"/>
      <c r="LE913" s="7"/>
      <c r="LF913" s="7"/>
      <c r="LG913" s="7"/>
      <c r="LH913" s="7"/>
      <c r="LI913" s="7"/>
      <c r="LJ913" s="7"/>
      <c r="LK913" s="7"/>
      <c r="LL913" s="7"/>
      <c r="LM913" s="7"/>
      <c r="LN913" s="7"/>
      <c r="LO913" s="7"/>
      <c r="LP913" s="7"/>
      <c r="LQ913" s="7"/>
      <c r="LR913" s="7"/>
      <c r="LS913" s="7"/>
      <c r="LT913" s="7"/>
      <c r="LU913" s="7"/>
      <c r="LV913" s="7"/>
      <c r="LW913" s="7"/>
      <c r="LX913" s="7"/>
      <c r="LY913" s="7"/>
      <c r="LZ913" s="7"/>
      <c r="MA913" s="7"/>
      <c r="MB913" s="7"/>
      <c r="MC913" s="7"/>
      <c r="MD913" s="7"/>
      <c r="ME913" s="7"/>
      <c r="MF913" s="7"/>
      <c r="MG913" s="7"/>
      <c r="MH913" s="7"/>
      <c r="MI913" s="7"/>
      <c r="MJ913" s="7"/>
      <c r="MK913" s="7"/>
      <c r="ML913" s="7"/>
      <c r="MM913" s="7"/>
      <c r="MN913" s="7"/>
      <c r="MO913" s="7"/>
      <c r="MP913" s="7"/>
      <c r="MQ913" s="7"/>
      <c r="MR913" s="7"/>
      <c r="MS913" s="7"/>
      <c r="MT913" s="7"/>
      <c r="MU913" s="7"/>
      <c r="MV913" s="7"/>
      <c r="MW913" s="7"/>
      <c r="MX913" s="7"/>
      <c r="MY913" s="7"/>
      <c r="MZ913" s="7"/>
      <c r="NA913" s="7"/>
      <c r="NB913" s="7"/>
      <c r="NC913" s="7"/>
      <c r="ND913" s="7"/>
      <c r="NE913" s="7"/>
      <c r="NF913" s="7"/>
      <c r="NG913" s="7"/>
      <c r="NH913" s="7"/>
      <c r="NI913" s="7"/>
      <c r="NJ913" s="7"/>
      <c r="NK913" s="7"/>
      <c r="NL913" s="7"/>
      <c r="NM913" s="7"/>
      <c r="NN913" s="7"/>
      <c r="NO913" s="7"/>
      <c r="NP913" s="7"/>
      <c r="NQ913" s="7"/>
      <c r="NR913" s="7"/>
      <c r="NS913" s="7"/>
      <c r="NT913" s="7"/>
      <c r="NU913" s="7"/>
      <c r="NV913" s="7"/>
      <c r="NW913" s="7"/>
      <c r="NX913" s="7"/>
      <c r="NY913" s="7"/>
      <c r="NZ913" s="7"/>
      <c r="OA913" s="7"/>
      <c r="OB913" s="7"/>
      <c r="OC913" s="7"/>
      <c r="OD913" s="7"/>
      <c r="OE913" s="7"/>
      <c r="OF913" s="7"/>
      <c r="OG913" s="7"/>
      <c r="OH913" s="7"/>
      <c r="OI913" s="7"/>
      <c r="OJ913" s="7"/>
      <c r="OK913" s="7"/>
      <c r="OL913" s="7"/>
      <c r="OM913" s="7"/>
      <c r="ON913" s="7"/>
      <c r="OO913" s="7"/>
      <c r="OP913" s="7"/>
      <c r="OQ913" s="7"/>
      <c r="OR913" s="7"/>
      <c r="OS913" s="7"/>
      <c r="OT913" s="7"/>
      <c r="OU913" s="7"/>
      <c r="OV913" s="7"/>
      <c r="OW913" s="7"/>
      <c r="OX913" s="7"/>
      <c r="OY913" s="7"/>
      <c r="OZ913" s="7"/>
      <c r="PA913" s="7"/>
      <c r="PB913" s="7"/>
      <c r="PC913" s="7"/>
      <c r="PD913" s="7"/>
      <c r="PE913" s="7"/>
      <c r="PF913" s="7"/>
      <c r="PG913" s="7"/>
      <c r="PH913" s="7"/>
      <c r="PI913" s="7"/>
      <c r="PJ913" s="7"/>
      <c r="PK913" s="7"/>
      <c r="PL913" s="7"/>
      <c r="PM913" s="7"/>
      <c r="PN913" s="7"/>
      <c r="PO913" s="7"/>
      <c r="PP913" s="7"/>
      <c r="PQ913" s="7"/>
      <c r="PR913" s="7"/>
      <c r="PS913" s="7"/>
      <c r="PT913" s="7"/>
      <c r="PU913" s="7"/>
      <c r="PV913" s="7"/>
      <c r="PW913" s="7"/>
      <c r="PX913" s="7"/>
      <c r="PY913" s="7"/>
      <c r="PZ913" s="7"/>
      <c r="QA913" s="7"/>
      <c r="QB913" s="7"/>
      <c r="QC913" s="7"/>
      <c r="QD913" s="7"/>
      <c r="QE913" s="7"/>
      <c r="QF913" s="7"/>
      <c r="QG913" s="7"/>
      <c r="QH913" s="7"/>
      <c r="QI913" s="7"/>
      <c r="QJ913" s="7"/>
      <c r="QK913" s="7"/>
      <c r="QL913" s="7"/>
      <c r="QM913" s="7"/>
      <c r="QN913" s="7"/>
      <c r="QO913" s="7"/>
      <c r="QP913" s="7"/>
      <c r="QQ913" s="7"/>
      <c r="QR913" s="7"/>
      <c r="QS913" s="7"/>
      <c r="QT913" s="7"/>
      <c r="QU913" s="7"/>
      <c r="QV913" s="7"/>
      <c r="QW913" s="7"/>
      <c r="QX913" s="7"/>
      <c r="QY913" s="7"/>
      <c r="QZ913" s="7"/>
      <c r="RA913" s="7"/>
      <c r="RB913" s="7"/>
      <c r="RC913" s="7"/>
      <c r="RD913" s="7"/>
      <c r="RE913" s="7"/>
      <c r="RF913" s="7"/>
      <c r="RG913" s="7"/>
      <c r="RH913" s="7"/>
      <c r="RI913" s="7"/>
      <c r="RJ913" s="7"/>
      <c r="RK913" s="7"/>
      <c r="RL913" s="7"/>
      <c r="RM913" s="7"/>
      <c r="RN913" s="7"/>
      <c r="RO913" s="7"/>
      <c r="RP913" s="7"/>
      <c r="RQ913" s="7"/>
      <c r="RR913" s="7"/>
      <c r="RS913" s="7"/>
      <c r="RT913" s="7"/>
      <c r="RU913" s="7"/>
      <c r="RV913" s="7"/>
      <c r="RW913" s="7"/>
      <c r="RX913" s="7"/>
      <c r="RY913" s="7"/>
      <c r="RZ913" s="7"/>
      <c r="SA913" s="7"/>
      <c r="SB913" s="7"/>
      <c r="SC913" s="7"/>
      <c r="SD913" s="7"/>
      <c r="SE913" s="7"/>
      <c r="SF913" s="7"/>
      <c r="SG913" s="7"/>
      <c r="SH913" s="7"/>
      <c r="SI913" s="7"/>
      <c r="SJ913" s="7"/>
      <c r="SK913" s="7"/>
    </row>
    <row r="914" ht="14.2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  <c r="DT914" s="7"/>
      <c r="DU914" s="7"/>
      <c r="DV914" s="7"/>
      <c r="DW914" s="7"/>
      <c r="DX914" s="7"/>
      <c r="DY914" s="7"/>
      <c r="DZ914" s="7"/>
      <c r="EA914" s="7"/>
      <c r="EB914" s="7"/>
      <c r="EC914" s="7"/>
      <c r="ED914" s="7"/>
      <c r="EE914" s="7"/>
      <c r="EF914" s="7"/>
      <c r="EG914" s="7"/>
      <c r="EH914" s="7"/>
      <c r="EI914" s="7"/>
      <c r="EJ914" s="7"/>
      <c r="EK914" s="7"/>
      <c r="EL914" s="7"/>
      <c r="EM914" s="7"/>
      <c r="EN914" s="7"/>
      <c r="EO914" s="7"/>
      <c r="EP914" s="7"/>
      <c r="EQ914" s="7"/>
      <c r="ER914" s="7"/>
      <c r="ES914" s="7"/>
      <c r="ET914" s="7"/>
      <c r="EU914" s="7"/>
      <c r="EV914" s="7"/>
      <c r="EW914" s="7"/>
      <c r="EX914" s="7"/>
      <c r="EY914" s="7"/>
      <c r="EZ914" s="7"/>
      <c r="FA914" s="7"/>
      <c r="FB914" s="7"/>
      <c r="FC914" s="7"/>
      <c r="FD914" s="7"/>
      <c r="FE914" s="7"/>
      <c r="FF914" s="7"/>
      <c r="FG914" s="7"/>
      <c r="FH914" s="7"/>
      <c r="FI914" s="7"/>
      <c r="FJ914" s="7"/>
      <c r="FK914" s="7"/>
      <c r="FL914" s="7"/>
      <c r="FM914" s="7"/>
      <c r="FN914" s="7"/>
      <c r="FO914" s="7"/>
      <c r="FP914" s="7"/>
      <c r="FQ914" s="7"/>
      <c r="FR914" s="7"/>
      <c r="FS914" s="7"/>
      <c r="FT914" s="7"/>
      <c r="FU914" s="7"/>
      <c r="FV914" s="7"/>
      <c r="FW914" s="7"/>
      <c r="FX914" s="7"/>
      <c r="FY914" s="7"/>
      <c r="FZ914" s="7"/>
      <c r="GA914" s="7"/>
      <c r="GB914" s="7"/>
      <c r="GC914" s="7"/>
      <c r="GD914" s="7"/>
      <c r="GE914" s="7"/>
      <c r="GF914" s="7"/>
      <c r="GG914" s="7"/>
      <c r="GH914" s="7"/>
      <c r="GI914" s="7"/>
      <c r="GJ914" s="7"/>
      <c r="GK914" s="7"/>
      <c r="GL914" s="7"/>
      <c r="GM914" s="7"/>
      <c r="GN914" s="7"/>
      <c r="GO914" s="7"/>
      <c r="GP914" s="7"/>
      <c r="GQ914" s="7"/>
      <c r="GR914" s="7"/>
      <c r="GS914" s="7"/>
      <c r="GT914" s="7"/>
      <c r="GU914" s="7"/>
      <c r="GV914" s="7"/>
      <c r="GW914" s="7"/>
      <c r="GX914" s="7"/>
      <c r="GY914" s="7"/>
      <c r="GZ914" s="7"/>
      <c r="HA914" s="7"/>
      <c r="HB914" s="7"/>
      <c r="HC914" s="7"/>
      <c r="HD914" s="7"/>
      <c r="HE914" s="7"/>
      <c r="HF914" s="7"/>
      <c r="HG914" s="7"/>
      <c r="HH914" s="7"/>
      <c r="HI914" s="7"/>
      <c r="HJ914" s="7"/>
      <c r="HK914" s="7"/>
      <c r="HL914" s="7"/>
      <c r="HM914" s="7"/>
      <c r="HN914" s="7"/>
      <c r="HO914" s="7"/>
      <c r="HP914" s="7"/>
      <c r="HQ914" s="7"/>
      <c r="HR914" s="7"/>
      <c r="HS914" s="7"/>
      <c r="HT914" s="7"/>
      <c r="HU914" s="7"/>
      <c r="HV914" s="7"/>
      <c r="HW914" s="7"/>
      <c r="HX914" s="7"/>
      <c r="HY914" s="7"/>
      <c r="HZ914" s="7"/>
      <c r="IA914" s="7"/>
      <c r="IB914" s="7"/>
      <c r="IC914" s="7"/>
      <c r="ID914" s="7"/>
      <c r="IE914" s="7"/>
      <c r="IF914" s="7"/>
      <c r="IG914" s="7"/>
      <c r="IH914" s="7"/>
      <c r="II914" s="7"/>
      <c r="IJ914" s="7"/>
      <c r="IK914" s="7"/>
      <c r="IL914" s="7"/>
      <c r="IM914" s="7"/>
      <c r="IN914" s="7"/>
      <c r="IO914" s="7"/>
      <c r="IP914" s="7"/>
      <c r="IQ914" s="7"/>
      <c r="IR914" s="7"/>
      <c r="IS914" s="7"/>
      <c r="IT914" s="7"/>
      <c r="IU914" s="7"/>
      <c r="IV914" s="7"/>
      <c r="IW914" s="7"/>
      <c r="IX914" s="7"/>
      <c r="IY914" s="7"/>
      <c r="IZ914" s="7"/>
      <c r="JA914" s="7"/>
      <c r="JB914" s="7"/>
      <c r="JC914" s="7"/>
      <c r="JD914" s="7"/>
      <c r="JE914" s="7"/>
      <c r="JF914" s="7"/>
      <c r="JG914" s="7"/>
      <c r="JH914" s="7"/>
      <c r="JI914" s="7"/>
      <c r="JJ914" s="7"/>
      <c r="JK914" s="7"/>
      <c r="JL914" s="7"/>
      <c r="JM914" s="7"/>
      <c r="JN914" s="7"/>
      <c r="JO914" s="7"/>
      <c r="JP914" s="7"/>
      <c r="JQ914" s="7"/>
      <c r="JR914" s="7"/>
      <c r="JS914" s="7"/>
      <c r="JT914" s="7"/>
      <c r="JU914" s="7"/>
      <c r="JV914" s="7"/>
      <c r="JW914" s="7"/>
      <c r="JX914" s="7"/>
      <c r="JY914" s="7"/>
      <c r="JZ914" s="7"/>
      <c r="KA914" s="7"/>
      <c r="KB914" s="7"/>
      <c r="KC914" s="7"/>
      <c r="KD914" s="7"/>
      <c r="KE914" s="7"/>
      <c r="KF914" s="7"/>
      <c r="KG914" s="7"/>
      <c r="KH914" s="7"/>
      <c r="KI914" s="7"/>
      <c r="KJ914" s="7"/>
      <c r="KK914" s="7"/>
      <c r="KL914" s="7"/>
      <c r="KM914" s="7"/>
      <c r="KN914" s="7"/>
      <c r="KO914" s="7"/>
      <c r="KP914" s="7"/>
      <c r="KQ914" s="7"/>
      <c r="KR914" s="7"/>
      <c r="KS914" s="7"/>
      <c r="KT914" s="7"/>
      <c r="KU914" s="7"/>
      <c r="KV914" s="7"/>
      <c r="KW914" s="7"/>
      <c r="KX914" s="7"/>
      <c r="KY914" s="7"/>
      <c r="KZ914" s="7"/>
      <c r="LA914" s="7"/>
      <c r="LB914" s="7"/>
      <c r="LC914" s="7"/>
      <c r="LD914" s="7"/>
      <c r="LE914" s="7"/>
      <c r="LF914" s="7"/>
      <c r="LG914" s="7"/>
      <c r="LH914" s="7"/>
      <c r="LI914" s="7"/>
      <c r="LJ914" s="7"/>
      <c r="LK914" s="7"/>
      <c r="LL914" s="7"/>
      <c r="LM914" s="7"/>
      <c r="LN914" s="7"/>
      <c r="LO914" s="7"/>
      <c r="LP914" s="7"/>
      <c r="LQ914" s="7"/>
      <c r="LR914" s="7"/>
      <c r="LS914" s="7"/>
      <c r="LT914" s="7"/>
      <c r="LU914" s="7"/>
      <c r="LV914" s="7"/>
      <c r="LW914" s="7"/>
      <c r="LX914" s="7"/>
      <c r="LY914" s="7"/>
      <c r="LZ914" s="7"/>
      <c r="MA914" s="7"/>
      <c r="MB914" s="7"/>
      <c r="MC914" s="7"/>
      <c r="MD914" s="7"/>
      <c r="ME914" s="7"/>
      <c r="MF914" s="7"/>
      <c r="MG914" s="7"/>
      <c r="MH914" s="7"/>
      <c r="MI914" s="7"/>
      <c r="MJ914" s="7"/>
      <c r="MK914" s="7"/>
      <c r="ML914" s="7"/>
      <c r="MM914" s="7"/>
      <c r="MN914" s="7"/>
      <c r="MO914" s="7"/>
      <c r="MP914" s="7"/>
      <c r="MQ914" s="7"/>
      <c r="MR914" s="7"/>
      <c r="MS914" s="7"/>
      <c r="MT914" s="7"/>
      <c r="MU914" s="7"/>
      <c r="MV914" s="7"/>
      <c r="MW914" s="7"/>
      <c r="MX914" s="7"/>
      <c r="MY914" s="7"/>
      <c r="MZ914" s="7"/>
      <c r="NA914" s="7"/>
      <c r="NB914" s="7"/>
      <c r="NC914" s="7"/>
      <c r="ND914" s="7"/>
      <c r="NE914" s="7"/>
      <c r="NF914" s="7"/>
      <c r="NG914" s="7"/>
      <c r="NH914" s="7"/>
      <c r="NI914" s="7"/>
      <c r="NJ914" s="7"/>
      <c r="NK914" s="7"/>
      <c r="NL914" s="7"/>
      <c r="NM914" s="7"/>
      <c r="NN914" s="7"/>
      <c r="NO914" s="7"/>
      <c r="NP914" s="7"/>
      <c r="NQ914" s="7"/>
      <c r="NR914" s="7"/>
      <c r="NS914" s="7"/>
      <c r="NT914" s="7"/>
      <c r="NU914" s="7"/>
      <c r="NV914" s="7"/>
      <c r="NW914" s="7"/>
      <c r="NX914" s="7"/>
      <c r="NY914" s="7"/>
      <c r="NZ914" s="7"/>
      <c r="OA914" s="7"/>
      <c r="OB914" s="7"/>
      <c r="OC914" s="7"/>
      <c r="OD914" s="7"/>
      <c r="OE914" s="7"/>
      <c r="OF914" s="7"/>
      <c r="OG914" s="7"/>
      <c r="OH914" s="7"/>
      <c r="OI914" s="7"/>
      <c r="OJ914" s="7"/>
      <c r="OK914" s="7"/>
      <c r="OL914" s="7"/>
      <c r="OM914" s="7"/>
      <c r="ON914" s="7"/>
      <c r="OO914" s="7"/>
      <c r="OP914" s="7"/>
      <c r="OQ914" s="7"/>
      <c r="OR914" s="7"/>
      <c r="OS914" s="7"/>
      <c r="OT914" s="7"/>
      <c r="OU914" s="7"/>
      <c r="OV914" s="7"/>
      <c r="OW914" s="7"/>
      <c r="OX914" s="7"/>
      <c r="OY914" s="7"/>
      <c r="OZ914" s="7"/>
      <c r="PA914" s="7"/>
      <c r="PB914" s="7"/>
      <c r="PC914" s="7"/>
      <c r="PD914" s="7"/>
      <c r="PE914" s="7"/>
      <c r="PF914" s="7"/>
      <c r="PG914" s="7"/>
      <c r="PH914" s="7"/>
      <c r="PI914" s="7"/>
      <c r="PJ914" s="7"/>
      <c r="PK914" s="7"/>
      <c r="PL914" s="7"/>
      <c r="PM914" s="7"/>
      <c r="PN914" s="7"/>
      <c r="PO914" s="7"/>
      <c r="PP914" s="7"/>
      <c r="PQ914" s="7"/>
      <c r="PR914" s="7"/>
      <c r="PS914" s="7"/>
      <c r="PT914" s="7"/>
      <c r="PU914" s="7"/>
      <c r="PV914" s="7"/>
      <c r="PW914" s="7"/>
      <c r="PX914" s="7"/>
      <c r="PY914" s="7"/>
      <c r="PZ914" s="7"/>
      <c r="QA914" s="7"/>
      <c r="QB914" s="7"/>
      <c r="QC914" s="7"/>
      <c r="QD914" s="7"/>
      <c r="QE914" s="7"/>
      <c r="QF914" s="7"/>
      <c r="QG914" s="7"/>
      <c r="QH914" s="7"/>
      <c r="QI914" s="7"/>
      <c r="QJ914" s="7"/>
      <c r="QK914" s="7"/>
      <c r="QL914" s="7"/>
      <c r="QM914" s="7"/>
      <c r="QN914" s="7"/>
      <c r="QO914" s="7"/>
      <c r="QP914" s="7"/>
      <c r="QQ914" s="7"/>
      <c r="QR914" s="7"/>
      <c r="QS914" s="7"/>
      <c r="QT914" s="7"/>
      <c r="QU914" s="7"/>
      <c r="QV914" s="7"/>
      <c r="QW914" s="7"/>
      <c r="QX914" s="7"/>
      <c r="QY914" s="7"/>
      <c r="QZ914" s="7"/>
      <c r="RA914" s="7"/>
      <c r="RB914" s="7"/>
      <c r="RC914" s="7"/>
      <c r="RD914" s="7"/>
      <c r="RE914" s="7"/>
      <c r="RF914" s="7"/>
      <c r="RG914" s="7"/>
      <c r="RH914" s="7"/>
      <c r="RI914" s="7"/>
      <c r="RJ914" s="7"/>
      <c r="RK914" s="7"/>
      <c r="RL914" s="7"/>
      <c r="RM914" s="7"/>
      <c r="RN914" s="7"/>
      <c r="RO914" s="7"/>
      <c r="RP914" s="7"/>
      <c r="RQ914" s="7"/>
      <c r="RR914" s="7"/>
      <c r="RS914" s="7"/>
      <c r="RT914" s="7"/>
      <c r="RU914" s="7"/>
      <c r="RV914" s="7"/>
      <c r="RW914" s="7"/>
      <c r="RX914" s="7"/>
      <c r="RY914" s="7"/>
      <c r="RZ914" s="7"/>
      <c r="SA914" s="7"/>
      <c r="SB914" s="7"/>
      <c r="SC914" s="7"/>
      <c r="SD914" s="7"/>
      <c r="SE914" s="7"/>
      <c r="SF914" s="7"/>
      <c r="SG914" s="7"/>
      <c r="SH914" s="7"/>
      <c r="SI914" s="7"/>
      <c r="SJ914" s="7"/>
      <c r="SK914" s="7"/>
    </row>
    <row r="915" ht="14.2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  <c r="DT915" s="7"/>
      <c r="DU915" s="7"/>
      <c r="DV915" s="7"/>
      <c r="DW915" s="7"/>
      <c r="DX915" s="7"/>
      <c r="DY915" s="7"/>
      <c r="DZ915" s="7"/>
      <c r="EA915" s="7"/>
      <c r="EB915" s="7"/>
      <c r="EC915" s="7"/>
      <c r="ED915" s="7"/>
      <c r="EE915" s="7"/>
      <c r="EF915" s="7"/>
      <c r="EG915" s="7"/>
      <c r="EH915" s="7"/>
      <c r="EI915" s="7"/>
      <c r="EJ915" s="7"/>
      <c r="EK915" s="7"/>
      <c r="EL915" s="7"/>
      <c r="EM915" s="7"/>
      <c r="EN915" s="7"/>
      <c r="EO915" s="7"/>
      <c r="EP915" s="7"/>
      <c r="EQ915" s="7"/>
      <c r="ER915" s="7"/>
      <c r="ES915" s="7"/>
      <c r="ET915" s="7"/>
      <c r="EU915" s="7"/>
      <c r="EV915" s="7"/>
      <c r="EW915" s="7"/>
      <c r="EX915" s="7"/>
      <c r="EY915" s="7"/>
      <c r="EZ915" s="7"/>
      <c r="FA915" s="7"/>
      <c r="FB915" s="7"/>
      <c r="FC915" s="7"/>
      <c r="FD915" s="7"/>
      <c r="FE915" s="7"/>
      <c r="FF915" s="7"/>
      <c r="FG915" s="7"/>
      <c r="FH915" s="7"/>
      <c r="FI915" s="7"/>
      <c r="FJ915" s="7"/>
      <c r="FK915" s="7"/>
      <c r="FL915" s="7"/>
      <c r="FM915" s="7"/>
      <c r="FN915" s="7"/>
      <c r="FO915" s="7"/>
      <c r="FP915" s="7"/>
      <c r="FQ915" s="7"/>
      <c r="FR915" s="7"/>
      <c r="FS915" s="7"/>
      <c r="FT915" s="7"/>
      <c r="FU915" s="7"/>
      <c r="FV915" s="7"/>
      <c r="FW915" s="7"/>
      <c r="FX915" s="7"/>
      <c r="FY915" s="7"/>
      <c r="FZ915" s="7"/>
      <c r="GA915" s="7"/>
      <c r="GB915" s="7"/>
      <c r="GC915" s="7"/>
      <c r="GD915" s="7"/>
      <c r="GE915" s="7"/>
      <c r="GF915" s="7"/>
      <c r="GG915" s="7"/>
      <c r="GH915" s="7"/>
      <c r="GI915" s="7"/>
      <c r="GJ915" s="7"/>
      <c r="GK915" s="7"/>
      <c r="GL915" s="7"/>
      <c r="GM915" s="7"/>
      <c r="GN915" s="7"/>
      <c r="GO915" s="7"/>
      <c r="GP915" s="7"/>
      <c r="GQ915" s="7"/>
      <c r="GR915" s="7"/>
      <c r="GS915" s="7"/>
      <c r="GT915" s="7"/>
      <c r="GU915" s="7"/>
      <c r="GV915" s="7"/>
      <c r="GW915" s="7"/>
      <c r="GX915" s="7"/>
      <c r="GY915" s="7"/>
      <c r="GZ915" s="7"/>
      <c r="HA915" s="7"/>
      <c r="HB915" s="7"/>
      <c r="HC915" s="7"/>
      <c r="HD915" s="7"/>
      <c r="HE915" s="7"/>
      <c r="HF915" s="7"/>
      <c r="HG915" s="7"/>
      <c r="HH915" s="7"/>
      <c r="HI915" s="7"/>
      <c r="HJ915" s="7"/>
      <c r="HK915" s="7"/>
      <c r="HL915" s="7"/>
      <c r="HM915" s="7"/>
      <c r="HN915" s="7"/>
      <c r="HO915" s="7"/>
      <c r="HP915" s="7"/>
      <c r="HQ915" s="7"/>
      <c r="HR915" s="7"/>
      <c r="HS915" s="7"/>
      <c r="HT915" s="7"/>
      <c r="HU915" s="7"/>
      <c r="HV915" s="7"/>
      <c r="HW915" s="7"/>
      <c r="HX915" s="7"/>
      <c r="HY915" s="7"/>
      <c r="HZ915" s="7"/>
      <c r="IA915" s="7"/>
      <c r="IB915" s="7"/>
      <c r="IC915" s="7"/>
      <c r="ID915" s="7"/>
      <c r="IE915" s="7"/>
      <c r="IF915" s="7"/>
      <c r="IG915" s="7"/>
      <c r="IH915" s="7"/>
      <c r="II915" s="7"/>
      <c r="IJ915" s="7"/>
      <c r="IK915" s="7"/>
      <c r="IL915" s="7"/>
      <c r="IM915" s="7"/>
      <c r="IN915" s="7"/>
      <c r="IO915" s="7"/>
      <c r="IP915" s="7"/>
      <c r="IQ915" s="7"/>
      <c r="IR915" s="7"/>
      <c r="IS915" s="7"/>
      <c r="IT915" s="7"/>
      <c r="IU915" s="7"/>
      <c r="IV915" s="7"/>
      <c r="IW915" s="7"/>
      <c r="IX915" s="7"/>
      <c r="IY915" s="7"/>
      <c r="IZ915" s="7"/>
      <c r="JA915" s="7"/>
      <c r="JB915" s="7"/>
      <c r="JC915" s="7"/>
      <c r="JD915" s="7"/>
      <c r="JE915" s="7"/>
      <c r="JF915" s="7"/>
      <c r="JG915" s="7"/>
      <c r="JH915" s="7"/>
      <c r="JI915" s="7"/>
      <c r="JJ915" s="7"/>
      <c r="JK915" s="7"/>
      <c r="JL915" s="7"/>
      <c r="JM915" s="7"/>
      <c r="JN915" s="7"/>
      <c r="JO915" s="7"/>
      <c r="JP915" s="7"/>
      <c r="JQ915" s="7"/>
      <c r="JR915" s="7"/>
      <c r="JS915" s="7"/>
      <c r="JT915" s="7"/>
      <c r="JU915" s="7"/>
      <c r="JV915" s="7"/>
      <c r="JW915" s="7"/>
      <c r="JX915" s="7"/>
      <c r="JY915" s="7"/>
      <c r="JZ915" s="7"/>
      <c r="KA915" s="7"/>
      <c r="KB915" s="7"/>
      <c r="KC915" s="7"/>
      <c r="KD915" s="7"/>
      <c r="KE915" s="7"/>
      <c r="KF915" s="7"/>
      <c r="KG915" s="7"/>
      <c r="KH915" s="7"/>
      <c r="KI915" s="7"/>
      <c r="KJ915" s="7"/>
      <c r="KK915" s="7"/>
      <c r="KL915" s="7"/>
      <c r="KM915" s="7"/>
      <c r="KN915" s="7"/>
      <c r="KO915" s="7"/>
      <c r="KP915" s="7"/>
      <c r="KQ915" s="7"/>
      <c r="KR915" s="7"/>
      <c r="KS915" s="7"/>
      <c r="KT915" s="7"/>
      <c r="KU915" s="7"/>
      <c r="KV915" s="7"/>
      <c r="KW915" s="7"/>
      <c r="KX915" s="7"/>
      <c r="KY915" s="7"/>
      <c r="KZ915" s="7"/>
      <c r="LA915" s="7"/>
      <c r="LB915" s="7"/>
      <c r="LC915" s="7"/>
      <c r="LD915" s="7"/>
      <c r="LE915" s="7"/>
      <c r="LF915" s="7"/>
      <c r="LG915" s="7"/>
      <c r="LH915" s="7"/>
      <c r="LI915" s="7"/>
      <c r="LJ915" s="7"/>
      <c r="LK915" s="7"/>
      <c r="LL915" s="7"/>
      <c r="LM915" s="7"/>
      <c r="LN915" s="7"/>
      <c r="LO915" s="7"/>
      <c r="LP915" s="7"/>
      <c r="LQ915" s="7"/>
      <c r="LR915" s="7"/>
      <c r="LS915" s="7"/>
      <c r="LT915" s="7"/>
      <c r="LU915" s="7"/>
      <c r="LV915" s="7"/>
      <c r="LW915" s="7"/>
      <c r="LX915" s="7"/>
      <c r="LY915" s="7"/>
      <c r="LZ915" s="7"/>
      <c r="MA915" s="7"/>
      <c r="MB915" s="7"/>
      <c r="MC915" s="7"/>
      <c r="MD915" s="7"/>
      <c r="ME915" s="7"/>
      <c r="MF915" s="7"/>
      <c r="MG915" s="7"/>
      <c r="MH915" s="7"/>
      <c r="MI915" s="7"/>
      <c r="MJ915" s="7"/>
      <c r="MK915" s="7"/>
      <c r="ML915" s="7"/>
      <c r="MM915" s="7"/>
      <c r="MN915" s="7"/>
      <c r="MO915" s="7"/>
      <c r="MP915" s="7"/>
      <c r="MQ915" s="7"/>
      <c r="MR915" s="7"/>
      <c r="MS915" s="7"/>
      <c r="MT915" s="7"/>
      <c r="MU915" s="7"/>
      <c r="MV915" s="7"/>
      <c r="MW915" s="7"/>
      <c r="MX915" s="7"/>
      <c r="MY915" s="7"/>
      <c r="MZ915" s="7"/>
      <c r="NA915" s="7"/>
      <c r="NB915" s="7"/>
      <c r="NC915" s="7"/>
      <c r="ND915" s="7"/>
      <c r="NE915" s="7"/>
      <c r="NF915" s="7"/>
      <c r="NG915" s="7"/>
      <c r="NH915" s="7"/>
      <c r="NI915" s="7"/>
      <c r="NJ915" s="7"/>
      <c r="NK915" s="7"/>
      <c r="NL915" s="7"/>
      <c r="NM915" s="7"/>
      <c r="NN915" s="7"/>
      <c r="NO915" s="7"/>
      <c r="NP915" s="7"/>
      <c r="NQ915" s="7"/>
      <c r="NR915" s="7"/>
      <c r="NS915" s="7"/>
      <c r="NT915" s="7"/>
      <c r="NU915" s="7"/>
      <c r="NV915" s="7"/>
      <c r="NW915" s="7"/>
      <c r="NX915" s="7"/>
      <c r="NY915" s="7"/>
      <c r="NZ915" s="7"/>
      <c r="OA915" s="7"/>
      <c r="OB915" s="7"/>
      <c r="OC915" s="7"/>
      <c r="OD915" s="7"/>
      <c r="OE915" s="7"/>
      <c r="OF915" s="7"/>
      <c r="OG915" s="7"/>
      <c r="OH915" s="7"/>
      <c r="OI915" s="7"/>
      <c r="OJ915" s="7"/>
      <c r="OK915" s="7"/>
      <c r="OL915" s="7"/>
      <c r="OM915" s="7"/>
      <c r="ON915" s="7"/>
      <c r="OO915" s="7"/>
      <c r="OP915" s="7"/>
      <c r="OQ915" s="7"/>
      <c r="OR915" s="7"/>
      <c r="OS915" s="7"/>
      <c r="OT915" s="7"/>
      <c r="OU915" s="7"/>
      <c r="OV915" s="7"/>
      <c r="OW915" s="7"/>
      <c r="OX915" s="7"/>
      <c r="OY915" s="7"/>
      <c r="OZ915" s="7"/>
      <c r="PA915" s="7"/>
      <c r="PB915" s="7"/>
      <c r="PC915" s="7"/>
      <c r="PD915" s="7"/>
      <c r="PE915" s="7"/>
      <c r="PF915" s="7"/>
      <c r="PG915" s="7"/>
      <c r="PH915" s="7"/>
      <c r="PI915" s="7"/>
      <c r="PJ915" s="7"/>
      <c r="PK915" s="7"/>
      <c r="PL915" s="7"/>
      <c r="PM915" s="7"/>
      <c r="PN915" s="7"/>
      <c r="PO915" s="7"/>
      <c r="PP915" s="7"/>
      <c r="PQ915" s="7"/>
      <c r="PR915" s="7"/>
      <c r="PS915" s="7"/>
      <c r="PT915" s="7"/>
      <c r="PU915" s="7"/>
      <c r="PV915" s="7"/>
      <c r="PW915" s="7"/>
      <c r="PX915" s="7"/>
      <c r="PY915" s="7"/>
      <c r="PZ915" s="7"/>
      <c r="QA915" s="7"/>
      <c r="QB915" s="7"/>
      <c r="QC915" s="7"/>
      <c r="QD915" s="7"/>
      <c r="QE915" s="7"/>
      <c r="QF915" s="7"/>
      <c r="QG915" s="7"/>
      <c r="QH915" s="7"/>
      <c r="QI915" s="7"/>
      <c r="QJ915" s="7"/>
      <c r="QK915" s="7"/>
      <c r="QL915" s="7"/>
      <c r="QM915" s="7"/>
      <c r="QN915" s="7"/>
      <c r="QO915" s="7"/>
      <c r="QP915" s="7"/>
      <c r="QQ915" s="7"/>
      <c r="QR915" s="7"/>
      <c r="QS915" s="7"/>
      <c r="QT915" s="7"/>
      <c r="QU915" s="7"/>
      <c r="QV915" s="7"/>
      <c r="QW915" s="7"/>
      <c r="QX915" s="7"/>
      <c r="QY915" s="7"/>
      <c r="QZ915" s="7"/>
      <c r="RA915" s="7"/>
      <c r="RB915" s="7"/>
      <c r="RC915" s="7"/>
      <c r="RD915" s="7"/>
      <c r="RE915" s="7"/>
      <c r="RF915" s="7"/>
      <c r="RG915" s="7"/>
      <c r="RH915" s="7"/>
      <c r="RI915" s="7"/>
      <c r="RJ915" s="7"/>
      <c r="RK915" s="7"/>
      <c r="RL915" s="7"/>
      <c r="RM915" s="7"/>
      <c r="RN915" s="7"/>
      <c r="RO915" s="7"/>
      <c r="RP915" s="7"/>
      <c r="RQ915" s="7"/>
      <c r="RR915" s="7"/>
      <c r="RS915" s="7"/>
      <c r="RT915" s="7"/>
      <c r="RU915" s="7"/>
      <c r="RV915" s="7"/>
      <c r="RW915" s="7"/>
      <c r="RX915" s="7"/>
      <c r="RY915" s="7"/>
      <c r="RZ915" s="7"/>
      <c r="SA915" s="7"/>
      <c r="SB915" s="7"/>
      <c r="SC915" s="7"/>
      <c r="SD915" s="7"/>
      <c r="SE915" s="7"/>
      <c r="SF915" s="7"/>
      <c r="SG915" s="7"/>
      <c r="SH915" s="7"/>
      <c r="SI915" s="7"/>
      <c r="SJ915" s="7"/>
      <c r="SK915" s="7"/>
    </row>
    <row r="916" ht="14.2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  <c r="DT916" s="7"/>
      <c r="DU916" s="7"/>
      <c r="DV916" s="7"/>
      <c r="DW916" s="7"/>
      <c r="DX916" s="7"/>
      <c r="DY916" s="7"/>
      <c r="DZ916" s="7"/>
      <c r="EA916" s="7"/>
      <c r="EB916" s="7"/>
      <c r="EC916" s="7"/>
      <c r="ED916" s="7"/>
      <c r="EE916" s="7"/>
      <c r="EF916" s="7"/>
      <c r="EG916" s="7"/>
      <c r="EH916" s="7"/>
      <c r="EI916" s="7"/>
      <c r="EJ916" s="7"/>
      <c r="EK916" s="7"/>
      <c r="EL916" s="7"/>
      <c r="EM916" s="7"/>
      <c r="EN916" s="7"/>
      <c r="EO916" s="7"/>
      <c r="EP916" s="7"/>
      <c r="EQ916" s="7"/>
      <c r="ER916" s="7"/>
      <c r="ES916" s="7"/>
      <c r="ET916" s="7"/>
      <c r="EU916" s="7"/>
      <c r="EV916" s="7"/>
      <c r="EW916" s="7"/>
      <c r="EX916" s="7"/>
      <c r="EY916" s="7"/>
      <c r="EZ916" s="7"/>
      <c r="FA916" s="7"/>
      <c r="FB916" s="7"/>
      <c r="FC916" s="7"/>
      <c r="FD916" s="7"/>
      <c r="FE916" s="7"/>
      <c r="FF916" s="7"/>
      <c r="FG916" s="7"/>
      <c r="FH916" s="7"/>
      <c r="FI916" s="7"/>
      <c r="FJ916" s="7"/>
      <c r="FK916" s="7"/>
      <c r="FL916" s="7"/>
      <c r="FM916" s="7"/>
      <c r="FN916" s="7"/>
      <c r="FO916" s="7"/>
      <c r="FP916" s="7"/>
      <c r="FQ916" s="7"/>
      <c r="FR916" s="7"/>
      <c r="FS916" s="7"/>
      <c r="FT916" s="7"/>
      <c r="FU916" s="7"/>
      <c r="FV916" s="7"/>
      <c r="FW916" s="7"/>
      <c r="FX916" s="7"/>
      <c r="FY916" s="7"/>
      <c r="FZ916" s="7"/>
      <c r="GA916" s="7"/>
      <c r="GB916" s="7"/>
      <c r="GC916" s="7"/>
      <c r="GD916" s="7"/>
      <c r="GE916" s="7"/>
      <c r="GF916" s="7"/>
      <c r="GG916" s="7"/>
      <c r="GH916" s="7"/>
      <c r="GI916" s="7"/>
      <c r="GJ916" s="7"/>
      <c r="GK916" s="7"/>
      <c r="GL916" s="7"/>
      <c r="GM916" s="7"/>
      <c r="GN916" s="7"/>
      <c r="GO916" s="7"/>
      <c r="GP916" s="7"/>
      <c r="GQ916" s="7"/>
      <c r="GR916" s="7"/>
      <c r="GS916" s="7"/>
      <c r="GT916" s="7"/>
      <c r="GU916" s="7"/>
      <c r="GV916" s="7"/>
      <c r="GW916" s="7"/>
      <c r="GX916" s="7"/>
      <c r="GY916" s="7"/>
      <c r="GZ916" s="7"/>
      <c r="HA916" s="7"/>
      <c r="HB916" s="7"/>
      <c r="HC916" s="7"/>
      <c r="HD916" s="7"/>
      <c r="HE916" s="7"/>
      <c r="HF916" s="7"/>
      <c r="HG916" s="7"/>
      <c r="HH916" s="7"/>
      <c r="HI916" s="7"/>
      <c r="HJ916" s="7"/>
      <c r="HK916" s="7"/>
      <c r="HL916" s="7"/>
      <c r="HM916" s="7"/>
      <c r="HN916" s="7"/>
      <c r="HO916" s="7"/>
      <c r="HP916" s="7"/>
      <c r="HQ916" s="7"/>
      <c r="HR916" s="7"/>
      <c r="HS916" s="7"/>
      <c r="HT916" s="7"/>
      <c r="HU916" s="7"/>
      <c r="HV916" s="7"/>
      <c r="HW916" s="7"/>
      <c r="HX916" s="7"/>
      <c r="HY916" s="7"/>
      <c r="HZ916" s="7"/>
      <c r="IA916" s="7"/>
      <c r="IB916" s="7"/>
      <c r="IC916" s="7"/>
      <c r="ID916" s="7"/>
      <c r="IE916" s="7"/>
      <c r="IF916" s="7"/>
      <c r="IG916" s="7"/>
      <c r="IH916" s="7"/>
      <c r="II916" s="7"/>
      <c r="IJ916" s="7"/>
      <c r="IK916" s="7"/>
      <c r="IL916" s="7"/>
      <c r="IM916" s="7"/>
      <c r="IN916" s="7"/>
      <c r="IO916" s="7"/>
      <c r="IP916" s="7"/>
      <c r="IQ916" s="7"/>
      <c r="IR916" s="7"/>
      <c r="IS916" s="7"/>
      <c r="IT916" s="7"/>
      <c r="IU916" s="7"/>
      <c r="IV916" s="7"/>
      <c r="IW916" s="7"/>
      <c r="IX916" s="7"/>
      <c r="IY916" s="7"/>
      <c r="IZ916" s="7"/>
      <c r="JA916" s="7"/>
      <c r="JB916" s="7"/>
      <c r="JC916" s="7"/>
      <c r="JD916" s="7"/>
      <c r="JE916" s="7"/>
      <c r="JF916" s="7"/>
      <c r="JG916" s="7"/>
      <c r="JH916" s="7"/>
      <c r="JI916" s="7"/>
      <c r="JJ916" s="7"/>
      <c r="JK916" s="7"/>
      <c r="JL916" s="7"/>
      <c r="JM916" s="7"/>
      <c r="JN916" s="7"/>
      <c r="JO916" s="7"/>
      <c r="JP916" s="7"/>
      <c r="JQ916" s="7"/>
      <c r="JR916" s="7"/>
      <c r="JS916" s="7"/>
      <c r="JT916" s="7"/>
      <c r="JU916" s="7"/>
      <c r="JV916" s="7"/>
      <c r="JW916" s="7"/>
      <c r="JX916" s="7"/>
      <c r="JY916" s="7"/>
      <c r="JZ916" s="7"/>
      <c r="KA916" s="7"/>
      <c r="KB916" s="7"/>
      <c r="KC916" s="7"/>
      <c r="KD916" s="7"/>
      <c r="KE916" s="7"/>
      <c r="KF916" s="7"/>
      <c r="KG916" s="7"/>
      <c r="KH916" s="7"/>
      <c r="KI916" s="7"/>
      <c r="KJ916" s="7"/>
      <c r="KK916" s="7"/>
      <c r="KL916" s="7"/>
      <c r="KM916" s="7"/>
      <c r="KN916" s="7"/>
      <c r="KO916" s="7"/>
      <c r="KP916" s="7"/>
      <c r="KQ916" s="7"/>
      <c r="KR916" s="7"/>
      <c r="KS916" s="7"/>
      <c r="KT916" s="7"/>
      <c r="KU916" s="7"/>
      <c r="KV916" s="7"/>
      <c r="KW916" s="7"/>
      <c r="KX916" s="7"/>
      <c r="KY916" s="7"/>
      <c r="KZ916" s="7"/>
      <c r="LA916" s="7"/>
      <c r="LB916" s="7"/>
      <c r="LC916" s="7"/>
      <c r="LD916" s="7"/>
      <c r="LE916" s="7"/>
      <c r="LF916" s="7"/>
      <c r="LG916" s="7"/>
      <c r="LH916" s="7"/>
      <c r="LI916" s="7"/>
      <c r="LJ916" s="7"/>
      <c r="LK916" s="7"/>
      <c r="LL916" s="7"/>
      <c r="LM916" s="7"/>
      <c r="LN916" s="7"/>
      <c r="LO916" s="7"/>
      <c r="LP916" s="7"/>
      <c r="LQ916" s="7"/>
      <c r="LR916" s="7"/>
      <c r="LS916" s="7"/>
      <c r="LT916" s="7"/>
      <c r="LU916" s="7"/>
      <c r="LV916" s="7"/>
      <c r="LW916" s="7"/>
      <c r="LX916" s="7"/>
      <c r="LY916" s="7"/>
      <c r="LZ916" s="7"/>
      <c r="MA916" s="7"/>
      <c r="MB916" s="7"/>
      <c r="MC916" s="7"/>
      <c r="MD916" s="7"/>
      <c r="ME916" s="7"/>
      <c r="MF916" s="7"/>
      <c r="MG916" s="7"/>
      <c r="MH916" s="7"/>
      <c r="MI916" s="7"/>
      <c r="MJ916" s="7"/>
      <c r="MK916" s="7"/>
      <c r="ML916" s="7"/>
      <c r="MM916" s="7"/>
      <c r="MN916" s="7"/>
      <c r="MO916" s="7"/>
      <c r="MP916" s="7"/>
      <c r="MQ916" s="7"/>
      <c r="MR916" s="7"/>
      <c r="MS916" s="7"/>
      <c r="MT916" s="7"/>
      <c r="MU916" s="7"/>
      <c r="MV916" s="7"/>
      <c r="MW916" s="7"/>
      <c r="MX916" s="7"/>
      <c r="MY916" s="7"/>
      <c r="MZ916" s="7"/>
      <c r="NA916" s="7"/>
      <c r="NB916" s="7"/>
      <c r="NC916" s="7"/>
      <c r="ND916" s="7"/>
      <c r="NE916" s="7"/>
      <c r="NF916" s="7"/>
      <c r="NG916" s="7"/>
      <c r="NH916" s="7"/>
      <c r="NI916" s="7"/>
      <c r="NJ916" s="7"/>
      <c r="NK916" s="7"/>
      <c r="NL916" s="7"/>
      <c r="NM916" s="7"/>
      <c r="NN916" s="7"/>
      <c r="NO916" s="7"/>
      <c r="NP916" s="7"/>
      <c r="NQ916" s="7"/>
      <c r="NR916" s="7"/>
      <c r="NS916" s="7"/>
      <c r="NT916" s="7"/>
      <c r="NU916" s="7"/>
      <c r="NV916" s="7"/>
      <c r="NW916" s="7"/>
      <c r="NX916" s="7"/>
      <c r="NY916" s="7"/>
      <c r="NZ916" s="7"/>
      <c r="OA916" s="7"/>
      <c r="OB916" s="7"/>
      <c r="OC916" s="7"/>
      <c r="OD916" s="7"/>
      <c r="OE916" s="7"/>
      <c r="OF916" s="7"/>
      <c r="OG916" s="7"/>
      <c r="OH916" s="7"/>
      <c r="OI916" s="7"/>
      <c r="OJ916" s="7"/>
      <c r="OK916" s="7"/>
      <c r="OL916" s="7"/>
      <c r="OM916" s="7"/>
      <c r="ON916" s="7"/>
      <c r="OO916" s="7"/>
      <c r="OP916" s="7"/>
      <c r="OQ916" s="7"/>
      <c r="OR916" s="7"/>
      <c r="OS916" s="7"/>
      <c r="OT916" s="7"/>
      <c r="OU916" s="7"/>
      <c r="OV916" s="7"/>
      <c r="OW916" s="7"/>
      <c r="OX916" s="7"/>
      <c r="OY916" s="7"/>
      <c r="OZ916" s="7"/>
      <c r="PA916" s="7"/>
      <c r="PB916" s="7"/>
      <c r="PC916" s="7"/>
      <c r="PD916" s="7"/>
      <c r="PE916" s="7"/>
      <c r="PF916" s="7"/>
      <c r="PG916" s="7"/>
      <c r="PH916" s="7"/>
      <c r="PI916" s="7"/>
      <c r="PJ916" s="7"/>
      <c r="PK916" s="7"/>
      <c r="PL916" s="7"/>
      <c r="PM916" s="7"/>
      <c r="PN916" s="7"/>
      <c r="PO916" s="7"/>
      <c r="PP916" s="7"/>
      <c r="PQ916" s="7"/>
      <c r="PR916" s="7"/>
      <c r="PS916" s="7"/>
      <c r="PT916" s="7"/>
      <c r="PU916" s="7"/>
      <c r="PV916" s="7"/>
      <c r="PW916" s="7"/>
      <c r="PX916" s="7"/>
      <c r="PY916" s="7"/>
      <c r="PZ916" s="7"/>
      <c r="QA916" s="7"/>
      <c r="QB916" s="7"/>
      <c r="QC916" s="7"/>
      <c r="QD916" s="7"/>
      <c r="QE916" s="7"/>
      <c r="QF916" s="7"/>
      <c r="QG916" s="7"/>
      <c r="QH916" s="7"/>
      <c r="QI916" s="7"/>
      <c r="QJ916" s="7"/>
      <c r="QK916" s="7"/>
      <c r="QL916" s="7"/>
      <c r="QM916" s="7"/>
      <c r="QN916" s="7"/>
      <c r="QO916" s="7"/>
      <c r="QP916" s="7"/>
      <c r="QQ916" s="7"/>
      <c r="QR916" s="7"/>
      <c r="QS916" s="7"/>
      <c r="QT916" s="7"/>
      <c r="QU916" s="7"/>
      <c r="QV916" s="7"/>
      <c r="QW916" s="7"/>
      <c r="QX916" s="7"/>
      <c r="QY916" s="7"/>
      <c r="QZ916" s="7"/>
      <c r="RA916" s="7"/>
      <c r="RB916" s="7"/>
      <c r="RC916" s="7"/>
      <c r="RD916" s="7"/>
      <c r="RE916" s="7"/>
      <c r="RF916" s="7"/>
      <c r="RG916" s="7"/>
      <c r="RH916" s="7"/>
      <c r="RI916" s="7"/>
      <c r="RJ916" s="7"/>
      <c r="RK916" s="7"/>
      <c r="RL916" s="7"/>
      <c r="RM916" s="7"/>
      <c r="RN916" s="7"/>
      <c r="RO916" s="7"/>
      <c r="RP916" s="7"/>
      <c r="RQ916" s="7"/>
      <c r="RR916" s="7"/>
      <c r="RS916" s="7"/>
      <c r="RT916" s="7"/>
      <c r="RU916" s="7"/>
      <c r="RV916" s="7"/>
      <c r="RW916" s="7"/>
      <c r="RX916" s="7"/>
      <c r="RY916" s="7"/>
      <c r="RZ916" s="7"/>
      <c r="SA916" s="7"/>
      <c r="SB916" s="7"/>
      <c r="SC916" s="7"/>
      <c r="SD916" s="7"/>
      <c r="SE916" s="7"/>
      <c r="SF916" s="7"/>
      <c r="SG916" s="7"/>
      <c r="SH916" s="7"/>
      <c r="SI916" s="7"/>
      <c r="SJ916" s="7"/>
      <c r="SK916" s="7"/>
    </row>
    <row r="917" ht="14.2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  <c r="DT917" s="7"/>
      <c r="DU917" s="7"/>
      <c r="DV917" s="7"/>
      <c r="DW917" s="7"/>
      <c r="DX917" s="7"/>
      <c r="DY917" s="7"/>
      <c r="DZ917" s="7"/>
      <c r="EA917" s="7"/>
      <c r="EB917" s="7"/>
      <c r="EC917" s="7"/>
      <c r="ED917" s="7"/>
      <c r="EE917" s="7"/>
      <c r="EF917" s="7"/>
      <c r="EG917" s="7"/>
      <c r="EH917" s="7"/>
      <c r="EI917" s="7"/>
      <c r="EJ917" s="7"/>
      <c r="EK917" s="7"/>
      <c r="EL917" s="7"/>
      <c r="EM917" s="7"/>
      <c r="EN917" s="7"/>
      <c r="EO917" s="7"/>
      <c r="EP917" s="7"/>
      <c r="EQ917" s="7"/>
      <c r="ER917" s="7"/>
      <c r="ES917" s="7"/>
      <c r="ET917" s="7"/>
      <c r="EU917" s="7"/>
      <c r="EV917" s="7"/>
      <c r="EW917" s="7"/>
      <c r="EX917" s="7"/>
      <c r="EY917" s="7"/>
      <c r="EZ917" s="7"/>
      <c r="FA917" s="7"/>
      <c r="FB917" s="7"/>
      <c r="FC917" s="7"/>
      <c r="FD917" s="7"/>
      <c r="FE917" s="7"/>
      <c r="FF917" s="7"/>
      <c r="FG917" s="7"/>
      <c r="FH917" s="7"/>
      <c r="FI917" s="7"/>
      <c r="FJ917" s="7"/>
      <c r="FK917" s="7"/>
      <c r="FL917" s="7"/>
      <c r="FM917" s="7"/>
      <c r="FN917" s="7"/>
      <c r="FO917" s="7"/>
      <c r="FP917" s="7"/>
      <c r="FQ917" s="7"/>
      <c r="FR917" s="7"/>
      <c r="FS917" s="7"/>
      <c r="FT917" s="7"/>
      <c r="FU917" s="7"/>
      <c r="FV917" s="7"/>
      <c r="FW917" s="7"/>
      <c r="FX917" s="7"/>
      <c r="FY917" s="7"/>
      <c r="FZ917" s="7"/>
      <c r="GA917" s="7"/>
      <c r="GB917" s="7"/>
      <c r="GC917" s="7"/>
      <c r="GD917" s="7"/>
      <c r="GE917" s="7"/>
      <c r="GF917" s="7"/>
      <c r="GG917" s="7"/>
      <c r="GH917" s="7"/>
      <c r="GI917" s="7"/>
      <c r="GJ917" s="7"/>
      <c r="GK917" s="7"/>
      <c r="GL917" s="7"/>
      <c r="GM917" s="7"/>
      <c r="GN917" s="7"/>
      <c r="GO917" s="7"/>
      <c r="GP917" s="7"/>
      <c r="GQ917" s="7"/>
      <c r="GR917" s="7"/>
      <c r="GS917" s="7"/>
      <c r="GT917" s="7"/>
      <c r="GU917" s="7"/>
      <c r="GV917" s="7"/>
      <c r="GW917" s="7"/>
      <c r="GX917" s="7"/>
      <c r="GY917" s="7"/>
      <c r="GZ917" s="7"/>
      <c r="HA917" s="7"/>
      <c r="HB917" s="7"/>
      <c r="HC917" s="7"/>
      <c r="HD917" s="7"/>
      <c r="HE917" s="7"/>
      <c r="HF917" s="7"/>
      <c r="HG917" s="7"/>
      <c r="HH917" s="7"/>
      <c r="HI917" s="7"/>
      <c r="HJ917" s="7"/>
      <c r="HK917" s="7"/>
      <c r="HL917" s="7"/>
      <c r="HM917" s="7"/>
      <c r="HN917" s="7"/>
      <c r="HO917" s="7"/>
      <c r="HP917" s="7"/>
      <c r="HQ917" s="7"/>
      <c r="HR917" s="7"/>
      <c r="HS917" s="7"/>
      <c r="HT917" s="7"/>
      <c r="HU917" s="7"/>
      <c r="HV917" s="7"/>
      <c r="HW917" s="7"/>
      <c r="HX917" s="7"/>
      <c r="HY917" s="7"/>
      <c r="HZ917" s="7"/>
      <c r="IA917" s="7"/>
      <c r="IB917" s="7"/>
      <c r="IC917" s="7"/>
      <c r="ID917" s="7"/>
      <c r="IE917" s="7"/>
      <c r="IF917" s="7"/>
      <c r="IG917" s="7"/>
      <c r="IH917" s="7"/>
      <c r="II917" s="7"/>
      <c r="IJ917" s="7"/>
      <c r="IK917" s="7"/>
      <c r="IL917" s="7"/>
      <c r="IM917" s="7"/>
      <c r="IN917" s="7"/>
      <c r="IO917" s="7"/>
      <c r="IP917" s="7"/>
      <c r="IQ917" s="7"/>
      <c r="IR917" s="7"/>
      <c r="IS917" s="7"/>
      <c r="IT917" s="7"/>
      <c r="IU917" s="7"/>
      <c r="IV917" s="7"/>
      <c r="IW917" s="7"/>
      <c r="IX917" s="7"/>
      <c r="IY917" s="7"/>
      <c r="IZ917" s="7"/>
      <c r="JA917" s="7"/>
      <c r="JB917" s="7"/>
      <c r="JC917" s="7"/>
      <c r="JD917" s="7"/>
      <c r="JE917" s="7"/>
      <c r="JF917" s="7"/>
      <c r="JG917" s="7"/>
      <c r="JH917" s="7"/>
      <c r="JI917" s="7"/>
      <c r="JJ917" s="7"/>
      <c r="JK917" s="7"/>
      <c r="JL917" s="7"/>
      <c r="JM917" s="7"/>
      <c r="JN917" s="7"/>
      <c r="JO917" s="7"/>
      <c r="JP917" s="7"/>
      <c r="JQ917" s="7"/>
      <c r="JR917" s="7"/>
      <c r="JS917" s="7"/>
      <c r="JT917" s="7"/>
      <c r="JU917" s="7"/>
      <c r="JV917" s="7"/>
      <c r="JW917" s="7"/>
      <c r="JX917" s="7"/>
      <c r="JY917" s="7"/>
      <c r="JZ917" s="7"/>
      <c r="KA917" s="7"/>
      <c r="KB917" s="7"/>
      <c r="KC917" s="7"/>
      <c r="KD917" s="7"/>
      <c r="KE917" s="7"/>
      <c r="KF917" s="7"/>
      <c r="KG917" s="7"/>
      <c r="KH917" s="7"/>
      <c r="KI917" s="7"/>
      <c r="KJ917" s="7"/>
      <c r="KK917" s="7"/>
      <c r="KL917" s="7"/>
      <c r="KM917" s="7"/>
      <c r="KN917" s="7"/>
      <c r="KO917" s="7"/>
      <c r="KP917" s="7"/>
      <c r="KQ917" s="7"/>
      <c r="KR917" s="7"/>
      <c r="KS917" s="7"/>
      <c r="KT917" s="7"/>
      <c r="KU917" s="7"/>
      <c r="KV917" s="7"/>
      <c r="KW917" s="7"/>
      <c r="KX917" s="7"/>
      <c r="KY917" s="7"/>
      <c r="KZ917" s="7"/>
      <c r="LA917" s="7"/>
      <c r="LB917" s="7"/>
      <c r="LC917" s="7"/>
      <c r="LD917" s="7"/>
      <c r="LE917" s="7"/>
      <c r="LF917" s="7"/>
      <c r="LG917" s="7"/>
      <c r="LH917" s="7"/>
      <c r="LI917" s="7"/>
      <c r="LJ917" s="7"/>
      <c r="LK917" s="7"/>
      <c r="LL917" s="7"/>
      <c r="LM917" s="7"/>
      <c r="LN917" s="7"/>
      <c r="LO917" s="7"/>
      <c r="LP917" s="7"/>
      <c r="LQ917" s="7"/>
      <c r="LR917" s="7"/>
      <c r="LS917" s="7"/>
      <c r="LT917" s="7"/>
      <c r="LU917" s="7"/>
      <c r="LV917" s="7"/>
      <c r="LW917" s="7"/>
      <c r="LX917" s="7"/>
      <c r="LY917" s="7"/>
      <c r="LZ917" s="7"/>
      <c r="MA917" s="7"/>
      <c r="MB917" s="7"/>
      <c r="MC917" s="7"/>
      <c r="MD917" s="7"/>
      <c r="ME917" s="7"/>
      <c r="MF917" s="7"/>
      <c r="MG917" s="7"/>
      <c r="MH917" s="7"/>
      <c r="MI917" s="7"/>
      <c r="MJ917" s="7"/>
      <c r="MK917" s="7"/>
      <c r="ML917" s="7"/>
      <c r="MM917" s="7"/>
      <c r="MN917" s="7"/>
      <c r="MO917" s="7"/>
      <c r="MP917" s="7"/>
      <c r="MQ917" s="7"/>
      <c r="MR917" s="7"/>
      <c r="MS917" s="7"/>
      <c r="MT917" s="7"/>
      <c r="MU917" s="7"/>
      <c r="MV917" s="7"/>
      <c r="MW917" s="7"/>
      <c r="MX917" s="7"/>
      <c r="MY917" s="7"/>
      <c r="MZ917" s="7"/>
      <c r="NA917" s="7"/>
      <c r="NB917" s="7"/>
      <c r="NC917" s="7"/>
      <c r="ND917" s="7"/>
      <c r="NE917" s="7"/>
      <c r="NF917" s="7"/>
      <c r="NG917" s="7"/>
      <c r="NH917" s="7"/>
      <c r="NI917" s="7"/>
      <c r="NJ917" s="7"/>
      <c r="NK917" s="7"/>
      <c r="NL917" s="7"/>
      <c r="NM917" s="7"/>
      <c r="NN917" s="7"/>
      <c r="NO917" s="7"/>
      <c r="NP917" s="7"/>
      <c r="NQ917" s="7"/>
      <c r="NR917" s="7"/>
      <c r="NS917" s="7"/>
      <c r="NT917" s="7"/>
      <c r="NU917" s="7"/>
      <c r="NV917" s="7"/>
      <c r="NW917" s="7"/>
      <c r="NX917" s="7"/>
      <c r="NY917" s="7"/>
      <c r="NZ917" s="7"/>
      <c r="OA917" s="7"/>
      <c r="OB917" s="7"/>
      <c r="OC917" s="7"/>
      <c r="OD917" s="7"/>
      <c r="OE917" s="7"/>
      <c r="OF917" s="7"/>
      <c r="OG917" s="7"/>
      <c r="OH917" s="7"/>
      <c r="OI917" s="7"/>
      <c r="OJ917" s="7"/>
      <c r="OK917" s="7"/>
      <c r="OL917" s="7"/>
      <c r="OM917" s="7"/>
      <c r="ON917" s="7"/>
      <c r="OO917" s="7"/>
      <c r="OP917" s="7"/>
      <c r="OQ917" s="7"/>
      <c r="OR917" s="7"/>
      <c r="OS917" s="7"/>
      <c r="OT917" s="7"/>
      <c r="OU917" s="7"/>
      <c r="OV917" s="7"/>
      <c r="OW917" s="7"/>
      <c r="OX917" s="7"/>
      <c r="OY917" s="7"/>
      <c r="OZ917" s="7"/>
      <c r="PA917" s="7"/>
      <c r="PB917" s="7"/>
      <c r="PC917" s="7"/>
      <c r="PD917" s="7"/>
      <c r="PE917" s="7"/>
      <c r="PF917" s="7"/>
      <c r="PG917" s="7"/>
      <c r="PH917" s="7"/>
      <c r="PI917" s="7"/>
      <c r="PJ917" s="7"/>
      <c r="PK917" s="7"/>
      <c r="PL917" s="7"/>
      <c r="PM917" s="7"/>
      <c r="PN917" s="7"/>
      <c r="PO917" s="7"/>
      <c r="PP917" s="7"/>
      <c r="PQ917" s="7"/>
      <c r="PR917" s="7"/>
      <c r="PS917" s="7"/>
      <c r="PT917" s="7"/>
      <c r="PU917" s="7"/>
      <c r="PV917" s="7"/>
      <c r="PW917" s="7"/>
      <c r="PX917" s="7"/>
      <c r="PY917" s="7"/>
      <c r="PZ917" s="7"/>
      <c r="QA917" s="7"/>
      <c r="QB917" s="7"/>
      <c r="QC917" s="7"/>
      <c r="QD917" s="7"/>
      <c r="QE917" s="7"/>
      <c r="QF917" s="7"/>
      <c r="QG917" s="7"/>
      <c r="QH917" s="7"/>
      <c r="QI917" s="7"/>
      <c r="QJ917" s="7"/>
      <c r="QK917" s="7"/>
      <c r="QL917" s="7"/>
      <c r="QM917" s="7"/>
      <c r="QN917" s="7"/>
      <c r="QO917" s="7"/>
      <c r="QP917" s="7"/>
      <c r="QQ917" s="7"/>
      <c r="QR917" s="7"/>
      <c r="QS917" s="7"/>
      <c r="QT917" s="7"/>
      <c r="QU917" s="7"/>
      <c r="QV917" s="7"/>
      <c r="QW917" s="7"/>
      <c r="QX917" s="7"/>
      <c r="QY917" s="7"/>
      <c r="QZ917" s="7"/>
      <c r="RA917" s="7"/>
      <c r="RB917" s="7"/>
      <c r="RC917" s="7"/>
      <c r="RD917" s="7"/>
      <c r="RE917" s="7"/>
      <c r="RF917" s="7"/>
      <c r="RG917" s="7"/>
      <c r="RH917" s="7"/>
      <c r="RI917" s="7"/>
      <c r="RJ917" s="7"/>
      <c r="RK917" s="7"/>
      <c r="RL917" s="7"/>
      <c r="RM917" s="7"/>
      <c r="RN917" s="7"/>
      <c r="RO917" s="7"/>
      <c r="RP917" s="7"/>
      <c r="RQ917" s="7"/>
      <c r="RR917" s="7"/>
      <c r="RS917" s="7"/>
      <c r="RT917" s="7"/>
      <c r="RU917" s="7"/>
      <c r="RV917" s="7"/>
      <c r="RW917" s="7"/>
      <c r="RX917" s="7"/>
      <c r="RY917" s="7"/>
      <c r="RZ917" s="7"/>
      <c r="SA917" s="7"/>
      <c r="SB917" s="7"/>
      <c r="SC917" s="7"/>
      <c r="SD917" s="7"/>
      <c r="SE917" s="7"/>
      <c r="SF917" s="7"/>
      <c r="SG917" s="7"/>
      <c r="SH917" s="7"/>
      <c r="SI917" s="7"/>
      <c r="SJ917" s="7"/>
      <c r="SK917" s="7"/>
    </row>
    <row r="918" ht="14.2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  <c r="DT918" s="7"/>
      <c r="DU918" s="7"/>
      <c r="DV918" s="7"/>
      <c r="DW918" s="7"/>
      <c r="DX918" s="7"/>
      <c r="DY918" s="7"/>
      <c r="DZ918" s="7"/>
      <c r="EA918" s="7"/>
      <c r="EB918" s="7"/>
      <c r="EC918" s="7"/>
      <c r="ED918" s="7"/>
      <c r="EE918" s="7"/>
      <c r="EF918" s="7"/>
      <c r="EG918" s="7"/>
      <c r="EH918" s="7"/>
      <c r="EI918" s="7"/>
      <c r="EJ918" s="7"/>
      <c r="EK918" s="7"/>
      <c r="EL918" s="7"/>
      <c r="EM918" s="7"/>
      <c r="EN918" s="7"/>
      <c r="EO918" s="7"/>
      <c r="EP918" s="7"/>
      <c r="EQ918" s="7"/>
      <c r="ER918" s="7"/>
      <c r="ES918" s="7"/>
      <c r="ET918" s="7"/>
      <c r="EU918" s="7"/>
      <c r="EV918" s="7"/>
      <c r="EW918" s="7"/>
      <c r="EX918" s="7"/>
      <c r="EY918" s="7"/>
      <c r="EZ918" s="7"/>
      <c r="FA918" s="7"/>
      <c r="FB918" s="7"/>
      <c r="FC918" s="7"/>
      <c r="FD918" s="7"/>
      <c r="FE918" s="7"/>
      <c r="FF918" s="7"/>
      <c r="FG918" s="7"/>
      <c r="FH918" s="7"/>
      <c r="FI918" s="7"/>
      <c r="FJ918" s="7"/>
      <c r="FK918" s="7"/>
      <c r="FL918" s="7"/>
      <c r="FM918" s="7"/>
      <c r="FN918" s="7"/>
      <c r="FO918" s="7"/>
      <c r="FP918" s="7"/>
      <c r="FQ918" s="7"/>
      <c r="FR918" s="7"/>
      <c r="FS918" s="7"/>
      <c r="FT918" s="7"/>
      <c r="FU918" s="7"/>
      <c r="FV918" s="7"/>
      <c r="FW918" s="7"/>
      <c r="FX918" s="7"/>
      <c r="FY918" s="7"/>
      <c r="FZ918" s="7"/>
      <c r="GA918" s="7"/>
      <c r="GB918" s="7"/>
      <c r="GC918" s="7"/>
      <c r="GD918" s="7"/>
      <c r="GE918" s="7"/>
      <c r="GF918" s="7"/>
      <c r="GG918" s="7"/>
      <c r="GH918" s="7"/>
      <c r="GI918" s="7"/>
      <c r="GJ918" s="7"/>
      <c r="GK918" s="7"/>
      <c r="GL918" s="7"/>
      <c r="GM918" s="7"/>
      <c r="GN918" s="7"/>
      <c r="GO918" s="7"/>
      <c r="GP918" s="7"/>
      <c r="GQ918" s="7"/>
      <c r="GR918" s="7"/>
      <c r="GS918" s="7"/>
      <c r="GT918" s="7"/>
      <c r="GU918" s="7"/>
      <c r="GV918" s="7"/>
      <c r="GW918" s="7"/>
      <c r="GX918" s="7"/>
      <c r="GY918" s="7"/>
      <c r="GZ918" s="7"/>
      <c r="HA918" s="7"/>
      <c r="HB918" s="7"/>
      <c r="HC918" s="7"/>
      <c r="HD918" s="7"/>
      <c r="HE918" s="7"/>
      <c r="HF918" s="7"/>
      <c r="HG918" s="7"/>
      <c r="HH918" s="7"/>
      <c r="HI918" s="7"/>
      <c r="HJ918" s="7"/>
      <c r="HK918" s="7"/>
      <c r="HL918" s="7"/>
      <c r="HM918" s="7"/>
      <c r="HN918" s="7"/>
      <c r="HO918" s="7"/>
      <c r="HP918" s="7"/>
      <c r="HQ918" s="7"/>
      <c r="HR918" s="7"/>
      <c r="HS918" s="7"/>
      <c r="HT918" s="7"/>
      <c r="HU918" s="7"/>
      <c r="HV918" s="7"/>
      <c r="HW918" s="7"/>
      <c r="HX918" s="7"/>
      <c r="HY918" s="7"/>
      <c r="HZ918" s="7"/>
      <c r="IA918" s="7"/>
      <c r="IB918" s="7"/>
      <c r="IC918" s="7"/>
      <c r="ID918" s="7"/>
      <c r="IE918" s="7"/>
      <c r="IF918" s="7"/>
      <c r="IG918" s="7"/>
      <c r="IH918" s="7"/>
      <c r="II918" s="7"/>
      <c r="IJ918" s="7"/>
      <c r="IK918" s="7"/>
      <c r="IL918" s="7"/>
      <c r="IM918" s="7"/>
      <c r="IN918" s="7"/>
      <c r="IO918" s="7"/>
      <c r="IP918" s="7"/>
      <c r="IQ918" s="7"/>
      <c r="IR918" s="7"/>
      <c r="IS918" s="7"/>
      <c r="IT918" s="7"/>
      <c r="IU918" s="7"/>
      <c r="IV918" s="7"/>
      <c r="IW918" s="7"/>
      <c r="IX918" s="7"/>
      <c r="IY918" s="7"/>
      <c r="IZ918" s="7"/>
      <c r="JA918" s="7"/>
      <c r="JB918" s="7"/>
      <c r="JC918" s="7"/>
      <c r="JD918" s="7"/>
      <c r="JE918" s="7"/>
      <c r="JF918" s="7"/>
      <c r="JG918" s="7"/>
      <c r="JH918" s="7"/>
      <c r="JI918" s="7"/>
      <c r="JJ918" s="7"/>
      <c r="JK918" s="7"/>
      <c r="JL918" s="7"/>
      <c r="JM918" s="7"/>
      <c r="JN918" s="7"/>
      <c r="JO918" s="7"/>
      <c r="JP918" s="7"/>
      <c r="JQ918" s="7"/>
      <c r="JR918" s="7"/>
      <c r="JS918" s="7"/>
      <c r="JT918" s="7"/>
      <c r="JU918" s="7"/>
      <c r="JV918" s="7"/>
      <c r="JW918" s="7"/>
      <c r="JX918" s="7"/>
      <c r="JY918" s="7"/>
      <c r="JZ918" s="7"/>
      <c r="KA918" s="7"/>
      <c r="KB918" s="7"/>
      <c r="KC918" s="7"/>
      <c r="KD918" s="7"/>
      <c r="KE918" s="7"/>
      <c r="KF918" s="7"/>
      <c r="KG918" s="7"/>
      <c r="KH918" s="7"/>
      <c r="KI918" s="7"/>
      <c r="KJ918" s="7"/>
      <c r="KK918" s="7"/>
      <c r="KL918" s="7"/>
      <c r="KM918" s="7"/>
      <c r="KN918" s="7"/>
      <c r="KO918" s="7"/>
      <c r="KP918" s="7"/>
      <c r="KQ918" s="7"/>
      <c r="KR918" s="7"/>
      <c r="KS918" s="7"/>
      <c r="KT918" s="7"/>
      <c r="KU918" s="7"/>
      <c r="KV918" s="7"/>
      <c r="KW918" s="7"/>
      <c r="KX918" s="7"/>
      <c r="KY918" s="7"/>
      <c r="KZ918" s="7"/>
      <c r="LA918" s="7"/>
      <c r="LB918" s="7"/>
      <c r="LC918" s="7"/>
      <c r="LD918" s="7"/>
      <c r="LE918" s="7"/>
      <c r="LF918" s="7"/>
      <c r="LG918" s="7"/>
      <c r="LH918" s="7"/>
      <c r="LI918" s="7"/>
      <c r="LJ918" s="7"/>
      <c r="LK918" s="7"/>
      <c r="LL918" s="7"/>
      <c r="LM918" s="7"/>
      <c r="LN918" s="7"/>
      <c r="LO918" s="7"/>
      <c r="LP918" s="7"/>
      <c r="LQ918" s="7"/>
      <c r="LR918" s="7"/>
      <c r="LS918" s="7"/>
      <c r="LT918" s="7"/>
      <c r="LU918" s="7"/>
      <c r="LV918" s="7"/>
      <c r="LW918" s="7"/>
      <c r="LX918" s="7"/>
      <c r="LY918" s="7"/>
      <c r="LZ918" s="7"/>
      <c r="MA918" s="7"/>
      <c r="MB918" s="7"/>
      <c r="MC918" s="7"/>
      <c r="MD918" s="7"/>
      <c r="ME918" s="7"/>
      <c r="MF918" s="7"/>
      <c r="MG918" s="7"/>
      <c r="MH918" s="7"/>
      <c r="MI918" s="7"/>
      <c r="MJ918" s="7"/>
      <c r="MK918" s="7"/>
      <c r="ML918" s="7"/>
      <c r="MM918" s="7"/>
      <c r="MN918" s="7"/>
      <c r="MO918" s="7"/>
      <c r="MP918" s="7"/>
      <c r="MQ918" s="7"/>
      <c r="MR918" s="7"/>
      <c r="MS918" s="7"/>
      <c r="MT918" s="7"/>
      <c r="MU918" s="7"/>
      <c r="MV918" s="7"/>
      <c r="MW918" s="7"/>
      <c r="MX918" s="7"/>
      <c r="MY918" s="7"/>
      <c r="MZ918" s="7"/>
      <c r="NA918" s="7"/>
      <c r="NB918" s="7"/>
      <c r="NC918" s="7"/>
      <c r="ND918" s="7"/>
      <c r="NE918" s="7"/>
      <c r="NF918" s="7"/>
      <c r="NG918" s="7"/>
      <c r="NH918" s="7"/>
      <c r="NI918" s="7"/>
      <c r="NJ918" s="7"/>
      <c r="NK918" s="7"/>
      <c r="NL918" s="7"/>
      <c r="NM918" s="7"/>
      <c r="NN918" s="7"/>
      <c r="NO918" s="7"/>
      <c r="NP918" s="7"/>
      <c r="NQ918" s="7"/>
      <c r="NR918" s="7"/>
      <c r="NS918" s="7"/>
      <c r="NT918" s="7"/>
      <c r="NU918" s="7"/>
      <c r="NV918" s="7"/>
      <c r="NW918" s="7"/>
      <c r="NX918" s="7"/>
      <c r="NY918" s="7"/>
      <c r="NZ918" s="7"/>
      <c r="OA918" s="7"/>
      <c r="OB918" s="7"/>
      <c r="OC918" s="7"/>
      <c r="OD918" s="7"/>
      <c r="OE918" s="7"/>
      <c r="OF918" s="7"/>
      <c r="OG918" s="7"/>
      <c r="OH918" s="7"/>
      <c r="OI918" s="7"/>
      <c r="OJ918" s="7"/>
      <c r="OK918" s="7"/>
      <c r="OL918" s="7"/>
      <c r="OM918" s="7"/>
      <c r="ON918" s="7"/>
      <c r="OO918" s="7"/>
      <c r="OP918" s="7"/>
      <c r="OQ918" s="7"/>
      <c r="OR918" s="7"/>
      <c r="OS918" s="7"/>
      <c r="OT918" s="7"/>
      <c r="OU918" s="7"/>
      <c r="OV918" s="7"/>
      <c r="OW918" s="7"/>
      <c r="OX918" s="7"/>
      <c r="OY918" s="7"/>
      <c r="OZ918" s="7"/>
      <c r="PA918" s="7"/>
      <c r="PB918" s="7"/>
      <c r="PC918" s="7"/>
      <c r="PD918" s="7"/>
      <c r="PE918" s="7"/>
      <c r="PF918" s="7"/>
      <c r="PG918" s="7"/>
      <c r="PH918" s="7"/>
      <c r="PI918" s="7"/>
      <c r="PJ918" s="7"/>
      <c r="PK918" s="7"/>
      <c r="PL918" s="7"/>
      <c r="PM918" s="7"/>
      <c r="PN918" s="7"/>
      <c r="PO918" s="7"/>
      <c r="PP918" s="7"/>
      <c r="PQ918" s="7"/>
      <c r="PR918" s="7"/>
      <c r="PS918" s="7"/>
      <c r="PT918" s="7"/>
      <c r="PU918" s="7"/>
      <c r="PV918" s="7"/>
      <c r="PW918" s="7"/>
      <c r="PX918" s="7"/>
      <c r="PY918" s="7"/>
      <c r="PZ918" s="7"/>
      <c r="QA918" s="7"/>
      <c r="QB918" s="7"/>
      <c r="QC918" s="7"/>
      <c r="QD918" s="7"/>
      <c r="QE918" s="7"/>
      <c r="QF918" s="7"/>
      <c r="QG918" s="7"/>
      <c r="QH918" s="7"/>
      <c r="QI918" s="7"/>
      <c r="QJ918" s="7"/>
      <c r="QK918" s="7"/>
      <c r="QL918" s="7"/>
      <c r="QM918" s="7"/>
      <c r="QN918" s="7"/>
      <c r="QO918" s="7"/>
      <c r="QP918" s="7"/>
      <c r="QQ918" s="7"/>
      <c r="QR918" s="7"/>
      <c r="QS918" s="7"/>
      <c r="QT918" s="7"/>
      <c r="QU918" s="7"/>
      <c r="QV918" s="7"/>
      <c r="QW918" s="7"/>
      <c r="QX918" s="7"/>
      <c r="QY918" s="7"/>
      <c r="QZ918" s="7"/>
      <c r="RA918" s="7"/>
      <c r="RB918" s="7"/>
      <c r="RC918" s="7"/>
      <c r="RD918" s="7"/>
      <c r="RE918" s="7"/>
      <c r="RF918" s="7"/>
      <c r="RG918" s="7"/>
      <c r="RH918" s="7"/>
      <c r="RI918" s="7"/>
      <c r="RJ918" s="7"/>
      <c r="RK918" s="7"/>
      <c r="RL918" s="7"/>
      <c r="RM918" s="7"/>
      <c r="RN918" s="7"/>
      <c r="RO918" s="7"/>
      <c r="RP918" s="7"/>
      <c r="RQ918" s="7"/>
      <c r="RR918" s="7"/>
      <c r="RS918" s="7"/>
      <c r="RT918" s="7"/>
      <c r="RU918" s="7"/>
      <c r="RV918" s="7"/>
      <c r="RW918" s="7"/>
      <c r="RX918" s="7"/>
      <c r="RY918" s="7"/>
      <c r="RZ918" s="7"/>
      <c r="SA918" s="7"/>
      <c r="SB918" s="7"/>
      <c r="SC918" s="7"/>
      <c r="SD918" s="7"/>
      <c r="SE918" s="7"/>
      <c r="SF918" s="7"/>
      <c r="SG918" s="7"/>
      <c r="SH918" s="7"/>
      <c r="SI918" s="7"/>
      <c r="SJ918" s="7"/>
      <c r="SK918" s="7"/>
    </row>
    <row r="919" ht="14.2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  <c r="DT919" s="7"/>
      <c r="DU919" s="7"/>
      <c r="DV919" s="7"/>
      <c r="DW919" s="7"/>
      <c r="DX919" s="7"/>
      <c r="DY919" s="7"/>
      <c r="DZ919" s="7"/>
      <c r="EA919" s="7"/>
      <c r="EB919" s="7"/>
      <c r="EC919" s="7"/>
      <c r="ED919" s="7"/>
      <c r="EE919" s="7"/>
      <c r="EF919" s="7"/>
      <c r="EG919" s="7"/>
      <c r="EH919" s="7"/>
      <c r="EI919" s="7"/>
      <c r="EJ919" s="7"/>
      <c r="EK919" s="7"/>
      <c r="EL919" s="7"/>
      <c r="EM919" s="7"/>
      <c r="EN919" s="7"/>
      <c r="EO919" s="7"/>
      <c r="EP919" s="7"/>
      <c r="EQ919" s="7"/>
      <c r="ER919" s="7"/>
      <c r="ES919" s="7"/>
      <c r="ET919" s="7"/>
      <c r="EU919" s="7"/>
      <c r="EV919" s="7"/>
      <c r="EW919" s="7"/>
      <c r="EX919" s="7"/>
      <c r="EY919" s="7"/>
      <c r="EZ919" s="7"/>
      <c r="FA919" s="7"/>
      <c r="FB919" s="7"/>
      <c r="FC919" s="7"/>
      <c r="FD919" s="7"/>
      <c r="FE919" s="7"/>
      <c r="FF919" s="7"/>
      <c r="FG919" s="7"/>
      <c r="FH919" s="7"/>
      <c r="FI919" s="7"/>
      <c r="FJ919" s="7"/>
      <c r="FK919" s="7"/>
      <c r="FL919" s="7"/>
      <c r="FM919" s="7"/>
      <c r="FN919" s="7"/>
      <c r="FO919" s="7"/>
      <c r="FP919" s="7"/>
      <c r="FQ919" s="7"/>
      <c r="FR919" s="7"/>
      <c r="FS919" s="7"/>
      <c r="FT919" s="7"/>
      <c r="FU919" s="7"/>
      <c r="FV919" s="7"/>
      <c r="FW919" s="7"/>
      <c r="FX919" s="7"/>
      <c r="FY919" s="7"/>
      <c r="FZ919" s="7"/>
      <c r="GA919" s="7"/>
      <c r="GB919" s="7"/>
      <c r="GC919" s="7"/>
      <c r="GD919" s="7"/>
      <c r="GE919" s="7"/>
      <c r="GF919" s="7"/>
      <c r="GG919" s="7"/>
      <c r="GH919" s="7"/>
      <c r="GI919" s="7"/>
      <c r="GJ919" s="7"/>
      <c r="GK919" s="7"/>
      <c r="GL919" s="7"/>
      <c r="GM919" s="7"/>
      <c r="GN919" s="7"/>
      <c r="GO919" s="7"/>
      <c r="GP919" s="7"/>
      <c r="GQ919" s="7"/>
      <c r="GR919" s="7"/>
      <c r="GS919" s="7"/>
      <c r="GT919" s="7"/>
      <c r="GU919" s="7"/>
      <c r="GV919" s="7"/>
      <c r="GW919" s="7"/>
      <c r="GX919" s="7"/>
      <c r="GY919" s="7"/>
      <c r="GZ919" s="7"/>
      <c r="HA919" s="7"/>
      <c r="HB919" s="7"/>
      <c r="HC919" s="7"/>
      <c r="HD919" s="7"/>
      <c r="HE919" s="7"/>
      <c r="HF919" s="7"/>
      <c r="HG919" s="7"/>
      <c r="HH919" s="7"/>
      <c r="HI919" s="7"/>
      <c r="HJ919" s="7"/>
      <c r="HK919" s="7"/>
      <c r="HL919" s="7"/>
      <c r="HM919" s="7"/>
      <c r="HN919" s="7"/>
      <c r="HO919" s="7"/>
      <c r="HP919" s="7"/>
      <c r="HQ919" s="7"/>
      <c r="HR919" s="7"/>
      <c r="HS919" s="7"/>
      <c r="HT919" s="7"/>
      <c r="HU919" s="7"/>
      <c r="HV919" s="7"/>
      <c r="HW919" s="7"/>
      <c r="HX919" s="7"/>
      <c r="HY919" s="7"/>
      <c r="HZ919" s="7"/>
      <c r="IA919" s="7"/>
      <c r="IB919" s="7"/>
      <c r="IC919" s="7"/>
      <c r="ID919" s="7"/>
      <c r="IE919" s="7"/>
      <c r="IF919" s="7"/>
      <c r="IG919" s="7"/>
      <c r="IH919" s="7"/>
      <c r="II919" s="7"/>
      <c r="IJ919" s="7"/>
      <c r="IK919" s="7"/>
      <c r="IL919" s="7"/>
      <c r="IM919" s="7"/>
      <c r="IN919" s="7"/>
      <c r="IO919" s="7"/>
      <c r="IP919" s="7"/>
      <c r="IQ919" s="7"/>
      <c r="IR919" s="7"/>
      <c r="IS919" s="7"/>
      <c r="IT919" s="7"/>
      <c r="IU919" s="7"/>
      <c r="IV919" s="7"/>
      <c r="IW919" s="7"/>
      <c r="IX919" s="7"/>
      <c r="IY919" s="7"/>
      <c r="IZ919" s="7"/>
      <c r="JA919" s="7"/>
      <c r="JB919" s="7"/>
      <c r="JC919" s="7"/>
      <c r="JD919" s="7"/>
      <c r="JE919" s="7"/>
      <c r="JF919" s="7"/>
      <c r="JG919" s="7"/>
      <c r="JH919" s="7"/>
      <c r="JI919" s="7"/>
      <c r="JJ919" s="7"/>
      <c r="JK919" s="7"/>
      <c r="JL919" s="7"/>
      <c r="JM919" s="7"/>
      <c r="JN919" s="7"/>
      <c r="JO919" s="7"/>
      <c r="JP919" s="7"/>
      <c r="JQ919" s="7"/>
      <c r="JR919" s="7"/>
      <c r="JS919" s="7"/>
      <c r="JT919" s="7"/>
      <c r="JU919" s="7"/>
      <c r="JV919" s="7"/>
      <c r="JW919" s="7"/>
      <c r="JX919" s="7"/>
      <c r="JY919" s="7"/>
      <c r="JZ919" s="7"/>
      <c r="KA919" s="7"/>
      <c r="KB919" s="7"/>
      <c r="KC919" s="7"/>
      <c r="KD919" s="7"/>
      <c r="KE919" s="7"/>
      <c r="KF919" s="7"/>
      <c r="KG919" s="7"/>
      <c r="KH919" s="7"/>
      <c r="KI919" s="7"/>
      <c r="KJ919" s="7"/>
      <c r="KK919" s="7"/>
      <c r="KL919" s="7"/>
      <c r="KM919" s="7"/>
      <c r="KN919" s="7"/>
      <c r="KO919" s="7"/>
      <c r="KP919" s="7"/>
      <c r="KQ919" s="7"/>
      <c r="KR919" s="7"/>
      <c r="KS919" s="7"/>
      <c r="KT919" s="7"/>
      <c r="KU919" s="7"/>
      <c r="KV919" s="7"/>
      <c r="KW919" s="7"/>
      <c r="KX919" s="7"/>
      <c r="KY919" s="7"/>
      <c r="KZ919" s="7"/>
      <c r="LA919" s="7"/>
      <c r="LB919" s="7"/>
      <c r="LC919" s="7"/>
      <c r="LD919" s="7"/>
      <c r="LE919" s="7"/>
      <c r="LF919" s="7"/>
      <c r="LG919" s="7"/>
      <c r="LH919" s="7"/>
      <c r="LI919" s="7"/>
      <c r="LJ919" s="7"/>
      <c r="LK919" s="7"/>
      <c r="LL919" s="7"/>
      <c r="LM919" s="7"/>
      <c r="LN919" s="7"/>
      <c r="LO919" s="7"/>
      <c r="LP919" s="7"/>
      <c r="LQ919" s="7"/>
      <c r="LR919" s="7"/>
      <c r="LS919" s="7"/>
      <c r="LT919" s="7"/>
      <c r="LU919" s="7"/>
      <c r="LV919" s="7"/>
      <c r="LW919" s="7"/>
      <c r="LX919" s="7"/>
      <c r="LY919" s="7"/>
      <c r="LZ919" s="7"/>
      <c r="MA919" s="7"/>
      <c r="MB919" s="7"/>
      <c r="MC919" s="7"/>
      <c r="MD919" s="7"/>
      <c r="ME919" s="7"/>
      <c r="MF919" s="7"/>
      <c r="MG919" s="7"/>
      <c r="MH919" s="7"/>
      <c r="MI919" s="7"/>
      <c r="MJ919" s="7"/>
      <c r="MK919" s="7"/>
      <c r="ML919" s="7"/>
      <c r="MM919" s="7"/>
      <c r="MN919" s="7"/>
      <c r="MO919" s="7"/>
      <c r="MP919" s="7"/>
      <c r="MQ919" s="7"/>
      <c r="MR919" s="7"/>
      <c r="MS919" s="7"/>
      <c r="MT919" s="7"/>
      <c r="MU919" s="7"/>
      <c r="MV919" s="7"/>
      <c r="MW919" s="7"/>
      <c r="MX919" s="7"/>
      <c r="MY919" s="7"/>
      <c r="MZ919" s="7"/>
      <c r="NA919" s="7"/>
      <c r="NB919" s="7"/>
      <c r="NC919" s="7"/>
      <c r="ND919" s="7"/>
      <c r="NE919" s="7"/>
      <c r="NF919" s="7"/>
      <c r="NG919" s="7"/>
      <c r="NH919" s="7"/>
      <c r="NI919" s="7"/>
      <c r="NJ919" s="7"/>
      <c r="NK919" s="7"/>
      <c r="NL919" s="7"/>
      <c r="NM919" s="7"/>
      <c r="NN919" s="7"/>
      <c r="NO919" s="7"/>
      <c r="NP919" s="7"/>
      <c r="NQ919" s="7"/>
      <c r="NR919" s="7"/>
      <c r="NS919" s="7"/>
      <c r="NT919" s="7"/>
      <c r="NU919" s="7"/>
      <c r="NV919" s="7"/>
      <c r="NW919" s="7"/>
      <c r="NX919" s="7"/>
      <c r="NY919" s="7"/>
      <c r="NZ919" s="7"/>
      <c r="OA919" s="7"/>
      <c r="OB919" s="7"/>
      <c r="OC919" s="7"/>
      <c r="OD919" s="7"/>
      <c r="OE919" s="7"/>
      <c r="OF919" s="7"/>
      <c r="OG919" s="7"/>
      <c r="OH919" s="7"/>
      <c r="OI919" s="7"/>
      <c r="OJ919" s="7"/>
      <c r="OK919" s="7"/>
      <c r="OL919" s="7"/>
      <c r="OM919" s="7"/>
      <c r="ON919" s="7"/>
      <c r="OO919" s="7"/>
      <c r="OP919" s="7"/>
      <c r="OQ919" s="7"/>
      <c r="OR919" s="7"/>
      <c r="OS919" s="7"/>
      <c r="OT919" s="7"/>
      <c r="OU919" s="7"/>
      <c r="OV919" s="7"/>
      <c r="OW919" s="7"/>
      <c r="OX919" s="7"/>
      <c r="OY919" s="7"/>
      <c r="OZ919" s="7"/>
      <c r="PA919" s="7"/>
      <c r="PB919" s="7"/>
      <c r="PC919" s="7"/>
      <c r="PD919" s="7"/>
      <c r="PE919" s="7"/>
      <c r="PF919" s="7"/>
      <c r="PG919" s="7"/>
      <c r="PH919" s="7"/>
      <c r="PI919" s="7"/>
      <c r="PJ919" s="7"/>
      <c r="PK919" s="7"/>
      <c r="PL919" s="7"/>
      <c r="PM919" s="7"/>
      <c r="PN919" s="7"/>
      <c r="PO919" s="7"/>
      <c r="PP919" s="7"/>
      <c r="PQ919" s="7"/>
      <c r="PR919" s="7"/>
      <c r="PS919" s="7"/>
      <c r="PT919" s="7"/>
      <c r="PU919" s="7"/>
      <c r="PV919" s="7"/>
      <c r="PW919" s="7"/>
      <c r="PX919" s="7"/>
      <c r="PY919" s="7"/>
      <c r="PZ919" s="7"/>
      <c r="QA919" s="7"/>
      <c r="QB919" s="7"/>
      <c r="QC919" s="7"/>
      <c r="QD919" s="7"/>
      <c r="QE919" s="7"/>
      <c r="QF919" s="7"/>
      <c r="QG919" s="7"/>
      <c r="QH919" s="7"/>
      <c r="QI919" s="7"/>
      <c r="QJ919" s="7"/>
      <c r="QK919" s="7"/>
      <c r="QL919" s="7"/>
      <c r="QM919" s="7"/>
      <c r="QN919" s="7"/>
      <c r="QO919" s="7"/>
      <c r="QP919" s="7"/>
      <c r="QQ919" s="7"/>
      <c r="QR919" s="7"/>
      <c r="QS919" s="7"/>
      <c r="QT919" s="7"/>
      <c r="QU919" s="7"/>
      <c r="QV919" s="7"/>
      <c r="QW919" s="7"/>
      <c r="QX919" s="7"/>
      <c r="QY919" s="7"/>
      <c r="QZ919" s="7"/>
      <c r="RA919" s="7"/>
      <c r="RB919" s="7"/>
      <c r="RC919" s="7"/>
      <c r="RD919" s="7"/>
      <c r="RE919" s="7"/>
      <c r="RF919" s="7"/>
      <c r="RG919" s="7"/>
      <c r="RH919" s="7"/>
      <c r="RI919" s="7"/>
      <c r="RJ919" s="7"/>
      <c r="RK919" s="7"/>
      <c r="RL919" s="7"/>
      <c r="RM919" s="7"/>
      <c r="RN919" s="7"/>
      <c r="RO919" s="7"/>
      <c r="RP919" s="7"/>
      <c r="RQ919" s="7"/>
      <c r="RR919" s="7"/>
      <c r="RS919" s="7"/>
      <c r="RT919" s="7"/>
      <c r="RU919" s="7"/>
      <c r="RV919" s="7"/>
      <c r="RW919" s="7"/>
      <c r="RX919" s="7"/>
      <c r="RY919" s="7"/>
      <c r="RZ919" s="7"/>
      <c r="SA919" s="7"/>
      <c r="SB919" s="7"/>
      <c r="SC919" s="7"/>
      <c r="SD919" s="7"/>
      <c r="SE919" s="7"/>
      <c r="SF919" s="7"/>
      <c r="SG919" s="7"/>
      <c r="SH919" s="7"/>
      <c r="SI919" s="7"/>
      <c r="SJ919" s="7"/>
      <c r="SK919" s="7"/>
    </row>
    <row r="920" ht="14.2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  <c r="DT920" s="7"/>
      <c r="DU920" s="7"/>
      <c r="DV920" s="7"/>
      <c r="DW920" s="7"/>
      <c r="DX920" s="7"/>
      <c r="DY920" s="7"/>
      <c r="DZ920" s="7"/>
      <c r="EA920" s="7"/>
      <c r="EB920" s="7"/>
      <c r="EC920" s="7"/>
      <c r="ED920" s="7"/>
      <c r="EE920" s="7"/>
      <c r="EF920" s="7"/>
      <c r="EG920" s="7"/>
      <c r="EH920" s="7"/>
      <c r="EI920" s="7"/>
      <c r="EJ920" s="7"/>
      <c r="EK920" s="7"/>
      <c r="EL920" s="7"/>
      <c r="EM920" s="7"/>
      <c r="EN920" s="7"/>
      <c r="EO920" s="7"/>
      <c r="EP920" s="7"/>
      <c r="EQ920" s="7"/>
      <c r="ER920" s="7"/>
      <c r="ES920" s="7"/>
      <c r="ET920" s="7"/>
      <c r="EU920" s="7"/>
      <c r="EV920" s="7"/>
      <c r="EW920" s="7"/>
      <c r="EX920" s="7"/>
      <c r="EY920" s="7"/>
      <c r="EZ920" s="7"/>
      <c r="FA920" s="7"/>
      <c r="FB920" s="7"/>
      <c r="FC920" s="7"/>
      <c r="FD920" s="7"/>
      <c r="FE920" s="7"/>
      <c r="FF920" s="7"/>
      <c r="FG920" s="7"/>
      <c r="FH920" s="7"/>
      <c r="FI920" s="7"/>
      <c r="FJ920" s="7"/>
      <c r="FK920" s="7"/>
      <c r="FL920" s="7"/>
      <c r="FM920" s="7"/>
      <c r="FN920" s="7"/>
      <c r="FO920" s="7"/>
      <c r="FP920" s="7"/>
      <c r="FQ920" s="7"/>
      <c r="FR920" s="7"/>
      <c r="FS920" s="7"/>
      <c r="FT920" s="7"/>
      <c r="FU920" s="7"/>
      <c r="FV920" s="7"/>
      <c r="FW920" s="7"/>
      <c r="FX920" s="7"/>
      <c r="FY920" s="7"/>
      <c r="FZ920" s="7"/>
      <c r="GA920" s="7"/>
      <c r="GB920" s="7"/>
      <c r="GC920" s="7"/>
      <c r="GD920" s="7"/>
      <c r="GE920" s="7"/>
      <c r="GF920" s="7"/>
      <c r="GG920" s="7"/>
      <c r="GH920" s="7"/>
      <c r="GI920" s="7"/>
      <c r="GJ920" s="7"/>
      <c r="GK920" s="7"/>
      <c r="GL920" s="7"/>
      <c r="GM920" s="7"/>
      <c r="GN920" s="7"/>
      <c r="GO920" s="7"/>
      <c r="GP920" s="7"/>
      <c r="GQ920" s="7"/>
      <c r="GR920" s="7"/>
      <c r="GS920" s="7"/>
      <c r="GT920" s="7"/>
      <c r="GU920" s="7"/>
      <c r="GV920" s="7"/>
      <c r="GW920" s="7"/>
      <c r="GX920" s="7"/>
      <c r="GY920" s="7"/>
      <c r="GZ920" s="7"/>
      <c r="HA920" s="7"/>
      <c r="HB920" s="7"/>
      <c r="HC920" s="7"/>
      <c r="HD920" s="7"/>
      <c r="HE920" s="7"/>
      <c r="HF920" s="7"/>
      <c r="HG920" s="7"/>
      <c r="HH920" s="7"/>
      <c r="HI920" s="7"/>
      <c r="HJ920" s="7"/>
      <c r="HK920" s="7"/>
      <c r="HL920" s="7"/>
      <c r="HM920" s="7"/>
      <c r="HN920" s="7"/>
      <c r="HO920" s="7"/>
      <c r="HP920" s="7"/>
      <c r="HQ920" s="7"/>
      <c r="HR920" s="7"/>
      <c r="HS920" s="7"/>
      <c r="HT920" s="7"/>
      <c r="HU920" s="7"/>
      <c r="HV920" s="7"/>
      <c r="HW920" s="7"/>
      <c r="HX920" s="7"/>
      <c r="HY920" s="7"/>
      <c r="HZ920" s="7"/>
      <c r="IA920" s="7"/>
      <c r="IB920" s="7"/>
      <c r="IC920" s="7"/>
      <c r="ID920" s="7"/>
      <c r="IE920" s="7"/>
      <c r="IF920" s="7"/>
      <c r="IG920" s="7"/>
      <c r="IH920" s="7"/>
      <c r="II920" s="7"/>
      <c r="IJ920" s="7"/>
      <c r="IK920" s="7"/>
      <c r="IL920" s="7"/>
      <c r="IM920" s="7"/>
      <c r="IN920" s="7"/>
      <c r="IO920" s="7"/>
      <c r="IP920" s="7"/>
      <c r="IQ920" s="7"/>
      <c r="IR920" s="7"/>
      <c r="IS920" s="7"/>
      <c r="IT920" s="7"/>
      <c r="IU920" s="7"/>
      <c r="IV920" s="7"/>
      <c r="IW920" s="7"/>
      <c r="IX920" s="7"/>
      <c r="IY920" s="7"/>
      <c r="IZ920" s="7"/>
      <c r="JA920" s="7"/>
      <c r="JB920" s="7"/>
      <c r="JC920" s="7"/>
      <c r="JD920" s="7"/>
      <c r="JE920" s="7"/>
      <c r="JF920" s="7"/>
      <c r="JG920" s="7"/>
      <c r="JH920" s="7"/>
      <c r="JI920" s="7"/>
      <c r="JJ920" s="7"/>
      <c r="JK920" s="7"/>
      <c r="JL920" s="7"/>
      <c r="JM920" s="7"/>
      <c r="JN920" s="7"/>
      <c r="JO920" s="7"/>
      <c r="JP920" s="7"/>
      <c r="JQ920" s="7"/>
      <c r="JR920" s="7"/>
      <c r="JS920" s="7"/>
      <c r="JT920" s="7"/>
      <c r="JU920" s="7"/>
      <c r="JV920" s="7"/>
      <c r="JW920" s="7"/>
      <c r="JX920" s="7"/>
      <c r="JY920" s="7"/>
      <c r="JZ920" s="7"/>
      <c r="KA920" s="7"/>
      <c r="KB920" s="7"/>
      <c r="KC920" s="7"/>
      <c r="KD920" s="7"/>
      <c r="KE920" s="7"/>
      <c r="KF920" s="7"/>
      <c r="KG920" s="7"/>
      <c r="KH920" s="7"/>
      <c r="KI920" s="7"/>
      <c r="KJ920" s="7"/>
      <c r="KK920" s="7"/>
      <c r="KL920" s="7"/>
      <c r="KM920" s="7"/>
      <c r="KN920" s="7"/>
      <c r="KO920" s="7"/>
      <c r="KP920" s="7"/>
      <c r="KQ920" s="7"/>
      <c r="KR920" s="7"/>
      <c r="KS920" s="7"/>
      <c r="KT920" s="7"/>
      <c r="KU920" s="7"/>
      <c r="KV920" s="7"/>
      <c r="KW920" s="7"/>
      <c r="KX920" s="7"/>
      <c r="KY920" s="7"/>
      <c r="KZ920" s="7"/>
      <c r="LA920" s="7"/>
      <c r="LB920" s="7"/>
      <c r="LC920" s="7"/>
      <c r="LD920" s="7"/>
      <c r="LE920" s="7"/>
      <c r="LF920" s="7"/>
      <c r="LG920" s="7"/>
      <c r="LH920" s="7"/>
      <c r="LI920" s="7"/>
      <c r="LJ920" s="7"/>
      <c r="LK920" s="7"/>
      <c r="LL920" s="7"/>
      <c r="LM920" s="7"/>
      <c r="LN920" s="7"/>
      <c r="LO920" s="7"/>
      <c r="LP920" s="7"/>
      <c r="LQ920" s="7"/>
      <c r="LR920" s="7"/>
      <c r="LS920" s="7"/>
      <c r="LT920" s="7"/>
      <c r="LU920" s="7"/>
      <c r="LV920" s="7"/>
      <c r="LW920" s="7"/>
      <c r="LX920" s="7"/>
      <c r="LY920" s="7"/>
      <c r="LZ920" s="7"/>
      <c r="MA920" s="7"/>
      <c r="MB920" s="7"/>
      <c r="MC920" s="7"/>
      <c r="MD920" s="7"/>
      <c r="ME920" s="7"/>
      <c r="MF920" s="7"/>
      <c r="MG920" s="7"/>
      <c r="MH920" s="7"/>
      <c r="MI920" s="7"/>
      <c r="MJ920" s="7"/>
      <c r="MK920" s="7"/>
      <c r="ML920" s="7"/>
      <c r="MM920" s="7"/>
      <c r="MN920" s="7"/>
      <c r="MO920" s="7"/>
      <c r="MP920" s="7"/>
      <c r="MQ920" s="7"/>
      <c r="MR920" s="7"/>
      <c r="MS920" s="7"/>
      <c r="MT920" s="7"/>
      <c r="MU920" s="7"/>
      <c r="MV920" s="7"/>
      <c r="MW920" s="7"/>
      <c r="MX920" s="7"/>
      <c r="MY920" s="7"/>
      <c r="MZ920" s="7"/>
      <c r="NA920" s="7"/>
      <c r="NB920" s="7"/>
      <c r="NC920" s="7"/>
      <c r="ND920" s="7"/>
      <c r="NE920" s="7"/>
      <c r="NF920" s="7"/>
      <c r="NG920" s="7"/>
      <c r="NH920" s="7"/>
      <c r="NI920" s="7"/>
      <c r="NJ920" s="7"/>
      <c r="NK920" s="7"/>
      <c r="NL920" s="7"/>
      <c r="NM920" s="7"/>
      <c r="NN920" s="7"/>
      <c r="NO920" s="7"/>
      <c r="NP920" s="7"/>
      <c r="NQ920" s="7"/>
      <c r="NR920" s="7"/>
      <c r="NS920" s="7"/>
      <c r="NT920" s="7"/>
      <c r="NU920" s="7"/>
      <c r="NV920" s="7"/>
      <c r="NW920" s="7"/>
      <c r="NX920" s="7"/>
      <c r="NY920" s="7"/>
      <c r="NZ920" s="7"/>
      <c r="OA920" s="7"/>
      <c r="OB920" s="7"/>
      <c r="OC920" s="7"/>
      <c r="OD920" s="7"/>
      <c r="OE920" s="7"/>
      <c r="OF920" s="7"/>
      <c r="OG920" s="7"/>
      <c r="OH920" s="7"/>
      <c r="OI920" s="7"/>
      <c r="OJ920" s="7"/>
      <c r="OK920" s="7"/>
      <c r="OL920" s="7"/>
      <c r="OM920" s="7"/>
      <c r="ON920" s="7"/>
      <c r="OO920" s="7"/>
      <c r="OP920" s="7"/>
      <c r="OQ920" s="7"/>
      <c r="OR920" s="7"/>
      <c r="OS920" s="7"/>
      <c r="OT920" s="7"/>
      <c r="OU920" s="7"/>
      <c r="OV920" s="7"/>
      <c r="OW920" s="7"/>
      <c r="OX920" s="7"/>
      <c r="OY920" s="7"/>
      <c r="OZ920" s="7"/>
      <c r="PA920" s="7"/>
      <c r="PB920" s="7"/>
      <c r="PC920" s="7"/>
      <c r="PD920" s="7"/>
      <c r="PE920" s="7"/>
      <c r="PF920" s="7"/>
      <c r="PG920" s="7"/>
      <c r="PH920" s="7"/>
      <c r="PI920" s="7"/>
      <c r="PJ920" s="7"/>
      <c r="PK920" s="7"/>
      <c r="PL920" s="7"/>
      <c r="PM920" s="7"/>
      <c r="PN920" s="7"/>
      <c r="PO920" s="7"/>
      <c r="PP920" s="7"/>
      <c r="PQ920" s="7"/>
      <c r="PR920" s="7"/>
      <c r="PS920" s="7"/>
      <c r="PT920" s="7"/>
      <c r="PU920" s="7"/>
      <c r="PV920" s="7"/>
      <c r="PW920" s="7"/>
      <c r="PX920" s="7"/>
      <c r="PY920" s="7"/>
      <c r="PZ920" s="7"/>
      <c r="QA920" s="7"/>
      <c r="QB920" s="7"/>
      <c r="QC920" s="7"/>
      <c r="QD920" s="7"/>
      <c r="QE920" s="7"/>
      <c r="QF920" s="7"/>
      <c r="QG920" s="7"/>
      <c r="QH920" s="7"/>
      <c r="QI920" s="7"/>
      <c r="QJ920" s="7"/>
      <c r="QK920" s="7"/>
      <c r="QL920" s="7"/>
      <c r="QM920" s="7"/>
      <c r="QN920" s="7"/>
      <c r="QO920" s="7"/>
      <c r="QP920" s="7"/>
      <c r="QQ920" s="7"/>
      <c r="QR920" s="7"/>
      <c r="QS920" s="7"/>
      <c r="QT920" s="7"/>
      <c r="QU920" s="7"/>
      <c r="QV920" s="7"/>
      <c r="QW920" s="7"/>
      <c r="QX920" s="7"/>
      <c r="QY920" s="7"/>
      <c r="QZ920" s="7"/>
      <c r="RA920" s="7"/>
      <c r="RB920" s="7"/>
      <c r="RC920" s="7"/>
      <c r="RD920" s="7"/>
      <c r="RE920" s="7"/>
      <c r="RF920" s="7"/>
      <c r="RG920" s="7"/>
      <c r="RH920" s="7"/>
      <c r="RI920" s="7"/>
      <c r="RJ920" s="7"/>
      <c r="RK920" s="7"/>
      <c r="RL920" s="7"/>
      <c r="RM920" s="7"/>
      <c r="RN920" s="7"/>
      <c r="RO920" s="7"/>
      <c r="RP920" s="7"/>
      <c r="RQ920" s="7"/>
      <c r="RR920" s="7"/>
      <c r="RS920" s="7"/>
      <c r="RT920" s="7"/>
      <c r="RU920" s="7"/>
      <c r="RV920" s="7"/>
      <c r="RW920" s="7"/>
      <c r="RX920" s="7"/>
      <c r="RY920" s="7"/>
      <c r="RZ920" s="7"/>
      <c r="SA920" s="7"/>
      <c r="SB920" s="7"/>
      <c r="SC920" s="7"/>
      <c r="SD920" s="7"/>
      <c r="SE920" s="7"/>
      <c r="SF920" s="7"/>
      <c r="SG920" s="7"/>
      <c r="SH920" s="7"/>
      <c r="SI920" s="7"/>
      <c r="SJ920" s="7"/>
      <c r="SK920" s="7"/>
    </row>
    <row r="921" ht="14.2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  <c r="DT921" s="7"/>
      <c r="DU921" s="7"/>
      <c r="DV921" s="7"/>
      <c r="DW921" s="7"/>
      <c r="DX921" s="7"/>
      <c r="DY921" s="7"/>
      <c r="DZ921" s="7"/>
      <c r="EA921" s="7"/>
      <c r="EB921" s="7"/>
      <c r="EC921" s="7"/>
      <c r="ED921" s="7"/>
      <c r="EE921" s="7"/>
      <c r="EF921" s="7"/>
      <c r="EG921" s="7"/>
      <c r="EH921" s="7"/>
      <c r="EI921" s="7"/>
      <c r="EJ921" s="7"/>
      <c r="EK921" s="7"/>
      <c r="EL921" s="7"/>
      <c r="EM921" s="7"/>
      <c r="EN921" s="7"/>
      <c r="EO921" s="7"/>
      <c r="EP921" s="7"/>
      <c r="EQ921" s="7"/>
      <c r="ER921" s="7"/>
      <c r="ES921" s="7"/>
      <c r="ET921" s="7"/>
      <c r="EU921" s="7"/>
      <c r="EV921" s="7"/>
      <c r="EW921" s="7"/>
      <c r="EX921" s="7"/>
      <c r="EY921" s="7"/>
      <c r="EZ921" s="7"/>
      <c r="FA921" s="7"/>
      <c r="FB921" s="7"/>
      <c r="FC921" s="7"/>
      <c r="FD921" s="7"/>
      <c r="FE921" s="7"/>
      <c r="FF921" s="7"/>
      <c r="FG921" s="7"/>
      <c r="FH921" s="7"/>
      <c r="FI921" s="7"/>
      <c r="FJ921" s="7"/>
      <c r="FK921" s="7"/>
      <c r="FL921" s="7"/>
      <c r="FM921" s="7"/>
      <c r="FN921" s="7"/>
      <c r="FO921" s="7"/>
      <c r="FP921" s="7"/>
      <c r="FQ921" s="7"/>
      <c r="FR921" s="7"/>
      <c r="FS921" s="7"/>
      <c r="FT921" s="7"/>
      <c r="FU921" s="7"/>
      <c r="FV921" s="7"/>
      <c r="FW921" s="7"/>
      <c r="FX921" s="7"/>
      <c r="FY921" s="7"/>
      <c r="FZ921" s="7"/>
      <c r="GA921" s="7"/>
      <c r="GB921" s="7"/>
      <c r="GC921" s="7"/>
      <c r="GD921" s="7"/>
      <c r="GE921" s="7"/>
      <c r="GF921" s="7"/>
      <c r="GG921" s="7"/>
      <c r="GH921" s="7"/>
      <c r="GI921" s="7"/>
      <c r="GJ921" s="7"/>
      <c r="GK921" s="7"/>
      <c r="GL921" s="7"/>
      <c r="GM921" s="7"/>
      <c r="GN921" s="7"/>
      <c r="GO921" s="7"/>
      <c r="GP921" s="7"/>
      <c r="GQ921" s="7"/>
      <c r="GR921" s="7"/>
      <c r="GS921" s="7"/>
      <c r="GT921" s="7"/>
      <c r="GU921" s="7"/>
      <c r="GV921" s="7"/>
      <c r="GW921" s="7"/>
      <c r="GX921" s="7"/>
      <c r="GY921" s="7"/>
      <c r="GZ921" s="7"/>
      <c r="HA921" s="7"/>
      <c r="HB921" s="7"/>
      <c r="HC921" s="7"/>
      <c r="HD921" s="7"/>
      <c r="HE921" s="7"/>
      <c r="HF921" s="7"/>
      <c r="HG921" s="7"/>
      <c r="HH921" s="7"/>
      <c r="HI921" s="7"/>
      <c r="HJ921" s="7"/>
      <c r="HK921" s="7"/>
      <c r="HL921" s="7"/>
      <c r="HM921" s="7"/>
      <c r="HN921" s="7"/>
      <c r="HO921" s="7"/>
      <c r="HP921" s="7"/>
      <c r="HQ921" s="7"/>
      <c r="HR921" s="7"/>
      <c r="HS921" s="7"/>
      <c r="HT921" s="7"/>
      <c r="HU921" s="7"/>
      <c r="HV921" s="7"/>
      <c r="HW921" s="7"/>
      <c r="HX921" s="7"/>
      <c r="HY921" s="7"/>
      <c r="HZ921" s="7"/>
      <c r="IA921" s="7"/>
      <c r="IB921" s="7"/>
      <c r="IC921" s="7"/>
      <c r="ID921" s="7"/>
      <c r="IE921" s="7"/>
      <c r="IF921" s="7"/>
      <c r="IG921" s="7"/>
      <c r="IH921" s="7"/>
      <c r="II921" s="7"/>
      <c r="IJ921" s="7"/>
      <c r="IK921" s="7"/>
      <c r="IL921" s="7"/>
      <c r="IM921" s="7"/>
      <c r="IN921" s="7"/>
      <c r="IO921" s="7"/>
      <c r="IP921" s="7"/>
      <c r="IQ921" s="7"/>
      <c r="IR921" s="7"/>
      <c r="IS921" s="7"/>
      <c r="IT921" s="7"/>
      <c r="IU921" s="7"/>
      <c r="IV921" s="7"/>
      <c r="IW921" s="7"/>
      <c r="IX921" s="7"/>
      <c r="IY921" s="7"/>
      <c r="IZ921" s="7"/>
      <c r="JA921" s="7"/>
      <c r="JB921" s="7"/>
      <c r="JC921" s="7"/>
      <c r="JD921" s="7"/>
      <c r="JE921" s="7"/>
      <c r="JF921" s="7"/>
      <c r="JG921" s="7"/>
      <c r="JH921" s="7"/>
      <c r="JI921" s="7"/>
      <c r="JJ921" s="7"/>
      <c r="JK921" s="7"/>
      <c r="JL921" s="7"/>
      <c r="JM921" s="7"/>
      <c r="JN921" s="7"/>
      <c r="JO921" s="7"/>
      <c r="JP921" s="7"/>
      <c r="JQ921" s="7"/>
      <c r="JR921" s="7"/>
      <c r="JS921" s="7"/>
      <c r="JT921" s="7"/>
      <c r="JU921" s="7"/>
      <c r="JV921" s="7"/>
      <c r="JW921" s="7"/>
      <c r="JX921" s="7"/>
      <c r="JY921" s="7"/>
      <c r="JZ921" s="7"/>
      <c r="KA921" s="7"/>
      <c r="KB921" s="7"/>
      <c r="KC921" s="7"/>
      <c r="KD921" s="7"/>
      <c r="KE921" s="7"/>
      <c r="KF921" s="7"/>
      <c r="KG921" s="7"/>
      <c r="KH921" s="7"/>
      <c r="KI921" s="7"/>
      <c r="KJ921" s="7"/>
      <c r="KK921" s="7"/>
      <c r="KL921" s="7"/>
      <c r="KM921" s="7"/>
      <c r="KN921" s="7"/>
      <c r="KO921" s="7"/>
      <c r="KP921" s="7"/>
      <c r="KQ921" s="7"/>
      <c r="KR921" s="7"/>
      <c r="KS921" s="7"/>
      <c r="KT921" s="7"/>
      <c r="KU921" s="7"/>
      <c r="KV921" s="7"/>
      <c r="KW921" s="7"/>
      <c r="KX921" s="7"/>
      <c r="KY921" s="7"/>
      <c r="KZ921" s="7"/>
      <c r="LA921" s="7"/>
      <c r="LB921" s="7"/>
      <c r="LC921" s="7"/>
      <c r="LD921" s="7"/>
      <c r="LE921" s="7"/>
      <c r="LF921" s="7"/>
      <c r="LG921" s="7"/>
      <c r="LH921" s="7"/>
      <c r="LI921" s="7"/>
      <c r="LJ921" s="7"/>
      <c r="LK921" s="7"/>
      <c r="LL921" s="7"/>
      <c r="LM921" s="7"/>
      <c r="LN921" s="7"/>
      <c r="LO921" s="7"/>
      <c r="LP921" s="7"/>
      <c r="LQ921" s="7"/>
      <c r="LR921" s="7"/>
      <c r="LS921" s="7"/>
      <c r="LT921" s="7"/>
      <c r="LU921" s="7"/>
      <c r="LV921" s="7"/>
      <c r="LW921" s="7"/>
      <c r="LX921" s="7"/>
      <c r="LY921" s="7"/>
      <c r="LZ921" s="7"/>
      <c r="MA921" s="7"/>
      <c r="MB921" s="7"/>
      <c r="MC921" s="7"/>
      <c r="MD921" s="7"/>
      <c r="ME921" s="7"/>
      <c r="MF921" s="7"/>
      <c r="MG921" s="7"/>
      <c r="MH921" s="7"/>
      <c r="MI921" s="7"/>
      <c r="MJ921" s="7"/>
      <c r="MK921" s="7"/>
      <c r="ML921" s="7"/>
      <c r="MM921" s="7"/>
      <c r="MN921" s="7"/>
      <c r="MO921" s="7"/>
      <c r="MP921" s="7"/>
      <c r="MQ921" s="7"/>
      <c r="MR921" s="7"/>
      <c r="MS921" s="7"/>
      <c r="MT921" s="7"/>
      <c r="MU921" s="7"/>
      <c r="MV921" s="7"/>
      <c r="MW921" s="7"/>
      <c r="MX921" s="7"/>
      <c r="MY921" s="7"/>
      <c r="MZ921" s="7"/>
      <c r="NA921" s="7"/>
      <c r="NB921" s="7"/>
      <c r="NC921" s="7"/>
      <c r="ND921" s="7"/>
      <c r="NE921" s="7"/>
      <c r="NF921" s="7"/>
      <c r="NG921" s="7"/>
      <c r="NH921" s="7"/>
      <c r="NI921" s="7"/>
      <c r="NJ921" s="7"/>
      <c r="NK921" s="7"/>
      <c r="NL921" s="7"/>
      <c r="NM921" s="7"/>
      <c r="NN921" s="7"/>
      <c r="NO921" s="7"/>
      <c r="NP921" s="7"/>
      <c r="NQ921" s="7"/>
      <c r="NR921" s="7"/>
      <c r="NS921" s="7"/>
      <c r="NT921" s="7"/>
      <c r="NU921" s="7"/>
      <c r="NV921" s="7"/>
      <c r="NW921" s="7"/>
      <c r="NX921" s="7"/>
      <c r="NY921" s="7"/>
      <c r="NZ921" s="7"/>
      <c r="OA921" s="7"/>
      <c r="OB921" s="7"/>
      <c r="OC921" s="7"/>
      <c r="OD921" s="7"/>
      <c r="OE921" s="7"/>
      <c r="OF921" s="7"/>
      <c r="OG921" s="7"/>
      <c r="OH921" s="7"/>
      <c r="OI921" s="7"/>
      <c r="OJ921" s="7"/>
      <c r="OK921" s="7"/>
      <c r="OL921" s="7"/>
      <c r="OM921" s="7"/>
      <c r="ON921" s="7"/>
      <c r="OO921" s="7"/>
      <c r="OP921" s="7"/>
      <c r="OQ921" s="7"/>
      <c r="OR921" s="7"/>
      <c r="OS921" s="7"/>
      <c r="OT921" s="7"/>
      <c r="OU921" s="7"/>
      <c r="OV921" s="7"/>
      <c r="OW921" s="7"/>
      <c r="OX921" s="7"/>
      <c r="OY921" s="7"/>
      <c r="OZ921" s="7"/>
      <c r="PA921" s="7"/>
      <c r="PB921" s="7"/>
      <c r="PC921" s="7"/>
      <c r="PD921" s="7"/>
      <c r="PE921" s="7"/>
      <c r="PF921" s="7"/>
      <c r="PG921" s="7"/>
      <c r="PH921" s="7"/>
      <c r="PI921" s="7"/>
      <c r="PJ921" s="7"/>
      <c r="PK921" s="7"/>
      <c r="PL921" s="7"/>
      <c r="PM921" s="7"/>
      <c r="PN921" s="7"/>
      <c r="PO921" s="7"/>
      <c r="PP921" s="7"/>
      <c r="PQ921" s="7"/>
      <c r="PR921" s="7"/>
      <c r="PS921" s="7"/>
      <c r="PT921" s="7"/>
      <c r="PU921" s="7"/>
      <c r="PV921" s="7"/>
      <c r="PW921" s="7"/>
      <c r="PX921" s="7"/>
      <c r="PY921" s="7"/>
      <c r="PZ921" s="7"/>
      <c r="QA921" s="7"/>
      <c r="QB921" s="7"/>
      <c r="QC921" s="7"/>
      <c r="QD921" s="7"/>
      <c r="QE921" s="7"/>
      <c r="QF921" s="7"/>
      <c r="QG921" s="7"/>
      <c r="QH921" s="7"/>
      <c r="QI921" s="7"/>
      <c r="QJ921" s="7"/>
      <c r="QK921" s="7"/>
      <c r="QL921" s="7"/>
      <c r="QM921" s="7"/>
      <c r="QN921" s="7"/>
      <c r="QO921" s="7"/>
      <c r="QP921" s="7"/>
      <c r="QQ921" s="7"/>
      <c r="QR921" s="7"/>
      <c r="QS921" s="7"/>
      <c r="QT921" s="7"/>
      <c r="QU921" s="7"/>
      <c r="QV921" s="7"/>
      <c r="QW921" s="7"/>
      <c r="QX921" s="7"/>
      <c r="QY921" s="7"/>
      <c r="QZ921" s="7"/>
      <c r="RA921" s="7"/>
      <c r="RB921" s="7"/>
      <c r="RC921" s="7"/>
      <c r="RD921" s="7"/>
      <c r="RE921" s="7"/>
      <c r="RF921" s="7"/>
      <c r="RG921" s="7"/>
      <c r="RH921" s="7"/>
      <c r="RI921" s="7"/>
      <c r="RJ921" s="7"/>
      <c r="RK921" s="7"/>
      <c r="RL921" s="7"/>
      <c r="RM921" s="7"/>
      <c r="RN921" s="7"/>
      <c r="RO921" s="7"/>
      <c r="RP921" s="7"/>
      <c r="RQ921" s="7"/>
      <c r="RR921" s="7"/>
      <c r="RS921" s="7"/>
      <c r="RT921" s="7"/>
      <c r="RU921" s="7"/>
      <c r="RV921" s="7"/>
      <c r="RW921" s="7"/>
      <c r="RX921" s="7"/>
      <c r="RY921" s="7"/>
      <c r="RZ921" s="7"/>
      <c r="SA921" s="7"/>
      <c r="SB921" s="7"/>
      <c r="SC921" s="7"/>
      <c r="SD921" s="7"/>
      <c r="SE921" s="7"/>
      <c r="SF921" s="7"/>
      <c r="SG921" s="7"/>
      <c r="SH921" s="7"/>
      <c r="SI921" s="7"/>
      <c r="SJ921" s="7"/>
      <c r="SK921" s="7"/>
    </row>
    <row r="922" ht="14.2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  <c r="DT922" s="7"/>
      <c r="DU922" s="7"/>
      <c r="DV922" s="7"/>
      <c r="DW922" s="7"/>
      <c r="DX922" s="7"/>
      <c r="DY922" s="7"/>
      <c r="DZ922" s="7"/>
      <c r="EA922" s="7"/>
      <c r="EB922" s="7"/>
      <c r="EC922" s="7"/>
      <c r="ED922" s="7"/>
      <c r="EE922" s="7"/>
      <c r="EF922" s="7"/>
      <c r="EG922" s="7"/>
      <c r="EH922" s="7"/>
      <c r="EI922" s="7"/>
      <c r="EJ922" s="7"/>
      <c r="EK922" s="7"/>
      <c r="EL922" s="7"/>
      <c r="EM922" s="7"/>
      <c r="EN922" s="7"/>
      <c r="EO922" s="7"/>
      <c r="EP922" s="7"/>
      <c r="EQ922" s="7"/>
      <c r="ER922" s="7"/>
      <c r="ES922" s="7"/>
      <c r="ET922" s="7"/>
      <c r="EU922" s="7"/>
      <c r="EV922" s="7"/>
      <c r="EW922" s="7"/>
      <c r="EX922" s="7"/>
      <c r="EY922" s="7"/>
      <c r="EZ922" s="7"/>
      <c r="FA922" s="7"/>
      <c r="FB922" s="7"/>
      <c r="FC922" s="7"/>
      <c r="FD922" s="7"/>
      <c r="FE922" s="7"/>
      <c r="FF922" s="7"/>
      <c r="FG922" s="7"/>
      <c r="FH922" s="7"/>
      <c r="FI922" s="7"/>
      <c r="FJ922" s="7"/>
      <c r="FK922" s="7"/>
      <c r="FL922" s="7"/>
      <c r="FM922" s="7"/>
      <c r="FN922" s="7"/>
      <c r="FO922" s="7"/>
      <c r="FP922" s="7"/>
      <c r="FQ922" s="7"/>
      <c r="FR922" s="7"/>
      <c r="FS922" s="7"/>
      <c r="FT922" s="7"/>
      <c r="FU922" s="7"/>
      <c r="FV922" s="7"/>
      <c r="FW922" s="7"/>
      <c r="FX922" s="7"/>
      <c r="FY922" s="7"/>
      <c r="FZ922" s="7"/>
      <c r="GA922" s="7"/>
      <c r="GB922" s="7"/>
      <c r="GC922" s="7"/>
      <c r="GD922" s="7"/>
      <c r="GE922" s="7"/>
      <c r="GF922" s="7"/>
      <c r="GG922" s="7"/>
      <c r="GH922" s="7"/>
      <c r="GI922" s="7"/>
      <c r="GJ922" s="7"/>
      <c r="GK922" s="7"/>
      <c r="GL922" s="7"/>
      <c r="GM922" s="7"/>
      <c r="GN922" s="7"/>
      <c r="GO922" s="7"/>
      <c r="GP922" s="7"/>
      <c r="GQ922" s="7"/>
      <c r="GR922" s="7"/>
      <c r="GS922" s="7"/>
      <c r="GT922" s="7"/>
      <c r="GU922" s="7"/>
      <c r="GV922" s="7"/>
      <c r="GW922" s="7"/>
      <c r="GX922" s="7"/>
      <c r="GY922" s="7"/>
      <c r="GZ922" s="7"/>
      <c r="HA922" s="7"/>
      <c r="HB922" s="7"/>
      <c r="HC922" s="7"/>
      <c r="HD922" s="7"/>
      <c r="HE922" s="7"/>
      <c r="HF922" s="7"/>
      <c r="HG922" s="7"/>
      <c r="HH922" s="7"/>
      <c r="HI922" s="7"/>
      <c r="HJ922" s="7"/>
      <c r="HK922" s="7"/>
      <c r="HL922" s="7"/>
      <c r="HM922" s="7"/>
      <c r="HN922" s="7"/>
      <c r="HO922" s="7"/>
      <c r="HP922" s="7"/>
      <c r="HQ922" s="7"/>
      <c r="HR922" s="7"/>
      <c r="HS922" s="7"/>
      <c r="HT922" s="7"/>
      <c r="HU922" s="7"/>
      <c r="HV922" s="7"/>
      <c r="HW922" s="7"/>
      <c r="HX922" s="7"/>
      <c r="HY922" s="7"/>
      <c r="HZ922" s="7"/>
      <c r="IA922" s="7"/>
      <c r="IB922" s="7"/>
      <c r="IC922" s="7"/>
      <c r="ID922" s="7"/>
      <c r="IE922" s="7"/>
      <c r="IF922" s="7"/>
      <c r="IG922" s="7"/>
      <c r="IH922" s="7"/>
      <c r="II922" s="7"/>
      <c r="IJ922" s="7"/>
      <c r="IK922" s="7"/>
      <c r="IL922" s="7"/>
      <c r="IM922" s="7"/>
      <c r="IN922" s="7"/>
      <c r="IO922" s="7"/>
      <c r="IP922" s="7"/>
      <c r="IQ922" s="7"/>
      <c r="IR922" s="7"/>
      <c r="IS922" s="7"/>
      <c r="IT922" s="7"/>
      <c r="IU922" s="7"/>
      <c r="IV922" s="7"/>
      <c r="IW922" s="7"/>
      <c r="IX922" s="7"/>
      <c r="IY922" s="7"/>
      <c r="IZ922" s="7"/>
      <c r="JA922" s="7"/>
      <c r="JB922" s="7"/>
      <c r="JC922" s="7"/>
      <c r="JD922" s="7"/>
      <c r="JE922" s="7"/>
      <c r="JF922" s="7"/>
      <c r="JG922" s="7"/>
      <c r="JH922" s="7"/>
      <c r="JI922" s="7"/>
      <c r="JJ922" s="7"/>
      <c r="JK922" s="7"/>
      <c r="JL922" s="7"/>
      <c r="JM922" s="7"/>
      <c r="JN922" s="7"/>
      <c r="JO922" s="7"/>
      <c r="JP922" s="7"/>
      <c r="JQ922" s="7"/>
      <c r="JR922" s="7"/>
      <c r="JS922" s="7"/>
      <c r="JT922" s="7"/>
      <c r="JU922" s="7"/>
      <c r="JV922" s="7"/>
      <c r="JW922" s="7"/>
      <c r="JX922" s="7"/>
      <c r="JY922" s="7"/>
      <c r="JZ922" s="7"/>
      <c r="KA922" s="7"/>
      <c r="KB922" s="7"/>
      <c r="KC922" s="7"/>
      <c r="KD922" s="7"/>
      <c r="KE922" s="7"/>
      <c r="KF922" s="7"/>
      <c r="KG922" s="7"/>
      <c r="KH922" s="7"/>
      <c r="KI922" s="7"/>
      <c r="KJ922" s="7"/>
      <c r="KK922" s="7"/>
      <c r="KL922" s="7"/>
      <c r="KM922" s="7"/>
      <c r="KN922" s="7"/>
      <c r="KO922" s="7"/>
      <c r="KP922" s="7"/>
      <c r="KQ922" s="7"/>
      <c r="KR922" s="7"/>
      <c r="KS922" s="7"/>
      <c r="KT922" s="7"/>
      <c r="KU922" s="7"/>
      <c r="KV922" s="7"/>
      <c r="KW922" s="7"/>
      <c r="KX922" s="7"/>
      <c r="KY922" s="7"/>
      <c r="KZ922" s="7"/>
      <c r="LA922" s="7"/>
      <c r="LB922" s="7"/>
      <c r="LC922" s="7"/>
      <c r="LD922" s="7"/>
      <c r="LE922" s="7"/>
      <c r="LF922" s="7"/>
      <c r="LG922" s="7"/>
      <c r="LH922" s="7"/>
      <c r="LI922" s="7"/>
      <c r="LJ922" s="7"/>
      <c r="LK922" s="7"/>
      <c r="LL922" s="7"/>
      <c r="LM922" s="7"/>
      <c r="LN922" s="7"/>
      <c r="LO922" s="7"/>
      <c r="LP922" s="7"/>
      <c r="LQ922" s="7"/>
      <c r="LR922" s="7"/>
      <c r="LS922" s="7"/>
      <c r="LT922" s="7"/>
      <c r="LU922" s="7"/>
      <c r="LV922" s="7"/>
      <c r="LW922" s="7"/>
      <c r="LX922" s="7"/>
      <c r="LY922" s="7"/>
      <c r="LZ922" s="7"/>
      <c r="MA922" s="7"/>
      <c r="MB922" s="7"/>
      <c r="MC922" s="7"/>
      <c r="MD922" s="7"/>
      <c r="ME922" s="7"/>
      <c r="MF922" s="7"/>
      <c r="MG922" s="7"/>
      <c r="MH922" s="7"/>
      <c r="MI922" s="7"/>
      <c r="MJ922" s="7"/>
      <c r="MK922" s="7"/>
      <c r="ML922" s="7"/>
      <c r="MM922" s="7"/>
      <c r="MN922" s="7"/>
      <c r="MO922" s="7"/>
      <c r="MP922" s="7"/>
      <c r="MQ922" s="7"/>
      <c r="MR922" s="7"/>
      <c r="MS922" s="7"/>
      <c r="MT922" s="7"/>
      <c r="MU922" s="7"/>
      <c r="MV922" s="7"/>
      <c r="MW922" s="7"/>
      <c r="MX922" s="7"/>
      <c r="MY922" s="7"/>
      <c r="MZ922" s="7"/>
      <c r="NA922" s="7"/>
      <c r="NB922" s="7"/>
      <c r="NC922" s="7"/>
      <c r="ND922" s="7"/>
      <c r="NE922" s="7"/>
      <c r="NF922" s="7"/>
      <c r="NG922" s="7"/>
      <c r="NH922" s="7"/>
      <c r="NI922" s="7"/>
      <c r="NJ922" s="7"/>
      <c r="NK922" s="7"/>
      <c r="NL922" s="7"/>
      <c r="NM922" s="7"/>
      <c r="NN922" s="7"/>
      <c r="NO922" s="7"/>
      <c r="NP922" s="7"/>
      <c r="NQ922" s="7"/>
      <c r="NR922" s="7"/>
      <c r="NS922" s="7"/>
      <c r="NT922" s="7"/>
      <c r="NU922" s="7"/>
      <c r="NV922" s="7"/>
      <c r="NW922" s="7"/>
      <c r="NX922" s="7"/>
      <c r="NY922" s="7"/>
      <c r="NZ922" s="7"/>
      <c r="OA922" s="7"/>
      <c r="OB922" s="7"/>
      <c r="OC922" s="7"/>
      <c r="OD922" s="7"/>
      <c r="OE922" s="7"/>
      <c r="OF922" s="7"/>
      <c r="OG922" s="7"/>
      <c r="OH922" s="7"/>
      <c r="OI922" s="7"/>
      <c r="OJ922" s="7"/>
      <c r="OK922" s="7"/>
      <c r="OL922" s="7"/>
      <c r="OM922" s="7"/>
      <c r="ON922" s="7"/>
      <c r="OO922" s="7"/>
      <c r="OP922" s="7"/>
      <c r="OQ922" s="7"/>
      <c r="OR922" s="7"/>
      <c r="OS922" s="7"/>
      <c r="OT922" s="7"/>
      <c r="OU922" s="7"/>
      <c r="OV922" s="7"/>
      <c r="OW922" s="7"/>
      <c r="OX922" s="7"/>
      <c r="OY922" s="7"/>
      <c r="OZ922" s="7"/>
      <c r="PA922" s="7"/>
      <c r="PB922" s="7"/>
      <c r="PC922" s="7"/>
      <c r="PD922" s="7"/>
      <c r="PE922" s="7"/>
      <c r="PF922" s="7"/>
      <c r="PG922" s="7"/>
      <c r="PH922" s="7"/>
      <c r="PI922" s="7"/>
      <c r="PJ922" s="7"/>
      <c r="PK922" s="7"/>
      <c r="PL922" s="7"/>
      <c r="PM922" s="7"/>
      <c r="PN922" s="7"/>
      <c r="PO922" s="7"/>
      <c r="PP922" s="7"/>
      <c r="PQ922" s="7"/>
      <c r="PR922" s="7"/>
      <c r="PS922" s="7"/>
      <c r="PT922" s="7"/>
      <c r="PU922" s="7"/>
      <c r="PV922" s="7"/>
      <c r="PW922" s="7"/>
      <c r="PX922" s="7"/>
      <c r="PY922" s="7"/>
      <c r="PZ922" s="7"/>
      <c r="QA922" s="7"/>
      <c r="QB922" s="7"/>
      <c r="QC922" s="7"/>
      <c r="QD922" s="7"/>
      <c r="QE922" s="7"/>
      <c r="QF922" s="7"/>
      <c r="QG922" s="7"/>
      <c r="QH922" s="7"/>
      <c r="QI922" s="7"/>
      <c r="QJ922" s="7"/>
      <c r="QK922" s="7"/>
      <c r="QL922" s="7"/>
      <c r="QM922" s="7"/>
      <c r="QN922" s="7"/>
      <c r="QO922" s="7"/>
      <c r="QP922" s="7"/>
      <c r="QQ922" s="7"/>
      <c r="QR922" s="7"/>
      <c r="QS922" s="7"/>
      <c r="QT922" s="7"/>
      <c r="QU922" s="7"/>
      <c r="QV922" s="7"/>
      <c r="QW922" s="7"/>
      <c r="QX922" s="7"/>
      <c r="QY922" s="7"/>
      <c r="QZ922" s="7"/>
      <c r="RA922" s="7"/>
      <c r="RB922" s="7"/>
      <c r="RC922" s="7"/>
      <c r="RD922" s="7"/>
      <c r="RE922" s="7"/>
      <c r="RF922" s="7"/>
      <c r="RG922" s="7"/>
      <c r="RH922" s="7"/>
      <c r="RI922" s="7"/>
      <c r="RJ922" s="7"/>
      <c r="RK922" s="7"/>
      <c r="RL922" s="7"/>
      <c r="RM922" s="7"/>
      <c r="RN922" s="7"/>
      <c r="RO922" s="7"/>
      <c r="RP922" s="7"/>
      <c r="RQ922" s="7"/>
      <c r="RR922" s="7"/>
      <c r="RS922" s="7"/>
      <c r="RT922" s="7"/>
      <c r="RU922" s="7"/>
      <c r="RV922" s="7"/>
      <c r="RW922" s="7"/>
      <c r="RX922" s="7"/>
      <c r="RY922" s="7"/>
      <c r="RZ922" s="7"/>
      <c r="SA922" s="7"/>
      <c r="SB922" s="7"/>
      <c r="SC922" s="7"/>
      <c r="SD922" s="7"/>
      <c r="SE922" s="7"/>
      <c r="SF922" s="7"/>
      <c r="SG922" s="7"/>
      <c r="SH922" s="7"/>
      <c r="SI922" s="7"/>
      <c r="SJ922" s="7"/>
      <c r="SK922" s="7"/>
    </row>
    <row r="923" ht="14.2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  <c r="DT923" s="7"/>
      <c r="DU923" s="7"/>
      <c r="DV923" s="7"/>
      <c r="DW923" s="7"/>
      <c r="DX923" s="7"/>
      <c r="DY923" s="7"/>
      <c r="DZ923" s="7"/>
      <c r="EA923" s="7"/>
      <c r="EB923" s="7"/>
      <c r="EC923" s="7"/>
      <c r="ED923" s="7"/>
      <c r="EE923" s="7"/>
      <c r="EF923" s="7"/>
      <c r="EG923" s="7"/>
      <c r="EH923" s="7"/>
      <c r="EI923" s="7"/>
      <c r="EJ923" s="7"/>
      <c r="EK923" s="7"/>
      <c r="EL923" s="7"/>
      <c r="EM923" s="7"/>
      <c r="EN923" s="7"/>
      <c r="EO923" s="7"/>
      <c r="EP923" s="7"/>
      <c r="EQ923" s="7"/>
      <c r="ER923" s="7"/>
      <c r="ES923" s="7"/>
      <c r="ET923" s="7"/>
      <c r="EU923" s="7"/>
      <c r="EV923" s="7"/>
      <c r="EW923" s="7"/>
      <c r="EX923" s="7"/>
      <c r="EY923" s="7"/>
      <c r="EZ923" s="7"/>
      <c r="FA923" s="7"/>
      <c r="FB923" s="7"/>
      <c r="FC923" s="7"/>
      <c r="FD923" s="7"/>
      <c r="FE923" s="7"/>
      <c r="FF923" s="7"/>
      <c r="FG923" s="7"/>
      <c r="FH923" s="7"/>
      <c r="FI923" s="7"/>
      <c r="FJ923" s="7"/>
      <c r="FK923" s="7"/>
      <c r="FL923" s="7"/>
      <c r="FM923" s="7"/>
      <c r="FN923" s="7"/>
      <c r="FO923" s="7"/>
      <c r="FP923" s="7"/>
      <c r="FQ923" s="7"/>
      <c r="FR923" s="7"/>
      <c r="FS923" s="7"/>
      <c r="FT923" s="7"/>
      <c r="FU923" s="7"/>
      <c r="FV923" s="7"/>
      <c r="FW923" s="7"/>
      <c r="FX923" s="7"/>
      <c r="FY923" s="7"/>
      <c r="FZ923" s="7"/>
      <c r="GA923" s="7"/>
      <c r="GB923" s="7"/>
      <c r="GC923" s="7"/>
      <c r="GD923" s="7"/>
      <c r="GE923" s="7"/>
      <c r="GF923" s="7"/>
      <c r="GG923" s="7"/>
      <c r="GH923" s="7"/>
      <c r="GI923" s="7"/>
      <c r="GJ923" s="7"/>
      <c r="GK923" s="7"/>
      <c r="GL923" s="7"/>
      <c r="GM923" s="7"/>
      <c r="GN923" s="7"/>
      <c r="GO923" s="7"/>
      <c r="GP923" s="7"/>
      <c r="GQ923" s="7"/>
      <c r="GR923" s="7"/>
      <c r="GS923" s="7"/>
      <c r="GT923" s="7"/>
      <c r="GU923" s="7"/>
      <c r="GV923" s="7"/>
      <c r="GW923" s="7"/>
      <c r="GX923" s="7"/>
      <c r="GY923" s="7"/>
      <c r="GZ923" s="7"/>
      <c r="HA923" s="7"/>
      <c r="HB923" s="7"/>
      <c r="HC923" s="7"/>
      <c r="HD923" s="7"/>
      <c r="HE923" s="7"/>
      <c r="HF923" s="7"/>
      <c r="HG923" s="7"/>
      <c r="HH923" s="7"/>
      <c r="HI923" s="7"/>
      <c r="HJ923" s="7"/>
      <c r="HK923" s="7"/>
      <c r="HL923" s="7"/>
      <c r="HM923" s="7"/>
      <c r="HN923" s="7"/>
      <c r="HO923" s="7"/>
      <c r="HP923" s="7"/>
      <c r="HQ923" s="7"/>
      <c r="HR923" s="7"/>
      <c r="HS923" s="7"/>
      <c r="HT923" s="7"/>
      <c r="HU923" s="7"/>
      <c r="HV923" s="7"/>
      <c r="HW923" s="7"/>
      <c r="HX923" s="7"/>
      <c r="HY923" s="7"/>
      <c r="HZ923" s="7"/>
      <c r="IA923" s="7"/>
      <c r="IB923" s="7"/>
      <c r="IC923" s="7"/>
      <c r="ID923" s="7"/>
      <c r="IE923" s="7"/>
      <c r="IF923" s="7"/>
      <c r="IG923" s="7"/>
      <c r="IH923" s="7"/>
      <c r="II923" s="7"/>
      <c r="IJ923" s="7"/>
      <c r="IK923" s="7"/>
      <c r="IL923" s="7"/>
      <c r="IM923" s="7"/>
      <c r="IN923" s="7"/>
      <c r="IO923" s="7"/>
      <c r="IP923" s="7"/>
      <c r="IQ923" s="7"/>
      <c r="IR923" s="7"/>
      <c r="IS923" s="7"/>
      <c r="IT923" s="7"/>
      <c r="IU923" s="7"/>
      <c r="IV923" s="7"/>
      <c r="IW923" s="7"/>
      <c r="IX923" s="7"/>
      <c r="IY923" s="7"/>
      <c r="IZ923" s="7"/>
      <c r="JA923" s="7"/>
      <c r="JB923" s="7"/>
      <c r="JC923" s="7"/>
      <c r="JD923" s="7"/>
      <c r="JE923" s="7"/>
      <c r="JF923" s="7"/>
      <c r="JG923" s="7"/>
      <c r="JH923" s="7"/>
      <c r="JI923" s="7"/>
      <c r="JJ923" s="7"/>
      <c r="JK923" s="7"/>
      <c r="JL923" s="7"/>
      <c r="JM923" s="7"/>
      <c r="JN923" s="7"/>
      <c r="JO923" s="7"/>
      <c r="JP923" s="7"/>
      <c r="JQ923" s="7"/>
      <c r="JR923" s="7"/>
      <c r="JS923" s="7"/>
      <c r="JT923" s="7"/>
      <c r="JU923" s="7"/>
      <c r="JV923" s="7"/>
      <c r="JW923" s="7"/>
      <c r="JX923" s="7"/>
      <c r="JY923" s="7"/>
      <c r="JZ923" s="7"/>
      <c r="KA923" s="7"/>
      <c r="KB923" s="7"/>
      <c r="KC923" s="7"/>
      <c r="KD923" s="7"/>
      <c r="KE923" s="7"/>
      <c r="KF923" s="7"/>
      <c r="KG923" s="7"/>
      <c r="KH923" s="7"/>
      <c r="KI923" s="7"/>
      <c r="KJ923" s="7"/>
      <c r="KK923" s="7"/>
      <c r="KL923" s="7"/>
      <c r="KM923" s="7"/>
      <c r="KN923" s="7"/>
      <c r="KO923" s="7"/>
      <c r="KP923" s="7"/>
      <c r="KQ923" s="7"/>
      <c r="KR923" s="7"/>
      <c r="KS923" s="7"/>
      <c r="KT923" s="7"/>
      <c r="KU923" s="7"/>
      <c r="KV923" s="7"/>
      <c r="KW923" s="7"/>
      <c r="KX923" s="7"/>
      <c r="KY923" s="7"/>
      <c r="KZ923" s="7"/>
      <c r="LA923" s="7"/>
      <c r="LB923" s="7"/>
      <c r="LC923" s="7"/>
      <c r="LD923" s="7"/>
      <c r="LE923" s="7"/>
      <c r="LF923" s="7"/>
      <c r="LG923" s="7"/>
      <c r="LH923" s="7"/>
      <c r="LI923" s="7"/>
      <c r="LJ923" s="7"/>
      <c r="LK923" s="7"/>
      <c r="LL923" s="7"/>
      <c r="LM923" s="7"/>
      <c r="LN923" s="7"/>
      <c r="LO923" s="7"/>
      <c r="LP923" s="7"/>
      <c r="LQ923" s="7"/>
      <c r="LR923" s="7"/>
      <c r="LS923" s="7"/>
      <c r="LT923" s="7"/>
      <c r="LU923" s="7"/>
      <c r="LV923" s="7"/>
      <c r="LW923" s="7"/>
      <c r="LX923" s="7"/>
      <c r="LY923" s="7"/>
      <c r="LZ923" s="7"/>
      <c r="MA923" s="7"/>
      <c r="MB923" s="7"/>
      <c r="MC923" s="7"/>
      <c r="MD923" s="7"/>
      <c r="ME923" s="7"/>
      <c r="MF923" s="7"/>
      <c r="MG923" s="7"/>
      <c r="MH923" s="7"/>
      <c r="MI923" s="7"/>
      <c r="MJ923" s="7"/>
      <c r="MK923" s="7"/>
      <c r="ML923" s="7"/>
      <c r="MM923" s="7"/>
      <c r="MN923" s="7"/>
      <c r="MO923" s="7"/>
      <c r="MP923" s="7"/>
      <c r="MQ923" s="7"/>
      <c r="MR923" s="7"/>
      <c r="MS923" s="7"/>
      <c r="MT923" s="7"/>
      <c r="MU923" s="7"/>
      <c r="MV923" s="7"/>
      <c r="MW923" s="7"/>
      <c r="MX923" s="7"/>
      <c r="MY923" s="7"/>
      <c r="MZ923" s="7"/>
      <c r="NA923" s="7"/>
      <c r="NB923" s="7"/>
      <c r="NC923" s="7"/>
      <c r="ND923" s="7"/>
      <c r="NE923" s="7"/>
      <c r="NF923" s="7"/>
      <c r="NG923" s="7"/>
      <c r="NH923" s="7"/>
      <c r="NI923" s="7"/>
      <c r="NJ923" s="7"/>
      <c r="NK923" s="7"/>
      <c r="NL923" s="7"/>
      <c r="NM923" s="7"/>
      <c r="NN923" s="7"/>
      <c r="NO923" s="7"/>
      <c r="NP923" s="7"/>
      <c r="NQ923" s="7"/>
      <c r="NR923" s="7"/>
      <c r="NS923" s="7"/>
      <c r="NT923" s="7"/>
      <c r="NU923" s="7"/>
      <c r="NV923" s="7"/>
      <c r="NW923" s="7"/>
      <c r="NX923" s="7"/>
      <c r="NY923" s="7"/>
      <c r="NZ923" s="7"/>
      <c r="OA923" s="7"/>
      <c r="OB923" s="7"/>
      <c r="OC923" s="7"/>
      <c r="OD923" s="7"/>
      <c r="OE923" s="7"/>
      <c r="OF923" s="7"/>
      <c r="OG923" s="7"/>
      <c r="OH923" s="7"/>
      <c r="OI923" s="7"/>
      <c r="OJ923" s="7"/>
      <c r="OK923" s="7"/>
      <c r="OL923" s="7"/>
      <c r="OM923" s="7"/>
      <c r="ON923" s="7"/>
      <c r="OO923" s="7"/>
      <c r="OP923" s="7"/>
      <c r="OQ923" s="7"/>
      <c r="OR923" s="7"/>
      <c r="OS923" s="7"/>
      <c r="OT923" s="7"/>
      <c r="OU923" s="7"/>
      <c r="OV923" s="7"/>
      <c r="OW923" s="7"/>
      <c r="OX923" s="7"/>
      <c r="OY923" s="7"/>
      <c r="OZ923" s="7"/>
      <c r="PA923" s="7"/>
      <c r="PB923" s="7"/>
      <c r="PC923" s="7"/>
      <c r="PD923" s="7"/>
      <c r="PE923" s="7"/>
      <c r="PF923" s="7"/>
      <c r="PG923" s="7"/>
      <c r="PH923" s="7"/>
      <c r="PI923" s="7"/>
      <c r="PJ923" s="7"/>
      <c r="PK923" s="7"/>
      <c r="PL923" s="7"/>
      <c r="PM923" s="7"/>
      <c r="PN923" s="7"/>
      <c r="PO923" s="7"/>
      <c r="PP923" s="7"/>
      <c r="PQ923" s="7"/>
      <c r="PR923" s="7"/>
      <c r="PS923" s="7"/>
      <c r="PT923" s="7"/>
      <c r="PU923" s="7"/>
      <c r="PV923" s="7"/>
      <c r="PW923" s="7"/>
      <c r="PX923" s="7"/>
      <c r="PY923" s="7"/>
      <c r="PZ923" s="7"/>
      <c r="QA923" s="7"/>
      <c r="QB923" s="7"/>
      <c r="QC923" s="7"/>
      <c r="QD923" s="7"/>
      <c r="QE923" s="7"/>
      <c r="QF923" s="7"/>
      <c r="QG923" s="7"/>
      <c r="QH923" s="7"/>
      <c r="QI923" s="7"/>
      <c r="QJ923" s="7"/>
      <c r="QK923" s="7"/>
      <c r="QL923" s="7"/>
      <c r="QM923" s="7"/>
      <c r="QN923" s="7"/>
      <c r="QO923" s="7"/>
      <c r="QP923" s="7"/>
      <c r="QQ923" s="7"/>
      <c r="QR923" s="7"/>
      <c r="QS923" s="7"/>
      <c r="QT923" s="7"/>
      <c r="QU923" s="7"/>
      <c r="QV923" s="7"/>
      <c r="QW923" s="7"/>
      <c r="QX923" s="7"/>
      <c r="QY923" s="7"/>
      <c r="QZ923" s="7"/>
      <c r="RA923" s="7"/>
      <c r="RB923" s="7"/>
      <c r="RC923" s="7"/>
      <c r="RD923" s="7"/>
      <c r="RE923" s="7"/>
      <c r="RF923" s="7"/>
      <c r="RG923" s="7"/>
      <c r="RH923" s="7"/>
      <c r="RI923" s="7"/>
      <c r="RJ923" s="7"/>
      <c r="RK923" s="7"/>
      <c r="RL923" s="7"/>
      <c r="RM923" s="7"/>
      <c r="RN923" s="7"/>
      <c r="RO923" s="7"/>
      <c r="RP923" s="7"/>
      <c r="RQ923" s="7"/>
      <c r="RR923" s="7"/>
      <c r="RS923" s="7"/>
      <c r="RT923" s="7"/>
      <c r="RU923" s="7"/>
      <c r="RV923" s="7"/>
      <c r="RW923" s="7"/>
      <c r="RX923" s="7"/>
      <c r="RY923" s="7"/>
      <c r="RZ923" s="7"/>
      <c r="SA923" s="7"/>
      <c r="SB923" s="7"/>
      <c r="SC923" s="7"/>
      <c r="SD923" s="7"/>
      <c r="SE923" s="7"/>
      <c r="SF923" s="7"/>
      <c r="SG923" s="7"/>
      <c r="SH923" s="7"/>
      <c r="SI923" s="7"/>
      <c r="SJ923" s="7"/>
      <c r="SK923" s="7"/>
    </row>
    <row r="924" ht="14.2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  <c r="DT924" s="7"/>
      <c r="DU924" s="7"/>
      <c r="DV924" s="7"/>
      <c r="DW924" s="7"/>
      <c r="DX924" s="7"/>
      <c r="DY924" s="7"/>
      <c r="DZ924" s="7"/>
      <c r="EA924" s="7"/>
      <c r="EB924" s="7"/>
      <c r="EC924" s="7"/>
      <c r="ED924" s="7"/>
      <c r="EE924" s="7"/>
      <c r="EF924" s="7"/>
      <c r="EG924" s="7"/>
      <c r="EH924" s="7"/>
      <c r="EI924" s="7"/>
      <c r="EJ924" s="7"/>
      <c r="EK924" s="7"/>
      <c r="EL924" s="7"/>
      <c r="EM924" s="7"/>
      <c r="EN924" s="7"/>
      <c r="EO924" s="7"/>
      <c r="EP924" s="7"/>
      <c r="EQ924" s="7"/>
      <c r="ER924" s="7"/>
      <c r="ES924" s="7"/>
      <c r="ET924" s="7"/>
      <c r="EU924" s="7"/>
      <c r="EV924" s="7"/>
      <c r="EW924" s="7"/>
      <c r="EX924" s="7"/>
      <c r="EY924" s="7"/>
      <c r="EZ924" s="7"/>
      <c r="FA924" s="7"/>
      <c r="FB924" s="7"/>
      <c r="FC924" s="7"/>
      <c r="FD924" s="7"/>
      <c r="FE924" s="7"/>
      <c r="FF924" s="7"/>
      <c r="FG924" s="7"/>
      <c r="FH924" s="7"/>
      <c r="FI924" s="7"/>
      <c r="FJ924" s="7"/>
      <c r="FK924" s="7"/>
      <c r="FL924" s="7"/>
      <c r="FM924" s="7"/>
      <c r="FN924" s="7"/>
      <c r="FO924" s="7"/>
      <c r="FP924" s="7"/>
      <c r="FQ924" s="7"/>
      <c r="FR924" s="7"/>
      <c r="FS924" s="7"/>
      <c r="FT924" s="7"/>
      <c r="FU924" s="7"/>
      <c r="FV924" s="7"/>
      <c r="FW924" s="7"/>
      <c r="FX924" s="7"/>
      <c r="FY924" s="7"/>
      <c r="FZ924" s="7"/>
      <c r="GA924" s="7"/>
      <c r="GB924" s="7"/>
      <c r="GC924" s="7"/>
      <c r="GD924" s="7"/>
      <c r="GE924" s="7"/>
      <c r="GF924" s="7"/>
      <c r="GG924" s="7"/>
      <c r="GH924" s="7"/>
      <c r="GI924" s="7"/>
      <c r="GJ924" s="7"/>
      <c r="GK924" s="7"/>
      <c r="GL924" s="7"/>
      <c r="GM924" s="7"/>
      <c r="GN924" s="7"/>
      <c r="GO924" s="7"/>
      <c r="GP924" s="7"/>
      <c r="GQ924" s="7"/>
      <c r="GR924" s="7"/>
      <c r="GS924" s="7"/>
      <c r="GT924" s="7"/>
      <c r="GU924" s="7"/>
      <c r="GV924" s="7"/>
      <c r="GW924" s="7"/>
      <c r="GX924" s="7"/>
      <c r="GY924" s="7"/>
      <c r="GZ924" s="7"/>
      <c r="HA924" s="7"/>
      <c r="HB924" s="7"/>
      <c r="HC924" s="7"/>
      <c r="HD924" s="7"/>
      <c r="HE924" s="7"/>
      <c r="HF924" s="7"/>
      <c r="HG924" s="7"/>
      <c r="HH924" s="7"/>
      <c r="HI924" s="7"/>
      <c r="HJ924" s="7"/>
      <c r="HK924" s="7"/>
      <c r="HL924" s="7"/>
      <c r="HM924" s="7"/>
      <c r="HN924" s="7"/>
      <c r="HO924" s="7"/>
      <c r="HP924" s="7"/>
      <c r="HQ924" s="7"/>
      <c r="HR924" s="7"/>
      <c r="HS924" s="7"/>
      <c r="HT924" s="7"/>
      <c r="HU924" s="7"/>
      <c r="HV924" s="7"/>
      <c r="HW924" s="7"/>
      <c r="HX924" s="7"/>
      <c r="HY924" s="7"/>
      <c r="HZ924" s="7"/>
      <c r="IA924" s="7"/>
      <c r="IB924" s="7"/>
      <c r="IC924" s="7"/>
      <c r="ID924" s="7"/>
      <c r="IE924" s="7"/>
      <c r="IF924" s="7"/>
      <c r="IG924" s="7"/>
      <c r="IH924" s="7"/>
      <c r="II924" s="7"/>
      <c r="IJ924" s="7"/>
      <c r="IK924" s="7"/>
      <c r="IL924" s="7"/>
      <c r="IM924" s="7"/>
      <c r="IN924" s="7"/>
      <c r="IO924" s="7"/>
      <c r="IP924" s="7"/>
      <c r="IQ924" s="7"/>
      <c r="IR924" s="7"/>
      <c r="IS924" s="7"/>
      <c r="IT924" s="7"/>
      <c r="IU924" s="7"/>
      <c r="IV924" s="7"/>
      <c r="IW924" s="7"/>
      <c r="IX924" s="7"/>
      <c r="IY924" s="7"/>
      <c r="IZ924" s="7"/>
      <c r="JA924" s="7"/>
      <c r="JB924" s="7"/>
      <c r="JC924" s="7"/>
      <c r="JD924" s="7"/>
      <c r="JE924" s="7"/>
      <c r="JF924" s="7"/>
      <c r="JG924" s="7"/>
      <c r="JH924" s="7"/>
      <c r="JI924" s="7"/>
      <c r="JJ924" s="7"/>
      <c r="JK924" s="7"/>
      <c r="JL924" s="7"/>
      <c r="JM924" s="7"/>
      <c r="JN924" s="7"/>
      <c r="JO924" s="7"/>
      <c r="JP924" s="7"/>
      <c r="JQ924" s="7"/>
      <c r="JR924" s="7"/>
      <c r="JS924" s="7"/>
      <c r="JT924" s="7"/>
      <c r="JU924" s="7"/>
      <c r="JV924" s="7"/>
      <c r="JW924" s="7"/>
      <c r="JX924" s="7"/>
      <c r="JY924" s="7"/>
      <c r="JZ924" s="7"/>
      <c r="KA924" s="7"/>
      <c r="KB924" s="7"/>
      <c r="KC924" s="7"/>
      <c r="KD924" s="7"/>
      <c r="KE924" s="7"/>
      <c r="KF924" s="7"/>
      <c r="KG924" s="7"/>
      <c r="KH924" s="7"/>
      <c r="KI924" s="7"/>
      <c r="KJ924" s="7"/>
      <c r="KK924" s="7"/>
      <c r="KL924" s="7"/>
      <c r="KM924" s="7"/>
      <c r="KN924" s="7"/>
      <c r="KO924" s="7"/>
      <c r="KP924" s="7"/>
      <c r="KQ924" s="7"/>
      <c r="KR924" s="7"/>
      <c r="KS924" s="7"/>
      <c r="KT924" s="7"/>
      <c r="KU924" s="7"/>
      <c r="KV924" s="7"/>
      <c r="KW924" s="7"/>
      <c r="KX924" s="7"/>
      <c r="KY924" s="7"/>
      <c r="KZ924" s="7"/>
      <c r="LA924" s="7"/>
      <c r="LB924" s="7"/>
      <c r="LC924" s="7"/>
      <c r="LD924" s="7"/>
      <c r="LE924" s="7"/>
      <c r="LF924" s="7"/>
      <c r="LG924" s="7"/>
      <c r="LH924" s="7"/>
      <c r="LI924" s="7"/>
      <c r="LJ924" s="7"/>
      <c r="LK924" s="7"/>
      <c r="LL924" s="7"/>
      <c r="LM924" s="7"/>
      <c r="LN924" s="7"/>
      <c r="LO924" s="7"/>
      <c r="LP924" s="7"/>
      <c r="LQ924" s="7"/>
      <c r="LR924" s="7"/>
      <c r="LS924" s="7"/>
      <c r="LT924" s="7"/>
      <c r="LU924" s="7"/>
      <c r="LV924" s="7"/>
      <c r="LW924" s="7"/>
      <c r="LX924" s="7"/>
      <c r="LY924" s="7"/>
      <c r="LZ924" s="7"/>
      <c r="MA924" s="7"/>
      <c r="MB924" s="7"/>
      <c r="MC924" s="7"/>
      <c r="MD924" s="7"/>
      <c r="ME924" s="7"/>
      <c r="MF924" s="7"/>
      <c r="MG924" s="7"/>
      <c r="MH924" s="7"/>
      <c r="MI924" s="7"/>
      <c r="MJ924" s="7"/>
      <c r="MK924" s="7"/>
      <c r="ML924" s="7"/>
      <c r="MM924" s="7"/>
      <c r="MN924" s="7"/>
      <c r="MO924" s="7"/>
      <c r="MP924" s="7"/>
      <c r="MQ924" s="7"/>
      <c r="MR924" s="7"/>
      <c r="MS924" s="7"/>
      <c r="MT924" s="7"/>
      <c r="MU924" s="7"/>
      <c r="MV924" s="7"/>
      <c r="MW924" s="7"/>
      <c r="MX924" s="7"/>
      <c r="MY924" s="7"/>
      <c r="MZ924" s="7"/>
      <c r="NA924" s="7"/>
      <c r="NB924" s="7"/>
      <c r="NC924" s="7"/>
      <c r="ND924" s="7"/>
      <c r="NE924" s="7"/>
      <c r="NF924" s="7"/>
      <c r="NG924" s="7"/>
      <c r="NH924" s="7"/>
      <c r="NI924" s="7"/>
      <c r="NJ924" s="7"/>
      <c r="NK924" s="7"/>
      <c r="NL924" s="7"/>
      <c r="NM924" s="7"/>
      <c r="NN924" s="7"/>
      <c r="NO924" s="7"/>
      <c r="NP924" s="7"/>
      <c r="NQ924" s="7"/>
      <c r="NR924" s="7"/>
      <c r="NS924" s="7"/>
      <c r="NT924" s="7"/>
      <c r="NU924" s="7"/>
      <c r="NV924" s="7"/>
      <c r="NW924" s="7"/>
      <c r="NX924" s="7"/>
      <c r="NY924" s="7"/>
      <c r="NZ924" s="7"/>
      <c r="OA924" s="7"/>
      <c r="OB924" s="7"/>
      <c r="OC924" s="7"/>
      <c r="OD924" s="7"/>
      <c r="OE924" s="7"/>
      <c r="OF924" s="7"/>
      <c r="OG924" s="7"/>
      <c r="OH924" s="7"/>
      <c r="OI924" s="7"/>
      <c r="OJ924" s="7"/>
      <c r="OK924" s="7"/>
      <c r="OL924" s="7"/>
      <c r="OM924" s="7"/>
      <c r="ON924" s="7"/>
      <c r="OO924" s="7"/>
      <c r="OP924" s="7"/>
      <c r="OQ924" s="7"/>
      <c r="OR924" s="7"/>
      <c r="OS924" s="7"/>
      <c r="OT924" s="7"/>
      <c r="OU924" s="7"/>
      <c r="OV924" s="7"/>
      <c r="OW924" s="7"/>
      <c r="OX924" s="7"/>
      <c r="OY924" s="7"/>
      <c r="OZ924" s="7"/>
      <c r="PA924" s="7"/>
      <c r="PB924" s="7"/>
      <c r="PC924" s="7"/>
      <c r="PD924" s="7"/>
      <c r="PE924" s="7"/>
      <c r="PF924" s="7"/>
      <c r="PG924" s="7"/>
      <c r="PH924" s="7"/>
      <c r="PI924" s="7"/>
      <c r="PJ924" s="7"/>
      <c r="PK924" s="7"/>
      <c r="PL924" s="7"/>
      <c r="PM924" s="7"/>
      <c r="PN924" s="7"/>
      <c r="PO924" s="7"/>
      <c r="PP924" s="7"/>
      <c r="PQ924" s="7"/>
      <c r="PR924" s="7"/>
      <c r="PS924" s="7"/>
      <c r="PT924" s="7"/>
      <c r="PU924" s="7"/>
      <c r="PV924" s="7"/>
      <c r="PW924" s="7"/>
      <c r="PX924" s="7"/>
      <c r="PY924" s="7"/>
      <c r="PZ924" s="7"/>
      <c r="QA924" s="7"/>
      <c r="QB924" s="7"/>
      <c r="QC924" s="7"/>
      <c r="QD924" s="7"/>
      <c r="QE924" s="7"/>
      <c r="QF924" s="7"/>
      <c r="QG924" s="7"/>
      <c r="QH924" s="7"/>
      <c r="QI924" s="7"/>
      <c r="QJ924" s="7"/>
      <c r="QK924" s="7"/>
      <c r="QL924" s="7"/>
      <c r="QM924" s="7"/>
      <c r="QN924" s="7"/>
      <c r="QO924" s="7"/>
      <c r="QP924" s="7"/>
      <c r="QQ924" s="7"/>
      <c r="QR924" s="7"/>
      <c r="QS924" s="7"/>
      <c r="QT924" s="7"/>
      <c r="QU924" s="7"/>
      <c r="QV924" s="7"/>
      <c r="QW924" s="7"/>
      <c r="QX924" s="7"/>
      <c r="QY924" s="7"/>
      <c r="QZ924" s="7"/>
      <c r="RA924" s="7"/>
      <c r="RB924" s="7"/>
      <c r="RC924" s="7"/>
      <c r="RD924" s="7"/>
      <c r="RE924" s="7"/>
      <c r="RF924" s="7"/>
      <c r="RG924" s="7"/>
      <c r="RH924" s="7"/>
      <c r="RI924" s="7"/>
      <c r="RJ924" s="7"/>
      <c r="RK924" s="7"/>
      <c r="RL924" s="7"/>
      <c r="RM924" s="7"/>
      <c r="RN924" s="7"/>
      <c r="RO924" s="7"/>
      <c r="RP924" s="7"/>
      <c r="RQ924" s="7"/>
      <c r="RR924" s="7"/>
      <c r="RS924" s="7"/>
      <c r="RT924" s="7"/>
      <c r="RU924" s="7"/>
      <c r="RV924" s="7"/>
      <c r="RW924" s="7"/>
      <c r="RX924" s="7"/>
      <c r="RY924" s="7"/>
      <c r="RZ924" s="7"/>
      <c r="SA924" s="7"/>
      <c r="SB924" s="7"/>
      <c r="SC924" s="7"/>
      <c r="SD924" s="7"/>
      <c r="SE924" s="7"/>
      <c r="SF924" s="7"/>
      <c r="SG924" s="7"/>
      <c r="SH924" s="7"/>
      <c r="SI924" s="7"/>
      <c r="SJ924" s="7"/>
      <c r="SK924" s="7"/>
    </row>
    <row r="925" ht="14.2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  <c r="DT925" s="7"/>
      <c r="DU925" s="7"/>
      <c r="DV925" s="7"/>
      <c r="DW925" s="7"/>
      <c r="DX925" s="7"/>
      <c r="DY925" s="7"/>
      <c r="DZ925" s="7"/>
      <c r="EA925" s="7"/>
      <c r="EB925" s="7"/>
      <c r="EC925" s="7"/>
      <c r="ED925" s="7"/>
      <c r="EE925" s="7"/>
      <c r="EF925" s="7"/>
      <c r="EG925" s="7"/>
      <c r="EH925" s="7"/>
      <c r="EI925" s="7"/>
      <c r="EJ925" s="7"/>
      <c r="EK925" s="7"/>
      <c r="EL925" s="7"/>
      <c r="EM925" s="7"/>
      <c r="EN925" s="7"/>
      <c r="EO925" s="7"/>
      <c r="EP925" s="7"/>
      <c r="EQ925" s="7"/>
      <c r="ER925" s="7"/>
      <c r="ES925" s="7"/>
      <c r="ET925" s="7"/>
      <c r="EU925" s="7"/>
      <c r="EV925" s="7"/>
      <c r="EW925" s="7"/>
      <c r="EX925" s="7"/>
      <c r="EY925" s="7"/>
      <c r="EZ925" s="7"/>
      <c r="FA925" s="7"/>
      <c r="FB925" s="7"/>
      <c r="FC925" s="7"/>
      <c r="FD925" s="7"/>
      <c r="FE925" s="7"/>
      <c r="FF925" s="7"/>
      <c r="FG925" s="7"/>
      <c r="FH925" s="7"/>
      <c r="FI925" s="7"/>
      <c r="FJ925" s="7"/>
      <c r="FK925" s="7"/>
      <c r="FL925" s="7"/>
      <c r="FM925" s="7"/>
      <c r="FN925" s="7"/>
      <c r="FO925" s="7"/>
      <c r="FP925" s="7"/>
      <c r="FQ925" s="7"/>
      <c r="FR925" s="7"/>
      <c r="FS925" s="7"/>
      <c r="FT925" s="7"/>
      <c r="FU925" s="7"/>
      <c r="FV925" s="7"/>
      <c r="FW925" s="7"/>
      <c r="FX925" s="7"/>
      <c r="FY925" s="7"/>
      <c r="FZ925" s="7"/>
      <c r="GA925" s="7"/>
      <c r="GB925" s="7"/>
      <c r="GC925" s="7"/>
      <c r="GD925" s="7"/>
      <c r="GE925" s="7"/>
      <c r="GF925" s="7"/>
      <c r="GG925" s="7"/>
      <c r="GH925" s="7"/>
      <c r="GI925" s="7"/>
      <c r="GJ925" s="7"/>
      <c r="GK925" s="7"/>
      <c r="GL925" s="7"/>
      <c r="GM925" s="7"/>
      <c r="GN925" s="7"/>
      <c r="GO925" s="7"/>
      <c r="GP925" s="7"/>
      <c r="GQ925" s="7"/>
      <c r="GR925" s="7"/>
      <c r="GS925" s="7"/>
      <c r="GT925" s="7"/>
      <c r="GU925" s="7"/>
      <c r="GV925" s="7"/>
      <c r="GW925" s="7"/>
      <c r="GX925" s="7"/>
      <c r="GY925" s="7"/>
      <c r="GZ925" s="7"/>
      <c r="HA925" s="7"/>
      <c r="HB925" s="7"/>
      <c r="HC925" s="7"/>
      <c r="HD925" s="7"/>
      <c r="HE925" s="7"/>
      <c r="HF925" s="7"/>
      <c r="HG925" s="7"/>
      <c r="HH925" s="7"/>
      <c r="HI925" s="7"/>
      <c r="HJ925" s="7"/>
      <c r="HK925" s="7"/>
      <c r="HL925" s="7"/>
      <c r="HM925" s="7"/>
      <c r="HN925" s="7"/>
      <c r="HO925" s="7"/>
      <c r="HP925" s="7"/>
      <c r="HQ925" s="7"/>
      <c r="HR925" s="7"/>
      <c r="HS925" s="7"/>
      <c r="HT925" s="7"/>
      <c r="HU925" s="7"/>
      <c r="HV925" s="7"/>
      <c r="HW925" s="7"/>
      <c r="HX925" s="7"/>
      <c r="HY925" s="7"/>
      <c r="HZ925" s="7"/>
      <c r="IA925" s="7"/>
      <c r="IB925" s="7"/>
      <c r="IC925" s="7"/>
      <c r="ID925" s="7"/>
      <c r="IE925" s="7"/>
      <c r="IF925" s="7"/>
      <c r="IG925" s="7"/>
      <c r="IH925" s="7"/>
      <c r="II925" s="7"/>
      <c r="IJ925" s="7"/>
      <c r="IK925" s="7"/>
      <c r="IL925" s="7"/>
      <c r="IM925" s="7"/>
      <c r="IN925" s="7"/>
      <c r="IO925" s="7"/>
      <c r="IP925" s="7"/>
      <c r="IQ925" s="7"/>
      <c r="IR925" s="7"/>
      <c r="IS925" s="7"/>
      <c r="IT925" s="7"/>
      <c r="IU925" s="7"/>
      <c r="IV925" s="7"/>
      <c r="IW925" s="7"/>
      <c r="IX925" s="7"/>
      <c r="IY925" s="7"/>
      <c r="IZ925" s="7"/>
      <c r="JA925" s="7"/>
      <c r="JB925" s="7"/>
      <c r="JC925" s="7"/>
      <c r="JD925" s="7"/>
      <c r="JE925" s="7"/>
      <c r="JF925" s="7"/>
      <c r="JG925" s="7"/>
      <c r="JH925" s="7"/>
      <c r="JI925" s="7"/>
      <c r="JJ925" s="7"/>
      <c r="JK925" s="7"/>
      <c r="JL925" s="7"/>
      <c r="JM925" s="7"/>
      <c r="JN925" s="7"/>
      <c r="JO925" s="7"/>
      <c r="JP925" s="7"/>
      <c r="JQ925" s="7"/>
      <c r="JR925" s="7"/>
      <c r="JS925" s="7"/>
      <c r="JT925" s="7"/>
      <c r="JU925" s="7"/>
      <c r="JV925" s="7"/>
      <c r="JW925" s="7"/>
      <c r="JX925" s="7"/>
      <c r="JY925" s="7"/>
      <c r="JZ925" s="7"/>
      <c r="KA925" s="7"/>
      <c r="KB925" s="7"/>
      <c r="KC925" s="7"/>
      <c r="KD925" s="7"/>
      <c r="KE925" s="7"/>
      <c r="KF925" s="7"/>
      <c r="KG925" s="7"/>
      <c r="KH925" s="7"/>
      <c r="KI925" s="7"/>
      <c r="KJ925" s="7"/>
      <c r="KK925" s="7"/>
      <c r="KL925" s="7"/>
      <c r="KM925" s="7"/>
      <c r="KN925" s="7"/>
      <c r="KO925" s="7"/>
      <c r="KP925" s="7"/>
      <c r="KQ925" s="7"/>
      <c r="KR925" s="7"/>
      <c r="KS925" s="7"/>
      <c r="KT925" s="7"/>
      <c r="KU925" s="7"/>
      <c r="KV925" s="7"/>
      <c r="KW925" s="7"/>
      <c r="KX925" s="7"/>
      <c r="KY925" s="7"/>
      <c r="KZ925" s="7"/>
      <c r="LA925" s="7"/>
      <c r="LB925" s="7"/>
      <c r="LC925" s="7"/>
      <c r="LD925" s="7"/>
      <c r="LE925" s="7"/>
      <c r="LF925" s="7"/>
      <c r="LG925" s="7"/>
      <c r="LH925" s="7"/>
      <c r="LI925" s="7"/>
      <c r="LJ925" s="7"/>
      <c r="LK925" s="7"/>
      <c r="LL925" s="7"/>
      <c r="LM925" s="7"/>
      <c r="LN925" s="7"/>
      <c r="LO925" s="7"/>
      <c r="LP925" s="7"/>
      <c r="LQ925" s="7"/>
      <c r="LR925" s="7"/>
      <c r="LS925" s="7"/>
      <c r="LT925" s="7"/>
      <c r="LU925" s="7"/>
      <c r="LV925" s="7"/>
      <c r="LW925" s="7"/>
      <c r="LX925" s="7"/>
      <c r="LY925" s="7"/>
      <c r="LZ925" s="7"/>
      <c r="MA925" s="7"/>
      <c r="MB925" s="7"/>
      <c r="MC925" s="7"/>
      <c r="MD925" s="7"/>
      <c r="ME925" s="7"/>
      <c r="MF925" s="7"/>
      <c r="MG925" s="7"/>
      <c r="MH925" s="7"/>
      <c r="MI925" s="7"/>
      <c r="MJ925" s="7"/>
      <c r="MK925" s="7"/>
      <c r="ML925" s="7"/>
      <c r="MM925" s="7"/>
      <c r="MN925" s="7"/>
      <c r="MO925" s="7"/>
      <c r="MP925" s="7"/>
      <c r="MQ925" s="7"/>
      <c r="MR925" s="7"/>
      <c r="MS925" s="7"/>
      <c r="MT925" s="7"/>
      <c r="MU925" s="7"/>
      <c r="MV925" s="7"/>
      <c r="MW925" s="7"/>
      <c r="MX925" s="7"/>
      <c r="MY925" s="7"/>
      <c r="MZ925" s="7"/>
      <c r="NA925" s="7"/>
      <c r="NB925" s="7"/>
      <c r="NC925" s="7"/>
      <c r="ND925" s="7"/>
      <c r="NE925" s="7"/>
      <c r="NF925" s="7"/>
      <c r="NG925" s="7"/>
      <c r="NH925" s="7"/>
      <c r="NI925" s="7"/>
      <c r="NJ925" s="7"/>
      <c r="NK925" s="7"/>
      <c r="NL925" s="7"/>
      <c r="NM925" s="7"/>
      <c r="NN925" s="7"/>
      <c r="NO925" s="7"/>
      <c r="NP925" s="7"/>
      <c r="NQ925" s="7"/>
      <c r="NR925" s="7"/>
      <c r="NS925" s="7"/>
      <c r="NT925" s="7"/>
      <c r="NU925" s="7"/>
      <c r="NV925" s="7"/>
      <c r="NW925" s="7"/>
      <c r="NX925" s="7"/>
      <c r="NY925" s="7"/>
      <c r="NZ925" s="7"/>
      <c r="OA925" s="7"/>
      <c r="OB925" s="7"/>
      <c r="OC925" s="7"/>
      <c r="OD925" s="7"/>
      <c r="OE925" s="7"/>
      <c r="OF925" s="7"/>
      <c r="OG925" s="7"/>
      <c r="OH925" s="7"/>
      <c r="OI925" s="7"/>
      <c r="OJ925" s="7"/>
      <c r="OK925" s="7"/>
      <c r="OL925" s="7"/>
      <c r="OM925" s="7"/>
      <c r="ON925" s="7"/>
      <c r="OO925" s="7"/>
      <c r="OP925" s="7"/>
      <c r="OQ925" s="7"/>
      <c r="OR925" s="7"/>
      <c r="OS925" s="7"/>
      <c r="OT925" s="7"/>
      <c r="OU925" s="7"/>
      <c r="OV925" s="7"/>
      <c r="OW925" s="7"/>
      <c r="OX925" s="7"/>
      <c r="OY925" s="7"/>
      <c r="OZ925" s="7"/>
      <c r="PA925" s="7"/>
      <c r="PB925" s="7"/>
      <c r="PC925" s="7"/>
      <c r="PD925" s="7"/>
      <c r="PE925" s="7"/>
      <c r="PF925" s="7"/>
      <c r="PG925" s="7"/>
      <c r="PH925" s="7"/>
      <c r="PI925" s="7"/>
      <c r="PJ925" s="7"/>
      <c r="PK925" s="7"/>
      <c r="PL925" s="7"/>
      <c r="PM925" s="7"/>
      <c r="PN925" s="7"/>
      <c r="PO925" s="7"/>
      <c r="PP925" s="7"/>
      <c r="PQ925" s="7"/>
      <c r="PR925" s="7"/>
      <c r="PS925" s="7"/>
      <c r="PT925" s="7"/>
      <c r="PU925" s="7"/>
      <c r="PV925" s="7"/>
      <c r="PW925" s="7"/>
      <c r="PX925" s="7"/>
      <c r="PY925" s="7"/>
      <c r="PZ925" s="7"/>
      <c r="QA925" s="7"/>
      <c r="QB925" s="7"/>
      <c r="QC925" s="7"/>
      <c r="QD925" s="7"/>
      <c r="QE925" s="7"/>
      <c r="QF925" s="7"/>
      <c r="QG925" s="7"/>
      <c r="QH925" s="7"/>
      <c r="QI925" s="7"/>
      <c r="QJ925" s="7"/>
      <c r="QK925" s="7"/>
      <c r="QL925" s="7"/>
      <c r="QM925" s="7"/>
      <c r="QN925" s="7"/>
      <c r="QO925" s="7"/>
      <c r="QP925" s="7"/>
      <c r="QQ925" s="7"/>
      <c r="QR925" s="7"/>
      <c r="QS925" s="7"/>
      <c r="QT925" s="7"/>
      <c r="QU925" s="7"/>
      <c r="QV925" s="7"/>
      <c r="QW925" s="7"/>
      <c r="QX925" s="7"/>
      <c r="QY925" s="7"/>
      <c r="QZ925" s="7"/>
      <c r="RA925" s="7"/>
      <c r="RB925" s="7"/>
      <c r="RC925" s="7"/>
      <c r="RD925" s="7"/>
      <c r="RE925" s="7"/>
      <c r="RF925" s="7"/>
      <c r="RG925" s="7"/>
      <c r="RH925" s="7"/>
      <c r="RI925" s="7"/>
      <c r="RJ925" s="7"/>
      <c r="RK925" s="7"/>
      <c r="RL925" s="7"/>
      <c r="RM925" s="7"/>
      <c r="RN925" s="7"/>
      <c r="RO925" s="7"/>
      <c r="RP925" s="7"/>
      <c r="RQ925" s="7"/>
      <c r="RR925" s="7"/>
      <c r="RS925" s="7"/>
      <c r="RT925" s="7"/>
      <c r="RU925" s="7"/>
      <c r="RV925" s="7"/>
      <c r="RW925" s="7"/>
      <c r="RX925" s="7"/>
      <c r="RY925" s="7"/>
      <c r="RZ925" s="7"/>
      <c r="SA925" s="7"/>
      <c r="SB925" s="7"/>
      <c r="SC925" s="7"/>
      <c r="SD925" s="7"/>
      <c r="SE925" s="7"/>
      <c r="SF925" s="7"/>
      <c r="SG925" s="7"/>
      <c r="SH925" s="7"/>
      <c r="SI925" s="7"/>
      <c r="SJ925" s="7"/>
      <c r="SK925" s="7"/>
    </row>
    <row r="926" ht="14.2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  <c r="DT926" s="7"/>
      <c r="DU926" s="7"/>
      <c r="DV926" s="7"/>
      <c r="DW926" s="7"/>
      <c r="DX926" s="7"/>
      <c r="DY926" s="7"/>
      <c r="DZ926" s="7"/>
      <c r="EA926" s="7"/>
      <c r="EB926" s="7"/>
      <c r="EC926" s="7"/>
      <c r="ED926" s="7"/>
      <c r="EE926" s="7"/>
      <c r="EF926" s="7"/>
      <c r="EG926" s="7"/>
      <c r="EH926" s="7"/>
      <c r="EI926" s="7"/>
      <c r="EJ926" s="7"/>
      <c r="EK926" s="7"/>
      <c r="EL926" s="7"/>
      <c r="EM926" s="7"/>
      <c r="EN926" s="7"/>
      <c r="EO926" s="7"/>
      <c r="EP926" s="7"/>
      <c r="EQ926" s="7"/>
      <c r="ER926" s="7"/>
      <c r="ES926" s="7"/>
      <c r="ET926" s="7"/>
      <c r="EU926" s="7"/>
      <c r="EV926" s="7"/>
      <c r="EW926" s="7"/>
      <c r="EX926" s="7"/>
      <c r="EY926" s="7"/>
      <c r="EZ926" s="7"/>
      <c r="FA926" s="7"/>
      <c r="FB926" s="7"/>
      <c r="FC926" s="7"/>
      <c r="FD926" s="7"/>
      <c r="FE926" s="7"/>
      <c r="FF926" s="7"/>
      <c r="FG926" s="7"/>
      <c r="FH926" s="7"/>
      <c r="FI926" s="7"/>
      <c r="FJ926" s="7"/>
      <c r="FK926" s="7"/>
      <c r="FL926" s="7"/>
      <c r="FM926" s="7"/>
      <c r="FN926" s="7"/>
      <c r="FO926" s="7"/>
      <c r="FP926" s="7"/>
      <c r="FQ926" s="7"/>
      <c r="FR926" s="7"/>
      <c r="FS926" s="7"/>
      <c r="FT926" s="7"/>
      <c r="FU926" s="7"/>
      <c r="FV926" s="7"/>
      <c r="FW926" s="7"/>
      <c r="FX926" s="7"/>
      <c r="FY926" s="7"/>
      <c r="FZ926" s="7"/>
      <c r="GA926" s="7"/>
      <c r="GB926" s="7"/>
      <c r="GC926" s="7"/>
      <c r="GD926" s="7"/>
      <c r="GE926" s="7"/>
      <c r="GF926" s="7"/>
      <c r="GG926" s="7"/>
      <c r="GH926" s="7"/>
      <c r="GI926" s="7"/>
      <c r="GJ926" s="7"/>
      <c r="GK926" s="7"/>
      <c r="GL926" s="7"/>
      <c r="GM926" s="7"/>
      <c r="GN926" s="7"/>
      <c r="GO926" s="7"/>
      <c r="GP926" s="7"/>
      <c r="GQ926" s="7"/>
      <c r="GR926" s="7"/>
      <c r="GS926" s="7"/>
      <c r="GT926" s="7"/>
      <c r="GU926" s="7"/>
      <c r="GV926" s="7"/>
      <c r="GW926" s="7"/>
      <c r="GX926" s="7"/>
      <c r="GY926" s="7"/>
      <c r="GZ926" s="7"/>
      <c r="HA926" s="7"/>
      <c r="HB926" s="7"/>
      <c r="HC926" s="7"/>
      <c r="HD926" s="7"/>
      <c r="HE926" s="7"/>
      <c r="HF926" s="7"/>
      <c r="HG926" s="7"/>
      <c r="HH926" s="7"/>
      <c r="HI926" s="7"/>
      <c r="HJ926" s="7"/>
      <c r="HK926" s="7"/>
      <c r="HL926" s="7"/>
      <c r="HM926" s="7"/>
      <c r="HN926" s="7"/>
      <c r="HO926" s="7"/>
      <c r="HP926" s="7"/>
      <c r="HQ926" s="7"/>
      <c r="HR926" s="7"/>
      <c r="HS926" s="7"/>
      <c r="HT926" s="7"/>
      <c r="HU926" s="7"/>
      <c r="HV926" s="7"/>
      <c r="HW926" s="7"/>
      <c r="HX926" s="7"/>
      <c r="HY926" s="7"/>
      <c r="HZ926" s="7"/>
      <c r="IA926" s="7"/>
      <c r="IB926" s="7"/>
      <c r="IC926" s="7"/>
      <c r="ID926" s="7"/>
      <c r="IE926" s="7"/>
      <c r="IF926" s="7"/>
      <c r="IG926" s="7"/>
      <c r="IH926" s="7"/>
      <c r="II926" s="7"/>
      <c r="IJ926" s="7"/>
      <c r="IK926" s="7"/>
      <c r="IL926" s="7"/>
      <c r="IM926" s="7"/>
      <c r="IN926" s="7"/>
      <c r="IO926" s="7"/>
      <c r="IP926" s="7"/>
      <c r="IQ926" s="7"/>
      <c r="IR926" s="7"/>
      <c r="IS926" s="7"/>
      <c r="IT926" s="7"/>
      <c r="IU926" s="7"/>
      <c r="IV926" s="7"/>
      <c r="IW926" s="7"/>
      <c r="IX926" s="7"/>
      <c r="IY926" s="7"/>
      <c r="IZ926" s="7"/>
      <c r="JA926" s="7"/>
      <c r="JB926" s="7"/>
      <c r="JC926" s="7"/>
      <c r="JD926" s="7"/>
      <c r="JE926" s="7"/>
      <c r="JF926" s="7"/>
      <c r="JG926" s="7"/>
      <c r="JH926" s="7"/>
      <c r="JI926" s="7"/>
      <c r="JJ926" s="7"/>
      <c r="JK926" s="7"/>
      <c r="JL926" s="7"/>
      <c r="JM926" s="7"/>
      <c r="JN926" s="7"/>
      <c r="JO926" s="7"/>
      <c r="JP926" s="7"/>
      <c r="JQ926" s="7"/>
      <c r="JR926" s="7"/>
      <c r="JS926" s="7"/>
      <c r="JT926" s="7"/>
      <c r="JU926" s="7"/>
      <c r="JV926" s="7"/>
      <c r="JW926" s="7"/>
      <c r="JX926" s="7"/>
      <c r="JY926" s="7"/>
      <c r="JZ926" s="7"/>
      <c r="KA926" s="7"/>
      <c r="KB926" s="7"/>
      <c r="KC926" s="7"/>
      <c r="KD926" s="7"/>
      <c r="KE926" s="7"/>
      <c r="KF926" s="7"/>
      <c r="KG926" s="7"/>
      <c r="KH926" s="7"/>
      <c r="KI926" s="7"/>
      <c r="KJ926" s="7"/>
      <c r="KK926" s="7"/>
      <c r="KL926" s="7"/>
      <c r="KM926" s="7"/>
      <c r="KN926" s="7"/>
      <c r="KO926" s="7"/>
      <c r="KP926" s="7"/>
      <c r="KQ926" s="7"/>
      <c r="KR926" s="7"/>
      <c r="KS926" s="7"/>
      <c r="KT926" s="7"/>
      <c r="KU926" s="7"/>
      <c r="KV926" s="7"/>
      <c r="KW926" s="7"/>
      <c r="KX926" s="7"/>
      <c r="KY926" s="7"/>
      <c r="KZ926" s="7"/>
      <c r="LA926" s="7"/>
      <c r="LB926" s="7"/>
      <c r="LC926" s="7"/>
      <c r="LD926" s="7"/>
      <c r="LE926" s="7"/>
      <c r="LF926" s="7"/>
      <c r="LG926" s="7"/>
      <c r="LH926" s="7"/>
      <c r="LI926" s="7"/>
      <c r="LJ926" s="7"/>
      <c r="LK926" s="7"/>
      <c r="LL926" s="7"/>
      <c r="LM926" s="7"/>
      <c r="LN926" s="7"/>
      <c r="LO926" s="7"/>
      <c r="LP926" s="7"/>
      <c r="LQ926" s="7"/>
      <c r="LR926" s="7"/>
      <c r="LS926" s="7"/>
      <c r="LT926" s="7"/>
      <c r="LU926" s="7"/>
      <c r="LV926" s="7"/>
      <c r="LW926" s="7"/>
      <c r="LX926" s="7"/>
      <c r="LY926" s="7"/>
      <c r="LZ926" s="7"/>
      <c r="MA926" s="7"/>
      <c r="MB926" s="7"/>
      <c r="MC926" s="7"/>
      <c r="MD926" s="7"/>
      <c r="ME926" s="7"/>
      <c r="MF926" s="7"/>
      <c r="MG926" s="7"/>
      <c r="MH926" s="7"/>
      <c r="MI926" s="7"/>
      <c r="MJ926" s="7"/>
      <c r="MK926" s="7"/>
      <c r="ML926" s="7"/>
      <c r="MM926" s="7"/>
      <c r="MN926" s="7"/>
      <c r="MO926" s="7"/>
      <c r="MP926" s="7"/>
      <c r="MQ926" s="7"/>
      <c r="MR926" s="7"/>
      <c r="MS926" s="7"/>
      <c r="MT926" s="7"/>
      <c r="MU926" s="7"/>
      <c r="MV926" s="7"/>
      <c r="MW926" s="7"/>
      <c r="MX926" s="7"/>
      <c r="MY926" s="7"/>
      <c r="MZ926" s="7"/>
      <c r="NA926" s="7"/>
      <c r="NB926" s="7"/>
      <c r="NC926" s="7"/>
      <c r="ND926" s="7"/>
      <c r="NE926" s="7"/>
      <c r="NF926" s="7"/>
      <c r="NG926" s="7"/>
      <c r="NH926" s="7"/>
      <c r="NI926" s="7"/>
      <c r="NJ926" s="7"/>
      <c r="NK926" s="7"/>
      <c r="NL926" s="7"/>
      <c r="NM926" s="7"/>
      <c r="NN926" s="7"/>
      <c r="NO926" s="7"/>
      <c r="NP926" s="7"/>
      <c r="NQ926" s="7"/>
      <c r="NR926" s="7"/>
      <c r="NS926" s="7"/>
      <c r="NT926" s="7"/>
      <c r="NU926" s="7"/>
      <c r="NV926" s="7"/>
      <c r="NW926" s="7"/>
      <c r="NX926" s="7"/>
      <c r="NY926" s="7"/>
      <c r="NZ926" s="7"/>
      <c r="OA926" s="7"/>
      <c r="OB926" s="7"/>
      <c r="OC926" s="7"/>
      <c r="OD926" s="7"/>
      <c r="OE926" s="7"/>
      <c r="OF926" s="7"/>
      <c r="OG926" s="7"/>
      <c r="OH926" s="7"/>
      <c r="OI926" s="7"/>
      <c r="OJ926" s="7"/>
      <c r="OK926" s="7"/>
      <c r="OL926" s="7"/>
      <c r="OM926" s="7"/>
      <c r="ON926" s="7"/>
      <c r="OO926" s="7"/>
      <c r="OP926" s="7"/>
      <c r="OQ926" s="7"/>
      <c r="OR926" s="7"/>
      <c r="OS926" s="7"/>
      <c r="OT926" s="7"/>
      <c r="OU926" s="7"/>
      <c r="OV926" s="7"/>
      <c r="OW926" s="7"/>
      <c r="OX926" s="7"/>
      <c r="OY926" s="7"/>
      <c r="OZ926" s="7"/>
      <c r="PA926" s="7"/>
      <c r="PB926" s="7"/>
      <c r="PC926" s="7"/>
      <c r="PD926" s="7"/>
      <c r="PE926" s="7"/>
      <c r="PF926" s="7"/>
      <c r="PG926" s="7"/>
      <c r="PH926" s="7"/>
      <c r="PI926" s="7"/>
      <c r="PJ926" s="7"/>
      <c r="PK926" s="7"/>
      <c r="PL926" s="7"/>
      <c r="PM926" s="7"/>
      <c r="PN926" s="7"/>
      <c r="PO926" s="7"/>
      <c r="PP926" s="7"/>
      <c r="PQ926" s="7"/>
      <c r="PR926" s="7"/>
      <c r="PS926" s="7"/>
      <c r="PT926" s="7"/>
      <c r="PU926" s="7"/>
      <c r="PV926" s="7"/>
      <c r="PW926" s="7"/>
      <c r="PX926" s="7"/>
      <c r="PY926" s="7"/>
      <c r="PZ926" s="7"/>
      <c r="QA926" s="7"/>
      <c r="QB926" s="7"/>
      <c r="QC926" s="7"/>
      <c r="QD926" s="7"/>
      <c r="QE926" s="7"/>
      <c r="QF926" s="7"/>
      <c r="QG926" s="7"/>
      <c r="QH926" s="7"/>
      <c r="QI926" s="7"/>
      <c r="QJ926" s="7"/>
      <c r="QK926" s="7"/>
      <c r="QL926" s="7"/>
      <c r="QM926" s="7"/>
      <c r="QN926" s="7"/>
      <c r="QO926" s="7"/>
      <c r="QP926" s="7"/>
      <c r="QQ926" s="7"/>
      <c r="QR926" s="7"/>
      <c r="QS926" s="7"/>
      <c r="QT926" s="7"/>
      <c r="QU926" s="7"/>
      <c r="QV926" s="7"/>
      <c r="QW926" s="7"/>
      <c r="QX926" s="7"/>
      <c r="QY926" s="7"/>
      <c r="QZ926" s="7"/>
      <c r="RA926" s="7"/>
      <c r="RB926" s="7"/>
      <c r="RC926" s="7"/>
      <c r="RD926" s="7"/>
      <c r="RE926" s="7"/>
      <c r="RF926" s="7"/>
      <c r="RG926" s="7"/>
      <c r="RH926" s="7"/>
      <c r="RI926" s="7"/>
      <c r="RJ926" s="7"/>
      <c r="RK926" s="7"/>
      <c r="RL926" s="7"/>
      <c r="RM926" s="7"/>
      <c r="RN926" s="7"/>
      <c r="RO926" s="7"/>
      <c r="RP926" s="7"/>
      <c r="RQ926" s="7"/>
      <c r="RR926" s="7"/>
      <c r="RS926" s="7"/>
      <c r="RT926" s="7"/>
      <c r="RU926" s="7"/>
      <c r="RV926" s="7"/>
      <c r="RW926" s="7"/>
      <c r="RX926" s="7"/>
      <c r="RY926" s="7"/>
      <c r="RZ926" s="7"/>
      <c r="SA926" s="7"/>
      <c r="SB926" s="7"/>
      <c r="SC926" s="7"/>
      <c r="SD926" s="7"/>
      <c r="SE926" s="7"/>
      <c r="SF926" s="7"/>
      <c r="SG926" s="7"/>
      <c r="SH926" s="7"/>
      <c r="SI926" s="7"/>
      <c r="SJ926" s="7"/>
      <c r="SK926" s="7"/>
    </row>
    <row r="927" ht="14.2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  <c r="DT927" s="7"/>
      <c r="DU927" s="7"/>
      <c r="DV927" s="7"/>
      <c r="DW927" s="7"/>
      <c r="DX927" s="7"/>
      <c r="DY927" s="7"/>
      <c r="DZ927" s="7"/>
      <c r="EA927" s="7"/>
      <c r="EB927" s="7"/>
      <c r="EC927" s="7"/>
      <c r="ED927" s="7"/>
      <c r="EE927" s="7"/>
      <c r="EF927" s="7"/>
      <c r="EG927" s="7"/>
      <c r="EH927" s="7"/>
      <c r="EI927" s="7"/>
      <c r="EJ927" s="7"/>
      <c r="EK927" s="7"/>
      <c r="EL927" s="7"/>
      <c r="EM927" s="7"/>
      <c r="EN927" s="7"/>
      <c r="EO927" s="7"/>
      <c r="EP927" s="7"/>
      <c r="EQ927" s="7"/>
      <c r="ER927" s="7"/>
      <c r="ES927" s="7"/>
      <c r="ET927" s="7"/>
      <c r="EU927" s="7"/>
      <c r="EV927" s="7"/>
      <c r="EW927" s="7"/>
      <c r="EX927" s="7"/>
      <c r="EY927" s="7"/>
      <c r="EZ927" s="7"/>
      <c r="FA927" s="7"/>
      <c r="FB927" s="7"/>
      <c r="FC927" s="7"/>
      <c r="FD927" s="7"/>
      <c r="FE927" s="7"/>
      <c r="FF927" s="7"/>
      <c r="FG927" s="7"/>
      <c r="FH927" s="7"/>
      <c r="FI927" s="7"/>
      <c r="FJ927" s="7"/>
      <c r="FK927" s="7"/>
      <c r="FL927" s="7"/>
      <c r="FM927" s="7"/>
      <c r="FN927" s="7"/>
      <c r="FO927" s="7"/>
      <c r="FP927" s="7"/>
      <c r="FQ927" s="7"/>
      <c r="FR927" s="7"/>
      <c r="FS927" s="7"/>
      <c r="FT927" s="7"/>
      <c r="FU927" s="7"/>
      <c r="FV927" s="7"/>
      <c r="FW927" s="7"/>
      <c r="FX927" s="7"/>
      <c r="FY927" s="7"/>
      <c r="FZ927" s="7"/>
      <c r="GA927" s="7"/>
      <c r="GB927" s="7"/>
      <c r="GC927" s="7"/>
      <c r="GD927" s="7"/>
      <c r="GE927" s="7"/>
      <c r="GF927" s="7"/>
      <c r="GG927" s="7"/>
      <c r="GH927" s="7"/>
      <c r="GI927" s="7"/>
      <c r="GJ927" s="7"/>
      <c r="GK927" s="7"/>
      <c r="GL927" s="7"/>
      <c r="GM927" s="7"/>
      <c r="GN927" s="7"/>
      <c r="GO927" s="7"/>
      <c r="GP927" s="7"/>
      <c r="GQ927" s="7"/>
      <c r="GR927" s="7"/>
      <c r="GS927" s="7"/>
      <c r="GT927" s="7"/>
      <c r="GU927" s="7"/>
      <c r="GV927" s="7"/>
      <c r="GW927" s="7"/>
      <c r="GX927" s="7"/>
      <c r="GY927" s="7"/>
      <c r="GZ927" s="7"/>
      <c r="HA927" s="7"/>
      <c r="HB927" s="7"/>
      <c r="HC927" s="7"/>
      <c r="HD927" s="7"/>
      <c r="HE927" s="7"/>
      <c r="HF927" s="7"/>
      <c r="HG927" s="7"/>
      <c r="HH927" s="7"/>
      <c r="HI927" s="7"/>
      <c r="HJ927" s="7"/>
      <c r="HK927" s="7"/>
      <c r="HL927" s="7"/>
      <c r="HM927" s="7"/>
      <c r="HN927" s="7"/>
      <c r="HO927" s="7"/>
      <c r="HP927" s="7"/>
      <c r="HQ927" s="7"/>
      <c r="HR927" s="7"/>
      <c r="HS927" s="7"/>
      <c r="HT927" s="7"/>
      <c r="HU927" s="7"/>
      <c r="HV927" s="7"/>
      <c r="HW927" s="7"/>
      <c r="HX927" s="7"/>
      <c r="HY927" s="7"/>
      <c r="HZ927" s="7"/>
      <c r="IA927" s="7"/>
      <c r="IB927" s="7"/>
      <c r="IC927" s="7"/>
      <c r="ID927" s="7"/>
      <c r="IE927" s="7"/>
      <c r="IF927" s="7"/>
      <c r="IG927" s="7"/>
      <c r="IH927" s="7"/>
      <c r="II927" s="7"/>
      <c r="IJ927" s="7"/>
      <c r="IK927" s="7"/>
      <c r="IL927" s="7"/>
      <c r="IM927" s="7"/>
      <c r="IN927" s="7"/>
      <c r="IO927" s="7"/>
      <c r="IP927" s="7"/>
      <c r="IQ927" s="7"/>
      <c r="IR927" s="7"/>
      <c r="IS927" s="7"/>
      <c r="IT927" s="7"/>
      <c r="IU927" s="7"/>
      <c r="IV927" s="7"/>
      <c r="IW927" s="7"/>
      <c r="IX927" s="7"/>
      <c r="IY927" s="7"/>
      <c r="IZ927" s="7"/>
      <c r="JA927" s="7"/>
      <c r="JB927" s="7"/>
      <c r="JC927" s="7"/>
      <c r="JD927" s="7"/>
      <c r="JE927" s="7"/>
      <c r="JF927" s="7"/>
      <c r="JG927" s="7"/>
      <c r="JH927" s="7"/>
      <c r="JI927" s="7"/>
      <c r="JJ927" s="7"/>
      <c r="JK927" s="7"/>
      <c r="JL927" s="7"/>
      <c r="JM927" s="7"/>
      <c r="JN927" s="7"/>
      <c r="JO927" s="7"/>
      <c r="JP927" s="7"/>
      <c r="JQ927" s="7"/>
      <c r="JR927" s="7"/>
      <c r="JS927" s="7"/>
      <c r="JT927" s="7"/>
      <c r="JU927" s="7"/>
      <c r="JV927" s="7"/>
      <c r="JW927" s="7"/>
      <c r="JX927" s="7"/>
      <c r="JY927" s="7"/>
      <c r="JZ927" s="7"/>
      <c r="KA927" s="7"/>
      <c r="KB927" s="7"/>
      <c r="KC927" s="7"/>
      <c r="KD927" s="7"/>
      <c r="KE927" s="7"/>
      <c r="KF927" s="7"/>
      <c r="KG927" s="7"/>
      <c r="KH927" s="7"/>
      <c r="KI927" s="7"/>
      <c r="KJ927" s="7"/>
      <c r="KK927" s="7"/>
      <c r="KL927" s="7"/>
      <c r="KM927" s="7"/>
      <c r="KN927" s="7"/>
      <c r="KO927" s="7"/>
      <c r="KP927" s="7"/>
      <c r="KQ927" s="7"/>
      <c r="KR927" s="7"/>
      <c r="KS927" s="7"/>
      <c r="KT927" s="7"/>
      <c r="KU927" s="7"/>
      <c r="KV927" s="7"/>
      <c r="KW927" s="7"/>
      <c r="KX927" s="7"/>
      <c r="KY927" s="7"/>
      <c r="KZ927" s="7"/>
      <c r="LA927" s="7"/>
      <c r="LB927" s="7"/>
      <c r="LC927" s="7"/>
      <c r="LD927" s="7"/>
      <c r="LE927" s="7"/>
      <c r="LF927" s="7"/>
      <c r="LG927" s="7"/>
      <c r="LH927" s="7"/>
      <c r="LI927" s="7"/>
      <c r="LJ927" s="7"/>
      <c r="LK927" s="7"/>
      <c r="LL927" s="7"/>
      <c r="LM927" s="7"/>
      <c r="LN927" s="7"/>
      <c r="LO927" s="7"/>
      <c r="LP927" s="7"/>
      <c r="LQ927" s="7"/>
      <c r="LR927" s="7"/>
      <c r="LS927" s="7"/>
      <c r="LT927" s="7"/>
      <c r="LU927" s="7"/>
      <c r="LV927" s="7"/>
      <c r="LW927" s="7"/>
      <c r="LX927" s="7"/>
      <c r="LY927" s="7"/>
      <c r="LZ927" s="7"/>
      <c r="MA927" s="7"/>
      <c r="MB927" s="7"/>
      <c r="MC927" s="7"/>
      <c r="MD927" s="7"/>
      <c r="ME927" s="7"/>
      <c r="MF927" s="7"/>
      <c r="MG927" s="7"/>
      <c r="MH927" s="7"/>
      <c r="MI927" s="7"/>
      <c r="MJ927" s="7"/>
      <c r="MK927" s="7"/>
      <c r="ML927" s="7"/>
      <c r="MM927" s="7"/>
      <c r="MN927" s="7"/>
      <c r="MO927" s="7"/>
      <c r="MP927" s="7"/>
      <c r="MQ927" s="7"/>
      <c r="MR927" s="7"/>
      <c r="MS927" s="7"/>
      <c r="MT927" s="7"/>
      <c r="MU927" s="7"/>
      <c r="MV927" s="7"/>
      <c r="MW927" s="7"/>
      <c r="MX927" s="7"/>
      <c r="MY927" s="7"/>
      <c r="MZ927" s="7"/>
      <c r="NA927" s="7"/>
      <c r="NB927" s="7"/>
      <c r="NC927" s="7"/>
      <c r="ND927" s="7"/>
      <c r="NE927" s="7"/>
      <c r="NF927" s="7"/>
      <c r="NG927" s="7"/>
      <c r="NH927" s="7"/>
      <c r="NI927" s="7"/>
      <c r="NJ927" s="7"/>
      <c r="NK927" s="7"/>
      <c r="NL927" s="7"/>
      <c r="NM927" s="7"/>
      <c r="NN927" s="7"/>
      <c r="NO927" s="7"/>
      <c r="NP927" s="7"/>
      <c r="NQ927" s="7"/>
      <c r="NR927" s="7"/>
      <c r="NS927" s="7"/>
      <c r="NT927" s="7"/>
      <c r="NU927" s="7"/>
      <c r="NV927" s="7"/>
      <c r="NW927" s="7"/>
      <c r="NX927" s="7"/>
      <c r="NY927" s="7"/>
      <c r="NZ927" s="7"/>
      <c r="OA927" s="7"/>
      <c r="OB927" s="7"/>
      <c r="OC927" s="7"/>
      <c r="OD927" s="7"/>
      <c r="OE927" s="7"/>
      <c r="OF927" s="7"/>
      <c r="OG927" s="7"/>
      <c r="OH927" s="7"/>
      <c r="OI927" s="7"/>
      <c r="OJ927" s="7"/>
      <c r="OK927" s="7"/>
      <c r="OL927" s="7"/>
      <c r="OM927" s="7"/>
      <c r="ON927" s="7"/>
      <c r="OO927" s="7"/>
      <c r="OP927" s="7"/>
      <c r="OQ927" s="7"/>
      <c r="OR927" s="7"/>
      <c r="OS927" s="7"/>
      <c r="OT927" s="7"/>
      <c r="OU927" s="7"/>
      <c r="OV927" s="7"/>
      <c r="OW927" s="7"/>
      <c r="OX927" s="7"/>
      <c r="OY927" s="7"/>
      <c r="OZ927" s="7"/>
      <c r="PA927" s="7"/>
      <c r="PB927" s="7"/>
      <c r="PC927" s="7"/>
      <c r="PD927" s="7"/>
      <c r="PE927" s="7"/>
      <c r="PF927" s="7"/>
      <c r="PG927" s="7"/>
      <c r="PH927" s="7"/>
      <c r="PI927" s="7"/>
      <c r="PJ927" s="7"/>
      <c r="PK927" s="7"/>
      <c r="PL927" s="7"/>
      <c r="PM927" s="7"/>
      <c r="PN927" s="7"/>
      <c r="PO927" s="7"/>
      <c r="PP927" s="7"/>
      <c r="PQ927" s="7"/>
      <c r="PR927" s="7"/>
      <c r="PS927" s="7"/>
      <c r="PT927" s="7"/>
      <c r="PU927" s="7"/>
      <c r="PV927" s="7"/>
      <c r="PW927" s="7"/>
      <c r="PX927" s="7"/>
      <c r="PY927" s="7"/>
      <c r="PZ927" s="7"/>
      <c r="QA927" s="7"/>
      <c r="QB927" s="7"/>
      <c r="QC927" s="7"/>
      <c r="QD927" s="7"/>
      <c r="QE927" s="7"/>
      <c r="QF927" s="7"/>
      <c r="QG927" s="7"/>
      <c r="QH927" s="7"/>
      <c r="QI927" s="7"/>
      <c r="QJ927" s="7"/>
      <c r="QK927" s="7"/>
      <c r="QL927" s="7"/>
      <c r="QM927" s="7"/>
      <c r="QN927" s="7"/>
      <c r="QO927" s="7"/>
      <c r="QP927" s="7"/>
      <c r="QQ927" s="7"/>
      <c r="QR927" s="7"/>
      <c r="QS927" s="7"/>
      <c r="QT927" s="7"/>
      <c r="QU927" s="7"/>
      <c r="QV927" s="7"/>
      <c r="QW927" s="7"/>
      <c r="QX927" s="7"/>
      <c r="QY927" s="7"/>
      <c r="QZ927" s="7"/>
      <c r="RA927" s="7"/>
      <c r="RB927" s="7"/>
      <c r="RC927" s="7"/>
      <c r="RD927" s="7"/>
      <c r="RE927" s="7"/>
      <c r="RF927" s="7"/>
      <c r="RG927" s="7"/>
      <c r="RH927" s="7"/>
      <c r="RI927" s="7"/>
      <c r="RJ927" s="7"/>
      <c r="RK927" s="7"/>
      <c r="RL927" s="7"/>
      <c r="RM927" s="7"/>
      <c r="RN927" s="7"/>
      <c r="RO927" s="7"/>
      <c r="RP927" s="7"/>
      <c r="RQ927" s="7"/>
      <c r="RR927" s="7"/>
      <c r="RS927" s="7"/>
      <c r="RT927" s="7"/>
      <c r="RU927" s="7"/>
      <c r="RV927" s="7"/>
      <c r="RW927" s="7"/>
      <c r="RX927" s="7"/>
      <c r="RY927" s="7"/>
      <c r="RZ927" s="7"/>
      <c r="SA927" s="7"/>
      <c r="SB927" s="7"/>
      <c r="SC927" s="7"/>
      <c r="SD927" s="7"/>
      <c r="SE927" s="7"/>
      <c r="SF927" s="7"/>
      <c r="SG927" s="7"/>
      <c r="SH927" s="7"/>
      <c r="SI927" s="7"/>
      <c r="SJ927" s="7"/>
      <c r="SK927" s="7"/>
    </row>
    <row r="928" ht="14.2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  <c r="DT928" s="7"/>
      <c r="DU928" s="7"/>
      <c r="DV928" s="7"/>
      <c r="DW928" s="7"/>
      <c r="DX928" s="7"/>
      <c r="DY928" s="7"/>
      <c r="DZ928" s="7"/>
      <c r="EA928" s="7"/>
      <c r="EB928" s="7"/>
      <c r="EC928" s="7"/>
      <c r="ED928" s="7"/>
      <c r="EE928" s="7"/>
      <c r="EF928" s="7"/>
      <c r="EG928" s="7"/>
      <c r="EH928" s="7"/>
      <c r="EI928" s="7"/>
      <c r="EJ928" s="7"/>
      <c r="EK928" s="7"/>
      <c r="EL928" s="7"/>
      <c r="EM928" s="7"/>
      <c r="EN928" s="7"/>
      <c r="EO928" s="7"/>
      <c r="EP928" s="7"/>
      <c r="EQ928" s="7"/>
      <c r="ER928" s="7"/>
      <c r="ES928" s="7"/>
      <c r="ET928" s="7"/>
      <c r="EU928" s="7"/>
      <c r="EV928" s="7"/>
      <c r="EW928" s="7"/>
      <c r="EX928" s="7"/>
      <c r="EY928" s="7"/>
      <c r="EZ928" s="7"/>
      <c r="FA928" s="7"/>
      <c r="FB928" s="7"/>
      <c r="FC928" s="7"/>
      <c r="FD928" s="7"/>
      <c r="FE928" s="7"/>
      <c r="FF928" s="7"/>
      <c r="FG928" s="7"/>
      <c r="FH928" s="7"/>
      <c r="FI928" s="7"/>
      <c r="FJ928" s="7"/>
      <c r="FK928" s="7"/>
      <c r="FL928" s="7"/>
      <c r="FM928" s="7"/>
      <c r="FN928" s="7"/>
      <c r="FO928" s="7"/>
      <c r="FP928" s="7"/>
      <c r="FQ928" s="7"/>
      <c r="FR928" s="7"/>
      <c r="FS928" s="7"/>
      <c r="FT928" s="7"/>
      <c r="FU928" s="7"/>
      <c r="FV928" s="7"/>
      <c r="FW928" s="7"/>
      <c r="FX928" s="7"/>
      <c r="FY928" s="7"/>
      <c r="FZ928" s="7"/>
      <c r="GA928" s="7"/>
      <c r="GB928" s="7"/>
      <c r="GC928" s="7"/>
      <c r="GD928" s="7"/>
      <c r="GE928" s="7"/>
      <c r="GF928" s="7"/>
      <c r="GG928" s="7"/>
      <c r="GH928" s="7"/>
      <c r="GI928" s="7"/>
      <c r="GJ928" s="7"/>
      <c r="GK928" s="7"/>
      <c r="GL928" s="7"/>
      <c r="GM928" s="7"/>
      <c r="GN928" s="7"/>
      <c r="GO928" s="7"/>
      <c r="GP928" s="7"/>
      <c r="GQ928" s="7"/>
      <c r="GR928" s="7"/>
      <c r="GS928" s="7"/>
      <c r="GT928" s="7"/>
      <c r="GU928" s="7"/>
      <c r="GV928" s="7"/>
      <c r="GW928" s="7"/>
      <c r="GX928" s="7"/>
      <c r="GY928" s="7"/>
      <c r="GZ928" s="7"/>
      <c r="HA928" s="7"/>
      <c r="HB928" s="7"/>
      <c r="HC928" s="7"/>
      <c r="HD928" s="7"/>
      <c r="HE928" s="7"/>
      <c r="HF928" s="7"/>
      <c r="HG928" s="7"/>
      <c r="HH928" s="7"/>
      <c r="HI928" s="7"/>
      <c r="HJ928" s="7"/>
      <c r="HK928" s="7"/>
      <c r="HL928" s="7"/>
      <c r="HM928" s="7"/>
      <c r="HN928" s="7"/>
      <c r="HO928" s="7"/>
      <c r="HP928" s="7"/>
      <c r="HQ928" s="7"/>
      <c r="HR928" s="7"/>
      <c r="HS928" s="7"/>
      <c r="HT928" s="7"/>
      <c r="HU928" s="7"/>
      <c r="HV928" s="7"/>
      <c r="HW928" s="7"/>
      <c r="HX928" s="7"/>
      <c r="HY928" s="7"/>
      <c r="HZ928" s="7"/>
      <c r="IA928" s="7"/>
      <c r="IB928" s="7"/>
      <c r="IC928" s="7"/>
      <c r="ID928" s="7"/>
      <c r="IE928" s="7"/>
      <c r="IF928" s="7"/>
      <c r="IG928" s="7"/>
      <c r="IH928" s="7"/>
      <c r="II928" s="7"/>
      <c r="IJ928" s="7"/>
      <c r="IK928" s="7"/>
      <c r="IL928" s="7"/>
      <c r="IM928" s="7"/>
      <c r="IN928" s="7"/>
      <c r="IO928" s="7"/>
      <c r="IP928" s="7"/>
      <c r="IQ928" s="7"/>
      <c r="IR928" s="7"/>
      <c r="IS928" s="7"/>
      <c r="IT928" s="7"/>
      <c r="IU928" s="7"/>
      <c r="IV928" s="7"/>
      <c r="IW928" s="7"/>
      <c r="IX928" s="7"/>
      <c r="IY928" s="7"/>
      <c r="IZ928" s="7"/>
      <c r="JA928" s="7"/>
      <c r="JB928" s="7"/>
      <c r="JC928" s="7"/>
      <c r="JD928" s="7"/>
      <c r="JE928" s="7"/>
      <c r="JF928" s="7"/>
      <c r="JG928" s="7"/>
      <c r="JH928" s="7"/>
      <c r="JI928" s="7"/>
      <c r="JJ928" s="7"/>
      <c r="JK928" s="7"/>
      <c r="JL928" s="7"/>
      <c r="JM928" s="7"/>
      <c r="JN928" s="7"/>
      <c r="JO928" s="7"/>
      <c r="JP928" s="7"/>
      <c r="JQ928" s="7"/>
      <c r="JR928" s="7"/>
      <c r="JS928" s="7"/>
      <c r="JT928" s="7"/>
      <c r="JU928" s="7"/>
      <c r="JV928" s="7"/>
      <c r="JW928" s="7"/>
      <c r="JX928" s="7"/>
      <c r="JY928" s="7"/>
      <c r="JZ928" s="7"/>
      <c r="KA928" s="7"/>
      <c r="KB928" s="7"/>
      <c r="KC928" s="7"/>
      <c r="KD928" s="7"/>
      <c r="KE928" s="7"/>
      <c r="KF928" s="7"/>
      <c r="KG928" s="7"/>
      <c r="KH928" s="7"/>
      <c r="KI928" s="7"/>
      <c r="KJ928" s="7"/>
      <c r="KK928" s="7"/>
      <c r="KL928" s="7"/>
      <c r="KM928" s="7"/>
      <c r="KN928" s="7"/>
      <c r="KO928" s="7"/>
      <c r="KP928" s="7"/>
      <c r="KQ928" s="7"/>
      <c r="KR928" s="7"/>
      <c r="KS928" s="7"/>
      <c r="KT928" s="7"/>
      <c r="KU928" s="7"/>
      <c r="KV928" s="7"/>
      <c r="KW928" s="7"/>
      <c r="KX928" s="7"/>
      <c r="KY928" s="7"/>
      <c r="KZ928" s="7"/>
      <c r="LA928" s="7"/>
      <c r="LB928" s="7"/>
      <c r="LC928" s="7"/>
      <c r="LD928" s="7"/>
      <c r="LE928" s="7"/>
      <c r="LF928" s="7"/>
      <c r="LG928" s="7"/>
      <c r="LH928" s="7"/>
      <c r="LI928" s="7"/>
      <c r="LJ928" s="7"/>
      <c r="LK928" s="7"/>
      <c r="LL928" s="7"/>
      <c r="LM928" s="7"/>
      <c r="LN928" s="7"/>
      <c r="LO928" s="7"/>
      <c r="LP928" s="7"/>
      <c r="LQ928" s="7"/>
      <c r="LR928" s="7"/>
      <c r="LS928" s="7"/>
      <c r="LT928" s="7"/>
      <c r="LU928" s="7"/>
      <c r="LV928" s="7"/>
      <c r="LW928" s="7"/>
      <c r="LX928" s="7"/>
      <c r="LY928" s="7"/>
      <c r="LZ928" s="7"/>
      <c r="MA928" s="7"/>
      <c r="MB928" s="7"/>
      <c r="MC928" s="7"/>
      <c r="MD928" s="7"/>
      <c r="ME928" s="7"/>
      <c r="MF928" s="7"/>
      <c r="MG928" s="7"/>
      <c r="MH928" s="7"/>
      <c r="MI928" s="7"/>
      <c r="MJ928" s="7"/>
      <c r="MK928" s="7"/>
      <c r="ML928" s="7"/>
      <c r="MM928" s="7"/>
      <c r="MN928" s="7"/>
      <c r="MO928" s="7"/>
      <c r="MP928" s="7"/>
      <c r="MQ928" s="7"/>
      <c r="MR928" s="7"/>
      <c r="MS928" s="7"/>
      <c r="MT928" s="7"/>
      <c r="MU928" s="7"/>
      <c r="MV928" s="7"/>
      <c r="MW928" s="7"/>
      <c r="MX928" s="7"/>
      <c r="MY928" s="7"/>
      <c r="MZ928" s="7"/>
      <c r="NA928" s="7"/>
      <c r="NB928" s="7"/>
      <c r="NC928" s="7"/>
      <c r="ND928" s="7"/>
      <c r="NE928" s="7"/>
      <c r="NF928" s="7"/>
      <c r="NG928" s="7"/>
      <c r="NH928" s="7"/>
      <c r="NI928" s="7"/>
      <c r="NJ928" s="7"/>
      <c r="NK928" s="7"/>
      <c r="NL928" s="7"/>
      <c r="NM928" s="7"/>
      <c r="NN928" s="7"/>
      <c r="NO928" s="7"/>
      <c r="NP928" s="7"/>
      <c r="NQ928" s="7"/>
      <c r="NR928" s="7"/>
      <c r="NS928" s="7"/>
      <c r="NT928" s="7"/>
      <c r="NU928" s="7"/>
      <c r="NV928" s="7"/>
      <c r="NW928" s="7"/>
      <c r="NX928" s="7"/>
      <c r="NY928" s="7"/>
      <c r="NZ928" s="7"/>
      <c r="OA928" s="7"/>
      <c r="OB928" s="7"/>
      <c r="OC928" s="7"/>
      <c r="OD928" s="7"/>
      <c r="OE928" s="7"/>
      <c r="OF928" s="7"/>
      <c r="OG928" s="7"/>
      <c r="OH928" s="7"/>
      <c r="OI928" s="7"/>
      <c r="OJ928" s="7"/>
      <c r="OK928" s="7"/>
      <c r="OL928" s="7"/>
      <c r="OM928" s="7"/>
      <c r="ON928" s="7"/>
      <c r="OO928" s="7"/>
      <c r="OP928" s="7"/>
      <c r="OQ928" s="7"/>
      <c r="OR928" s="7"/>
      <c r="OS928" s="7"/>
      <c r="OT928" s="7"/>
      <c r="OU928" s="7"/>
      <c r="OV928" s="7"/>
      <c r="OW928" s="7"/>
      <c r="OX928" s="7"/>
      <c r="OY928" s="7"/>
      <c r="OZ928" s="7"/>
      <c r="PA928" s="7"/>
      <c r="PB928" s="7"/>
      <c r="PC928" s="7"/>
      <c r="PD928" s="7"/>
      <c r="PE928" s="7"/>
      <c r="PF928" s="7"/>
      <c r="PG928" s="7"/>
      <c r="PH928" s="7"/>
      <c r="PI928" s="7"/>
      <c r="PJ928" s="7"/>
      <c r="PK928" s="7"/>
      <c r="PL928" s="7"/>
      <c r="PM928" s="7"/>
      <c r="PN928" s="7"/>
      <c r="PO928" s="7"/>
      <c r="PP928" s="7"/>
      <c r="PQ928" s="7"/>
      <c r="PR928" s="7"/>
      <c r="PS928" s="7"/>
      <c r="PT928" s="7"/>
      <c r="PU928" s="7"/>
      <c r="PV928" s="7"/>
      <c r="PW928" s="7"/>
      <c r="PX928" s="7"/>
      <c r="PY928" s="7"/>
      <c r="PZ928" s="7"/>
      <c r="QA928" s="7"/>
      <c r="QB928" s="7"/>
      <c r="QC928" s="7"/>
      <c r="QD928" s="7"/>
      <c r="QE928" s="7"/>
      <c r="QF928" s="7"/>
      <c r="QG928" s="7"/>
      <c r="QH928" s="7"/>
      <c r="QI928" s="7"/>
      <c r="QJ928" s="7"/>
      <c r="QK928" s="7"/>
      <c r="QL928" s="7"/>
      <c r="QM928" s="7"/>
      <c r="QN928" s="7"/>
      <c r="QO928" s="7"/>
      <c r="QP928" s="7"/>
      <c r="QQ928" s="7"/>
      <c r="QR928" s="7"/>
      <c r="QS928" s="7"/>
      <c r="QT928" s="7"/>
      <c r="QU928" s="7"/>
      <c r="QV928" s="7"/>
      <c r="QW928" s="7"/>
      <c r="QX928" s="7"/>
      <c r="QY928" s="7"/>
      <c r="QZ928" s="7"/>
      <c r="RA928" s="7"/>
      <c r="RB928" s="7"/>
      <c r="RC928" s="7"/>
      <c r="RD928" s="7"/>
      <c r="RE928" s="7"/>
      <c r="RF928" s="7"/>
      <c r="RG928" s="7"/>
      <c r="RH928" s="7"/>
      <c r="RI928" s="7"/>
      <c r="RJ928" s="7"/>
      <c r="RK928" s="7"/>
      <c r="RL928" s="7"/>
      <c r="RM928" s="7"/>
      <c r="RN928" s="7"/>
      <c r="RO928" s="7"/>
      <c r="RP928" s="7"/>
      <c r="RQ928" s="7"/>
      <c r="RR928" s="7"/>
      <c r="RS928" s="7"/>
      <c r="RT928" s="7"/>
      <c r="RU928" s="7"/>
      <c r="RV928" s="7"/>
      <c r="RW928" s="7"/>
      <c r="RX928" s="7"/>
      <c r="RY928" s="7"/>
      <c r="RZ928" s="7"/>
      <c r="SA928" s="7"/>
      <c r="SB928" s="7"/>
      <c r="SC928" s="7"/>
      <c r="SD928" s="7"/>
      <c r="SE928" s="7"/>
      <c r="SF928" s="7"/>
      <c r="SG928" s="7"/>
      <c r="SH928" s="7"/>
      <c r="SI928" s="7"/>
      <c r="SJ928" s="7"/>
      <c r="SK928" s="7"/>
    </row>
    <row r="929" ht="14.2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  <c r="DT929" s="7"/>
      <c r="DU929" s="7"/>
      <c r="DV929" s="7"/>
      <c r="DW929" s="7"/>
      <c r="DX929" s="7"/>
      <c r="DY929" s="7"/>
      <c r="DZ929" s="7"/>
      <c r="EA929" s="7"/>
      <c r="EB929" s="7"/>
      <c r="EC929" s="7"/>
      <c r="ED929" s="7"/>
      <c r="EE929" s="7"/>
      <c r="EF929" s="7"/>
      <c r="EG929" s="7"/>
      <c r="EH929" s="7"/>
      <c r="EI929" s="7"/>
      <c r="EJ929" s="7"/>
      <c r="EK929" s="7"/>
      <c r="EL929" s="7"/>
      <c r="EM929" s="7"/>
      <c r="EN929" s="7"/>
      <c r="EO929" s="7"/>
      <c r="EP929" s="7"/>
      <c r="EQ929" s="7"/>
      <c r="ER929" s="7"/>
      <c r="ES929" s="7"/>
      <c r="ET929" s="7"/>
      <c r="EU929" s="7"/>
      <c r="EV929" s="7"/>
      <c r="EW929" s="7"/>
      <c r="EX929" s="7"/>
      <c r="EY929" s="7"/>
      <c r="EZ929" s="7"/>
      <c r="FA929" s="7"/>
      <c r="FB929" s="7"/>
      <c r="FC929" s="7"/>
      <c r="FD929" s="7"/>
      <c r="FE929" s="7"/>
      <c r="FF929" s="7"/>
      <c r="FG929" s="7"/>
      <c r="FH929" s="7"/>
      <c r="FI929" s="7"/>
      <c r="FJ929" s="7"/>
      <c r="FK929" s="7"/>
      <c r="FL929" s="7"/>
      <c r="FM929" s="7"/>
      <c r="FN929" s="7"/>
      <c r="FO929" s="7"/>
      <c r="FP929" s="7"/>
      <c r="FQ929" s="7"/>
      <c r="FR929" s="7"/>
      <c r="FS929" s="7"/>
      <c r="FT929" s="7"/>
      <c r="FU929" s="7"/>
      <c r="FV929" s="7"/>
      <c r="FW929" s="7"/>
      <c r="FX929" s="7"/>
      <c r="FY929" s="7"/>
      <c r="FZ929" s="7"/>
      <c r="GA929" s="7"/>
      <c r="GB929" s="7"/>
      <c r="GC929" s="7"/>
      <c r="GD929" s="7"/>
      <c r="GE929" s="7"/>
      <c r="GF929" s="7"/>
      <c r="GG929" s="7"/>
      <c r="GH929" s="7"/>
      <c r="GI929" s="7"/>
      <c r="GJ929" s="7"/>
      <c r="GK929" s="7"/>
      <c r="GL929" s="7"/>
      <c r="GM929" s="7"/>
      <c r="GN929" s="7"/>
      <c r="GO929" s="7"/>
      <c r="GP929" s="7"/>
      <c r="GQ929" s="7"/>
      <c r="GR929" s="7"/>
      <c r="GS929" s="7"/>
      <c r="GT929" s="7"/>
      <c r="GU929" s="7"/>
      <c r="GV929" s="7"/>
      <c r="GW929" s="7"/>
      <c r="GX929" s="7"/>
      <c r="GY929" s="7"/>
      <c r="GZ929" s="7"/>
      <c r="HA929" s="7"/>
      <c r="HB929" s="7"/>
      <c r="HC929" s="7"/>
      <c r="HD929" s="7"/>
      <c r="HE929" s="7"/>
      <c r="HF929" s="7"/>
      <c r="HG929" s="7"/>
      <c r="HH929" s="7"/>
      <c r="HI929" s="7"/>
      <c r="HJ929" s="7"/>
      <c r="HK929" s="7"/>
      <c r="HL929" s="7"/>
      <c r="HM929" s="7"/>
      <c r="HN929" s="7"/>
      <c r="HO929" s="7"/>
      <c r="HP929" s="7"/>
      <c r="HQ929" s="7"/>
      <c r="HR929" s="7"/>
      <c r="HS929" s="7"/>
      <c r="HT929" s="7"/>
      <c r="HU929" s="7"/>
      <c r="HV929" s="7"/>
      <c r="HW929" s="7"/>
      <c r="HX929" s="7"/>
      <c r="HY929" s="7"/>
      <c r="HZ929" s="7"/>
      <c r="IA929" s="7"/>
      <c r="IB929" s="7"/>
      <c r="IC929" s="7"/>
      <c r="ID929" s="7"/>
      <c r="IE929" s="7"/>
      <c r="IF929" s="7"/>
      <c r="IG929" s="7"/>
      <c r="IH929" s="7"/>
      <c r="II929" s="7"/>
      <c r="IJ929" s="7"/>
      <c r="IK929" s="7"/>
      <c r="IL929" s="7"/>
      <c r="IM929" s="7"/>
      <c r="IN929" s="7"/>
      <c r="IO929" s="7"/>
      <c r="IP929" s="7"/>
      <c r="IQ929" s="7"/>
      <c r="IR929" s="7"/>
      <c r="IS929" s="7"/>
      <c r="IT929" s="7"/>
      <c r="IU929" s="7"/>
      <c r="IV929" s="7"/>
      <c r="IW929" s="7"/>
      <c r="IX929" s="7"/>
      <c r="IY929" s="7"/>
      <c r="IZ929" s="7"/>
      <c r="JA929" s="7"/>
      <c r="JB929" s="7"/>
      <c r="JC929" s="7"/>
      <c r="JD929" s="7"/>
      <c r="JE929" s="7"/>
      <c r="JF929" s="7"/>
      <c r="JG929" s="7"/>
      <c r="JH929" s="7"/>
      <c r="JI929" s="7"/>
      <c r="JJ929" s="7"/>
      <c r="JK929" s="7"/>
      <c r="JL929" s="7"/>
      <c r="JM929" s="7"/>
      <c r="JN929" s="7"/>
      <c r="JO929" s="7"/>
      <c r="JP929" s="7"/>
      <c r="JQ929" s="7"/>
      <c r="JR929" s="7"/>
      <c r="JS929" s="7"/>
      <c r="JT929" s="7"/>
      <c r="JU929" s="7"/>
      <c r="JV929" s="7"/>
      <c r="JW929" s="7"/>
      <c r="JX929" s="7"/>
      <c r="JY929" s="7"/>
      <c r="JZ929" s="7"/>
      <c r="KA929" s="7"/>
      <c r="KB929" s="7"/>
      <c r="KC929" s="7"/>
      <c r="KD929" s="7"/>
      <c r="KE929" s="7"/>
      <c r="KF929" s="7"/>
      <c r="KG929" s="7"/>
      <c r="KH929" s="7"/>
      <c r="KI929" s="7"/>
      <c r="KJ929" s="7"/>
      <c r="KK929" s="7"/>
      <c r="KL929" s="7"/>
      <c r="KM929" s="7"/>
      <c r="KN929" s="7"/>
      <c r="KO929" s="7"/>
      <c r="KP929" s="7"/>
      <c r="KQ929" s="7"/>
      <c r="KR929" s="7"/>
      <c r="KS929" s="7"/>
      <c r="KT929" s="7"/>
      <c r="KU929" s="7"/>
      <c r="KV929" s="7"/>
      <c r="KW929" s="7"/>
      <c r="KX929" s="7"/>
      <c r="KY929" s="7"/>
      <c r="KZ929" s="7"/>
      <c r="LA929" s="7"/>
      <c r="LB929" s="7"/>
      <c r="LC929" s="7"/>
      <c r="LD929" s="7"/>
      <c r="LE929" s="7"/>
      <c r="LF929" s="7"/>
      <c r="LG929" s="7"/>
      <c r="LH929" s="7"/>
      <c r="LI929" s="7"/>
      <c r="LJ929" s="7"/>
      <c r="LK929" s="7"/>
      <c r="LL929" s="7"/>
      <c r="LM929" s="7"/>
      <c r="LN929" s="7"/>
      <c r="LO929" s="7"/>
      <c r="LP929" s="7"/>
      <c r="LQ929" s="7"/>
      <c r="LR929" s="7"/>
      <c r="LS929" s="7"/>
      <c r="LT929" s="7"/>
      <c r="LU929" s="7"/>
      <c r="LV929" s="7"/>
      <c r="LW929" s="7"/>
      <c r="LX929" s="7"/>
      <c r="LY929" s="7"/>
      <c r="LZ929" s="7"/>
      <c r="MA929" s="7"/>
      <c r="MB929" s="7"/>
      <c r="MC929" s="7"/>
      <c r="MD929" s="7"/>
      <c r="ME929" s="7"/>
      <c r="MF929" s="7"/>
      <c r="MG929" s="7"/>
      <c r="MH929" s="7"/>
      <c r="MI929" s="7"/>
      <c r="MJ929" s="7"/>
      <c r="MK929" s="7"/>
      <c r="ML929" s="7"/>
      <c r="MM929" s="7"/>
      <c r="MN929" s="7"/>
      <c r="MO929" s="7"/>
      <c r="MP929" s="7"/>
      <c r="MQ929" s="7"/>
      <c r="MR929" s="7"/>
      <c r="MS929" s="7"/>
      <c r="MT929" s="7"/>
      <c r="MU929" s="7"/>
      <c r="MV929" s="7"/>
      <c r="MW929" s="7"/>
      <c r="MX929" s="7"/>
      <c r="MY929" s="7"/>
      <c r="MZ929" s="7"/>
      <c r="NA929" s="7"/>
      <c r="NB929" s="7"/>
      <c r="NC929" s="7"/>
      <c r="ND929" s="7"/>
      <c r="NE929" s="7"/>
      <c r="NF929" s="7"/>
      <c r="NG929" s="7"/>
      <c r="NH929" s="7"/>
      <c r="NI929" s="7"/>
      <c r="NJ929" s="7"/>
      <c r="NK929" s="7"/>
      <c r="NL929" s="7"/>
      <c r="NM929" s="7"/>
      <c r="NN929" s="7"/>
      <c r="NO929" s="7"/>
      <c r="NP929" s="7"/>
      <c r="NQ929" s="7"/>
      <c r="NR929" s="7"/>
      <c r="NS929" s="7"/>
      <c r="NT929" s="7"/>
      <c r="NU929" s="7"/>
      <c r="NV929" s="7"/>
      <c r="NW929" s="7"/>
      <c r="NX929" s="7"/>
      <c r="NY929" s="7"/>
      <c r="NZ929" s="7"/>
      <c r="OA929" s="7"/>
      <c r="OB929" s="7"/>
      <c r="OC929" s="7"/>
      <c r="OD929" s="7"/>
      <c r="OE929" s="7"/>
      <c r="OF929" s="7"/>
      <c r="OG929" s="7"/>
      <c r="OH929" s="7"/>
      <c r="OI929" s="7"/>
      <c r="OJ929" s="7"/>
      <c r="OK929" s="7"/>
      <c r="OL929" s="7"/>
      <c r="OM929" s="7"/>
      <c r="ON929" s="7"/>
      <c r="OO929" s="7"/>
      <c r="OP929" s="7"/>
      <c r="OQ929" s="7"/>
      <c r="OR929" s="7"/>
      <c r="OS929" s="7"/>
      <c r="OT929" s="7"/>
      <c r="OU929" s="7"/>
      <c r="OV929" s="7"/>
      <c r="OW929" s="7"/>
      <c r="OX929" s="7"/>
      <c r="OY929" s="7"/>
      <c r="OZ929" s="7"/>
      <c r="PA929" s="7"/>
      <c r="PB929" s="7"/>
      <c r="PC929" s="7"/>
      <c r="PD929" s="7"/>
      <c r="PE929" s="7"/>
      <c r="PF929" s="7"/>
      <c r="PG929" s="7"/>
      <c r="PH929" s="7"/>
      <c r="PI929" s="7"/>
      <c r="PJ929" s="7"/>
      <c r="PK929" s="7"/>
      <c r="PL929" s="7"/>
      <c r="PM929" s="7"/>
      <c r="PN929" s="7"/>
      <c r="PO929" s="7"/>
      <c r="PP929" s="7"/>
      <c r="PQ929" s="7"/>
      <c r="PR929" s="7"/>
      <c r="PS929" s="7"/>
      <c r="PT929" s="7"/>
      <c r="PU929" s="7"/>
      <c r="PV929" s="7"/>
      <c r="PW929" s="7"/>
      <c r="PX929" s="7"/>
      <c r="PY929" s="7"/>
      <c r="PZ929" s="7"/>
      <c r="QA929" s="7"/>
      <c r="QB929" s="7"/>
      <c r="QC929" s="7"/>
      <c r="QD929" s="7"/>
      <c r="QE929" s="7"/>
      <c r="QF929" s="7"/>
      <c r="QG929" s="7"/>
      <c r="QH929" s="7"/>
      <c r="QI929" s="7"/>
      <c r="QJ929" s="7"/>
      <c r="QK929" s="7"/>
      <c r="QL929" s="7"/>
      <c r="QM929" s="7"/>
      <c r="QN929" s="7"/>
      <c r="QO929" s="7"/>
      <c r="QP929" s="7"/>
      <c r="QQ929" s="7"/>
      <c r="QR929" s="7"/>
      <c r="QS929" s="7"/>
      <c r="QT929" s="7"/>
      <c r="QU929" s="7"/>
      <c r="QV929" s="7"/>
      <c r="QW929" s="7"/>
      <c r="QX929" s="7"/>
      <c r="QY929" s="7"/>
      <c r="QZ929" s="7"/>
      <c r="RA929" s="7"/>
      <c r="RB929" s="7"/>
      <c r="RC929" s="7"/>
      <c r="RD929" s="7"/>
      <c r="RE929" s="7"/>
      <c r="RF929" s="7"/>
      <c r="RG929" s="7"/>
      <c r="RH929" s="7"/>
      <c r="RI929" s="7"/>
      <c r="RJ929" s="7"/>
      <c r="RK929" s="7"/>
      <c r="RL929" s="7"/>
      <c r="RM929" s="7"/>
      <c r="RN929" s="7"/>
      <c r="RO929" s="7"/>
      <c r="RP929" s="7"/>
      <c r="RQ929" s="7"/>
      <c r="RR929" s="7"/>
      <c r="RS929" s="7"/>
      <c r="RT929" s="7"/>
      <c r="RU929" s="7"/>
      <c r="RV929" s="7"/>
      <c r="RW929" s="7"/>
      <c r="RX929" s="7"/>
      <c r="RY929" s="7"/>
      <c r="RZ929" s="7"/>
      <c r="SA929" s="7"/>
      <c r="SB929" s="7"/>
      <c r="SC929" s="7"/>
      <c r="SD929" s="7"/>
      <c r="SE929" s="7"/>
      <c r="SF929" s="7"/>
      <c r="SG929" s="7"/>
      <c r="SH929" s="7"/>
      <c r="SI929" s="7"/>
      <c r="SJ929" s="7"/>
      <c r="SK929" s="7"/>
    </row>
    <row r="930" ht="14.2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  <c r="DT930" s="7"/>
      <c r="DU930" s="7"/>
      <c r="DV930" s="7"/>
      <c r="DW930" s="7"/>
      <c r="DX930" s="7"/>
      <c r="DY930" s="7"/>
      <c r="DZ930" s="7"/>
      <c r="EA930" s="7"/>
      <c r="EB930" s="7"/>
      <c r="EC930" s="7"/>
      <c r="ED930" s="7"/>
      <c r="EE930" s="7"/>
      <c r="EF930" s="7"/>
      <c r="EG930" s="7"/>
      <c r="EH930" s="7"/>
      <c r="EI930" s="7"/>
      <c r="EJ930" s="7"/>
      <c r="EK930" s="7"/>
      <c r="EL930" s="7"/>
      <c r="EM930" s="7"/>
      <c r="EN930" s="7"/>
      <c r="EO930" s="7"/>
      <c r="EP930" s="7"/>
      <c r="EQ930" s="7"/>
      <c r="ER930" s="7"/>
      <c r="ES930" s="7"/>
      <c r="ET930" s="7"/>
      <c r="EU930" s="7"/>
      <c r="EV930" s="7"/>
      <c r="EW930" s="7"/>
      <c r="EX930" s="7"/>
      <c r="EY930" s="7"/>
      <c r="EZ930" s="7"/>
      <c r="FA930" s="7"/>
      <c r="FB930" s="7"/>
      <c r="FC930" s="7"/>
      <c r="FD930" s="7"/>
      <c r="FE930" s="7"/>
      <c r="FF930" s="7"/>
      <c r="FG930" s="7"/>
      <c r="FH930" s="7"/>
      <c r="FI930" s="7"/>
      <c r="FJ930" s="7"/>
      <c r="FK930" s="7"/>
      <c r="FL930" s="7"/>
      <c r="FM930" s="7"/>
      <c r="FN930" s="7"/>
      <c r="FO930" s="7"/>
      <c r="FP930" s="7"/>
      <c r="FQ930" s="7"/>
      <c r="FR930" s="7"/>
      <c r="FS930" s="7"/>
      <c r="FT930" s="7"/>
      <c r="FU930" s="7"/>
      <c r="FV930" s="7"/>
      <c r="FW930" s="7"/>
      <c r="FX930" s="7"/>
      <c r="FY930" s="7"/>
      <c r="FZ930" s="7"/>
      <c r="GA930" s="7"/>
      <c r="GB930" s="7"/>
      <c r="GC930" s="7"/>
      <c r="GD930" s="7"/>
      <c r="GE930" s="7"/>
      <c r="GF930" s="7"/>
      <c r="GG930" s="7"/>
      <c r="GH930" s="7"/>
      <c r="GI930" s="7"/>
      <c r="GJ930" s="7"/>
      <c r="GK930" s="7"/>
      <c r="GL930" s="7"/>
      <c r="GM930" s="7"/>
      <c r="GN930" s="7"/>
      <c r="GO930" s="7"/>
      <c r="GP930" s="7"/>
      <c r="GQ930" s="7"/>
      <c r="GR930" s="7"/>
      <c r="GS930" s="7"/>
      <c r="GT930" s="7"/>
      <c r="GU930" s="7"/>
      <c r="GV930" s="7"/>
      <c r="GW930" s="7"/>
      <c r="GX930" s="7"/>
      <c r="GY930" s="7"/>
      <c r="GZ930" s="7"/>
      <c r="HA930" s="7"/>
      <c r="HB930" s="7"/>
      <c r="HC930" s="7"/>
      <c r="HD930" s="7"/>
      <c r="HE930" s="7"/>
      <c r="HF930" s="7"/>
      <c r="HG930" s="7"/>
      <c r="HH930" s="7"/>
      <c r="HI930" s="7"/>
      <c r="HJ930" s="7"/>
      <c r="HK930" s="7"/>
      <c r="HL930" s="7"/>
      <c r="HM930" s="7"/>
      <c r="HN930" s="7"/>
      <c r="HO930" s="7"/>
      <c r="HP930" s="7"/>
      <c r="HQ930" s="7"/>
      <c r="HR930" s="7"/>
      <c r="HS930" s="7"/>
      <c r="HT930" s="7"/>
      <c r="HU930" s="7"/>
      <c r="HV930" s="7"/>
      <c r="HW930" s="7"/>
      <c r="HX930" s="7"/>
      <c r="HY930" s="7"/>
      <c r="HZ930" s="7"/>
      <c r="IA930" s="7"/>
      <c r="IB930" s="7"/>
      <c r="IC930" s="7"/>
      <c r="ID930" s="7"/>
      <c r="IE930" s="7"/>
      <c r="IF930" s="7"/>
      <c r="IG930" s="7"/>
      <c r="IH930" s="7"/>
      <c r="II930" s="7"/>
      <c r="IJ930" s="7"/>
      <c r="IK930" s="7"/>
      <c r="IL930" s="7"/>
      <c r="IM930" s="7"/>
      <c r="IN930" s="7"/>
      <c r="IO930" s="7"/>
      <c r="IP930" s="7"/>
      <c r="IQ930" s="7"/>
      <c r="IR930" s="7"/>
      <c r="IS930" s="7"/>
      <c r="IT930" s="7"/>
      <c r="IU930" s="7"/>
      <c r="IV930" s="7"/>
      <c r="IW930" s="7"/>
      <c r="IX930" s="7"/>
      <c r="IY930" s="7"/>
      <c r="IZ930" s="7"/>
      <c r="JA930" s="7"/>
      <c r="JB930" s="7"/>
      <c r="JC930" s="7"/>
      <c r="JD930" s="7"/>
      <c r="JE930" s="7"/>
      <c r="JF930" s="7"/>
      <c r="JG930" s="7"/>
      <c r="JH930" s="7"/>
      <c r="JI930" s="7"/>
      <c r="JJ930" s="7"/>
      <c r="JK930" s="7"/>
      <c r="JL930" s="7"/>
      <c r="JM930" s="7"/>
      <c r="JN930" s="7"/>
      <c r="JO930" s="7"/>
      <c r="JP930" s="7"/>
      <c r="JQ930" s="7"/>
      <c r="JR930" s="7"/>
      <c r="JS930" s="7"/>
      <c r="JT930" s="7"/>
      <c r="JU930" s="7"/>
      <c r="JV930" s="7"/>
      <c r="JW930" s="7"/>
      <c r="JX930" s="7"/>
      <c r="JY930" s="7"/>
      <c r="JZ930" s="7"/>
      <c r="KA930" s="7"/>
      <c r="KB930" s="7"/>
      <c r="KC930" s="7"/>
      <c r="KD930" s="7"/>
      <c r="KE930" s="7"/>
      <c r="KF930" s="7"/>
      <c r="KG930" s="7"/>
      <c r="KH930" s="7"/>
      <c r="KI930" s="7"/>
      <c r="KJ930" s="7"/>
      <c r="KK930" s="7"/>
      <c r="KL930" s="7"/>
      <c r="KM930" s="7"/>
      <c r="KN930" s="7"/>
      <c r="KO930" s="7"/>
      <c r="KP930" s="7"/>
      <c r="KQ930" s="7"/>
      <c r="KR930" s="7"/>
      <c r="KS930" s="7"/>
      <c r="KT930" s="7"/>
      <c r="KU930" s="7"/>
      <c r="KV930" s="7"/>
      <c r="KW930" s="7"/>
      <c r="KX930" s="7"/>
      <c r="KY930" s="7"/>
      <c r="KZ930" s="7"/>
      <c r="LA930" s="7"/>
      <c r="LB930" s="7"/>
      <c r="LC930" s="7"/>
      <c r="LD930" s="7"/>
      <c r="LE930" s="7"/>
      <c r="LF930" s="7"/>
      <c r="LG930" s="7"/>
      <c r="LH930" s="7"/>
      <c r="LI930" s="7"/>
      <c r="LJ930" s="7"/>
      <c r="LK930" s="7"/>
      <c r="LL930" s="7"/>
      <c r="LM930" s="7"/>
      <c r="LN930" s="7"/>
      <c r="LO930" s="7"/>
      <c r="LP930" s="7"/>
      <c r="LQ930" s="7"/>
      <c r="LR930" s="7"/>
      <c r="LS930" s="7"/>
      <c r="LT930" s="7"/>
      <c r="LU930" s="7"/>
      <c r="LV930" s="7"/>
      <c r="LW930" s="7"/>
      <c r="LX930" s="7"/>
      <c r="LY930" s="7"/>
      <c r="LZ930" s="7"/>
      <c r="MA930" s="7"/>
      <c r="MB930" s="7"/>
      <c r="MC930" s="7"/>
      <c r="MD930" s="7"/>
      <c r="ME930" s="7"/>
      <c r="MF930" s="7"/>
      <c r="MG930" s="7"/>
      <c r="MH930" s="7"/>
      <c r="MI930" s="7"/>
      <c r="MJ930" s="7"/>
      <c r="MK930" s="7"/>
      <c r="ML930" s="7"/>
      <c r="MM930" s="7"/>
      <c r="MN930" s="7"/>
      <c r="MO930" s="7"/>
      <c r="MP930" s="7"/>
      <c r="MQ930" s="7"/>
      <c r="MR930" s="7"/>
      <c r="MS930" s="7"/>
      <c r="MT930" s="7"/>
      <c r="MU930" s="7"/>
      <c r="MV930" s="7"/>
      <c r="MW930" s="7"/>
      <c r="MX930" s="7"/>
      <c r="MY930" s="7"/>
      <c r="MZ930" s="7"/>
      <c r="NA930" s="7"/>
      <c r="NB930" s="7"/>
      <c r="NC930" s="7"/>
      <c r="ND930" s="7"/>
      <c r="NE930" s="7"/>
      <c r="NF930" s="7"/>
      <c r="NG930" s="7"/>
      <c r="NH930" s="7"/>
      <c r="NI930" s="7"/>
      <c r="NJ930" s="7"/>
      <c r="NK930" s="7"/>
      <c r="NL930" s="7"/>
      <c r="NM930" s="7"/>
      <c r="NN930" s="7"/>
      <c r="NO930" s="7"/>
      <c r="NP930" s="7"/>
      <c r="NQ930" s="7"/>
      <c r="NR930" s="7"/>
      <c r="NS930" s="7"/>
      <c r="NT930" s="7"/>
      <c r="NU930" s="7"/>
      <c r="NV930" s="7"/>
      <c r="NW930" s="7"/>
      <c r="NX930" s="7"/>
      <c r="NY930" s="7"/>
      <c r="NZ930" s="7"/>
      <c r="OA930" s="7"/>
      <c r="OB930" s="7"/>
      <c r="OC930" s="7"/>
      <c r="OD930" s="7"/>
      <c r="OE930" s="7"/>
      <c r="OF930" s="7"/>
      <c r="OG930" s="7"/>
      <c r="OH930" s="7"/>
      <c r="OI930" s="7"/>
      <c r="OJ930" s="7"/>
      <c r="OK930" s="7"/>
      <c r="OL930" s="7"/>
      <c r="OM930" s="7"/>
      <c r="ON930" s="7"/>
      <c r="OO930" s="7"/>
      <c r="OP930" s="7"/>
      <c r="OQ930" s="7"/>
      <c r="OR930" s="7"/>
      <c r="OS930" s="7"/>
      <c r="OT930" s="7"/>
      <c r="OU930" s="7"/>
      <c r="OV930" s="7"/>
      <c r="OW930" s="7"/>
      <c r="OX930" s="7"/>
      <c r="OY930" s="7"/>
      <c r="OZ930" s="7"/>
      <c r="PA930" s="7"/>
      <c r="PB930" s="7"/>
      <c r="PC930" s="7"/>
      <c r="PD930" s="7"/>
      <c r="PE930" s="7"/>
      <c r="PF930" s="7"/>
      <c r="PG930" s="7"/>
      <c r="PH930" s="7"/>
      <c r="PI930" s="7"/>
      <c r="PJ930" s="7"/>
      <c r="PK930" s="7"/>
      <c r="PL930" s="7"/>
      <c r="PM930" s="7"/>
      <c r="PN930" s="7"/>
      <c r="PO930" s="7"/>
      <c r="PP930" s="7"/>
      <c r="PQ930" s="7"/>
      <c r="PR930" s="7"/>
      <c r="PS930" s="7"/>
      <c r="PT930" s="7"/>
      <c r="PU930" s="7"/>
      <c r="PV930" s="7"/>
      <c r="PW930" s="7"/>
      <c r="PX930" s="7"/>
      <c r="PY930" s="7"/>
      <c r="PZ930" s="7"/>
      <c r="QA930" s="7"/>
      <c r="QB930" s="7"/>
      <c r="QC930" s="7"/>
      <c r="QD930" s="7"/>
      <c r="QE930" s="7"/>
      <c r="QF930" s="7"/>
      <c r="QG930" s="7"/>
      <c r="QH930" s="7"/>
      <c r="QI930" s="7"/>
      <c r="QJ930" s="7"/>
      <c r="QK930" s="7"/>
      <c r="QL930" s="7"/>
      <c r="QM930" s="7"/>
      <c r="QN930" s="7"/>
      <c r="QO930" s="7"/>
      <c r="QP930" s="7"/>
      <c r="QQ930" s="7"/>
      <c r="QR930" s="7"/>
      <c r="QS930" s="7"/>
      <c r="QT930" s="7"/>
      <c r="QU930" s="7"/>
      <c r="QV930" s="7"/>
      <c r="QW930" s="7"/>
      <c r="QX930" s="7"/>
      <c r="QY930" s="7"/>
      <c r="QZ930" s="7"/>
      <c r="RA930" s="7"/>
      <c r="RB930" s="7"/>
      <c r="RC930" s="7"/>
      <c r="RD930" s="7"/>
      <c r="RE930" s="7"/>
      <c r="RF930" s="7"/>
      <c r="RG930" s="7"/>
      <c r="RH930" s="7"/>
      <c r="RI930" s="7"/>
      <c r="RJ930" s="7"/>
      <c r="RK930" s="7"/>
      <c r="RL930" s="7"/>
      <c r="RM930" s="7"/>
      <c r="RN930" s="7"/>
      <c r="RO930" s="7"/>
      <c r="RP930" s="7"/>
      <c r="RQ930" s="7"/>
      <c r="RR930" s="7"/>
      <c r="RS930" s="7"/>
      <c r="RT930" s="7"/>
      <c r="RU930" s="7"/>
      <c r="RV930" s="7"/>
      <c r="RW930" s="7"/>
      <c r="RX930" s="7"/>
      <c r="RY930" s="7"/>
      <c r="RZ930" s="7"/>
      <c r="SA930" s="7"/>
      <c r="SB930" s="7"/>
      <c r="SC930" s="7"/>
      <c r="SD930" s="7"/>
      <c r="SE930" s="7"/>
      <c r="SF930" s="7"/>
      <c r="SG930" s="7"/>
      <c r="SH930" s="7"/>
      <c r="SI930" s="7"/>
      <c r="SJ930" s="7"/>
      <c r="SK930" s="7"/>
    </row>
    <row r="931" ht="14.2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  <c r="DT931" s="7"/>
      <c r="DU931" s="7"/>
      <c r="DV931" s="7"/>
      <c r="DW931" s="7"/>
      <c r="DX931" s="7"/>
      <c r="DY931" s="7"/>
      <c r="DZ931" s="7"/>
      <c r="EA931" s="7"/>
      <c r="EB931" s="7"/>
      <c r="EC931" s="7"/>
      <c r="ED931" s="7"/>
      <c r="EE931" s="7"/>
      <c r="EF931" s="7"/>
      <c r="EG931" s="7"/>
      <c r="EH931" s="7"/>
      <c r="EI931" s="7"/>
      <c r="EJ931" s="7"/>
      <c r="EK931" s="7"/>
      <c r="EL931" s="7"/>
      <c r="EM931" s="7"/>
      <c r="EN931" s="7"/>
      <c r="EO931" s="7"/>
      <c r="EP931" s="7"/>
      <c r="EQ931" s="7"/>
      <c r="ER931" s="7"/>
      <c r="ES931" s="7"/>
      <c r="ET931" s="7"/>
      <c r="EU931" s="7"/>
      <c r="EV931" s="7"/>
      <c r="EW931" s="7"/>
      <c r="EX931" s="7"/>
      <c r="EY931" s="7"/>
      <c r="EZ931" s="7"/>
      <c r="FA931" s="7"/>
      <c r="FB931" s="7"/>
      <c r="FC931" s="7"/>
      <c r="FD931" s="7"/>
      <c r="FE931" s="7"/>
      <c r="FF931" s="7"/>
      <c r="FG931" s="7"/>
      <c r="FH931" s="7"/>
      <c r="FI931" s="7"/>
      <c r="FJ931" s="7"/>
      <c r="FK931" s="7"/>
      <c r="FL931" s="7"/>
      <c r="FM931" s="7"/>
      <c r="FN931" s="7"/>
      <c r="FO931" s="7"/>
      <c r="FP931" s="7"/>
      <c r="FQ931" s="7"/>
      <c r="FR931" s="7"/>
      <c r="FS931" s="7"/>
      <c r="FT931" s="7"/>
      <c r="FU931" s="7"/>
      <c r="FV931" s="7"/>
      <c r="FW931" s="7"/>
      <c r="FX931" s="7"/>
      <c r="FY931" s="7"/>
      <c r="FZ931" s="7"/>
      <c r="GA931" s="7"/>
      <c r="GB931" s="7"/>
      <c r="GC931" s="7"/>
      <c r="GD931" s="7"/>
      <c r="GE931" s="7"/>
      <c r="GF931" s="7"/>
      <c r="GG931" s="7"/>
      <c r="GH931" s="7"/>
      <c r="GI931" s="7"/>
      <c r="GJ931" s="7"/>
      <c r="GK931" s="7"/>
      <c r="GL931" s="7"/>
      <c r="GM931" s="7"/>
      <c r="GN931" s="7"/>
      <c r="GO931" s="7"/>
      <c r="GP931" s="7"/>
      <c r="GQ931" s="7"/>
      <c r="GR931" s="7"/>
      <c r="GS931" s="7"/>
      <c r="GT931" s="7"/>
      <c r="GU931" s="7"/>
      <c r="GV931" s="7"/>
      <c r="GW931" s="7"/>
      <c r="GX931" s="7"/>
      <c r="GY931" s="7"/>
      <c r="GZ931" s="7"/>
      <c r="HA931" s="7"/>
      <c r="HB931" s="7"/>
      <c r="HC931" s="7"/>
      <c r="HD931" s="7"/>
      <c r="HE931" s="7"/>
      <c r="HF931" s="7"/>
      <c r="HG931" s="7"/>
      <c r="HH931" s="7"/>
      <c r="HI931" s="7"/>
      <c r="HJ931" s="7"/>
      <c r="HK931" s="7"/>
      <c r="HL931" s="7"/>
      <c r="HM931" s="7"/>
      <c r="HN931" s="7"/>
      <c r="HO931" s="7"/>
      <c r="HP931" s="7"/>
      <c r="HQ931" s="7"/>
      <c r="HR931" s="7"/>
      <c r="HS931" s="7"/>
      <c r="HT931" s="7"/>
      <c r="HU931" s="7"/>
      <c r="HV931" s="7"/>
      <c r="HW931" s="7"/>
      <c r="HX931" s="7"/>
      <c r="HY931" s="7"/>
      <c r="HZ931" s="7"/>
      <c r="IA931" s="7"/>
      <c r="IB931" s="7"/>
      <c r="IC931" s="7"/>
      <c r="ID931" s="7"/>
      <c r="IE931" s="7"/>
      <c r="IF931" s="7"/>
      <c r="IG931" s="7"/>
      <c r="IH931" s="7"/>
      <c r="II931" s="7"/>
      <c r="IJ931" s="7"/>
      <c r="IK931" s="7"/>
      <c r="IL931" s="7"/>
      <c r="IM931" s="7"/>
      <c r="IN931" s="7"/>
      <c r="IO931" s="7"/>
      <c r="IP931" s="7"/>
      <c r="IQ931" s="7"/>
      <c r="IR931" s="7"/>
      <c r="IS931" s="7"/>
      <c r="IT931" s="7"/>
      <c r="IU931" s="7"/>
      <c r="IV931" s="7"/>
      <c r="IW931" s="7"/>
      <c r="IX931" s="7"/>
      <c r="IY931" s="7"/>
      <c r="IZ931" s="7"/>
      <c r="JA931" s="7"/>
      <c r="JB931" s="7"/>
      <c r="JC931" s="7"/>
      <c r="JD931" s="7"/>
      <c r="JE931" s="7"/>
      <c r="JF931" s="7"/>
      <c r="JG931" s="7"/>
      <c r="JH931" s="7"/>
      <c r="JI931" s="7"/>
      <c r="JJ931" s="7"/>
      <c r="JK931" s="7"/>
      <c r="JL931" s="7"/>
      <c r="JM931" s="7"/>
      <c r="JN931" s="7"/>
      <c r="JO931" s="7"/>
      <c r="JP931" s="7"/>
      <c r="JQ931" s="7"/>
      <c r="JR931" s="7"/>
      <c r="JS931" s="7"/>
      <c r="JT931" s="7"/>
      <c r="JU931" s="7"/>
      <c r="JV931" s="7"/>
      <c r="JW931" s="7"/>
      <c r="JX931" s="7"/>
      <c r="JY931" s="7"/>
      <c r="JZ931" s="7"/>
      <c r="KA931" s="7"/>
      <c r="KB931" s="7"/>
      <c r="KC931" s="7"/>
      <c r="KD931" s="7"/>
      <c r="KE931" s="7"/>
      <c r="KF931" s="7"/>
      <c r="KG931" s="7"/>
      <c r="KH931" s="7"/>
      <c r="KI931" s="7"/>
      <c r="KJ931" s="7"/>
      <c r="KK931" s="7"/>
      <c r="KL931" s="7"/>
      <c r="KM931" s="7"/>
      <c r="KN931" s="7"/>
      <c r="KO931" s="7"/>
      <c r="KP931" s="7"/>
      <c r="KQ931" s="7"/>
      <c r="KR931" s="7"/>
      <c r="KS931" s="7"/>
      <c r="KT931" s="7"/>
      <c r="KU931" s="7"/>
      <c r="KV931" s="7"/>
      <c r="KW931" s="7"/>
      <c r="KX931" s="7"/>
      <c r="KY931" s="7"/>
      <c r="KZ931" s="7"/>
      <c r="LA931" s="7"/>
      <c r="LB931" s="7"/>
      <c r="LC931" s="7"/>
      <c r="LD931" s="7"/>
      <c r="LE931" s="7"/>
      <c r="LF931" s="7"/>
      <c r="LG931" s="7"/>
      <c r="LH931" s="7"/>
      <c r="LI931" s="7"/>
      <c r="LJ931" s="7"/>
      <c r="LK931" s="7"/>
      <c r="LL931" s="7"/>
      <c r="LM931" s="7"/>
      <c r="LN931" s="7"/>
      <c r="LO931" s="7"/>
      <c r="LP931" s="7"/>
      <c r="LQ931" s="7"/>
      <c r="LR931" s="7"/>
      <c r="LS931" s="7"/>
      <c r="LT931" s="7"/>
      <c r="LU931" s="7"/>
      <c r="LV931" s="7"/>
      <c r="LW931" s="7"/>
      <c r="LX931" s="7"/>
      <c r="LY931" s="7"/>
      <c r="LZ931" s="7"/>
      <c r="MA931" s="7"/>
      <c r="MB931" s="7"/>
      <c r="MC931" s="7"/>
      <c r="MD931" s="7"/>
      <c r="ME931" s="7"/>
      <c r="MF931" s="7"/>
      <c r="MG931" s="7"/>
      <c r="MH931" s="7"/>
      <c r="MI931" s="7"/>
      <c r="MJ931" s="7"/>
      <c r="MK931" s="7"/>
      <c r="ML931" s="7"/>
      <c r="MM931" s="7"/>
      <c r="MN931" s="7"/>
      <c r="MO931" s="7"/>
      <c r="MP931" s="7"/>
      <c r="MQ931" s="7"/>
      <c r="MR931" s="7"/>
      <c r="MS931" s="7"/>
      <c r="MT931" s="7"/>
      <c r="MU931" s="7"/>
      <c r="MV931" s="7"/>
      <c r="MW931" s="7"/>
      <c r="MX931" s="7"/>
      <c r="MY931" s="7"/>
      <c r="MZ931" s="7"/>
      <c r="NA931" s="7"/>
      <c r="NB931" s="7"/>
      <c r="NC931" s="7"/>
      <c r="ND931" s="7"/>
      <c r="NE931" s="7"/>
      <c r="NF931" s="7"/>
      <c r="NG931" s="7"/>
      <c r="NH931" s="7"/>
      <c r="NI931" s="7"/>
      <c r="NJ931" s="7"/>
      <c r="NK931" s="7"/>
      <c r="NL931" s="7"/>
      <c r="NM931" s="7"/>
      <c r="NN931" s="7"/>
      <c r="NO931" s="7"/>
      <c r="NP931" s="7"/>
      <c r="NQ931" s="7"/>
      <c r="NR931" s="7"/>
      <c r="NS931" s="7"/>
      <c r="NT931" s="7"/>
      <c r="NU931" s="7"/>
      <c r="NV931" s="7"/>
      <c r="NW931" s="7"/>
      <c r="NX931" s="7"/>
      <c r="NY931" s="7"/>
      <c r="NZ931" s="7"/>
      <c r="OA931" s="7"/>
      <c r="OB931" s="7"/>
      <c r="OC931" s="7"/>
      <c r="OD931" s="7"/>
      <c r="OE931" s="7"/>
      <c r="OF931" s="7"/>
      <c r="OG931" s="7"/>
      <c r="OH931" s="7"/>
      <c r="OI931" s="7"/>
      <c r="OJ931" s="7"/>
      <c r="OK931" s="7"/>
      <c r="OL931" s="7"/>
      <c r="OM931" s="7"/>
      <c r="ON931" s="7"/>
      <c r="OO931" s="7"/>
      <c r="OP931" s="7"/>
      <c r="OQ931" s="7"/>
      <c r="OR931" s="7"/>
      <c r="OS931" s="7"/>
      <c r="OT931" s="7"/>
      <c r="OU931" s="7"/>
      <c r="OV931" s="7"/>
      <c r="OW931" s="7"/>
      <c r="OX931" s="7"/>
      <c r="OY931" s="7"/>
      <c r="OZ931" s="7"/>
      <c r="PA931" s="7"/>
      <c r="PB931" s="7"/>
      <c r="PC931" s="7"/>
      <c r="PD931" s="7"/>
      <c r="PE931" s="7"/>
      <c r="PF931" s="7"/>
      <c r="PG931" s="7"/>
      <c r="PH931" s="7"/>
      <c r="PI931" s="7"/>
      <c r="PJ931" s="7"/>
      <c r="PK931" s="7"/>
      <c r="PL931" s="7"/>
      <c r="PM931" s="7"/>
      <c r="PN931" s="7"/>
      <c r="PO931" s="7"/>
      <c r="PP931" s="7"/>
      <c r="PQ931" s="7"/>
      <c r="PR931" s="7"/>
      <c r="PS931" s="7"/>
      <c r="PT931" s="7"/>
      <c r="PU931" s="7"/>
      <c r="PV931" s="7"/>
      <c r="PW931" s="7"/>
      <c r="PX931" s="7"/>
      <c r="PY931" s="7"/>
      <c r="PZ931" s="7"/>
      <c r="QA931" s="7"/>
      <c r="QB931" s="7"/>
      <c r="QC931" s="7"/>
      <c r="QD931" s="7"/>
      <c r="QE931" s="7"/>
      <c r="QF931" s="7"/>
      <c r="QG931" s="7"/>
      <c r="QH931" s="7"/>
      <c r="QI931" s="7"/>
      <c r="QJ931" s="7"/>
      <c r="QK931" s="7"/>
      <c r="QL931" s="7"/>
      <c r="QM931" s="7"/>
      <c r="QN931" s="7"/>
      <c r="QO931" s="7"/>
      <c r="QP931" s="7"/>
      <c r="QQ931" s="7"/>
      <c r="QR931" s="7"/>
      <c r="QS931" s="7"/>
      <c r="QT931" s="7"/>
      <c r="QU931" s="7"/>
      <c r="QV931" s="7"/>
      <c r="QW931" s="7"/>
      <c r="QX931" s="7"/>
      <c r="QY931" s="7"/>
      <c r="QZ931" s="7"/>
      <c r="RA931" s="7"/>
      <c r="RB931" s="7"/>
      <c r="RC931" s="7"/>
      <c r="RD931" s="7"/>
      <c r="RE931" s="7"/>
      <c r="RF931" s="7"/>
      <c r="RG931" s="7"/>
      <c r="RH931" s="7"/>
      <c r="RI931" s="7"/>
      <c r="RJ931" s="7"/>
      <c r="RK931" s="7"/>
      <c r="RL931" s="7"/>
      <c r="RM931" s="7"/>
      <c r="RN931" s="7"/>
      <c r="RO931" s="7"/>
      <c r="RP931" s="7"/>
      <c r="RQ931" s="7"/>
      <c r="RR931" s="7"/>
      <c r="RS931" s="7"/>
      <c r="RT931" s="7"/>
      <c r="RU931" s="7"/>
      <c r="RV931" s="7"/>
      <c r="RW931" s="7"/>
      <c r="RX931" s="7"/>
      <c r="RY931" s="7"/>
      <c r="RZ931" s="7"/>
      <c r="SA931" s="7"/>
      <c r="SB931" s="7"/>
      <c r="SC931" s="7"/>
      <c r="SD931" s="7"/>
      <c r="SE931" s="7"/>
      <c r="SF931" s="7"/>
      <c r="SG931" s="7"/>
      <c r="SH931" s="7"/>
      <c r="SI931" s="7"/>
      <c r="SJ931" s="7"/>
      <c r="SK931" s="7"/>
    </row>
    <row r="932" ht="14.2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  <c r="DT932" s="7"/>
      <c r="DU932" s="7"/>
      <c r="DV932" s="7"/>
      <c r="DW932" s="7"/>
      <c r="DX932" s="7"/>
      <c r="DY932" s="7"/>
      <c r="DZ932" s="7"/>
      <c r="EA932" s="7"/>
      <c r="EB932" s="7"/>
      <c r="EC932" s="7"/>
      <c r="ED932" s="7"/>
      <c r="EE932" s="7"/>
      <c r="EF932" s="7"/>
      <c r="EG932" s="7"/>
      <c r="EH932" s="7"/>
      <c r="EI932" s="7"/>
      <c r="EJ932" s="7"/>
      <c r="EK932" s="7"/>
      <c r="EL932" s="7"/>
      <c r="EM932" s="7"/>
      <c r="EN932" s="7"/>
      <c r="EO932" s="7"/>
      <c r="EP932" s="7"/>
      <c r="EQ932" s="7"/>
      <c r="ER932" s="7"/>
      <c r="ES932" s="7"/>
      <c r="ET932" s="7"/>
      <c r="EU932" s="7"/>
      <c r="EV932" s="7"/>
      <c r="EW932" s="7"/>
      <c r="EX932" s="7"/>
      <c r="EY932" s="7"/>
      <c r="EZ932" s="7"/>
      <c r="FA932" s="7"/>
      <c r="FB932" s="7"/>
      <c r="FC932" s="7"/>
      <c r="FD932" s="7"/>
      <c r="FE932" s="7"/>
      <c r="FF932" s="7"/>
      <c r="FG932" s="7"/>
      <c r="FH932" s="7"/>
      <c r="FI932" s="7"/>
      <c r="FJ932" s="7"/>
      <c r="FK932" s="7"/>
      <c r="FL932" s="7"/>
      <c r="FM932" s="7"/>
      <c r="FN932" s="7"/>
      <c r="FO932" s="7"/>
      <c r="FP932" s="7"/>
      <c r="FQ932" s="7"/>
      <c r="FR932" s="7"/>
      <c r="FS932" s="7"/>
      <c r="FT932" s="7"/>
      <c r="FU932" s="7"/>
      <c r="FV932" s="7"/>
      <c r="FW932" s="7"/>
      <c r="FX932" s="7"/>
      <c r="FY932" s="7"/>
      <c r="FZ932" s="7"/>
      <c r="GA932" s="7"/>
      <c r="GB932" s="7"/>
      <c r="GC932" s="7"/>
      <c r="GD932" s="7"/>
      <c r="GE932" s="7"/>
      <c r="GF932" s="7"/>
      <c r="GG932" s="7"/>
      <c r="GH932" s="7"/>
      <c r="GI932" s="7"/>
      <c r="GJ932" s="7"/>
      <c r="GK932" s="7"/>
      <c r="GL932" s="7"/>
      <c r="GM932" s="7"/>
      <c r="GN932" s="7"/>
      <c r="GO932" s="7"/>
      <c r="GP932" s="7"/>
      <c r="GQ932" s="7"/>
      <c r="GR932" s="7"/>
      <c r="GS932" s="7"/>
      <c r="GT932" s="7"/>
      <c r="GU932" s="7"/>
      <c r="GV932" s="7"/>
      <c r="GW932" s="7"/>
      <c r="GX932" s="7"/>
      <c r="GY932" s="7"/>
      <c r="GZ932" s="7"/>
      <c r="HA932" s="7"/>
      <c r="HB932" s="7"/>
      <c r="HC932" s="7"/>
      <c r="HD932" s="7"/>
      <c r="HE932" s="7"/>
      <c r="HF932" s="7"/>
      <c r="HG932" s="7"/>
      <c r="HH932" s="7"/>
      <c r="HI932" s="7"/>
      <c r="HJ932" s="7"/>
      <c r="HK932" s="7"/>
      <c r="HL932" s="7"/>
      <c r="HM932" s="7"/>
      <c r="HN932" s="7"/>
      <c r="HO932" s="7"/>
      <c r="HP932" s="7"/>
      <c r="HQ932" s="7"/>
      <c r="HR932" s="7"/>
      <c r="HS932" s="7"/>
      <c r="HT932" s="7"/>
      <c r="HU932" s="7"/>
      <c r="HV932" s="7"/>
      <c r="HW932" s="7"/>
      <c r="HX932" s="7"/>
      <c r="HY932" s="7"/>
      <c r="HZ932" s="7"/>
      <c r="IA932" s="7"/>
      <c r="IB932" s="7"/>
      <c r="IC932" s="7"/>
      <c r="ID932" s="7"/>
      <c r="IE932" s="7"/>
      <c r="IF932" s="7"/>
      <c r="IG932" s="7"/>
      <c r="IH932" s="7"/>
      <c r="II932" s="7"/>
      <c r="IJ932" s="7"/>
      <c r="IK932" s="7"/>
      <c r="IL932" s="7"/>
      <c r="IM932" s="7"/>
      <c r="IN932" s="7"/>
      <c r="IO932" s="7"/>
      <c r="IP932" s="7"/>
      <c r="IQ932" s="7"/>
      <c r="IR932" s="7"/>
      <c r="IS932" s="7"/>
      <c r="IT932" s="7"/>
      <c r="IU932" s="7"/>
      <c r="IV932" s="7"/>
      <c r="IW932" s="7"/>
      <c r="IX932" s="7"/>
      <c r="IY932" s="7"/>
      <c r="IZ932" s="7"/>
      <c r="JA932" s="7"/>
      <c r="JB932" s="7"/>
      <c r="JC932" s="7"/>
      <c r="JD932" s="7"/>
      <c r="JE932" s="7"/>
      <c r="JF932" s="7"/>
      <c r="JG932" s="7"/>
      <c r="JH932" s="7"/>
      <c r="JI932" s="7"/>
      <c r="JJ932" s="7"/>
      <c r="JK932" s="7"/>
      <c r="JL932" s="7"/>
      <c r="JM932" s="7"/>
      <c r="JN932" s="7"/>
      <c r="JO932" s="7"/>
      <c r="JP932" s="7"/>
      <c r="JQ932" s="7"/>
      <c r="JR932" s="7"/>
      <c r="JS932" s="7"/>
      <c r="JT932" s="7"/>
      <c r="JU932" s="7"/>
      <c r="JV932" s="7"/>
      <c r="JW932" s="7"/>
      <c r="JX932" s="7"/>
      <c r="JY932" s="7"/>
      <c r="JZ932" s="7"/>
      <c r="KA932" s="7"/>
      <c r="KB932" s="7"/>
      <c r="KC932" s="7"/>
      <c r="KD932" s="7"/>
      <c r="KE932" s="7"/>
      <c r="KF932" s="7"/>
      <c r="KG932" s="7"/>
      <c r="KH932" s="7"/>
      <c r="KI932" s="7"/>
      <c r="KJ932" s="7"/>
      <c r="KK932" s="7"/>
      <c r="KL932" s="7"/>
      <c r="KM932" s="7"/>
      <c r="KN932" s="7"/>
      <c r="KO932" s="7"/>
      <c r="KP932" s="7"/>
      <c r="KQ932" s="7"/>
      <c r="KR932" s="7"/>
      <c r="KS932" s="7"/>
      <c r="KT932" s="7"/>
      <c r="KU932" s="7"/>
      <c r="KV932" s="7"/>
      <c r="KW932" s="7"/>
      <c r="KX932" s="7"/>
      <c r="KY932" s="7"/>
      <c r="KZ932" s="7"/>
      <c r="LA932" s="7"/>
      <c r="LB932" s="7"/>
      <c r="LC932" s="7"/>
      <c r="LD932" s="7"/>
      <c r="LE932" s="7"/>
      <c r="LF932" s="7"/>
      <c r="LG932" s="7"/>
      <c r="LH932" s="7"/>
      <c r="LI932" s="7"/>
      <c r="LJ932" s="7"/>
      <c r="LK932" s="7"/>
      <c r="LL932" s="7"/>
      <c r="LM932" s="7"/>
      <c r="LN932" s="7"/>
      <c r="LO932" s="7"/>
      <c r="LP932" s="7"/>
      <c r="LQ932" s="7"/>
      <c r="LR932" s="7"/>
      <c r="LS932" s="7"/>
      <c r="LT932" s="7"/>
      <c r="LU932" s="7"/>
      <c r="LV932" s="7"/>
      <c r="LW932" s="7"/>
      <c r="LX932" s="7"/>
      <c r="LY932" s="7"/>
      <c r="LZ932" s="7"/>
      <c r="MA932" s="7"/>
      <c r="MB932" s="7"/>
      <c r="MC932" s="7"/>
      <c r="MD932" s="7"/>
      <c r="ME932" s="7"/>
      <c r="MF932" s="7"/>
      <c r="MG932" s="7"/>
      <c r="MH932" s="7"/>
      <c r="MI932" s="7"/>
      <c r="MJ932" s="7"/>
      <c r="MK932" s="7"/>
      <c r="ML932" s="7"/>
      <c r="MM932" s="7"/>
      <c r="MN932" s="7"/>
      <c r="MO932" s="7"/>
      <c r="MP932" s="7"/>
      <c r="MQ932" s="7"/>
      <c r="MR932" s="7"/>
      <c r="MS932" s="7"/>
      <c r="MT932" s="7"/>
      <c r="MU932" s="7"/>
      <c r="MV932" s="7"/>
      <c r="MW932" s="7"/>
      <c r="MX932" s="7"/>
      <c r="MY932" s="7"/>
      <c r="MZ932" s="7"/>
      <c r="NA932" s="7"/>
      <c r="NB932" s="7"/>
      <c r="NC932" s="7"/>
      <c r="ND932" s="7"/>
      <c r="NE932" s="7"/>
      <c r="NF932" s="7"/>
      <c r="NG932" s="7"/>
      <c r="NH932" s="7"/>
      <c r="NI932" s="7"/>
      <c r="NJ932" s="7"/>
      <c r="NK932" s="7"/>
      <c r="NL932" s="7"/>
      <c r="NM932" s="7"/>
      <c r="NN932" s="7"/>
      <c r="NO932" s="7"/>
      <c r="NP932" s="7"/>
      <c r="NQ932" s="7"/>
      <c r="NR932" s="7"/>
      <c r="NS932" s="7"/>
      <c r="NT932" s="7"/>
      <c r="NU932" s="7"/>
      <c r="NV932" s="7"/>
      <c r="NW932" s="7"/>
      <c r="NX932" s="7"/>
      <c r="NY932" s="7"/>
      <c r="NZ932" s="7"/>
      <c r="OA932" s="7"/>
      <c r="OB932" s="7"/>
      <c r="OC932" s="7"/>
      <c r="OD932" s="7"/>
      <c r="OE932" s="7"/>
      <c r="OF932" s="7"/>
      <c r="OG932" s="7"/>
      <c r="OH932" s="7"/>
      <c r="OI932" s="7"/>
      <c r="OJ932" s="7"/>
      <c r="OK932" s="7"/>
      <c r="OL932" s="7"/>
      <c r="OM932" s="7"/>
      <c r="ON932" s="7"/>
      <c r="OO932" s="7"/>
      <c r="OP932" s="7"/>
      <c r="OQ932" s="7"/>
      <c r="OR932" s="7"/>
      <c r="OS932" s="7"/>
      <c r="OT932" s="7"/>
      <c r="OU932" s="7"/>
      <c r="OV932" s="7"/>
      <c r="OW932" s="7"/>
      <c r="OX932" s="7"/>
      <c r="OY932" s="7"/>
      <c r="OZ932" s="7"/>
      <c r="PA932" s="7"/>
      <c r="PB932" s="7"/>
      <c r="PC932" s="7"/>
      <c r="PD932" s="7"/>
      <c r="PE932" s="7"/>
      <c r="PF932" s="7"/>
      <c r="PG932" s="7"/>
      <c r="PH932" s="7"/>
      <c r="PI932" s="7"/>
      <c r="PJ932" s="7"/>
      <c r="PK932" s="7"/>
      <c r="PL932" s="7"/>
      <c r="PM932" s="7"/>
      <c r="PN932" s="7"/>
      <c r="PO932" s="7"/>
      <c r="PP932" s="7"/>
      <c r="PQ932" s="7"/>
      <c r="PR932" s="7"/>
      <c r="PS932" s="7"/>
      <c r="PT932" s="7"/>
      <c r="PU932" s="7"/>
      <c r="PV932" s="7"/>
      <c r="PW932" s="7"/>
      <c r="PX932" s="7"/>
      <c r="PY932" s="7"/>
      <c r="PZ932" s="7"/>
      <c r="QA932" s="7"/>
      <c r="QB932" s="7"/>
      <c r="QC932" s="7"/>
      <c r="QD932" s="7"/>
      <c r="QE932" s="7"/>
      <c r="QF932" s="7"/>
      <c r="QG932" s="7"/>
      <c r="QH932" s="7"/>
      <c r="QI932" s="7"/>
      <c r="QJ932" s="7"/>
      <c r="QK932" s="7"/>
      <c r="QL932" s="7"/>
      <c r="QM932" s="7"/>
      <c r="QN932" s="7"/>
      <c r="QO932" s="7"/>
      <c r="QP932" s="7"/>
      <c r="QQ932" s="7"/>
      <c r="QR932" s="7"/>
      <c r="QS932" s="7"/>
      <c r="QT932" s="7"/>
      <c r="QU932" s="7"/>
      <c r="QV932" s="7"/>
      <c r="QW932" s="7"/>
      <c r="QX932" s="7"/>
      <c r="QY932" s="7"/>
      <c r="QZ932" s="7"/>
      <c r="RA932" s="7"/>
      <c r="RB932" s="7"/>
      <c r="RC932" s="7"/>
      <c r="RD932" s="7"/>
      <c r="RE932" s="7"/>
      <c r="RF932" s="7"/>
      <c r="RG932" s="7"/>
      <c r="RH932" s="7"/>
      <c r="RI932" s="7"/>
      <c r="RJ932" s="7"/>
      <c r="RK932" s="7"/>
      <c r="RL932" s="7"/>
      <c r="RM932" s="7"/>
      <c r="RN932" s="7"/>
      <c r="RO932" s="7"/>
      <c r="RP932" s="7"/>
      <c r="RQ932" s="7"/>
      <c r="RR932" s="7"/>
      <c r="RS932" s="7"/>
      <c r="RT932" s="7"/>
      <c r="RU932" s="7"/>
      <c r="RV932" s="7"/>
      <c r="RW932" s="7"/>
      <c r="RX932" s="7"/>
      <c r="RY932" s="7"/>
      <c r="RZ932" s="7"/>
      <c r="SA932" s="7"/>
      <c r="SB932" s="7"/>
      <c r="SC932" s="7"/>
      <c r="SD932" s="7"/>
      <c r="SE932" s="7"/>
      <c r="SF932" s="7"/>
      <c r="SG932" s="7"/>
      <c r="SH932" s="7"/>
      <c r="SI932" s="7"/>
      <c r="SJ932" s="7"/>
      <c r="SK932" s="7"/>
    </row>
    <row r="933" ht="14.2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  <c r="DT933" s="7"/>
      <c r="DU933" s="7"/>
      <c r="DV933" s="7"/>
      <c r="DW933" s="7"/>
      <c r="DX933" s="7"/>
      <c r="DY933" s="7"/>
      <c r="DZ933" s="7"/>
      <c r="EA933" s="7"/>
      <c r="EB933" s="7"/>
      <c r="EC933" s="7"/>
      <c r="ED933" s="7"/>
      <c r="EE933" s="7"/>
      <c r="EF933" s="7"/>
      <c r="EG933" s="7"/>
      <c r="EH933" s="7"/>
      <c r="EI933" s="7"/>
      <c r="EJ933" s="7"/>
      <c r="EK933" s="7"/>
      <c r="EL933" s="7"/>
      <c r="EM933" s="7"/>
      <c r="EN933" s="7"/>
      <c r="EO933" s="7"/>
      <c r="EP933" s="7"/>
      <c r="EQ933" s="7"/>
      <c r="ER933" s="7"/>
      <c r="ES933" s="7"/>
      <c r="ET933" s="7"/>
      <c r="EU933" s="7"/>
      <c r="EV933" s="7"/>
      <c r="EW933" s="7"/>
      <c r="EX933" s="7"/>
      <c r="EY933" s="7"/>
      <c r="EZ933" s="7"/>
      <c r="FA933" s="7"/>
      <c r="FB933" s="7"/>
      <c r="FC933" s="7"/>
      <c r="FD933" s="7"/>
      <c r="FE933" s="7"/>
      <c r="FF933" s="7"/>
      <c r="FG933" s="7"/>
      <c r="FH933" s="7"/>
      <c r="FI933" s="7"/>
      <c r="FJ933" s="7"/>
      <c r="FK933" s="7"/>
      <c r="FL933" s="7"/>
      <c r="FM933" s="7"/>
      <c r="FN933" s="7"/>
      <c r="FO933" s="7"/>
      <c r="FP933" s="7"/>
      <c r="FQ933" s="7"/>
      <c r="FR933" s="7"/>
      <c r="FS933" s="7"/>
      <c r="FT933" s="7"/>
      <c r="FU933" s="7"/>
      <c r="FV933" s="7"/>
      <c r="FW933" s="7"/>
      <c r="FX933" s="7"/>
      <c r="FY933" s="7"/>
      <c r="FZ933" s="7"/>
      <c r="GA933" s="7"/>
      <c r="GB933" s="7"/>
      <c r="GC933" s="7"/>
      <c r="GD933" s="7"/>
      <c r="GE933" s="7"/>
      <c r="GF933" s="7"/>
      <c r="GG933" s="7"/>
      <c r="GH933" s="7"/>
      <c r="GI933" s="7"/>
      <c r="GJ933" s="7"/>
      <c r="GK933" s="7"/>
      <c r="GL933" s="7"/>
      <c r="GM933" s="7"/>
      <c r="GN933" s="7"/>
      <c r="GO933" s="7"/>
      <c r="GP933" s="7"/>
      <c r="GQ933" s="7"/>
      <c r="GR933" s="7"/>
      <c r="GS933" s="7"/>
      <c r="GT933" s="7"/>
      <c r="GU933" s="7"/>
      <c r="GV933" s="7"/>
      <c r="GW933" s="7"/>
      <c r="GX933" s="7"/>
      <c r="GY933" s="7"/>
      <c r="GZ933" s="7"/>
      <c r="HA933" s="7"/>
      <c r="HB933" s="7"/>
      <c r="HC933" s="7"/>
      <c r="HD933" s="7"/>
      <c r="HE933" s="7"/>
      <c r="HF933" s="7"/>
      <c r="HG933" s="7"/>
      <c r="HH933" s="7"/>
      <c r="HI933" s="7"/>
      <c r="HJ933" s="7"/>
      <c r="HK933" s="7"/>
      <c r="HL933" s="7"/>
      <c r="HM933" s="7"/>
      <c r="HN933" s="7"/>
      <c r="HO933" s="7"/>
      <c r="HP933" s="7"/>
      <c r="HQ933" s="7"/>
      <c r="HR933" s="7"/>
      <c r="HS933" s="7"/>
      <c r="HT933" s="7"/>
      <c r="HU933" s="7"/>
      <c r="HV933" s="7"/>
      <c r="HW933" s="7"/>
      <c r="HX933" s="7"/>
      <c r="HY933" s="7"/>
      <c r="HZ933" s="7"/>
      <c r="IA933" s="7"/>
      <c r="IB933" s="7"/>
      <c r="IC933" s="7"/>
      <c r="ID933" s="7"/>
      <c r="IE933" s="7"/>
      <c r="IF933" s="7"/>
      <c r="IG933" s="7"/>
      <c r="IH933" s="7"/>
      <c r="II933" s="7"/>
      <c r="IJ933" s="7"/>
      <c r="IK933" s="7"/>
      <c r="IL933" s="7"/>
      <c r="IM933" s="7"/>
      <c r="IN933" s="7"/>
      <c r="IO933" s="7"/>
      <c r="IP933" s="7"/>
      <c r="IQ933" s="7"/>
      <c r="IR933" s="7"/>
      <c r="IS933" s="7"/>
      <c r="IT933" s="7"/>
      <c r="IU933" s="7"/>
      <c r="IV933" s="7"/>
      <c r="IW933" s="7"/>
      <c r="IX933" s="7"/>
      <c r="IY933" s="7"/>
      <c r="IZ933" s="7"/>
      <c r="JA933" s="7"/>
      <c r="JB933" s="7"/>
      <c r="JC933" s="7"/>
      <c r="JD933" s="7"/>
      <c r="JE933" s="7"/>
      <c r="JF933" s="7"/>
      <c r="JG933" s="7"/>
      <c r="JH933" s="7"/>
      <c r="JI933" s="7"/>
      <c r="JJ933" s="7"/>
      <c r="JK933" s="7"/>
      <c r="JL933" s="7"/>
      <c r="JM933" s="7"/>
      <c r="JN933" s="7"/>
      <c r="JO933" s="7"/>
      <c r="JP933" s="7"/>
      <c r="JQ933" s="7"/>
      <c r="JR933" s="7"/>
      <c r="JS933" s="7"/>
      <c r="JT933" s="7"/>
      <c r="JU933" s="7"/>
      <c r="JV933" s="7"/>
      <c r="JW933" s="7"/>
      <c r="JX933" s="7"/>
      <c r="JY933" s="7"/>
      <c r="JZ933" s="7"/>
      <c r="KA933" s="7"/>
      <c r="KB933" s="7"/>
      <c r="KC933" s="7"/>
      <c r="KD933" s="7"/>
      <c r="KE933" s="7"/>
      <c r="KF933" s="7"/>
      <c r="KG933" s="7"/>
      <c r="KH933" s="7"/>
      <c r="KI933" s="7"/>
      <c r="KJ933" s="7"/>
      <c r="KK933" s="7"/>
      <c r="KL933" s="7"/>
      <c r="KM933" s="7"/>
      <c r="KN933" s="7"/>
      <c r="KO933" s="7"/>
      <c r="KP933" s="7"/>
      <c r="KQ933" s="7"/>
      <c r="KR933" s="7"/>
      <c r="KS933" s="7"/>
      <c r="KT933" s="7"/>
      <c r="KU933" s="7"/>
      <c r="KV933" s="7"/>
      <c r="KW933" s="7"/>
      <c r="KX933" s="7"/>
      <c r="KY933" s="7"/>
      <c r="KZ933" s="7"/>
      <c r="LA933" s="7"/>
      <c r="LB933" s="7"/>
      <c r="LC933" s="7"/>
      <c r="LD933" s="7"/>
      <c r="LE933" s="7"/>
      <c r="LF933" s="7"/>
      <c r="LG933" s="7"/>
      <c r="LH933" s="7"/>
      <c r="LI933" s="7"/>
      <c r="LJ933" s="7"/>
      <c r="LK933" s="7"/>
      <c r="LL933" s="7"/>
      <c r="LM933" s="7"/>
      <c r="LN933" s="7"/>
      <c r="LO933" s="7"/>
      <c r="LP933" s="7"/>
      <c r="LQ933" s="7"/>
      <c r="LR933" s="7"/>
      <c r="LS933" s="7"/>
      <c r="LT933" s="7"/>
      <c r="LU933" s="7"/>
      <c r="LV933" s="7"/>
      <c r="LW933" s="7"/>
      <c r="LX933" s="7"/>
      <c r="LY933" s="7"/>
      <c r="LZ933" s="7"/>
      <c r="MA933" s="7"/>
      <c r="MB933" s="7"/>
      <c r="MC933" s="7"/>
      <c r="MD933" s="7"/>
      <c r="ME933" s="7"/>
      <c r="MF933" s="7"/>
      <c r="MG933" s="7"/>
      <c r="MH933" s="7"/>
      <c r="MI933" s="7"/>
      <c r="MJ933" s="7"/>
      <c r="MK933" s="7"/>
      <c r="ML933" s="7"/>
      <c r="MM933" s="7"/>
      <c r="MN933" s="7"/>
      <c r="MO933" s="7"/>
      <c r="MP933" s="7"/>
      <c r="MQ933" s="7"/>
      <c r="MR933" s="7"/>
      <c r="MS933" s="7"/>
      <c r="MT933" s="7"/>
      <c r="MU933" s="7"/>
      <c r="MV933" s="7"/>
      <c r="MW933" s="7"/>
      <c r="MX933" s="7"/>
      <c r="MY933" s="7"/>
      <c r="MZ933" s="7"/>
      <c r="NA933" s="7"/>
      <c r="NB933" s="7"/>
      <c r="NC933" s="7"/>
      <c r="ND933" s="7"/>
      <c r="NE933" s="7"/>
      <c r="NF933" s="7"/>
      <c r="NG933" s="7"/>
      <c r="NH933" s="7"/>
      <c r="NI933" s="7"/>
      <c r="NJ933" s="7"/>
      <c r="NK933" s="7"/>
      <c r="NL933" s="7"/>
      <c r="NM933" s="7"/>
      <c r="NN933" s="7"/>
      <c r="NO933" s="7"/>
      <c r="NP933" s="7"/>
      <c r="NQ933" s="7"/>
      <c r="NR933" s="7"/>
      <c r="NS933" s="7"/>
      <c r="NT933" s="7"/>
      <c r="NU933" s="7"/>
      <c r="NV933" s="7"/>
      <c r="NW933" s="7"/>
      <c r="NX933" s="7"/>
      <c r="NY933" s="7"/>
      <c r="NZ933" s="7"/>
      <c r="OA933" s="7"/>
      <c r="OB933" s="7"/>
      <c r="OC933" s="7"/>
      <c r="OD933" s="7"/>
      <c r="OE933" s="7"/>
      <c r="OF933" s="7"/>
      <c r="OG933" s="7"/>
      <c r="OH933" s="7"/>
      <c r="OI933" s="7"/>
      <c r="OJ933" s="7"/>
      <c r="OK933" s="7"/>
      <c r="OL933" s="7"/>
      <c r="OM933" s="7"/>
      <c r="ON933" s="7"/>
      <c r="OO933" s="7"/>
      <c r="OP933" s="7"/>
      <c r="OQ933" s="7"/>
      <c r="OR933" s="7"/>
      <c r="OS933" s="7"/>
      <c r="OT933" s="7"/>
      <c r="OU933" s="7"/>
      <c r="OV933" s="7"/>
      <c r="OW933" s="7"/>
      <c r="OX933" s="7"/>
      <c r="OY933" s="7"/>
      <c r="OZ933" s="7"/>
      <c r="PA933" s="7"/>
      <c r="PB933" s="7"/>
      <c r="PC933" s="7"/>
      <c r="PD933" s="7"/>
      <c r="PE933" s="7"/>
      <c r="PF933" s="7"/>
      <c r="PG933" s="7"/>
      <c r="PH933" s="7"/>
      <c r="PI933" s="7"/>
      <c r="PJ933" s="7"/>
      <c r="PK933" s="7"/>
      <c r="PL933" s="7"/>
      <c r="PM933" s="7"/>
      <c r="PN933" s="7"/>
      <c r="PO933" s="7"/>
      <c r="PP933" s="7"/>
      <c r="PQ933" s="7"/>
      <c r="PR933" s="7"/>
      <c r="PS933" s="7"/>
      <c r="PT933" s="7"/>
      <c r="PU933" s="7"/>
      <c r="PV933" s="7"/>
      <c r="PW933" s="7"/>
      <c r="PX933" s="7"/>
      <c r="PY933" s="7"/>
      <c r="PZ933" s="7"/>
      <c r="QA933" s="7"/>
      <c r="QB933" s="7"/>
      <c r="QC933" s="7"/>
      <c r="QD933" s="7"/>
      <c r="QE933" s="7"/>
      <c r="QF933" s="7"/>
      <c r="QG933" s="7"/>
      <c r="QH933" s="7"/>
      <c r="QI933" s="7"/>
      <c r="QJ933" s="7"/>
      <c r="QK933" s="7"/>
      <c r="QL933" s="7"/>
      <c r="QM933" s="7"/>
      <c r="QN933" s="7"/>
      <c r="QO933" s="7"/>
      <c r="QP933" s="7"/>
      <c r="QQ933" s="7"/>
      <c r="QR933" s="7"/>
      <c r="QS933" s="7"/>
      <c r="QT933" s="7"/>
      <c r="QU933" s="7"/>
      <c r="QV933" s="7"/>
      <c r="QW933" s="7"/>
      <c r="QX933" s="7"/>
      <c r="QY933" s="7"/>
      <c r="QZ933" s="7"/>
      <c r="RA933" s="7"/>
      <c r="RB933" s="7"/>
      <c r="RC933" s="7"/>
      <c r="RD933" s="7"/>
      <c r="RE933" s="7"/>
      <c r="RF933" s="7"/>
      <c r="RG933" s="7"/>
      <c r="RH933" s="7"/>
      <c r="RI933" s="7"/>
      <c r="RJ933" s="7"/>
      <c r="RK933" s="7"/>
      <c r="RL933" s="7"/>
      <c r="RM933" s="7"/>
      <c r="RN933" s="7"/>
      <c r="RO933" s="7"/>
      <c r="RP933" s="7"/>
      <c r="RQ933" s="7"/>
      <c r="RR933" s="7"/>
      <c r="RS933" s="7"/>
      <c r="RT933" s="7"/>
      <c r="RU933" s="7"/>
      <c r="RV933" s="7"/>
      <c r="RW933" s="7"/>
      <c r="RX933" s="7"/>
      <c r="RY933" s="7"/>
      <c r="RZ933" s="7"/>
      <c r="SA933" s="7"/>
      <c r="SB933" s="7"/>
      <c r="SC933" s="7"/>
      <c r="SD933" s="7"/>
      <c r="SE933" s="7"/>
      <c r="SF933" s="7"/>
      <c r="SG933" s="7"/>
      <c r="SH933" s="7"/>
      <c r="SI933" s="7"/>
      <c r="SJ933" s="7"/>
      <c r="SK933" s="7"/>
    </row>
    <row r="934" ht="14.2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  <c r="DT934" s="7"/>
      <c r="DU934" s="7"/>
      <c r="DV934" s="7"/>
      <c r="DW934" s="7"/>
      <c r="DX934" s="7"/>
      <c r="DY934" s="7"/>
      <c r="DZ934" s="7"/>
      <c r="EA934" s="7"/>
      <c r="EB934" s="7"/>
      <c r="EC934" s="7"/>
      <c r="ED934" s="7"/>
      <c r="EE934" s="7"/>
      <c r="EF934" s="7"/>
      <c r="EG934" s="7"/>
      <c r="EH934" s="7"/>
      <c r="EI934" s="7"/>
      <c r="EJ934" s="7"/>
      <c r="EK934" s="7"/>
      <c r="EL934" s="7"/>
      <c r="EM934" s="7"/>
      <c r="EN934" s="7"/>
      <c r="EO934" s="7"/>
      <c r="EP934" s="7"/>
      <c r="EQ934" s="7"/>
      <c r="ER934" s="7"/>
      <c r="ES934" s="7"/>
      <c r="ET934" s="7"/>
      <c r="EU934" s="7"/>
      <c r="EV934" s="7"/>
      <c r="EW934" s="7"/>
      <c r="EX934" s="7"/>
      <c r="EY934" s="7"/>
      <c r="EZ934" s="7"/>
      <c r="FA934" s="7"/>
      <c r="FB934" s="7"/>
      <c r="FC934" s="7"/>
      <c r="FD934" s="7"/>
      <c r="FE934" s="7"/>
      <c r="FF934" s="7"/>
      <c r="FG934" s="7"/>
      <c r="FH934" s="7"/>
      <c r="FI934" s="7"/>
      <c r="FJ934" s="7"/>
      <c r="FK934" s="7"/>
      <c r="FL934" s="7"/>
      <c r="FM934" s="7"/>
      <c r="FN934" s="7"/>
      <c r="FO934" s="7"/>
      <c r="FP934" s="7"/>
      <c r="FQ934" s="7"/>
      <c r="FR934" s="7"/>
      <c r="FS934" s="7"/>
      <c r="FT934" s="7"/>
      <c r="FU934" s="7"/>
      <c r="FV934" s="7"/>
      <c r="FW934" s="7"/>
      <c r="FX934" s="7"/>
      <c r="FY934" s="7"/>
      <c r="FZ934" s="7"/>
      <c r="GA934" s="7"/>
      <c r="GB934" s="7"/>
      <c r="GC934" s="7"/>
      <c r="GD934" s="7"/>
      <c r="GE934" s="7"/>
      <c r="GF934" s="7"/>
      <c r="GG934" s="7"/>
      <c r="GH934" s="7"/>
      <c r="GI934" s="7"/>
      <c r="GJ934" s="7"/>
      <c r="GK934" s="7"/>
      <c r="GL934" s="7"/>
      <c r="GM934" s="7"/>
      <c r="GN934" s="7"/>
      <c r="GO934" s="7"/>
      <c r="GP934" s="7"/>
      <c r="GQ934" s="7"/>
      <c r="GR934" s="7"/>
      <c r="GS934" s="7"/>
      <c r="GT934" s="7"/>
      <c r="GU934" s="7"/>
      <c r="GV934" s="7"/>
      <c r="GW934" s="7"/>
      <c r="GX934" s="7"/>
      <c r="GY934" s="7"/>
      <c r="GZ934" s="7"/>
      <c r="HA934" s="7"/>
      <c r="HB934" s="7"/>
      <c r="HC934" s="7"/>
      <c r="HD934" s="7"/>
      <c r="HE934" s="7"/>
      <c r="HF934" s="7"/>
      <c r="HG934" s="7"/>
      <c r="HH934" s="7"/>
      <c r="HI934" s="7"/>
      <c r="HJ934" s="7"/>
      <c r="HK934" s="7"/>
      <c r="HL934" s="7"/>
      <c r="HM934" s="7"/>
      <c r="HN934" s="7"/>
      <c r="HO934" s="7"/>
      <c r="HP934" s="7"/>
      <c r="HQ934" s="7"/>
      <c r="HR934" s="7"/>
      <c r="HS934" s="7"/>
      <c r="HT934" s="7"/>
      <c r="HU934" s="7"/>
      <c r="HV934" s="7"/>
      <c r="HW934" s="7"/>
      <c r="HX934" s="7"/>
      <c r="HY934" s="7"/>
      <c r="HZ934" s="7"/>
      <c r="IA934" s="7"/>
      <c r="IB934" s="7"/>
      <c r="IC934" s="7"/>
      <c r="ID934" s="7"/>
      <c r="IE934" s="7"/>
      <c r="IF934" s="7"/>
      <c r="IG934" s="7"/>
      <c r="IH934" s="7"/>
      <c r="II934" s="7"/>
      <c r="IJ934" s="7"/>
      <c r="IK934" s="7"/>
      <c r="IL934" s="7"/>
      <c r="IM934" s="7"/>
      <c r="IN934" s="7"/>
      <c r="IO934" s="7"/>
      <c r="IP934" s="7"/>
      <c r="IQ934" s="7"/>
      <c r="IR934" s="7"/>
      <c r="IS934" s="7"/>
      <c r="IT934" s="7"/>
      <c r="IU934" s="7"/>
      <c r="IV934" s="7"/>
      <c r="IW934" s="7"/>
      <c r="IX934" s="7"/>
      <c r="IY934" s="7"/>
      <c r="IZ934" s="7"/>
      <c r="JA934" s="7"/>
      <c r="JB934" s="7"/>
      <c r="JC934" s="7"/>
      <c r="JD934" s="7"/>
      <c r="JE934" s="7"/>
      <c r="JF934" s="7"/>
      <c r="JG934" s="7"/>
      <c r="JH934" s="7"/>
      <c r="JI934" s="7"/>
      <c r="JJ934" s="7"/>
      <c r="JK934" s="7"/>
      <c r="JL934" s="7"/>
      <c r="JM934" s="7"/>
      <c r="JN934" s="7"/>
      <c r="JO934" s="7"/>
      <c r="JP934" s="7"/>
      <c r="JQ934" s="7"/>
      <c r="JR934" s="7"/>
      <c r="JS934" s="7"/>
      <c r="JT934" s="7"/>
      <c r="JU934" s="7"/>
      <c r="JV934" s="7"/>
      <c r="JW934" s="7"/>
      <c r="JX934" s="7"/>
      <c r="JY934" s="7"/>
      <c r="JZ934" s="7"/>
      <c r="KA934" s="7"/>
      <c r="KB934" s="7"/>
      <c r="KC934" s="7"/>
      <c r="KD934" s="7"/>
      <c r="KE934" s="7"/>
      <c r="KF934" s="7"/>
      <c r="KG934" s="7"/>
      <c r="KH934" s="7"/>
      <c r="KI934" s="7"/>
      <c r="KJ934" s="7"/>
      <c r="KK934" s="7"/>
      <c r="KL934" s="7"/>
      <c r="KM934" s="7"/>
      <c r="KN934" s="7"/>
      <c r="KO934" s="7"/>
      <c r="KP934" s="7"/>
      <c r="KQ934" s="7"/>
      <c r="KR934" s="7"/>
      <c r="KS934" s="7"/>
      <c r="KT934" s="7"/>
      <c r="KU934" s="7"/>
      <c r="KV934" s="7"/>
      <c r="KW934" s="7"/>
      <c r="KX934" s="7"/>
      <c r="KY934" s="7"/>
      <c r="KZ934" s="7"/>
      <c r="LA934" s="7"/>
      <c r="LB934" s="7"/>
      <c r="LC934" s="7"/>
      <c r="LD934" s="7"/>
      <c r="LE934" s="7"/>
      <c r="LF934" s="7"/>
      <c r="LG934" s="7"/>
      <c r="LH934" s="7"/>
      <c r="LI934" s="7"/>
      <c r="LJ934" s="7"/>
      <c r="LK934" s="7"/>
      <c r="LL934" s="7"/>
      <c r="LM934" s="7"/>
      <c r="LN934" s="7"/>
      <c r="LO934" s="7"/>
      <c r="LP934" s="7"/>
      <c r="LQ934" s="7"/>
      <c r="LR934" s="7"/>
      <c r="LS934" s="7"/>
      <c r="LT934" s="7"/>
      <c r="LU934" s="7"/>
      <c r="LV934" s="7"/>
      <c r="LW934" s="7"/>
      <c r="LX934" s="7"/>
      <c r="LY934" s="7"/>
      <c r="LZ934" s="7"/>
      <c r="MA934" s="7"/>
      <c r="MB934" s="7"/>
      <c r="MC934" s="7"/>
      <c r="MD934" s="7"/>
      <c r="ME934" s="7"/>
      <c r="MF934" s="7"/>
      <c r="MG934" s="7"/>
      <c r="MH934" s="7"/>
      <c r="MI934" s="7"/>
      <c r="MJ934" s="7"/>
      <c r="MK934" s="7"/>
      <c r="ML934" s="7"/>
      <c r="MM934" s="7"/>
      <c r="MN934" s="7"/>
      <c r="MO934" s="7"/>
      <c r="MP934" s="7"/>
      <c r="MQ934" s="7"/>
      <c r="MR934" s="7"/>
      <c r="MS934" s="7"/>
      <c r="MT934" s="7"/>
      <c r="MU934" s="7"/>
      <c r="MV934" s="7"/>
      <c r="MW934" s="7"/>
      <c r="MX934" s="7"/>
      <c r="MY934" s="7"/>
      <c r="MZ934" s="7"/>
      <c r="NA934" s="7"/>
      <c r="NB934" s="7"/>
      <c r="NC934" s="7"/>
      <c r="ND934" s="7"/>
      <c r="NE934" s="7"/>
      <c r="NF934" s="7"/>
      <c r="NG934" s="7"/>
      <c r="NH934" s="7"/>
      <c r="NI934" s="7"/>
      <c r="NJ934" s="7"/>
      <c r="NK934" s="7"/>
      <c r="NL934" s="7"/>
      <c r="NM934" s="7"/>
      <c r="NN934" s="7"/>
      <c r="NO934" s="7"/>
      <c r="NP934" s="7"/>
      <c r="NQ934" s="7"/>
      <c r="NR934" s="7"/>
      <c r="NS934" s="7"/>
      <c r="NT934" s="7"/>
      <c r="NU934" s="7"/>
      <c r="NV934" s="7"/>
      <c r="NW934" s="7"/>
      <c r="NX934" s="7"/>
      <c r="NY934" s="7"/>
      <c r="NZ934" s="7"/>
      <c r="OA934" s="7"/>
      <c r="OB934" s="7"/>
      <c r="OC934" s="7"/>
      <c r="OD934" s="7"/>
      <c r="OE934" s="7"/>
      <c r="OF934" s="7"/>
      <c r="OG934" s="7"/>
      <c r="OH934" s="7"/>
      <c r="OI934" s="7"/>
      <c r="OJ934" s="7"/>
      <c r="OK934" s="7"/>
      <c r="OL934" s="7"/>
      <c r="OM934" s="7"/>
      <c r="ON934" s="7"/>
      <c r="OO934" s="7"/>
      <c r="OP934" s="7"/>
      <c r="OQ934" s="7"/>
      <c r="OR934" s="7"/>
      <c r="OS934" s="7"/>
      <c r="OT934" s="7"/>
      <c r="OU934" s="7"/>
      <c r="OV934" s="7"/>
      <c r="OW934" s="7"/>
      <c r="OX934" s="7"/>
      <c r="OY934" s="7"/>
      <c r="OZ934" s="7"/>
      <c r="PA934" s="7"/>
      <c r="PB934" s="7"/>
      <c r="PC934" s="7"/>
      <c r="PD934" s="7"/>
      <c r="PE934" s="7"/>
      <c r="PF934" s="7"/>
      <c r="PG934" s="7"/>
      <c r="PH934" s="7"/>
      <c r="PI934" s="7"/>
      <c r="PJ934" s="7"/>
      <c r="PK934" s="7"/>
      <c r="PL934" s="7"/>
      <c r="PM934" s="7"/>
      <c r="PN934" s="7"/>
      <c r="PO934" s="7"/>
      <c r="PP934" s="7"/>
      <c r="PQ934" s="7"/>
      <c r="PR934" s="7"/>
      <c r="PS934" s="7"/>
      <c r="PT934" s="7"/>
      <c r="PU934" s="7"/>
      <c r="PV934" s="7"/>
      <c r="PW934" s="7"/>
      <c r="PX934" s="7"/>
      <c r="PY934" s="7"/>
      <c r="PZ934" s="7"/>
      <c r="QA934" s="7"/>
      <c r="QB934" s="7"/>
      <c r="QC934" s="7"/>
      <c r="QD934" s="7"/>
      <c r="QE934" s="7"/>
      <c r="QF934" s="7"/>
      <c r="QG934" s="7"/>
      <c r="QH934" s="7"/>
      <c r="QI934" s="7"/>
      <c r="QJ934" s="7"/>
      <c r="QK934" s="7"/>
      <c r="QL934" s="7"/>
      <c r="QM934" s="7"/>
      <c r="QN934" s="7"/>
      <c r="QO934" s="7"/>
      <c r="QP934" s="7"/>
      <c r="QQ934" s="7"/>
      <c r="QR934" s="7"/>
      <c r="QS934" s="7"/>
      <c r="QT934" s="7"/>
      <c r="QU934" s="7"/>
      <c r="QV934" s="7"/>
      <c r="QW934" s="7"/>
      <c r="QX934" s="7"/>
      <c r="QY934" s="7"/>
      <c r="QZ934" s="7"/>
      <c r="RA934" s="7"/>
      <c r="RB934" s="7"/>
      <c r="RC934" s="7"/>
      <c r="RD934" s="7"/>
      <c r="RE934" s="7"/>
      <c r="RF934" s="7"/>
      <c r="RG934" s="7"/>
      <c r="RH934" s="7"/>
      <c r="RI934" s="7"/>
      <c r="RJ934" s="7"/>
      <c r="RK934" s="7"/>
      <c r="RL934" s="7"/>
      <c r="RM934" s="7"/>
      <c r="RN934" s="7"/>
      <c r="RO934" s="7"/>
      <c r="RP934" s="7"/>
      <c r="RQ934" s="7"/>
      <c r="RR934" s="7"/>
      <c r="RS934" s="7"/>
      <c r="RT934" s="7"/>
      <c r="RU934" s="7"/>
      <c r="RV934" s="7"/>
      <c r="RW934" s="7"/>
      <c r="RX934" s="7"/>
      <c r="RY934" s="7"/>
      <c r="RZ934" s="7"/>
      <c r="SA934" s="7"/>
      <c r="SB934" s="7"/>
      <c r="SC934" s="7"/>
      <c r="SD934" s="7"/>
      <c r="SE934" s="7"/>
      <c r="SF934" s="7"/>
      <c r="SG934" s="7"/>
      <c r="SH934" s="7"/>
      <c r="SI934" s="7"/>
      <c r="SJ934" s="7"/>
      <c r="SK934" s="7"/>
    </row>
    <row r="935" ht="14.2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  <c r="DT935" s="7"/>
      <c r="DU935" s="7"/>
      <c r="DV935" s="7"/>
      <c r="DW935" s="7"/>
      <c r="DX935" s="7"/>
      <c r="DY935" s="7"/>
      <c r="DZ935" s="7"/>
      <c r="EA935" s="7"/>
      <c r="EB935" s="7"/>
      <c r="EC935" s="7"/>
      <c r="ED935" s="7"/>
      <c r="EE935" s="7"/>
      <c r="EF935" s="7"/>
      <c r="EG935" s="7"/>
      <c r="EH935" s="7"/>
      <c r="EI935" s="7"/>
      <c r="EJ935" s="7"/>
      <c r="EK935" s="7"/>
      <c r="EL935" s="7"/>
      <c r="EM935" s="7"/>
      <c r="EN935" s="7"/>
      <c r="EO935" s="7"/>
      <c r="EP935" s="7"/>
      <c r="EQ935" s="7"/>
      <c r="ER935" s="7"/>
      <c r="ES935" s="7"/>
      <c r="ET935" s="7"/>
      <c r="EU935" s="7"/>
      <c r="EV935" s="7"/>
      <c r="EW935" s="7"/>
      <c r="EX935" s="7"/>
      <c r="EY935" s="7"/>
      <c r="EZ935" s="7"/>
      <c r="FA935" s="7"/>
      <c r="FB935" s="7"/>
      <c r="FC935" s="7"/>
      <c r="FD935" s="7"/>
      <c r="FE935" s="7"/>
      <c r="FF935" s="7"/>
      <c r="FG935" s="7"/>
      <c r="FH935" s="7"/>
      <c r="FI935" s="7"/>
      <c r="FJ935" s="7"/>
      <c r="FK935" s="7"/>
      <c r="FL935" s="7"/>
      <c r="FM935" s="7"/>
      <c r="FN935" s="7"/>
      <c r="FO935" s="7"/>
      <c r="FP935" s="7"/>
      <c r="FQ935" s="7"/>
      <c r="FR935" s="7"/>
      <c r="FS935" s="7"/>
      <c r="FT935" s="7"/>
      <c r="FU935" s="7"/>
      <c r="FV935" s="7"/>
      <c r="FW935" s="7"/>
      <c r="FX935" s="7"/>
      <c r="FY935" s="7"/>
      <c r="FZ935" s="7"/>
      <c r="GA935" s="7"/>
      <c r="GB935" s="7"/>
      <c r="GC935" s="7"/>
      <c r="GD935" s="7"/>
      <c r="GE935" s="7"/>
      <c r="GF935" s="7"/>
      <c r="GG935" s="7"/>
      <c r="GH935" s="7"/>
      <c r="GI935" s="7"/>
      <c r="GJ935" s="7"/>
      <c r="GK935" s="7"/>
      <c r="GL935" s="7"/>
      <c r="GM935" s="7"/>
      <c r="GN935" s="7"/>
      <c r="GO935" s="7"/>
      <c r="GP935" s="7"/>
      <c r="GQ935" s="7"/>
      <c r="GR935" s="7"/>
      <c r="GS935" s="7"/>
      <c r="GT935" s="7"/>
      <c r="GU935" s="7"/>
      <c r="GV935" s="7"/>
      <c r="GW935" s="7"/>
      <c r="GX935" s="7"/>
      <c r="GY935" s="7"/>
      <c r="GZ935" s="7"/>
      <c r="HA935" s="7"/>
      <c r="HB935" s="7"/>
      <c r="HC935" s="7"/>
      <c r="HD935" s="7"/>
      <c r="HE935" s="7"/>
      <c r="HF935" s="7"/>
      <c r="HG935" s="7"/>
      <c r="HH935" s="7"/>
      <c r="HI935" s="7"/>
      <c r="HJ935" s="7"/>
      <c r="HK935" s="7"/>
      <c r="HL935" s="7"/>
      <c r="HM935" s="7"/>
      <c r="HN935" s="7"/>
      <c r="HO935" s="7"/>
      <c r="HP935" s="7"/>
      <c r="HQ935" s="7"/>
      <c r="HR935" s="7"/>
      <c r="HS935" s="7"/>
      <c r="HT935" s="7"/>
      <c r="HU935" s="7"/>
      <c r="HV935" s="7"/>
      <c r="HW935" s="7"/>
      <c r="HX935" s="7"/>
      <c r="HY935" s="7"/>
      <c r="HZ935" s="7"/>
      <c r="IA935" s="7"/>
      <c r="IB935" s="7"/>
      <c r="IC935" s="7"/>
      <c r="ID935" s="7"/>
      <c r="IE935" s="7"/>
      <c r="IF935" s="7"/>
      <c r="IG935" s="7"/>
      <c r="IH935" s="7"/>
      <c r="II935" s="7"/>
      <c r="IJ935" s="7"/>
      <c r="IK935" s="7"/>
      <c r="IL935" s="7"/>
      <c r="IM935" s="7"/>
      <c r="IN935" s="7"/>
      <c r="IO935" s="7"/>
      <c r="IP935" s="7"/>
      <c r="IQ935" s="7"/>
      <c r="IR935" s="7"/>
      <c r="IS935" s="7"/>
      <c r="IT935" s="7"/>
      <c r="IU935" s="7"/>
      <c r="IV935" s="7"/>
      <c r="IW935" s="7"/>
      <c r="IX935" s="7"/>
      <c r="IY935" s="7"/>
      <c r="IZ935" s="7"/>
      <c r="JA935" s="7"/>
      <c r="JB935" s="7"/>
      <c r="JC935" s="7"/>
      <c r="JD935" s="7"/>
      <c r="JE935" s="7"/>
      <c r="JF935" s="7"/>
      <c r="JG935" s="7"/>
      <c r="JH935" s="7"/>
      <c r="JI935" s="7"/>
      <c r="JJ935" s="7"/>
      <c r="JK935" s="7"/>
      <c r="JL935" s="7"/>
      <c r="JM935" s="7"/>
      <c r="JN935" s="7"/>
      <c r="JO935" s="7"/>
      <c r="JP935" s="7"/>
      <c r="JQ935" s="7"/>
      <c r="JR935" s="7"/>
      <c r="JS935" s="7"/>
      <c r="JT935" s="7"/>
      <c r="JU935" s="7"/>
      <c r="JV935" s="7"/>
      <c r="JW935" s="7"/>
      <c r="JX935" s="7"/>
      <c r="JY935" s="7"/>
      <c r="JZ935" s="7"/>
      <c r="KA935" s="7"/>
      <c r="KB935" s="7"/>
      <c r="KC935" s="7"/>
      <c r="KD935" s="7"/>
      <c r="KE935" s="7"/>
      <c r="KF935" s="7"/>
      <c r="KG935" s="7"/>
      <c r="KH935" s="7"/>
      <c r="KI935" s="7"/>
      <c r="KJ935" s="7"/>
      <c r="KK935" s="7"/>
      <c r="KL935" s="7"/>
      <c r="KM935" s="7"/>
      <c r="KN935" s="7"/>
      <c r="KO935" s="7"/>
      <c r="KP935" s="7"/>
      <c r="KQ935" s="7"/>
      <c r="KR935" s="7"/>
      <c r="KS935" s="7"/>
      <c r="KT935" s="7"/>
      <c r="KU935" s="7"/>
      <c r="KV935" s="7"/>
      <c r="KW935" s="7"/>
      <c r="KX935" s="7"/>
      <c r="KY935" s="7"/>
      <c r="KZ935" s="7"/>
      <c r="LA935" s="7"/>
      <c r="LB935" s="7"/>
      <c r="LC935" s="7"/>
      <c r="LD935" s="7"/>
      <c r="LE935" s="7"/>
      <c r="LF935" s="7"/>
      <c r="LG935" s="7"/>
      <c r="LH935" s="7"/>
      <c r="LI935" s="7"/>
      <c r="LJ935" s="7"/>
      <c r="LK935" s="7"/>
      <c r="LL935" s="7"/>
      <c r="LM935" s="7"/>
      <c r="LN935" s="7"/>
      <c r="LO935" s="7"/>
      <c r="LP935" s="7"/>
      <c r="LQ935" s="7"/>
      <c r="LR935" s="7"/>
      <c r="LS935" s="7"/>
      <c r="LT935" s="7"/>
      <c r="LU935" s="7"/>
      <c r="LV935" s="7"/>
      <c r="LW935" s="7"/>
      <c r="LX935" s="7"/>
      <c r="LY935" s="7"/>
      <c r="LZ935" s="7"/>
      <c r="MA935" s="7"/>
      <c r="MB935" s="7"/>
      <c r="MC935" s="7"/>
      <c r="MD935" s="7"/>
      <c r="ME935" s="7"/>
      <c r="MF935" s="7"/>
      <c r="MG935" s="7"/>
      <c r="MH935" s="7"/>
      <c r="MI935" s="7"/>
      <c r="MJ935" s="7"/>
      <c r="MK935" s="7"/>
      <c r="ML935" s="7"/>
      <c r="MM935" s="7"/>
      <c r="MN935" s="7"/>
      <c r="MO935" s="7"/>
      <c r="MP935" s="7"/>
      <c r="MQ935" s="7"/>
      <c r="MR935" s="7"/>
      <c r="MS935" s="7"/>
      <c r="MT935" s="7"/>
      <c r="MU935" s="7"/>
      <c r="MV935" s="7"/>
      <c r="MW935" s="7"/>
      <c r="MX935" s="7"/>
      <c r="MY935" s="7"/>
      <c r="MZ935" s="7"/>
      <c r="NA935" s="7"/>
      <c r="NB935" s="7"/>
      <c r="NC935" s="7"/>
      <c r="ND935" s="7"/>
      <c r="NE935" s="7"/>
      <c r="NF935" s="7"/>
      <c r="NG935" s="7"/>
      <c r="NH935" s="7"/>
      <c r="NI935" s="7"/>
      <c r="NJ935" s="7"/>
      <c r="NK935" s="7"/>
      <c r="NL935" s="7"/>
      <c r="NM935" s="7"/>
      <c r="NN935" s="7"/>
      <c r="NO935" s="7"/>
      <c r="NP935" s="7"/>
      <c r="NQ935" s="7"/>
      <c r="NR935" s="7"/>
      <c r="NS935" s="7"/>
      <c r="NT935" s="7"/>
      <c r="NU935" s="7"/>
      <c r="NV935" s="7"/>
      <c r="NW935" s="7"/>
      <c r="NX935" s="7"/>
      <c r="NY935" s="7"/>
      <c r="NZ935" s="7"/>
      <c r="OA935" s="7"/>
      <c r="OB935" s="7"/>
      <c r="OC935" s="7"/>
      <c r="OD935" s="7"/>
      <c r="OE935" s="7"/>
      <c r="OF935" s="7"/>
      <c r="OG935" s="7"/>
      <c r="OH935" s="7"/>
      <c r="OI935" s="7"/>
      <c r="OJ935" s="7"/>
      <c r="OK935" s="7"/>
      <c r="OL935" s="7"/>
      <c r="OM935" s="7"/>
      <c r="ON935" s="7"/>
      <c r="OO935" s="7"/>
      <c r="OP935" s="7"/>
      <c r="OQ935" s="7"/>
      <c r="OR935" s="7"/>
      <c r="OS935" s="7"/>
      <c r="OT935" s="7"/>
      <c r="OU935" s="7"/>
      <c r="OV935" s="7"/>
      <c r="OW935" s="7"/>
      <c r="OX935" s="7"/>
      <c r="OY935" s="7"/>
      <c r="OZ935" s="7"/>
      <c r="PA935" s="7"/>
      <c r="PB935" s="7"/>
      <c r="PC935" s="7"/>
      <c r="PD935" s="7"/>
      <c r="PE935" s="7"/>
      <c r="PF935" s="7"/>
      <c r="PG935" s="7"/>
      <c r="PH935" s="7"/>
      <c r="PI935" s="7"/>
      <c r="PJ935" s="7"/>
      <c r="PK935" s="7"/>
      <c r="PL935" s="7"/>
      <c r="PM935" s="7"/>
      <c r="PN935" s="7"/>
      <c r="PO935" s="7"/>
      <c r="PP935" s="7"/>
      <c r="PQ935" s="7"/>
      <c r="PR935" s="7"/>
      <c r="PS935" s="7"/>
      <c r="PT935" s="7"/>
      <c r="PU935" s="7"/>
      <c r="PV935" s="7"/>
      <c r="PW935" s="7"/>
      <c r="PX935" s="7"/>
      <c r="PY935" s="7"/>
      <c r="PZ935" s="7"/>
      <c r="QA935" s="7"/>
      <c r="QB935" s="7"/>
      <c r="QC935" s="7"/>
      <c r="QD935" s="7"/>
      <c r="QE935" s="7"/>
      <c r="QF935" s="7"/>
      <c r="QG935" s="7"/>
      <c r="QH935" s="7"/>
      <c r="QI935" s="7"/>
      <c r="QJ935" s="7"/>
      <c r="QK935" s="7"/>
      <c r="QL935" s="7"/>
      <c r="QM935" s="7"/>
      <c r="QN935" s="7"/>
      <c r="QO935" s="7"/>
      <c r="QP935" s="7"/>
      <c r="QQ935" s="7"/>
      <c r="QR935" s="7"/>
      <c r="QS935" s="7"/>
      <c r="QT935" s="7"/>
      <c r="QU935" s="7"/>
      <c r="QV935" s="7"/>
      <c r="QW935" s="7"/>
      <c r="QX935" s="7"/>
      <c r="QY935" s="7"/>
      <c r="QZ935" s="7"/>
      <c r="RA935" s="7"/>
      <c r="RB935" s="7"/>
      <c r="RC935" s="7"/>
      <c r="RD935" s="7"/>
      <c r="RE935" s="7"/>
      <c r="RF935" s="7"/>
      <c r="RG935" s="7"/>
      <c r="RH935" s="7"/>
      <c r="RI935" s="7"/>
      <c r="RJ935" s="7"/>
      <c r="RK935" s="7"/>
      <c r="RL935" s="7"/>
      <c r="RM935" s="7"/>
      <c r="RN935" s="7"/>
      <c r="RO935" s="7"/>
      <c r="RP935" s="7"/>
      <c r="RQ935" s="7"/>
      <c r="RR935" s="7"/>
      <c r="RS935" s="7"/>
      <c r="RT935" s="7"/>
      <c r="RU935" s="7"/>
      <c r="RV935" s="7"/>
      <c r="RW935" s="7"/>
      <c r="RX935" s="7"/>
      <c r="RY935" s="7"/>
      <c r="RZ935" s="7"/>
      <c r="SA935" s="7"/>
      <c r="SB935" s="7"/>
      <c r="SC935" s="7"/>
      <c r="SD935" s="7"/>
      <c r="SE935" s="7"/>
      <c r="SF935" s="7"/>
      <c r="SG935" s="7"/>
      <c r="SH935" s="7"/>
      <c r="SI935" s="7"/>
      <c r="SJ935" s="7"/>
      <c r="SK935" s="7"/>
    </row>
    <row r="936" ht="14.2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  <c r="DT936" s="7"/>
      <c r="DU936" s="7"/>
      <c r="DV936" s="7"/>
      <c r="DW936" s="7"/>
      <c r="DX936" s="7"/>
      <c r="DY936" s="7"/>
      <c r="DZ936" s="7"/>
      <c r="EA936" s="7"/>
      <c r="EB936" s="7"/>
      <c r="EC936" s="7"/>
      <c r="ED936" s="7"/>
      <c r="EE936" s="7"/>
      <c r="EF936" s="7"/>
      <c r="EG936" s="7"/>
      <c r="EH936" s="7"/>
      <c r="EI936" s="7"/>
      <c r="EJ936" s="7"/>
      <c r="EK936" s="7"/>
      <c r="EL936" s="7"/>
      <c r="EM936" s="7"/>
      <c r="EN936" s="7"/>
      <c r="EO936" s="7"/>
      <c r="EP936" s="7"/>
      <c r="EQ936" s="7"/>
      <c r="ER936" s="7"/>
      <c r="ES936" s="7"/>
      <c r="ET936" s="7"/>
      <c r="EU936" s="7"/>
      <c r="EV936" s="7"/>
      <c r="EW936" s="7"/>
      <c r="EX936" s="7"/>
      <c r="EY936" s="7"/>
      <c r="EZ936" s="7"/>
      <c r="FA936" s="7"/>
      <c r="FB936" s="7"/>
      <c r="FC936" s="7"/>
      <c r="FD936" s="7"/>
      <c r="FE936" s="7"/>
      <c r="FF936" s="7"/>
      <c r="FG936" s="7"/>
      <c r="FH936" s="7"/>
      <c r="FI936" s="7"/>
      <c r="FJ936" s="7"/>
      <c r="FK936" s="7"/>
      <c r="FL936" s="7"/>
      <c r="FM936" s="7"/>
      <c r="FN936" s="7"/>
      <c r="FO936" s="7"/>
      <c r="FP936" s="7"/>
      <c r="FQ936" s="7"/>
      <c r="FR936" s="7"/>
      <c r="FS936" s="7"/>
      <c r="FT936" s="7"/>
      <c r="FU936" s="7"/>
      <c r="FV936" s="7"/>
      <c r="FW936" s="7"/>
      <c r="FX936" s="7"/>
      <c r="FY936" s="7"/>
      <c r="FZ936" s="7"/>
      <c r="GA936" s="7"/>
      <c r="GB936" s="7"/>
      <c r="GC936" s="7"/>
      <c r="GD936" s="7"/>
      <c r="GE936" s="7"/>
      <c r="GF936" s="7"/>
      <c r="GG936" s="7"/>
      <c r="GH936" s="7"/>
      <c r="GI936" s="7"/>
      <c r="GJ936" s="7"/>
      <c r="GK936" s="7"/>
      <c r="GL936" s="7"/>
      <c r="GM936" s="7"/>
      <c r="GN936" s="7"/>
      <c r="GO936" s="7"/>
      <c r="GP936" s="7"/>
      <c r="GQ936" s="7"/>
      <c r="GR936" s="7"/>
      <c r="GS936" s="7"/>
      <c r="GT936" s="7"/>
      <c r="GU936" s="7"/>
      <c r="GV936" s="7"/>
      <c r="GW936" s="7"/>
      <c r="GX936" s="7"/>
      <c r="GY936" s="7"/>
      <c r="GZ936" s="7"/>
      <c r="HA936" s="7"/>
      <c r="HB936" s="7"/>
      <c r="HC936" s="7"/>
      <c r="HD936" s="7"/>
      <c r="HE936" s="7"/>
      <c r="HF936" s="7"/>
      <c r="HG936" s="7"/>
      <c r="HH936" s="7"/>
      <c r="HI936" s="7"/>
      <c r="HJ936" s="7"/>
      <c r="HK936" s="7"/>
      <c r="HL936" s="7"/>
      <c r="HM936" s="7"/>
      <c r="HN936" s="7"/>
      <c r="HO936" s="7"/>
      <c r="HP936" s="7"/>
      <c r="HQ936" s="7"/>
      <c r="HR936" s="7"/>
      <c r="HS936" s="7"/>
      <c r="HT936" s="7"/>
      <c r="HU936" s="7"/>
      <c r="HV936" s="7"/>
      <c r="HW936" s="7"/>
      <c r="HX936" s="7"/>
      <c r="HY936" s="7"/>
      <c r="HZ936" s="7"/>
      <c r="IA936" s="7"/>
      <c r="IB936" s="7"/>
      <c r="IC936" s="7"/>
      <c r="ID936" s="7"/>
      <c r="IE936" s="7"/>
      <c r="IF936" s="7"/>
      <c r="IG936" s="7"/>
      <c r="IH936" s="7"/>
      <c r="II936" s="7"/>
      <c r="IJ936" s="7"/>
      <c r="IK936" s="7"/>
      <c r="IL936" s="7"/>
      <c r="IM936" s="7"/>
      <c r="IN936" s="7"/>
      <c r="IO936" s="7"/>
      <c r="IP936" s="7"/>
      <c r="IQ936" s="7"/>
      <c r="IR936" s="7"/>
      <c r="IS936" s="7"/>
      <c r="IT936" s="7"/>
      <c r="IU936" s="7"/>
      <c r="IV936" s="7"/>
      <c r="IW936" s="7"/>
      <c r="IX936" s="7"/>
      <c r="IY936" s="7"/>
      <c r="IZ936" s="7"/>
      <c r="JA936" s="7"/>
      <c r="JB936" s="7"/>
      <c r="JC936" s="7"/>
      <c r="JD936" s="7"/>
      <c r="JE936" s="7"/>
      <c r="JF936" s="7"/>
      <c r="JG936" s="7"/>
      <c r="JH936" s="7"/>
      <c r="JI936" s="7"/>
      <c r="JJ936" s="7"/>
      <c r="JK936" s="7"/>
      <c r="JL936" s="7"/>
      <c r="JM936" s="7"/>
      <c r="JN936" s="7"/>
      <c r="JO936" s="7"/>
      <c r="JP936" s="7"/>
      <c r="JQ936" s="7"/>
      <c r="JR936" s="7"/>
      <c r="JS936" s="7"/>
      <c r="JT936" s="7"/>
      <c r="JU936" s="7"/>
      <c r="JV936" s="7"/>
      <c r="JW936" s="7"/>
      <c r="JX936" s="7"/>
      <c r="JY936" s="7"/>
      <c r="JZ936" s="7"/>
      <c r="KA936" s="7"/>
      <c r="KB936" s="7"/>
      <c r="KC936" s="7"/>
      <c r="KD936" s="7"/>
      <c r="KE936" s="7"/>
      <c r="KF936" s="7"/>
      <c r="KG936" s="7"/>
      <c r="KH936" s="7"/>
      <c r="KI936" s="7"/>
      <c r="KJ936" s="7"/>
      <c r="KK936" s="7"/>
      <c r="KL936" s="7"/>
      <c r="KM936" s="7"/>
      <c r="KN936" s="7"/>
      <c r="KO936" s="7"/>
      <c r="KP936" s="7"/>
      <c r="KQ936" s="7"/>
      <c r="KR936" s="7"/>
      <c r="KS936" s="7"/>
      <c r="KT936" s="7"/>
      <c r="KU936" s="7"/>
      <c r="KV936" s="7"/>
      <c r="KW936" s="7"/>
      <c r="KX936" s="7"/>
      <c r="KY936" s="7"/>
      <c r="KZ936" s="7"/>
      <c r="LA936" s="7"/>
      <c r="LB936" s="7"/>
      <c r="LC936" s="7"/>
      <c r="LD936" s="7"/>
      <c r="LE936" s="7"/>
      <c r="LF936" s="7"/>
      <c r="LG936" s="7"/>
      <c r="LH936" s="7"/>
      <c r="LI936" s="7"/>
      <c r="LJ936" s="7"/>
      <c r="LK936" s="7"/>
      <c r="LL936" s="7"/>
      <c r="LM936" s="7"/>
      <c r="LN936" s="7"/>
      <c r="LO936" s="7"/>
      <c r="LP936" s="7"/>
      <c r="LQ936" s="7"/>
      <c r="LR936" s="7"/>
      <c r="LS936" s="7"/>
      <c r="LT936" s="7"/>
      <c r="LU936" s="7"/>
      <c r="LV936" s="7"/>
      <c r="LW936" s="7"/>
      <c r="LX936" s="7"/>
      <c r="LY936" s="7"/>
      <c r="LZ936" s="7"/>
      <c r="MA936" s="7"/>
      <c r="MB936" s="7"/>
      <c r="MC936" s="7"/>
      <c r="MD936" s="7"/>
      <c r="ME936" s="7"/>
      <c r="MF936" s="7"/>
      <c r="MG936" s="7"/>
      <c r="MH936" s="7"/>
      <c r="MI936" s="7"/>
      <c r="MJ936" s="7"/>
      <c r="MK936" s="7"/>
      <c r="ML936" s="7"/>
      <c r="MM936" s="7"/>
      <c r="MN936" s="7"/>
      <c r="MO936" s="7"/>
      <c r="MP936" s="7"/>
      <c r="MQ936" s="7"/>
      <c r="MR936" s="7"/>
      <c r="MS936" s="7"/>
      <c r="MT936" s="7"/>
      <c r="MU936" s="7"/>
      <c r="MV936" s="7"/>
      <c r="MW936" s="7"/>
      <c r="MX936" s="7"/>
      <c r="MY936" s="7"/>
      <c r="MZ936" s="7"/>
      <c r="NA936" s="7"/>
      <c r="NB936" s="7"/>
      <c r="NC936" s="7"/>
      <c r="ND936" s="7"/>
      <c r="NE936" s="7"/>
      <c r="NF936" s="7"/>
      <c r="NG936" s="7"/>
      <c r="NH936" s="7"/>
      <c r="NI936" s="7"/>
      <c r="NJ936" s="7"/>
      <c r="NK936" s="7"/>
      <c r="NL936" s="7"/>
      <c r="NM936" s="7"/>
      <c r="NN936" s="7"/>
      <c r="NO936" s="7"/>
      <c r="NP936" s="7"/>
      <c r="NQ936" s="7"/>
      <c r="NR936" s="7"/>
      <c r="NS936" s="7"/>
      <c r="NT936" s="7"/>
      <c r="NU936" s="7"/>
      <c r="NV936" s="7"/>
      <c r="NW936" s="7"/>
      <c r="NX936" s="7"/>
      <c r="NY936" s="7"/>
      <c r="NZ936" s="7"/>
      <c r="OA936" s="7"/>
      <c r="OB936" s="7"/>
      <c r="OC936" s="7"/>
      <c r="OD936" s="7"/>
      <c r="OE936" s="7"/>
      <c r="OF936" s="7"/>
      <c r="OG936" s="7"/>
      <c r="OH936" s="7"/>
      <c r="OI936" s="7"/>
      <c r="OJ936" s="7"/>
      <c r="OK936" s="7"/>
      <c r="OL936" s="7"/>
      <c r="OM936" s="7"/>
      <c r="ON936" s="7"/>
      <c r="OO936" s="7"/>
      <c r="OP936" s="7"/>
      <c r="OQ936" s="7"/>
      <c r="OR936" s="7"/>
      <c r="OS936" s="7"/>
      <c r="OT936" s="7"/>
      <c r="OU936" s="7"/>
      <c r="OV936" s="7"/>
      <c r="OW936" s="7"/>
      <c r="OX936" s="7"/>
      <c r="OY936" s="7"/>
      <c r="OZ936" s="7"/>
      <c r="PA936" s="7"/>
      <c r="PB936" s="7"/>
      <c r="PC936" s="7"/>
      <c r="PD936" s="7"/>
      <c r="PE936" s="7"/>
      <c r="PF936" s="7"/>
      <c r="PG936" s="7"/>
      <c r="PH936" s="7"/>
      <c r="PI936" s="7"/>
      <c r="PJ936" s="7"/>
      <c r="PK936" s="7"/>
      <c r="PL936" s="7"/>
      <c r="PM936" s="7"/>
      <c r="PN936" s="7"/>
      <c r="PO936" s="7"/>
      <c r="PP936" s="7"/>
      <c r="PQ936" s="7"/>
      <c r="PR936" s="7"/>
      <c r="PS936" s="7"/>
      <c r="PT936" s="7"/>
      <c r="PU936" s="7"/>
      <c r="PV936" s="7"/>
      <c r="PW936" s="7"/>
      <c r="PX936" s="7"/>
      <c r="PY936" s="7"/>
      <c r="PZ936" s="7"/>
      <c r="QA936" s="7"/>
      <c r="QB936" s="7"/>
      <c r="QC936" s="7"/>
      <c r="QD936" s="7"/>
      <c r="QE936" s="7"/>
      <c r="QF936" s="7"/>
      <c r="QG936" s="7"/>
      <c r="QH936" s="7"/>
      <c r="QI936" s="7"/>
      <c r="QJ936" s="7"/>
      <c r="QK936" s="7"/>
      <c r="QL936" s="7"/>
      <c r="QM936" s="7"/>
      <c r="QN936" s="7"/>
      <c r="QO936" s="7"/>
      <c r="QP936" s="7"/>
      <c r="QQ936" s="7"/>
      <c r="QR936" s="7"/>
      <c r="QS936" s="7"/>
      <c r="QT936" s="7"/>
      <c r="QU936" s="7"/>
      <c r="QV936" s="7"/>
      <c r="QW936" s="7"/>
      <c r="QX936" s="7"/>
      <c r="QY936" s="7"/>
      <c r="QZ936" s="7"/>
      <c r="RA936" s="7"/>
      <c r="RB936" s="7"/>
      <c r="RC936" s="7"/>
      <c r="RD936" s="7"/>
      <c r="RE936" s="7"/>
      <c r="RF936" s="7"/>
      <c r="RG936" s="7"/>
      <c r="RH936" s="7"/>
      <c r="RI936" s="7"/>
      <c r="RJ936" s="7"/>
      <c r="RK936" s="7"/>
      <c r="RL936" s="7"/>
      <c r="RM936" s="7"/>
      <c r="RN936" s="7"/>
      <c r="RO936" s="7"/>
      <c r="RP936" s="7"/>
      <c r="RQ936" s="7"/>
      <c r="RR936" s="7"/>
      <c r="RS936" s="7"/>
      <c r="RT936" s="7"/>
      <c r="RU936" s="7"/>
      <c r="RV936" s="7"/>
      <c r="RW936" s="7"/>
      <c r="RX936" s="7"/>
      <c r="RY936" s="7"/>
      <c r="RZ936" s="7"/>
      <c r="SA936" s="7"/>
      <c r="SB936" s="7"/>
      <c r="SC936" s="7"/>
      <c r="SD936" s="7"/>
      <c r="SE936" s="7"/>
      <c r="SF936" s="7"/>
      <c r="SG936" s="7"/>
      <c r="SH936" s="7"/>
      <c r="SI936" s="7"/>
      <c r="SJ936" s="7"/>
      <c r="SK936" s="7"/>
    </row>
    <row r="937" ht="14.2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  <c r="DT937" s="7"/>
      <c r="DU937" s="7"/>
      <c r="DV937" s="7"/>
      <c r="DW937" s="7"/>
      <c r="DX937" s="7"/>
      <c r="DY937" s="7"/>
      <c r="DZ937" s="7"/>
      <c r="EA937" s="7"/>
      <c r="EB937" s="7"/>
      <c r="EC937" s="7"/>
      <c r="ED937" s="7"/>
      <c r="EE937" s="7"/>
      <c r="EF937" s="7"/>
      <c r="EG937" s="7"/>
      <c r="EH937" s="7"/>
      <c r="EI937" s="7"/>
      <c r="EJ937" s="7"/>
      <c r="EK937" s="7"/>
      <c r="EL937" s="7"/>
      <c r="EM937" s="7"/>
      <c r="EN937" s="7"/>
      <c r="EO937" s="7"/>
      <c r="EP937" s="7"/>
      <c r="EQ937" s="7"/>
      <c r="ER937" s="7"/>
      <c r="ES937" s="7"/>
      <c r="ET937" s="7"/>
      <c r="EU937" s="7"/>
      <c r="EV937" s="7"/>
      <c r="EW937" s="7"/>
      <c r="EX937" s="7"/>
      <c r="EY937" s="7"/>
      <c r="EZ937" s="7"/>
      <c r="FA937" s="7"/>
      <c r="FB937" s="7"/>
      <c r="FC937" s="7"/>
      <c r="FD937" s="7"/>
      <c r="FE937" s="7"/>
      <c r="FF937" s="7"/>
      <c r="FG937" s="7"/>
      <c r="FH937" s="7"/>
      <c r="FI937" s="7"/>
      <c r="FJ937" s="7"/>
      <c r="FK937" s="7"/>
      <c r="FL937" s="7"/>
      <c r="FM937" s="7"/>
      <c r="FN937" s="7"/>
      <c r="FO937" s="7"/>
      <c r="FP937" s="7"/>
      <c r="FQ937" s="7"/>
      <c r="FR937" s="7"/>
      <c r="FS937" s="7"/>
      <c r="FT937" s="7"/>
      <c r="FU937" s="7"/>
      <c r="FV937" s="7"/>
      <c r="FW937" s="7"/>
      <c r="FX937" s="7"/>
      <c r="FY937" s="7"/>
      <c r="FZ937" s="7"/>
      <c r="GA937" s="7"/>
      <c r="GB937" s="7"/>
      <c r="GC937" s="7"/>
      <c r="GD937" s="7"/>
      <c r="GE937" s="7"/>
      <c r="GF937" s="7"/>
      <c r="GG937" s="7"/>
      <c r="GH937" s="7"/>
      <c r="GI937" s="7"/>
      <c r="GJ937" s="7"/>
      <c r="GK937" s="7"/>
      <c r="GL937" s="7"/>
      <c r="GM937" s="7"/>
      <c r="GN937" s="7"/>
      <c r="GO937" s="7"/>
      <c r="GP937" s="7"/>
      <c r="GQ937" s="7"/>
      <c r="GR937" s="7"/>
      <c r="GS937" s="7"/>
      <c r="GT937" s="7"/>
      <c r="GU937" s="7"/>
      <c r="GV937" s="7"/>
      <c r="GW937" s="7"/>
      <c r="GX937" s="7"/>
      <c r="GY937" s="7"/>
      <c r="GZ937" s="7"/>
      <c r="HA937" s="7"/>
      <c r="HB937" s="7"/>
      <c r="HC937" s="7"/>
      <c r="HD937" s="7"/>
      <c r="HE937" s="7"/>
      <c r="HF937" s="7"/>
      <c r="HG937" s="7"/>
      <c r="HH937" s="7"/>
      <c r="HI937" s="7"/>
      <c r="HJ937" s="7"/>
      <c r="HK937" s="7"/>
      <c r="HL937" s="7"/>
      <c r="HM937" s="7"/>
      <c r="HN937" s="7"/>
      <c r="HO937" s="7"/>
      <c r="HP937" s="7"/>
      <c r="HQ937" s="7"/>
      <c r="HR937" s="7"/>
      <c r="HS937" s="7"/>
      <c r="HT937" s="7"/>
      <c r="HU937" s="7"/>
      <c r="HV937" s="7"/>
      <c r="HW937" s="7"/>
      <c r="HX937" s="7"/>
      <c r="HY937" s="7"/>
      <c r="HZ937" s="7"/>
      <c r="IA937" s="7"/>
      <c r="IB937" s="7"/>
      <c r="IC937" s="7"/>
      <c r="ID937" s="7"/>
      <c r="IE937" s="7"/>
      <c r="IF937" s="7"/>
      <c r="IG937" s="7"/>
      <c r="IH937" s="7"/>
      <c r="II937" s="7"/>
      <c r="IJ937" s="7"/>
      <c r="IK937" s="7"/>
      <c r="IL937" s="7"/>
      <c r="IM937" s="7"/>
      <c r="IN937" s="7"/>
      <c r="IO937" s="7"/>
      <c r="IP937" s="7"/>
      <c r="IQ937" s="7"/>
      <c r="IR937" s="7"/>
      <c r="IS937" s="7"/>
      <c r="IT937" s="7"/>
      <c r="IU937" s="7"/>
      <c r="IV937" s="7"/>
      <c r="IW937" s="7"/>
      <c r="IX937" s="7"/>
      <c r="IY937" s="7"/>
      <c r="IZ937" s="7"/>
      <c r="JA937" s="7"/>
      <c r="JB937" s="7"/>
      <c r="JC937" s="7"/>
      <c r="JD937" s="7"/>
      <c r="JE937" s="7"/>
      <c r="JF937" s="7"/>
      <c r="JG937" s="7"/>
      <c r="JH937" s="7"/>
      <c r="JI937" s="7"/>
      <c r="JJ937" s="7"/>
      <c r="JK937" s="7"/>
      <c r="JL937" s="7"/>
      <c r="JM937" s="7"/>
      <c r="JN937" s="7"/>
      <c r="JO937" s="7"/>
      <c r="JP937" s="7"/>
      <c r="JQ937" s="7"/>
      <c r="JR937" s="7"/>
      <c r="JS937" s="7"/>
      <c r="JT937" s="7"/>
      <c r="JU937" s="7"/>
      <c r="JV937" s="7"/>
      <c r="JW937" s="7"/>
      <c r="JX937" s="7"/>
      <c r="JY937" s="7"/>
      <c r="JZ937" s="7"/>
      <c r="KA937" s="7"/>
      <c r="KB937" s="7"/>
      <c r="KC937" s="7"/>
      <c r="KD937" s="7"/>
      <c r="KE937" s="7"/>
      <c r="KF937" s="7"/>
      <c r="KG937" s="7"/>
      <c r="KH937" s="7"/>
      <c r="KI937" s="7"/>
      <c r="KJ937" s="7"/>
      <c r="KK937" s="7"/>
      <c r="KL937" s="7"/>
      <c r="KM937" s="7"/>
      <c r="KN937" s="7"/>
      <c r="KO937" s="7"/>
      <c r="KP937" s="7"/>
      <c r="KQ937" s="7"/>
      <c r="KR937" s="7"/>
      <c r="KS937" s="7"/>
      <c r="KT937" s="7"/>
      <c r="KU937" s="7"/>
      <c r="KV937" s="7"/>
      <c r="KW937" s="7"/>
      <c r="KX937" s="7"/>
      <c r="KY937" s="7"/>
      <c r="KZ937" s="7"/>
      <c r="LA937" s="7"/>
      <c r="LB937" s="7"/>
      <c r="LC937" s="7"/>
      <c r="LD937" s="7"/>
      <c r="LE937" s="7"/>
      <c r="LF937" s="7"/>
      <c r="LG937" s="7"/>
      <c r="LH937" s="7"/>
      <c r="LI937" s="7"/>
      <c r="LJ937" s="7"/>
      <c r="LK937" s="7"/>
      <c r="LL937" s="7"/>
      <c r="LM937" s="7"/>
      <c r="LN937" s="7"/>
      <c r="LO937" s="7"/>
      <c r="LP937" s="7"/>
      <c r="LQ937" s="7"/>
      <c r="LR937" s="7"/>
      <c r="LS937" s="7"/>
      <c r="LT937" s="7"/>
      <c r="LU937" s="7"/>
      <c r="LV937" s="7"/>
      <c r="LW937" s="7"/>
      <c r="LX937" s="7"/>
      <c r="LY937" s="7"/>
      <c r="LZ937" s="7"/>
      <c r="MA937" s="7"/>
      <c r="MB937" s="7"/>
      <c r="MC937" s="7"/>
      <c r="MD937" s="7"/>
      <c r="ME937" s="7"/>
      <c r="MF937" s="7"/>
      <c r="MG937" s="7"/>
      <c r="MH937" s="7"/>
      <c r="MI937" s="7"/>
      <c r="MJ937" s="7"/>
      <c r="MK937" s="7"/>
      <c r="ML937" s="7"/>
      <c r="MM937" s="7"/>
      <c r="MN937" s="7"/>
      <c r="MO937" s="7"/>
      <c r="MP937" s="7"/>
      <c r="MQ937" s="7"/>
      <c r="MR937" s="7"/>
      <c r="MS937" s="7"/>
      <c r="MT937" s="7"/>
      <c r="MU937" s="7"/>
      <c r="MV937" s="7"/>
      <c r="MW937" s="7"/>
      <c r="MX937" s="7"/>
      <c r="MY937" s="7"/>
      <c r="MZ937" s="7"/>
      <c r="NA937" s="7"/>
      <c r="NB937" s="7"/>
      <c r="NC937" s="7"/>
      <c r="ND937" s="7"/>
      <c r="NE937" s="7"/>
      <c r="NF937" s="7"/>
      <c r="NG937" s="7"/>
      <c r="NH937" s="7"/>
      <c r="NI937" s="7"/>
      <c r="NJ937" s="7"/>
      <c r="NK937" s="7"/>
      <c r="NL937" s="7"/>
      <c r="NM937" s="7"/>
      <c r="NN937" s="7"/>
      <c r="NO937" s="7"/>
      <c r="NP937" s="7"/>
      <c r="NQ937" s="7"/>
      <c r="NR937" s="7"/>
      <c r="NS937" s="7"/>
      <c r="NT937" s="7"/>
      <c r="NU937" s="7"/>
      <c r="NV937" s="7"/>
      <c r="NW937" s="7"/>
      <c r="NX937" s="7"/>
      <c r="NY937" s="7"/>
      <c r="NZ937" s="7"/>
      <c r="OA937" s="7"/>
      <c r="OB937" s="7"/>
      <c r="OC937" s="7"/>
      <c r="OD937" s="7"/>
      <c r="OE937" s="7"/>
      <c r="OF937" s="7"/>
      <c r="OG937" s="7"/>
      <c r="OH937" s="7"/>
      <c r="OI937" s="7"/>
      <c r="OJ937" s="7"/>
      <c r="OK937" s="7"/>
      <c r="OL937" s="7"/>
      <c r="OM937" s="7"/>
      <c r="ON937" s="7"/>
      <c r="OO937" s="7"/>
      <c r="OP937" s="7"/>
      <c r="OQ937" s="7"/>
      <c r="OR937" s="7"/>
      <c r="OS937" s="7"/>
      <c r="OT937" s="7"/>
      <c r="OU937" s="7"/>
      <c r="OV937" s="7"/>
      <c r="OW937" s="7"/>
      <c r="OX937" s="7"/>
      <c r="OY937" s="7"/>
      <c r="OZ937" s="7"/>
      <c r="PA937" s="7"/>
      <c r="PB937" s="7"/>
      <c r="PC937" s="7"/>
      <c r="PD937" s="7"/>
      <c r="PE937" s="7"/>
      <c r="PF937" s="7"/>
      <c r="PG937" s="7"/>
      <c r="PH937" s="7"/>
      <c r="PI937" s="7"/>
      <c r="PJ937" s="7"/>
      <c r="PK937" s="7"/>
      <c r="PL937" s="7"/>
      <c r="PM937" s="7"/>
      <c r="PN937" s="7"/>
      <c r="PO937" s="7"/>
      <c r="PP937" s="7"/>
      <c r="PQ937" s="7"/>
      <c r="PR937" s="7"/>
      <c r="PS937" s="7"/>
      <c r="PT937" s="7"/>
      <c r="PU937" s="7"/>
      <c r="PV937" s="7"/>
      <c r="PW937" s="7"/>
      <c r="PX937" s="7"/>
      <c r="PY937" s="7"/>
      <c r="PZ937" s="7"/>
      <c r="QA937" s="7"/>
      <c r="QB937" s="7"/>
      <c r="QC937" s="7"/>
      <c r="QD937" s="7"/>
      <c r="QE937" s="7"/>
      <c r="QF937" s="7"/>
      <c r="QG937" s="7"/>
      <c r="QH937" s="7"/>
      <c r="QI937" s="7"/>
      <c r="QJ937" s="7"/>
      <c r="QK937" s="7"/>
      <c r="QL937" s="7"/>
      <c r="QM937" s="7"/>
      <c r="QN937" s="7"/>
      <c r="QO937" s="7"/>
      <c r="QP937" s="7"/>
      <c r="QQ937" s="7"/>
      <c r="QR937" s="7"/>
      <c r="QS937" s="7"/>
      <c r="QT937" s="7"/>
      <c r="QU937" s="7"/>
      <c r="QV937" s="7"/>
      <c r="QW937" s="7"/>
      <c r="QX937" s="7"/>
      <c r="QY937" s="7"/>
      <c r="QZ937" s="7"/>
      <c r="RA937" s="7"/>
      <c r="RB937" s="7"/>
      <c r="RC937" s="7"/>
      <c r="RD937" s="7"/>
      <c r="RE937" s="7"/>
      <c r="RF937" s="7"/>
      <c r="RG937" s="7"/>
      <c r="RH937" s="7"/>
      <c r="RI937" s="7"/>
      <c r="RJ937" s="7"/>
      <c r="RK937" s="7"/>
      <c r="RL937" s="7"/>
      <c r="RM937" s="7"/>
      <c r="RN937" s="7"/>
      <c r="RO937" s="7"/>
      <c r="RP937" s="7"/>
      <c r="RQ937" s="7"/>
      <c r="RR937" s="7"/>
      <c r="RS937" s="7"/>
      <c r="RT937" s="7"/>
      <c r="RU937" s="7"/>
      <c r="RV937" s="7"/>
      <c r="RW937" s="7"/>
      <c r="RX937" s="7"/>
      <c r="RY937" s="7"/>
      <c r="RZ937" s="7"/>
      <c r="SA937" s="7"/>
      <c r="SB937" s="7"/>
      <c r="SC937" s="7"/>
      <c r="SD937" s="7"/>
      <c r="SE937" s="7"/>
      <c r="SF937" s="7"/>
      <c r="SG937" s="7"/>
      <c r="SH937" s="7"/>
      <c r="SI937" s="7"/>
      <c r="SJ937" s="7"/>
      <c r="SK937" s="7"/>
    </row>
    <row r="938" ht="14.2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  <c r="DT938" s="7"/>
      <c r="DU938" s="7"/>
      <c r="DV938" s="7"/>
      <c r="DW938" s="7"/>
      <c r="DX938" s="7"/>
      <c r="DY938" s="7"/>
      <c r="DZ938" s="7"/>
      <c r="EA938" s="7"/>
      <c r="EB938" s="7"/>
      <c r="EC938" s="7"/>
      <c r="ED938" s="7"/>
      <c r="EE938" s="7"/>
      <c r="EF938" s="7"/>
      <c r="EG938" s="7"/>
      <c r="EH938" s="7"/>
      <c r="EI938" s="7"/>
      <c r="EJ938" s="7"/>
      <c r="EK938" s="7"/>
      <c r="EL938" s="7"/>
      <c r="EM938" s="7"/>
      <c r="EN938" s="7"/>
      <c r="EO938" s="7"/>
      <c r="EP938" s="7"/>
      <c r="EQ938" s="7"/>
      <c r="ER938" s="7"/>
      <c r="ES938" s="7"/>
      <c r="ET938" s="7"/>
      <c r="EU938" s="7"/>
      <c r="EV938" s="7"/>
      <c r="EW938" s="7"/>
      <c r="EX938" s="7"/>
      <c r="EY938" s="7"/>
      <c r="EZ938" s="7"/>
      <c r="FA938" s="7"/>
      <c r="FB938" s="7"/>
      <c r="FC938" s="7"/>
      <c r="FD938" s="7"/>
      <c r="FE938" s="7"/>
      <c r="FF938" s="7"/>
      <c r="FG938" s="7"/>
      <c r="FH938" s="7"/>
      <c r="FI938" s="7"/>
      <c r="FJ938" s="7"/>
      <c r="FK938" s="7"/>
      <c r="FL938" s="7"/>
      <c r="FM938" s="7"/>
      <c r="FN938" s="7"/>
      <c r="FO938" s="7"/>
      <c r="FP938" s="7"/>
      <c r="FQ938" s="7"/>
      <c r="FR938" s="7"/>
      <c r="FS938" s="7"/>
      <c r="FT938" s="7"/>
      <c r="FU938" s="7"/>
      <c r="FV938" s="7"/>
      <c r="FW938" s="7"/>
      <c r="FX938" s="7"/>
      <c r="FY938" s="7"/>
      <c r="FZ938" s="7"/>
      <c r="GA938" s="7"/>
      <c r="GB938" s="7"/>
      <c r="GC938" s="7"/>
      <c r="GD938" s="7"/>
      <c r="GE938" s="7"/>
      <c r="GF938" s="7"/>
      <c r="GG938" s="7"/>
      <c r="GH938" s="7"/>
      <c r="GI938" s="7"/>
      <c r="GJ938" s="7"/>
      <c r="GK938" s="7"/>
      <c r="GL938" s="7"/>
      <c r="GM938" s="7"/>
      <c r="GN938" s="7"/>
      <c r="GO938" s="7"/>
      <c r="GP938" s="7"/>
      <c r="GQ938" s="7"/>
      <c r="GR938" s="7"/>
      <c r="GS938" s="7"/>
      <c r="GT938" s="7"/>
      <c r="GU938" s="7"/>
      <c r="GV938" s="7"/>
      <c r="GW938" s="7"/>
      <c r="GX938" s="7"/>
      <c r="GY938" s="7"/>
      <c r="GZ938" s="7"/>
      <c r="HA938" s="7"/>
      <c r="HB938" s="7"/>
      <c r="HC938" s="7"/>
      <c r="HD938" s="7"/>
      <c r="HE938" s="7"/>
      <c r="HF938" s="7"/>
      <c r="HG938" s="7"/>
      <c r="HH938" s="7"/>
      <c r="HI938" s="7"/>
      <c r="HJ938" s="7"/>
      <c r="HK938" s="7"/>
      <c r="HL938" s="7"/>
      <c r="HM938" s="7"/>
      <c r="HN938" s="7"/>
      <c r="HO938" s="7"/>
      <c r="HP938" s="7"/>
      <c r="HQ938" s="7"/>
      <c r="HR938" s="7"/>
      <c r="HS938" s="7"/>
      <c r="HT938" s="7"/>
      <c r="HU938" s="7"/>
      <c r="HV938" s="7"/>
      <c r="HW938" s="7"/>
      <c r="HX938" s="7"/>
      <c r="HY938" s="7"/>
      <c r="HZ938" s="7"/>
      <c r="IA938" s="7"/>
      <c r="IB938" s="7"/>
      <c r="IC938" s="7"/>
      <c r="ID938" s="7"/>
      <c r="IE938" s="7"/>
      <c r="IF938" s="7"/>
      <c r="IG938" s="7"/>
      <c r="IH938" s="7"/>
      <c r="II938" s="7"/>
      <c r="IJ938" s="7"/>
      <c r="IK938" s="7"/>
      <c r="IL938" s="7"/>
      <c r="IM938" s="7"/>
      <c r="IN938" s="7"/>
      <c r="IO938" s="7"/>
      <c r="IP938" s="7"/>
      <c r="IQ938" s="7"/>
      <c r="IR938" s="7"/>
      <c r="IS938" s="7"/>
      <c r="IT938" s="7"/>
      <c r="IU938" s="7"/>
      <c r="IV938" s="7"/>
      <c r="IW938" s="7"/>
      <c r="IX938" s="7"/>
      <c r="IY938" s="7"/>
      <c r="IZ938" s="7"/>
      <c r="JA938" s="7"/>
      <c r="JB938" s="7"/>
      <c r="JC938" s="7"/>
      <c r="JD938" s="7"/>
      <c r="JE938" s="7"/>
      <c r="JF938" s="7"/>
      <c r="JG938" s="7"/>
      <c r="JH938" s="7"/>
      <c r="JI938" s="7"/>
      <c r="JJ938" s="7"/>
      <c r="JK938" s="7"/>
      <c r="JL938" s="7"/>
      <c r="JM938" s="7"/>
      <c r="JN938" s="7"/>
      <c r="JO938" s="7"/>
      <c r="JP938" s="7"/>
      <c r="JQ938" s="7"/>
      <c r="JR938" s="7"/>
      <c r="JS938" s="7"/>
      <c r="JT938" s="7"/>
      <c r="JU938" s="7"/>
      <c r="JV938" s="7"/>
      <c r="JW938" s="7"/>
      <c r="JX938" s="7"/>
      <c r="JY938" s="7"/>
      <c r="JZ938" s="7"/>
      <c r="KA938" s="7"/>
      <c r="KB938" s="7"/>
      <c r="KC938" s="7"/>
      <c r="KD938" s="7"/>
      <c r="KE938" s="7"/>
      <c r="KF938" s="7"/>
      <c r="KG938" s="7"/>
      <c r="KH938" s="7"/>
      <c r="KI938" s="7"/>
      <c r="KJ938" s="7"/>
      <c r="KK938" s="7"/>
      <c r="KL938" s="7"/>
      <c r="KM938" s="7"/>
      <c r="KN938" s="7"/>
      <c r="KO938" s="7"/>
      <c r="KP938" s="7"/>
      <c r="KQ938" s="7"/>
      <c r="KR938" s="7"/>
      <c r="KS938" s="7"/>
      <c r="KT938" s="7"/>
      <c r="KU938" s="7"/>
      <c r="KV938" s="7"/>
      <c r="KW938" s="7"/>
      <c r="KX938" s="7"/>
      <c r="KY938" s="7"/>
      <c r="KZ938" s="7"/>
      <c r="LA938" s="7"/>
      <c r="LB938" s="7"/>
      <c r="LC938" s="7"/>
      <c r="LD938" s="7"/>
      <c r="LE938" s="7"/>
      <c r="LF938" s="7"/>
      <c r="LG938" s="7"/>
      <c r="LH938" s="7"/>
      <c r="LI938" s="7"/>
      <c r="LJ938" s="7"/>
      <c r="LK938" s="7"/>
      <c r="LL938" s="7"/>
      <c r="LM938" s="7"/>
      <c r="LN938" s="7"/>
      <c r="LO938" s="7"/>
      <c r="LP938" s="7"/>
      <c r="LQ938" s="7"/>
      <c r="LR938" s="7"/>
      <c r="LS938" s="7"/>
      <c r="LT938" s="7"/>
      <c r="LU938" s="7"/>
      <c r="LV938" s="7"/>
      <c r="LW938" s="7"/>
      <c r="LX938" s="7"/>
      <c r="LY938" s="7"/>
      <c r="LZ938" s="7"/>
      <c r="MA938" s="7"/>
      <c r="MB938" s="7"/>
      <c r="MC938" s="7"/>
      <c r="MD938" s="7"/>
      <c r="ME938" s="7"/>
      <c r="MF938" s="7"/>
      <c r="MG938" s="7"/>
      <c r="MH938" s="7"/>
      <c r="MI938" s="7"/>
      <c r="MJ938" s="7"/>
      <c r="MK938" s="7"/>
      <c r="ML938" s="7"/>
      <c r="MM938" s="7"/>
      <c r="MN938" s="7"/>
      <c r="MO938" s="7"/>
      <c r="MP938" s="7"/>
      <c r="MQ938" s="7"/>
      <c r="MR938" s="7"/>
      <c r="MS938" s="7"/>
      <c r="MT938" s="7"/>
      <c r="MU938" s="7"/>
      <c r="MV938" s="7"/>
      <c r="MW938" s="7"/>
      <c r="MX938" s="7"/>
      <c r="MY938" s="7"/>
      <c r="MZ938" s="7"/>
      <c r="NA938" s="7"/>
      <c r="NB938" s="7"/>
      <c r="NC938" s="7"/>
      <c r="ND938" s="7"/>
      <c r="NE938" s="7"/>
      <c r="NF938" s="7"/>
      <c r="NG938" s="7"/>
      <c r="NH938" s="7"/>
      <c r="NI938" s="7"/>
      <c r="NJ938" s="7"/>
      <c r="NK938" s="7"/>
      <c r="NL938" s="7"/>
      <c r="NM938" s="7"/>
      <c r="NN938" s="7"/>
      <c r="NO938" s="7"/>
      <c r="NP938" s="7"/>
      <c r="NQ938" s="7"/>
      <c r="NR938" s="7"/>
      <c r="NS938" s="7"/>
      <c r="NT938" s="7"/>
      <c r="NU938" s="7"/>
      <c r="NV938" s="7"/>
      <c r="NW938" s="7"/>
      <c r="NX938" s="7"/>
      <c r="NY938" s="7"/>
      <c r="NZ938" s="7"/>
      <c r="OA938" s="7"/>
      <c r="OB938" s="7"/>
      <c r="OC938" s="7"/>
      <c r="OD938" s="7"/>
      <c r="OE938" s="7"/>
      <c r="OF938" s="7"/>
      <c r="OG938" s="7"/>
      <c r="OH938" s="7"/>
      <c r="OI938" s="7"/>
      <c r="OJ938" s="7"/>
      <c r="OK938" s="7"/>
      <c r="OL938" s="7"/>
      <c r="OM938" s="7"/>
      <c r="ON938" s="7"/>
      <c r="OO938" s="7"/>
      <c r="OP938" s="7"/>
      <c r="OQ938" s="7"/>
      <c r="OR938" s="7"/>
      <c r="OS938" s="7"/>
      <c r="OT938" s="7"/>
      <c r="OU938" s="7"/>
      <c r="OV938" s="7"/>
      <c r="OW938" s="7"/>
      <c r="OX938" s="7"/>
      <c r="OY938" s="7"/>
      <c r="OZ938" s="7"/>
      <c r="PA938" s="7"/>
      <c r="PB938" s="7"/>
      <c r="PC938" s="7"/>
      <c r="PD938" s="7"/>
      <c r="PE938" s="7"/>
      <c r="PF938" s="7"/>
      <c r="PG938" s="7"/>
      <c r="PH938" s="7"/>
      <c r="PI938" s="7"/>
      <c r="PJ938" s="7"/>
      <c r="PK938" s="7"/>
      <c r="PL938" s="7"/>
      <c r="PM938" s="7"/>
      <c r="PN938" s="7"/>
      <c r="PO938" s="7"/>
      <c r="PP938" s="7"/>
      <c r="PQ938" s="7"/>
      <c r="PR938" s="7"/>
      <c r="PS938" s="7"/>
      <c r="PT938" s="7"/>
      <c r="PU938" s="7"/>
      <c r="PV938" s="7"/>
      <c r="PW938" s="7"/>
      <c r="PX938" s="7"/>
      <c r="PY938" s="7"/>
      <c r="PZ938" s="7"/>
      <c r="QA938" s="7"/>
      <c r="QB938" s="7"/>
      <c r="QC938" s="7"/>
      <c r="QD938" s="7"/>
      <c r="QE938" s="7"/>
      <c r="QF938" s="7"/>
      <c r="QG938" s="7"/>
      <c r="QH938" s="7"/>
      <c r="QI938" s="7"/>
      <c r="QJ938" s="7"/>
      <c r="QK938" s="7"/>
      <c r="QL938" s="7"/>
      <c r="QM938" s="7"/>
      <c r="QN938" s="7"/>
      <c r="QO938" s="7"/>
      <c r="QP938" s="7"/>
      <c r="QQ938" s="7"/>
      <c r="QR938" s="7"/>
      <c r="QS938" s="7"/>
      <c r="QT938" s="7"/>
      <c r="QU938" s="7"/>
      <c r="QV938" s="7"/>
      <c r="QW938" s="7"/>
      <c r="QX938" s="7"/>
      <c r="QY938" s="7"/>
      <c r="QZ938" s="7"/>
      <c r="RA938" s="7"/>
      <c r="RB938" s="7"/>
      <c r="RC938" s="7"/>
      <c r="RD938" s="7"/>
      <c r="RE938" s="7"/>
      <c r="RF938" s="7"/>
      <c r="RG938" s="7"/>
      <c r="RH938" s="7"/>
      <c r="RI938" s="7"/>
      <c r="RJ938" s="7"/>
      <c r="RK938" s="7"/>
      <c r="RL938" s="7"/>
      <c r="RM938" s="7"/>
      <c r="RN938" s="7"/>
      <c r="RO938" s="7"/>
      <c r="RP938" s="7"/>
      <c r="RQ938" s="7"/>
      <c r="RR938" s="7"/>
      <c r="RS938" s="7"/>
      <c r="RT938" s="7"/>
      <c r="RU938" s="7"/>
      <c r="RV938" s="7"/>
      <c r="RW938" s="7"/>
      <c r="RX938" s="7"/>
      <c r="RY938" s="7"/>
      <c r="RZ938" s="7"/>
      <c r="SA938" s="7"/>
      <c r="SB938" s="7"/>
      <c r="SC938" s="7"/>
      <c r="SD938" s="7"/>
      <c r="SE938" s="7"/>
      <c r="SF938" s="7"/>
      <c r="SG938" s="7"/>
      <c r="SH938" s="7"/>
      <c r="SI938" s="7"/>
      <c r="SJ938" s="7"/>
      <c r="SK938" s="7"/>
    </row>
    <row r="939" ht="14.2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  <c r="DT939" s="7"/>
      <c r="DU939" s="7"/>
      <c r="DV939" s="7"/>
      <c r="DW939" s="7"/>
      <c r="DX939" s="7"/>
      <c r="DY939" s="7"/>
      <c r="DZ939" s="7"/>
      <c r="EA939" s="7"/>
      <c r="EB939" s="7"/>
      <c r="EC939" s="7"/>
      <c r="ED939" s="7"/>
      <c r="EE939" s="7"/>
      <c r="EF939" s="7"/>
      <c r="EG939" s="7"/>
      <c r="EH939" s="7"/>
      <c r="EI939" s="7"/>
      <c r="EJ939" s="7"/>
      <c r="EK939" s="7"/>
      <c r="EL939" s="7"/>
      <c r="EM939" s="7"/>
      <c r="EN939" s="7"/>
      <c r="EO939" s="7"/>
      <c r="EP939" s="7"/>
      <c r="EQ939" s="7"/>
      <c r="ER939" s="7"/>
      <c r="ES939" s="7"/>
      <c r="ET939" s="7"/>
      <c r="EU939" s="7"/>
      <c r="EV939" s="7"/>
      <c r="EW939" s="7"/>
      <c r="EX939" s="7"/>
      <c r="EY939" s="7"/>
      <c r="EZ939" s="7"/>
      <c r="FA939" s="7"/>
      <c r="FB939" s="7"/>
      <c r="FC939" s="7"/>
      <c r="FD939" s="7"/>
      <c r="FE939" s="7"/>
      <c r="FF939" s="7"/>
      <c r="FG939" s="7"/>
      <c r="FH939" s="7"/>
      <c r="FI939" s="7"/>
      <c r="FJ939" s="7"/>
      <c r="FK939" s="7"/>
      <c r="FL939" s="7"/>
      <c r="FM939" s="7"/>
      <c r="FN939" s="7"/>
      <c r="FO939" s="7"/>
      <c r="FP939" s="7"/>
      <c r="FQ939" s="7"/>
      <c r="FR939" s="7"/>
      <c r="FS939" s="7"/>
      <c r="FT939" s="7"/>
      <c r="FU939" s="7"/>
      <c r="FV939" s="7"/>
      <c r="FW939" s="7"/>
      <c r="FX939" s="7"/>
      <c r="FY939" s="7"/>
      <c r="FZ939" s="7"/>
      <c r="GA939" s="7"/>
      <c r="GB939" s="7"/>
      <c r="GC939" s="7"/>
      <c r="GD939" s="7"/>
      <c r="GE939" s="7"/>
      <c r="GF939" s="7"/>
      <c r="GG939" s="7"/>
      <c r="GH939" s="7"/>
      <c r="GI939" s="7"/>
      <c r="GJ939" s="7"/>
      <c r="GK939" s="7"/>
      <c r="GL939" s="7"/>
      <c r="GM939" s="7"/>
      <c r="GN939" s="7"/>
      <c r="GO939" s="7"/>
      <c r="GP939" s="7"/>
      <c r="GQ939" s="7"/>
      <c r="GR939" s="7"/>
      <c r="GS939" s="7"/>
      <c r="GT939" s="7"/>
      <c r="GU939" s="7"/>
      <c r="GV939" s="7"/>
      <c r="GW939" s="7"/>
      <c r="GX939" s="7"/>
      <c r="GY939" s="7"/>
      <c r="GZ939" s="7"/>
      <c r="HA939" s="7"/>
      <c r="HB939" s="7"/>
      <c r="HC939" s="7"/>
      <c r="HD939" s="7"/>
      <c r="HE939" s="7"/>
      <c r="HF939" s="7"/>
      <c r="HG939" s="7"/>
      <c r="HH939" s="7"/>
      <c r="HI939" s="7"/>
      <c r="HJ939" s="7"/>
      <c r="HK939" s="7"/>
      <c r="HL939" s="7"/>
      <c r="HM939" s="7"/>
      <c r="HN939" s="7"/>
      <c r="HO939" s="7"/>
      <c r="HP939" s="7"/>
      <c r="HQ939" s="7"/>
      <c r="HR939" s="7"/>
      <c r="HS939" s="7"/>
      <c r="HT939" s="7"/>
      <c r="HU939" s="7"/>
      <c r="HV939" s="7"/>
      <c r="HW939" s="7"/>
      <c r="HX939" s="7"/>
      <c r="HY939" s="7"/>
      <c r="HZ939" s="7"/>
      <c r="IA939" s="7"/>
      <c r="IB939" s="7"/>
      <c r="IC939" s="7"/>
      <c r="ID939" s="7"/>
      <c r="IE939" s="7"/>
      <c r="IF939" s="7"/>
      <c r="IG939" s="7"/>
      <c r="IH939" s="7"/>
      <c r="II939" s="7"/>
      <c r="IJ939" s="7"/>
      <c r="IK939" s="7"/>
      <c r="IL939" s="7"/>
      <c r="IM939" s="7"/>
      <c r="IN939" s="7"/>
      <c r="IO939" s="7"/>
      <c r="IP939" s="7"/>
      <c r="IQ939" s="7"/>
      <c r="IR939" s="7"/>
      <c r="IS939" s="7"/>
      <c r="IT939" s="7"/>
      <c r="IU939" s="7"/>
      <c r="IV939" s="7"/>
      <c r="IW939" s="7"/>
      <c r="IX939" s="7"/>
      <c r="IY939" s="7"/>
      <c r="IZ939" s="7"/>
      <c r="JA939" s="7"/>
      <c r="JB939" s="7"/>
      <c r="JC939" s="7"/>
      <c r="JD939" s="7"/>
      <c r="JE939" s="7"/>
      <c r="JF939" s="7"/>
      <c r="JG939" s="7"/>
      <c r="JH939" s="7"/>
      <c r="JI939" s="7"/>
      <c r="JJ939" s="7"/>
      <c r="JK939" s="7"/>
      <c r="JL939" s="7"/>
      <c r="JM939" s="7"/>
      <c r="JN939" s="7"/>
      <c r="JO939" s="7"/>
      <c r="JP939" s="7"/>
      <c r="JQ939" s="7"/>
      <c r="JR939" s="7"/>
      <c r="JS939" s="7"/>
      <c r="JT939" s="7"/>
      <c r="JU939" s="7"/>
      <c r="JV939" s="7"/>
      <c r="JW939" s="7"/>
      <c r="JX939" s="7"/>
      <c r="JY939" s="7"/>
      <c r="JZ939" s="7"/>
      <c r="KA939" s="7"/>
      <c r="KB939" s="7"/>
      <c r="KC939" s="7"/>
      <c r="KD939" s="7"/>
      <c r="KE939" s="7"/>
      <c r="KF939" s="7"/>
      <c r="KG939" s="7"/>
      <c r="KH939" s="7"/>
      <c r="KI939" s="7"/>
      <c r="KJ939" s="7"/>
      <c r="KK939" s="7"/>
      <c r="KL939" s="7"/>
      <c r="KM939" s="7"/>
      <c r="KN939" s="7"/>
      <c r="KO939" s="7"/>
      <c r="KP939" s="7"/>
      <c r="KQ939" s="7"/>
      <c r="KR939" s="7"/>
      <c r="KS939" s="7"/>
      <c r="KT939" s="7"/>
      <c r="KU939" s="7"/>
      <c r="KV939" s="7"/>
      <c r="KW939" s="7"/>
      <c r="KX939" s="7"/>
      <c r="KY939" s="7"/>
      <c r="KZ939" s="7"/>
      <c r="LA939" s="7"/>
      <c r="LB939" s="7"/>
      <c r="LC939" s="7"/>
      <c r="LD939" s="7"/>
      <c r="LE939" s="7"/>
      <c r="LF939" s="7"/>
      <c r="LG939" s="7"/>
      <c r="LH939" s="7"/>
      <c r="LI939" s="7"/>
      <c r="LJ939" s="7"/>
      <c r="LK939" s="7"/>
      <c r="LL939" s="7"/>
      <c r="LM939" s="7"/>
      <c r="LN939" s="7"/>
      <c r="LO939" s="7"/>
      <c r="LP939" s="7"/>
      <c r="LQ939" s="7"/>
      <c r="LR939" s="7"/>
      <c r="LS939" s="7"/>
      <c r="LT939" s="7"/>
      <c r="LU939" s="7"/>
      <c r="LV939" s="7"/>
      <c r="LW939" s="7"/>
      <c r="LX939" s="7"/>
      <c r="LY939" s="7"/>
      <c r="LZ939" s="7"/>
      <c r="MA939" s="7"/>
      <c r="MB939" s="7"/>
      <c r="MC939" s="7"/>
      <c r="MD939" s="7"/>
      <c r="ME939" s="7"/>
      <c r="MF939" s="7"/>
      <c r="MG939" s="7"/>
      <c r="MH939" s="7"/>
      <c r="MI939" s="7"/>
      <c r="MJ939" s="7"/>
      <c r="MK939" s="7"/>
      <c r="ML939" s="7"/>
      <c r="MM939" s="7"/>
      <c r="MN939" s="7"/>
      <c r="MO939" s="7"/>
      <c r="MP939" s="7"/>
      <c r="MQ939" s="7"/>
      <c r="MR939" s="7"/>
      <c r="MS939" s="7"/>
      <c r="MT939" s="7"/>
      <c r="MU939" s="7"/>
      <c r="MV939" s="7"/>
      <c r="MW939" s="7"/>
      <c r="MX939" s="7"/>
      <c r="MY939" s="7"/>
      <c r="MZ939" s="7"/>
      <c r="NA939" s="7"/>
      <c r="NB939" s="7"/>
      <c r="NC939" s="7"/>
      <c r="ND939" s="7"/>
      <c r="NE939" s="7"/>
      <c r="NF939" s="7"/>
      <c r="NG939" s="7"/>
      <c r="NH939" s="7"/>
      <c r="NI939" s="7"/>
      <c r="NJ939" s="7"/>
      <c r="NK939" s="7"/>
      <c r="NL939" s="7"/>
      <c r="NM939" s="7"/>
      <c r="NN939" s="7"/>
      <c r="NO939" s="7"/>
      <c r="NP939" s="7"/>
      <c r="NQ939" s="7"/>
      <c r="NR939" s="7"/>
      <c r="NS939" s="7"/>
      <c r="NT939" s="7"/>
      <c r="NU939" s="7"/>
      <c r="NV939" s="7"/>
      <c r="NW939" s="7"/>
      <c r="NX939" s="7"/>
      <c r="NY939" s="7"/>
      <c r="NZ939" s="7"/>
      <c r="OA939" s="7"/>
      <c r="OB939" s="7"/>
      <c r="OC939" s="7"/>
      <c r="OD939" s="7"/>
      <c r="OE939" s="7"/>
      <c r="OF939" s="7"/>
      <c r="OG939" s="7"/>
      <c r="OH939" s="7"/>
      <c r="OI939" s="7"/>
      <c r="OJ939" s="7"/>
      <c r="OK939" s="7"/>
      <c r="OL939" s="7"/>
      <c r="OM939" s="7"/>
      <c r="ON939" s="7"/>
      <c r="OO939" s="7"/>
      <c r="OP939" s="7"/>
      <c r="OQ939" s="7"/>
      <c r="OR939" s="7"/>
      <c r="OS939" s="7"/>
      <c r="OT939" s="7"/>
      <c r="OU939" s="7"/>
      <c r="OV939" s="7"/>
      <c r="OW939" s="7"/>
      <c r="OX939" s="7"/>
      <c r="OY939" s="7"/>
      <c r="OZ939" s="7"/>
      <c r="PA939" s="7"/>
      <c r="PB939" s="7"/>
      <c r="PC939" s="7"/>
      <c r="PD939" s="7"/>
      <c r="PE939" s="7"/>
      <c r="PF939" s="7"/>
      <c r="PG939" s="7"/>
      <c r="PH939" s="7"/>
      <c r="PI939" s="7"/>
      <c r="PJ939" s="7"/>
      <c r="PK939" s="7"/>
      <c r="PL939" s="7"/>
      <c r="PM939" s="7"/>
      <c r="PN939" s="7"/>
      <c r="PO939" s="7"/>
      <c r="PP939" s="7"/>
      <c r="PQ939" s="7"/>
      <c r="PR939" s="7"/>
      <c r="PS939" s="7"/>
      <c r="PT939" s="7"/>
      <c r="PU939" s="7"/>
      <c r="PV939" s="7"/>
      <c r="PW939" s="7"/>
      <c r="PX939" s="7"/>
      <c r="PY939" s="7"/>
      <c r="PZ939" s="7"/>
      <c r="QA939" s="7"/>
      <c r="QB939" s="7"/>
      <c r="QC939" s="7"/>
      <c r="QD939" s="7"/>
      <c r="QE939" s="7"/>
      <c r="QF939" s="7"/>
      <c r="QG939" s="7"/>
      <c r="QH939" s="7"/>
      <c r="QI939" s="7"/>
      <c r="QJ939" s="7"/>
      <c r="QK939" s="7"/>
      <c r="QL939" s="7"/>
      <c r="QM939" s="7"/>
      <c r="QN939" s="7"/>
      <c r="QO939" s="7"/>
      <c r="QP939" s="7"/>
      <c r="QQ939" s="7"/>
      <c r="QR939" s="7"/>
      <c r="QS939" s="7"/>
      <c r="QT939" s="7"/>
      <c r="QU939" s="7"/>
      <c r="QV939" s="7"/>
      <c r="QW939" s="7"/>
      <c r="QX939" s="7"/>
      <c r="QY939" s="7"/>
      <c r="QZ939" s="7"/>
      <c r="RA939" s="7"/>
      <c r="RB939" s="7"/>
      <c r="RC939" s="7"/>
      <c r="RD939" s="7"/>
      <c r="RE939" s="7"/>
      <c r="RF939" s="7"/>
      <c r="RG939" s="7"/>
      <c r="RH939" s="7"/>
      <c r="RI939" s="7"/>
      <c r="RJ939" s="7"/>
      <c r="RK939" s="7"/>
      <c r="RL939" s="7"/>
      <c r="RM939" s="7"/>
      <c r="RN939" s="7"/>
      <c r="RO939" s="7"/>
      <c r="RP939" s="7"/>
      <c r="RQ939" s="7"/>
      <c r="RR939" s="7"/>
      <c r="RS939" s="7"/>
      <c r="RT939" s="7"/>
      <c r="RU939" s="7"/>
      <c r="RV939" s="7"/>
      <c r="RW939" s="7"/>
      <c r="RX939" s="7"/>
      <c r="RY939" s="7"/>
      <c r="RZ939" s="7"/>
      <c r="SA939" s="7"/>
      <c r="SB939" s="7"/>
      <c r="SC939" s="7"/>
      <c r="SD939" s="7"/>
      <c r="SE939" s="7"/>
      <c r="SF939" s="7"/>
      <c r="SG939" s="7"/>
      <c r="SH939" s="7"/>
      <c r="SI939" s="7"/>
      <c r="SJ939" s="7"/>
      <c r="SK939" s="7"/>
    </row>
    <row r="940" ht="14.2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  <c r="DT940" s="7"/>
      <c r="DU940" s="7"/>
      <c r="DV940" s="7"/>
      <c r="DW940" s="7"/>
      <c r="DX940" s="7"/>
      <c r="DY940" s="7"/>
      <c r="DZ940" s="7"/>
      <c r="EA940" s="7"/>
      <c r="EB940" s="7"/>
      <c r="EC940" s="7"/>
      <c r="ED940" s="7"/>
      <c r="EE940" s="7"/>
      <c r="EF940" s="7"/>
      <c r="EG940" s="7"/>
      <c r="EH940" s="7"/>
      <c r="EI940" s="7"/>
      <c r="EJ940" s="7"/>
      <c r="EK940" s="7"/>
      <c r="EL940" s="7"/>
      <c r="EM940" s="7"/>
      <c r="EN940" s="7"/>
      <c r="EO940" s="7"/>
      <c r="EP940" s="7"/>
      <c r="EQ940" s="7"/>
      <c r="ER940" s="7"/>
      <c r="ES940" s="7"/>
      <c r="ET940" s="7"/>
      <c r="EU940" s="7"/>
      <c r="EV940" s="7"/>
      <c r="EW940" s="7"/>
      <c r="EX940" s="7"/>
      <c r="EY940" s="7"/>
      <c r="EZ940" s="7"/>
      <c r="FA940" s="7"/>
      <c r="FB940" s="7"/>
      <c r="FC940" s="7"/>
      <c r="FD940" s="7"/>
      <c r="FE940" s="7"/>
      <c r="FF940" s="7"/>
      <c r="FG940" s="7"/>
      <c r="FH940" s="7"/>
      <c r="FI940" s="7"/>
      <c r="FJ940" s="7"/>
      <c r="FK940" s="7"/>
      <c r="FL940" s="7"/>
      <c r="FM940" s="7"/>
      <c r="FN940" s="7"/>
      <c r="FO940" s="7"/>
      <c r="FP940" s="7"/>
      <c r="FQ940" s="7"/>
      <c r="FR940" s="7"/>
      <c r="FS940" s="7"/>
      <c r="FT940" s="7"/>
      <c r="FU940" s="7"/>
      <c r="FV940" s="7"/>
      <c r="FW940" s="7"/>
      <c r="FX940" s="7"/>
      <c r="FY940" s="7"/>
      <c r="FZ940" s="7"/>
      <c r="GA940" s="7"/>
      <c r="GB940" s="7"/>
      <c r="GC940" s="7"/>
      <c r="GD940" s="7"/>
      <c r="GE940" s="7"/>
      <c r="GF940" s="7"/>
      <c r="GG940" s="7"/>
      <c r="GH940" s="7"/>
      <c r="GI940" s="7"/>
      <c r="GJ940" s="7"/>
      <c r="GK940" s="7"/>
      <c r="GL940" s="7"/>
      <c r="GM940" s="7"/>
      <c r="GN940" s="7"/>
      <c r="GO940" s="7"/>
      <c r="GP940" s="7"/>
      <c r="GQ940" s="7"/>
      <c r="GR940" s="7"/>
      <c r="GS940" s="7"/>
      <c r="GT940" s="7"/>
      <c r="GU940" s="7"/>
      <c r="GV940" s="7"/>
      <c r="GW940" s="7"/>
      <c r="GX940" s="7"/>
      <c r="GY940" s="7"/>
      <c r="GZ940" s="7"/>
      <c r="HA940" s="7"/>
      <c r="HB940" s="7"/>
      <c r="HC940" s="7"/>
      <c r="HD940" s="7"/>
      <c r="HE940" s="7"/>
      <c r="HF940" s="7"/>
      <c r="HG940" s="7"/>
      <c r="HH940" s="7"/>
      <c r="HI940" s="7"/>
      <c r="HJ940" s="7"/>
      <c r="HK940" s="7"/>
      <c r="HL940" s="7"/>
      <c r="HM940" s="7"/>
      <c r="HN940" s="7"/>
      <c r="HO940" s="7"/>
      <c r="HP940" s="7"/>
      <c r="HQ940" s="7"/>
      <c r="HR940" s="7"/>
      <c r="HS940" s="7"/>
      <c r="HT940" s="7"/>
      <c r="HU940" s="7"/>
      <c r="HV940" s="7"/>
      <c r="HW940" s="7"/>
      <c r="HX940" s="7"/>
      <c r="HY940" s="7"/>
      <c r="HZ940" s="7"/>
      <c r="IA940" s="7"/>
      <c r="IB940" s="7"/>
      <c r="IC940" s="7"/>
      <c r="ID940" s="7"/>
      <c r="IE940" s="7"/>
      <c r="IF940" s="7"/>
      <c r="IG940" s="7"/>
      <c r="IH940" s="7"/>
      <c r="II940" s="7"/>
      <c r="IJ940" s="7"/>
      <c r="IK940" s="7"/>
      <c r="IL940" s="7"/>
      <c r="IM940" s="7"/>
      <c r="IN940" s="7"/>
      <c r="IO940" s="7"/>
      <c r="IP940" s="7"/>
      <c r="IQ940" s="7"/>
      <c r="IR940" s="7"/>
      <c r="IS940" s="7"/>
      <c r="IT940" s="7"/>
      <c r="IU940" s="7"/>
      <c r="IV940" s="7"/>
      <c r="IW940" s="7"/>
      <c r="IX940" s="7"/>
      <c r="IY940" s="7"/>
      <c r="IZ940" s="7"/>
      <c r="JA940" s="7"/>
      <c r="JB940" s="7"/>
      <c r="JC940" s="7"/>
      <c r="JD940" s="7"/>
      <c r="JE940" s="7"/>
      <c r="JF940" s="7"/>
      <c r="JG940" s="7"/>
      <c r="JH940" s="7"/>
      <c r="JI940" s="7"/>
      <c r="JJ940" s="7"/>
      <c r="JK940" s="7"/>
      <c r="JL940" s="7"/>
      <c r="JM940" s="7"/>
      <c r="JN940" s="7"/>
      <c r="JO940" s="7"/>
      <c r="JP940" s="7"/>
      <c r="JQ940" s="7"/>
      <c r="JR940" s="7"/>
      <c r="JS940" s="7"/>
      <c r="JT940" s="7"/>
      <c r="JU940" s="7"/>
      <c r="JV940" s="7"/>
      <c r="JW940" s="7"/>
      <c r="JX940" s="7"/>
      <c r="JY940" s="7"/>
      <c r="JZ940" s="7"/>
      <c r="KA940" s="7"/>
      <c r="KB940" s="7"/>
      <c r="KC940" s="7"/>
      <c r="KD940" s="7"/>
      <c r="KE940" s="7"/>
      <c r="KF940" s="7"/>
      <c r="KG940" s="7"/>
      <c r="KH940" s="7"/>
      <c r="KI940" s="7"/>
      <c r="KJ940" s="7"/>
      <c r="KK940" s="7"/>
      <c r="KL940" s="7"/>
      <c r="KM940" s="7"/>
      <c r="KN940" s="7"/>
      <c r="KO940" s="7"/>
      <c r="KP940" s="7"/>
      <c r="KQ940" s="7"/>
      <c r="KR940" s="7"/>
      <c r="KS940" s="7"/>
      <c r="KT940" s="7"/>
      <c r="KU940" s="7"/>
      <c r="KV940" s="7"/>
      <c r="KW940" s="7"/>
      <c r="KX940" s="7"/>
      <c r="KY940" s="7"/>
      <c r="KZ940" s="7"/>
      <c r="LA940" s="7"/>
      <c r="LB940" s="7"/>
      <c r="LC940" s="7"/>
      <c r="LD940" s="7"/>
      <c r="LE940" s="7"/>
      <c r="LF940" s="7"/>
      <c r="LG940" s="7"/>
      <c r="LH940" s="7"/>
      <c r="LI940" s="7"/>
      <c r="LJ940" s="7"/>
      <c r="LK940" s="7"/>
      <c r="LL940" s="7"/>
      <c r="LM940" s="7"/>
      <c r="LN940" s="7"/>
      <c r="LO940" s="7"/>
      <c r="LP940" s="7"/>
      <c r="LQ940" s="7"/>
      <c r="LR940" s="7"/>
      <c r="LS940" s="7"/>
      <c r="LT940" s="7"/>
      <c r="LU940" s="7"/>
      <c r="LV940" s="7"/>
      <c r="LW940" s="7"/>
      <c r="LX940" s="7"/>
      <c r="LY940" s="7"/>
      <c r="LZ940" s="7"/>
      <c r="MA940" s="7"/>
      <c r="MB940" s="7"/>
      <c r="MC940" s="7"/>
      <c r="MD940" s="7"/>
      <c r="ME940" s="7"/>
      <c r="MF940" s="7"/>
      <c r="MG940" s="7"/>
      <c r="MH940" s="7"/>
      <c r="MI940" s="7"/>
      <c r="MJ940" s="7"/>
      <c r="MK940" s="7"/>
      <c r="ML940" s="7"/>
      <c r="MM940" s="7"/>
      <c r="MN940" s="7"/>
      <c r="MO940" s="7"/>
      <c r="MP940" s="7"/>
      <c r="MQ940" s="7"/>
      <c r="MR940" s="7"/>
      <c r="MS940" s="7"/>
      <c r="MT940" s="7"/>
      <c r="MU940" s="7"/>
      <c r="MV940" s="7"/>
      <c r="MW940" s="7"/>
      <c r="MX940" s="7"/>
      <c r="MY940" s="7"/>
      <c r="MZ940" s="7"/>
      <c r="NA940" s="7"/>
      <c r="NB940" s="7"/>
      <c r="NC940" s="7"/>
      <c r="ND940" s="7"/>
      <c r="NE940" s="7"/>
      <c r="NF940" s="7"/>
      <c r="NG940" s="7"/>
      <c r="NH940" s="7"/>
      <c r="NI940" s="7"/>
      <c r="NJ940" s="7"/>
      <c r="NK940" s="7"/>
      <c r="NL940" s="7"/>
      <c r="NM940" s="7"/>
      <c r="NN940" s="7"/>
      <c r="NO940" s="7"/>
      <c r="NP940" s="7"/>
      <c r="NQ940" s="7"/>
      <c r="NR940" s="7"/>
      <c r="NS940" s="7"/>
      <c r="NT940" s="7"/>
      <c r="NU940" s="7"/>
      <c r="NV940" s="7"/>
      <c r="NW940" s="7"/>
      <c r="NX940" s="7"/>
      <c r="NY940" s="7"/>
      <c r="NZ940" s="7"/>
      <c r="OA940" s="7"/>
      <c r="OB940" s="7"/>
      <c r="OC940" s="7"/>
      <c r="OD940" s="7"/>
      <c r="OE940" s="7"/>
      <c r="OF940" s="7"/>
      <c r="OG940" s="7"/>
      <c r="OH940" s="7"/>
      <c r="OI940" s="7"/>
      <c r="OJ940" s="7"/>
      <c r="OK940" s="7"/>
      <c r="OL940" s="7"/>
      <c r="OM940" s="7"/>
      <c r="ON940" s="7"/>
      <c r="OO940" s="7"/>
      <c r="OP940" s="7"/>
      <c r="OQ940" s="7"/>
      <c r="OR940" s="7"/>
      <c r="OS940" s="7"/>
      <c r="OT940" s="7"/>
      <c r="OU940" s="7"/>
      <c r="OV940" s="7"/>
      <c r="OW940" s="7"/>
      <c r="OX940" s="7"/>
      <c r="OY940" s="7"/>
      <c r="OZ940" s="7"/>
      <c r="PA940" s="7"/>
      <c r="PB940" s="7"/>
      <c r="PC940" s="7"/>
      <c r="PD940" s="7"/>
      <c r="PE940" s="7"/>
      <c r="PF940" s="7"/>
      <c r="PG940" s="7"/>
      <c r="PH940" s="7"/>
      <c r="PI940" s="7"/>
      <c r="PJ940" s="7"/>
      <c r="PK940" s="7"/>
      <c r="PL940" s="7"/>
      <c r="PM940" s="7"/>
      <c r="PN940" s="7"/>
      <c r="PO940" s="7"/>
      <c r="PP940" s="7"/>
      <c r="PQ940" s="7"/>
      <c r="PR940" s="7"/>
      <c r="PS940" s="7"/>
      <c r="PT940" s="7"/>
      <c r="PU940" s="7"/>
      <c r="PV940" s="7"/>
      <c r="PW940" s="7"/>
      <c r="PX940" s="7"/>
      <c r="PY940" s="7"/>
      <c r="PZ940" s="7"/>
      <c r="QA940" s="7"/>
      <c r="QB940" s="7"/>
      <c r="QC940" s="7"/>
      <c r="QD940" s="7"/>
      <c r="QE940" s="7"/>
      <c r="QF940" s="7"/>
      <c r="QG940" s="7"/>
      <c r="QH940" s="7"/>
      <c r="QI940" s="7"/>
      <c r="QJ940" s="7"/>
      <c r="QK940" s="7"/>
      <c r="QL940" s="7"/>
      <c r="QM940" s="7"/>
      <c r="QN940" s="7"/>
      <c r="QO940" s="7"/>
      <c r="QP940" s="7"/>
      <c r="QQ940" s="7"/>
      <c r="QR940" s="7"/>
      <c r="QS940" s="7"/>
      <c r="QT940" s="7"/>
      <c r="QU940" s="7"/>
      <c r="QV940" s="7"/>
      <c r="QW940" s="7"/>
      <c r="QX940" s="7"/>
      <c r="QY940" s="7"/>
      <c r="QZ940" s="7"/>
      <c r="RA940" s="7"/>
      <c r="RB940" s="7"/>
      <c r="RC940" s="7"/>
      <c r="RD940" s="7"/>
      <c r="RE940" s="7"/>
      <c r="RF940" s="7"/>
      <c r="RG940" s="7"/>
      <c r="RH940" s="7"/>
      <c r="RI940" s="7"/>
      <c r="RJ940" s="7"/>
      <c r="RK940" s="7"/>
      <c r="RL940" s="7"/>
      <c r="RM940" s="7"/>
      <c r="RN940" s="7"/>
      <c r="RO940" s="7"/>
      <c r="RP940" s="7"/>
      <c r="RQ940" s="7"/>
      <c r="RR940" s="7"/>
      <c r="RS940" s="7"/>
      <c r="RT940" s="7"/>
      <c r="RU940" s="7"/>
      <c r="RV940" s="7"/>
      <c r="RW940" s="7"/>
      <c r="RX940" s="7"/>
      <c r="RY940" s="7"/>
      <c r="RZ940" s="7"/>
      <c r="SA940" s="7"/>
      <c r="SB940" s="7"/>
      <c r="SC940" s="7"/>
      <c r="SD940" s="7"/>
      <c r="SE940" s="7"/>
      <c r="SF940" s="7"/>
      <c r="SG940" s="7"/>
      <c r="SH940" s="7"/>
      <c r="SI940" s="7"/>
      <c r="SJ940" s="7"/>
      <c r="SK940" s="7"/>
    </row>
    <row r="941" ht="14.2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  <c r="DT941" s="7"/>
      <c r="DU941" s="7"/>
      <c r="DV941" s="7"/>
      <c r="DW941" s="7"/>
      <c r="DX941" s="7"/>
      <c r="DY941" s="7"/>
      <c r="DZ941" s="7"/>
      <c r="EA941" s="7"/>
      <c r="EB941" s="7"/>
      <c r="EC941" s="7"/>
      <c r="ED941" s="7"/>
      <c r="EE941" s="7"/>
      <c r="EF941" s="7"/>
      <c r="EG941" s="7"/>
      <c r="EH941" s="7"/>
      <c r="EI941" s="7"/>
      <c r="EJ941" s="7"/>
      <c r="EK941" s="7"/>
      <c r="EL941" s="7"/>
      <c r="EM941" s="7"/>
      <c r="EN941" s="7"/>
      <c r="EO941" s="7"/>
      <c r="EP941" s="7"/>
      <c r="EQ941" s="7"/>
      <c r="ER941" s="7"/>
      <c r="ES941" s="7"/>
      <c r="ET941" s="7"/>
      <c r="EU941" s="7"/>
      <c r="EV941" s="7"/>
      <c r="EW941" s="7"/>
      <c r="EX941" s="7"/>
      <c r="EY941" s="7"/>
      <c r="EZ941" s="7"/>
      <c r="FA941" s="7"/>
      <c r="FB941" s="7"/>
      <c r="FC941" s="7"/>
      <c r="FD941" s="7"/>
      <c r="FE941" s="7"/>
      <c r="FF941" s="7"/>
      <c r="FG941" s="7"/>
      <c r="FH941" s="7"/>
      <c r="FI941" s="7"/>
      <c r="FJ941" s="7"/>
      <c r="FK941" s="7"/>
      <c r="FL941" s="7"/>
      <c r="FM941" s="7"/>
      <c r="FN941" s="7"/>
      <c r="FO941" s="7"/>
      <c r="FP941" s="7"/>
      <c r="FQ941" s="7"/>
      <c r="FR941" s="7"/>
      <c r="FS941" s="7"/>
      <c r="FT941" s="7"/>
      <c r="FU941" s="7"/>
      <c r="FV941" s="7"/>
      <c r="FW941" s="7"/>
      <c r="FX941" s="7"/>
      <c r="FY941" s="7"/>
      <c r="FZ941" s="7"/>
      <c r="GA941" s="7"/>
      <c r="GB941" s="7"/>
      <c r="GC941" s="7"/>
      <c r="GD941" s="7"/>
      <c r="GE941" s="7"/>
      <c r="GF941" s="7"/>
      <c r="GG941" s="7"/>
      <c r="GH941" s="7"/>
      <c r="GI941" s="7"/>
      <c r="GJ941" s="7"/>
      <c r="GK941" s="7"/>
      <c r="GL941" s="7"/>
      <c r="GM941" s="7"/>
      <c r="GN941" s="7"/>
      <c r="GO941" s="7"/>
      <c r="GP941" s="7"/>
      <c r="GQ941" s="7"/>
      <c r="GR941" s="7"/>
      <c r="GS941" s="7"/>
      <c r="GT941" s="7"/>
      <c r="GU941" s="7"/>
      <c r="GV941" s="7"/>
      <c r="GW941" s="7"/>
      <c r="GX941" s="7"/>
      <c r="GY941" s="7"/>
      <c r="GZ941" s="7"/>
      <c r="HA941" s="7"/>
      <c r="HB941" s="7"/>
      <c r="HC941" s="7"/>
      <c r="HD941" s="7"/>
      <c r="HE941" s="7"/>
      <c r="HF941" s="7"/>
      <c r="HG941" s="7"/>
      <c r="HH941" s="7"/>
      <c r="HI941" s="7"/>
      <c r="HJ941" s="7"/>
      <c r="HK941" s="7"/>
      <c r="HL941" s="7"/>
      <c r="HM941" s="7"/>
      <c r="HN941" s="7"/>
      <c r="HO941" s="7"/>
      <c r="HP941" s="7"/>
      <c r="HQ941" s="7"/>
      <c r="HR941" s="7"/>
      <c r="HS941" s="7"/>
      <c r="HT941" s="7"/>
      <c r="HU941" s="7"/>
      <c r="HV941" s="7"/>
      <c r="HW941" s="7"/>
      <c r="HX941" s="7"/>
      <c r="HY941" s="7"/>
      <c r="HZ941" s="7"/>
      <c r="IA941" s="7"/>
      <c r="IB941" s="7"/>
      <c r="IC941" s="7"/>
      <c r="ID941" s="7"/>
      <c r="IE941" s="7"/>
      <c r="IF941" s="7"/>
      <c r="IG941" s="7"/>
      <c r="IH941" s="7"/>
      <c r="II941" s="7"/>
      <c r="IJ941" s="7"/>
      <c r="IK941" s="7"/>
      <c r="IL941" s="7"/>
      <c r="IM941" s="7"/>
      <c r="IN941" s="7"/>
      <c r="IO941" s="7"/>
      <c r="IP941" s="7"/>
      <c r="IQ941" s="7"/>
      <c r="IR941" s="7"/>
      <c r="IS941" s="7"/>
      <c r="IT941" s="7"/>
      <c r="IU941" s="7"/>
      <c r="IV941" s="7"/>
      <c r="IW941" s="7"/>
      <c r="IX941" s="7"/>
      <c r="IY941" s="7"/>
      <c r="IZ941" s="7"/>
      <c r="JA941" s="7"/>
      <c r="JB941" s="7"/>
      <c r="JC941" s="7"/>
      <c r="JD941" s="7"/>
      <c r="JE941" s="7"/>
      <c r="JF941" s="7"/>
      <c r="JG941" s="7"/>
      <c r="JH941" s="7"/>
      <c r="JI941" s="7"/>
      <c r="JJ941" s="7"/>
      <c r="JK941" s="7"/>
      <c r="JL941" s="7"/>
      <c r="JM941" s="7"/>
      <c r="JN941" s="7"/>
      <c r="JO941" s="7"/>
      <c r="JP941" s="7"/>
      <c r="JQ941" s="7"/>
      <c r="JR941" s="7"/>
      <c r="JS941" s="7"/>
      <c r="JT941" s="7"/>
      <c r="JU941" s="7"/>
      <c r="JV941" s="7"/>
      <c r="JW941" s="7"/>
      <c r="JX941" s="7"/>
      <c r="JY941" s="7"/>
      <c r="JZ941" s="7"/>
      <c r="KA941" s="7"/>
      <c r="KB941" s="7"/>
      <c r="KC941" s="7"/>
      <c r="KD941" s="7"/>
      <c r="KE941" s="7"/>
      <c r="KF941" s="7"/>
      <c r="KG941" s="7"/>
      <c r="KH941" s="7"/>
      <c r="KI941" s="7"/>
      <c r="KJ941" s="7"/>
      <c r="KK941" s="7"/>
      <c r="KL941" s="7"/>
      <c r="KM941" s="7"/>
      <c r="KN941" s="7"/>
      <c r="KO941" s="7"/>
      <c r="KP941" s="7"/>
      <c r="KQ941" s="7"/>
      <c r="KR941" s="7"/>
      <c r="KS941" s="7"/>
      <c r="KT941" s="7"/>
      <c r="KU941" s="7"/>
      <c r="KV941" s="7"/>
      <c r="KW941" s="7"/>
      <c r="KX941" s="7"/>
      <c r="KY941" s="7"/>
      <c r="KZ941" s="7"/>
      <c r="LA941" s="7"/>
      <c r="LB941" s="7"/>
      <c r="LC941" s="7"/>
      <c r="LD941" s="7"/>
      <c r="LE941" s="7"/>
      <c r="LF941" s="7"/>
      <c r="LG941" s="7"/>
      <c r="LH941" s="7"/>
      <c r="LI941" s="7"/>
      <c r="LJ941" s="7"/>
      <c r="LK941" s="7"/>
      <c r="LL941" s="7"/>
      <c r="LM941" s="7"/>
      <c r="LN941" s="7"/>
      <c r="LO941" s="7"/>
      <c r="LP941" s="7"/>
      <c r="LQ941" s="7"/>
      <c r="LR941" s="7"/>
      <c r="LS941" s="7"/>
      <c r="LT941" s="7"/>
      <c r="LU941" s="7"/>
      <c r="LV941" s="7"/>
      <c r="LW941" s="7"/>
      <c r="LX941" s="7"/>
      <c r="LY941" s="7"/>
      <c r="LZ941" s="7"/>
      <c r="MA941" s="7"/>
      <c r="MB941" s="7"/>
      <c r="MC941" s="7"/>
      <c r="MD941" s="7"/>
      <c r="ME941" s="7"/>
      <c r="MF941" s="7"/>
      <c r="MG941" s="7"/>
      <c r="MH941" s="7"/>
      <c r="MI941" s="7"/>
      <c r="MJ941" s="7"/>
      <c r="MK941" s="7"/>
      <c r="ML941" s="7"/>
      <c r="MM941" s="7"/>
      <c r="MN941" s="7"/>
      <c r="MO941" s="7"/>
      <c r="MP941" s="7"/>
      <c r="MQ941" s="7"/>
      <c r="MR941" s="7"/>
      <c r="MS941" s="7"/>
      <c r="MT941" s="7"/>
      <c r="MU941" s="7"/>
      <c r="MV941" s="7"/>
      <c r="MW941" s="7"/>
      <c r="MX941" s="7"/>
      <c r="MY941" s="7"/>
      <c r="MZ941" s="7"/>
      <c r="NA941" s="7"/>
      <c r="NB941" s="7"/>
      <c r="NC941" s="7"/>
      <c r="ND941" s="7"/>
      <c r="NE941" s="7"/>
      <c r="NF941" s="7"/>
      <c r="NG941" s="7"/>
      <c r="NH941" s="7"/>
      <c r="NI941" s="7"/>
      <c r="NJ941" s="7"/>
      <c r="NK941" s="7"/>
      <c r="NL941" s="7"/>
      <c r="NM941" s="7"/>
      <c r="NN941" s="7"/>
      <c r="NO941" s="7"/>
      <c r="NP941" s="7"/>
      <c r="NQ941" s="7"/>
      <c r="NR941" s="7"/>
      <c r="NS941" s="7"/>
      <c r="NT941" s="7"/>
      <c r="NU941" s="7"/>
      <c r="NV941" s="7"/>
      <c r="NW941" s="7"/>
      <c r="NX941" s="7"/>
      <c r="NY941" s="7"/>
      <c r="NZ941" s="7"/>
      <c r="OA941" s="7"/>
      <c r="OB941" s="7"/>
      <c r="OC941" s="7"/>
      <c r="OD941" s="7"/>
      <c r="OE941" s="7"/>
      <c r="OF941" s="7"/>
      <c r="OG941" s="7"/>
      <c r="OH941" s="7"/>
      <c r="OI941" s="7"/>
      <c r="OJ941" s="7"/>
      <c r="OK941" s="7"/>
      <c r="OL941" s="7"/>
      <c r="OM941" s="7"/>
      <c r="ON941" s="7"/>
      <c r="OO941" s="7"/>
      <c r="OP941" s="7"/>
      <c r="OQ941" s="7"/>
      <c r="OR941" s="7"/>
      <c r="OS941" s="7"/>
      <c r="OT941" s="7"/>
      <c r="OU941" s="7"/>
      <c r="OV941" s="7"/>
      <c r="OW941" s="7"/>
      <c r="OX941" s="7"/>
      <c r="OY941" s="7"/>
      <c r="OZ941" s="7"/>
      <c r="PA941" s="7"/>
      <c r="PB941" s="7"/>
      <c r="PC941" s="7"/>
      <c r="PD941" s="7"/>
      <c r="PE941" s="7"/>
      <c r="PF941" s="7"/>
      <c r="PG941" s="7"/>
      <c r="PH941" s="7"/>
      <c r="PI941" s="7"/>
      <c r="PJ941" s="7"/>
      <c r="PK941" s="7"/>
      <c r="PL941" s="7"/>
      <c r="PM941" s="7"/>
      <c r="PN941" s="7"/>
      <c r="PO941" s="7"/>
      <c r="PP941" s="7"/>
      <c r="PQ941" s="7"/>
      <c r="PR941" s="7"/>
      <c r="PS941" s="7"/>
      <c r="PT941" s="7"/>
      <c r="PU941" s="7"/>
      <c r="PV941" s="7"/>
      <c r="PW941" s="7"/>
      <c r="PX941" s="7"/>
      <c r="PY941" s="7"/>
      <c r="PZ941" s="7"/>
      <c r="QA941" s="7"/>
      <c r="QB941" s="7"/>
      <c r="QC941" s="7"/>
      <c r="QD941" s="7"/>
      <c r="QE941" s="7"/>
      <c r="QF941" s="7"/>
      <c r="QG941" s="7"/>
      <c r="QH941" s="7"/>
      <c r="QI941" s="7"/>
      <c r="QJ941" s="7"/>
      <c r="QK941" s="7"/>
      <c r="QL941" s="7"/>
      <c r="QM941" s="7"/>
      <c r="QN941" s="7"/>
      <c r="QO941" s="7"/>
      <c r="QP941" s="7"/>
      <c r="QQ941" s="7"/>
      <c r="QR941" s="7"/>
      <c r="QS941" s="7"/>
      <c r="QT941" s="7"/>
      <c r="QU941" s="7"/>
      <c r="QV941" s="7"/>
      <c r="QW941" s="7"/>
      <c r="QX941" s="7"/>
      <c r="QY941" s="7"/>
      <c r="QZ941" s="7"/>
      <c r="RA941" s="7"/>
      <c r="RB941" s="7"/>
      <c r="RC941" s="7"/>
      <c r="RD941" s="7"/>
      <c r="RE941" s="7"/>
      <c r="RF941" s="7"/>
      <c r="RG941" s="7"/>
      <c r="RH941" s="7"/>
      <c r="RI941" s="7"/>
      <c r="RJ941" s="7"/>
      <c r="RK941" s="7"/>
      <c r="RL941" s="7"/>
      <c r="RM941" s="7"/>
      <c r="RN941" s="7"/>
      <c r="RO941" s="7"/>
      <c r="RP941" s="7"/>
      <c r="RQ941" s="7"/>
      <c r="RR941" s="7"/>
      <c r="RS941" s="7"/>
      <c r="RT941" s="7"/>
      <c r="RU941" s="7"/>
      <c r="RV941" s="7"/>
      <c r="RW941" s="7"/>
      <c r="RX941" s="7"/>
      <c r="RY941" s="7"/>
      <c r="RZ941" s="7"/>
      <c r="SA941" s="7"/>
      <c r="SB941" s="7"/>
      <c r="SC941" s="7"/>
      <c r="SD941" s="7"/>
      <c r="SE941" s="7"/>
      <c r="SF941" s="7"/>
      <c r="SG941" s="7"/>
      <c r="SH941" s="7"/>
      <c r="SI941" s="7"/>
      <c r="SJ941" s="7"/>
      <c r="SK941" s="7"/>
    </row>
    <row r="942" ht="14.2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  <c r="DT942" s="7"/>
      <c r="DU942" s="7"/>
      <c r="DV942" s="7"/>
      <c r="DW942" s="7"/>
      <c r="DX942" s="7"/>
      <c r="DY942" s="7"/>
      <c r="DZ942" s="7"/>
      <c r="EA942" s="7"/>
      <c r="EB942" s="7"/>
      <c r="EC942" s="7"/>
      <c r="ED942" s="7"/>
      <c r="EE942" s="7"/>
      <c r="EF942" s="7"/>
      <c r="EG942" s="7"/>
      <c r="EH942" s="7"/>
      <c r="EI942" s="7"/>
      <c r="EJ942" s="7"/>
      <c r="EK942" s="7"/>
      <c r="EL942" s="7"/>
      <c r="EM942" s="7"/>
      <c r="EN942" s="7"/>
      <c r="EO942" s="7"/>
      <c r="EP942" s="7"/>
      <c r="EQ942" s="7"/>
      <c r="ER942" s="7"/>
      <c r="ES942" s="7"/>
      <c r="ET942" s="7"/>
      <c r="EU942" s="7"/>
      <c r="EV942" s="7"/>
      <c r="EW942" s="7"/>
      <c r="EX942" s="7"/>
      <c r="EY942" s="7"/>
      <c r="EZ942" s="7"/>
      <c r="FA942" s="7"/>
      <c r="FB942" s="7"/>
      <c r="FC942" s="7"/>
      <c r="FD942" s="7"/>
      <c r="FE942" s="7"/>
      <c r="FF942" s="7"/>
      <c r="FG942" s="7"/>
      <c r="FH942" s="7"/>
      <c r="FI942" s="7"/>
      <c r="FJ942" s="7"/>
      <c r="FK942" s="7"/>
      <c r="FL942" s="7"/>
      <c r="FM942" s="7"/>
      <c r="FN942" s="7"/>
      <c r="FO942" s="7"/>
      <c r="FP942" s="7"/>
      <c r="FQ942" s="7"/>
      <c r="FR942" s="7"/>
      <c r="FS942" s="7"/>
      <c r="FT942" s="7"/>
      <c r="FU942" s="7"/>
      <c r="FV942" s="7"/>
      <c r="FW942" s="7"/>
      <c r="FX942" s="7"/>
      <c r="FY942" s="7"/>
      <c r="FZ942" s="7"/>
      <c r="GA942" s="7"/>
      <c r="GB942" s="7"/>
      <c r="GC942" s="7"/>
      <c r="GD942" s="7"/>
      <c r="GE942" s="7"/>
      <c r="GF942" s="7"/>
      <c r="GG942" s="7"/>
      <c r="GH942" s="7"/>
      <c r="GI942" s="7"/>
      <c r="GJ942" s="7"/>
      <c r="GK942" s="7"/>
      <c r="GL942" s="7"/>
      <c r="GM942" s="7"/>
      <c r="GN942" s="7"/>
      <c r="GO942" s="7"/>
      <c r="GP942" s="7"/>
      <c r="GQ942" s="7"/>
      <c r="GR942" s="7"/>
      <c r="GS942" s="7"/>
      <c r="GT942" s="7"/>
      <c r="GU942" s="7"/>
      <c r="GV942" s="7"/>
      <c r="GW942" s="7"/>
      <c r="GX942" s="7"/>
      <c r="GY942" s="7"/>
      <c r="GZ942" s="7"/>
      <c r="HA942" s="7"/>
      <c r="HB942" s="7"/>
      <c r="HC942" s="7"/>
      <c r="HD942" s="7"/>
      <c r="HE942" s="7"/>
      <c r="HF942" s="7"/>
      <c r="HG942" s="7"/>
      <c r="HH942" s="7"/>
      <c r="HI942" s="7"/>
      <c r="HJ942" s="7"/>
      <c r="HK942" s="7"/>
      <c r="HL942" s="7"/>
      <c r="HM942" s="7"/>
      <c r="HN942" s="7"/>
      <c r="HO942" s="7"/>
      <c r="HP942" s="7"/>
      <c r="HQ942" s="7"/>
      <c r="HR942" s="7"/>
      <c r="HS942" s="7"/>
      <c r="HT942" s="7"/>
      <c r="HU942" s="7"/>
      <c r="HV942" s="7"/>
      <c r="HW942" s="7"/>
      <c r="HX942" s="7"/>
      <c r="HY942" s="7"/>
      <c r="HZ942" s="7"/>
      <c r="IA942" s="7"/>
      <c r="IB942" s="7"/>
      <c r="IC942" s="7"/>
      <c r="ID942" s="7"/>
      <c r="IE942" s="7"/>
      <c r="IF942" s="7"/>
      <c r="IG942" s="7"/>
      <c r="IH942" s="7"/>
      <c r="II942" s="7"/>
      <c r="IJ942" s="7"/>
      <c r="IK942" s="7"/>
      <c r="IL942" s="7"/>
      <c r="IM942" s="7"/>
      <c r="IN942" s="7"/>
      <c r="IO942" s="7"/>
      <c r="IP942" s="7"/>
      <c r="IQ942" s="7"/>
      <c r="IR942" s="7"/>
      <c r="IS942" s="7"/>
      <c r="IT942" s="7"/>
      <c r="IU942" s="7"/>
      <c r="IV942" s="7"/>
      <c r="IW942" s="7"/>
      <c r="IX942" s="7"/>
      <c r="IY942" s="7"/>
      <c r="IZ942" s="7"/>
      <c r="JA942" s="7"/>
      <c r="JB942" s="7"/>
      <c r="JC942" s="7"/>
      <c r="JD942" s="7"/>
      <c r="JE942" s="7"/>
      <c r="JF942" s="7"/>
      <c r="JG942" s="7"/>
      <c r="JH942" s="7"/>
      <c r="JI942" s="7"/>
      <c r="JJ942" s="7"/>
      <c r="JK942" s="7"/>
      <c r="JL942" s="7"/>
      <c r="JM942" s="7"/>
      <c r="JN942" s="7"/>
      <c r="JO942" s="7"/>
      <c r="JP942" s="7"/>
      <c r="JQ942" s="7"/>
      <c r="JR942" s="7"/>
      <c r="JS942" s="7"/>
      <c r="JT942" s="7"/>
      <c r="JU942" s="7"/>
      <c r="JV942" s="7"/>
      <c r="JW942" s="7"/>
      <c r="JX942" s="7"/>
      <c r="JY942" s="7"/>
      <c r="JZ942" s="7"/>
      <c r="KA942" s="7"/>
      <c r="KB942" s="7"/>
      <c r="KC942" s="7"/>
      <c r="KD942" s="7"/>
      <c r="KE942" s="7"/>
      <c r="KF942" s="7"/>
      <c r="KG942" s="7"/>
      <c r="KH942" s="7"/>
      <c r="KI942" s="7"/>
      <c r="KJ942" s="7"/>
      <c r="KK942" s="7"/>
      <c r="KL942" s="7"/>
      <c r="KM942" s="7"/>
      <c r="KN942" s="7"/>
      <c r="KO942" s="7"/>
      <c r="KP942" s="7"/>
      <c r="KQ942" s="7"/>
      <c r="KR942" s="7"/>
      <c r="KS942" s="7"/>
      <c r="KT942" s="7"/>
      <c r="KU942" s="7"/>
      <c r="KV942" s="7"/>
      <c r="KW942" s="7"/>
      <c r="KX942" s="7"/>
      <c r="KY942" s="7"/>
      <c r="KZ942" s="7"/>
      <c r="LA942" s="7"/>
      <c r="LB942" s="7"/>
      <c r="LC942" s="7"/>
      <c r="LD942" s="7"/>
      <c r="LE942" s="7"/>
      <c r="LF942" s="7"/>
      <c r="LG942" s="7"/>
      <c r="LH942" s="7"/>
      <c r="LI942" s="7"/>
      <c r="LJ942" s="7"/>
      <c r="LK942" s="7"/>
      <c r="LL942" s="7"/>
      <c r="LM942" s="7"/>
      <c r="LN942" s="7"/>
      <c r="LO942" s="7"/>
      <c r="LP942" s="7"/>
      <c r="LQ942" s="7"/>
      <c r="LR942" s="7"/>
      <c r="LS942" s="7"/>
      <c r="LT942" s="7"/>
      <c r="LU942" s="7"/>
      <c r="LV942" s="7"/>
      <c r="LW942" s="7"/>
      <c r="LX942" s="7"/>
      <c r="LY942" s="7"/>
      <c r="LZ942" s="7"/>
      <c r="MA942" s="7"/>
      <c r="MB942" s="7"/>
      <c r="MC942" s="7"/>
      <c r="MD942" s="7"/>
      <c r="ME942" s="7"/>
      <c r="MF942" s="7"/>
      <c r="MG942" s="7"/>
      <c r="MH942" s="7"/>
      <c r="MI942" s="7"/>
      <c r="MJ942" s="7"/>
      <c r="MK942" s="7"/>
      <c r="ML942" s="7"/>
      <c r="MM942" s="7"/>
      <c r="MN942" s="7"/>
      <c r="MO942" s="7"/>
      <c r="MP942" s="7"/>
      <c r="MQ942" s="7"/>
      <c r="MR942" s="7"/>
      <c r="MS942" s="7"/>
      <c r="MT942" s="7"/>
      <c r="MU942" s="7"/>
      <c r="MV942" s="7"/>
      <c r="MW942" s="7"/>
      <c r="MX942" s="7"/>
      <c r="MY942" s="7"/>
      <c r="MZ942" s="7"/>
      <c r="NA942" s="7"/>
      <c r="NB942" s="7"/>
      <c r="NC942" s="7"/>
      <c r="ND942" s="7"/>
      <c r="NE942" s="7"/>
      <c r="NF942" s="7"/>
      <c r="NG942" s="7"/>
      <c r="NH942" s="7"/>
      <c r="NI942" s="7"/>
      <c r="NJ942" s="7"/>
      <c r="NK942" s="7"/>
      <c r="NL942" s="7"/>
      <c r="NM942" s="7"/>
      <c r="NN942" s="7"/>
      <c r="NO942" s="7"/>
      <c r="NP942" s="7"/>
      <c r="NQ942" s="7"/>
      <c r="NR942" s="7"/>
      <c r="NS942" s="7"/>
      <c r="NT942" s="7"/>
      <c r="NU942" s="7"/>
      <c r="NV942" s="7"/>
      <c r="NW942" s="7"/>
      <c r="NX942" s="7"/>
      <c r="NY942" s="7"/>
      <c r="NZ942" s="7"/>
      <c r="OA942" s="7"/>
      <c r="OB942" s="7"/>
      <c r="OC942" s="7"/>
      <c r="OD942" s="7"/>
      <c r="OE942" s="7"/>
      <c r="OF942" s="7"/>
      <c r="OG942" s="7"/>
      <c r="OH942" s="7"/>
      <c r="OI942" s="7"/>
      <c r="OJ942" s="7"/>
      <c r="OK942" s="7"/>
      <c r="OL942" s="7"/>
      <c r="OM942" s="7"/>
      <c r="ON942" s="7"/>
      <c r="OO942" s="7"/>
      <c r="OP942" s="7"/>
      <c r="OQ942" s="7"/>
      <c r="OR942" s="7"/>
      <c r="OS942" s="7"/>
      <c r="OT942" s="7"/>
      <c r="OU942" s="7"/>
      <c r="OV942" s="7"/>
      <c r="OW942" s="7"/>
      <c r="OX942" s="7"/>
      <c r="OY942" s="7"/>
      <c r="OZ942" s="7"/>
      <c r="PA942" s="7"/>
      <c r="PB942" s="7"/>
      <c r="PC942" s="7"/>
      <c r="PD942" s="7"/>
      <c r="PE942" s="7"/>
      <c r="PF942" s="7"/>
      <c r="PG942" s="7"/>
      <c r="PH942" s="7"/>
      <c r="PI942" s="7"/>
      <c r="PJ942" s="7"/>
      <c r="PK942" s="7"/>
      <c r="PL942" s="7"/>
      <c r="PM942" s="7"/>
      <c r="PN942" s="7"/>
      <c r="PO942" s="7"/>
      <c r="PP942" s="7"/>
      <c r="PQ942" s="7"/>
      <c r="PR942" s="7"/>
      <c r="PS942" s="7"/>
      <c r="PT942" s="7"/>
      <c r="PU942" s="7"/>
      <c r="PV942" s="7"/>
      <c r="PW942" s="7"/>
      <c r="PX942" s="7"/>
      <c r="PY942" s="7"/>
      <c r="PZ942" s="7"/>
      <c r="QA942" s="7"/>
      <c r="QB942" s="7"/>
      <c r="QC942" s="7"/>
      <c r="QD942" s="7"/>
      <c r="QE942" s="7"/>
      <c r="QF942" s="7"/>
      <c r="QG942" s="7"/>
      <c r="QH942" s="7"/>
      <c r="QI942" s="7"/>
      <c r="QJ942" s="7"/>
      <c r="QK942" s="7"/>
      <c r="QL942" s="7"/>
      <c r="QM942" s="7"/>
      <c r="QN942" s="7"/>
      <c r="QO942" s="7"/>
      <c r="QP942" s="7"/>
      <c r="QQ942" s="7"/>
      <c r="QR942" s="7"/>
      <c r="QS942" s="7"/>
      <c r="QT942" s="7"/>
      <c r="QU942" s="7"/>
      <c r="QV942" s="7"/>
      <c r="QW942" s="7"/>
      <c r="QX942" s="7"/>
      <c r="QY942" s="7"/>
      <c r="QZ942" s="7"/>
      <c r="RA942" s="7"/>
      <c r="RB942" s="7"/>
      <c r="RC942" s="7"/>
      <c r="RD942" s="7"/>
      <c r="RE942" s="7"/>
      <c r="RF942" s="7"/>
      <c r="RG942" s="7"/>
      <c r="RH942" s="7"/>
      <c r="RI942" s="7"/>
      <c r="RJ942" s="7"/>
      <c r="RK942" s="7"/>
      <c r="RL942" s="7"/>
      <c r="RM942" s="7"/>
      <c r="RN942" s="7"/>
      <c r="RO942" s="7"/>
      <c r="RP942" s="7"/>
      <c r="RQ942" s="7"/>
      <c r="RR942" s="7"/>
      <c r="RS942" s="7"/>
      <c r="RT942" s="7"/>
      <c r="RU942" s="7"/>
      <c r="RV942" s="7"/>
      <c r="RW942" s="7"/>
      <c r="RX942" s="7"/>
      <c r="RY942" s="7"/>
      <c r="RZ942" s="7"/>
      <c r="SA942" s="7"/>
      <c r="SB942" s="7"/>
      <c r="SC942" s="7"/>
      <c r="SD942" s="7"/>
      <c r="SE942" s="7"/>
      <c r="SF942" s="7"/>
      <c r="SG942" s="7"/>
      <c r="SH942" s="7"/>
      <c r="SI942" s="7"/>
      <c r="SJ942" s="7"/>
      <c r="SK942" s="7"/>
    </row>
    <row r="943" ht="14.2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  <c r="DT943" s="7"/>
      <c r="DU943" s="7"/>
      <c r="DV943" s="7"/>
      <c r="DW943" s="7"/>
      <c r="DX943" s="7"/>
      <c r="DY943" s="7"/>
      <c r="DZ943" s="7"/>
      <c r="EA943" s="7"/>
      <c r="EB943" s="7"/>
      <c r="EC943" s="7"/>
      <c r="ED943" s="7"/>
      <c r="EE943" s="7"/>
      <c r="EF943" s="7"/>
      <c r="EG943" s="7"/>
      <c r="EH943" s="7"/>
      <c r="EI943" s="7"/>
      <c r="EJ943" s="7"/>
      <c r="EK943" s="7"/>
      <c r="EL943" s="7"/>
      <c r="EM943" s="7"/>
      <c r="EN943" s="7"/>
      <c r="EO943" s="7"/>
      <c r="EP943" s="7"/>
      <c r="EQ943" s="7"/>
      <c r="ER943" s="7"/>
      <c r="ES943" s="7"/>
      <c r="ET943" s="7"/>
      <c r="EU943" s="7"/>
      <c r="EV943" s="7"/>
      <c r="EW943" s="7"/>
      <c r="EX943" s="7"/>
      <c r="EY943" s="7"/>
      <c r="EZ943" s="7"/>
      <c r="FA943" s="7"/>
      <c r="FB943" s="7"/>
      <c r="FC943" s="7"/>
      <c r="FD943" s="7"/>
      <c r="FE943" s="7"/>
      <c r="FF943" s="7"/>
      <c r="FG943" s="7"/>
      <c r="FH943" s="7"/>
      <c r="FI943" s="7"/>
      <c r="FJ943" s="7"/>
      <c r="FK943" s="7"/>
      <c r="FL943" s="7"/>
      <c r="FM943" s="7"/>
      <c r="FN943" s="7"/>
      <c r="FO943" s="7"/>
      <c r="FP943" s="7"/>
      <c r="FQ943" s="7"/>
      <c r="FR943" s="7"/>
      <c r="FS943" s="7"/>
      <c r="FT943" s="7"/>
      <c r="FU943" s="7"/>
      <c r="FV943" s="7"/>
      <c r="FW943" s="7"/>
      <c r="FX943" s="7"/>
      <c r="FY943" s="7"/>
      <c r="FZ943" s="7"/>
      <c r="GA943" s="7"/>
      <c r="GB943" s="7"/>
      <c r="GC943" s="7"/>
      <c r="GD943" s="7"/>
      <c r="GE943" s="7"/>
      <c r="GF943" s="7"/>
      <c r="GG943" s="7"/>
      <c r="GH943" s="7"/>
      <c r="GI943" s="7"/>
      <c r="GJ943" s="7"/>
      <c r="GK943" s="7"/>
      <c r="GL943" s="7"/>
      <c r="GM943" s="7"/>
      <c r="GN943" s="7"/>
      <c r="GO943" s="7"/>
      <c r="GP943" s="7"/>
      <c r="GQ943" s="7"/>
      <c r="GR943" s="7"/>
      <c r="GS943" s="7"/>
      <c r="GT943" s="7"/>
      <c r="GU943" s="7"/>
      <c r="GV943" s="7"/>
      <c r="GW943" s="7"/>
      <c r="GX943" s="7"/>
      <c r="GY943" s="7"/>
      <c r="GZ943" s="7"/>
      <c r="HA943" s="7"/>
      <c r="HB943" s="7"/>
      <c r="HC943" s="7"/>
      <c r="HD943" s="7"/>
      <c r="HE943" s="7"/>
      <c r="HF943" s="7"/>
      <c r="HG943" s="7"/>
      <c r="HH943" s="7"/>
      <c r="HI943" s="7"/>
      <c r="HJ943" s="7"/>
      <c r="HK943" s="7"/>
      <c r="HL943" s="7"/>
      <c r="HM943" s="7"/>
      <c r="HN943" s="7"/>
      <c r="HO943" s="7"/>
      <c r="HP943" s="7"/>
      <c r="HQ943" s="7"/>
      <c r="HR943" s="7"/>
      <c r="HS943" s="7"/>
      <c r="HT943" s="7"/>
      <c r="HU943" s="7"/>
      <c r="HV943" s="7"/>
      <c r="HW943" s="7"/>
      <c r="HX943" s="7"/>
      <c r="HY943" s="7"/>
      <c r="HZ943" s="7"/>
      <c r="IA943" s="7"/>
      <c r="IB943" s="7"/>
      <c r="IC943" s="7"/>
      <c r="ID943" s="7"/>
      <c r="IE943" s="7"/>
      <c r="IF943" s="7"/>
      <c r="IG943" s="7"/>
      <c r="IH943" s="7"/>
      <c r="II943" s="7"/>
      <c r="IJ943" s="7"/>
      <c r="IK943" s="7"/>
      <c r="IL943" s="7"/>
      <c r="IM943" s="7"/>
      <c r="IN943" s="7"/>
      <c r="IO943" s="7"/>
      <c r="IP943" s="7"/>
      <c r="IQ943" s="7"/>
      <c r="IR943" s="7"/>
      <c r="IS943" s="7"/>
      <c r="IT943" s="7"/>
      <c r="IU943" s="7"/>
      <c r="IV943" s="7"/>
      <c r="IW943" s="7"/>
      <c r="IX943" s="7"/>
      <c r="IY943" s="7"/>
      <c r="IZ943" s="7"/>
      <c r="JA943" s="7"/>
      <c r="JB943" s="7"/>
      <c r="JC943" s="7"/>
      <c r="JD943" s="7"/>
      <c r="JE943" s="7"/>
      <c r="JF943" s="7"/>
      <c r="JG943" s="7"/>
      <c r="JH943" s="7"/>
      <c r="JI943" s="7"/>
      <c r="JJ943" s="7"/>
      <c r="JK943" s="7"/>
      <c r="JL943" s="7"/>
      <c r="JM943" s="7"/>
      <c r="JN943" s="7"/>
      <c r="JO943" s="7"/>
      <c r="JP943" s="7"/>
      <c r="JQ943" s="7"/>
      <c r="JR943" s="7"/>
      <c r="JS943" s="7"/>
      <c r="JT943" s="7"/>
      <c r="JU943" s="7"/>
      <c r="JV943" s="7"/>
      <c r="JW943" s="7"/>
      <c r="JX943" s="7"/>
      <c r="JY943" s="7"/>
      <c r="JZ943" s="7"/>
      <c r="KA943" s="7"/>
      <c r="KB943" s="7"/>
      <c r="KC943" s="7"/>
      <c r="KD943" s="7"/>
      <c r="KE943" s="7"/>
      <c r="KF943" s="7"/>
      <c r="KG943" s="7"/>
      <c r="KH943" s="7"/>
      <c r="KI943" s="7"/>
      <c r="KJ943" s="7"/>
      <c r="KK943" s="7"/>
      <c r="KL943" s="7"/>
      <c r="KM943" s="7"/>
      <c r="KN943" s="7"/>
      <c r="KO943" s="7"/>
      <c r="KP943" s="7"/>
      <c r="KQ943" s="7"/>
      <c r="KR943" s="7"/>
      <c r="KS943" s="7"/>
      <c r="KT943" s="7"/>
      <c r="KU943" s="7"/>
      <c r="KV943" s="7"/>
      <c r="KW943" s="7"/>
      <c r="KX943" s="7"/>
      <c r="KY943" s="7"/>
      <c r="KZ943" s="7"/>
      <c r="LA943" s="7"/>
      <c r="LB943" s="7"/>
      <c r="LC943" s="7"/>
      <c r="LD943" s="7"/>
      <c r="LE943" s="7"/>
      <c r="LF943" s="7"/>
      <c r="LG943" s="7"/>
      <c r="LH943" s="7"/>
      <c r="LI943" s="7"/>
      <c r="LJ943" s="7"/>
      <c r="LK943" s="7"/>
      <c r="LL943" s="7"/>
      <c r="LM943" s="7"/>
      <c r="LN943" s="7"/>
      <c r="LO943" s="7"/>
      <c r="LP943" s="7"/>
      <c r="LQ943" s="7"/>
      <c r="LR943" s="7"/>
      <c r="LS943" s="7"/>
      <c r="LT943" s="7"/>
      <c r="LU943" s="7"/>
      <c r="LV943" s="7"/>
      <c r="LW943" s="7"/>
      <c r="LX943" s="7"/>
      <c r="LY943" s="7"/>
      <c r="LZ943" s="7"/>
      <c r="MA943" s="7"/>
      <c r="MB943" s="7"/>
      <c r="MC943" s="7"/>
      <c r="MD943" s="7"/>
      <c r="ME943" s="7"/>
      <c r="MF943" s="7"/>
      <c r="MG943" s="7"/>
      <c r="MH943" s="7"/>
      <c r="MI943" s="7"/>
      <c r="MJ943" s="7"/>
      <c r="MK943" s="7"/>
      <c r="ML943" s="7"/>
      <c r="MM943" s="7"/>
      <c r="MN943" s="7"/>
      <c r="MO943" s="7"/>
      <c r="MP943" s="7"/>
      <c r="MQ943" s="7"/>
      <c r="MR943" s="7"/>
      <c r="MS943" s="7"/>
      <c r="MT943" s="7"/>
      <c r="MU943" s="7"/>
      <c r="MV943" s="7"/>
      <c r="MW943" s="7"/>
      <c r="MX943" s="7"/>
      <c r="MY943" s="7"/>
      <c r="MZ943" s="7"/>
      <c r="NA943" s="7"/>
      <c r="NB943" s="7"/>
      <c r="NC943" s="7"/>
      <c r="ND943" s="7"/>
      <c r="NE943" s="7"/>
      <c r="NF943" s="7"/>
      <c r="NG943" s="7"/>
      <c r="NH943" s="7"/>
      <c r="NI943" s="7"/>
      <c r="NJ943" s="7"/>
      <c r="NK943" s="7"/>
      <c r="NL943" s="7"/>
      <c r="NM943" s="7"/>
      <c r="NN943" s="7"/>
      <c r="NO943" s="7"/>
      <c r="NP943" s="7"/>
      <c r="NQ943" s="7"/>
      <c r="NR943" s="7"/>
      <c r="NS943" s="7"/>
      <c r="NT943" s="7"/>
      <c r="NU943" s="7"/>
      <c r="NV943" s="7"/>
      <c r="NW943" s="7"/>
      <c r="NX943" s="7"/>
      <c r="NY943" s="7"/>
      <c r="NZ943" s="7"/>
      <c r="OA943" s="7"/>
      <c r="OB943" s="7"/>
      <c r="OC943" s="7"/>
      <c r="OD943" s="7"/>
      <c r="OE943" s="7"/>
      <c r="OF943" s="7"/>
      <c r="OG943" s="7"/>
      <c r="OH943" s="7"/>
      <c r="OI943" s="7"/>
      <c r="OJ943" s="7"/>
      <c r="OK943" s="7"/>
      <c r="OL943" s="7"/>
      <c r="OM943" s="7"/>
      <c r="ON943" s="7"/>
      <c r="OO943" s="7"/>
      <c r="OP943" s="7"/>
      <c r="OQ943" s="7"/>
      <c r="OR943" s="7"/>
      <c r="OS943" s="7"/>
      <c r="OT943" s="7"/>
      <c r="OU943" s="7"/>
      <c r="OV943" s="7"/>
      <c r="OW943" s="7"/>
      <c r="OX943" s="7"/>
      <c r="OY943" s="7"/>
      <c r="OZ943" s="7"/>
      <c r="PA943" s="7"/>
      <c r="PB943" s="7"/>
      <c r="PC943" s="7"/>
      <c r="PD943" s="7"/>
      <c r="PE943" s="7"/>
      <c r="PF943" s="7"/>
      <c r="PG943" s="7"/>
      <c r="PH943" s="7"/>
      <c r="PI943" s="7"/>
      <c r="PJ943" s="7"/>
      <c r="PK943" s="7"/>
      <c r="PL943" s="7"/>
      <c r="PM943" s="7"/>
      <c r="PN943" s="7"/>
      <c r="PO943" s="7"/>
      <c r="PP943" s="7"/>
      <c r="PQ943" s="7"/>
      <c r="PR943" s="7"/>
      <c r="PS943" s="7"/>
      <c r="PT943" s="7"/>
      <c r="PU943" s="7"/>
      <c r="PV943" s="7"/>
      <c r="PW943" s="7"/>
      <c r="PX943" s="7"/>
      <c r="PY943" s="7"/>
      <c r="PZ943" s="7"/>
      <c r="QA943" s="7"/>
      <c r="QB943" s="7"/>
      <c r="QC943" s="7"/>
      <c r="QD943" s="7"/>
      <c r="QE943" s="7"/>
      <c r="QF943" s="7"/>
      <c r="QG943" s="7"/>
      <c r="QH943" s="7"/>
      <c r="QI943" s="7"/>
      <c r="QJ943" s="7"/>
      <c r="QK943" s="7"/>
      <c r="QL943" s="7"/>
      <c r="QM943" s="7"/>
      <c r="QN943" s="7"/>
      <c r="QO943" s="7"/>
      <c r="QP943" s="7"/>
      <c r="QQ943" s="7"/>
      <c r="QR943" s="7"/>
      <c r="QS943" s="7"/>
      <c r="QT943" s="7"/>
      <c r="QU943" s="7"/>
      <c r="QV943" s="7"/>
      <c r="QW943" s="7"/>
      <c r="QX943" s="7"/>
      <c r="QY943" s="7"/>
      <c r="QZ943" s="7"/>
      <c r="RA943" s="7"/>
      <c r="RB943" s="7"/>
      <c r="RC943" s="7"/>
      <c r="RD943" s="7"/>
      <c r="RE943" s="7"/>
      <c r="RF943" s="7"/>
      <c r="RG943" s="7"/>
      <c r="RH943" s="7"/>
      <c r="RI943" s="7"/>
      <c r="RJ943" s="7"/>
      <c r="RK943" s="7"/>
      <c r="RL943" s="7"/>
      <c r="RM943" s="7"/>
      <c r="RN943" s="7"/>
      <c r="RO943" s="7"/>
      <c r="RP943" s="7"/>
      <c r="RQ943" s="7"/>
      <c r="RR943" s="7"/>
      <c r="RS943" s="7"/>
      <c r="RT943" s="7"/>
      <c r="RU943" s="7"/>
      <c r="RV943" s="7"/>
      <c r="RW943" s="7"/>
      <c r="RX943" s="7"/>
      <c r="RY943" s="7"/>
      <c r="RZ943" s="7"/>
      <c r="SA943" s="7"/>
      <c r="SB943" s="7"/>
      <c r="SC943" s="7"/>
      <c r="SD943" s="7"/>
      <c r="SE943" s="7"/>
      <c r="SF943" s="7"/>
      <c r="SG943" s="7"/>
      <c r="SH943" s="7"/>
      <c r="SI943" s="7"/>
      <c r="SJ943" s="7"/>
      <c r="SK943" s="7"/>
    </row>
    <row r="944" ht="14.2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  <c r="DT944" s="7"/>
      <c r="DU944" s="7"/>
      <c r="DV944" s="7"/>
      <c r="DW944" s="7"/>
      <c r="DX944" s="7"/>
      <c r="DY944" s="7"/>
      <c r="DZ944" s="7"/>
      <c r="EA944" s="7"/>
      <c r="EB944" s="7"/>
      <c r="EC944" s="7"/>
      <c r="ED944" s="7"/>
      <c r="EE944" s="7"/>
      <c r="EF944" s="7"/>
      <c r="EG944" s="7"/>
      <c r="EH944" s="7"/>
      <c r="EI944" s="7"/>
      <c r="EJ944" s="7"/>
      <c r="EK944" s="7"/>
      <c r="EL944" s="7"/>
      <c r="EM944" s="7"/>
      <c r="EN944" s="7"/>
      <c r="EO944" s="7"/>
      <c r="EP944" s="7"/>
      <c r="EQ944" s="7"/>
      <c r="ER944" s="7"/>
      <c r="ES944" s="7"/>
      <c r="ET944" s="7"/>
      <c r="EU944" s="7"/>
      <c r="EV944" s="7"/>
      <c r="EW944" s="7"/>
      <c r="EX944" s="7"/>
      <c r="EY944" s="7"/>
      <c r="EZ944" s="7"/>
      <c r="FA944" s="7"/>
      <c r="FB944" s="7"/>
      <c r="FC944" s="7"/>
      <c r="FD944" s="7"/>
      <c r="FE944" s="7"/>
      <c r="FF944" s="7"/>
      <c r="FG944" s="7"/>
      <c r="FH944" s="7"/>
      <c r="FI944" s="7"/>
      <c r="FJ944" s="7"/>
      <c r="FK944" s="7"/>
      <c r="FL944" s="7"/>
      <c r="FM944" s="7"/>
      <c r="FN944" s="7"/>
      <c r="FO944" s="7"/>
      <c r="FP944" s="7"/>
      <c r="FQ944" s="7"/>
      <c r="FR944" s="7"/>
      <c r="FS944" s="7"/>
      <c r="FT944" s="7"/>
      <c r="FU944" s="7"/>
      <c r="FV944" s="7"/>
      <c r="FW944" s="7"/>
      <c r="FX944" s="7"/>
      <c r="FY944" s="7"/>
      <c r="FZ944" s="7"/>
      <c r="GA944" s="7"/>
      <c r="GB944" s="7"/>
      <c r="GC944" s="7"/>
      <c r="GD944" s="7"/>
      <c r="GE944" s="7"/>
      <c r="GF944" s="7"/>
      <c r="GG944" s="7"/>
      <c r="GH944" s="7"/>
      <c r="GI944" s="7"/>
      <c r="GJ944" s="7"/>
      <c r="GK944" s="7"/>
      <c r="GL944" s="7"/>
      <c r="GM944" s="7"/>
      <c r="GN944" s="7"/>
      <c r="GO944" s="7"/>
      <c r="GP944" s="7"/>
      <c r="GQ944" s="7"/>
      <c r="GR944" s="7"/>
      <c r="GS944" s="7"/>
      <c r="GT944" s="7"/>
      <c r="GU944" s="7"/>
      <c r="GV944" s="7"/>
      <c r="GW944" s="7"/>
      <c r="GX944" s="7"/>
      <c r="GY944" s="7"/>
      <c r="GZ944" s="7"/>
      <c r="HA944" s="7"/>
      <c r="HB944" s="7"/>
      <c r="HC944" s="7"/>
      <c r="HD944" s="7"/>
      <c r="HE944" s="7"/>
      <c r="HF944" s="7"/>
      <c r="HG944" s="7"/>
      <c r="HH944" s="7"/>
      <c r="HI944" s="7"/>
      <c r="HJ944" s="7"/>
      <c r="HK944" s="7"/>
      <c r="HL944" s="7"/>
      <c r="HM944" s="7"/>
      <c r="HN944" s="7"/>
      <c r="HO944" s="7"/>
      <c r="HP944" s="7"/>
      <c r="HQ944" s="7"/>
      <c r="HR944" s="7"/>
      <c r="HS944" s="7"/>
      <c r="HT944" s="7"/>
      <c r="HU944" s="7"/>
      <c r="HV944" s="7"/>
      <c r="HW944" s="7"/>
      <c r="HX944" s="7"/>
      <c r="HY944" s="7"/>
      <c r="HZ944" s="7"/>
      <c r="IA944" s="7"/>
      <c r="IB944" s="7"/>
      <c r="IC944" s="7"/>
      <c r="ID944" s="7"/>
      <c r="IE944" s="7"/>
      <c r="IF944" s="7"/>
      <c r="IG944" s="7"/>
      <c r="IH944" s="7"/>
      <c r="II944" s="7"/>
      <c r="IJ944" s="7"/>
      <c r="IK944" s="7"/>
      <c r="IL944" s="7"/>
      <c r="IM944" s="7"/>
      <c r="IN944" s="7"/>
      <c r="IO944" s="7"/>
      <c r="IP944" s="7"/>
      <c r="IQ944" s="7"/>
      <c r="IR944" s="7"/>
      <c r="IS944" s="7"/>
      <c r="IT944" s="7"/>
      <c r="IU944" s="7"/>
      <c r="IV944" s="7"/>
      <c r="IW944" s="7"/>
      <c r="IX944" s="7"/>
      <c r="IY944" s="7"/>
      <c r="IZ944" s="7"/>
      <c r="JA944" s="7"/>
      <c r="JB944" s="7"/>
      <c r="JC944" s="7"/>
      <c r="JD944" s="7"/>
      <c r="JE944" s="7"/>
      <c r="JF944" s="7"/>
      <c r="JG944" s="7"/>
      <c r="JH944" s="7"/>
      <c r="JI944" s="7"/>
      <c r="JJ944" s="7"/>
      <c r="JK944" s="7"/>
      <c r="JL944" s="7"/>
      <c r="JM944" s="7"/>
      <c r="JN944" s="7"/>
      <c r="JO944" s="7"/>
      <c r="JP944" s="7"/>
      <c r="JQ944" s="7"/>
      <c r="JR944" s="7"/>
      <c r="JS944" s="7"/>
      <c r="JT944" s="7"/>
      <c r="JU944" s="7"/>
      <c r="JV944" s="7"/>
      <c r="JW944" s="7"/>
      <c r="JX944" s="7"/>
      <c r="JY944" s="7"/>
      <c r="JZ944" s="7"/>
      <c r="KA944" s="7"/>
      <c r="KB944" s="7"/>
      <c r="KC944" s="7"/>
      <c r="KD944" s="7"/>
      <c r="KE944" s="7"/>
      <c r="KF944" s="7"/>
      <c r="KG944" s="7"/>
      <c r="KH944" s="7"/>
      <c r="KI944" s="7"/>
      <c r="KJ944" s="7"/>
      <c r="KK944" s="7"/>
      <c r="KL944" s="7"/>
      <c r="KM944" s="7"/>
      <c r="KN944" s="7"/>
      <c r="KO944" s="7"/>
      <c r="KP944" s="7"/>
      <c r="KQ944" s="7"/>
      <c r="KR944" s="7"/>
      <c r="KS944" s="7"/>
      <c r="KT944" s="7"/>
      <c r="KU944" s="7"/>
      <c r="KV944" s="7"/>
      <c r="KW944" s="7"/>
      <c r="KX944" s="7"/>
      <c r="KY944" s="7"/>
      <c r="KZ944" s="7"/>
      <c r="LA944" s="7"/>
      <c r="LB944" s="7"/>
      <c r="LC944" s="7"/>
      <c r="LD944" s="7"/>
      <c r="LE944" s="7"/>
      <c r="LF944" s="7"/>
      <c r="LG944" s="7"/>
      <c r="LH944" s="7"/>
      <c r="LI944" s="7"/>
      <c r="LJ944" s="7"/>
      <c r="LK944" s="7"/>
      <c r="LL944" s="7"/>
      <c r="LM944" s="7"/>
      <c r="LN944" s="7"/>
      <c r="LO944" s="7"/>
      <c r="LP944" s="7"/>
      <c r="LQ944" s="7"/>
      <c r="LR944" s="7"/>
      <c r="LS944" s="7"/>
      <c r="LT944" s="7"/>
      <c r="LU944" s="7"/>
      <c r="LV944" s="7"/>
      <c r="LW944" s="7"/>
      <c r="LX944" s="7"/>
      <c r="LY944" s="7"/>
      <c r="LZ944" s="7"/>
      <c r="MA944" s="7"/>
      <c r="MB944" s="7"/>
      <c r="MC944" s="7"/>
      <c r="MD944" s="7"/>
      <c r="ME944" s="7"/>
      <c r="MF944" s="7"/>
      <c r="MG944" s="7"/>
      <c r="MH944" s="7"/>
      <c r="MI944" s="7"/>
      <c r="MJ944" s="7"/>
      <c r="MK944" s="7"/>
      <c r="ML944" s="7"/>
      <c r="MM944" s="7"/>
      <c r="MN944" s="7"/>
      <c r="MO944" s="7"/>
      <c r="MP944" s="7"/>
      <c r="MQ944" s="7"/>
      <c r="MR944" s="7"/>
      <c r="MS944" s="7"/>
      <c r="MT944" s="7"/>
      <c r="MU944" s="7"/>
      <c r="MV944" s="7"/>
      <c r="MW944" s="7"/>
      <c r="MX944" s="7"/>
      <c r="MY944" s="7"/>
      <c r="MZ944" s="7"/>
      <c r="NA944" s="7"/>
      <c r="NB944" s="7"/>
      <c r="NC944" s="7"/>
      <c r="ND944" s="7"/>
      <c r="NE944" s="7"/>
      <c r="NF944" s="7"/>
      <c r="NG944" s="7"/>
      <c r="NH944" s="7"/>
      <c r="NI944" s="7"/>
      <c r="NJ944" s="7"/>
      <c r="NK944" s="7"/>
      <c r="NL944" s="7"/>
      <c r="NM944" s="7"/>
      <c r="NN944" s="7"/>
      <c r="NO944" s="7"/>
      <c r="NP944" s="7"/>
      <c r="NQ944" s="7"/>
      <c r="NR944" s="7"/>
      <c r="NS944" s="7"/>
      <c r="NT944" s="7"/>
      <c r="NU944" s="7"/>
      <c r="NV944" s="7"/>
      <c r="NW944" s="7"/>
      <c r="NX944" s="7"/>
      <c r="NY944" s="7"/>
      <c r="NZ944" s="7"/>
      <c r="OA944" s="7"/>
      <c r="OB944" s="7"/>
      <c r="OC944" s="7"/>
      <c r="OD944" s="7"/>
      <c r="OE944" s="7"/>
      <c r="OF944" s="7"/>
      <c r="OG944" s="7"/>
      <c r="OH944" s="7"/>
      <c r="OI944" s="7"/>
      <c r="OJ944" s="7"/>
      <c r="OK944" s="7"/>
      <c r="OL944" s="7"/>
      <c r="OM944" s="7"/>
      <c r="ON944" s="7"/>
      <c r="OO944" s="7"/>
      <c r="OP944" s="7"/>
      <c r="OQ944" s="7"/>
      <c r="OR944" s="7"/>
      <c r="OS944" s="7"/>
      <c r="OT944" s="7"/>
      <c r="OU944" s="7"/>
      <c r="OV944" s="7"/>
      <c r="OW944" s="7"/>
      <c r="OX944" s="7"/>
      <c r="OY944" s="7"/>
      <c r="OZ944" s="7"/>
      <c r="PA944" s="7"/>
      <c r="PB944" s="7"/>
      <c r="PC944" s="7"/>
      <c r="PD944" s="7"/>
      <c r="PE944" s="7"/>
      <c r="PF944" s="7"/>
      <c r="PG944" s="7"/>
      <c r="PH944" s="7"/>
      <c r="PI944" s="7"/>
      <c r="PJ944" s="7"/>
      <c r="PK944" s="7"/>
      <c r="PL944" s="7"/>
      <c r="PM944" s="7"/>
      <c r="PN944" s="7"/>
      <c r="PO944" s="7"/>
      <c r="PP944" s="7"/>
      <c r="PQ944" s="7"/>
      <c r="PR944" s="7"/>
      <c r="PS944" s="7"/>
      <c r="PT944" s="7"/>
      <c r="PU944" s="7"/>
      <c r="PV944" s="7"/>
      <c r="PW944" s="7"/>
      <c r="PX944" s="7"/>
      <c r="PY944" s="7"/>
      <c r="PZ944" s="7"/>
      <c r="QA944" s="7"/>
      <c r="QB944" s="7"/>
      <c r="QC944" s="7"/>
      <c r="QD944" s="7"/>
      <c r="QE944" s="7"/>
      <c r="QF944" s="7"/>
      <c r="QG944" s="7"/>
      <c r="QH944" s="7"/>
      <c r="QI944" s="7"/>
      <c r="QJ944" s="7"/>
      <c r="QK944" s="7"/>
      <c r="QL944" s="7"/>
      <c r="QM944" s="7"/>
      <c r="QN944" s="7"/>
      <c r="QO944" s="7"/>
      <c r="QP944" s="7"/>
      <c r="QQ944" s="7"/>
      <c r="QR944" s="7"/>
      <c r="QS944" s="7"/>
      <c r="QT944" s="7"/>
      <c r="QU944" s="7"/>
      <c r="QV944" s="7"/>
      <c r="QW944" s="7"/>
      <c r="QX944" s="7"/>
      <c r="QY944" s="7"/>
      <c r="QZ944" s="7"/>
      <c r="RA944" s="7"/>
      <c r="RB944" s="7"/>
      <c r="RC944" s="7"/>
      <c r="RD944" s="7"/>
      <c r="RE944" s="7"/>
      <c r="RF944" s="7"/>
      <c r="RG944" s="7"/>
      <c r="RH944" s="7"/>
      <c r="RI944" s="7"/>
      <c r="RJ944" s="7"/>
      <c r="RK944" s="7"/>
      <c r="RL944" s="7"/>
      <c r="RM944" s="7"/>
      <c r="RN944" s="7"/>
      <c r="RO944" s="7"/>
      <c r="RP944" s="7"/>
      <c r="RQ944" s="7"/>
      <c r="RR944" s="7"/>
      <c r="RS944" s="7"/>
      <c r="RT944" s="7"/>
      <c r="RU944" s="7"/>
      <c r="RV944" s="7"/>
      <c r="RW944" s="7"/>
      <c r="RX944" s="7"/>
      <c r="RY944" s="7"/>
      <c r="RZ944" s="7"/>
      <c r="SA944" s="7"/>
      <c r="SB944" s="7"/>
      <c r="SC944" s="7"/>
      <c r="SD944" s="7"/>
      <c r="SE944" s="7"/>
      <c r="SF944" s="7"/>
      <c r="SG944" s="7"/>
      <c r="SH944" s="7"/>
      <c r="SI944" s="7"/>
      <c r="SJ944" s="7"/>
      <c r="SK944" s="7"/>
    </row>
    <row r="945" ht="14.2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  <c r="DT945" s="7"/>
      <c r="DU945" s="7"/>
      <c r="DV945" s="7"/>
      <c r="DW945" s="7"/>
      <c r="DX945" s="7"/>
      <c r="DY945" s="7"/>
      <c r="DZ945" s="7"/>
      <c r="EA945" s="7"/>
      <c r="EB945" s="7"/>
      <c r="EC945" s="7"/>
      <c r="ED945" s="7"/>
      <c r="EE945" s="7"/>
      <c r="EF945" s="7"/>
      <c r="EG945" s="7"/>
      <c r="EH945" s="7"/>
      <c r="EI945" s="7"/>
      <c r="EJ945" s="7"/>
      <c r="EK945" s="7"/>
      <c r="EL945" s="7"/>
      <c r="EM945" s="7"/>
      <c r="EN945" s="7"/>
      <c r="EO945" s="7"/>
      <c r="EP945" s="7"/>
      <c r="EQ945" s="7"/>
      <c r="ER945" s="7"/>
      <c r="ES945" s="7"/>
      <c r="ET945" s="7"/>
      <c r="EU945" s="7"/>
      <c r="EV945" s="7"/>
      <c r="EW945" s="7"/>
      <c r="EX945" s="7"/>
      <c r="EY945" s="7"/>
      <c r="EZ945" s="7"/>
      <c r="FA945" s="7"/>
      <c r="FB945" s="7"/>
      <c r="FC945" s="7"/>
      <c r="FD945" s="7"/>
      <c r="FE945" s="7"/>
      <c r="FF945" s="7"/>
      <c r="FG945" s="7"/>
      <c r="FH945" s="7"/>
      <c r="FI945" s="7"/>
      <c r="FJ945" s="7"/>
      <c r="FK945" s="7"/>
      <c r="FL945" s="7"/>
      <c r="FM945" s="7"/>
      <c r="FN945" s="7"/>
      <c r="FO945" s="7"/>
      <c r="FP945" s="7"/>
      <c r="FQ945" s="7"/>
      <c r="FR945" s="7"/>
      <c r="FS945" s="7"/>
      <c r="FT945" s="7"/>
      <c r="FU945" s="7"/>
      <c r="FV945" s="7"/>
      <c r="FW945" s="7"/>
      <c r="FX945" s="7"/>
      <c r="FY945" s="7"/>
      <c r="FZ945" s="7"/>
      <c r="GA945" s="7"/>
      <c r="GB945" s="7"/>
      <c r="GC945" s="7"/>
      <c r="GD945" s="7"/>
      <c r="GE945" s="7"/>
      <c r="GF945" s="7"/>
      <c r="GG945" s="7"/>
      <c r="GH945" s="7"/>
      <c r="GI945" s="7"/>
      <c r="GJ945" s="7"/>
      <c r="GK945" s="7"/>
      <c r="GL945" s="7"/>
      <c r="GM945" s="7"/>
      <c r="GN945" s="7"/>
      <c r="GO945" s="7"/>
      <c r="GP945" s="7"/>
      <c r="GQ945" s="7"/>
      <c r="GR945" s="7"/>
      <c r="GS945" s="7"/>
      <c r="GT945" s="7"/>
      <c r="GU945" s="7"/>
      <c r="GV945" s="7"/>
      <c r="GW945" s="7"/>
      <c r="GX945" s="7"/>
      <c r="GY945" s="7"/>
      <c r="GZ945" s="7"/>
      <c r="HA945" s="7"/>
      <c r="HB945" s="7"/>
      <c r="HC945" s="7"/>
      <c r="HD945" s="7"/>
      <c r="HE945" s="7"/>
      <c r="HF945" s="7"/>
      <c r="HG945" s="7"/>
      <c r="HH945" s="7"/>
      <c r="HI945" s="7"/>
      <c r="HJ945" s="7"/>
      <c r="HK945" s="7"/>
      <c r="HL945" s="7"/>
      <c r="HM945" s="7"/>
      <c r="HN945" s="7"/>
      <c r="HO945" s="7"/>
      <c r="HP945" s="7"/>
      <c r="HQ945" s="7"/>
      <c r="HR945" s="7"/>
      <c r="HS945" s="7"/>
      <c r="HT945" s="7"/>
      <c r="HU945" s="7"/>
      <c r="HV945" s="7"/>
      <c r="HW945" s="7"/>
      <c r="HX945" s="7"/>
      <c r="HY945" s="7"/>
      <c r="HZ945" s="7"/>
      <c r="IA945" s="7"/>
      <c r="IB945" s="7"/>
      <c r="IC945" s="7"/>
      <c r="ID945" s="7"/>
      <c r="IE945" s="7"/>
      <c r="IF945" s="7"/>
      <c r="IG945" s="7"/>
      <c r="IH945" s="7"/>
      <c r="II945" s="7"/>
      <c r="IJ945" s="7"/>
      <c r="IK945" s="7"/>
      <c r="IL945" s="7"/>
      <c r="IM945" s="7"/>
      <c r="IN945" s="7"/>
      <c r="IO945" s="7"/>
      <c r="IP945" s="7"/>
      <c r="IQ945" s="7"/>
      <c r="IR945" s="7"/>
      <c r="IS945" s="7"/>
      <c r="IT945" s="7"/>
      <c r="IU945" s="7"/>
      <c r="IV945" s="7"/>
      <c r="IW945" s="7"/>
      <c r="IX945" s="7"/>
      <c r="IY945" s="7"/>
      <c r="IZ945" s="7"/>
      <c r="JA945" s="7"/>
      <c r="JB945" s="7"/>
      <c r="JC945" s="7"/>
      <c r="JD945" s="7"/>
      <c r="JE945" s="7"/>
      <c r="JF945" s="7"/>
      <c r="JG945" s="7"/>
      <c r="JH945" s="7"/>
      <c r="JI945" s="7"/>
      <c r="JJ945" s="7"/>
      <c r="JK945" s="7"/>
      <c r="JL945" s="7"/>
      <c r="JM945" s="7"/>
      <c r="JN945" s="7"/>
      <c r="JO945" s="7"/>
      <c r="JP945" s="7"/>
      <c r="JQ945" s="7"/>
      <c r="JR945" s="7"/>
      <c r="JS945" s="7"/>
      <c r="JT945" s="7"/>
      <c r="JU945" s="7"/>
      <c r="JV945" s="7"/>
      <c r="JW945" s="7"/>
      <c r="JX945" s="7"/>
      <c r="JY945" s="7"/>
      <c r="JZ945" s="7"/>
      <c r="KA945" s="7"/>
      <c r="KB945" s="7"/>
      <c r="KC945" s="7"/>
      <c r="KD945" s="7"/>
      <c r="KE945" s="7"/>
      <c r="KF945" s="7"/>
      <c r="KG945" s="7"/>
      <c r="KH945" s="7"/>
      <c r="KI945" s="7"/>
      <c r="KJ945" s="7"/>
      <c r="KK945" s="7"/>
      <c r="KL945" s="7"/>
      <c r="KM945" s="7"/>
      <c r="KN945" s="7"/>
      <c r="KO945" s="7"/>
      <c r="KP945" s="7"/>
      <c r="KQ945" s="7"/>
      <c r="KR945" s="7"/>
      <c r="KS945" s="7"/>
      <c r="KT945" s="7"/>
      <c r="KU945" s="7"/>
      <c r="KV945" s="7"/>
      <c r="KW945" s="7"/>
      <c r="KX945" s="7"/>
      <c r="KY945" s="7"/>
      <c r="KZ945" s="7"/>
      <c r="LA945" s="7"/>
      <c r="LB945" s="7"/>
      <c r="LC945" s="7"/>
      <c r="LD945" s="7"/>
      <c r="LE945" s="7"/>
      <c r="LF945" s="7"/>
      <c r="LG945" s="7"/>
      <c r="LH945" s="7"/>
      <c r="LI945" s="7"/>
      <c r="LJ945" s="7"/>
      <c r="LK945" s="7"/>
      <c r="LL945" s="7"/>
      <c r="LM945" s="7"/>
      <c r="LN945" s="7"/>
      <c r="LO945" s="7"/>
      <c r="LP945" s="7"/>
      <c r="LQ945" s="7"/>
      <c r="LR945" s="7"/>
      <c r="LS945" s="7"/>
      <c r="LT945" s="7"/>
      <c r="LU945" s="7"/>
      <c r="LV945" s="7"/>
      <c r="LW945" s="7"/>
      <c r="LX945" s="7"/>
      <c r="LY945" s="7"/>
      <c r="LZ945" s="7"/>
      <c r="MA945" s="7"/>
      <c r="MB945" s="7"/>
      <c r="MC945" s="7"/>
      <c r="MD945" s="7"/>
      <c r="ME945" s="7"/>
      <c r="MF945" s="7"/>
      <c r="MG945" s="7"/>
      <c r="MH945" s="7"/>
      <c r="MI945" s="7"/>
      <c r="MJ945" s="7"/>
      <c r="MK945" s="7"/>
      <c r="ML945" s="7"/>
      <c r="MM945" s="7"/>
      <c r="MN945" s="7"/>
      <c r="MO945" s="7"/>
      <c r="MP945" s="7"/>
      <c r="MQ945" s="7"/>
      <c r="MR945" s="7"/>
      <c r="MS945" s="7"/>
      <c r="MT945" s="7"/>
      <c r="MU945" s="7"/>
      <c r="MV945" s="7"/>
      <c r="MW945" s="7"/>
      <c r="MX945" s="7"/>
      <c r="MY945" s="7"/>
      <c r="MZ945" s="7"/>
      <c r="NA945" s="7"/>
      <c r="NB945" s="7"/>
      <c r="NC945" s="7"/>
      <c r="ND945" s="7"/>
      <c r="NE945" s="7"/>
      <c r="NF945" s="7"/>
      <c r="NG945" s="7"/>
      <c r="NH945" s="7"/>
      <c r="NI945" s="7"/>
      <c r="NJ945" s="7"/>
      <c r="NK945" s="7"/>
      <c r="NL945" s="7"/>
      <c r="NM945" s="7"/>
      <c r="NN945" s="7"/>
      <c r="NO945" s="7"/>
      <c r="NP945" s="7"/>
      <c r="NQ945" s="7"/>
      <c r="NR945" s="7"/>
      <c r="NS945" s="7"/>
      <c r="NT945" s="7"/>
      <c r="NU945" s="7"/>
      <c r="NV945" s="7"/>
      <c r="NW945" s="7"/>
      <c r="NX945" s="7"/>
      <c r="NY945" s="7"/>
      <c r="NZ945" s="7"/>
      <c r="OA945" s="7"/>
      <c r="OB945" s="7"/>
      <c r="OC945" s="7"/>
      <c r="OD945" s="7"/>
      <c r="OE945" s="7"/>
      <c r="OF945" s="7"/>
      <c r="OG945" s="7"/>
      <c r="OH945" s="7"/>
      <c r="OI945" s="7"/>
      <c r="OJ945" s="7"/>
      <c r="OK945" s="7"/>
      <c r="OL945" s="7"/>
      <c r="OM945" s="7"/>
      <c r="ON945" s="7"/>
      <c r="OO945" s="7"/>
      <c r="OP945" s="7"/>
      <c r="OQ945" s="7"/>
      <c r="OR945" s="7"/>
      <c r="OS945" s="7"/>
      <c r="OT945" s="7"/>
      <c r="OU945" s="7"/>
      <c r="OV945" s="7"/>
      <c r="OW945" s="7"/>
      <c r="OX945" s="7"/>
      <c r="OY945" s="7"/>
      <c r="OZ945" s="7"/>
      <c r="PA945" s="7"/>
      <c r="PB945" s="7"/>
      <c r="PC945" s="7"/>
      <c r="PD945" s="7"/>
      <c r="PE945" s="7"/>
      <c r="PF945" s="7"/>
      <c r="PG945" s="7"/>
      <c r="PH945" s="7"/>
      <c r="PI945" s="7"/>
      <c r="PJ945" s="7"/>
      <c r="PK945" s="7"/>
      <c r="PL945" s="7"/>
      <c r="PM945" s="7"/>
      <c r="PN945" s="7"/>
      <c r="PO945" s="7"/>
      <c r="PP945" s="7"/>
      <c r="PQ945" s="7"/>
      <c r="PR945" s="7"/>
      <c r="PS945" s="7"/>
      <c r="PT945" s="7"/>
      <c r="PU945" s="7"/>
      <c r="PV945" s="7"/>
      <c r="PW945" s="7"/>
      <c r="PX945" s="7"/>
      <c r="PY945" s="7"/>
      <c r="PZ945" s="7"/>
      <c r="QA945" s="7"/>
      <c r="QB945" s="7"/>
      <c r="QC945" s="7"/>
      <c r="QD945" s="7"/>
      <c r="QE945" s="7"/>
      <c r="QF945" s="7"/>
      <c r="QG945" s="7"/>
      <c r="QH945" s="7"/>
      <c r="QI945" s="7"/>
      <c r="QJ945" s="7"/>
      <c r="QK945" s="7"/>
      <c r="QL945" s="7"/>
      <c r="QM945" s="7"/>
      <c r="QN945" s="7"/>
      <c r="QO945" s="7"/>
      <c r="QP945" s="7"/>
      <c r="QQ945" s="7"/>
      <c r="QR945" s="7"/>
      <c r="QS945" s="7"/>
      <c r="QT945" s="7"/>
      <c r="QU945" s="7"/>
      <c r="QV945" s="7"/>
      <c r="QW945" s="7"/>
      <c r="QX945" s="7"/>
      <c r="QY945" s="7"/>
      <c r="QZ945" s="7"/>
      <c r="RA945" s="7"/>
      <c r="RB945" s="7"/>
      <c r="RC945" s="7"/>
      <c r="RD945" s="7"/>
      <c r="RE945" s="7"/>
      <c r="RF945" s="7"/>
      <c r="RG945" s="7"/>
      <c r="RH945" s="7"/>
      <c r="RI945" s="7"/>
      <c r="RJ945" s="7"/>
      <c r="RK945" s="7"/>
      <c r="RL945" s="7"/>
      <c r="RM945" s="7"/>
      <c r="RN945" s="7"/>
      <c r="RO945" s="7"/>
      <c r="RP945" s="7"/>
      <c r="RQ945" s="7"/>
      <c r="RR945" s="7"/>
      <c r="RS945" s="7"/>
      <c r="RT945" s="7"/>
      <c r="RU945" s="7"/>
      <c r="RV945" s="7"/>
      <c r="RW945" s="7"/>
      <c r="RX945" s="7"/>
      <c r="RY945" s="7"/>
      <c r="RZ945" s="7"/>
      <c r="SA945" s="7"/>
      <c r="SB945" s="7"/>
      <c r="SC945" s="7"/>
      <c r="SD945" s="7"/>
      <c r="SE945" s="7"/>
      <c r="SF945" s="7"/>
      <c r="SG945" s="7"/>
      <c r="SH945" s="7"/>
      <c r="SI945" s="7"/>
      <c r="SJ945" s="7"/>
      <c r="SK945" s="7"/>
    </row>
    <row r="946" ht="14.2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  <c r="DT946" s="7"/>
      <c r="DU946" s="7"/>
      <c r="DV946" s="7"/>
      <c r="DW946" s="7"/>
      <c r="DX946" s="7"/>
      <c r="DY946" s="7"/>
      <c r="DZ946" s="7"/>
      <c r="EA946" s="7"/>
      <c r="EB946" s="7"/>
      <c r="EC946" s="7"/>
      <c r="ED946" s="7"/>
      <c r="EE946" s="7"/>
      <c r="EF946" s="7"/>
      <c r="EG946" s="7"/>
      <c r="EH946" s="7"/>
      <c r="EI946" s="7"/>
      <c r="EJ946" s="7"/>
      <c r="EK946" s="7"/>
      <c r="EL946" s="7"/>
      <c r="EM946" s="7"/>
      <c r="EN946" s="7"/>
      <c r="EO946" s="7"/>
      <c r="EP946" s="7"/>
      <c r="EQ946" s="7"/>
      <c r="ER946" s="7"/>
      <c r="ES946" s="7"/>
      <c r="ET946" s="7"/>
      <c r="EU946" s="7"/>
      <c r="EV946" s="7"/>
      <c r="EW946" s="7"/>
      <c r="EX946" s="7"/>
      <c r="EY946" s="7"/>
      <c r="EZ946" s="7"/>
      <c r="FA946" s="7"/>
      <c r="FB946" s="7"/>
      <c r="FC946" s="7"/>
      <c r="FD946" s="7"/>
      <c r="FE946" s="7"/>
      <c r="FF946" s="7"/>
      <c r="FG946" s="7"/>
      <c r="FH946" s="7"/>
      <c r="FI946" s="7"/>
      <c r="FJ946" s="7"/>
      <c r="FK946" s="7"/>
      <c r="FL946" s="7"/>
      <c r="FM946" s="7"/>
      <c r="FN946" s="7"/>
      <c r="FO946" s="7"/>
      <c r="FP946" s="7"/>
      <c r="FQ946" s="7"/>
      <c r="FR946" s="7"/>
      <c r="FS946" s="7"/>
      <c r="FT946" s="7"/>
      <c r="FU946" s="7"/>
      <c r="FV946" s="7"/>
      <c r="FW946" s="7"/>
      <c r="FX946" s="7"/>
      <c r="FY946" s="7"/>
      <c r="FZ946" s="7"/>
      <c r="GA946" s="7"/>
      <c r="GB946" s="7"/>
      <c r="GC946" s="7"/>
      <c r="GD946" s="7"/>
      <c r="GE946" s="7"/>
      <c r="GF946" s="7"/>
      <c r="GG946" s="7"/>
      <c r="GH946" s="7"/>
      <c r="GI946" s="7"/>
      <c r="GJ946" s="7"/>
      <c r="GK946" s="7"/>
      <c r="GL946" s="7"/>
      <c r="GM946" s="7"/>
      <c r="GN946" s="7"/>
      <c r="GO946" s="7"/>
      <c r="GP946" s="7"/>
      <c r="GQ946" s="7"/>
      <c r="GR946" s="7"/>
      <c r="GS946" s="7"/>
      <c r="GT946" s="7"/>
      <c r="GU946" s="7"/>
      <c r="GV946" s="7"/>
      <c r="GW946" s="7"/>
      <c r="GX946" s="7"/>
      <c r="GY946" s="7"/>
      <c r="GZ946" s="7"/>
      <c r="HA946" s="7"/>
      <c r="HB946" s="7"/>
      <c r="HC946" s="7"/>
      <c r="HD946" s="7"/>
      <c r="HE946" s="7"/>
      <c r="HF946" s="7"/>
      <c r="HG946" s="7"/>
      <c r="HH946" s="7"/>
      <c r="HI946" s="7"/>
      <c r="HJ946" s="7"/>
      <c r="HK946" s="7"/>
      <c r="HL946" s="7"/>
      <c r="HM946" s="7"/>
      <c r="HN946" s="7"/>
      <c r="HO946" s="7"/>
      <c r="HP946" s="7"/>
      <c r="HQ946" s="7"/>
      <c r="HR946" s="7"/>
      <c r="HS946" s="7"/>
      <c r="HT946" s="7"/>
      <c r="HU946" s="7"/>
      <c r="HV946" s="7"/>
      <c r="HW946" s="7"/>
      <c r="HX946" s="7"/>
      <c r="HY946" s="7"/>
      <c r="HZ946" s="7"/>
      <c r="IA946" s="7"/>
      <c r="IB946" s="7"/>
      <c r="IC946" s="7"/>
      <c r="ID946" s="7"/>
      <c r="IE946" s="7"/>
      <c r="IF946" s="7"/>
      <c r="IG946" s="7"/>
      <c r="IH946" s="7"/>
      <c r="II946" s="7"/>
      <c r="IJ946" s="7"/>
      <c r="IK946" s="7"/>
      <c r="IL946" s="7"/>
      <c r="IM946" s="7"/>
      <c r="IN946" s="7"/>
      <c r="IO946" s="7"/>
      <c r="IP946" s="7"/>
      <c r="IQ946" s="7"/>
      <c r="IR946" s="7"/>
      <c r="IS946" s="7"/>
      <c r="IT946" s="7"/>
      <c r="IU946" s="7"/>
      <c r="IV946" s="7"/>
      <c r="IW946" s="7"/>
      <c r="IX946" s="7"/>
      <c r="IY946" s="7"/>
      <c r="IZ946" s="7"/>
      <c r="JA946" s="7"/>
      <c r="JB946" s="7"/>
      <c r="JC946" s="7"/>
      <c r="JD946" s="7"/>
      <c r="JE946" s="7"/>
      <c r="JF946" s="7"/>
      <c r="JG946" s="7"/>
      <c r="JH946" s="7"/>
      <c r="JI946" s="7"/>
      <c r="JJ946" s="7"/>
      <c r="JK946" s="7"/>
      <c r="JL946" s="7"/>
      <c r="JM946" s="7"/>
      <c r="JN946" s="7"/>
      <c r="JO946" s="7"/>
      <c r="JP946" s="7"/>
      <c r="JQ946" s="7"/>
      <c r="JR946" s="7"/>
      <c r="JS946" s="7"/>
      <c r="JT946" s="7"/>
      <c r="JU946" s="7"/>
      <c r="JV946" s="7"/>
      <c r="JW946" s="7"/>
      <c r="JX946" s="7"/>
      <c r="JY946" s="7"/>
      <c r="JZ946" s="7"/>
      <c r="KA946" s="7"/>
      <c r="KB946" s="7"/>
      <c r="KC946" s="7"/>
      <c r="KD946" s="7"/>
      <c r="KE946" s="7"/>
      <c r="KF946" s="7"/>
      <c r="KG946" s="7"/>
      <c r="KH946" s="7"/>
      <c r="KI946" s="7"/>
      <c r="KJ946" s="7"/>
      <c r="KK946" s="7"/>
      <c r="KL946" s="7"/>
      <c r="KM946" s="7"/>
      <c r="KN946" s="7"/>
      <c r="KO946" s="7"/>
      <c r="KP946" s="7"/>
      <c r="KQ946" s="7"/>
      <c r="KR946" s="7"/>
      <c r="KS946" s="7"/>
      <c r="KT946" s="7"/>
      <c r="KU946" s="7"/>
      <c r="KV946" s="7"/>
      <c r="KW946" s="7"/>
      <c r="KX946" s="7"/>
      <c r="KY946" s="7"/>
      <c r="KZ946" s="7"/>
      <c r="LA946" s="7"/>
      <c r="LB946" s="7"/>
      <c r="LC946" s="7"/>
      <c r="LD946" s="7"/>
      <c r="LE946" s="7"/>
      <c r="LF946" s="7"/>
      <c r="LG946" s="7"/>
      <c r="LH946" s="7"/>
      <c r="LI946" s="7"/>
      <c r="LJ946" s="7"/>
      <c r="LK946" s="7"/>
      <c r="LL946" s="7"/>
      <c r="LM946" s="7"/>
      <c r="LN946" s="7"/>
      <c r="LO946" s="7"/>
      <c r="LP946" s="7"/>
      <c r="LQ946" s="7"/>
      <c r="LR946" s="7"/>
      <c r="LS946" s="7"/>
      <c r="LT946" s="7"/>
      <c r="LU946" s="7"/>
      <c r="LV946" s="7"/>
      <c r="LW946" s="7"/>
      <c r="LX946" s="7"/>
      <c r="LY946" s="7"/>
      <c r="LZ946" s="7"/>
      <c r="MA946" s="7"/>
      <c r="MB946" s="7"/>
      <c r="MC946" s="7"/>
      <c r="MD946" s="7"/>
      <c r="ME946" s="7"/>
      <c r="MF946" s="7"/>
      <c r="MG946" s="7"/>
      <c r="MH946" s="7"/>
      <c r="MI946" s="7"/>
      <c r="MJ946" s="7"/>
      <c r="MK946" s="7"/>
      <c r="ML946" s="7"/>
      <c r="MM946" s="7"/>
      <c r="MN946" s="7"/>
      <c r="MO946" s="7"/>
      <c r="MP946" s="7"/>
      <c r="MQ946" s="7"/>
      <c r="MR946" s="7"/>
      <c r="MS946" s="7"/>
      <c r="MT946" s="7"/>
      <c r="MU946" s="7"/>
      <c r="MV946" s="7"/>
      <c r="MW946" s="7"/>
      <c r="MX946" s="7"/>
      <c r="MY946" s="7"/>
      <c r="MZ946" s="7"/>
      <c r="NA946" s="7"/>
      <c r="NB946" s="7"/>
      <c r="NC946" s="7"/>
      <c r="ND946" s="7"/>
      <c r="NE946" s="7"/>
      <c r="NF946" s="7"/>
      <c r="NG946" s="7"/>
      <c r="NH946" s="7"/>
      <c r="NI946" s="7"/>
      <c r="NJ946" s="7"/>
      <c r="NK946" s="7"/>
      <c r="NL946" s="7"/>
      <c r="NM946" s="7"/>
      <c r="NN946" s="7"/>
      <c r="NO946" s="7"/>
      <c r="NP946" s="7"/>
      <c r="NQ946" s="7"/>
      <c r="NR946" s="7"/>
      <c r="NS946" s="7"/>
      <c r="NT946" s="7"/>
      <c r="NU946" s="7"/>
      <c r="NV946" s="7"/>
      <c r="NW946" s="7"/>
      <c r="NX946" s="7"/>
      <c r="NY946" s="7"/>
      <c r="NZ946" s="7"/>
      <c r="OA946" s="7"/>
      <c r="OB946" s="7"/>
      <c r="OC946" s="7"/>
      <c r="OD946" s="7"/>
      <c r="OE946" s="7"/>
      <c r="OF946" s="7"/>
      <c r="OG946" s="7"/>
      <c r="OH946" s="7"/>
      <c r="OI946" s="7"/>
      <c r="OJ946" s="7"/>
      <c r="OK946" s="7"/>
      <c r="OL946" s="7"/>
      <c r="OM946" s="7"/>
      <c r="ON946" s="7"/>
      <c r="OO946" s="7"/>
      <c r="OP946" s="7"/>
      <c r="OQ946" s="7"/>
      <c r="OR946" s="7"/>
      <c r="OS946" s="7"/>
      <c r="OT946" s="7"/>
      <c r="OU946" s="7"/>
      <c r="OV946" s="7"/>
      <c r="OW946" s="7"/>
      <c r="OX946" s="7"/>
      <c r="OY946" s="7"/>
      <c r="OZ946" s="7"/>
      <c r="PA946" s="7"/>
      <c r="PB946" s="7"/>
      <c r="PC946" s="7"/>
      <c r="PD946" s="7"/>
      <c r="PE946" s="7"/>
      <c r="PF946" s="7"/>
      <c r="PG946" s="7"/>
      <c r="PH946" s="7"/>
      <c r="PI946" s="7"/>
      <c r="PJ946" s="7"/>
      <c r="PK946" s="7"/>
      <c r="PL946" s="7"/>
      <c r="PM946" s="7"/>
      <c r="PN946" s="7"/>
      <c r="PO946" s="7"/>
      <c r="PP946" s="7"/>
      <c r="PQ946" s="7"/>
      <c r="PR946" s="7"/>
      <c r="PS946" s="7"/>
      <c r="PT946" s="7"/>
      <c r="PU946" s="7"/>
      <c r="PV946" s="7"/>
      <c r="PW946" s="7"/>
      <c r="PX946" s="7"/>
      <c r="PY946" s="7"/>
      <c r="PZ946" s="7"/>
      <c r="QA946" s="7"/>
      <c r="QB946" s="7"/>
      <c r="QC946" s="7"/>
      <c r="QD946" s="7"/>
      <c r="QE946" s="7"/>
      <c r="QF946" s="7"/>
      <c r="QG946" s="7"/>
      <c r="QH946" s="7"/>
      <c r="QI946" s="7"/>
      <c r="QJ946" s="7"/>
      <c r="QK946" s="7"/>
      <c r="QL946" s="7"/>
      <c r="QM946" s="7"/>
      <c r="QN946" s="7"/>
      <c r="QO946" s="7"/>
      <c r="QP946" s="7"/>
      <c r="QQ946" s="7"/>
      <c r="QR946" s="7"/>
      <c r="QS946" s="7"/>
      <c r="QT946" s="7"/>
      <c r="QU946" s="7"/>
      <c r="QV946" s="7"/>
      <c r="QW946" s="7"/>
      <c r="QX946" s="7"/>
      <c r="QY946" s="7"/>
      <c r="QZ946" s="7"/>
      <c r="RA946" s="7"/>
      <c r="RB946" s="7"/>
      <c r="RC946" s="7"/>
      <c r="RD946" s="7"/>
      <c r="RE946" s="7"/>
      <c r="RF946" s="7"/>
      <c r="RG946" s="7"/>
      <c r="RH946" s="7"/>
      <c r="RI946" s="7"/>
      <c r="RJ946" s="7"/>
      <c r="RK946" s="7"/>
      <c r="RL946" s="7"/>
      <c r="RM946" s="7"/>
      <c r="RN946" s="7"/>
      <c r="RO946" s="7"/>
      <c r="RP946" s="7"/>
      <c r="RQ946" s="7"/>
      <c r="RR946" s="7"/>
      <c r="RS946" s="7"/>
      <c r="RT946" s="7"/>
      <c r="RU946" s="7"/>
      <c r="RV946" s="7"/>
      <c r="RW946" s="7"/>
      <c r="RX946" s="7"/>
      <c r="RY946" s="7"/>
      <c r="RZ946" s="7"/>
      <c r="SA946" s="7"/>
      <c r="SB946" s="7"/>
      <c r="SC946" s="7"/>
      <c r="SD946" s="7"/>
      <c r="SE946" s="7"/>
      <c r="SF946" s="7"/>
      <c r="SG946" s="7"/>
      <c r="SH946" s="7"/>
      <c r="SI946" s="7"/>
      <c r="SJ946" s="7"/>
      <c r="SK946" s="7"/>
    </row>
    <row r="947" ht="14.2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  <c r="DT947" s="7"/>
      <c r="DU947" s="7"/>
      <c r="DV947" s="7"/>
      <c r="DW947" s="7"/>
      <c r="DX947" s="7"/>
      <c r="DY947" s="7"/>
      <c r="DZ947" s="7"/>
      <c r="EA947" s="7"/>
      <c r="EB947" s="7"/>
      <c r="EC947" s="7"/>
      <c r="ED947" s="7"/>
      <c r="EE947" s="7"/>
      <c r="EF947" s="7"/>
      <c r="EG947" s="7"/>
      <c r="EH947" s="7"/>
      <c r="EI947" s="7"/>
      <c r="EJ947" s="7"/>
      <c r="EK947" s="7"/>
      <c r="EL947" s="7"/>
      <c r="EM947" s="7"/>
      <c r="EN947" s="7"/>
      <c r="EO947" s="7"/>
      <c r="EP947" s="7"/>
      <c r="EQ947" s="7"/>
      <c r="ER947" s="7"/>
      <c r="ES947" s="7"/>
      <c r="ET947" s="7"/>
      <c r="EU947" s="7"/>
      <c r="EV947" s="7"/>
      <c r="EW947" s="7"/>
      <c r="EX947" s="7"/>
      <c r="EY947" s="7"/>
      <c r="EZ947" s="7"/>
      <c r="FA947" s="7"/>
      <c r="FB947" s="7"/>
      <c r="FC947" s="7"/>
      <c r="FD947" s="7"/>
      <c r="FE947" s="7"/>
      <c r="FF947" s="7"/>
      <c r="FG947" s="7"/>
      <c r="FH947" s="7"/>
      <c r="FI947" s="7"/>
      <c r="FJ947" s="7"/>
      <c r="FK947" s="7"/>
      <c r="FL947" s="7"/>
      <c r="FM947" s="7"/>
      <c r="FN947" s="7"/>
      <c r="FO947" s="7"/>
      <c r="FP947" s="7"/>
      <c r="FQ947" s="7"/>
      <c r="FR947" s="7"/>
      <c r="FS947" s="7"/>
      <c r="FT947" s="7"/>
      <c r="FU947" s="7"/>
      <c r="FV947" s="7"/>
      <c r="FW947" s="7"/>
      <c r="FX947" s="7"/>
      <c r="FY947" s="7"/>
      <c r="FZ947" s="7"/>
      <c r="GA947" s="7"/>
      <c r="GB947" s="7"/>
      <c r="GC947" s="7"/>
      <c r="GD947" s="7"/>
      <c r="GE947" s="7"/>
      <c r="GF947" s="7"/>
      <c r="GG947" s="7"/>
      <c r="GH947" s="7"/>
      <c r="GI947" s="7"/>
      <c r="GJ947" s="7"/>
      <c r="GK947" s="7"/>
      <c r="GL947" s="7"/>
      <c r="GM947" s="7"/>
      <c r="GN947" s="7"/>
      <c r="GO947" s="7"/>
      <c r="GP947" s="7"/>
      <c r="GQ947" s="7"/>
      <c r="GR947" s="7"/>
      <c r="GS947" s="7"/>
      <c r="GT947" s="7"/>
      <c r="GU947" s="7"/>
      <c r="GV947" s="7"/>
      <c r="GW947" s="7"/>
      <c r="GX947" s="7"/>
      <c r="GY947" s="7"/>
      <c r="GZ947" s="7"/>
      <c r="HA947" s="7"/>
      <c r="HB947" s="7"/>
      <c r="HC947" s="7"/>
      <c r="HD947" s="7"/>
      <c r="HE947" s="7"/>
      <c r="HF947" s="7"/>
      <c r="HG947" s="7"/>
      <c r="HH947" s="7"/>
      <c r="HI947" s="7"/>
      <c r="HJ947" s="7"/>
      <c r="HK947" s="7"/>
      <c r="HL947" s="7"/>
      <c r="HM947" s="7"/>
      <c r="HN947" s="7"/>
      <c r="HO947" s="7"/>
      <c r="HP947" s="7"/>
      <c r="HQ947" s="7"/>
      <c r="HR947" s="7"/>
      <c r="HS947" s="7"/>
      <c r="HT947" s="7"/>
      <c r="HU947" s="7"/>
      <c r="HV947" s="7"/>
      <c r="HW947" s="7"/>
      <c r="HX947" s="7"/>
      <c r="HY947" s="7"/>
      <c r="HZ947" s="7"/>
      <c r="IA947" s="7"/>
      <c r="IB947" s="7"/>
      <c r="IC947" s="7"/>
      <c r="ID947" s="7"/>
      <c r="IE947" s="7"/>
      <c r="IF947" s="7"/>
      <c r="IG947" s="7"/>
      <c r="IH947" s="7"/>
      <c r="II947" s="7"/>
      <c r="IJ947" s="7"/>
      <c r="IK947" s="7"/>
      <c r="IL947" s="7"/>
      <c r="IM947" s="7"/>
      <c r="IN947" s="7"/>
      <c r="IO947" s="7"/>
      <c r="IP947" s="7"/>
      <c r="IQ947" s="7"/>
      <c r="IR947" s="7"/>
      <c r="IS947" s="7"/>
      <c r="IT947" s="7"/>
      <c r="IU947" s="7"/>
      <c r="IV947" s="7"/>
      <c r="IW947" s="7"/>
      <c r="IX947" s="7"/>
      <c r="IY947" s="7"/>
      <c r="IZ947" s="7"/>
      <c r="JA947" s="7"/>
      <c r="JB947" s="7"/>
      <c r="JC947" s="7"/>
      <c r="JD947" s="7"/>
      <c r="JE947" s="7"/>
      <c r="JF947" s="7"/>
      <c r="JG947" s="7"/>
      <c r="JH947" s="7"/>
      <c r="JI947" s="7"/>
      <c r="JJ947" s="7"/>
      <c r="JK947" s="7"/>
      <c r="JL947" s="7"/>
      <c r="JM947" s="7"/>
      <c r="JN947" s="7"/>
      <c r="JO947" s="7"/>
      <c r="JP947" s="7"/>
      <c r="JQ947" s="7"/>
      <c r="JR947" s="7"/>
      <c r="JS947" s="7"/>
      <c r="JT947" s="7"/>
      <c r="JU947" s="7"/>
      <c r="JV947" s="7"/>
      <c r="JW947" s="7"/>
      <c r="JX947" s="7"/>
      <c r="JY947" s="7"/>
      <c r="JZ947" s="7"/>
      <c r="KA947" s="7"/>
      <c r="KB947" s="7"/>
      <c r="KC947" s="7"/>
      <c r="KD947" s="7"/>
      <c r="KE947" s="7"/>
      <c r="KF947" s="7"/>
      <c r="KG947" s="7"/>
      <c r="KH947" s="7"/>
      <c r="KI947" s="7"/>
      <c r="KJ947" s="7"/>
      <c r="KK947" s="7"/>
      <c r="KL947" s="7"/>
      <c r="KM947" s="7"/>
      <c r="KN947" s="7"/>
      <c r="KO947" s="7"/>
      <c r="KP947" s="7"/>
      <c r="KQ947" s="7"/>
      <c r="KR947" s="7"/>
      <c r="KS947" s="7"/>
      <c r="KT947" s="7"/>
      <c r="KU947" s="7"/>
      <c r="KV947" s="7"/>
      <c r="KW947" s="7"/>
      <c r="KX947" s="7"/>
      <c r="KY947" s="7"/>
      <c r="KZ947" s="7"/>
      <c r="LA947" s="7"/>
      <c r="LB947" s="7"/>
      <c r="LC947" s="7"/>
      <c r="LD947" s="7"/>
      <c r="LE947" s="7"/>
      <c r="LF947" s="7"/>
      <c r="LG947" s="7"/>
      <c r="LH947" s="7"/>
      <c r="LI947" s="7"/>
      <c r="LJ947" s="7"/>
      <c r="LK947" s="7"/>
      <c r="LL947" s="7"/>
      <c r="LM947" s="7"/>
      <c r="LN947" s="7"/>
      <c r="LO947" s="7"/>
      <c r="LP947" s="7"/>
      <c r="LQ947" s="7"/>
      <c r="LR947" s="7"/>
      <c r="LS947" s="7"/>
      <c r="LT947" s="7"/>
      <c r="LU947" s="7"/>
      <c r="LV947" s="7"/>
      <c r="LW947" s="7"/>
      <c r="LX947" s="7"/>
      <c r="LY947" s="7"/>
      <c r="LZ947" s="7"/>
      <c r="MA947" s="7"/>
      <c r="MB947" s="7"/>
      <c r="MC947" s="7"/>
      <c r="MD947" s="7"/>
      <c r="ME947" s="7"/>
      <c r="MF947" s="7"/>
      <c r="MG947" s="7"/>
      <c r="MH947" s="7"/>
      <c r="MI947" s="7"/>
      <c r="MJ947" s="7"/>
      <c r="MK947" s="7"/>
      <c r="ML947" s="7"/>
      <c r="MM947" s="7"/>
      <c r="MN947" s="7"/>
      <c r="MO947" s="7"/>
      <c r="MP947" s="7"/>
      <c r="MQ947" s="7"/>
      <c r="MR947" s="7"/>
      <c r="MS947" s="7"/>
      <c r="MT947" s="7"/>
      <c r="MU947" s="7"/>
      <c r="MV947" s="7"/>
      <c r="MW947" s="7"/>
      <c r="MX947" s="7"/>
      <c r="MY947" s="7"/>
      <c r="MZ947" s="7"/>
      <c r="NA947" s="7"/>
      <c r="NB947" s="7"/>
      <c r="NC947" s="7"/>
      <c r="ND947" s="7"/>
      <c r="NE947" s="7"/>
      <c r="NF947" s="7"/>
      <c r="NG947" s="7"/>
      <c r="NH947" s="7"/>
      <c r="NI947" s="7"/>
      <c r="NJ947" s="7"/>
      <c r="NK947" s="7"/>
      <c r="NL947" s="7"/>
      <c r="NM947" s="7"/>
      <c r="NN947" s="7"/>
      <c r="NO947" s="7"/>
      <c r="NP947" s="7"/>
      <c r="NQ947" s="7"/>
      <c r="NR947" s="7"/>
      <c r="NS947" s="7"/>
      <c r="NT947" s="7"/>
      <c r="NU947" s="7"/>
      <c r="NV947" s="7"/>
      <c r="NW947" s="7"/>
      <c r="NX947" s="7"/>
      <c r="NY947" s="7"/>
      <c r="NZ947" s="7"/>
      <c r="OA947" s="7"/>
      <c r="OB947" s="7"/>
      <c r="OC947" s="7"/>
      <c r="OD947" s="7"/>
      <c r="OE947" s="7"/>
      <c r="OF947" s="7"/>
      <c r="OG947" s="7"/>
      <c r="OH947" s="7"/>
      <c r="OI947" s="7"/>
      <c r="OJ947" s="7"/>
      <c r="OK947" s="7"/>
      <c r="OL947" s="7"/>
      <c r="OM947" s="7"/>
      <c r="ON947" s="7"/>
      <c r="OO947" s="7"/>
      <c r="OP947" s="7"/>
      <c r="OQ947" s="7"/>
      <c r="OR947" s="7"/>
      <c r="OS947" s="7"/>
      <c r="OT947" s="7"/>
      <c r="OU947" s="7"/>
      <c r="OV947" s="7"/>
      <c r="OW947" s="7"/>
      <c r="OX947" s="7"/>
      <c r="OY947" s="7"/>
      <c r="OZ947" s="7"/>
      <c r="PA947" s="7"/>
      <c r="PB947" s="7"/>
      <c r="PC947" s="7"/>
      <c r="PD947" s="7"/>
      <c r="PE947" s="7"/>
      <c r="PF947" s="7"/>
      <c r="PG947" s="7"/>
      <c r="PH947" s="7"/>
      <c r="PI947" s="7"/>
      <c r="PJ947" s="7"/>
      <c r="PK947" s="7"/>
      <c r="PL947" s="7"/>
      <c r="PM947" s="7"/>
      <c r="PN947" s="7"/>
      <c r="PO947" s="7"/>
      <c r="PP947" s="7"/>
      <c r="PQ947" s="7"/>
      <c r="PR947" s="7"/>
      <c r="PS947" s="7"/>
      <c r="PT947" s="7"/>
      <c r="PU947" s="7"/>
      <c r="PV947" s="7"/>
      <c r="PW947" s="7"/>
      <c r="PX947" s="7"/>
      <c r="PY947" s="7"/>
      <c r="PZ947" s="7"/>
      <c r="QA947" s="7"/>
      <c r="QB947" s="7"/>
      <c r="QC947" s="7"/>
      <c r="QD947" s="7"/>
      <c r="QE947" s="7"/>
      <c r="QF947" s="7"/>
      <c r="QG947" s="7"/>
      <c r="QH947" s="7"/>
      <c r="QI947" s="7"/>
      <c r="QJ947" s="7"/>
      <c r="QK947" s="7"/>
      <c r="QL947" s="7"/>
      <c r="QM947" s="7"/>
      <c r="QN947" s="7"/>
      <c r="QO947" s="7"/>
      <c r="QP947" s="7"/>
      <c r="QQ947" s="7"/>
      <c r="QR947" s="7"/>
      <c r="QS947" s="7"/>
      <c r="QT947" s="7"/>
      <c r="QU947" s="7"/>
      <c r="QV947" s="7"/>
      <c r="QW947" s="7"/>
      <c r="QX947" s="7"/>
      <c r="QY947" s="7"/>
      <c r="QZ947" s="7"/>
      <c r="RA947" s="7"/>
      <c r="RB947" s="7"/>
      <c r="RC947" s="7"/>
      <c r="RD947" s="7"/>
      <c r="RE947" s="7"/>
      <c r="RF947" s="7"/>
      <c r="RG947" s="7"/>
      <c r="RH947" s="7"/>
      <c r="RI947" s="7"/>
      <c r="RJ947" s="7"/>
      <c r="RK947" s="7"/>
      <c r="RL947" s="7"/>
      <c r="RM947" s="7"/>
      <c r="RN947" s="7"/>
      <c r="RO947" s="7"/>
      <c r="RP947" s="7"/>
      <c r="RQ947" s="7"/>
      <c r="RR947" s="7"/>
      <c r="RS947" s="7"/>
      <c r="RT947" s="7"/>
      <c r="RU947" s="7"/>
      <c r="RV947" s="7"/>
      <c r="RW947" s="7"/>
      <c r="RX947" s="7"/>
      <c r="RY947" s="7"/>
      <c r="RZ947" s="7"/>
      <c r="SA947" s="7"/>
      <c r="SB947" s="7"/>
      <c r="SC947" s="7"/>
      <c r="SD947" s="7"/>
      <c r="SE947" s="7"/>
      <c r="SF947" s="7"/>
      <c r="SG947" s="7"/>
      <c r="SH947" s="7"/>
      <c r="SI947" s="7"/>
      <c r="SJ947" s="7"/>
      <c r="SK947" s="7"/>
    </row>
    <row r="948" ht="14.2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  <c r="DT948" s="7"/>
      <c r="DU948" s="7"/>
      <c r="DV948" s="7"/>
      <c r="DW948" s="7"/>
      <c r="DX948" s="7"/>
      <c r="DY948" s="7"/>
      <c r="DZ948" s="7"/>
      <c r="EA948" s="7"/>
      <c r="EB948" s="7"/>
      <c r="EC948" s="7"/>
      <c r="ED948" s="7"/>
      <c r="EE948" s="7"/>
      <c r="EF948" s="7"/>
      <c r="EG948" s="7"/>
      <c r="EH948" s="7"/>
      <c r="EI948" s="7"/>
      <c r="EJ948" s="7"/>
      <c r="EK948" s="7"/>
      <c r="EL948" s="7"/>
      <c r="EM948" s="7"/>
      <c r="EN948" s="7"/>
      <c r="EO948" s="7"/>
      <c r="EP948" s="7"/>
      <c r="EQ948" s="7"/>
      <c r="ER948" s="7"/>
      <c r="ES948" s="7"/>
      <c r="ET948" s="7"/>
      <c r="EU948" s="7"/>
      <c r="EV948" s="7"/>
      <c r="EW948" s="7"/>
      <c r="EX948" s="7"/>
      <c r="EY948" s="7"/>
      <c r="EZ948" s="7"/>
      <c r="FA948" s="7"/>
      <c r="FB948" s="7"/>
      <c r="FC948" s="7"/>
      <c r="FD948" s="7"/>
      <c r="FE948" s="7"/>
      <c r="FF948" s="7"/>
      <c r="FG948" s="7"/>
      <c r="FH948" s="7"/>
      <c r="FI948" s="7"/>
      <c r="FJ948" s="7"/>
      <c r="FK948" s="7"/>
      <c r="FL948" s="7"/>
      <c r="FM948" s="7"/>
      <c r="FN948" s="7"/>
      <c r="FO948" s="7"/>
      <c r="FP948" s="7"/>
      <c r="FQ948" s="7"/>
      <c r="FR948" s="7"/>
      <c r="FS948" s="7"/>
      <c r="FT948" s="7"/>
      <c r="FU948" s="7"/>
      <c r="FV948" s="7"/>
      <c r="FW948" s="7"/>
      <c r="FX948" s="7"/>
      <c r="FY948" s="7"/>
      <c r="FZ948" s="7"/>
      <c r="GA948" s="7"/>
      <c r="GB948" s="7"/>
      <c r="GC948" s="7"/>
      <c r="GD948" s="7"/>
      <c r="GE948" s="7"/>
      <c r="GF948" s="7"/>
      <c r="GG948" s="7"/>
      <c r="GH948" s="7"/>
      <c r="GI948" s="7"/>
      <c r="GJ948" s="7"/>
      <c r="GK948" s="7"/>
      <c r="GL948" s="7"/>
      <c r="GM948" s="7"/>
      <c r="GN948" s="7"/>
      <c r="GO948" s="7"/>
      <c r="GP948" s="7"/>
      <c r="GQ948" s="7"/>
      <c r="GR948" s="7"/>
      <c r="GS948" s="7"/>
      <c r="GT948" s="7"/>
      <c r="GU948" s="7"/>
      <c r="GV948" s="7"/>
      <c r="GW948" s="7"/>
      <c r="GX948" s="7"/>
      <c r="GY948" s="7"/>
      <c r="GZ948" s="7"/>
      <c r="HA948" s="7"/>
      <c r="HB948" s="7"/>
      <c r="HC948" s="7"/>
      <c r="HD948" s="7"/>
      <c r="HE948" s="7"/>
      <c r="HF948" s="7"/>
      <c r="HG948" s="7"/>
      <c r="HH948" s="7"/>
      <c r="HI948" s="7"/>
      <c r="HJ948" s="7"/>
      <c r="HK948" s="7"/>
      <c r="HL948" s="7"/>
      <c r="HM948" s="7"/>
      <c r="HN948" s="7"/>
      <c r="HO948" s="7"/>
      <c r="HP948" s="7"/>
      <c r="HQ948" s="7"/>
      <c r="HR948" s="7"/>
      <c r="HS948" s="7"/>
      <c r="HT948" s="7"/>
      <c r="HU948" s="7"/>
      <c r="HV948" s="7"/>
      <c r="HW948" s="7"/>
      <c r="HX948" s="7"/>
      <c r="HY948" s="7"/>
      <c r="HZ948" s="7"/>
      <c r="IA948" s="7"/>
      <c r="IB948" s="7"/>
      <c r="IC948" s="7"/>
      <c r="ID948" s="7"/>
      <c r="IE948" s="7"/>
      <c r="IF948" s="7"/>
      <c r="IG948" s="7"/>
      <c r="IH948" s="7"/>
      <c r="II948" s="7"/>
      <c r="IJ948" s="7"/>
      <c r="IK948" s="7"/>
      <c r="IL948" s="7"/>
      <c r="IM948" s="7"/>
      <c r="IN948" s="7"/>
      <c r="IO948" s="7"/>
      <c r="IP948" s="7"/>
      <c r="IQ948" s="7"/>
      <c r="IR948" s="7"/>
      <c r="IS948" s="7"/>
      <c r="IT948" s="7"/>
      <c r="IU948" s="7"/>
      <c r="IV948" s="7"/>
      <c r="IW948" s="7"/>
      <c r="IX948" s="7"/>
      <c r="IY948" s="7"/>
      <c r="IZ948" s="7"/>
      <c r="JA948" s="7"/>
      <c r="JB948" s="7"/>
      <c r="JC948" s="7"/>
      <c r="JD948" s="7"/>
      <c r="JE948" s="7"/>
      <c r="JF948" s="7"/>
      <c r="JG948" s="7"/>
      <c r="JH948" s="7"/>
      <c r="JI948" s="7"/>
      <c r="JJ948" s="7"/>
      <c r="JK948" s="7"/>
      <c r="JL948" s="7"/>
      <c r="JM948" s="7"/>
      <c r="JN948" s="7"/>
      <c r="JO948" s="7"/>
      <c r="JP948" s="7"/>
      <c r="JQ948" s="7"/>
      <c r="JR948" s="7"/>
      <c r="JS948" s="7"/>
      <c r="JT948" s="7"/>
      <c r="JU948" s="7"/>
      <c r="JV948" s="7"/>
      <c r="JW948" s="7"/>
      <c r="JX948" s="7"/>
      <c r="JY948" s="7"/>
      <c r="JZ948" s="7"/>
      <c r="KA948" s="7"/>
      <c r="KB948" s="7"/>
      <c r="KC948" s="7"/>
      <c r="KD948" s="7"/>
      <c r="KE948" s="7"/>
      <c r="KF948" s="7"/>
      <c r="KG948" s="7"/>
      <c r="KH948" s="7"/>
      <c r="KI948" s="7"/>
      <c r="KJ948" s="7"/>
      <c r="KK948" s="7"/>
      <c r="KL948" s="7"/>
      <c r="KM948" s="7"/>
      <c r="KN948" s="7"/>
      <c r="KO948" s="7"/>
      <c r="KP948" s="7"/>
      <c r="KQ948" s="7"/>
      <c r="KR948" s="7"/>
      <c r="KS948" s="7"/>
      <c r="KT948" s="7"/>
      <c r="KU948" s="7"/>
      <c r="KV948" s="7"/>
      <c r="KW948" s="7"/>
      <c r="KX948" s="7"/>
      <c r="KY948" s="7"/>
      <c r="KZ948" s="7"/>
      <c r="LA948" s="7"/>
      <c r="LB948" s="7"/>
      <c r="LC948" s="7"/>
      <c r="LD948" s="7"/>
      <c r="LE948" s="7"/>
      <c r="LF948" s="7"/>
      <c r="LG948" s="7"/>
      <c r="LH948" s="7"/>
      <c r="LI948" s="7"/>
      <c r="LJ948" s="7"/>
      <c r="LK948" s="7"/>
      <c r="LL948" s="7"/>
      <c r="LM948" s="7"/>
      <c r="LN948" s="7"/>
      <c r="LO948" s="7"/>
      <c r="LP948" s="7"/>
      <c r="LQ948" s="7"/>
      <c r="LR948" s="7"/>
      <c r="LS948" s="7"/>
      <c r="LT948" s="7"/>
      <c r="LU948" s="7"/>
      <c r="LV948" s="7"/>
      <c r="LW948" s="7"/>
      <c r="LX948" s="7"/>
      <c r="LY948" s="7"/>
      <c r="LZ948" s="7"/>
      <c r="MA948" s="7"/>
      <c r="MB948" s="7"/>
      <c r="MC948" s="7"/>
      <c r="MD948" s="7"/>
      <c r="ME948" s="7"/>
      <c r="MF948" s="7"/>
      <c r="MG948" s="7"/>
      <c r="MH948" s="7"/>
      <c r="MI948" s="7"/>
      <c r="MJ948" s="7"/>
      <c r="MK948" s="7"/>
      <c r="ML948" s="7"/>
      <c r="MM948" s="7"/>
      <c r="MN948" s="7"/>
      <c r="MO948" s="7"/>
      <c r="MP948" s="7"/>
      <c r="MQ948" s="7"/>
      <c r="MR948" s="7"/>
      <c r="MS948" s="7"/>
      <c r="MT948" s="7"/>
      <c r="MU948" s="7"/>
      <c r="MV948" s="7"/>
      <c r="MW948" s="7"/>
      <c r="MX948" s="7"/>
      <c r="MY948" s="7"/>
      <c r="MZ948" s="7"/>
      <c r="NA948" s="7"/>
      <c r="NB948" s="7"/>
      <c r="NC948" s="7"/>
      <c r="ND948" s="7"/>
      <c r="NE948" s="7"/>
      <c r="NF948" s="7"/>
      <c r="NG948" s="7"/>
      <c r="NH948" s="7"/>
      <c r="NI948" s="7"/>
      <c r="NJ948" s="7"/>
      <c r="NK948" s="7"/>
      <c r="NL948" s="7"/>
      <c r="NM948" s="7"/>
      <c r="NN948" s="7"/>
      <c r="NO948" s="7"/>
      <c r="NP948" s="7"/>
      <c r="NQ948" s="7"/>
      <c r="NR948" s="7"/>
      <c r="NS948" s="7"/>
      <c r="NT948" s="7"/>
      <c r="NU948" s="7"/>
      <c r="NV948" s="7"/>
      <c r="NW948" s="7"/>
      <c r="NX948" s="7"/>
      <c r="NY948" s="7"/>
      <c r="NZ948" s="7"/>
      <c r="OA948" s="7"/>
      <c r="OB948" s="7"/>
      <c r="OC948" s="7"/>
      <c r="OD948" s="7"/>
      <c r="OE948" s="7"/>
      <c r="OF948" s="7"/>
      <c r="OG948" s="7"/>
      <c r="OH948" s="7"/>
      <c r="OI948" s="7"/>
      <c r="OJ948" s="7"/>
      <c r="OK948" s="7"/>
      <c r="OL948" s="7"/>
      <c r="OM948" s="7"/>
      <c r="ON948" s="7"/>
      <c r="OO948" s="7"/>
      <c r="OP948" s="7"/>
      <c r="OQ948" s="7"/>
      <c r="OR948" s="7"/>
      <c r="OS948" s="7"/>
      <c r="OT948" s="7"/>
      <c r="OU948" s="7"/>
      <c r="OV948" s="7"/>
      <c r="OW948" s="7"/>
      <c r="OX948" s="7"/>
      <c r="OY948" s="7"/>
      <c r="OZ948" s="7"/>
      <c r="PA948" s="7"/>
      <c r="PB948" s="7"/>
      <c r="PC948" s="7"/>
      <c r="PD948" s="7"/>
      <c r="PE948" s="7"/>
      <c r="PF948" s="7"/>
      <c r="PG948" s="7"/>
      <c r="PH948" s="7"/>
      <c r="PI948" s="7"/>
      <c r="PJ948" s="7"/>
      <c r="PK948" s="7"/>
      <c r="PL948" s="7"/>
      <c r="PM948" s="7"/>
      <c r="PN948" s="7"/>
      <c r="PO948" s="7"/>
      <c r="PP948" s="7"/>
      <c r="PQ948" s="7"/>
      <c r="PR948" s="7"/>
      <c r="PS948" s="7"/>
      <c r="PT948" s="7"/>
      <c r="PU948" s="7"/>
      <c r="PV948" s="7"/>
      <c r="PW948" s="7"/>
      <c r="PX948" s="7"/>
      <c r="PY948" s="7"/>
      <c r="PZ948" s="7"/>
      <c r="QA948" s="7"/>
      <c r="QB948" s="7"/>
      <c r="QC948" s="7"/>
      <c r="QD948" s="7"/>
      <c r="QE948" s="7"/>
      <c r="QF948" s="7"/>
      <c r="QG948" s="7"/>
      <c r="QH948" s="7"/>
      <c r="QI948" s="7"/>
      <c r="QJ948" s="7"/>
      <c r="QK948" s="7"/>
      <c r="QL948" s="7"/>
      <c r="QM948" s="7"/>
      <c r="QN948" s="7"/>
      <c r="QO948" s="7"/>
      <c r="QP948" s="7"/>
      <c r="QQ948" s="7"/>
      <c r="QR948" s="7"/>
      <c r="QS948" s="7"/>
      <c r="QT948" s="7"/>
      <c r="QU948" s="7"/>
      <c r="QV948" s="7"/>
      <c r="QW948" s="7"/>
      <c r="QX948" s="7"/>
      <c r="QY948" s="7"/>
      <c r="QZ948" s="7"/>
      <c r="RA948" s="7"/>
      <c r="RB948" s="7"/>
      <c r="RC948" s="7"/>
      <c r="RD948" s="7"/>
      <c r="RE948" s="7"/>
      <c r="RF948" s="7"/>
      <c r="RG948" s="7"/>
      <c r="RH948" s="7"/>
      <c r="RI948" s="7"/>
      <c r="RJ948" s="7"/>
      <c r="RK948" s="7"/>
      <c r="RL948" s="7"/>
      <c r="RM948" s="7"/>
      <c r="RN948" s="7"/>
      <c r="RO948" s="7"/>
      <c r="RP948" s="7"/>
      <c r="RQ948" s="7"/>
      <c r="RR948" s="7"/>
      <c r="RS948" s="7"/>
      <c r="RT948" s="7"/>
      <c r="RU948" s="7"/>
      <c r="RV948" s="7"/>
      <c r="RW948" s="7"/>
      <c r="RX948" s="7"/>
      <c r="RY948" s="7"/>
      <c r="RZ948" s="7"/>
      <c r="SA948" s="7"/>
      <c r="SB948" s="7"/>
      <c r="SC948" s="7"/>
      <c r="SD948" s="7"/>
      <c r="SE948" s="7"/>
      <c r="SF948" s="7"/>
      <c r="SG948" s="7"/>
      <c r="SH948" s="7"/>
      <c r="SI948" s="7"/>
      <c r="SJ948" s="7"/>
      <c r="SK948" s="7"/>
    </row>
    <row r="949" ht="14.2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  <c r="DT949" s="7"/>
      <c r="DU949" s="7"/>
      <c r="DV949" s="7"/>
      <c r="DW949" s="7"/>
      <c r="DX949" s="7"/>
      <c r="DY949" s="7"/>
      <c r="DZ949" s="7"/>
      <c r="EA949" s="7"/>
      <c r="EB949" s="7"/>
      <c r="EC949" s="7"/>
      <c r="ED949" s="7"/>
      <c r="EE949" s="7"/>
      <c r="EF949" s="7"/>
      <c r="EG949" s="7"/>
      <c r="EH949" s="7"/>
      <c r="EI949" s="7"/>
      <c r="EJ949" s="7"/>
      <c r="EK949" s="7"/>
      <c r="EL949" s="7"/>
      <c r="EM949" s="7"/>
      <c r="EN949" s="7"/>
      <c r="EO949" s="7"/>
      <c r="EP949" s="7"/>
      <c r="EQ949" s="7"/>
      <c r="ER949" s="7"/>
      <c r="ES949" s="7"/>
      <c r="ET949" s="7"/>
      <c r="EU949" s="7"/>
      <c r="EV949" s="7"/>
      <c r="EW949" s="7"/>
      <c r="EX949" s="7"/>
      <c r="EY949" s="7"/>
      <c r="EZ949" s="7"/>
      <c r="FA949" s="7"/>
      <c r="FB949" s="7"/>
      <c r="FC949" s="7"/>
      <c r="FD949" s="7"/>
      <c r="FE949" s="7"/>
      <c r="FF949" s="7"/>
      <c r="FG949" s="7"/>
      <c r="FH949" s="7"/>
      <c r="FI949" s="7"/>
      <c r="FJ949" s="7"/>
      <c r="FK949" s="7"/>
      <c r="FL949" s="7"/>
      <c r="FM949" s="7"/>
      <c r="FN949" s="7"/>
      <c r="FO949" s="7"/>
      <c r="FP949" s="7"/>
      <c r="FQ949" s="7"/>
      <c r="FR949" s="7"/>
      <c r="FS949" s="7"/>
      <c r="FT949" s="7"/>
      <c r="FU949" s="7"/>
      <c r="FV949" s="7"/>
      <c r="FW949" s="7"/>
      <c r="FX949" s="7"/>
      <c r="FY949" s="7"/>
      <c r="FZ949" s="7"/>
      <c r="GA949" s="7"/>
      <c r="GB949" s="7"/>
      <c r="GC949" s="7"/>
      <c r="GD949" s="7"/>
      <c r="GE949" s="7"/>
      <c r="GF949" s="7"/>
      <c r="GG949" s="7"/>
      <c r="GH949" s="7"/>
      <c r="GI949" s="7"/>
      <c r="GJ949" s="7"/>
      <c r="GK949" s="7"/>
      <c r="GL949" s="7"/>
      <c r="GM949" s="7"/>
      <c r="GN949" s="7"/>
      <c r="GO949" s="7"/>
      <c r="GP949" s="7"/>
      <c r="GQ949" s="7"/>
      <c r="GR949" s="7"/>
      <c r="GS949" s="7"/>
      <c r="GT949" s="7"/>
      <c r="GU949" s="7"/>
      <c r="GV949" s="7"/>
      <c r="GW949" s="7"/>
      <c r="GX949" s="7"/>
      <c r="GY949" s="7"/>
      <c r="GZ949" s="7"/>
      <c r="HA949" s="7"/>
      <c r="HB949" s="7"/>
      <c r="HC949" s="7"/>
      <c r="HD949" s="7"/>
      <c r="HE949" s="7"/>
      <c r="HF949" s="7"/>
      <c r="HG949" s="7"/>
      <c r="HH949" s="7"/>
      <c r="HI949" s="7"/>
      <c r="HJ949" s="7"/>
      <c r="HK949" s="7"/>
      <c r="HL949" s="7"/>
      <c r="HM949" s="7"/>
      <c r="HN949" s="7"/>
      <c r="HO949" s="7"/>
      <c r="HP949" s="7"/>
      <c r="HQ949" s="7"/>
      <c r="HR949" s="7"/>
      <c r="HS949" s="7"/>
      <c r="HT949" s="7"/>
      <c r="HU949" s="7"/>
      <c r="HV949" s="7"/>
      <c r="HW949" s="7"/>
      <c r="HX949" s="7"/>
      <c r="HY949" s="7"/>
      <c r="HZ949" s="7"/>
      <c r="IA949" s="7"/>
      <c r="IB949" s="7"/>
      <c r="IC949" s="7"/>
      <c r="ID949" s="7"/>
      <c r="IE949" s="7"/>
      <c r="IF949" s="7"/>
      <c r="IG949" s="7"/>
      <c r="IH949" s="7"/>
      <c r="II949" s="7"/>
      <c r="IJ949" s="7"/>
      <c r="IK949" s="7"/>
      <c r="IL949" s="7"/>
      <c r="IM949" s="7"/>
      <c r="IN949" s="7"/>
      <c r="IO949" s="7"/>
      <c r="IP949" s="7"/>
      <c r="IQ949" s="7"/>
      <c r="IR949" s="7"/>
      <c r="IS949" s="7"/>
      <c r="IT949" s="7"/>
      <c r="IU949" s="7"/>
      <c r="IV949" s="7"/>
      <c r="IW949" s="7"/>
      <c r="IX949" s="7"/>
      <c r="IY949" s="7"/>
      <c r="IZ949" s="7"/>
      <c r="JA949" s="7"/>
      <c r="JB949" s="7"/>
      <c r="JC949" s="7"/>
      <c r="JD949" s="7"/>
      <c r="JE949" s="7"/>
      <c r="JF949" s="7"/>
      <c r="JG949" s="7"/>
      <c r="JH949" s="7"/>
      <c r="JI949" s="7"/>
      <c r="JJ949" s="7"/>
      <c r="JK949" s="7"/>
      <c r="JL949" s="7"/>
      <c r="JM949" s="7"/>
      <c r="JN949" s="7"/>
      <c r="JO949" s="7"/>
      <c r="JP949" s="7"/>
      <c r="JQ949" s="7"/>
      <c r="JR949" s="7"/>
      <c r="JS949" s="7"/>
      <c r="JT949" s="7"/>
      <c r="JU949" s="7"/>
      <c r="JV949" s="7"/>
      <c r="JW949" s="7"/>
      <c r="JX949" s="7"/>
      <c r="JY949" s="7"/>
      <c r="JZ949" s="7"/>
      <c r="KA949" s="7"/>
      <c r="KB949" s="7"/>
      <c r="KC949" s="7"/>
      <c r="KD949" s="7"/>
      <c r="KE949" s="7"/>
      <c r="KF949" s="7"/>
      <c r="KG949" s="7"/>
      <c r="KH949" s="7"/>
      <c r="KI949" s="7"/>
      <c r="KJ949" s="7"/>
      <c r="KK949" s="7"/>
      <c r="KL949" s="7"/>
      <c r="KM949" s="7"/>
      <c r="KN949" s="7"/>
      <c r="KO949" s="7"/>
      <c r="KP949" s="7"/>
      <c r="KQ949" s="7"/>
      <c r="KR949" s="7"/>
      <c r="KS949" s="7"/>
      <c r="KT949" s="7"/>
      <c r="KU949" s="7"/>
      <c r="KV949" s="7"/>
      <c r="KW949" s="7"/>
      <c r="KX949" s="7"/>
      <c r="KY949" s="7"/>
      <c r="KZ949" s="7"/>
      <c r="LA949" s="7"/>
      <c r="LB949" s="7"/>
      <c r="LC949" s="7"/>
      <c r="LD949" s="7"/>
      <c r="LE949" s="7"/>
      <c r="LF949" s="7"/>
      <c r="LG949" s="7"/>
      <c r="LH949" s="7"/>
      <c r="LI949" s="7"/>
      <c r="LJ949" s="7"/>
      <c r="LK949" s="7"/>
      <c r="LL949" s="7"/>
      <c r="LM949" s="7"/>
      <c r="LN949" s="7"/>
      <c r="LO949" s="7"/>
      <c r="LP949" s="7"/>
      <c r="LQ949" s="7"/>
      <c r="LR949" s="7"/>
      <c r="LS949" s="7"/>
      <c r="LT949" s="7"/>
      <c r="LU949" s="7"/>
      <c r="LV949" s="7"/>
      <c r="LW949" s="7"/>
      <c r="LX949" s="7"/>
      <c r="LY949" s="7"/>
      <c r="LZ949" s="7"/>
      <c r="MA949" s="7"/>
      <c r="MB949" s="7"/>
      <c r="MC949" s="7"/>
      <c r="MD949" s="7"/>
      <c r="ME949" s="7"/>
      <c r="MF949" s="7"/>
      <c r="MG949" s="7"/>
      <c r="MH949" s="7"/>
      <c r="MI949" s="7"/>
      <c r="MJ949" s="7"/>
      <c r="MK949" s="7"/>
      <c r="ML949" s="7"/>
      <c r="MM949" s="7"/>
      <c r="MN949" s="7"/>
      <c r="MO949" s="7"/>
      <c r="MP949" s="7"/>
      <c r="MQ949" s="7"/>
      <c r="MR949" s="7"/>
      <c r="MS949" s="7"/>
      <c r="MT949" s="7"/>
      <c r="MU949" s="7"/>
      <c r="MV949" s="7"/>
      <c r="MW949" s="7"/>
      <c r="MX949" s="7"/>
      <c r="MY949" s="7"/>
      <c r="MZ949" s="7"/>
      <c r="NA949" s="7"/>
      <c r="NB949" s="7"/>
      <c r="NC949" s="7"/>
      <c r="ND949" s="7"/>
      <c r="NE949" s="7"/>
      <c r="NF949" s="7"/>
      <c r="NG949" s="7"/>
      <c r="NH949" s="7"/>
      <c r="NI949" s="7"/>
      <c r="NJ949" s="7"/>
      <c r="NK949" s="7"/>
      <c r="NL949" s="7"/>
      <c r="NM949" s="7"/>
      <c r="NN949" s="7"/>
      <c r="NO949" s="7"/>
      <c r="NP949" s="7"/>
      <c r="NQ949" s="7"/>
      <c r="NR949" s="7"/>
      <c r="NS949" s="7"/>
      <c r="NT949" s="7"/>
      <c r="NU949" s="7"/>
      <c r="NV949" s="7"/>
      <c r="NW949" s="7"/>
      <c r="NX949" s="7"/>
      <c r="NY949" s="7"/>
      <c r="NZ949" s="7"/>
      <c r="OA949" s="7"/>
      <c r="OB949" s="7"/>
      <c r="OC949" s="7"/>
      <c r="OD949" s="7"/>
      <c r="OE949" s="7"/>
      <c r="OF949" s="7"/>
      <c r="OG949" s="7"/>
      <c r="OH949" s="7"/>
      <c r="OI949" s="7"/>
      <c r="OJ949" s="7"/>
      <c r="OK949" s="7"/>
      <c r="OL949" s="7"/>
      <c r="OM949" s="7"/>
      <c r="ON949" s="7"/>
      <c r="OO949" s="7"/>
      <c r="OP949" s="7"/>
      <c r="OQ949" s="7"/>
      <c r="OR949" s="7"/>
      <c r="OS949" s="7"/>
      <c r="OT949" s="7"/>
      <c r="OU949" s="7"/>
      <c r="OV949" s="7"/>
      <c r="OW949" s="7"/>
      <c r="OX949" s="7"/>
      <c r="OY949" s="7"/>
      <c r="OZ949" s="7"/>
      <c r="PA949" s="7"/>
      <c r="PB949" s="7"/>
      <c r="PC949" s="7"/>
      <c r="PD949" s="7"/>
      <c r="PE949" s="7"/>
      <c r="PF949" s="7"/>
      <c r="PG949" s="7"/>
      <c r="PH949" s="7"/>
      <c r="PI949" s="7"/>
      <c r="PJ949" s="7"/>
      <c r="PK949" s="7"/>
      <c r="PL949" s="7"/>
      <c r="PM949" s="7"/>
      <c r="PN949" s="7"/>
      <c r="PO949" s="7"/>
      <c r="PP949" s="7"/>
      <c r="PQ949" s="7"/>
      <c r="PR949" s="7"/>
      <c r="PS949" s="7"/>
      <c r="PT949" s="7"/>
      <c r="PU949" s="7"/>
      <c r="PV949" s="7"/>
      <c r="PW949" s="7"/>
      <c r="PX949" s="7"/>
      <c r="PY949" s="7"/>
      <c r="PZ949" s="7"/>
      <c r="QA949" s="7"/>
      <c r="QB949" s="7"/>
      <c r="QC949" s="7"/>
      <c r="QD949" s="7"/>
      <c r="QE949" s="7"/>
      <c r="QF949" s="7"/>
      <c r="QG949" s="7"/>
      <c r="QH949" s="7"/>
      <c r="QI949" s="7"/>
      <c r="QJ949" s="7"/>
      <c r="QK949" s="7"/>
      <c r="QL949" s="7"/>
      <c r="QM949" s="7"/>
      <c r="QN949" s="7"/>
      <c r="QO949" s="7"/>
      <c r="QP949" s="7"/>
      <c r="QQ949" s="7"/>
      <c r="QR949" s="7"/>
      <c r="QS949" s="7"/>
      <c r="QT949" s="7"/>
      <c r="QU949" s="7"/>
      <c r="QV949" s="7"/>
      <c r="QW949" s="7"/>
      <c r="QX949" s="7"/>
      <c r="QY949" s="7"/>
      <c r="QZ949" s="7"/>
      <c r="RA949" s="7"/>
      <c r="RB949" s="7"/>
      <c r="RC949" s="7"/>
      <c r="RD949" s="7"/>
      <c r="RE949" s="7"/>
      <c r="RF949" s="7"/>
      <c r="RG949" s="7"/>
      <c r="RH949" s="7"/>
      <c r="RI949" s="7"/>
      <c r="RJ949" s="7"/>
      <c r="RK949" s="7"/>
      <c r="RL949" s="7"/>
      <c r="RM949" s="7"/>
      <c r="RN949" s="7"/>
      <c r="RO949" s="7"/>
      <c r="RP949" s="7"/>
      <c r="RQ949" s="7"/>
      <c r="RR949" s="7"/>
      <c r="RS949" s="7"/>
      <c r="RT949" s="7"/>
      <c r="RU949" s="7"/>
      <c r="RV949" s="7"/>
      <c r="RW949" s="7"/>
      <c r="RX949" s="7"/>
      <c r="RY949" s="7"/>
      <c r="RZ949" s="7"/>
      <c r="SA949" s="7"/>
      <c r="SB949" s="7"/>
      <c r="SC949" s="7"/>
      <c r="SD949" s="7"/>
      <c r="SE949" s="7"/>
      <c r="SF949" s="7"/>
      <c r="SG949" s="7"/>
      <c r="SH949" s="7"/>
      <c r="SI949" s="7"/>
      <c r="SJ949" s="7"/>
      <c r="SK949" s="7"/>
    </row>
    <row r="950" ht="14.2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  <c r="DT950" s="7"/>
      <c r="DU950" s="7"/>
      <c r="DV950" s="7"/>
      <c r="DW950" s="7"/>
      <c r="DX950" s="7"/>
      <c r="DY950" s="7"/>
      <c r="DZ950" s="7"/>
      <c r="EA950" s="7"/>
      <c r="EB950" s="7"/>
      <c r="EC950" s="7"/>
      <c r="ED950" s="7"/>
      <c r="EE950" s="7"/>
      <c r="EF950" s="7"/>
      <c r="EG950" s="7"/>
      <c r="EH950" s="7"/>
      <c r="EI950" s="7"/>
      <c r="EJ950" s="7"/>
      <c r="EK950" s="7"/>
      <c r="EL950" s="7"/>
      <c r="EM950" s="7"/>
      <c r="EN950" s="7"/>
      <c r="EO950" s="7"/>
      <c r="EP950" s="7"/>
      <c r="EQ950" s="7"/>
      <c r="ER950" s="7"/>
      <c r="ES950" s="7"/>
      <c r="ET950" s="7"/>
      <c r="EU950" s="7"/>
      <c r="EV950" s="7"/>
      <c r="EW950" s="7"/>
      <c r="EX950" s="7"/>
      <c r="EY950" s="7"/>
      <c r="EZ950" s="7"/>
      <c r="FA950" s="7"/>
      <c r="FB950" s="7"/>
      <c r="FC950" s="7"/>
      <c r="FD950" s="7"/>
      <c r="FE950" s="7"/>
      <c r="FF950" s="7"/>
      <c r="FG950" s="7"/>
      <c r="FH950" s="7"/>
      <c r="FI950" s="7"/>
      <c r="FJ950" s="7"/>
      <c r="FK950" s="7"/>
      <c r="FL950" s="7"/>
      <c r="FM950" s="7"/>
      <c r="FN950" s="7"/>
      <c r="FO950" s="7"/>
      <c r="FP950" s="7"/>
      <c r="FQ950" s="7"/>
      <c r="FR950" s="7"/>
      <c r="FS950" s="7"/>
      <c r="FT950" s="7"/>
      <c r="FU950" s="7"/>
      <c r="FV950" s="7"/>
      <c r="FW950" s="7"/>
      <c r="FX950" s="7"/>
      <c r="FY950" s="7"/>
      <c r="FZ950" s="7"/>
      <c r="GA950" s="7"/>
      <c r="GB950" s="7"/>
      <c r="GC950" s="7"/>
      <c r="GD950" s="7"/>
      <c r="GE950" s="7"/>
      <c r="GF950" s="7"/>
      <c r="GG950" s="7"/>
      <c r="GH950" s="7"/>
      <c r="GI950" s="7"/>
      <c r="GJ950" s="7"/>
      <c r="GK950" s="7"/>
      <c r="GL950" s="7"/>
      <c r="GM950" s="7"/>
      <c r="GN950" s="7"/>
      <c r="GO950" s="7"/>
      <c r="GP950" s="7"/>
      <c r="GQ950" s="7"/>
      <c r="GR950" s="7"/>
      <c r="GS950" s="7"/>
      <c r="GT950" s="7"/>
      <c r="GU950" s="7"/>
      <c r="GV950" s="7"/>
      <c r="GW950" s="7"/>
      <c r="GX950" s="7"/>
      <c r="GY950" s="7"/>
      <c r="GZ950" s="7"/>
      <c r="HA950" s="7"/>
      <c r="HB950" s="7"/>
      <c r="HC950" s="7"/>
      <c r="HD950" s="7"/>
      <c r="HE950" s="7"/>
      <c r="HF950" s="7"/>
      <c r="HG950" s="7"/>
      <c r="HH950" s="7"/>
      <c r="HI950" s="7"/>
      <c r="HJ950" s="7"/>
      <c r="HK950" s="7"/>
      <c r="HL950" s="7"/>
      <c r="HM950" s="7"/>
      <c r="HN950" s="7"/>
      <c r="HO950" s="7"/>
      <c r="HP950" s="7"/>
      <c r="HQ950" s="7"/>
      <c r="HR950" s="7"/>
      <c r="HS950" s="7"/>
      <c r="HT950" s="7"/>
      <c r="HU950" s="7"/>
      <c r="HV950" s="7"/>
      <c r="HW950" s="7"/>
      <c r="HX950" s="7"/>
      <c r="HY950" s="7"/>
      <c r="HZ950" s="7"/>
      <c r="IA950" s="7"/>
      <c r="IB950" s="7"/>
      <c r="IC950" s="7"/>
      <c r="ID950" s="7"/>
      <c r="IE950" s="7"/>
      <c r="IF950" s="7"/>
      <c r="IG950" s="7"/>
      <c r="IH950" s="7"/>
      <c r="II950" s="7"/>
      <c r="IJ950" s="7"/>
      <c r="IK950" s="7"/>
      <c r="IL950" s="7"/>
      <c r="IM950" s="7"/>
      <c r="IN950" s="7"/>
      <c r="IO950" s="7"/>
      <c r="IP950" s="7"/>
      <c r="IQ950" s="7"/>
      <c r="IR950" s="7"/>
      <c r="IS950" s="7"/>
      <c r="IT950" s="7"/>
      <c r="IU950" s="7"/>
      <c r="IV950" s="7"/>
      <c r="IW950" s="7"/>
      <c r="IX950" s="7"/>
      <c r="IY950" s="7"/>
      <c r="IZ950" s="7"/>
      <c r="JA950" s="7"/>
      <c r="JB950" s="7"/>
      <c r="JC950" s="7"/>
      <c r="JD950" s="7"/>
      <c r="JE950" s="7"/>
      <c r="JF950" s="7"/>
      <c r="JG950" s="7"/>
      <c r="JH950" s="7"/>
      <c r="JI950" s="7"/>
      <c r="JJ950" s="7"/>
      <c r="JK950" s="7"/>
      <c r="JL950" s="7"/>
      <c r="JM950" s="7"/>
      <c r="JN950" s="7"/>
      <c r="JO950" s="7"/>
      <c r="JP950" s="7"/>
      <c r="JQ950" s="7"/>
      <c r="JR950" s="7"/>
      <c r="JS950" s="7"/>
      <c r="JT950" s="7"/>
      <c r="JU950" s="7"/>
      <c r="JV950" s="7"/>
      <c r="JW950" s="7"/>
      <c r="JX950" s="7"/>
      <c r="JY950" s="7"/>
      <c r="JZ950" s="7"/>
      <c r="KA950" s="7"/>
      <c r="KB950" s="7"/>
      <c r="KC950" s="7"/>
      <c r="KD950" s="7"/>
      <c r="KE950" s="7"/>
      <c r="KF950" s="7"/>
      <c r="KG950" s="7"/>
      <c r="KH950" s="7"/>
      <c r="KI950" s="7"/>
      <c r="KJ950" s="7"/>
      <c r="KK950" s="7"/>
      <c r="KL950" s="7"/>
      <c r="KM950" s="7"/>
      <c r="KN950" s="7"/>
      <c r="KO950" s="7"/>
      <c r="KP950" s="7"/>
      <c r="KQ950" s="7"/>
      <c r="KR950" s="7"/>
      <c r="KS950" s="7"/>
      <c r="KT950" s="7"/>
      <c r="KU950" s="7"/>
      <c r="KV950" s="7"/>
      <c r="KW950" s="7"/>
      <c r="KX950" s="7"/>
      <c r="KY950" s="7"/>
      <c r="KZ950" s="7"/>
      <c r="LA950" s="7"/>
      <c r="LB950" s="7"/>
      <c r="LC950" s="7"/>
      <c r="LD950" s="7"/>
      <c r="LE950" s="7"/>
      <c r="LF950" s="7"/>
      <c r="LG950" s="7"/>
      <c r="LH950" s="7"/>
      <c r="LI950" s="7"/>
      <c r="LJ950" s="7"/>
      <c r="LK950" s="7"/>
      <c r="LL950" s="7"/>
      <c r="LM950" s="7"/>
      <c r="LN950" s="7"/>
      <c r="LO950" s="7"/>
      <c r="LP950" s="7"/>
      <c r="LQ950" s="7"/>
      <c r="LR950" s="7"/>
      <c r="LS950" s="7"/>
      <c r="LT950" s="7"/>
      <c r="LU950" s="7"/>
      <c r="LV950" s="7"/>
      <c r="LW950" s="7"/>
      <c r="LX950" s="7"/>
      <c r="LY950" s="7"/>
      <c r="LZ950" s="7"/>
      <c r="MA950" s="7"/>
      <c r="MB950" s="7"/>
      <c r="MC950" s="7"/>
      <c r="MD950" s="7"/>
      <c r="ME950" s="7"/>
      <c r="MF950" s="7"/>
      <c r="MG950" s="7"/>
      <c r="MH950" s="7"/>
      <c r="MI950" s="7"/>
      <c r="MJ950" s="7"/>
      <c r="MK950" s="7"/>
      <c r="ML950" s="7"/>
      <c r="MM950" s="7"/>
      <c r="MN950" s="7"/>
      <c r="MO950" s="7"/>
      <c r="MP950" s="7"/>
      <c r="MQ950" s="7"/>
      <c r="MR950" s="7"/>
      <c r="MS950" s="7"/>
      <c r="MT950" s="7"/>
      <c r="MU950" s="7"/>
      <c r="MV950" s="7"/>
      <c r="MW950" s="7"/>
      <c r="MX950" s="7"/>
      <c r="MY950" s="7"/>
      <c r="MZ950" s="7"/>
      <c r="NA950" s="7"/>
      <c r="NB950" s="7"/>
      <c r="NC950" s="7"/>
      <c r="ND950" s="7"/>
      <c r="NE950" s="7"/>
      <c r="NF950" s="7"/>
      <c r="NG950" s="7"/>
      <c r="NH950" s="7"/>
      <c r="NI950" s="7"/>
      <c r="NJ950" s="7"/>
      <c r="NK950" s="7"/>
      <c r="NL950" s="7"/>
      <c r="NM950" s="7"/>
      <c r="NN950" s="7"/>
      <c r="NO950" s="7"/>
      <c r="NP950" s="7"/>
      <c r="NQ950" s="7"/>
      <c r="NR950" s="7"/>
      <c r="NS950" s="7"/>
      <c r="NT950" s="7"/>
      <c r="NU950" s="7"/>
      <c r="NV950" s="7"/>
      <c r="NW950" s="7"/>
      <c r="NX950" s="7"/>
      <c r="NY950" s="7"/>
      <c r="NZ950" s="7"/>
      <c r="OA950" s="7"/>
      <c r="OB950" s="7"/>
      <c r="OC950" s="7"/>
      <c r="OD950" s="7"/>
      <c r="OE950" s="7"/>
      <c r="OF950" s="7"/>
      <c r="OG950" s="7"/>
      <c r="OH950" s="7"/>
      <c r="OI950" s="7"/>
      <c r="OJ950" s="7"/>
      <c r="OK950" s="7"/>
      <c r="OL950" s="7"/>
      <c r="OM950" s="7"/>
      <c r="ON950" s="7"/>
      <c r="OO950" s="7"/>
      <c r="OP950" s="7"/>
      <c r="OQ950" s="7"/>
      <c r="OR950" s="7"/>
      <c r="OS950" s="7"/>
      <c r="OT950" s="7"/>
      <c r="OU950" s="7"/>
      <c r="OV950" s="7"/>
      <c r="OW950" s="7"/>
      <c r="OX950" s="7"/>
      <c r="OY950" s="7"/>
      <c r="OZ950" s="7"/>
      <c r="PA950" s="7"/>
      <c r="PB950" s="7"/>
      <c r="PC950" s="7"/>
      <c r="PD950" s="7"/>
      <c r="PE950" s="7"/>
      <c r="PF950" s="7"/>
      <c r="PG950" s="7"/>
      <c r="PH950" s="7"/>
      <c r="PI950" s="7"/>
      <c r="PJ950" s="7"/>
      <c r="PK950" s="7"/>
      <c r="PL950" s="7"/>
      <c r="PM950" s="7"/>
      <c r="PN950" s="7"/>
      <c r="PO950" s="7"/>
      <c r="PP950" s="7"/>
      <c r="PQ950" s="7"/>
      <c r="PR950" s="7"/>
      <c r="PS950" s="7"/>
      <c r="PT950" s="7"/>
      <c r="PU950" s="7"/>
      <c r="PV950" s="7"/>
      <c r="PW950" s="7"/>
      <c r="PX950" s="7"/>
      <c r="PY950" s="7"/>
      <c r="PZ950" s="7"/>
      <c r="QA950" s="7"/>
      <c r="QB950" s="7"/>
      <c r="QC950" s="7"/>
      <c r="QD950" s="7"/>
      <c r="QE950" s="7"/>
      <c r="QF950" s="7"/>
      <c r="QG950" s="7"/>
      <c r="QH950" s="7"/>
      <c r="QI950" s="7"/>
      <c r="QJ950" s="7"/>
      <c r="QK950" s="7"/>
      <c r="QL950" s="7"/>
      <c r="QM950" s="7"/>
      <c r="QN950" s="7"/>
      <c r="QO950" s="7"/>
      <c r="QP950" s="7"/>
      <c r="QQ950" s="7"/>
      <c r="QR950" s="7"/>
      <c r="QS950" s="7"/>
      <c r="QT950" s="7"/>
      <c r="QU950" s="7"/>
      <c r="QV950" s="7"/>
      <c r="QW950" s="7"/>
      <c r="QX950" s="7"/>
      <c r="QY950" s="7"/>
      <c r="QZ950" s="7"/>
      <c r="RA950" s="7"/>
      <c r="RB950" s="7"/>
      <c r="RC950" s="7"/>
      <c r="RD950" s="7"/>
      <c r="RE950" s="7"/>
      <c r="RF950" s="7"/>
      <c r="RG950" s="7"/>
      <c r="RH950" s="7"/>
      <c r="RI950" s="7"/>
      <c r="RJ950" s="7"/>
      <c r="RK950" s="7"/>
      <c r="RL950" s="7"/>
      <c r="RM950" s="7"/>
      <c r="RN950" s="7"/>
      <c r="RO950" s="7"/>
      <c r="RP950" s="7"/>
      <c r="RQ950" s="7"/>
      <c r="RR950" s="7"/>
      <c r="RS950" s="7"/>
      <c r="RT950" s="7"/>
      <c r="RU950" s="7"/>
      <c r="RV950" s="7"/>
      <c r="RW950" s="7"/>
      <c r="RX950" s="7"/>
      <c r="RY950" s="7"/>
      <c r="RZ950" s="7"/>
      <c r="SA950" s="7"/>
      <c r="SB950" s="7"/>
      <c r="SC950" s="7"/>
      <c r="SD950" s="7"/>
      <c r="SE950" s="7"/>
      <c r="SF950" s="7"/>
      <c r="SG950" s="7"/>
      <c r="SH950" s="7"/>
      <c r="SI950" s="7"/>
      <c r="SJ950" s="7"/>
      <c r="SK950" s="7"/>
    </row>
    <row r="951" ht="14.2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  <c r="DT951" s="7"/>
      <c r="DU951" s="7"/>
      <c r="DV951" s="7"/>
      <c r="DW951" s="7"/>
      <c r="DX951" s="7"/>
      <c r="DY951" s="7"/>
      <c r="DZ951" s="7"/>
      <c r="EA951" s="7"/>
      <c r="EB951" s="7"/>
      <c r="EC951" s="7"/>
      <c r="ED951" s="7"/>
      <c r="EE951" s="7"/>
      <c r="EF951" s="7"/>
      <c r="EG951" s="7"/>
      <c r="EH951" s="7"/>
      <c r="EI951" s="7"/>
      <c r="EJ951" s="7"/>
      <c r="EK951" s="7"/>
      <c r="EL951" s="7"/>
      <c r="EM951" s="7"/>
      <c r="EN951" s="7"/>
      <c r="EO951" s="7"/>
      <c r="EP951" s="7"/>
      <c r="EQ951" s="7"/>
      <c r="ER951" s="7"/>
      <c r="ES951" s="7"/>
      <c r="ET951" s="7"/>
      <c r="EU951" s="7"/>
      <c r="EV951" s="7"/>
      <c r="EW951" s="7"/>
      <c r="EX951" s="7"/>
      <c r="EY951" s="7"/>
      <c r="EZ951" s="7"/>
      <c r="FA951" s="7"/>
      <c r="FB951" s="7"/>
      <c r="FC951" s="7"/>
      <c r="FD951" s="7"/>
      <c r="FE951" s="7"/>
      <c r="FF951" s="7"/>
      <c r="FG951" s="7"/>
      <c r="FH951" s="7"/>
      <c r="FI951" s="7"/>
      <c r="FJ951" s="7"/>
      <c r="FK951" s="7"/>
      <c r="FL951" s="7"/>
      <c r="FM951" s="7"/>
      <c r="FN951" s="7"/>
      <c r="FO951" s="7"/>
      <c r="FP951" s="7"/>
      <c r="FQ951" s="7"/>
      <c r="FR951" s="7"/>
      <c r="FS951" s="7"/>
      <c r="FT951" s="7"/>
      <c r="FU951" s="7"/>
      <c r="FV951" s="7"/>
      <c r="FW951" s="7"/>
      <c r="FX951" s="7"/>
      <c r="FY951" s="7"/>
      <c r="FZ951" s="7"/>
      <c r="GA951" s="7"/>
      <c r="GB951" s="7"/>
      <c r="GC951" s="7"/>
      <c r="GD951" s="7"/>
      <c r="GE951" s="7"/>
      <c r="GF951" s="7"/>
      <c r="GG951" s="7"/>
      <c r="GH951" s="7"/>
      <c r="GI951" s="7"/>
      <c r="GJ951" s="7"/>
      <c r="GK951" s="7"/>
      <c r="GL951" s="7"/>
      <c r="GM951" s="7"/>
      <c r="GN951" s="7"/>
      <c r="GO951" s="7"/>
      <c r="GP951" s="7"/>
      <c r="GQ951" s="7"/>
      <c r="GR951" s="7"/>
      <c r="GS951" s="7"/>
      <c r="GT951" s="7"/>
      <c r="GU951" s="7"/>
      <c r="GV951" s="7"/>
      <c r="GW951" s="7"/>
      <c r="GX951" s="7"/>
      <c r="GY951" s="7"/>
      <c r="GZ951" s="7"/>
      <c r="HA951" s="7"/>
      <c r="HB951" s="7"/>
      <c r="HC951" s="7"/>
      <c r="HD951" s="7"/>
      <c r="HE951" s="7"/>
      <c r="HF951" s="7"/>
      <c r="HG951" s="7"/>
      <c r="HH951" s="7"/>
      <c r="HI951" s="7"/>
      <c r="HJ951" s="7"/>
      <c r="HK951" s="7"/>
      <c r="HL951" s="7"/>
      <c r="HM951" s="7"/>
      <c r="HN951" s="7"/>
      <c r="HO951" s="7"/>
      <c r="HP951" s="7"/>
      <c r="HQ951" s="7"/>
      <c r="HR951" s="7"/>
      <c r="HS951" s="7"/>
      <c r="HT951" s="7"/>
      <c r="HU951" s="7"/>
      <c r="HV951" s="7"/>
      <c r="HW951" s="7"/>
      <c r="HX951" s="7"/>
      <c r="HY951" s="7"/>
      <c r="HZ951" s="7"/>
      <c r="IA951" s="7"/>
      <c r="IB951" s="7"/>
      <c r="IC951" s="7"/>
      <c r="ID951" s="7"/>
      <c r="IE951" s="7"/>
      <c r="IF951" s="7"/>
      <c r="IG951" s="7"/>
      <c r="IH951" s="7"/>
      <c r="II951" s="7"/>
      <c r="IJ951" s="7"/>
      <c r="IK951" s="7"/>
      <c r="IL951" s="7"/>
      <c r="IM951" s="7"/>
      <c r="IN951" s="7"/>
      <c r="IO951" s="7"/>
      <c r="IP951" s="7"/>
      <c r="IQ951" s="7"/>
      <c r="IR951" s="7"/>
      <c r="IS951" s="7"/>
      <c r="IT951" s="7"/>
      <c r="IU951" s="7"/>
      <c r="IV951" s="7"/>
      <c r="IW951" s="7"/>
      <c r="IX951" s="7"/>
      <c r="IY951" s="7"/>
      <c r="IZ951" s="7"/>
      <c r="JA951" s="7"/>
      <c r="JB951" s="7"/>
      <c r="JC951" s="7"/>
      <c r="JD951" s="7"/>
      <c r="JE951" s="7"/>
      <c r="JF951" s="7"/>
      <c r="JG951" s="7"/>
      <c r="JH951" s="7"/>
      <c r="JI951" s="7"/>
      <c r="JJ951" s="7"/>
      <c r="JK951" s="7"/>
      <c r="JL951" s="7"/>
      <c r="JM951" s="7"/>
      <c r="JN951" s="7"/>
      <c r="JO951" s="7"/>
      <c r="JP951" s="7"/>
      <c r="JQ951" s="7"/>
      <c r="JR951" s="7"/>
      <c r="JS951" s="7"/>
      <c r="JT951" s="7"/>
      <c r="JU951" s="7"/>
      <c r="JV951" s="7"/>
      <c r="JW951" s="7"/>
      <c r="JX951" s="7"/>
      <c r="JY951" s="7"/>
      <c r="JZ951" s="7"/>
      <c r="KA951" s="7"/>
      <c r="KB951" s="7"/>
      <c r="KC951" s="7"/>
      <c r="KD951" s="7"/>
      <c r="KE951" s="7"/>
      <c r="KF951" s="7"/>
      <c r="KG951" s="7"/>
      <c r="KH951" s="7"/>
      <c r="KI951" s="7"/>
      <c r="KJ951" s="7"/>
      <c r="KK951" s="7"/>
      <c r="KL951" s="7"/>
      <c r="KM951" s="7"/>
      <c r="KN951" s="7"/>
      <c r="KO951" s="7"/>
      <c r="KP951" s="7"/>
      <c r="KQ951" s="7"/>
      <c r="KR951" s="7"/>
      <c r="KS951" s="7"/>
      <c r="KT951" s="7"/>
      <c r="KU951" s="7"/>
      <c r="KV951" s="7"/>
      <c r="KW951" s="7"/>
      <c r="KX951" s="7"/>
      <c r="KY951" s="7"/>
      <c r="KZ951" s="7"/>
      <c r="LA951" s="7"/>
      <c r="LB951" s="7"/>
      <c r="LC951" s="7"/>
      <c r="LD951" s="7"/>
      <c r="LE951" s="7"/>
      <c r="LF951" s="7"/>
      <c r="LG951" s="7"/>
      <c r="LH951" s="7"/>
      <c r="LI951" s="7"/>
      <c r="LJ951" s="7"/>
      <c r="LK951" s="7"/>
      <c r="LL951" s="7"/>
      <c r="LM951" s="7"/>
      <c r="LN951" s="7"/>
      <c r="LO951" s="7"/>
      <c r="LP951" s="7"/>
      <c r="LQ951" s="7"/>
      <c r="LR951" s="7"/>
      <c r="LS951" s="7"/>
      <c r="LT951" s="7"/>
      <c r="LU951" s="7"/>
      <c r="LV951" s="7"/>
      <c r="LW951" s="7"/>
      <c r="LX951" s="7"/>
      <c r="LY951" s="7"/>
      <c r="LZ951" s="7"/>
      <c r="MA951" s="7"/>
      <c r="MB951" s="7"/>
      <c r="MC951" s="7"/>
      <c r="MD951" s="7"/>
      <c r="ME951" s="7"/>
      <c r="MF951" s="7"/>
      <c r="MG951" s="7"/>
      <c r="MH951" s="7"/>
      <c r="MI951" s="7"/>
      <c r="MJ951" s="7"/>
      <c r="MK951" s="7"/>
      <c r="ML951" s="7"/>
      <c r="MM951" s="7"/>
      <c r="MN951" s="7"/>
      <c r="MO951" s="7"/>
      <c r="MP951" s="7"/>
      <c r="MQ951" s="7"/>
      <c r="MR951" s="7"/>
      <c r="MS951" s="7"/>
      <c r="MT951" s="7"/>
      <c r="MU951" s="7"/>
      <c r="MV951" s="7"/>
      <c r="MW951" s="7"/>
      <c r="MX951" s="7"/>
      <c r="MY951" s="7"/>
      <c r="MZ951" s="7"/>
      <c r="NA951" s="7"/>
      <c r="NB951" s="7"/>
      <c r="NC951" s="7"/>
      <c r="ND951" s="7"/>
      <c r="NE951" s="7"/>
      <c r="NF951" s="7"/>
      <c r="NG951" s="7"/>
      <c r="NH951" s="7"/>
      <c r="NI951" s="7"/>
      <c r="NJ951" s="7"/>
      <c r="NK951" s="7"/>
      <c r="NL951" s="7"/>
      <c r="NM951" s="7"/>
      <c r="NN951" s="7"/>
      <c r="NO951" s="7"/>
      <c r="NP951" s="7"/>
      <c r="NQ951" s="7"/>
      <c r="NR951" s="7"/>
      <c r="NS951" s="7"/>
      <c r="NT951" s="7"/>
      <c r="NU951" s="7"/>
      <c r="NV951" s="7"/>
      <c r="NW951" s="7"/>
      <c r="NX951" s="7"/>
      <c r="NY951" s="7"/>
      <c r="NZ951" s="7"/>
      <c r="OA951" s="7"/>
      <c r="OB951" s="7"/>
      <c r="OC951" s="7"/>
      <c r="OD951" s="7"/>
      <c r="OE951" s="7"/>
      <c r="OF951" s="7"/>
      <c r="OG951" s="7"/>
      <c r="OH951" s="7"/>
      <c r="OI951" s="7"/>
      <c r="OJ951" s="7"/>
      <c r="OK951" s="7"/>
      <c r="OL951" s="7"/>
      <c r="OM951" s="7"/>
      <c r="ON951" s="7"/>
      <c r="OO951" s="7"/>
      <c r="OP951" s="7"/>
      <c r="OQ951" s="7"/>
      <c r="OR951" s="7"/>
      <c r="OS951" s="7"/>
      <c r="OT951" s="7"/>
      <c r="OU951" s="7"/>
      <c r="OV951" s="7"/>
      <c r="OW951" s="7"/>
      <c r="OX951" s="7"/>
      <c r="OY951" s="7"/>
      <c r="OZ951" s="7"/>
      <c r="PA951" s="7"/>
      <c r="PB951" s="7"/>
      <c r="PC951" s="7"/>
      <c r="PD951" s="7"/>
      <c r="PE951" s="7"/>
      <c r="PF951" s="7"/>
      <c r="PG951" s="7"/>
      <c r="PH951" s="7"/>
      <c r="PI951" s="7"/>
      <c r="PJ951" s="7"/>
      <c r="PK951" s="7"/>
      <c r="PL951" s="7"/>
      <c r="PM951" s="7"/>
      <c r="PN951" s="7"/>
      <c r="PO951" s="7"/>
      <c r="PP951" s="7"/>
      <c r="PQ951" s="7"/>
      <c r="PR951" s="7"/>
      <c r="PS951" s="7"/>
      <c r="PT951" s="7"/>
      <c r="PU951" s="7"/>
      <c r="PV951" s="7"/>
      <c r="PW951" s="7"/>
      <c r="PX951" s="7"/>
      <c r="PY951" s="7"/>
      <c r="PZ951" s="7"/>
      <c r="QA951" s="7"/>
      <c r="QB951" s="7"/>
      <c r="QC951" s="7"/>
      <c r="QD951" s="7"/>
      <c r="QE951" s="7"/>
      <c r="QF951" s="7"/>
      <c r="QG951" s="7"/>
      <c r="QH951" s="7"/>
      <c r="QI951" s="7"/>
      <c r="QJ951" s="7"/>
      <c r="QK951" s="7"/>
      <c r="QL951" s="7"/>
      <c r="QM951" s="7"/>
      <c r="QN951" s="7"/>
      <c r="QO951" s="7"/>
      <c r="QP951" s="7"/>
      <c r="QQ951" s="7"/>
      <c r="QR951" s="7"/>
      <c r="QS951" s="7"/>
      <c r="QT951" s="7"/>
      <c r="QU951" s="7"/>
      <c r="QV951" s="7"/>
      <c r="QW951" s="7"/>
      <c r="QX951" s="7"/>
      <c r="QY951" s="7"/>
      <c r="QZ951" s="7"/>
      <c r="RA951" s="7"/>
      <c r="RB951" s="7"/>
      <c r="RC951" s="7"/>
      <c r="RD951" s="7"/>
      <c r="RE951" s="7"/>
      <c r="RF951" s="7"/>
      <c r="RG951" s="7"/>
      <c r="RH951" s="7"/>
      <c r="RI951" s="7"/>
      <c r="RJ951" s="7"/>
      <c r="RK951" s="7"/>
      <c r="RL951" s="7"/>
      <c r="RM951" s="7"/>
      <c r="RN951" s="7"/>
      <c r="RO951" s="7"/>
      <c r="RP951" s="7"/>
      <c r="RQ951" s="7"/>
      <c r="RR951" s="7"/>
      <c r="RS951" s="7"/>
      <c r="RT951" s="7"/>
      <c r="RU951" s="7"/>
      <c r="RV951" s="7"/>
      <c r="RW951" s="7"/>
      <c r="RX951" s="7"/>
      <c r="RY951" s="7"/>
      <c r="RZ951" s="7"/>
      <c r="SA951" s="7"/>
      <c r="SB951" s="7"/>
      <c r="SC951" s="7"/>
      <c r="SD951" s="7"/>
      <c r="SE951" s="7"/>
      <c r="SF951" s="7"/>
      <c r="SG951" s="7"/>
      <c r="SH951" s="7"/>
      <c r="SI951" s="7"/>
      <c r="SJ951" s="7"/>
      <c r="SK951" s="7"/>
    </row>
    <row r="952" ht="14.2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  <c r="DT952" s="7"/>
      <c r="DU952" s="7"/>
      <c r="DV952" s="7"/>
      <c r="DW952" s="7"/>
      <c r="DX952" s="7"/>
      <c r="DY952" s="7"/>
      <c r="DZ952" s="7"/>
      <c r="EA952" s="7"/>
      <c r="EB952" s="7"/>
      <c r="EC952" s="7"/>
      <c r="ED952" s="7"/>
      <c r="EE952" s="7"/>
      <c r="EF952" s="7"/>
      <c r="EG952" s="7"/>
      <c r="EH952" s="7"/>
      <c r="EI952" s="7"/>
      <c r="EJ952" s="7"/>
      <c r="EK952" s="7"/>
      <c r="EL952" s="7"/>
      <c r="EM952" s="7"/>
      <c r="EN952" s="7"/>
      <c r="EO952" s="7"/>
      <c r="EP952" s="7"/>
      <c r="EQ952" s="7"/>
      <c r="ER952" s="7"/>
      <c r="ES952" s="7"/>
      <c r="ET952" s="7"/>
      <c r="EU952" s="7"/>
      <c r="EV952" s="7"/>
      <c r="EW952" s="7"/>
      <c r="EX952" s="7"/>
      <c r="EY952" s="7"/>
      <c r="EZ952" s="7"/>
      <c r="FA952" s="7"/>
      <c r="FB952" s="7"/>
      <c r="FC952" s="7"/>
      <c r="FD952" s="7"/>
      <c r="FE952" s="7"/>
      <c r="FF952" s="7"/>
      <c r="FG952" s="7"/>
      <c r="FH952" s="7"/>
      <c r="FI952" s="7"/>
      <c r="FJ952" s="7"/>
      <c r="FK952" s="7"/>
      <c r="FL952" s="7"/>
      <c r="FM952" s="7"/>
      <c r="FN952" s="7"/>
      <c r="FO952" s="7"/>
      <c r="FP952" s="7"/>
      <c r="FQ952" s="7"/>
      <c r="FR952" s="7"/>
      <c r="FS952" s="7"/>
      <c r="FT952" s="7"/>
      <c r="FU952" s="7"/>
      <c r="FV952" s="7"/>
      <c r="FW952" s="7"/>
      <c r="FX952" s="7"/>
      <c r="FY952" s="7"/>
      <c r="FZ952" s="7"/>
      <c r="GA952" s="7"/>
      <c r="GB952" s="7"/>
      <c r="GC952" s="7"/>
      <c r="GD952" s="7"/>
      <c r="GE952" s="7"/>
      <c r="GF952" s="7"/>
      <c r="GG952" s="7"/>
      <c r="GH952" s="7"/>
      <c r="GI952" s="7"/>
      <c r="GJ952" s="7"/>
      <c r="GK952" s="7"/>
      <c r="GL952" s="7"/>
      <c r="GM952" s="7"/>
      <c r="GN952" s="7"/>
      <c r="GO952" s="7"/>
      <c r="GP952" s="7"/>
      <c r="GQ952" s="7"/>
      <c r="GR952" s="7"/>
      <c r="GS952" s="7"/>
      <c r="GT952" s="7"/>
      <c r="GU952" s="7"/>
      <c r="GV952" s="7"/>
      <c r="GW952" s="7"/>
      <c r="GX952" s="7"/>
      <c r="GY952" s="7"/>
      <c r="GZ952" s="7"/>
      <c r="HA952" s="7"/>
      <c r="HB952" s="7"/>
      <c r="HC952" s="7"/>
      <c r="HD952" s="7"/>
      <c r="HE952" s="7"/>
      <c r="HF952" s="7"/>
      <c r="HG952" s="7"/>
      <c r="HH952" s="7"/>
      <c r="HI952" s="7"/>
      <c r="HJ952" s="7"/>
      <c r="HK952" s="7"/>
      <c r="HL952" s="7"/>
      <c r="HM952" s="7"/>
      <c r="HN952" s="7"/>
      <c r="HO952" s="7"/>
      <c r="HP952" s="7"/>
      <c r="HQ952" s="7"/>
      <c r="HR952" s="7"/>
      <c r="HS952" s="7"/>
      <c r="HT952" s="7"/>
      <c r="HU952" s="7"/>
      <c r="HV952" s="7"/>
      <c r="HW952" s="7"/>
      <c r="HX952" s="7"/>
      <c r="HY952" s="7"/>
      <c r="HZ952" s="7"/>
      <c r="IA952" s="7"/>
      <c r="IB952" s="7"/>
      <c r="IC952" s="7"/>
      <c r="ID952" s="7"/>
      <c r="IE952" s="7"/>
      <c r="IF952" s="7"/>
      <c r="IG952" s="7"/>
      <c r="IH952" s="7"/>
      <c r="II952" s="7"/>
      <c r="IJ952" s="7"/>
      <c r="IK952" s="7"/>
      <c r="IL952" s="7"/>
      <c r="IM952" s="7"/>
      <c r="IN952" s="7"/>
      <c r="IO952" s="7"/>
      <c r="IP952" s="7"/>
      <c r="IQ952" s="7"/>
      <c r="IR952" s="7"/>
      <c r="IS952" s="7"/>
      <c r="IT952" s="7"/>
      <c r="IU952" s="7"/>
      <c r="IV952" s="7"/>
      <c r="IW952" s="7"/>
      <c r="IX952" s="7"/>
      <c r="IY952" s="7"/>
      <c r="IZ952" s="7"/>
      <c r="JA952" s="7"/>
      <c r="JB952" s="7"/>
      <c r="JC952" s="7"/>
      <c r="JD952" s="7"/>
      <c r="JE952" s="7"/>
      <c r="JF952" s="7"/>
      <c r="JG952" s="7"/>
      <c r="JH952" s="7"/>
      <c r="JI952" s="7"/>
      <c r="JJ952" s="7"/>
      <c r="JK952" s="7"/>
      <c r="JL952" s="7"/>
      <c r="JM952" s="7"/>
      <c r="JN952" s="7"/>
      <c r="JO952" s="7"/>
      <c r="JP952" s="7"/>
      <c r="JQ952" s="7"/>
      <c r="JR952" s="7"/>
      <c r="JS952" s="7"/>
      <c r="JT952" s="7"/>
      <c r="JU952" s="7"/>
      <c r="JV952" s="7"/>
      <c r="JW952" s="7"/>
      <c r="JX952" s="7"/>
      <c r="JY952" s="7"/>
      <c r="JZ952" s="7"/>
      <c r="KA952" s="7"/>
      <c r="KB952" s="7"/>
      <c r="KC952" s="7"/>
      <c r="KD952" s="7"/>
      <c r="KE952" s="7"/>
      <c r="KF952" s="7"/>
      <c r="KG952" s="7"/>
      <c r="KH952" s="7"/>
      <c r="KI952" s="7"/>
      <c r="KJ952" s="7"/>
      <c r="KK952" s="7"/>
      <c r="KL952" s="7"/>
      <c r="KM952" s="7"/>
      <c r="KN952" s="7"/>
      <c r="KO952" s="7"/>
      <c r="KP952" s="7"/>
      <c r="KQ952" s="7"/>
      <c r="KR952" s="7"/>
      <c r="KS952" s="7"/>
      <c r="KT952" s="7"/>
      <c r="KU952" s="7"/>
      <c r="KV952" s="7"/>
      <c r="KW952" s="7"/>
      <c r="KX952" s="7"/>
      <c r="KY952" s="7"/>
      <c r="KZ952" s="7"/>
      <c r="LA952" s="7"/>
      <c r="LB952" s="7"/>
      <c r="LC952" s="7"/>
      <c r="LD952" s="7"/>
      <c r="LE952" s="7"/>
      <c r="LF952" s="7"/>
      <c r="LG952" s="7"/>
      <c r="LH952" s="7"/>
      <c r="LI952" s="7"/>
      <c r="LJ952" s="7"/>
      <c r="LK952" s="7"/>
      <c r="LL952" s="7"/>
      <c r="LM952" s="7"/>
      <c r="LN952" s="7"/>
      <c r="LO952" s="7"/>
      <c r="LP952" s="7"/>
      <c r="LQ952" s="7"/>
      <c r="LR952" s="7"/>
      <c r="LS952" s="7"/>
      <c r="LT952" s="7"/>
      <c r="LU952" s="7"/>
      <c r="LV952" s="7"/>
      <c r="LW952" s="7"/>
      <c r="LX952" s="7"/>
      <c r="LY952" s="7"/>
      <c r="LZ952" s="7"/>
      <c r="MA952" s="7"/>
      <c r="MB952" s="7"/>
      <c r="MC952" s="7"/>
      <c r="MD952" s="7"/>
      <c r="ME952" s="7"/>
      <c r="MF952" s="7"/>
      <c r="MG952" s="7"/>
      <c r="MH952" s="7"/>
      <c r="MI952" s="7"/>
      <c r="MJ952" s="7"/>
      <c r="MK952" s="7"/>
      <c r="ML952" s="7"/>
      <c r="MM952" s="7"/>
      <c r="MN952" s="7"/>
      <c r="MO952" s="7"/>
      <c r="MP952" s="7"/>
      <c r="MQ952" s="7"/>
      <c r="MR952" s="7"/>
      <c r="MS952" s="7"/>
      <c r="MT952" s="7"/>
      <c r="MU952" s="7"/>
      <c r="MV952" s="7"/>
      <c r="MW952" s="7"/>
      <c r="MX952" s="7"/>
      <c r="MY952" s="7"/>
      <c r="MZ952" s="7"/>
      <c r="NA952" s="7"/>
      <c r="NB952" s="7"/>
      <c r="NC952" s="7"/>
      <c r="ND952" s="7"/>
      <c r="NE952" s="7"/>
      <c r="NF952" s="7"/>
      <c r="NG952" s="7"/>
      <c r="NH952" s="7"/>
      <c r="NI952" s="7"/>
      <c r="NJ952" s="7"/>
      <c r="NK952" s="7"/>
      <c r="NL952" s="7"/>
      <c r="NM952" s="7"/>
      <c r="NN952" s="7"/>
      <c r="NO952" s="7"/>
      <c r="NP952" s="7"/>
      <c r="NQ952" s="7"/>
      <c r="NR952" s="7"/>
      <c r="NS952" s="7"/>
      <c r="NT952" s="7"/>
      <c r="NU952" s="7"/>
      <c r="NV952" s="7"/>
      <c r="NW952" s="7"/>
      <c r="NX952" s="7"/>
      <c r="NY952" s="7"/>
      <c r="NZ952" s="7"/>
      <c r="OA952" s="7"/>
      <c r="OB952" s="7"/>
      <c r="OC952" s="7"/>
      <c r="OD952" s="7"/>
      <c r="OE952" s="7"/>
      <c r="OF952" s="7"/>
      <c r="OG952" s="7"/>
      <c r="OH952" s="7"/>
      <c r="OI952" s="7"/>
      <c r="OJ952" s="7"/>
      <c r="OK952" s="7"/>
      <c r="OL952" s="7"/>
      <c r="OM952" s="7"/>
      <c r="ON952" s="7"/>
      <c r="OO952" s="7"/>
      <c r="OP952" s="7"/>
      <c r="OQ952" s="7"/>
      <c r="OR952" s="7"/>
      <c r="OS952" s="7"/>
      <c r="OT952" s="7"/>
      <c r="OU952" s="7"/>
      <c r="OV952" s="7"/>
      <c r="OW952" s="7"/>
      <c r="OX952" s="7"/>
      <c r="OY952" s="7"/>
      <c r="OZ952" s="7"/>
      <c r="PA952" s="7"/>
      <c r="PB952" s="7"/>
      <c r="PC952" s="7"/>
      <c r="PD952" s="7"/>
      <c r="PE952" s="7"/>
      <c r="PF952" s="7"/>
      <c r="PG952" s="7"/>
      <c r="PH952" s="7"/>
      <c r="PI952" s="7"/>
      <c r="PJ952" s="7"/>
      <c r="PK952" s="7"/>
      <c r="PL952" s="7"/>
      <c r="PM952" s="7"/>
      <c r="PN952" s="7"/>
      <c r="PO952" s="7"/>
      <c r="PP952" s="7"/>
      <c r="PQ952" s="7"/>
      <c r="PR952" s="7"/>
      <c r="PS952" s="7"/>
      <c r="PT952" s="7"/>
      <c r="PU952" s="7"/>
      <c r="PV952" s="7"/>
      <c r="PW952" s="7"/>
      <c r="PX952" s="7"/>
      <c r="PY952" s="7"/>
      <c r="PZ952" s="7"/>
      <c r="QA952" s="7"/>
      <c r="QB952" s="7"/>
      <c r="QC952" s="7"/>
      <c r="QD952" s="7"/>
      <c r="QE952" s="7"/>
      <c r="QF952" s="7"/>
      <c r="QG952" s="7"/>
      <c r="QH952" s="7"/>
      <c r="QI952" s="7"/>
      <c r="QJ952" s="7"/>
      <c r="QK952" s="7"/>
      <c r="QL952" s="7"/>
      <c r="QM952" s="7"/>
      <c r="QN952" s="7"/>
      <c r="QO952" s="7"/>
      <c r="QP952" s="7"/>
      <c r="QQ952" s="7"/>
      <c r="QR952" s="7"/>
      <c r="QS952" s="7"/>
      <c r="QT952" s="7"/>
      <c r="QU952" s="7"/>
      <c r="QV952" s="7"/>
      <c r="QW952" s="7"/>
      <c r="QX952" s="7"/>
      <c r="QY952" s="7"/>
      <c r="QZ952" s="7"/>
      <c r="RA952" s="7"/>
      <c r="RB952" s="7"/>
      <c r="RC952" s="7"/>
      <c r="RD952" s="7"/>
      <c r="RE952" s="7"/>
      <c r="RF952" s="7"/>
      <c r="RG952" s="7"/>
      <c r="RH952" s="7"/>
      <c r="RI952" s="7"/>
      <c r="RJ952" s="7"/>
      <c r="RK952" s="7"/>
      <c r="RL952" s="7"/>
      <c r="RM952" s="7"/>
      <c r="RN952" s="7"/>
      <c r="RO952" s="7"/>
      <c r="RP952" s="7"/>
      <c r="RQ952" s="7"/>
      <c r="RR952" s="7"/>
      <c r="RS952" s="7"/>
      <c r="RT952" s="7"/>
      <c r="RU952" s="7"/>
      <c r="RV952" s="7"/>
      <c r="RW952" s="7"/>
      <c r="RX952" s="7"/>
      <c r="RY952" s="7"/>
      <c r="RZ952" s="7"/>
      <c r="SA952" s="7"/>
      <c r="SB952" s="7"/>
      <c r="SC952" s="7"/>
      <c r="SD952" s="7"/>
      <c r="SE952" s="7"/>
      <c r="SF952" s="7"/>
      <c r="SG952" s="7"/>
      <c r="SH952" s="7"/>
      <c r="SI952" s="7"/>
      <c r="SJ952" s="7"/>
      <c r="SK952" s="7"/>
    </row>
    <row r="953" ht="14.2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  <c r="DT953" s="7"/>
      <c r="DU953" s="7"/>
      <c r="DV953" s="7"/>
      <c r="DW953" s="7"/>
      <c r="DX953" s="7"/>
      <c r="DY953" s="7"/>
      <c r="DZ953" s="7"/>
      <c r="EA953" s="7"/>
      <c r="EB953" s="7"/>
      <c r="EC953" s="7"/>
      <c r="ED953" s="7"/>
      <c r="EE953" s="7"/>
      <c r="EF953" s="7"/>
      <c r="EG953" s="7"/>
      <c r="EH953" s="7"/>
      <c r="EI953" s="7"/>
      <c r="EJ953" s="7"/>
      <c r="EK953" s="7"/>
      <c r="EL953" s="7"/>
      <c r="EM953" s="7"/>
      <c r="EN953" s="7"/>
      <c r="EO953" s="7"/>
      <c r="EP953" s="7"/>
      <c r="EQ953" s="7"/>
      <c r="ER953" s="7"/>
      <c r="ES953" s="7"/>
      <c r="ET953" s="7"/>
      <c r="EU953" s="7"/>
      <c r="EV953" s="7"/>
      <c r="EW953" s="7"/>
      <c r="EX953" s="7"/>
      <c r="EY953" s="7"/>
      <c r="EZ953" s="7"/>
      <c r="FA953" s="7"/>
      <c r="FB953" s="7"/>
      <c r="FC953" s="7"/>
      <c r="FD953" s="7"/>
      <c r="FE953" s="7"/>
      <c r="FF953" s="7"/>
      <c r="FG953" s="7"/>
      <c r="FH953" s="7"/>
      <c r="FI953" s="7"/>
      <c r="FJ953" s="7"/>
      <c r="FK953" s="7"/>
      <c r="FL953" s="7"/>
      <c r="FM953" s="7"/>
      <c r="FN953" s="7"/>
      <c r="FO953" s="7"/>
      <c r="FP953" s="7"/>
      <c r="FQ953" s="7"/>
      <c r="FR953" s="7"/>
      <c r="FS953" s="7"/>
      <c r="FT953" s="7"/>
      <c r="FU953" s="7"/>
      <c r="FV953" s="7"/>
      <c r="FW953" s="7"/>
      <c r="FX953" s="7"/>
      <c r="FY953" s="7"/>
      <c r="FZ953" s="7"/>
      <c r="GA953" s="7"/>
      <c r="GB953" s="7"/>
      <c r="GC953" s="7"/>
      <c r="GD953" s="7"/>
      <c r="GE953" s="7"/>
      <c r="GF953" s="7"/>
      <c r="GG953" s="7"/>
      <c r="GH953" s="7"/>
      <c r="GI953" s="7"/>
      <c r="GJ953" s="7"/>
      <c r="GK953" s="7"/>
      <c r="GL953" s="7"/>
      <c r="GM953" s="7"/>
      <c r="GN953" s="7"/>
      <c r="GO953" s="7"/>
      <c r="GP953" s="7"/>
      <c r="GQ953" s="7"/>
      <c r="GR953" s="7"/>
      <c r="GS953" s="7"/>
      <c r="GT953" s="7"/>
      <c r="GU953" s="7"/>
      <c r="GV953" s="7"/>
      <c r="GW953" s="7"/>
      <c r="GX953" s="7"/>
      <c r="GY953" s="7"/>
      <c r="GZ953" s="7"/>
      <c r="HA953" s="7"/>
      <c r="HB953" s="7"/>
      <c r="HC953" s="7"/>
      <c r="HD953" s="7"/>
      <c r="HE953" s="7"/>
      <c r="HF953" s="7"/>
      <c r="HG953" s="7"/>
      <c r="HH953" s="7"/>
      <c r="HI953" s="7"/>
      <c r="HJ953" s="7"/>
      <c r="HK953" s="7"/>
      <c r="HL953" s="7"/>
      <c r="HM953" s="7"/>
      <c r="HN953" s="7"/>
      <c r="HO953" s="7"/>
      <c r="HP953" s="7"/>
      <c r="HQ953" s="7"/>
      <c r="HR953" s="7"/>
      <c r="HS953" s="7"/>
      <c r="HT953" s="7"/>
      <c r="HU953" s="7"/>
      <c r="HV953" s="7"/>
      <c r="HW953" s="7"/>
      <c r="HX953" s="7"/>
      <c r="HY953" s="7"/>
      <c r="HZ953" s="7"/>
      <c r="IA953" s="7"/>
      <c r="IB953" s="7"/>
      <c r="IC953" s="7"/>
      <c r="ID953" s="7"/>
      <c r="IE953" s="7"/>
      <c r="IF953" s="7"/>
      <c r="IG953" s="7"/>
      <c r="IH953" s="7"/>
      <c r="II953" s="7"/>
      <c r="IJ953" s="7"/>
      <c r="IK953" s="7"/>
      <c r="IL953" s="7"/>
      <c r="IM953" s="7"/>
      <c r="IN953" s="7"/>
      <c r="IO953" s="7"/>
      <c r="IP953" s="7"/>
      <c r="IQ953" s="7"/>
      <c r="IR953" s="7"/>
      <c r="IS953" s="7"/>
      <c r="IT953" s="7"/>
      <c r="IU953" s="7"/>
      <c r="IV953" s="7"/>
      <c r="IW953" s="7"/>
      <c r="IX953" s="7"/>
      <c r="IY953" s="7"/>
      <c r="IZ953" s="7"/>
      <c r="JA953" s="7"/>
      <c r="JB953" s="7"/>
      <c r="JC953" s="7"/>
      <c r="JD953" s="7"/>
      <c r="JE953" s="7"/>
      <c r="JF953" s="7"/>
      <c r="JG953" s="7"/>
      <c r="JH953" s="7"/>
      <c r="JI953" s="7"/>
      <c r="JJ953" s="7"/>
      <c r="JK953" s="7"/>
      <c r="JL953" s="7"/>
      <c r="JM953" s="7"/>
      <c r="JN953" s="7"/>
      <c r="JO953" s="7"/>
      <c r="JP953" s="7"/>
      <c r="JQ953" s="7"/>
      <c r="JR953" s="7"/>
      <c r="JS953" s="7"/>
      <c r="JT953" s="7"/>
      <c r="JU953" s="7"/>
      <c r="JV953" s="7"/>
      <c r="JW953" s="7"/>
      <c r="JX953" s="7"/>
      <c r="JY953" s="7"/>
      <c r="JZ953" s="7"/>
      <c r="KA953" s="7"/>
      <c r="KB953" s="7"/>
      <c r="KC953" s="7"/>
      <c r="KD953" s="7"/>
      <c r="KE953" s="7"/>
      <c r="KF953" s="7"/>
      <c r="KG953" s="7"/>
      <c r="KH953" s="7"/>
      <c r="KI953" s="7"/>
      <c r="KJ953" s="7"/>
      <c r="KK953" s="7"/>
      <c r="KL953" s="7"/>
      <c r="KM953" s="7"/>
      <c r="KN953" s="7"/>
      <c r="KO953" s="7"/>
      <c r="KP953" s="7"/>
      <c r="KQ953" s="7"/>
      <c r="KR953" s="7"/>
      <c r="KS953" s="7"/>
      <c r="KT953" s="7"/>
      <c r="KU953" s="7"/>
      <c r="KV953" s="7"/>
      <c r="KW953" s="7"/>
      <c r="KX953" s="7"/>
      <c r="KY953" s="7"/>
      <c r="KZ953" s="7"/>
      <c r="LA953" s="7"/>
      <c r="LB953" s="7"/>
      <c r="LC953" s="7"/>
      <c r="LD953" s="7"/>
      <c r="LE953" s="7"/>
      <c r="LF953" s="7"/>
      <c r="LG953" s="7"/>
      <c r="LH953" s="7"/>
      <c r="LI953" s="7"/>
      <c r="LJ953" s="7"/>
      <c r="LK953" s="7"/>
      <c r="LL953" s="7"/>
      <c r="LM953" s="7"/>
      <c r="LN953" s="7"/>
      <c r="LO953" s="7"/>
      <c r="LP953" s="7"/>
      <c r="LQ953" s="7"/>
      <c r="LR953" s="7"/>
      <c r="LS953" s="7"/>
      <c r="LT953" s="7"/>
      <c r="LU953" s="7"/>
      <c r="LV953" s="7"/>
      <c r="LW953" s="7"/>
      <c r="LX953" s="7"/>
      <c r="LY953" s="7"/>
      <c r="LZ953" s="7"/>
      <c r="MA953" s="7"/>
      <c r="MB953" s="7"/>
      <c r="MC953" s="7"/>
      <c r="MD953" s="7"/>
      <c r="ME953" s="7"/>
      <c r="MF953" s="7"/>
      <c r="MG953" s="7"/>
      <c r="MH953" s="7"/>
      <c r="MI953" s="7"/>
      <c r="MJ953" s="7"/>
      <c r="MK953" s="7"/>
      <c r="ML953" s="7"/>
      <c r="MM953" s="7"/>
      <c r="MN953" s="7"/>
      <c r="MO953" s="7"/>
      <c r="MP953" s="7"/>
      <c r="MQ953" s="7"/>
      <c r="MR953" s="7"/>
      <c r="MS953" s="7"/>
      <c r="MT953" s="7"/>
      <c r="MU953" s="7"/>
      <c r="MV953" s="7"/>
      <c r="MW953" s="7"/>
      <c r="MX953" s="7"/>
      <c r="MY953" s="7"/>
      <c r="MZ953" s="7"/>
      <c r="NA953" s="7"/>
      <c r="NB953" s="7"/>
      <c r="NC953" s="7"/>
      <c r="ND953" s="7"/>
      <c r="NE953" s="7"/>
      <c r="NF953" s="7"/>
      <c r="NG953" s="7"/>
      <c r="NH953" s="7"/>
      <c r="NI953" s="7"/>
      <c r="NJ953" s="7"/>
      <c r="NK953" s="7"/>
      <c r="NL953" s="7"/>
      <c r="NM953" s="7"/>
      <c r="NN953" s="7"/>
      <c r="NO953" s="7"/>
      <c r="NP953" s="7"/>
      <c r="NQ953" s="7"/>
      <c r="NR953" s="7"/>
      <c r="NS953" s="7"/>
      <c r="NT953" s="7"/>
      <c r="NU953" s="7"/>
      <c r="NV953" s="7"/>
      <c r="NW953" s="7"/>
      <c r="NX953" s="7"/>
      <c r="NY953" s="7"/>
      <c r="NZ953" s="7"/>
      <c r="OA953" s="7"/>
      <c r="OB953" s="7"/>
      <c r="OC953" s="7"/>
      <c r="OD953" s="7"/>
      <c r="OE953" s="7"/>
      <c r="OF953" s="7"/>
      <c r="OG953" s="7"/>
      <c r="OH953" s="7"/>
      <c r="OI953" s="7"/>
      <c r="OJ953" s="7"/>
      <c r="OK953" s="7"/>
      <c r="OL953" s="7"/>
      <c r="OM953" s="7"/>
      <c r="ON953" s="7"/>
      <c r="OO953" s="7"/>
      <c r="OP953" s="7"/>
      <c r="OQ953" s="7"/>
      <c r="OR953" s="7"/>
      <c r="OS953" s="7"/>
      <c r="OT953" s="7"/>
      <c r="OU953" s="7"/>
      <c r="OV953" s="7"/>
      <c r="OW953" s="7"/>
      <c r="OX953" s="7"/>
      <c r="OY953" s="7"/>
      <c r="OZ953" s="7"/>
      <c r="PA953" s="7"/>
      <c r="PB953" s="7"/>
      <c r="PC953" s="7"/>
      <c r="PD953" s="7"/>
      <c r="PE953" s="7"/>
      <c r="PF953" s="7"/>
      <c r="PG953" s="7"/>
      <c r="PH953" s="7"/>
      <c r="PI953" s="7"/>
      <c r="PJ953" s="7"/>
      <c r="PK953" s="7"/>
      <c r="PL953" s="7"/>
      <c r="PM953" s="7"/>
      <c r="PN953" s="7"/>
      <c r="PO953" s="7"/>
      <c r="PP953" s="7"/>
      <c r="PQ953" s="7"/>
      <c r="PR953" s="7"/>
      <c r="PS953" s="7"/>
      <c r="PT953" s="7"/>
      <c r="PU953" s="7"/>
      <c r="PV953" s="7"/>
      <c r="PW953" s="7"/>
      <c r="PX953" s="7"/>
      <c r="PY953" s="7"/>
      <c r="PZ953" s="7"/>
      <c r="QA953" s="7"/>
      <c r="QB953" s="7"/>
      <c r="QC953" s="7"/>
      <c r="QD953" s="7"/>
      <c r="QE953" s="7"/>
      <c r="QF953" s="7"/>
      <c r="QG953" s="7"/>
      <c r="QH953" s="7"/>
      <c r="QI953" s="7"/>
      <c r="QJ953" s="7"/>
      <c r="QK953" s="7"/>
      <c r="QL953" s="7"/>
      <c r="QM953" s="7"/>
      <c r="QN953" s="7"/>
      <c r="QO953" s="7"/>
      <c r="QP953" s="7"/>
      <c r="QQ953" s="7"/>
      <c r="QR953" s="7"/>
      <c r="QS953" s="7"/>
      <c r="QT953" s="7"/>
      <c r="QU953" s="7"/>
      <c r="QV953" s="7"/>
      <c r="QW953" s="7"/>
      <c r="QX953" s="7"/>
      <c r="QY953" s="7"/>
      <c r="QZ953" s="7"/>
      <c r="RA953" s="7"/>
      <c r="RB953" s="7"/>
      <c r="RC953" s="7"/>
      <c r="RD953" s="7"/>
      <c r="RE953" s="7"/>
      <c r="RF953" s="7"/>
      <c r="RG953" s="7"/>
      <c r="RH953" s="7"/>
      <c r="RI953" s="7"/>
      <c r="RJ953" s="7"/>
      <c r="RK953" s="7"/>
      <c r="RL953" s="7"/>
      <c r="RM953" s="7"/>
      <c r="RN953" s="7"/>
      <c r="RO953" s="7"/>
      <c r="RP953" s="7"/>
      <c r="RQ953" s="7"/>
      <c r="RR953" s="7"/>
      <c r="RS953" s="7"/>
      <c r="RT953" s="7"/>
      <c r="RU953" s="7"/>
      <c r="RV953" s="7"/>
      <c r="RW953" s="7"/>
      <c r="RX953" s="7"/>
      <c r="RY953" s="7"/>
      <c r="RZ953" s="7"/>
      <c r="SA953" s="7"/>
      <c r="SB953" s="7"/>
      <c r="SC953" s="7"/>
      <c r="SD953" s="7"/>
      <c r="SE953" s="7"/>
      <c r="SF953" s="7"/>
      <c r="SG953" s="7"/>
      <c r="SH953" s="7"/>
      <c r="SI953" s="7"/>
      <c r="SJ953" s="7"/>
      <c r="SK953" s="7"/>
    </row>
    <row r="954" ht="14.2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  <c r="DT954" s="7"/>
      <c r="DU954" s="7"/>
      <c r="DV954" s="7"/>
      <c r="DW954" s="7"/>
      <c r="DX954" s="7"/>
      <c r="DY954" s="7"/>
      <c r="DZ954" s="7"/>
      <c r="EA954" s="7"/>
      <c r="EB954" s="7"/>
      <c r="EC954" s="7"/>
      <c r="ED954" s="7"/>
      <c r="EE954" s="7"/>
      <c r="EF954" s="7"/>
      <c r="EG954" s="7"/>
      <c r="EH954" s="7"/>
      <c r="EI954" s="7"/>
      <c r="EJ954" s="7"/>
      <c r="EK954" s="7"/>
      <c r="EL954" s="7"/>
      <c r="EM954" s="7"/>
      <c r="EN954" s="7"/>
      <c r="EO954" s="7"/>
      <c r="EP954" s="7"/>
      <c r="EQ954" s="7"/>
      <c r="ER954" s="7"/>
      <c r="ES954" s="7"/>
      <c r="ET954" s="7"/>
      <c r="EU954" s="7"/>
      <c r="EV954" s="7"/>
      <c r="EW954" s="7"/>
      <c r="EX954" s="7"/>
      <c r="EY954" s="7"/>
      <c r="EZ954" s="7"/>
      <c r="FA954" s="7"/>
      <c r="FB954" s="7"/>
      <c r="FC954" s="7"/>
      <c r="FD954" s="7"/>
      <c r="FE954" s="7"/>
      <c r="FF954" s="7"/>
      <c r="FG954" s="7"/>
      <c r="FH954" s="7"/>
      <c r="FI954" s="7"/>
      <c r="FJ954" s="7"/>
      <c r="FK954" s="7"/>
      <c r="FL954" s="7"/>
      <c r="FM954" s="7"/>
      <c r="FN954" s="7"/>
      <c r="FO954" s="7"/>
      <c r="FP954" s="7"/>
      <c r="FQ954" s="7"/>
      <c r="FR954" s="7"/>
      <c r="FS954" s="7"/>
      <c r="FT954" s="7"/>
      <c r="FU954" s="7"/>
      <c r="FV954" s="7"/>
      <c r="FW954" s="7"/>
      <c r="FX954" s="7"/>
      <c r="FY954" s="7"/>
      <c r="FZ954" s="7"/>
      <c r="GA954" s="7"/>
      <c r="GB954" s="7"/>
      <c r="GC954" s="7"/>
      <c r="GD954" s="7"/>
      <c r="GE954" s="7"/>
      <c r="GF954" s="7"/>
      <c r="GG954" s="7"/>
      <c r="GH954" s="7"/>
      <c r="GI954" s="7"/>
      <c r="GJ954" s="7"/>
      <c r="GK954" s="7"/>
      <c r="GL954" s="7"/>
      <c r="GM954" s="7"/>
      <c r="GN954" s="7"/>
      <c r="GO954" s="7"/>
      <c r="GP954" s="7"/>
      <c r="GQ954" s="7"/>
      <c r="GR954" s="7"/>
      <c r="GS954" s="7"/>
      <c r="GT954" s="7"/>
      <c r="GU954" s="7"/>
      <c r="GV954" s="7"/>
      <c r="GW954" s="7"/>
      <c r="GX954" s="7"/>
      <c r="GY954" s="7"/>
      <c r="GZ954" s="7"/>
      <c r="HA954" s="7"/>
      <c r="HB954" s="7"/>
      <c r="HC954" s="7"/>
      <c r="HD954" s="7"/>
      <c r="HE954" s="7"/>
      <c r="HF954" s="7"/>
      <c r="HG954" s="7"/>
      <c r="HH954" s="7"/>
      <c r="HI954" s="7"/>
      <c r="HJ954" s="7"/>
      <c r="HK954" s="7"/>
      <c r="HL954" s="7"/>
      <c r="HM954" s="7"/>
      <c r="HN954" s="7"/>
      <c r="HO954" s="7"/>
      <c r="HP954" s="7"/>
      <c r="HQ954" s="7"/>
      <c r="HR954" s="7"/>
      <c r="HS954" s="7"/>
      <c r="HT954" s="7"/>
      <c r="HU954" s="7"/>
      <c r="HV954" s="7"/>
      <c r="HW954" s="7"/>
      <c r="HX954" s="7"/>
      <c r="HY954" s="7"/>
      <c r="HZ954" s="7"/>
      <c r="IA954" s="7"/>
      <c r="IB954" s="7"/>
      <c r="IC954" s="7"/>
      <c r="ID954" s="7"/>
      <c r="IE954" s="7"/>
      <c r="IF954" s="7"/>
      <c r="IG954" s="7"/>
      <c r="IH954" s="7"/>
      <c r="II954" s="7"/>
      <c r="IJ954" s="7"/>
      <c r="IK954" s="7"/>
      <c r="IL954" s="7"/>
      <c r="IM954" s="7"/>
      <c r="IN954" s="7"/>
      <c r="IO954" s="7"/>
      <c r="IP954" s="7"/>
      <c r="IQ954" s="7"/>
      <c r="IR954" s="7"/>
      <c r="IS954" s="7"/>
      <c r="IT954" s="7"/>
      <c r="IU954" s="7"/>
      <c r="IV954" s="7"/>
      <c r="IW954" s="7"/>
      <c r="IX954" s="7"/>
      <c r="IY954" s="7"/>
      <c r="IZ954" s="7"/>
      <c r="JA954" s="7"/>
      <c r="JB954" s="7"/>
      <c r="JC954" s="7"/>
      <c r="JD954" s="7"/>
      <c r="JE954" s="7"/>
      <c r="JF954" s="7"/>
      <c r="JG954" s="7"/>
      <c r="JH954" s="7"/>
      <c r="JI954" s="7"/>
      <c r="JJ954" s="7"/>
      <c r="JK954" s="7"/>
      <c r="JL954" s="7"/>
      <c r="JM954" s="7"/>
      <c r="JN954" s="7"/>
      <c r="JO954" s="7"/>
      <c r="JP954" s="7"/>
      <c r="JQ954" s="7"/>
      <c r="JR954" s="7"/>
      <c r="JS954" s="7"/>
      <c r="JT954" s="7"/>
      <c r="JU954" s="7"/>
      <c r="JV954" s="7"/>
      <c r="JW954" s="7"/>
      <c r="JX954" s="7"/>
      <c r="JY954" s="7"/>
      <c r="JZ954" s="7"/>
      <c r="KA954" s="7"/>
      <c r="KB954" s="7"/>
      <c r="KC954" s="7"/>
      <c r="KD954" s="7"/>
      <c r="KE954" s="7"/>
      <c r="KF954" s="7"/>
      <c r="KG954" s="7"/>
      <c r="KH954" s="7"/>
      <c r="KI954" s="7"/>
      <c r="KJ954" s="7"/>
      <c r="KK954" s="7"/>
      <c r="KL954" s="7"/>
      <c r="KM954" s="7"/>
      <c r="KN954" s="7"/>
      <c r="KO954" s="7"/>
      <c r="KP954" s="7"/>
      <c r="KQ954" s="7"/>
      <c r="KR954" s="7"/>
      <c r="KS954" s="7"/>
      <c r="KT954" s="7"/>
      <c r="KU954" s="7"/>
      <c r="KV954" s="7"/>
      <c r="KW954" s="7"/>
      <c r="KX954" s="7"/>
      <c r="KY954" s="7"/>
      <c r="KZ954" s="7"/>
      <c r="LA954" s="7"/>
      <c r="LB954" s="7"/>
      <c r="LC954" s="7"/>
      <c r="LD954" s="7"/>
      <c r="LE954" s="7"/>
      <c r="LF954" s="7"/>
      <c r="LG954" s="7"/>
      <c r="LH954" s="7"/>
      <c r="LI954" s="7"/>
      <c r="LJ954" s="7"/>
      <c r="LK954" s="7"/>
      <c r="LL954" s="7"/>
      <c r="LM954" s="7"/>
      <c r="LN954" s="7"/>
      <c r="LO954" s="7"/>
      <c r="LP954" s="7"/>
      <c r="LQ954" s="7"/>
      <c r="LR954" s="7"/>
      <c r="LS954" s="7"/>
      <c r="LT954" s="7"/>
      <c r="LU954" s="7"/>
      <c r="LV954" s="7"/>
      <c r="LW954" s="7"/>
      <c r="LX954" s="7"/>
      <c r="LY954" s="7"/>
      <c r="LZ954" s="7"/>
      <c r="MA954" s="7"/>
      <c r="MB954" s="7"/>
      <c r="MC954" s="7"/>
      <c r="MD954" s="7"/>
      <c r="ME954" s="7"/>
      <c r="MF954" s="7"/>
      <c r="MG954" s="7"/>
      <c r="MH954" s="7"/>
      <c r="MI954" s="7"/>
      <c r="MJ954" s="7"/>
      <c r="MK954" s="7"/>
      <c r="ML954" s="7"/>
      <c r="MM954" s="7"/>
      <c r="MN954" s="7"/>
      <c r="MO954" s="7"/>
      <c r="MP954" s="7"/>
      <c r="MQ954" s="7"/>
      <c r="MR954" s="7"/>
      <c r="MS954" s="7"/>
      <c r="MT954" s="7"/>
      <c r="MU954" s="7"/>
      <c r="MV954" s="7"/>
      <c r="MW954" s="7"/>
      <c r="MX954" s="7"/>
      <c r="MY954" s="7"/>
      <c r="MZ954" s="7"/>
      <c r="NA954" s="7"/>
      <c r="NB954" s="7"/>
      <c r="NC954" s="7"/>
      <c r="ND954" s="7"/>
      <c r="NE954" s="7"/>
      <c r="NF954" s="7"/>
      <c r="NG954" s="7"/>
      <c r="NH954" s="7"/>
      <c r="NI954" s="7"/>
      <c r="NJ954" s="7"/>
      <c r="NK954" s="7"/>
      <c r="NL954" s="7"/>
      <c r="NM954" s="7"/>
      <c r="NN954" s="7"/>
      <c r="NO954" s="7"/>
      <c r="NP954" s="7"/>
      <c r="NQ954" s="7"/>
      <c r="NR954" s="7"/>
      <c r="NS954" s="7"/>
      <c r="NT954" s="7"/>
      <c r="NU954" s="7"/>
      <c r="NV954" s="7"/>
      <c r="NW954" s="7"/>
      <c r="NX954" s="7"/>
      <c r="NY954" s="7"/>
      <c r="NZ954" s="7"/>
      <c r="OA954" s="7"/>
      <c r="OB954" s="7"/>
      <c r="OC954" s="7"/>
      <c r="OD954" s="7"/>
      <c r="OE954" s="7"/>
      <c r="OF954" s="7"/>
      <c r="OG954" s="7"/>
      <c r="OH954" s="7"/>
      <c r="OI954" s="7"/>
      <c r="OJ954" s="7"/>
      <c r="OK954" s="7"/>
      <c r="OL954" s="7"/>
      <c r="OM954" s="7"/>
      <c r="ON954" s="7"/>
      <c r="OO954" s="7"/>
      <c r="OP954" s="7"/>
      <c r="OQ954" s="7"/>
      <c r="OR954" s="7"/>
      <c r="OS954" s="7"/>
      <c r="OT954" s="7"/>
      <c r="OU954" s="7"/>
      <c r="OV954" s="7"/>
      <c r="OW954" s="7"/>
      <c r="OX954" s="7"/>
      <c r="OY954" s="7"/>
      <c r="OZ954" s="7"/>
      <c r="PA954" s="7"/>
      <c r="PB954" s="7"/>
      <c r="PC954" s="7"/>
      <c r="PD954" s="7"/>
      <c r="PE954" s="7"/>
      <c r="PF954" s="7"/>
      <c r="PG954" s="7"/>
      <c r="PH954" s="7"/>
      <c r="PI954" s="7"/>
      <c r="PJ954" s="7"/>
      <c r="PK954" s="7"/>
      <c r="PL954" s="7"/>
      <c r="PM954" s="7"/>
      <c r="PN954" s="7"/>
      <c r="PO954" s="7"/>
      <c r="PP954" s="7"/>
      <c r="PQ954" s="7"/>
      <c r="PR954" s="7"/>
      <c r="PS954" s="7"/>
      <c r="PT954" s="7"/>
      <c r="PU954" s="7"/>
      <c r="PV954" s="7"/>
      <c r="PW954" s="7"/>
      <c r="PX954" s="7"/>
      <c r="PY954" s="7"/>
      <c r="PZ954" s="7"/>
      <c r="QA954" s="7"/>
      <c r="QB954" s="7"/>
      <c r="QC954" s="7"/>
      <c r="QD954" s="7"/>
      <c r="QE954" s="7"/>
      <c r="QF954" s="7"/>
      <c r="QG954" s="7"/>
      <c r="QH954" s="7"/>
      <c r="QI954" s="7"/>
      <c r="QJ954" s="7"/>
      <c r="QK954" s="7"/>
      <c r="QL954" s="7"/>
      <c r="QM954" s="7"/>
      <c r="QN954" s="7"/>
      <c r="QO954" s="7"/>
      <c r="QP954" s="7"/>
      <c r="QQ954" s="7"/>
      <c r="QR954" s="7"/>
      <c r="QS954" s="7"/>
      <c r="QT954" s="7"/>
      <c r="QU954" s="7"/>
      <c r="QV954" s="7"/>
      <c r="QW954" s="7"/>
      <c r="QX954" s="7"/>
      <c r="QY954" s="7"/>
      <c r="QZ954" s="7"/>
      <c r="RA954" s="7"/>
      <c r="RB954" s="7"/>
      <c r="RC954" s="7"/>
      <c r="RD954" s="7"/>
      <c r="RE954" s="7"/>
      <c r="RF954" s="7"/>
      <c r="RG954" s="7"/>
      <c r="RH954" s="7"/>
      <c r="RI954" s="7"/>
      <c r="RJ954" s="7"/>
      <c r="RK954" s="7"/>
      <c r="RL954" s="7"/>
      <c r="RM954" s="7"/>
      <c r="RN954" s="7"/>
      <c r="RO954" s="7"/>
      <c r="RP954" s="7"/>
      <c r="RQ954" s="7"/>
      <c r="RR954" s="7"/>
      <c r="RS954" s="7"/>
      <c r="RT954" s="7"/>
      <c r="RU954" s="7"/>
      <c r="RV954" s="7"/>
      <c r="RW954" s="7"/>
      <c r="RX954" s="7"/>
      <c r="RY954" s="7"/>
      <c r="RZ954" s="7"/>
      <c r="SA954" s="7"/>
      <c r="SB954" s="7"/>
      <c r="SC954" s="7"/>
      <c r="SD954" s="7"/>
      <c r="SE954" s="7"/>
      <c r="SF954" s="7"/>
      <c r="SG954" s="7"/>
      <c r="SH954" s="7"/>
      <c r="SI954" s="7"/>
      <c r="SJ954" s="7"/>
      <c r="SK954" s="7"/>
    </row>
    <row r="955" ht="14.2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  <c r="DT955" s="7"/>
      <c r="DU955" s="7"/>
      <c r="DV955" s="7"/>
      <c r="DW955" s="7"/>
      <c r="DX955" s="7"/>
      <c r="DY955" s="7"/>
      <c r="DZ955" s="7"/>
      <c r="EA955" s="7"/>
      <c r="EB955" s="7"/>
      <c r="EC955" s="7"/>
      <c r="ED955" s="7"/>
      <c r="EE955" s="7"/>
      <c r="EF955" s="7"/>
      <c r="EG955" s="7"/>
      <c r="EH955" s="7"/>
      <c r="EI955" s="7"/>
      <c r="EJ955" s="7"/>
      <c r="EK955" s="7"/>
      <c r="EL955" s="7"/>
      <c r="EM955" s="7"/>
      <c r="EN955" s="7"/>
      <c r="EO955" s="7"/>
      <c r="EP955" s="7"/>
      <c r="EQ955" s="7"/>
      <c r="ER955" s="7"/>
      <c r="ES955" s="7"/>
      <c r="ET955" s="7"/>
      <c r="EU955" s="7"/>
      <c r="EV955" s="7"/>
      <c r="EW955" s="7"/>
      <c r="EX955" s="7"/>
      <c r="EY955" s="7"/>
      <c r="EZ955" s="7"/>
      <c r="FA955" s="7"/>
      <c r="FB955" s="7"/>
      <c r="FC955" s="7"/>
      <c r="FD955" s="7"/>
      <c r="FE955" s="7"/>
      <c r="FF955" s="7"/>
      <c r="FG955" s="7"/>
      <c r="FH955" s="7"/>
      <c r="FI955" s="7"/>
      <c r="FJ955" s="7"/>
      <c r="FK955" s="7"/>
      <c r="FL955" s="7"/>
      <c r="FM955" s="7"/>
      <c r="FN955" s="7"/>
      <c r="FO955" s="7"/>
      <c r="FP955" s="7"/>
      <c r="FQ955" s="7"/>
      <c r="FR955" s="7"/>
      <c r="FS955" s="7"/>
      <c r="FT955" s="7"/>
      <c r="FU955" s="7"/>
      <c r="FV955" s="7"/>
      <c r="FW955" s="7"/>
      <c r="FX955" s="7"/>
      <c r="FY955" s="7"/>
      <c r="FZ955" s="7"/>
      <c r="GA955" s="7"/>
      <c r="GB955" s="7"/>
      <c r="GC955" s="7"/>
      <c r="GD955" s="7"/>
      <c r="GE955" s="7"/>
      <c r="GF955" s="7"/>
      <c r="GG955" s="7"/>
      <c r="GH955" s="7"/>
      <c r="GI955" s="7"/>
      <c r="GJ955" s="7"/>
      <c r="GK955" s="7"/>
      <c r="GL955" s="7"/>
      <c r="GM955" s="7"/>
      <c r="GN955" s="7"/>
      <c r="GO955" s="7"/>
      <c r="GP955" s="7"/>
      <c r="GQ955" s="7"/>
      <c r="GR955" s="7"/>
      <c r="GS955" s="7"/>
      <c r="GT955" s="7"/>
      <c r="GU955" s="7"/>
      <c r="GV955" s="7"/>
      <c r="GW955" s="7"/>
      <c r="GX955" s="7"/>
      <c r="GY955" s="7"/>
      <c r="GZ955" s="7"/>
      <c r="HA955" s="7"/>
      <c r="HB955" s="7"/>
      <c r="HC955" s="7"/>
      <c r="HD955" s="7"/>
      <c r="HE955" s="7"/>
      <c r="HF955" s="7"/>
      <c r="HG955" s="7"/>
      <c r="HH955" s="7"/>
      <c r="HI955" s="7"/>
      <c r="HJ955" s="7"/>
      <c r="HK955" s="7"/>
      <c r="HL955" s="7"/>
      <c r="HM955" s="7"/>
      <c r="HN955" s="7"/>
      <c r="HO955" s="7"/>
      <c r="HP955" s="7"/>
      <c r="HQ955" s="7"/>
      <c r="HR955" s="7"/>
      <c r="HS955" s="7"/>
      <c r="HT955" s="7"/>
      <c r="HU955" s="7"/>
      <c r="HV955" s="7"/>
      <c r="HW955" s="7"/>
      <c r="HX955" s="7"/>
      <c r="HY955" s="7"/>
      <c r="HZ955" s="7"/>
      <c r="IA955" s="7"/>
      <c r="IB955" s="7"/>
      <c r="IC955" s="7"/>
      <c r="ID955" s="7"/>
      <c r="IE955" s="7"/>
      <c r="IF955" s="7"/>
      <c r="IG955" s="7"/>
      <c r="IH955" s="7"/>
      <c r="II955" s="7"/>
      <c r="IJ955" s="7"/>
      <c r="IK955" s="7"/>
      <c r="IL955" s="7"/>
      <c r="IM955" s="7"/>
      <c r="IN955" s="7"/>
      <c r="IO955" s="7"/>
      <c r="IP955" s="7"/>
      <c r="IQ955" s="7"/>
      <c r="IR955" s="7"/>
      <c r="IS955" s="7"/>
      <c r="IT955" s="7"/>
      <c r="IU955" s="7"/>
      <c r="IV955" s="7"/>
      <c r="IW955" s="7"/>
      <c r="IX955" s="7"/>
      <c r="IY955" s="7"/>
      <c r="IZ955" s="7"/>
      <c r="JA955" s="7"/>
      <c r="JB955" s="7"/>
      <c r="JC955" s="7"/>
      <c r="JD955" s="7"/>
      <c r="JE955" s="7"/>
      <c r="JF955" s="7"/>
      <c r="JG955" s="7"/>
      <c r="JH955" s="7"/>
      <c r="JI955" s="7"/>
      <c r="JJ955" s="7"/>
      <c r="JK955" s="7"/>
      <c r="JL955" s="7"/>
      <c r="JM955" s="7"/>
      <c r="JN955" s="7"/>
      <c r="JO955" s="7"/>
      <c r="JP955" s="7"/>
      <c r="JQ955" s="7"/>
      <c r="JR955" s="7"/>
      <c r="JS955" s="7"/>
      <c r="JT955" s="7"/>
      <c r="JU955" s="7"/>
      <c r="JV955" s="7"/>
      <c r="JW955" s="7"/>
      <c r="JX955" s="7"/>
      <c r="JY955" s="7"/>
      <c r="JZ955" s="7"/>
      <c r="KA955" s="7"/>
      <c r="KB955" s="7"/>
      <c r="KC955" s="7"/>
      <c r="KD955" s="7"/>
      <c r="KE955" s="7"/>
      <c r="KF955" s="7"/>
      <c r="KG955" s="7"/>
      <c r="KH955" s="7"/>
      <c r="KI955" s="7"/>
      <c r="KJ955" s="7"/>
      <c r="KK955" s="7"/>
      <c r="KL955" s="7"/>
      <c r="KM955" s="7"/>
      <c r="KN955" s="7"/>
      <c r="KO955" s="7"/>
      <c r="KP955" s="7"/>
      <c r="KQ955" s="7"/>
      <c r="KR955" s="7"/>
      <c r="KS955" s="7"/>
      <c r="KT955" s="7"/>
      <c r="KU955" s="7"/>
      <c r="KV955" s="7"/>
      <c r="KW955" s="7"/>
      <c r="KX955" s="7"/>
      <c r="KY955" s="7"/>
      <c r="KZ955" s="7"/>
      <c r="LA955" s="7"/>
      <c r="LB955" s="7"/>
      <c r="LC955" s="7"/>
      <c r="LD955" s="7"/>
      <c r="LE955" s="7"/>
      <c r="LF955" s="7"/>
      <c r="LG955" s="7"/>
      <c r="LH955" s="7"/>
      <c r="LI955" s="7"/>
      <c r="LJ955" s="7"/>
      <c r="LK955" s="7"/>
      <c r="LL955" s="7"/>
      <c r="LM955" s="7"/>
      <c r="LN955" s="7"/>
      <c r="LO955" s="7"/>
      <c r="LP955" s="7"/>
      <c r="LQ955" s="7"/>
      <c r="LR955" s="7"/>
      <c r="LS955" s="7"/>
      <c r="LT955" s="7"/>
      <c r="LU955" s="7"/>
      <c r="LV955" s="7"/>
      <c r="LW955" s="7"/>
      <c r="LX955" s="7"/>
      <c r="LY955" s="7"/>
      <c r="LZ955" s="7"/>
      <c r="MA955" s="7"/>
      <c r="MB955" s="7"/>
      <c r="MC955" s="7"/>
      <c r="MD955" s="7"/>
      <c r="ME955" s="7"/>
      <c r="MF955" s="7"/>
      <c r="MG955" s="7"/>
      <c r="MH955" s="7"/>
      <c r="MI955" s="7"/>
      <c r="MJ955" s="7"/>
      <c r="MK955" s="7"/>
      <c r="ML955" s="7"/>
      <c r="MM955" s="7"/>
      <c r="MN955" s="7"/>
      <c r="MO955" s="7"/>
      <c r="MP955" s="7"/>
      <c r="MQ955" s="7"/>
      <c r="MR955" s="7"/>
      <c r="MS955" s="7"/>
      <c r="MT955" s="7"/>
      <c r="MU955" s="7"/>
      <c r="MV955" s="7"/>
      <c r="MW955" s="7"/>
      <c r="MX955" s="7"/>
      <c r="MY955" s="7"/>
      <c r="MZ955" s="7"/>
      <c r="NA955" s="7"/>
      <c r="NB955" s="7"/>
      <c r="NC955" s="7"/>
      <c r="ND955" s="7"/>
      <c r="NE955" s="7"/>
      <c r="NF955" s="7"/>
      <c r="NG955" s="7"/>
      <c r="NH955" s="7"/>
      <c r="NI955" s="7"/>
      <c r="NJ955" s="7"/>
      <c r="NK955" s="7"/>
      <c r="NL955" s="7"/>
      <c r="NM955" s="7"/>
      <c r="NN955" s="7"/>
      <c r="NO955" s="7"/>
      <c r="NP955" s="7"/>
      <c r="NQ955" s="7"/>
      <c r="NR955" s="7"/>
      <c r="NS955" s="7"/>
      <c r="NT955" s="7"/>
      <c r="NU955" s="7"/>
      <c r="NV955" s="7"/>
      <c r="NW955" s="7"/>
      <c r="NX955" s="7"/>
      <c r="NY955" s="7"/>
      <c r="NZ955" s="7"/>
      <c r="OA955" s="7"/>
      <c r="OB955" s="7"/>
      <c r="OC955" s="7"/>
      <c r="OD955" s="7"/>
      <c r="OE955" s="7"/>
      <c r="OF955" s="7"/>
      <c r="OG955" s="7"/>
      <c r="OH955" s="7"/>
      <c r="OI955" s="7"/>
      <c r="OJ955" s="7"/>
      <c r="OK955" s="7"/>
      <c r="OL955" s="7"/>
      <c r="OM955" s="7"/>
      <c r="ON955" s="7"/>
      <c r="OO955" s="7"/>
      <c r="OP955" s="7"/>
      <c r="OQ955" s="7"/>
      <c r="OR955" s="7"/>
      <c r="OS955" s="7"/>
      <c r="OT955" s="7"/>
      <c r="OU955" s="7"/>
      <c r="OV955" s="7"/>
      <c r="OW955" s="7"/>
      <c r="OX955" s="7"/>
      <c r="OY955" s="7"/>
      <c r="OZ955" s="7"/>
      <c r="PA955" s="7"/>
      <c r="PB955" s="7"/>
      <c r="PC955" s="7"/>
      <c r="PD955" s="7"/>
      <c r="PE955" s="7"/>
      <c r="PF955" s="7"/>
      <c r="PG955" s="7"/>
      <c r="PH955" s="7"/>
      <c r="PI955" s="7"/>
      <c r="PJ955" s="7"/>
      <c r="PK955" s="7"/>
      <c r="PL955" s="7"/>
      <c r="PM955" s="7"/>
      <c r="PN955" s="7"/>
      <c r="PO955" s="7"/>
      <c r="PP955" s="7"/>
      <c r="PQ955" s="7"/>
      <c r="PR955" s="7"/>
      <c r="PS955" s="7"/>
      <c r="PT955" s="7"/>
      <c r="PU955" s="7"/>
      <c r="PV955" s="7"/>
      <c r="PW955" s="7"/>
      <c r="PX955" s="7"/>
      <c r="PY955" s="7"/>
      <c r="PZ955" s="7"/>
      <c r="QA955" s="7"/>
      <c r="QB955" s="7"/>
      <c r="QC955" s="7"/>
      <c r="QD955" s="7"/>
      <c r="QE955" s="7"/>
      <c r="QF955" s="7"/>
      <c r="QG955" s="7"/>
      <c r="QH955" s="7"/>
      <c r="QI955" s="7"/>
      <c r="QJ955" s="7"/>
      <c r="QK955" s="7"/>
      <c r="QL955" s="7"/>
      <c r="QM955" s="7"/>
      <c r="QN955" s="7"/>
      <c r="QO955" s="7"/>
      <c r="QP955" s="7"/>
      <c r="QQ955" s="7"/>
      <c r="QR955" s="7"/>
      <c r="QS955" s="7"/>
      <c r="QT955" s="7"/>
      <c r="QU955" s="7"/>
      <c r="QV955" s="7"/>
      <c r="QW955" s="7"/>
      <c r="QX955" s="7"/>
      <c r="QY955" s="7"/>
      <c r="QZ955" s="7"/>
      <c r="RA955" s="7"/>
      <c r="RB955" s="7"/>
      <c r="RC955" s="7"/>
      <c r="RD955" s="7"/>
      <c r="RE955" s="7"/>
      <c r="RF955" s="7"/>
      <c r="RG955" s="7"/>
      <c r="RH955" s="7"/>
      <c r="RI955" s="7"/>
      <c r="RJ955" s="7"/>
      <c r="RK955" s="7"/>
      <c r="RL955" s="7"/>
      <c r="RM955" s="7"/>
      <c r="RN955" s="7"/>
      <c r="RO955" s="7"/>
      <c r="RP955" s="7"/>
      <c r="RQ955" s="7"/>
      <c r="RR955" s="7"/>
      <c r="RS955" s="7"/>
      <c r="RT955" s="7"/>
      <c r="RU955" s="7"/>
      <c r="RV955" s="7"/>
      <c r="RW955" s="7"/>
      <c r="RX955" s="7"/>
      <c r="RY955" s="7"/>
      <c r="RZ955" s="7"/>
      <c r="SA955" s="7"/>
      <c r="SB955" s="7"/>
      <c r="SC955" s="7"/>
      <c r="SD955" s="7"/>
      <c r="SE955" s="7"/>
      <c r="SF955" s="7"/>
      <c r="SG955" s="7"/>
      <c r="SH955" s="7"/>
      <c r="SI955" s="7"/>
      <c r="SJ955" s="7"/>
      <c r="SK955" s="7"/>
    </row>
    <row r="956" ht="14.2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  <c r="DT956" s="7"/>
      <c r="DU956" s="7"/>
      <c r="DV956" s="7"/>
      <c r="DW956" s="7"/>
      <c r="DX956" s="7"/>
      <c r="DY956" s="7"/>
      <c r="DZ956" s="7"/>
      <c r="EA956" s="7"/>
      <c r="EB956" s="7"/>
      <c r="EC956" s="7"/>
      <c r="ED956" s="7"/>
      <c r="EE956" s="7"/>
      <c r="EF956" s="7"/>
      <c r="EG956" s="7"/>
      <c r="EH956" s="7"/>
      <c r="EI956" s="7"/>
      <c r="EJ956" s="7"/>
      <c r="EK956" s="7"/>
      <c r="EL956" s="7"/>
      <c r="EM956" s="7"/>
      <c r="EN956" s="7"/>
      <c r="EO956" s="7"/>
      <c r="EP956" s="7"/>
      <c r="EQ956" s="7"/>
      <c r="ER956" s="7"/>
      <c r="ES956" s="7"/>
      <c r="ET956" s="7"/>
      <c r="EU956" s="7"/>
      <c r="EV956" s="7"/>
      <c r="EW956" s="7"/>
      <c r="EX956" s="7"/>
      <c r="EY956" s="7"/>
      <c r="EZ956" s="7"/>
      <c r="FA956" s="7"/>
      <c r="FB956" s="7"/>
      <c r="FC956" s="7"/>
      <c r="FD956" s="7"/>
      <c r="FE956" s="7"/>
      <c r="FF956" s="7"/>
      <c r="FG956" s="7"/>
      <c r="FH956" s="7"/>
      <c r="FI956" s="7"/>
      <c r="FJ956" s="7"/>
      <c r="FK956" s="7"/>
      <c r="FL956" s="7"/>
      <c r="FM956" s="7"/>
      <c r="FN956" s="7"/>
      <c r="FO956" s="7"/>
      <c r="FP956" s="7"/>
      <c r="FQ956" s="7"/>
      <c r="FR956" s="7"/>
      <c r="FS956" s="7"/>
      <c r="FT956" s="7"/>
      <c r="FU956" s="7"/>
      <c r="FV956" s="7"/>
      <c r="FW956" s="7"/>
      <c r="FX956" s="7"/>
      <c r="FY956" s="7"/>
      <c r="FZ956" s="7"/>
      <c r="GA956" s="7"/>
      <c r="GB956" s="7"/>
      <c r="GC956" s="7"/>
      <c r="GD956" s="7"/>
      <c r="GE956" s="7"/>
      <c r="GF956" s="7"/>
      <c r="GG956" s="7"/>
      <c r="GH956" s="7"/>
      <c r="GI956" s="7"/>
      <c r="GJ956" s="7"/>
      <c r="GK956" s="7"/>
      <c r="GL956" s="7"/>
      <c r="GM956" s="7"/>
      <c r="GN956" s="7"/>
      <c r="GO956" s="7"/>
      <c r="GP956" s="7"/>
      <c r="GQ956" s="7"/>
      <c r="GR956" s="7"/>
      <c r="GS956" s="7"/>
      <c r="GT956" s="7"/>
      <c r="GU956" s="7"/>
      <c r="GV956" s="7"/>
      <c r="GW956" s="7"/>
      <c r="GX956" s="7"/>
      <c r="GY956" s="7"/>
      <c r="GZ956" s="7"/>
      <c r="HA956" s="7"/>
      <c r="HB956" s="7"/>
      <c r="HC956" s="7"/>
      <c r="HD956" s="7"/>
      <c r="HE956" s="7"/>
      <c r="HF956" s="7"/>
      <c r="HG956" s="7"/>
      <c r="HH956" s="7"/>
      <c r="HI956" s="7"/>
      <c r="HJ956" s="7"/>
      <c r="HK956" s="7"/>
      <c r="HL956" s="7"/>
      <c r="HM956" s="7"/>
      <c r="HN956" s="7"/>
      <c r="HO956" s="7"/>
      <c r="HP956" s="7"/>
      <c r="HQ956" s="7"/>
      <c r="HR956" s="7"/>
      <c r="HS956" s="7"/>
      <c r="HT956" s="7"/>
      <c r="HU956" s="7"/>
      <c r="HV956" s="7"/>
      <c r="HW956" s="7"/>
      <c r="HX956" s="7"/>
      <c r="HY956" s="7"/>
      <c r="HZ956" s="7"/>
      <c r="IA956" s="7"/>
      <c r="IB956" s="7"/>
      <c r="IC956" s="7"/>
      <c r="ID956" s="7"/>
      <c r="IE956" s="7"/>
      <c r="IF956" s="7"/>
      <c r="IG956" s="7"/>
      <c r="IH956" s="7"/>
      <c r="II956" s="7"/>
      <c r="IJ956" s="7"/>
      <c r="IK956" s="7"/>
      <c r="IL956" s="7"/>
      <c r="IM956" s="7"/>
      <c r="IN956" s="7"/>
      <c r="IO956" s="7"/>
      <c r="IP956" s="7"/>
      <c r="IQ956" s="7"/>
      <c r="IR956" s="7"/>
      <c r="IS956" s="7"/>
      <c r="IT956" s="7"/>
      <c r="IU956" s="7"/>
      <c r="IV956" s="7"/>
      <c r="IW956" s="7"/>
      <c r="IX956" s="7"/>
      <c r="IY956" s="7"/>
      <c r="IZ956" s="7"/>
      <c r="JA956" s="7"/>
      <c r="JB956" s="7"/>
      <c r="JC956" s="7"/>
      <c r="JD956" s="7"/>
      <c r="JE956" s="7"/>
      <c r="JF956" s="7"/>
      <c r="JG956" s="7"/>
      <c r="JH956" s="7"/>
      <c r="JI956" s="7"/>
      <c r="JJ956" s="7"/>
      <c r="JK956" s="7"/>
      <c r="JL956" s="7"/>
      <c r="JM956" s="7"/>
      <c r="JN956" s="7"/>
      <c r="JO956" s="7"/>
      <c r="JP956" s="7"/>
      <c r="JQ956" s="7"/>
      <c r="JR956" s="7"/>
      <c r="JS956" s="7"/>
      <c r="JT956" s="7"/>
      <c r="JU956" s="7"/>
      <c r="JV956" s="7"/>
      <c r="JW956" s="7"/>
      <c r="JX956" s="7"/>
      <c r="JY956" s="7"/>
      <c r="JZ956" s="7"/>
      <c r="KA956" s="7"/>
      <c r="KB956" s="7"/>
      <c r="KC956" s="7"/>
      <c r="KD956" s="7"/>
      <c r="KE956" s="7"/>
      <c r="KF956" s="7"/>
      <c r="KG956" s="7"/>
      <c r="KH956" s="7"/>
      <c r="KI956" s="7"/>
      <c r="KJ956" s="7"/>
      <c r="KK956" s="7"/>
      <c r="KL956" s="7"/>
      <c r="KM956" s="7"/>
      <c r="KN956" s="7"/>
      <c r="KO956" s="7"/>
      <c r="KP956" s="7"/>
      <c r="KQ956" s="7"/>
      <c r="KR956" s="7"/>
      <c r="KS956" s="7"/>
      <c r="KT956" s="7"/>
      <c r="KU956" s="7"/>
      <c r="KV956" s="7"/>
      <c r="KW956" s="7"/>
      <c r="KX956" s="7"/>
      <c r="KY956" s="7"/>
      <c r="KZ956" s="7"/>
      <c r="LA956" s="7"/>
      <c r="LB956" s="7"/>
      <c r="LC956" s="7"/>
      <c r="LD956" s="7"/>
      <c r="LE956" s="7"/>
      <c r="LF956" s="7"/>
      <c r="LG956" s="7"/>
      <c r="LH956" s="7"/>
      <c r="LI956" s="7"/>
      <c r="LJ956" s="7"/>
      <c r="LK956" s="7"/>
      <c r="LL956" s="7"/>
      <c r="LM956" s="7"/>
      <c r="LN956" s="7"/>
      <c r="LO956" s="7"/>
      <c r="LP956" s="7"/>
      <c r="LQ956" s="7"/>
      <c r="LR956" s="7"/>
      <c r="LS956" s="7"/>
      <c r="LT956" s="7"/>
      <c r="LU956" s="7"/>
      <c r="LV956" s="7"/>
      <c r="LW956" s="7"/>
      <c r="LX956" s="7"/>
      <c r="LY956" s="7"/>
      <c r="LZ956" s="7"/>
      <c r="MA956" s="7"/>
      <c r="MB956" s="7"/>
      <c r="MC956" s="7"/>
      <c r="MD956" s="7"/>
      <c r="ME956" s="7"/>
      <c r="MF956" s="7"/>
      <c r="MG956" s="7"/>
      <c r="MH956" s="7"/>
      <c r="MI956" s="7"/>
      <c r="MJ956" s="7"/>
      <c r="MK956" s="7"/>
      <c r="ML956" s="7"/>
      <c r="MM956" s="7"/>
      <c r="MN956" s="7"/>
      <c r="MO956" s="7"/>
      <c r="MP956" s="7"/>
      <c r="MQ956" s="7"/>
      <c r="MR956" s="7"/>
      <c r="MS956" s="7"/>
      <c r="MT956" s="7"/>
      <c r="MU956" s="7"/>
      <c r="MV956" s="7"/>
      <c r="MW956" s="7"/>
      <c r="MX956" s="7"/>
      <c r="MY956" s="7"/>
      <c r="MZ956" s="7"/>
      <c r="NA956" s="7"/>
      <c r="NB956" s="7"/>
      <c r="NC956" s="7"/>
      <c r="ND956" s="7"/>
      <c r="NE956" s="7"/>
      <c r="NF956" s="7"/>
      <c r="NG956" s="7"/>
      <c r="NH956" s="7"/>
      <c r="NI956" s="7"/>
      <c r="NJ956" s="7"/>
      <c r="NK956" s="7"/>
      <c r="NL956" s="7"/>
      <c r="NM956" s="7"/>
      <c r="NN956" s="7"/>
      <c r="NO956" s="7"/>
      <c r="NP956" s="7"/>
      <c r="NQ956" s="7"/>
      <c r="NR956" s="7"/>
      <c r="NS956" s="7"/>
      <c r="NT956" s="7"/>
      <c r="NU956" s="7"/>
      <c r="NV956" s="7"/>
      <c r="NW956" s="7"/>
      <c r="NX956" s="7"/>
      <c r="NY956" s="7"/>
      <c r="NZ956" s="7"/>
      <c r="OA956" s="7"/>
      <c r="OB956" s="7"/>
      <c r="OC956" s="7"/>
      <c r="OD956" s="7"/>
      <c r="OE956" s="7"/>
      <c r="OF956" s="7"/>
      <c r="OG956" s="7"/>
      <c r="OH956" s="7"/>
      <c r="OI956" s="7"/>
      <c r="OJ956" s="7"/>
      <c r="OK956" s="7"/>
      <c r="OL956" s="7"/>
      <c r="OM956" s="7"/>
      <c r="ON956" s="7"/>
      <c r="OO956" s="7"/>
      <c r="OP956" s="7"/>
      <c r="OQ956" s="7"/>
      <c r="OR956" s="7"/>
      <c r="OS956" s="7"/>
      <c r="OT956" s="7"/>
      <c r="OU956" s="7"/>
      <c r="OV956" s="7"/>
      <c r="OW956" s="7"/>
      <c r="OX956" s="7"/>
      <c r="OY956" s="7"/>
      <c r="OZ956" s="7"/>
      <c r="PA956" s="7"/>
      <c r="PB956" s="7"/>
      <c r="PC956" s="7"/>
      <c r="PD956" s="7"/>
      <c r="PE956" s="7"/>
      <c r="PF956" s="7"/>
      <c r="PG956" s="7"/>
      <c r="PH956" s="7"/>
      <c r="PI956" s="7"/>
      <c r="PJ956" s="7"/>
      <c r="PK956" s="7"/>
      <c r="PL956" s="7"/>
      <c r="PM956" s="7"/>
      <c r="PN956" s="7"/>
      <c r="PO956" s="7"/>
      <c r="PP956" s="7"/>
      <c r="PQ956" s="7"/>
      <c r="PR956" s="7"/>
      <c r="PS956" s="7"/>
      <c r="PT956" s="7"/>
      <c r="PU956" s="7"/>
      <c r="PV956" s="7"/>
      <c r="PW956" s="7"/>
      <c r="PX956" s="7"/>
      <c r="PY956" s="7"/>
      <c r="PZ956" s="7"/>
      <c r="QA956" s="7"/>
      <c r="QB956" s="7"/>
      <c r="QC956" s="7"/>
      <c r="QD956" s="7"/>
      <c r="QE956" s="7"/>
      <c r="QF956" s="7"/>
      <c r="QG956" s="7"/>
      <c r="QH956" s="7"/>
      <c r="QI956" s="7"/>
      <c r="QJ956" s="7"/>
      <c r="QK956" s="7"/>
      <c r="QL956" s="7"/>
      <c r="QM956" s="7"/>
      <c r="QN956" s="7"/>
      <c r="QO956" s="7"/>
      <c r="QP956" s="7"/>
      <c r="QQ956" s="7"/>
      <c r="QR956" s="7"/>
      <c r="QS956" s="7"/>
      <c r="QT956" s="7"/>
      <c r="QU956" s="7"/>
      <c r="QV956" s="7"/>
      <c r="QW956" s="7"/>
      <c r="QX956" s="7"/>
      <c r="QY956" s="7"/>
      <c r="QZ956" s="7"/>
      <c r="RA956" s="7"/>
      <c r="RB956" s="7"/>
      <c r="RC956" s="7"/>
      <c r="RD956" s="7"/>
      <c r="RE956" s="7"/>
      <c r="RF956" s="7"/>
      <c r="RG956" s="7"/>
      <c r="RH956" s="7"/>
      <c r="RI956" s="7"/>
      <c r="RJ956" s="7"/>
      <c r="RK956" s="7"/>
      <c r="RL956" s="7"/>
      <c r="RM956" s="7"/>
      <c r="RN956" s="7"/>
      <c r="RO956" s="7"/>
      <c r="RP956" s="7"/>
      <c r="RQ956" s="7"/>
      <c r="RR956" s="7"/>
      <c r="RS956" s="7"/>
      <c r="RT956" s="7"/>
      <c r="RU956" s="7"/>
      <c r="RV956" s="7"/>
      <c r="RW956" s="7"/>
      <c r="RX956" s="7"/>
      <c r="RY956" s="7"/>
      <c r="RZ956" s="7"/>
      <c r="SA956" s="7"/>
      <c r="SB956" s="7"/>
      <c r="SC956" s="7"/>
      <c r="SD956" s="7"/>
      <c r="SE956" s="7"/>
      <c r="SF956" s="7"/>
      <c r="SG956" s="7"/>
      <c r="SH956" s="7"/>
      <c r="SI956" s="7"/>
      <c r="SJ956" s="7"/>
      <c r="SK956" s="7"/>
    </row>
    <row r="957" ht="14.2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  <c r="DT957" s="7"/>
      <c r="DU957" s="7"/>
      <c r="DV957" s="7"/>
      <c r="DW957" s="7"/>
      <c r="DX957" s="7"/>
      <c r="DY957" s="7"/>
      <c r="DZ957" s="7"/>
      <c r="EA957" s="7"/>
      <c r="EB957" s="7"/>
      <c r="EC957" s="7"/>
      <c r="ED957" s="7"/>
      <c r="EE957" s="7"/>
      <c r="EF957" s="7"/>
      <c r="EG957" s="7"/>
      <c r="EH957" s="7"/>
      <c r="EI957" s="7"/>
      <c r="EJ957" s="7"/>
      <c r="EK957" s="7"/>
      <c r="EL957" s="7"/>
      <c r="EM957" s="7"/>
      <c r="EN957" s="7"/>
      <c r="EO957" s="7"/>
      <c r="EP957" s="7"/>
      <c r="EQ957" s="7"/>
      <c r="ER957" s="7"/>
      <c r="ES957" s="7"/>
      <c r="ET957" s="7"/>
      <c r="EU957" s="7"/>
      <c r="EV957" s="7"/>
      <c r="EW957" s="7"/>
      <c r="EX957" s="7"/>
      <c r="EY957" s="7"/>
      <c r="EZ957" s="7"/>
      <c r="FA957" s="7"/>
      <c r="FB957" s="7"/>
      <c r="FC957" s="7"/>
      <c r="FD957" s="7"/>
      <c r="FE957" s="7"/>
      <c r="FF957" s="7"/>
      <c r="FG957" s="7"/>
      <c r="FH957" s="7"/>
      <c r="FI957" s="7"/>
      <c r="FJ957" s="7"/>
      <c r="FK957" s="7"/>
      <c r="FL957" s="7"/>
      <c r="FM957" s="7"/>
      <c r="FN957" s="7"/>
      <c r="FO957" s="7"/>
      <c r="FP957" s="7"/>
      <c r="FQ957" s="7"/>
      <c r="FR957" s="7"/>
      <c r="FS957" s="7"/>
      <c r="FT957" s="7"/>
      <c r="FU957" s="7"/>
      <c r="FV957" s="7"/>
      <c r="FW957" s="7"/>
      <c r="FX957" s="7"/>
      <c r="FY957" s="7"/>
      <c r="FZ957" s="7"/>
      <c r="GA957" s="7"/>
      <c r="GB957" s="7"/>
      <c r="GC957" s="7"/>
      <c r="GD957" s="7"/>
      <c r="GE957" s="7"/>
      <c r="GF957" s="7"/>
      <c r="GG957" s="7"/>
      <c r="GH957" s="7"/>
      <c r="GI957" s="7"/>
      <c r="GJ957" s="7"/>
      <c r="GK957" s="7"/>
      <c r="GL957" s="7"/>
      <c r="GM957" s="7"/>
      <c r="GN957" s="7"/>
      <c r="GO957" s="7"/>
      <c r="GP957" s="7"/>
      <c r="GQ957" s="7"/>
      <c r="GR957" s="7"/>
      <c r="GS957" s="7"/>
      <c r="GT957" s="7"/>
      <c r="GU957" s="7"/>
      <c r="GV957" s="7"/>
      <c r="GW957" s="7"/>
      <c r="GX957" s="7"/>
      <c r="GY957" s="7"/>
      <c r="GZ957" s="7"/>
      <c r="HA957" s="7"/>
      <c r="HB957" s="7"/>
      <c r="HC957" s="7"/>
      <c r="HD957" s="7"/>
      <c r="HE957" s="7"/>
      <c r="HF957" s="7"/>
      <c r="HG957" s="7"/>
      <c r="HH957" s="7"/>
      <c r="HI957" s="7"/>
      <c r="HJ957" s="7"/>
      <c r="HK957" s="7"/>
      <c r="HL957" s="7"/>
      <c r="HM957" s="7"/>
      <c r="HN957" s="7"/>
      <c r="HO957" s="7"/>
      <c r="HP957" s="7"/>
      <c r="HQ957" s="7"/>
      <c r="HR957" s="7"/>
      <c r="HS957" s="7"/>
      <c r="HT957" s="7"/>
      <c r="HU957" s="7"/>
      <c r="HV957" s="7"/>
      <c r="HW957" s="7"/>
      <c r="HX957" s="7"/>
      <c r="HY957" s="7"/>
      <c r="HZ957" s="7"/>
      <c r="IA957" s="7"/>
      <c r="IB957" s="7"/>
      <c r="IC957" s="7"/>
      <c r="ID957" s="7"/>
      <c r="IE957" s="7"/>
      <c r="IF957" s="7"/>
      <c r="IG957" s="7"/>
      <c r="IH957" s="7"/>
      <c r="II957" s="7"/>
      <c r="IJ957" s="7"/>
      <c r="IK957" s="7"/>
      <c r="IL957" s="7"/>
      <c r="IM957" s="7"/>
      <c r="IN957" s="7"/>
      <c r="IO957" s="7"/>
      <c r="IP957" s="7"/>
      <c r="IQ957" s="7"/>
      <c r="IR957" s="7"/>
      <c r="IS957" s="7"/>
      <c r="IT957" s="7"/>
      <c r="IU957" s="7"/>
      <c r="IV957" s="7"/>
      <c r="IW957" s="7"/>
      <c r="IX957" s="7"/>
      <c r="IY957" s="7"/>
      <c r="IZ957" s="7"/>
      <c r="JA957" s="7"/>
      <c r="JB957" s="7"/>
      <c r="JC957" s="7"/>
      <c r="JD957" s="7"/>
      <c r="JE957" s="7"/>
      <c r="JF957" s="7"/>
      <c r="JG957" s="7"/>
      <c r="JH957" s="7"/>
      <c r="JI957" s="7"/>
      <c r="JJ957" s="7"/>
      <c r="JK957" s="7"/>
      <c r="JL957" s="7"/>
      <c r="JM957" s="7"/>
      <c r="JN957" s="7"/>
      <c r="JO957" s="7"/>
      <c r="JP957" s="7"/>
      <c r="JQ957" s="7"/>
      <c r="JR957" s="7"/>
      <c r="JS957" s="7"/>
      <c r="JT957" s="7"/>
      <c r="JU957" s="7"/>
      <c r="JV957" s="7"/>
      <c r="JW957" s="7"/>
      <c r="JX957" s="7"/>
      <c r="JY957" s="7"/>
      <c r="JZ957" s="7"/>
      <c r="KA957" s="7"/>
      <c r="KB957" s="7"/>
      <c r="KC957" s="7"/>
      <c r="KD957" s="7"/>
      <c r="KE957" s="7"/>
      <c r="KF957" s="7"/>
      <c r="KG957" s="7"/>
      <c r="KH957" s="7"/>
      <c r="KI957" s="7"/>
      <c r="KJ957" s="7"/>
      <c r="KK957" s="7"/>
      <c r="KL957" s="7"/>
      <c r="KM957" s="7"/>
      <c r="KN957" s="7"/>
      <c r="KO957" s="7"/>
      <c r="KP957" s="7"/>
      <c r="KQ957" s="7"/>
      <c r="KR957" s="7"/>
      <c r="KS957" s="7"/>
      <c r="KT957" s="7"/>
      <c r="KU957" s="7"/>
      <c r="KV957" s="7"/>
      <c r="KW957" s="7"/>
      <c r="KX957" s="7"/>
      <c r="KY957" s="7"/>
      <c r="KZ957" s="7"/>
      <c r="LA957" s="7"/>
      <c r="LB957" s="7"/>
      <c r="LC957" s="7"/>
      <c r="LD957" s="7"/>
      <c r="LE957" s="7"/>
      <c r="LF957" s="7"/>
      <c r="LG957" s="7"/>
      <c r="LH957" s="7"/>
      <c r="LI957" s="7"/>
      <c r="LJ957" s="7"/>
      <c r="LK957" s="7"/>
      <c r="LL957" s="7"/>
      <c r="LM957" s="7"/>
      <c r="LN957" s="7"/>
      <c r="LO957" s="7"/>
      <c r="LP957" s="7"/>
      <c r="LQ957" s="7"/>
      <c r="LR957" s="7"/>
      <c r="LS957" s="7"/>
      <c r="LT957" s="7"/>
      <c r="LU957" s="7"/>
      <c r="LV957" s="7"/>
      <c r="LW957" s="7"/>
      <c r="LX957" s="7"/>
      <c r="LY957" s="7"/>
      <c r="LZ957" s="7"/>
      <c r="MA957" s="7"/>
      <c r="MB957" s="7"/>
      <c r="MC957" s="7"/>
      <c r="MD957" s="7"/>
      <c r="ME957" s="7"/>
      <c r="MF957" s="7"/>
      <c r="MG957" s="7"/>
      <c r="MH957" s="7"/>
      <c r="MI957" s="7"/>
      <c r="MJ957" s="7"/>
      <c r="MK957" s="7"/>
      <c r="ML957" s="7"/>
      <c r="MM957" s="7"/>
      <c r="MN957" s="7"/>
      <c r="MO957" s="7"/>
      <c r="MP957" s="7"/>
      <c r="MQ957" s="7"/>
      <c r="MR957" s="7"/>
      <c r="MS957" s="7"/>
      <c r="MT957" s="7"/>
      <c r="MU957" s="7"/>
      <c r="MV957" s="7"/>
      <c r="MW957" s="7"/>
      <c r="MX957" s="7"/>
      <c r="MY957" s="7"/>
      <c r="MZ957" s="7"/>
      <c r="NA957" s="7"/>
      <c r="NB957" s="7"/>
      <c r="NC957" s="7"/>
      <c r="ND957" s="7"/>
      <c r="NE957" s="7"/>
      <c r="NF957" s="7"/>
      <c r="NG957" s="7"/>
      <c r="NH957" s="7"/>
      <c r="NI957" s="7"/>
      <c r="NJ957" s="7"/>
      <c r="NK957" s="7"/>
      <c r="NL957" s="7"/>
      <c r="NM957" s="7"/>
      <c r="NN957" s="7"/>
      <c r="NO957" s="7"/>
      <c r="NP957" s="7"/>
      <c r="NQ957" s="7"/>
      <c r="NR957" s="7"/>
      <c r="NS957" s="7"/>
      <c r="NT957" s="7"/>
      <c r="NU957" s="7"/>
      <c r="NV957" s="7"/>
      <c r="NW957" s="7"/>
      <c r="NX957" s="7"/>
      <c r="NY957" s="7"/>
      <c r="NZ957" s="7"/>
      <c r="OA957" s="7"/>
      <c r="OB957" s="7"/>
      <c r="OC957" s="7"/>
      <c r="OD957" s="7"/>
      <c r="OE957" s="7"/>
      <c r="OF957" s="7"/>
      <c r="OG957" s="7"/>
      <c r="OH957" s="7"/>
      <c r="OI957" s="7"/>
      <c r="OJ957" s="7"/>
      <c r="OK957" s="7"/>
      <c r="OL957" s="7"/>
      <c r="OM957" s="7"/>
      <c r="ON957" s="7"/>
      <c r="OO957" s="7"/>
      <c r="OP957" s="7"/>
      <c r="OQ957" s="7"/>
      <c r="OR957" s="7"/>
      <c r="OS957" s="7"/>
      <c r="OT957" s="7"/>
      <c r="OU957" s="7"/>
      <c r="OV957" s="7"/>
      <c r="OW957" s="7"/>
      <c r="OX957" s="7"/>
      <c r="OY957" s="7"/>
      <c r="OZ957" s="7"/>
      <c r="PA957" s="7"/>
      <c r="PB957" s="7"/>
      <c r="PC957" s="7"/>
      <c r="PD957" s="7"/>
      <c r="PE957" s="7"/>
      <c r="PF957" s="7"/>
      <c r="PG957" s="7"/>
      <c r="PH957" s="7"/>
      <c r="PI957" s="7"/>
      <c r="PJ957" s="7"/>
      <c r="PK957" s="7"/>
      <c r="PL957" s="7"/>
      <c r="PM957" s="7"/>
      <c r="PN957" s="7"/>
      <c r="PO957" s="7"/>
      <c r="PP957" s="7"/>
      <c r="PQ957" s="7"/>
      <c r="PR957" s="7"/>
      <c r="PS957" s="7"/>
      <c r="PT957" s="7"/>
      <c r="PU957" s="7"/>
      <c r="PV957" s="7"/>
      <c r="PW957" s="7"/>
      <c r="PX957" s="7"/>
      <c r="PY957" s="7"/>
      <c r="PZ957" s="7"/>
      <c r="QA957" s="7"/>
      <c r="QB957" s="7"/>
      <c r="QC957" s="7"/>
      <c r="QD957" s="7"/>
      <c r="QE957" s="7"/>
      <c r="QF957" s="7"/>
      <c r="QG957" s="7"/>
      <c r="QH957" s="7"/>
      <c r="QI957" s="7"/>
      <c r="QJ957" s="7"/>
      <c r="QK957" s="7"/>
      <c r="QL957" s="7"/>
      <c r="QM957" s="7"/>
      <c r="QN957" s="7"/>
      <c r="QO957" s="7"/>
      <c r="QP957" s="7"/>
      <c r="QQ957" s="7"/>
      <c r="QR957" s="7"/>
      <c r="QS957" s="7"/>
      <c r="QT957" s="7"/>
      <c r="QU957" s="7"/>
      <c r="QV957" s="7"/>
      <c r="QW957" s="7"/>
      <c r="QX957" s="7"/>
      <c r="QY957" s="7"/>
      <c r="QZ957" s="7"/>
      <c r="RA957" s="7"/>
      <c r="RB957" s="7"/>
      <c r="RC957" s="7"/>
      <c r="RD957" s="7"/>
      <c r="RE957" s="7"/>
      <c r="RF957" s="7"/>
      <c r="RG957" s="7"/>
      <c r="RH957" s="7"/>
      <c r="RI957" s="7"/>
      <c r="RJ957" s="7"/>
      <c r="RK957" s="7"/>
      <c r="RL957" s="7"/>
      <c r="RM957" s="7"/>
      <c r="RN957" s="7"/>
      <c r="RO957" s="7"/>
      <c r="RP957" s="7"/>
      <c r="RQ957" s="7"/>
      <c r="RR957" s="7"/>
      <c r="RS957" s="7"/>
      <c r="RT957" s="7"/>
      <c r="RU957" s="7"/>
      <c r="RV957" s="7"/>
      <c r="RW957" s="7"/>
      <c r="RX957" s="7"/>
      <c r="RY957" s="7"/>
      <c r="RZ957" s="7"/>
      <c r="SA957" s="7"/>
      <c r="SB957" s="7"/>
      <c r="SC957" s="7"/>
      <c r="SD957" s="7"/>
      <c r="SE957" s="7"/>
      <c r="SF957" s="7"/>
      <c r="SG957" s="7"/>
      <c r="SH957" s="7"/>
      <c r="SI957" s="7"/>
      <c r="SJ957" s="7"/>
      <c r="SK957" s="7"/>
    </row>
    <row r="958" ht="14.2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  <c r="DT958" s="7"/>
      <c r="DU958" s="7"/>
      <c r="DV958" s="7"/>
      <c r="DW958" s="7"/>
      <c r="DX958" s="7"/>
      <c r="DY958" s="7"/>
      <c r="DZ958" s="7"/>
      <c r="EA958" s="7"/>
      <c r="EB958" s="7"/>
      <c r="EC958" s="7"/>
      <c r="ED958" s="7"/>
      <c r="EE958" s="7"/>
      <c r="EF958" s="7"/>
      <c r="EG958" s="7"/>
      <c r="EH958" s="7"/>
      <c r="EI958" s="7"/>
      <c r="EJ958" s="7"/>
      <c r="EK958" s="7"/>
      <c r="EL958" s="7"/>
      <c r="EM958" s="7"/>
      <c r="EN958" s="7"/>
      <c r="EO958" s="7"/>
      <c r="EP958" s="7"/>
      <c r="EQ958" s="7"/>
      <c r="ER958" s="7"/>
      <c r="ES958" s="7"/>
      <c r="ET958" s="7"/>
      <c r="EU958" s="7"/>
      <c r="EV958" s="7"/>
      <c r="EW958" s="7"/>
      <c r="EX958" s="7"/>
      <c r="EY958" s="7"/>
      <c r="EZ958" s="7"/>
      <c r="FA958" s="7"/>
      <c r="FB958" s="7"/>
      <c r="FC958" s="7"/>
      <c r="FD958" s="7"/>
      <c r="FE958" s="7"/>
      <c r="FF958" s="7"/>
      <c r="FG958" s="7"/>
      <c r="FH958" s="7"/>
      <c r="FI958" s="7"/>
      <c r="FJ958" s="7"/>
      <c r="FK958" s="7"/>
      <c r="FL958" s="7"/>
      <c r="FM958" s="7"/>
      <c r="FN958" s="7"/>
      <c r="FO958" s="7"/>
      <c r="FP958" s="7"/>
      <c r="FQ958" s="7"/>
      <c r="FR958" s="7"/>
      <c r="FS958" s="7"/>
      <c r="FT958" s="7"/>
      <c r="FU958" s="7"/>
      <c r="FV958" s="7"/>
      <c r="FW958" s="7"/>
      <c r="FX958" s="7"/>
      <c r="FY958" s="7"/>
      <c r="FZ958" s="7"/>
      <c r="GA958" s="7"/>
      <c r="GB958" s="7"/>
      <c r="GC958" s="7"/>
      <c r="GD958" s="7"/>
      <c r="GE958" s="7"/>
      <c r="GF958" s="7"/>
      <c r="GG958" s="7"/>
      <c r="GH958" s="7"/>
      <c r="GI958" s="7"/>
      <c r="GJ958" s="7"/>
      <c r="GK958" s="7"/>
      <c r="GL958" s="7"/>
      <c r="GM958" s="7"/>
      <c r="GN958" s="7"/>
      <c r="GO958" s="7"/>
      <c r="GP958" s="7"/>
      <c r="GQ958" s="7"/>
      <c r="GR958" s="7"/>
      <c r="GS958" s="7"/>
      <c r="GT958" s="7"/>
      <c r="GU958" s="7"/>
      <c r="GV958" s="7"/>
      <c r="GW958" s="7"/>
      <c r="GX958" s="7"/>
      <c r="GY958" s="7"/>
      <c r="GZ958" s="7"/>
      <c r="HA958" s="7"/>
      <c r="HB958" s="7"/>
      <c r="HC958" s="7"/>
      <c r="HD958" s="7"/>
      <c r="HE958" s="7"/>
      <c r="HF958" s="7"/>
      <c r="HG958" s="7"/>
      <c r="HH958" s="7"/>
      <c r="HI958" s="7"/>
      <c r="HJ958" s="7"/>
      <c r="HK958" s="7"/>
      <c r="HL958" s="7"/>
      <c r="HM958" s="7"/>
      <c r="HN958" s="7"/>
      <c r="HO958" s="7"/>
      <c r="HP958" s="7"/>
      <c r="HQ958" s="7"/>
      <c r="HR958" s="7"/>
      <c r="HS958" s="7"/>
      <c r="HT958" s="7"/>
      <c r="HU958" s="7"/>
      <c r="HV958" s="7"/>
      <c r="HW958" s="7"/>
      <c r="HX958" s="7"/>
      <c r="HY958" s="7"/>
      <c r="HZ958" s="7"/>
      <c r="IA958" s="7"/>
      <c r="IB958" s="7"/>
      <c r="IC958" s="7"/>
      <c r="ID958" s="7"/>
      <c r="IE958" s="7"/>
      <c r="IF958" s="7"/>
      <c r="IG958" s="7"/>
      <c r="IH958" s="7"/>
      <c r="II958" s="7"/>
      <c r="IJ958" s="7"/>
      <c r="IK958" s="7"/>
      <c r="IL958" s="7"/>
      <c r="IM958" s="7"/>
      <c r="IN958" s="7"/>
      <c r="IO958" s="7"/>
      <c r="IP958" s="7"/>
      <c r="IQ958" s="7"/>
      <c r="IR958" s="7"/>
      <c r="IS958" s="7"/>
      <c r="IT958" s="7"/>
      <c r="IU958" s="7"/>
      <c r="IV958" s="7"/>
      <c r="IW958" s="7"/>
      <c r="IX958" s="7"/>
      <c r="IY958" s="7"/>
      <c r="IZ958" s="7"/>
      <c r="JA958" s="7"/>
      <c r="JB958" s="7"/>
      <c r="JC958" s="7"/>
      <c r="JD958" s="7"/>
      <c r="JE958" s="7"/>
      <c r="JF958" s="7"/>
      <c r="JG958" s="7"/>
      <c r="JH958" s="7"/>
      <c r="JI958" s="7"/>
      <c r="JJ958" s="7"/>
      <c r="JK958" s="7"/>
      <c r="JL958" s="7"/>
      <c r="JM958" s="7"/>
      <c r="JN958" s="7"/>
      <c r="JO958" s="7"/>
      <c r="JP958" s="7"/>
      <c r="JQ958" s="7"/>
      <c r="JR958" s="7"/>
      <c r="JS958" s="7"/>
      <c r="JT958" s="7"/>
      <c r="JU958" s="7"/>
      <c r="JV958" s="7"/>
      <c r="JW958" s="7"/>
      <c r="JX958" s="7"/>
      <c r="JY958" s="7"/>
      <c r="JZ958" s="7"/>
      <c r="KA958" s="7"/>
      <c r="KB958" s="7"/>
      <c r="KC958" s="7"/>
      <c r="KD958" s="7"/>
      <c r="KE958" s="7"/>
      <c r="KF958" s="7"/>
      <c r="KG958" s="7"/>
      <c r="KH958" s="7"/>
      <c r="KI958" s="7"/>
      <c r="KJ958" s="7"/>
      <c r="KK958" s="7"/>
      <c r="KL958" s="7"/>
      <c r="KM958" s="7"/>
      <c r="KN958" s="7"/>
      <c r="KO958" s="7"/>
      <c r="KP958" s="7"/>
      <c r="KQ958" s="7"/>
      <c r="KR958" s="7"/>
      <c r="KS958" s="7"/>
      <c r="KT958" s="7"/>
      <c r="KU958" s="7"/>
      <c r="KV958" s="7"/>
      <c r="KW958" s="7"/>
      <c r="KX958" s="7"/>
      <c r="KY958" s="7"/>
      <c r="KZ958" s="7"/>
      <c r="LA958" s="7"/>
      <c r="LB958" s="7"/>
      <c r="LC958" s="7"/>
      <c r="LD958" s="7"/>
      <c r="LE958" s="7"/>
      <c r="LF958" s="7"/>
      <c r="LG958" s="7"/>
      <c r="LH958" s="7"/>
      <c r="LI958" s="7"/>
      <c r="LJ958" s="7"/>
      <c r="LK958" s="7"/>
      <c r="LL958" s="7"/>
      <c r="LM958" s="7"/>
      <c r="LN958" s="7"/>
      <c r="LO958" s="7"/>
      <c r="LP958" s="7"/>
      <c r="LQ958" s="7"/>
      <c r="LR958" s="7"/>
      <c r="LS958" s="7"/>
      <c r="LT958" s="7"/>
      <c r="LU958" s="7"/>
      <c r="LV958" s="7"/>
      <c r="LW958" s="7"/>
      <c r="LX958" s="7"/>
      <c r="LY958" s="7"/>
      <c r="LZ958" s="7"/>
      <c r="MA958" s="7"/>
      <c r="MB958" s="7"/>
      <c r="MC958" s="7"/>
      <c r="MD958" s="7"/>
      <c r="ME958" s="7"/>
      <c r="MF958" s="7"/>
      <c r="MG958" s="7"/>
      <c r="MH958" s="7"/>
      <c r="MI958" s="7"/>
      <c r="MJ958" s="7"/>
      <c r="MK958" s="7"/>
      <c r="ML958" s="7"/>
      <c r="MM958" s="7"/>
      <c r="MN958" s="7"/>
      <c r="MO958" s="7"/>
      <c r="MP958" s="7"/>
      <c r="MQ958" s="7"/>
      <c r="MR958" s="7"/>
      <c r="MS958" s="7"/>
      <c r="MT958" s="7"/>
      <c r="MU958" s="7"/>
      <c r="MV958" s="7"/>
      <c r="MW958" s="7"/>
      <c r="MX958" s="7"/>
      <c r="MY958" s="7"/>
      <c r="MZ958" s="7"/>
      <c r="NA958" s="7"/>
      <c r="NB958" s="7"/>
      <c r="NC958" s="7"/>
      <c r="ND958" s="7"/>
      <c r="NE958" s="7"/>
      <c r="NF958" s="7"/>
      <c r="NG958" s="7"/>
      <c r="NH958" s="7"/>
      <c r="NI958" s="7"/>
      <c r="NJ958" s="7"/>
      <c r="NK958" s="7"/>
      <c r="NL958" s="7"/>
      <c r="NM958" s="7"/>
      <c r="NN958" s="7"/>
      <c r="NO958" s="7"/>
      <c r="NP958" s="7"/>
      <c r="NQ958" s="7"/>
      <c r="NR958" s="7"/>
      <c r="NS958" s="7"/>
      <c r="NT958" s="7"/>
      <c r="NU958" s="7"/>
      <c r="NV958" s="7"/>
      <c r="NW958" s="7"/>
      <c r="NX958" s="7"/>
      <c r="NY958" s="7"/>
      <c r="NZ958" s="7"/>
      <c r="OA958" s="7"/>
      <c r="OB958" s="7"/>
      <c r="OC958" s="7"/>
      <c r="OD958" s="7"/>
      <c r="OE958" s="7"/>
      <c r="OF958" s="7"/>
      <c r="OG958" s="7"/>
      <c r="OH958" s="7"/>
      <c r="OI958" s="7"/>
      <c r="OJ958" s="7"/>
      <c r="OK958" s="7"/>
      <c r="OL958" s="7"/>
      <c r="OM958" s="7"/>
      <c r="ON958" s="7"/>
      <c r="OO958" s="7"/>
      <c r="OP958" s="7"/>
      <c r="OQ958" s="7"/>
      <c r="OR958" s="7"/>
      <c r="OS958" s="7"/>
      <c r="OT958" s="7"/>
      <c r="OU958" s="7"/>
      <c r="OV958" s="7"/>
      <c r="OW958" s="7"/>
      <c r="OX958" s="7"/>
      <c r="OY958" s="7"/>
      <c r="OZ958" s="7"/>
      <c r="PA958" s="7"/>
      <c r="PB958" s="7"/>
      <c r="PC958" s="7"/>
      <c r="PD958" s="7"/>
      <c r="PE958" s="7"/>
      <c r="PF958" s="7"/>
      <c r="PG958" s="7"/>
      <c r="PH958" s="7"/>
      <c r="PI958" s="7"/>
      <c r="PJ958" s="7"/>
      <c r="PK958" s="7"/>
      <c r="PL958" s="7"/>
      <c r="PM958" s="7"/>
      <c r="PN958" s="7"/>
      <c r="PO958" s="7"/>
      <c r="PP958" s="7"/>
      <c r="PQ958" s="7"/>
      <c r="PR958" s="7"/>
      <c r="PS958" s="7"/>
      <c r="PT958" s="7"/>
      <c r="PU958" s="7"/>
      <c r="PV958" s="7"/>
      <c r="PW958" s="7"/>
      <c r="PX958" s="7"/>
      <c r="PY958" s="7"/>
      <c r="PZ958" s="7"/>
      <c r="QA958" s="7"/>
      <c r="QB958" s="7"/>
      <c r="QC958" s="7"/>
      <c r="QD958" s="7"/>
      <c r="QE958" s="7"/>
      <c r="QF958" s="7"/>
      <c r="QG958" s="7"/>
      <c r="QH958" s="7"/>
      <c r="QI958" s="7"/>
      <c r="QJ958" s="7"/>
      <c r="QK958" s="7"/>
      <c r="QL958" s="7"/>
      <c r="QM958" s="7"/>
      <c r="QN958" s="7"/>
      <c r="QO958" s="7"/>
      <c r="QP958" s="7"/>
      <c r="QQ958" s="7"/>
      <c r="QR958" s="7"/>
      <c r="QS958" s="7"/>
      <c r="QT958" s="7"/>
      <c r="QU958" s="7"/>
      <c r="QV958" s="7"/>
      <c r="QW958" s="7"/>
      <c r="QX958" s="7"/>
      <c r="QY958" s="7"/>
      <c r="QZ958" s="7"/>
      <c r="RA958" s="7"/>
      <c r="RB958" s="7"/>
      <c r="RC958" s="7"/>
      <c r="RD958" s="7"/>
      <c r="RE958" s="7"/>
      <c r="RF958" s="7"/>
      <c r="RG958" s="7"/>
      <c r="RH958" s="7"/>
      <c r="RI958" s="7"/>
      <c r="RJ958" s="7"/>
      <c r="RK958" s="7"/>
      <c r="RL958" s="7"/>
      <c r="RM958" s="7"/>
      <c r="RN958" s="7"/>
      <c r="RO958" s="7"/>
      <c r="RP958" s="7"/>
      <c r="RQ958" s="7"/>
      <c r="RR958" s="7"/>
      <c r="RS958" s="7"/>
      <c r="RT958" s="7"/>
      <c r="RU958" s="7"/>
      <c r="RV958" s="7"/>
      <c r="RW958" s="7"/>
      <c r="RX958" s="7"/>
      <c r="RY958" s="7"/>
      <c r="RZ958" s="7"/>
      <c r="SA958" s="7"/>
      <c r="SB958" s="7"/>
      <c r="SC958" s="7"/>
      <c r="SD958" s="7"/>
      <c r="SE958" s="7"/>
      <c r="SF958" s="7"/>
      <c r="SG958" s="7"/>
      <c r="SH958" s="7"/>
      <c r="SI958" s="7"/>
      <c r="SJ958" s="7"/>
      <c r="SK958" s="7"/>
    </row>
    <row r="959" ht="14.2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  <c r="DT959" s="7"/>
      <c r="DU959" s="7"/>
      <c r="DV959" s="7"/>
      <c r="DW959" s="7"/>
      <c r="DX959" s="7"/>
      <c r="DY959" s="7"/>
      <c r="DZ959" s="7"/>
      <c r="EA959" s="7"/>
      <c r="EB959" s="7"/>
      <c r="EC959" s="7"/>
      <c r="ED959" s="7"/>
      <c r="EE959" s="7"/>
      <c r="EF959" s="7"/>
      <c r="EG959" s="7"/>
      <c r="EH959" s="7"/>
      <c r="EI959" s="7"/>
      <c r="EJ959" s="7"/>
      <c r="EK959" s="7"/>
      <c r="EL959" s="7"/>
      <c r="EM959" s="7"/>
      <c r="EN959" s="7"/>
      <c r="EO959" s="7"/>
      <c r="EP959" s="7"/>
      <c r="EQ959" s="7"/>
      <c r="ER959" s="7"/>
      <c r="ES959" s="7"/>
      <c r="ET959" s="7"/>
      <c r="EU959" s="7"/>
      <c r="EV959" s="7"/>
      <c r="EW959" s="7"/>
      <c r="EX959" s="7"/>
      <c r="EY959" s="7"/>
      <c r="EZ959" s="7"/>
      <c r="FA959" s="7"/>
      <c r="FB959" s="7"/>
      <c r="FC959" s="7"/>
      <c r="FD959" s="7"/>
      <c r="FE959" s="7"/>
      <c r="FF959" s="7"/>
      <c r="FG959" s="7"/>
      <c r="FH959" s="7"/>
      <c r="FI959" s="7"/>
      <c r="FJ959" s="7"/>
      <c r="FK959" s="7"/>
      <c r="FL959" s="7"/>
      <c r="FM959" s="7"/>
      <c r="FN959" s="7"/>
      <c r="FO959" s="7"/>
      <c r="FP959" s="7"/>
      <c r="FQ959" s="7"/>
      <c r="FR959" s="7"/>
      <c r="FS959" s="7"/>
      <c r="FT959" s="7"/>
      <c r="FU959" s="7"/>
      <c r="FV959" s="7"/>
      <c r="FW959" s="7"/>
      <c r="FX959" s="7"/>
      <c r="FY959" s="7"/>
      <c r="FZ959" s="7"/>
      <c r="GA959" s="7"/>
      <c r="GB959" s="7"/>
      <c r="GC959" s="7"/>
      <c r="GD959" s="7"/>
      <c r="GE959" s="7"/>
      <c r="GF959" s="7"/>
      <c r="GG959" s="7"/>
      <c r="GH959" s="7"/>
      <c r="GI959" s="7"/>
      <c r="GJ959" s="7"/>
      <c r="GK959" s="7"/>
      <c r="GL959" s="7"/>
      <c r="GM959" s="7"/>
      <c r="GN959" s="7"/>
      <c r="GO959" s="7"/>
      <c r="GP959" s="7"/>
      <c r="GQ959" s="7"/>
      <c r="GR959" s="7"/>
      <c r="GS959" s="7"/>
      <c r="GT959" s="7"/>
      <c r="GU959" s="7"/>
      <c r="GV959" s="7"/>
      <c r="GW959" s="7"/>
      <c r="GX959" s="7"/>
      <c r="GY959" s="7"/>
      <c r="GZ959" s="7"/>
      <c r="HA959" s="7"/>
      <c r="HB959" s="7"/>
      <c r="HC959" s="7"/>
      <c r="HD959" s="7"/>
      <c r="HE959" s="7"/>
      <c r="HF959" s="7"/>
      <c r="HG959" s="7"/>
      <c r="HH959" s="7"/>
      <c r="HI959" s="7"/>
      <c r="HJ959" s="7"/>
      <c r="HK959" s="7"/>
      <c r="HL959" s="7"/>
      <c r="HM959" s="7"/>
      <c r="HN959" s="7"/>
      <c r="HO959" s="7"/>
      <c r="HP959" s="7"/>
      <c r="HQ959" s="7"/>
      <c r="HR959" s="7"/>
      <c r="HS959" s="7"/>
      <c r="HT959" s="7"/>
      <c r="HU959" s="7"/>
      <c r="HV959" s="7"/>
      <c r="HW959" s="7"/>
      <c r="HX959" s="7"/>
      <c r="HY959" s="7"/>
      <c r="HZ959" s="7"/>
      <c r="IA959" s="7"/>
      <c r="IB959" s="7"/>
      <c r="IC959" s="7"/>
      <c r="ID959" s="7"/>
      <c r="IE959" s="7"/>
      <c r="IF959" s="7"/>
      <c r="IG959" s="7"/>
      <c r="IH959" s="7"/>
      <c r="II959" s="7"/>
      <c r="IJ959" s="7"/>
      <c r="IK959" s="7"/>
      <c r="IL959" s="7"/>
      <c r="IM959" s="7"/>
      <c r="IN959" s="7"/>
      <c r="IO959" s="7"/>
      <c r="IP959" s="7"/>
      <c r="IQ959" s="7"/>
      <c r="IR959" s="7"/>
      <c r="IS959" s="7"/>
      <c r="IT959" s="7"/>
      <c r="IU959" s="7"/>
      <c r="IV959" s="7"/>
      <c r="IW959" s="7"/>
      <c r="IX959" s="7"/>
      <c r="IY959" s="7"/>
      <c r="IZ959" s="7"/>
      <c r="JA959" s="7"/>
      <c r="JB959" s="7"/>
      <c r="JC959" s="7"/>
      <c r="JD959" s="7"/>
      <c r="JE959" s="7"/>
      <c r="JF959" s="7"/>
      <c r="JG959" s="7"/>
      <c r="JH959" s="7"/>
      <c r="JI959" s="7"/>
      <c r="JJ959" s="7"/>
      <c r="JK959" s="7"/>
      <c r="JL959" s="7"/>
      <c r="JM959" s="7"/>
      <c r="JN959" s="7"/>
      <c r="JO959" s="7"/>
      <c r="JP959" s="7"/>
      <c r="JQ959" s="7"/>
      <c r="JR959" s="7"/>
      <c r="JS959" s="7"/>
      <c r="JT959" s="7"/>
      <c r="JU959" s="7"/>
      <c r="JV959" s="7"/>
      <c r="JW959" s="7"/>
      <c r="JX959" s="7"/>
      <c r="JY959" s="7"/>
      <c r="JZ959" s="7"/>
      <c r="KA959" s="7"/>
      <c r="KB959" s="7"/>
      <c r="KC959" s="7"/>
      <c r="KD959" s="7"/>
      <c r="KE959" s="7"/>
      <c r="KF959" s="7"/>
      <c r="KG959" s="7"/>
      <c r="KH959" s="7"/>
      <c r="KI959" s="7"/>
      <c r="KJ959" s="7"/>
      <c r="KK959" s="7"/>
      <c r="KL959" s="7"/>
      <c r="KM959" s="7"/>
      <c r="KN959" s="7"/>
      <c r="KO959" s="7"/>
      <c r="KP959" s="7"/>
      <c r="KQ959" s="7"/>
      <c r="KR959" s="7"/>
      <c r="KS959" s="7"/>
      <c r="KT959" s="7"/>
      <c r="KU959" s="7"/>
      <c r="KV959" s="7"/>
      <c r="KW959" s="7"/>
      <c r="KX959" s="7"/>
      <c r="KY959" s="7"/>
      <c r="KZ959" s="7"/>
      <c r="LA959" s="7"/>
      <c r="LB959" s="7"/>
      <c r="LC959" s="7"/>
      <c r="LD959" s="7"/>
      <c r="LE959" s="7"/>
      <c r="LF959" s="7"/>
      <c r="LG959" s="7"/>
      <c r="LH959" s="7"/>
      <c r="LI959" s="7"/>
      <c r="LJ959" s="7"/>
      <c r="LK959" s="7"/>
      <c r="LL959" s="7"/>
      <c r="LM959" s="7"/>
      <c r="LN959" s="7"/>
      <c r="LO959" s="7"/>
      <c r="LP959" s="7"/>
      <c r="LQ959" s="7"/>
      <c r="LR959" s="7"/>
      <c r="LS959" s="7"/>
      <c r="LT959" s="7"/>
      <c r="LU959" s="7"/>
      <c r="LV959" s="7"/>
      <c r="LW959" s="7"/>
      <c r="LX959" s="7"/>
      <c r="LY959" s="7"/>
      <c r="LZ959" s="7"/>
      <c r="MA959" s="7"/>
      <c r="MB959" s="7"/>
      <c r="MC959" s="7"/>
      <c r="MD959" s="7"/>
      <c r="ME959" s="7"/>
      <c r="MF959" s="7"/>
      <c r="MG959" s="7"/>
      <c r="MH959" s="7"/>
      <c r="MI959" s="7"/>
      <c r="MJ959" s="7"/>
      <c r="MK959" s="7"/>
      <c r="ML959" s="7"/>
      <c r="MM959" s="7"/>
      <c r="MN959" s="7"/>
      <c r="MO959" s="7"/>
      <c r="MP959" s="7"/>
      <c r="MQ959" s="7"/>
      <c r="MR959" s="7"/>
      <c r="MS959" s="7"/>
      <c r="MT959" s="7"/>
      <c r="MU959" s="7"/>
      <c r="MV959" s="7"/>
      <c r="MW959" s="7"/>
      <c r="MX959" s="7"/>
      <c r="MY959" s="7"/>
      <c r="MZ959" s="7"/>
      <c r="NA959" s="7"/>
      <c r="NB959" s="7"/>
      <c r="NC959" s="7"/>
      <c r="ND959" s="7"/>
      <c r="NE959" s="7"/>
      <c r="NF959" s="7"/>
      <c r="NG959" s="7"/>
      <c r="NH959" s="7"/>
      <c r="NI959" s="7"/>
      <c r="NJ959" s="7"/>
      <c r="NK959" s="7"/>
      <c r="NL959" s="7"/>
      <c r="NM959" s="7"/>
      <c r="NN959" s="7"/>
      <c r="NO959" s="7"/>
      <c r="NP959" s="7"/>
      <c r="NQ959" s="7"/>
      <c r="NR959" s="7"/>
      <c r="NS959" s="7"/>
      <c r="NT959" s="7"/>
      <c r="NU959" s="7"/>
      <c r="NV959" s="7"/>
      <c r="NW959" s="7"/>
      <c r="NX959" s="7"/>
      <c r="NY959" s="7"/>
      <c r="NZ959" s="7"/>
      <c r="OA959" s="7"/>
      <c r="OB959" s="7"/>
      <c r="OC959" s="7"/>
      <c r="OD959" s="7"/>
      <c r="OE959" s="7"/>
      <c r="OF959" s="7"/>
      <c r="OG959" s="7"/>
      <c r="OH959" s="7"/>
      <c r="OI959" s="7"/>
      <c r="OJ959" s="7"/>
      <c r="OK959" s="7"/>
      <c r="OL959" s="7"/>
      <c r="OM959" s="7"/>
      <c r="ON959" s="7"/>
      <c r="OO959" s="7"/>
      <c r="OP959" s="7"/>
      <c r="OQ959" s="7"/>
      <c r="OR959" s="7"/>
      <c r="OS959" s="7"/>
      <c r="OT959" s="7"/>
      <c r="OU959" s="7"/>
      <c r="OV959" s="7"/>
      <c r="OW959" s="7"/>
      <c r="OX959" s="7"/>
      <c r="OY959" s="7"/>
      <c r="OZ959" s="7"/>
      <c r="PA959" s="7"/>
      <c r="PB959" s="7"/>
      <c r="PC959" s="7"/>
      <c r="PD959" s="7"/>
      <c r="PE959" s="7"/>
      <c r="PF959" s="7"/>
      <c r="PG959" s="7"/>
      <c r="PH959" s="7"/>
      <c r="PI959" s="7"/>
      <c r="PJ959" s="7"/>
      <c r="PK959" s="7"/>
      <c r="PL959" s="7"/>
      <c r="PM959" s="7"/>
      <c r="PN959" s="7"/>
      <c r="PO959" s="7"/>
      <c r="PP959" s="7"/>
      <c r="PQ959" s="7"/>
      <c r="PR959" s="7"/>
      <c r="PS959" s="7"/>
      <c r="PT959" s="7"/>
      <c r="PU959" s="7"/>
      <c r="PV959" s="7"/>
      <c r="PW959" s="7"/>
      <c r="PX959" s="7"/>
      <c r="PY959" s="7"/>
      <c r="PZ959" s="7"/>
      <c r="QA959" s="7"/>
      <c r="QB959" s="7"/>
      <c r="QC959" s="7"/>
      <c r="QD959" s="7"/>
      <c r="QE959" s="7"/>
      <c r="QF959" s="7"/>
      <c r="QG959" s="7"/>
      <c r="QH959" s="7"/>
      <c r="QI959" s="7"/>
      <c r="QJ959" s="7"/>
      <c r="QK959" s="7"/>
      <c r="QL959" s="7"/>
      <c r="QM959" s="7"/>
      <c r="QN959" s="7"/>
      <c r="QO959" s="7"/>
      <c r="QP959" s="7"/>
      <c r="QQ959" s="7"/>
      <c r="QR959" s="7"/>
      <c r="QS959" s="7"/>
      <c r="QT959" s="7"/>
      <c r="QU959" s="7"/>
      <c r="QV959" s="7"/>
      <c r="QW959" s="7"/>
      <c r="QX959" s="7"/>
      <c r="QY959" s="7"/>
      <c r="QZ959" s="7"/>
      <c r="RA959" s="7"/>
      <c r="RB959" s="7"/>
      <c r="RC959" s="7"/>
      <c r="RD959" s="7"/>
      <c r="RE959" s="7"/>
      <c r="RF959" s="7"/>
      <c r="RG959" s="7"/>
      <c r="RH959" s="7"/>
      <c r="RI959" s="7"/>
      <c r="RJ959" s="7"/>
      <c r="RK959" s="7"/>
      <c r="RL959" s="7"/>
      <c r="RM959" s="7"/>
      <c r="RN959" s="7"/>
      <c r="RO959" s="7"/>
      <c r="RP959" s="7"/>
      <c r="RQ959" s="7"/>
      <c r="RR959" s="7"/>
      <c r="RS959" s="7"/>
      <c r="RT959" s="7"/>
      <c r="RU959" s="7"/>
      <c r="RV959" s="7"/>
      <c r="RW959" s="7"/>
      <c r="RX959" s="7"/>
      <c r="RY959" s="7"/>
      <c r="RZ959" s="7"/>
      <c r="SA959" s="7"/>
      <c r="SB959" s="7"/>
      <c r="SC959" s="7"/>
      <c r="SD959" s="7"/>
      <c r="SE959" s="7"/>
      <c r="SF959" s="7"/>
      <c r="SG959" s="7"/>
      <c r="SH959" s="7"/>
      <c r="SI959" s="7"/>
      <c r="SJ959" s="7"/>
      <c r="SK959" s="7"/>
    </row>
    <row r="960" ht="14.2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  <c r="DT960" s="7"/>
      <c r="DU960" s="7"/>
      <c r="DV960" s="7"/>
      <c r="DW960" s="7"/>
      <c r="DX960" s="7"/>
      <c r="DY960" s="7"/>
      <c r="DZ960" s="7"/>
      <c r="EA960" s="7"/>
      <c r="EB960" s="7"/>
      <c r="EC960" s="7"/>
      <c r="ED960" s="7"/>
      <c r="EE960" s="7"/>
      <c r="EF960" s="7"/>
      <c r="EG960" s="7"/>
      <c r="EH960" s="7"/>
      <c r="EI960" s="7"/>
      <c r="EJ960" s="7"/>
      <c r="EK960" s="7"/>
      <c r="EL960" s="7"/>
      <c r="EM960" s="7"/>
      <c r="EN960" s="7"/>
      <c r="EO960" s="7"/>
      <c r="EP960" s="7"/>
      <c r="EQ960" s="7"/>
      <c r="ER960" s="7"/>
      <c r="ES960" s="7"/>
      <c r="ET960" s="7"/>
      <c r="EU960" s="7"/>
      <c r="EV960" s="7"/>
      <c r="EW960" s="7"/>
      <c r="EX960" s="7"/>
      <c r="EY960" s="7"/>
      <c r="EZ960" s="7"/>
      <c r="FA960" s="7"/>
      <c r="FB960" s="7"/>
      <c r="FC960" s="7"/>
      <c r="FD960" s="7"/>
      <c r="FE960" s="7"/>
      <c r="FF960" s="7"/>
      <c r="FG960" s="7"/>
      <c r="FH960" s="7"/>
      <c r="FI960" s="7"/>
      <c r="FJ960" s="7"/>
      <c r="FK960" s="7"/>
      <c r="FL960" s="7"/>
      <c r="FM960" s="7"/>
      <c r="FN960" s="7"/>
      <c r="FO960" s="7"/>
      <c r="FP960" s="7"/>
      <c r="FQ960" s="7"/>
      <c r="FR960" s="7"/>
      <c r="FS960" s="7"/>
      <c r="FT960" s="7"/>
      <c r="FU960" s="7"/>
      <c r="FV960" s="7"/>
      <c r="FW960" s="7"/>
      <c r="FX960" s="7"/>
      <c r="FY960" s="7"/>
      <c r="FZ960" s="7"/>
      <c r="GA960" s="7"/>
      <c r="GB960" s="7"/>
      <c r="GC960" s="7"/>
      <c r="GD960" s="7"/>
      <c r="GE960" s="7"/>
      <c r="GF960" s="7"/>
      <c r="GG960" s="7"/>
      <c r="GH960" s="7"/>
      <c r="GI960" s="7"/>
      <c r="GJ960" s="7"/>
      <c r="GK960" s="7"/>
      <c r="GL960" s="7"/>
      <c r="GM960" s="7"/>
      <c r="GN960" s="7"/>
      <c r="GO960" s="7"/>
      <c r="GP960" s="7"/>
      <c r="GQ960" s="7"/>
      <c r="GR960" s="7"/>
      <c r="GS960" s="7"/>
      <c r="GT960" s="7"/>
      <c r="GU960" s="7"/>
      <c r="GV960" s="7"/>
      <c r="GW960" s="7"/>
      <c r="GX960" s="7"/>
      <c r="GY960" s="7"/>
      <c r="GZ960" s="7"/>
      <c r="HA960" s="7"/>
      <c r="HB960" s="7"/>
      <c r="HC960" s="7"/>
      <c r="HD960" s="7"/>
      <c r="HE960" s="7"/>
      <c r="HF960" s="7"/>
      <c r="HG960" s="7"/>
      <c r="HH960" s="7"/>
      <c r="HI960" s="7"/>
      <c r="HJ960" s="7"/>
      <c r="HK960" s="7"/>
      <c r="HL960" s="7"/>
      <c r="HM960" s="7"/>
      <c r="HN960" s="7"/>
      <c r="HO960" s="7"/>
      <c r="HP960" s="7"/>
      <c r="HQ960" s="7"/>
      <c r="HR960" s="7"/>
      <c r="HS960" s="7"/>
      <c r="HT960" s="7"/>
      <c r="HU960" s="7"/>
      <c r="HV960" s="7"/>
      <c r="HW960" s="7"/>
      <c r="HX960" s="7"/>
      <c r="HY960" s="7"/>
      <c r="HZ960" s="7"/>
      <c r="IA960" s="7"/>
      <c r="IB960" s="7"/>
      <c r="IC960" s="7"/>
      <c r="ID960" s="7"/>
      <c r="IE960" s="7"/>
      <c r="IF960" s="7"/>
      <c r="IG960" s="7"/>
      <c r="IH960" s="7"/>
      <c r="II960" s="7"/>
      <c r="IJ960" s="7"/>
      <c r="IK960" s="7"/>
      <c r="IL960" s="7"/>
      <c r="IM960" s="7"/>
      <c r="IN960" s="7"/>
      <c r="IO960" s="7"/>
      <c r="IP960" s="7"/>
      <c r="IQ960" s="7"/>
      <c r="IR960" s="7"/>
      <c r="IS960" s="7"/>
      <c r="IT960" s="7"/>
      <c r="IU960" s="7"/>
      <c r="IV960" s="7"/>
      <c r="IW960" s="7"/>
      <c r="IX960" s="7"/>
      <c r="IY960" s="7"/>
      <c r="IZ960" s="7"/>
      <c r="JA960" s="7"/>
      <c r="JB960" s="7"/>
      <c r="JC960" s="7"/>
      <c r="JD960" s="7"/>
      <c r="JE960" s="7"/>
      <c r="JF960" s="7"/>
      <c r="JG960" s="7"/>
      <c r="JH960" s="7"/>
      <c r="JI960" s="7"/>
      <c r="JJ960" s="7"/>
      <c r="JK960" s="7"/>
      <c r="JL960" s="7"/>
      <c r="JM960" s="7"/>
      <c r="JN960" s="7"/>
      <c r="JO960" s="7"/>
      <c r="JP960" s="7"/>
      <c r="JQ960" s="7"/>
      <c r="JR960" s="7"/>
      <c r="JS960" s="7"/>
      <c r="JT960" s="7"/>
      <c r="JU960" s="7"/>
      <c r="JV960" s="7"/>
      <c r="JW960" s="7"/>
      <c r="JX960" s="7"/>
      <c r="JY960" s="7"/>
      <c r="JZ960" s="7"/>
      <c r="KA960" s="7"/>
      <c r="KB960" s="7"/>
      <c r="KC960" s="7"/>
      <c r="KD960" s="7"/>
      <c r="KE960" s="7"/>
      <c r="KF960" s="7"/>
      <c r="KG960" s="7"/>
      <c r="KH960" s="7"/>
      <c r="KI960" s="7"/>
      <c r="KJ960" s="7"/>
      <c r="KK960" s="7"/>
      <c r="KL960" s="7"/>
      <c r="KM960" s="7"/>
      <c r="KN960" s="7"/>
      <c r="KO960" s="7"/>
      <c r="KP960" s="7"/>
      <c r="KQ960" s="7"/>
      <c r="KR960" s="7"/>
      <c r="KS960" s="7"/>
      <c r="KT960" s="7"/>
      <c r="KU960" s="7"/>
      <c r="KV960" s="7"/>
      <c r="KW960" s="7"/>
      <c r="KX960" s="7"/>
      <c r="KY960" s="7"/>
      <c r="KZ960" s="7"/>
      <c r="LA960" s="7"/>
      <c r="LB960" s="7"/>
      <c r="LC960" s="7"/>
      <c r="LD960" s="7"/>
      <c r="LE960" s="7"/>
      <c r="LF960" s="7"/>
      <c r="LG960" s="7"/>
      <c r="LH960" s="7"/>
      <c r="LI960" s="7"/>
      <c r="LJ960" s="7"/>
      <c r="LK960" s="7"/>
      <c r="LL960" s="7"/>
      <c r="LM960" s="7"/>
      <c r="LN960" s="7"/>
      <c r="LO960" s="7"/>
      <c r="LP960" s="7"/>
      <c r="LQ960" s="7"/>
      <c r="LR960" s="7"/>
      <c r="LS960" s="7"/>
      <c r="LT960" s="7"/>
      <c r="LU960" s="7"/>
      <c r="LV960" s="7"/>
      <c r="LW960" s="7"/>
      <c r="LX960" s="7"/>
      <c r="LY960" s="7"/>
      <c r="LZ960" s="7"/>
      <c r="MA960" s="7"/>
      <c r="MB960" s="7"/>
      <c r="MC960" s="7"/>
      <c r="MD960" s="7"/>
      <c r="ME960" s="7"/>
      <c r="MF960" s="7"/>
      <c r="MG960" s="7"/>
      <c r="MH960" s="7"/>
      <c r="MI960" s="7"/>
      <c r="MJ960" s="7"/>
      <c r="MK960" s="7"/>
      <c r="ML960" s="7"/>
      <c r="MM960" s="7"/>
      <c r="MN960" s="7"/>
      <c r="MO960" s="7"/>
      <c r="MP960" s="7"/>
      <c r="MQ960" s="7"/>
      <c r="MR960" s="7"/>
      <c r="MS960" s="7"/>
      <c r="MT960" s="7"/>
      <c r="MU960" s="7"/>
      <c r="MV960" s="7"/>
      <c r="MW960" s="7"/>
      <c r="MX960" s="7"/>
      <c r="MY960" s="7"/>
      <c r="MZ960" s="7"/>
      <c r="NA960" s="7"/>
      <c r="NB960" s="7"/>
      <c r="NC960" s="7"/>
      <c r="ND960" s="7"/>
      <c r="NE960" s="7"/>
      <c r="NF960" s="7"/>
      <c r="NG960" s="7"/>
      <c r="NH960" s="7"/>
      <c r="NI960" s="7"/>
      <c r="NJ960" s="7"/>
      <c r="NK960" s="7"/>
      <c r="NL960" s="7"/>
      <c r="NM960" s="7"/>
      <c r="NN960" s="7"/>
      <c r="NO960" s="7"/>
      <c r="NP960" s="7"/>
      <c r="NQ960" s="7"/>
      <c r="NR960" s="7"/>
      <c r="NS960" s="7"/>
      <c r="NT960" s="7"/>
      <c r="NU960" s="7"/>
      <c r="NV960" s="7"/>
      <c r="NW960" s="7"/>
      <c r="NX960" s="7"/>
      <c r="NY960" s="7"/>
      <c r="NZ960" s="7"/>
      <c r="OA960" s="7"/>
      <c r="OB960" s="7"/>
      <c r="OC960" s="7"/>
      <c r="OD960" s="7"/>
      <c r="OE960" s="7"/>
      <c r="OF960" s="7"/>
      <c r="OG960" s="7"/>
      <c r="OH960" s="7"/>
      <c r="OI960" s="7"/>
      <c r="OJ960" s="7"/>
      <c r="OK960" s="7"/>
      <c r="OL960" s="7"/>
      <c r="OM960" s="7"/>
      <c r="ON960" s="7"/>
      <c r="OO960" s="7"/>
      <c r="OP960" s="7"/>
      <c r="OQ960" s="7"/>
      <c r="OR960" s="7"/>
      <c r="OS960" s="7"/>
      <c r="OT960" s="7"/>
      <c r="OU960" s="7"/>
      <c r="OV960" s="7"/>
      <c r="OW960" s="7"/>
      <c r="OX960" s="7"/>
      <c r="OY960" s="7"/>
      <c r="OZ960" s="7"/>
      <c r="PA960" s="7"/>
      <c r="PB960" s="7"/>
      <c r="PC960" s="7"/>
      <c r="PD960" s="7"/>
      <c r="PE960" s="7"/>
      <c r="PF960" s="7"/>
      <c r="PG960" s="7"/>
      <c r="PH960" s="7"/>
      <c r="PI960" s="7"/>
      <c r="PJ960" s="7"/>
      <c r="PK960" s="7"/>
      <c r="PL960" s="7"/>
      <c r="PM960" s="7"/>
      <c r="PN960" s="7"/>
      <c r="PO960" s="7"/>
      <c r="PP960" s="7"/>
      <c r="PQ960" s="7"/>
      <c r="PR960" s="7"/>
      <c r="PS960" s="7"/>
      <c r="PT960" s="7"/>
      <c r="PU960" s="7"/>
      <c r="PV960" s="7"/>
      <c r="PW960" s="7"/>
      <c r="PX960" s="7"/>
      <c r="PY960" s="7"/>
      <c r="PZ960" s="7"/>
      <c r="QA960" s="7"/>
      <c r="QB960" s="7"/>
      <c r="QC960" s="7"/>
      <c r="QD960" s="7"/>
      <c r="QE960" s="7"/>
      <c r="QF960" s="7"/>
      <c r="QG960" s="7"/>
      <c r="QH960" s="7"/>
      <c r="QI960" s="7"/>
      <c r="QJ960" s="7"/>
      <c r="QK960" s="7"/>
      <c r="QL960" s="7"/>
      <c r="QM960" s="7"/>
      <c r="QN960" s="7"/>
      <c r="QO960" s="7"/>
      <c r="QP960" s="7"/>
      <c r="QQ960" s="7"/>
      <c r="QR960" s="7"/>
      <c r="QS960" s="7"/>
      <c r="QT960" s="7"/>
      <c r="QU960" s="7"/>
      <c r="QV960" s="7"/>
      <c r="QW960" s="7"/>
      <c r="QX960" s="7"/>
      <c r="QY960" s="7"/>
      <c r="QZ960" s="7"/>
      <c r="RA960" s="7"/>
      <c r="RB960" s="7"/>
      <c r="RC960" s="7"/>
      <c r="RD960" s="7"/>
      <c r="RE960" s="7"/>
      <c r="RF960" s="7"/>
      <c r="RG960" s="7"/>
      <c r="RH960" s="7"/>
      <c r="RI960" s="7"/>
      <c r="RJ960" s="7"/>
      <c r="RK960" s="7"/>
      <c r="RL960" s="7"/>
      <c r="RM960" s="7"/>
      <c r="RN960" s="7"/>
      <c r="RO960" s="7"/>
      <c r="RP960" s="7"/>
      <c r="RQ960" s="7"/>
      <c r="RR960" s="7"/>
      <c r="RS960" s="7"/>
      <c r="RT960" s="7"/>
      <c r="RU960" s="7"/>
      <c r="RV960" s="7"/>
      <c r="RW960" s="7"/>
      <c r="RX960" s="7"/>
      <c r="RY960" s="7"/>
      <c r="RZ960" s="7"/>
      <c r="SA960" s="7"/>
      <c r="SB960" s="7"/>
      <c r="SC960" s="7"/>
      <c r="SD960" s="7"/>
      <c r="SE960" s="7"/>
      <c r="SF960" s="7"/>
      <c r="SG960" s="7"/>
      <c r="SH960" s="7"/>
      <c r="SI960" s="7"/>
      <c r="SJ960" s="7"/>
      <c r="SK960" s="7"/>
    </row>
    <row r="961" ht="14.2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  <c r="DT961" s="7"/>
      <c r="DU961" s="7"/>
      <c r="DV961" s="7"/>
      <c r="DW961" s="7"/>
      <c r="DX961" s="7"/>
      <c r="DY961" s="7"/>
      <c r="DZ961" s="7"/>
      <c r="EA961" s="7"/>
      <c r="EB961" s="7"/>
      <c r="EC961" s="7"/>
      <c r="ED961" s="7"/>
      <c r="EE961" s="7"/>
      <c r="EF961" s="7"/>
      <c r="EG961" s="7"/>
      <c r="EH961" s="7"/>
      <c r="EI961" s="7"/>
      <c r="EJ961" s="7"/>
      <c r="EK961" s="7"/>
      <c r="EL961" s="7"/>
      <c r="EM961" s="7"/>
      <c r="EN961" s="7"/>
      <c r="EO961" s="7"/>
      <c r="EP961" s="7"/>
      <c r="EQ961" s="7"/>
      <c r="ER961" s="7"/>
      <c r="ES961" s="7"/>
      <c r="ET961" s="7"/>
      <c r="EU961" s="7"/>
      <c r="EV961" s="7"/>
      <c r="EW961" s="7"/>
      <c r="EX961" s="7"/>
      <c r="EY961" s="7"/>
      <c r="EZ961" s="7"/>
      <c r="FA961" s="7"/>
      <c r="FB961" s="7"/>
      <c r="FC961" s="7"/>
      <c r="FD961" s="7"/>
      <c r="FE961" s="7"/>
      <c r="FF961" s="7"/>
      <c r="FG961" s="7"/>
      <c r="FH961" s="7"/>
      <c r="FI961" s="7"/>
      <c r="FJ961" s="7"/>
      <c r="FK961" s="7"/>
      <c r="FL961" s="7"/>
      <c r="FM961" s="7"/>
      <c r="FN961" s="7"/>
      <c r="FO961" s="7"/>
      <c r="FP961" s="7"/>
      <c r="FQ961" s="7"/>
      <c r="FR961" s="7"/>
      <c r="FS961" s="7"/>
      <c r="FT961" s="7"/>
      <c r="FU961" s="7"/>
      <c r="FV961" s="7"/>
      <c r="FW961" s="7"/>
      <c r="FX961" s="7"/>
      <c r="FY961" s="7"/>
      <c r="FZ961" s="7"/>
      <c r="GA961" s="7"/>
      <c r="GB961" s="7"/>
      <c r="GC961" s="7"/>
      <c r="GD961" s="7"/>
      <c r="GE961" s="7"/>
      <c r="GF961" s="7"/>
      <c r="GG961" s="7"/>
      <c r="GH961" s="7"/>
      <c r="GI961" s="7"/>
      <c r="GJ961" s="7"/>
      <c r="GK961" s="7"/>
      <c r="GL961" s="7"/>
      <c r="GM961" s="7"/>
      <c r="GN961" s="7"/>
      <c r="GO961" s="7"/>
      <c r="GP961" s="7"/>
      <c r="GQ961" s="7"/>
      <c r="GR961" s="7"/>
      <c r="GS961" s="7"/>
      <c r="GT961" s="7"/>
      <c r="GU961" s="7"/>
      <c r="GV961" s="7"/>
      <c r="GW961" s="7"/>
      <c r="GX961" s="7"/>
      <c r="GY961" s="7"/>
      <c r="GZ961" s="7"/>
      <c r="HA961" s="7"/>
      <c r="HB961" s="7"/>
      <c r="HC961" s="7"/>
      <c r="HD961" s="7"/>
      <c r="HE961" s="7"/>
      <c r="HF961" s="7"/>
      <c r="HG961" s="7"/>
      <c r="HH961" s="7"/>
      <c r="HI961" s="7"/>
      <c r="HJ961" s="7"/>
      <c r="HK961" s="7"/>
      <c r="HL961" s="7"/>
      <c r="HM961" s="7"/>
      <c r="HN961" s="7"/>
      <c r="HO961" s="7"/>
      <c r="HP961" s="7"/>
      <c r="HQ961" s="7"/>
      <c r="HR961" s="7"/>
      <c r="HS961" s="7"/>
      <c r="HT961" s="7"/>
      <c r="HU961" s="7"/>
      <c r="HV961" s="7"/>
      <c r="HW961" s="7"/>
      <c r="HX961" s="7"/>
      <c r="HY961" s="7"/>
      <c r="HZ961" s="7"/>
      <c r="IA961" s="7"/>
      <c r="IB961" s="7"/>
      <c r="IC961" s="7"/>
      <c r="ID961" s="7"/>
      <c r="IE961" s="7"/>
      <c r="IF961" s="7"/>
      <c r="IG961" s="7"/>
      <c r="IH961" s="7"/>
      <c r="II961" s="7"/>
      <c r="IJ961" s="7"/>
      <c r="IK961" s="7"/>
      <c r="IL961" s="7"/>
      <c r="IM961" s="7"/>
      <c r="IN961" s="7"/>
      <c r="IO961" s="7"/>
      <c r="IP961" s="7"/>
      <c r="IQ961" s="7"/>
      <c r="IR961" s="7"/>
      <c r="IS961" s="7"/>
      <c r="IT961" s="7"/>
      <c r="IU961" s="7"/>
      <c r="IV961" s="7"/>
      <c r="IW961" s="7"/>
      <c r="IX961" s="7"/>
      <c r="IY961" s="7"/>
      <c r="IZ961" s="7"/>
      <c r="JA961" s="7"/>
      <c r="JB961" s="7"/>
      <c r="JC961" s="7"/>
      <c r="JD961" s="7"/>
      <c r="JE961" s="7"/>
      <c r="JF961" s="7"/>
      <c r="JG961" s="7"/>
      <c r="JH961" s="7"/>
      <c r="JI961" s="7"/>
      <c r="JJ961" s="7"/>
      <c r="JK961" s="7"/>
      <c r="JL961" s="7"/>
      <c r="JM961" s="7"/>
      <c r="JN961" s="7"/>
      <c r="JO961" s="7"/>
      <c r="JP961" s="7"/>
      <c r="JQ961" s="7"/>
      <c r="JR961" s="7"/>
      <c r="JS961" s="7"/>
      <c r="JT961" s="7"/>
      <c r="JU961" s="7"/>
      <c r="JV961" s="7"/>
      <c r="JW961" s="7"/>
      <c r="JX961" s="7"/>
      <c r="JY961" s="7"/>
      <c r="JZ961" s="7"/>
      <c r="KA961" s="7"/>
      <c r="KB961" s="7"/>
      <c r="KC961" s="7"/>
      <c r="KD961" s="7"/>
      <c r="KE961" s="7"/>
      <c r="KF961" s="7"/>
      <c r="KG961" s="7"/>
      <c r="KH961" s="7"/>
      <c r="KI961" s="7"/>
      <c r="KJ961" s="7"/>
      <c r="KK961" s="7"/>
      <c r="KL961" s="7"/>
      <c r="KM961" s="7"/>
      <c r="KN961" s="7"/>
      <c r="KO961" s="7"/>
      <c r="KP961" s="7"/>
      <c r="KQ961" s="7"/>
      <c r="KR961" s="7"/>
      <c r="KS961" s="7"/>
      <c r="KT961" s="7"/>
      <c r="KU961" s="7"/>
      <c r="KV961" s="7"/>
      <c r="KW961" s="7"/>
      <c r="KX961" s="7"/>
      <c r="KY961" s="7"/>
      <c r="KZ961" s="7"/>
      <c r="LA961" s="7"/>
      <c r="LB961" s="7"/>
      <c r="LC961" s="7"/>
      <c r="LD961" s="7"/>
      <c r="LE961" s="7"/>
      <c r="LF961" s="7"/>
      <c r="LG961" s="7"/>
      <c r="LH961" s="7"/>
      <c r="LI961" s="7"/>
      <c r="LJ961" s="7"/>
      <c r="LK961" s="7"/>
      <c r="LL961" s="7"/>
      <c r="LM961" s="7"/>
      <c r="LN961" s="7"/>
      <c r="LO961" s="7"/>
      <c r="LP961" s="7"/>
      <c r="LQ961" s="7"/>
      <c r="LR961" s="7"/>
      <c r="LS961" s="7"/>
      <c r="LT961" s="7"/>
      <c r="LU961" s="7"/>
      <c r="LV961" s="7"/>
      <c r="LW961" s="7"/>
      <c r="LX961" s="7"/>
      <c r="LY961" s="7"/>
      <c r="LZ961" s="7"/>
      <c r="MA961" s="7"/>
      <c r="MB961" s="7"/>
      <c r="MC961" s="7"/>
      <c r="MD961" s="7"/>
      <c r="ME961" s="7"/>
      <c r="MF961" s="7"/>
      <c r="MG961" s="7"/>
      <c r="MH961" s="7"/>
      <c r="MI961" s="7"/>
      <c r="MJ961" s="7"/>
      <c r="MK961" s="7"/>
      <c r="ML961" s="7"/>
      <c r="MM961" s="7"/>
      <c r="MN961" s="7"/>
      <c r="MO961" s="7"/>
      <c r="MP961" s="7"/>
      <c r="MQ961" s="7"/>
      <c r="MR961" s="7"/>
      <c r="MS961" s="7"/>
      <c r="MT961" s="7"/>
      <c r="MU961" s="7"/>
      <c r="MV961" s="7"/>
      <c r="MW961" s="7"/>
      <c r="MX961" s="7"/>
      <c r="MY961" s="7"/>
      <c r="MZ961" s="7"/>
      <c r="NA961" s="7"/>
      <c r="NB961" s="7"/>
      <c r="NC961" s="7"/>
      <c r="ND961" s="7"/>
      <c r="NE961" s="7"/>
      <c r="NF961" s="7"/>
      <c r="NG961" s="7"/>
      <c r="NH961" s="7"/>
      <c r="NI961" s="7"/>
      <c r="NJ961" s="7"/>
      <c r="NK961" s="7"/>
      <c r="NL961" s="7"/>
      <c r="NM961" s="7"/>
      <c r="NN961" s="7"/>
      <c r="NO961" s="7"/>
      <c r="NP961" s="7"/>
      <c r="NQ961" s="7"/>
      <c r="NR961" s="7"/>
      <c r="NS961" s="7"/>
      <c r="NT961" s="7"/>
      <c r="NU961" s="7"/>
      <c r="NV961" s="7"/>
      <c r="NW961" s="7"/>
      <c r="NX961" s="7"/>
      <c r="NY961" s="7"/>
      <c r="NZ961" s="7"/>
      <c r="OA961" s="7"/>
      <c r="OB961" s="7"/>
      <c r="OC961" s="7"/>
      <c r="OD961" s="7"/>
      <c r="OE961" s="7"/>
      <c r="OF961" s="7"/>
      <c r="OG961" s="7"/>
      <c r="OH961" s="7"/>
      <c r="OI961" s="7"/>
      <c r="OJ961" s="7"/>
      <c r="OK961" s="7"/>
      <c r="OL961" s="7"/>
      <c r="OM961" s="7"/>
      <c r="ON961" s="7"/>
      <c r="OO961" s="7"/>
      <c r="OP961" s="7"/>
      <c r="OQ961" s="7"/>
      <c r="OR961" s="7"/>
      <c r="OS961" s="7"/>
      <c r="OT961" s="7"/>
      <c r="OU961" s="7"/>
      <c r="OV961" s="7"/>
      <c r="OW961" s="7"/>
      <c r="OX961" s="7"/>
      <c r="OY961" s="7"/>
      <c r="OZ961" s="7"/>
      <c r="PA961" s="7"/>
      <c r="PB961" s="7"/>
      <c r="PC961" s="7"/>
      <c r="PD961" s="7"/>
      <c r="PE961" s="7"/>
      <c r="PF961" s="7"/>
      <c r="PG961" s="7"/>
      <c r="PH961" s="7"/>
      <c r="PI961" s="7"/>
      <c r="PJ961" s="7"/>
      <c r="PK961" s="7"/>
      <c r="PL961" s="7"/>
      <c r="PM961" s="7"/>
      <c r="PN961" s="7"/>
      <c r="PO961" s="7"/>
      <c r="PP961" s="7"/>
      <c r="PQ961" s="7"/>
      <c r="PR961" s="7"/>
      <c r="PS961" s="7"/>
      <c r="PT961" s="7"/>
      <c r="PU961" s="7"/>
      <c r="PV961" s="7"/>
      <c r="PW961" s="7"/>
      <c r="PX961" s="7"/>
      <c r="PY961" s="7"/>
      <c r="PZ961" s="7"/>
      <c r="QA961" s="7"/>
      <c r="QB961" s="7"/>
      <c r="QC961" s="7"/>
      <c r="QD961" s="7"/>
      <c r="QE961" s="7"/>
      <c r="QF961" s="7"/>
      <c r="QG961" s="7"/>
      <c r="QH961" s="7"/>
      <c r="QI961" s="7"/>
      <c r="QJ961" s="7"/>
      <c r="QK961" s="7"/>
      <c r="QL961" s="7"/>
      <c r="QM961" s="7"/>
      <c r="QN961" s="7"/>
      <c r="QO961" s="7"/>
      <c r="QP961" s="7"/>
      <c r="QQ961" s="7"/>
      <c r="QR961" s="7"/>
      <c r="QS961" s="7"/>
      <c r="QT961" s="7"/>
      <c r="QU961" s="7"/>
      <c r="QV961" s="7"/>
      <c r="QW961" s="7"/>
      <c r="QX961" s="7"/>
      <c r="QY961" s="7"/>
      <c r="QZ961" s="7"/>
      <c r="RA961" s="7"/>
      <c r="RB961" s="7"/>
      <c r="RC961" s="7"/>
      <c r="RD961" s="7"/>
      <c r="RE961" s="7"/>
      <c r="RF961" s="7"/>
      <c r="RG961" s="7"/>
      <c r="RH961" s="7"/>
      <c r="RI961" s="7"/>
      <c r="RJ961" s="7"/>
      <c r="RK961" s="7"/>
      <c r="RL961" s="7"/>
      <c r="RM961" s="7"/>
      <c r="RN961" s="7"/>
      <c r="RO961" s="7"/>
      <c r="RP961" s="7"/>
      <c r="RQ961" s="7"/>
      <c r="RR961" s="7"/>
      <c r="RS961" s="7"/>
      <c r="RT961" s="7"/>
      <c r="RU961" s="7"/>
      <c r="RV961" s="7"/>
      <c r="RW961" s="7"/>
      <c r="RX961" s="7"/>
      <c r="RY961" s="7"/>
      <c r="RZ961" s="7"/>
      <c r="SA961" s="7"/>
      <c r="SB961" s="7"/>
      <c r="SC961" s="7"/>
      <c r="SD961" s="7"/>
      <c r="SE961" s="7"/>
      <c r="SF961" s="7"/>
      <c r="SG961" s="7"/>
      <c r="SH961" s="7"/>
      <c r="SI961" s="7"/>
      <c r="SJ961" s="7"/>
      <c r="SK961" s="7"/>
    </row>
    <row r="962" ht="14.2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  <c r="DT962" s="7"/>
      <c r="DU962" s="7"/>
      <c r="DV962" s="7"/>
      <c r="DW962" s="7"/>
      <c r="DX962" s="7"/>
      <c r="DY962" s="7"/>
      <c r="DZ962" s="7"/>
      <c r="EA962" s="7"/>
      <c r="EB962" s="7"/>
      <c r="EC962" s="7"/>
      <c r="ED962" s="7"/>
      <c r="EE962" s="7"/>
      <c r="EF962" s="7"/>
      <c r="EG962" s="7"/>
      <c r="EH962" s="7"/>
      <c r="EI962" s="7"/>
      <c r="EJ962" s="7"/>
      <c r="EK962" s="7"/>
      <c r="EL962" s="7"/>
      <c r="EM962" s="7"/>
      <c r="EN962" s="7"/>
      <c r="EO962" s="7"/>
      <c r="EP962" s="7"/>
      <c r="EQ962" s="7"/>
      <c r="ER962" s="7"/>
      <c r="ES962" s="7"/>
      <c r="ET962" s="7"/>
      <c r="EU962" s="7"/>
      <c r="EV962" s="7"/>
      <c r="EW962" s="7"/>
      <c r="EX962" s="7"/>
      <c r="EY962" s="7"/>
      <c r="EZ962" s="7"/>
      <c r="FA962" s="7"/>
      <c r="FB962" s="7"/>
      <c r="FC962" s="7"/>
      <c r="FD962" s="7"/>
      <c r="FE962" s="7"/>
      <c r="FF962" s="7"/>
      <c r="FG962" s="7"/>
      <c r="FH962" s="7"/>
      <c r="FI962" s="7"/>
      <c r="FJ962" s="7"/>
      <c r="FK962" s="7"/>
      <c r="FL962" s="7"/>
      <c r="FM962" s="7"/>
      <c r="FN962" s="7"/>
      <c r="FO962" s="7"/>
      <c r="FP962" s="7"/>
      <c r="FQ962" s="7"/>
      <c r="FR962" s="7"/>
      <c r="FS962" s="7"/>
      <c r="FT962" s="7"/>
      <c r="FU962" s="7"/>
      <c r="FV962" s="7"/>
      <c r="FW962" s="7"/>
      <c r="FX962" s="7"/>
      <c r="FY962" s="7"/>
      <c r="FZ962" s="7"/>
      <c r="GA962" s="7"/>
      <c r="GB962" s="7"/>
      <c r="GC962" s="7"/>
      <c r="GD962" s="7"/>
      <c r="GE962" s="7"/>
      <c r="GF962" s="7"/>
      <c r="GG962" s="7"/>
      <c r="GH962" s="7"/>
      <c r="GI962" s="7"/>
      <c r="GJ962" s="7"/>
      <c r="GK962" s="7"/>
      <c r="GL962" s="7"/>
      <c r="GM962" s="7"/>
      <c r="GN962" s="7"/>
      <c r="GO962" s="7"/>
      <c r="GP962" s="7"/>
      <c r="GQ962" s="7"/>
      <c r="GR962" s="7"/>
      <c r="GS962" s="7"/>
      <c r="GT962" s="7"/>
      <c r="GU962" s="7"/>
      <c r="GV962" s="7"/>
      <c r="GW962" s="7"/>
      <c r="GX962" s="7"/>
      <c r="GY962" s="7"/>
      <c r="GZ962" s="7"/>
      <c r="HA962" s="7"/>
      <c r="HB962" s="7"/>
      <c r="HC962" s="7"/>
      <c r="HD962" s="7"/>
      <c r="HE962" s="7"/>
      <c r="HF962" s="7"/>
      <c r="HG962" s="7"/>
      <c r="HH962" s="7"/>
      <c r="HI962" s="7"/>
      <c r="HJ962" s="7"/>
      <c r="HK962" s="7"/>
      <c r="HL962" s="7"/>
      <c r="HM962" s="7"/>
      <c r="HN962" s="7"/>
      <c r="HO962" s="7"/>
      <c r="HP962" s="7"/>
      <c r="HQ962" s="7"/>
      <c r="HR962" s="7"/>
      <c r="HS962" s="7"/>
      <c r="HT962" s="7"/>
      <c r="HU962" s="7"/>
      <c r="HV962" s="7"/>
      <c r="HW962" s="7"/>
      <c r="HX962" s="7"/>
      <c r="HY962" s="7"/>
      <c r="HZ962" s="7"/>
      <c r="IA962" s="7"/>
      <c r="IB962" s="7"/>
      <c r="IC962" s="7"/>
      <c r="ID962" s="7"/>
      <c r="IE962" s="7"/>
      <c r="IF962" s="7"/>
      <c r="IG962" s="7"/>
      <c r="IH962" s="7"/>
      <c r="II962" s="7"/>
      <c r="IJ962" s="7"/>
      <c r="IK962" s="7"/>
      <c r="IL962" s="7"/>
      <c r="IM962" s="7"/>
      <c r="IN962" s="7"/>
      <c r="IO962" s="7"/>
      <c r="IP962" s="7"/>
      <c r="IQ962" s="7"/>
      <c r="IR962" s="7"/>
      <c r="IS962" s="7"/>
      <c r="IT962" s="7"/>
      <c r="IU962" s="7"/>
      <c r="IV962" s="7"/>
      <c r="IW962" s="7"/>
      <c r="IX962" s="7"/>
      <c r="IY962" s="7"/>
      <c r="IZ962" s="7"/>
      <c r="JA962" s="7"/>
      <c r="JB962" s="7"/>
      <c r="JC962" s="7"/>
      <c r="JD962" s="7"/>
      <c r="JE962" s="7"/>
      <c r="JF962" s="7"/>
      <c r="JG962" s="7"/>
      <c r="JH962" s="7"/>
      <c r="JI962" s="7"/>
      <c r="JJ962" s="7"/>
      <c r="JK962" s="7"/>
      <c r="JL962" s="7"/>
      <c r="JM962" s="7"/>
      <c r="JN962" s="7"/>
      <c r="JO962" s="7"/>
      <c r="JP962" s="7"/>
      <c r="JQ962" s="7"/>
      <c r="JR962" s="7"/>
      <c r="JS962" s="7"/>
      <c r="JT962" s="7"/>
      <c r="JU962" s="7"/>
      <c r="JV962" s="7"/>
      <c r="JW962" s="7"/>
      <c r="JX962" s="7"/>
      <c r="JY962" s="7"/>
      <c r="JZ962" s="7"/>
      <c r="KA962" s="7"/>
      <c r="KB962" s="7"/>
      <c r="KC962" s="7"/>
      <c r="KD962" s="7"/>
      <c r="KE962" s="7"/>
      <c r="KF962" s="7"/>
      <c r="KG962" s="7"/>
      <c r="KH962" s="7"/>
      <c r="KI962" s="7"/>
      <c r="KJ962" s="7"/>
      <c r="KK962" s="7"/>
      <c r="KL962" s="7"/>
      <c r="KM962" s="7"/>
      <c r="KN962" s="7"/>
      <c r="KO962" s="7"/>
      <c r="KP962" s="7"/>
      <c r="KQ962" s="7"/>
      <c r="KR962" s="7"/>
      <c r="KS962" s="7"/>
      <c r="KT962" s="7"/>
      <c r="KU962" s="7"/>
      <c r="KV962" s="7"/>
      <c r="KW962" s="7"/>
      <c r="KX962" s="7"/>
      <c r="KY962" s="7"/>
      <c r="KZ962" s="7"/>
      <c r="LA962" s="7"/>
      <c r="LB962" s="7"/>
      <c r="LC962" s="7"/>
      <c r="LD962" s="7"/>
      <c r="LE962" s="7"/>
      <c r="LF962" s="7"/>
      <c r="LG962" s="7"/>
      <c r="LH962" s="7"/>
      <c r="LI962" s="7"/>
      <c r="LJ962" s="7"/>
      <c r="LK962" s="7"/>
      <c r="LL962" s="7"/>
      <c r="LM962" s="7"/>
      <c r="LN962" s="7"/>
      <c r="LO962" s="7"/>
      <c r="LP962" s="7"/>
      <c r="LQ962" s="7"/>
      <c r="LR962" s="7"/>
      <c r="LS962" s="7"/>
      <c r="LT962" s="7"/>
      <c r="LU962" s="7"/>
      <c r="LV962" s="7"/>
      <c r="LW962" s="7"/>
      <c r="LX962" s="7"/>
      <c r="LY962" s="7"/>
      <c r="LZ962" s="7"/>
      <c r="MA962" s="7"/>
      <c r="MB962" s="7"/>
      <c r="MC962" s="7"/>
      <c r="MD962" s="7"/>
      <c r="ME962" s="7"/>
      <c r="MF962" s="7"/>
      <c r="MG962" s="7"/>
      <c r="MH962" s="7"/>
      <c r="MI962" s="7"/>
      <c r="MJ962" s="7"/>
      <c r="MK962" s="7"/>
      <c r="ML962" s="7"/>
      <c r="MM962" s="7"/>
      <c r="MN962" s="7"/>
      <c r="MO962" s="7"/>
      <c r="MP962" s="7"/>
      <c r="MQ962" s="7"/>
      <c r="MR962" s="7"/>
      <c r="MS962" s="7"/>
      <c r="MT962" s="7"/>
      <c r="MU962" s="7"/>
      <c r="MV962" s="7"/>
      <c r="MW962" s="7"/>
      <c r="MX962" s="7"/>
      <c r="MY962" s="7"/>
      <c r="MZ962" s="7"/>
      <c r="NA962" s="7"/>
      <c r="NB962" s="7"/>
      <c r="NC962" s="7"/>
      <c r="ND962" s="7"/>
      <c r="NE962" s="7"/>
      <c r="NF962" s="7"/>
      <c r="NG962" s="7"/>
      <c r="NH962" s="7"/>
      <c r="NI962" s="7"/>
      <c r="NJ962" s="7"/>
      <c r="NK962" s="7"/>
      <c r="NL962" s="7"/>
      <c r="NM962" s="7"/>
      <c r="NN962" s="7"/>
      <c r="NO962" s="7"/>
      <c r="NP962" s="7"/>
      <c r="NQ962" s="7"/>
      <c r="NR962" s="7"/>
      <c r="NS962" s="7"/>
      <c r="NT962" s="7"/>
      <c r="NU962" s="7"/>
      <c r="NV962" s="7"/>
      <c r="NW962" s="7"/>
      <c r="NX962" s="7"/>
      <c r="NY962" s="7"/>
      <c r="NZ962" s="7"/>
      <c r="OA962" s="7"/>
      <c r="OB962" s="7"/>
      <c r="OC962" s="7"/>
      <c r="OD962" s="7"/>
      <c r="OE962" s="7"/>
      <c r="OF962" s="7"/>
      <c r="OG962" s="7"/>
      <c r="OH962" s="7"/>
      <c r="OI962" s="7"/>
      <c r="OJ962" s="7"/>
      <c r="OK962" s="7"/>
      <c r="OL962" s="7"/>
      <c r="OM962" s="7"/>
      <c r="ON962" s="7"/>
      <c r="OO962" s="7"/>
      <c r="OP962" s="7"/>
      <c r="OQ962" s="7"/>
      <c r="OR962" s="7"/>
      <c r="OS962" s="7"/>
      <c r="OT962" s="7"/>
      <c r="OU962" s="7"/>
      <c r="OV962" s="7"/>
      <c r="OW962" s="7"/>
      <c r="OX962" s="7"/>
      <c r="OY962" s="7"/>
      <c r="OZ962" s="7"/>
      <c r="PA962" s="7"/>
      <c r="PB962" s="7"/>
      <c r="PC962" s="7"/>
      <c r="PD962" s="7"/>
      <c r="PE962" s="7"/>
      <c r="PF962" s="7"/>
      <c r="PG962" s="7"/>
      <c r="PH962" s="7"/>
      <c r="PI962" s="7"/>
      <c r="PJ962" s="7"/>
      <c r="PK962" s="7"/>
      <c r="PL962" s="7"/>
      <c r="PM962" s="7"/>
      <c r="PN962" s="7"/>
      <c r="PO962" s="7"/>
      <c r="PP962" s="7"/>
      <c r="PQ962" s="7"/>
      <c r="PR962" s="7"/>
      <c r="PS962" s="7"/>
      <c r="PT962" s="7"/>
      <c r="PU962" s="7"/>
      <c r="PV962" s="7"/>
      <c r="PW962" s="7"/>
      <c r="PX962" s="7"/>
      <c r="PY962" s="7"/>
      <c r="PZ962" s="7"/>
      <c r="QA962" s="7"/>
      <c r="QB962" s="7"/>
      <c r="QC962" s="7"/>
      <c r="QD962" s="7"/>
      <c r="QE962" s="7"/>
      <c r="QF962" s="7"/>
      <c r="QG962" s="7"/>
      <c r="QH962" s="7"/>
      <c r="QI962" s="7"/>
      <c r="QJ962" s="7"/>
      <c r="QK962" s="7"/>
      <c r="QL962" s="7"/>
      <c r="QM962" s="7"/>
      <c r="QN962" s="7"/>
      <c r="QO962" s="7"/>
      <c r="QP962" s="7"/>
      <c r="QQ962" s="7"/>
      <c r="QR962" s="7"/>
      <c r="QS962" s="7"/>
      <c r="QT962" s="7"/>
      <c r="QU962" s="7"/>
      <c r="QV962" s="7"/>
      <c r="QW962" s="7"/>
      <c r="QX962" s="7"/>
      <c r="QY962" s="7"/>
      <c r="QZ962" s="7"/>
      <c r="RA962" s="7"/>
      <c r="RB962" s="7"/>
      <c r="RC962" s="7"/>
      <c r="RD962" s="7"/>
      <c r="RE962" s="7"/>
      <c r="RF962" s="7"/>
      <c r="RG962" s="7"/>
      <c r="RH962" s="7"/>
      <c r="RI962" s="7"/>
      <c r="RJ962" s="7"/>
      <c r="RK962" s="7"/>
      <c r="RL962" s="7"/>
      <c r="RM962" s="7"/>
      <c r="RN962" s="7"/>
      <c r="RO962" s="7"/>
      <c r="RP962" s="7"/>
      <c r="RQ962" s="7"/>
      <c r="RR962" s="7"/>
      <c r="RS962" s="7"/>
      <c r="RT962" s="7"/>
      <c r="RU962" s="7"/>
      <c r="RV962" s="7"/>
      <c r="RW962" s="7"/>
      <c r="RX962" s="7"/>
      <c r="RY962" s="7"/>
      <c r="RZ962" s="7"/>
      <c r="SA962" s="7"/>
      <c r="SB962" s="7"/>
      <c r="SC962" s="7"/>
      <c r="SD962" s="7"/>
      <c r="SE962" s="7"/>
      <c r="SF962" s="7"/>
      <c r="SG962" s="7"/>
      <c r="SH962" s="7"/>
      <c r="SI962" s="7"/>
      <c r="SJ962" s="7"/>
      <c r="SK962" s="7"/>
    </row>
    <row r="963" ht="14.2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  <c r="DT963" s="7"/>
      <c r="DU963" s="7"/>
      <c r="DV963" s="7"/>
      <c r="DW963" s="7"/>
      <c r="DX963" s="7"/>
      <c r="DY963" s="7"/>
      <c r="DZ963" s="7"/>
      <c r="EA963" s="7"/>
      <c r="EB963" s="7"/>
      <c r="EC963" s="7"/>
      <c r="ED963" s="7"/>
      <c r="EE963" s="7"/>
      <c r="EF963" s="7"/>
      <c r="EG963" s="7"/>
      <c r="EH963" s="7"/>
      <c r="EI963" s="7"/>
      <c r="EJ963" s="7"/>
      <c r="EK963" s="7"/>
      <c r="EL963" s="7"/>
      <c r="EM963" s="7"/>
      <c r="EN963" s="7"/>
      <c r="EO963" s="7"/>
      <c r="EP963" s="7"/>
      <c r="EQ963" s="7"/>
      <c r="ER963" s="7"/>
      <c r="ES963" s="7"/>
      <c r="ET963" s="7"/>
      <c r="EU963" s="7"/>
      <c r="EV963" s="7"/>
      <c r="EW963" s="7"/>
      <c r="EX963" s="7"/>
      <c r="EY963" s="7"/>
      <c r="EZ963" s="7"/>
      <c r="FA963" s="7"/>
      <c r="FB963" s="7"/>
      <c r="FC963" s="7"/>
      <c r="FD963" s="7"/>
      <c r="FE963" s="7"/>
      <c r="FF963" s="7"/>
      <c r="FG963" s="7"/>
      <c r="FH963" s="7"/>
      <c r="FI963" s="7"/>
      <c r="FJ963" s="7"/>
      <c r="FK963" s="7"/>
      <c r="FL963" s="7"/>
      <c r="FM963" s="7"/>
      <c r="FN963" s="7"/>
      <c r="FO963" s="7"/>
      <c r="FP963" s="7"/>
      <c r="FQ963" s="7"/>
      <c r="FR963" s="7"/>
      <c r="FS963" s="7"/>
      <c r="FT963" s="7"/>
      <c r="FU963" s="7"/>
      <c r="FV963" s="7"/>
      <c r="FW963" s="7"/>
      <c r="FX963" s="7"/>
      <c r="FY963" s="7"/>
      <c r="FZ963" s="7"/>
      <c r="GA963" s="7"/>
      <c r="GB963" s="7"/>
      <c r="GC963" s="7"/>
      <c r="GD963" s="7"/>
      <c r="GE963" s="7"/>
      <c r="GF963" s="7"/>
      <c r="GG963" s="7"/>
      <c r="GH963" s="7"/>
      <c r="GI963" s="7"/>
      <c r="GJ963" s="7"/>
      <c r="GK963" s="7"/>
      <c r="GL963" s="7"/>
      <c r="GM963" s="7"/>
      <c r="GN963" s="7"/>
      <c r="GO963" s="7"/>
      <c r="GP963" s="7"/>
      <c r="GQ963" s="7"/>
      <c r="GR963" s="7"/>
      <c r="GS963" s="7"/>
      <c r="GT963" s="7"/>
      <c r="GU963" s="7"/>
      <c r="GV963" s="7"/>
      <c r="GW963" s="7"/>
      <c r="GX963" s="7"/>
      <c r="GY963" s="7"/>
      <c r="GZ963" s="7"/>
      <c r="HA963" s="7"/>
      <c r="HB963" s="7"/>
      <c r="HC963" s="7"/>
      <c r="HD963" s="7"/>
      <c r="HE963" s="7"/>
      <c r="HF963" s="7"/>
      <c r="HG963" s="7"/>
      <c r="HH963" s="7"/>
      <c r="HI963" s="7"/>
      <c r="HJ963" s="7"/>
      <c r="HK963" s="7"/>
      <c r="HL963" s="7"/>
      <c r="HM963" s="7"/>
      <c r="HN963" s="7"/>
      <c r="HO963" s="7"/>
      <c r="HP963" s="7"/>
      <c r="HQ963" s="7"/>
      <c r="HR963" s="7"/>
      <c r="HS963" s="7"/>
      <c r="HT963" s="7"/>
      <c r="HU963" s="7"/>
      <c r="HV963" s="7"/>
      <c r="HW963" s="7"/>
      <c r="HX963" s="7"/>
      <c r="HY963" s="7"/>
      <c r="HZ963" s="7"/>
      <c r="IA963" s="7"/>
      <c r="IB963" s="7"/>
      <c r="IC963" s="7"/>
      <c r="ID963" s="7"/>
      <c r="IE963" s="7"/>
      <c r="IF963" s="7"/>
      <c r="IG963" s="7"/>
      <c r="IH963" s="7"/>
      <c r="II963" s="7"/>
      <c r="IJ963" s="7"/>
      <c r="IK963" s="7"/>
      <c r="IL963" s="7"/>
      <c r="IM963" s="7"/>
      <c r="IN963" s="7"/>
      <c r="IO963" s="7"/>
      <c r="IP963" s="7"/>
      <c r="IQ963" s="7"/>
      <c r="IR963" s="7"/>
      <c r="IS963" s="7"/>
      <c r="IT963" s="7"/>
      <c r="IU963" s="7"/>
      <c r="IV963" s="7"/>
      <c r="IW963" s="7"/>
      <c r="IX963" s="7"/>
      <c r="IY963" s="7"/>
      <c r="IZ963" s="7"/>
      <c r="JA963" s="7"/>
      <c r="JB963" s="7"/>
      <c r="JC963" s="7"/>
      <c r="JD963" s="7"/>
      <c r="JE963" s="7"/>
      <c r="JF963" s="7"/>
      <c r="JG963" s="7"/>
      <c r="JH963" s="7"/>
      <c r="JI963" s="7"/>
      <c r="JJ963" s="7"/>
      <c r="JK963" s="7"/>
      <c r="JL963" s="7"/>
      <c r="JM963" s="7"/>
      <c r="JN963" s="7"/>
      <c r="JO963" s="7"/>
      <c r="JP963" s="7"/>
      <c r="JQ963" s="7"/>
      <c r="JR963" s="7"/>
      <c r="JS963" s="7"/>
      <c r="JT963" s="7"/>
      <c r="JU963" s="7"/>
      <c r="JV963" s="7"/>
      <c r="JW963" s="7"/>
      <c r="JX963" s="7"/>
      <c r="JY963" s="7"/>
      <c r="JZ963" s="7"/>
      <c r="KA963" s="7"/>
      <c r="KB963" s="7"/>
      <c r="KC963" s="7"/>
      <c r="KD963" s="7"/>
      <c r="KE963" s="7"/>
      <c r="KF963" s="7"/>
      <c r="KG963" s="7"/>
      <c r="KH963" s="7"/>
      <c r="KI963" s="7"/>
      <c r="KJ963" s="7"/>
      <c r="KK963" s="7"/>
      <c r="KL963" s="7"/>
      <c r="KM963" s="7"/>
      <c r="KN963" s="7"/>
      <c r="KO963" s="7"/>
      <c r="KP963" s="7"/>
      <c r="KQ963" s="7"/>
      <c r="KR963" s="7"/>
      <c r="KS963" s="7"/>
      <c r="KT963" s="7"/>
      <c r="KU963" s="7"/>
      <c r="KV963" s="7"/>
      <c r="KW963" s="7"/>
      <c r="KX963" s="7"/>
      <c r="KY963" s="7"/>
      <c r="KZ963" s="7"/>
      <c r="LA963" s="7"/>
      <c r="LB963" s="7"/>
      <c r="LC963" s="7"/>
      <c r="LD963" s="7"/>
      <c r="LE963" s="7"/>
      <c r="LF963" s="7"/>
      <c r="LG963" s="7"/>
      <c r="LH963" s="7"/>
      <c r="LI963" s="7"/>
      <c r="LJ963" s="7"/>
      <c r="LK963" s="7"/>
      <c r="LL963" s="7"/>
      <c r="LM963" s="7"/>
      <c r="LN963" s="7"/>
      <c r="LO963" s="7"/>
      <c r="LP963" s="7"/>
      <c r="LQ963" s="7"/>
      <c r="LR963" s="7"/>
      <c r="LS963" s="7"/>
      <c r="LT963" s="7"/>
      <c r="LU963" s="7"/>
      <c r="LV963" s="7"/>
      <c r="LW963" s="7"/>
      <c r="LX963" s="7"/>
      <c r="LY963" s="7"/>
      <c r="LZ963" s="7"/>
      <c r="MA963" s="7"/>
      <c r="MB963" s="7"/>
      <c r="MC963" s="7"/>
      <c r="MD963" s="7"/>
      <c r="ME963" s="7"/>
      <c r="MF963" s="7"/>
      <c r="MG963" s="7"/>
      <c r="MH963" s="7"/>
      <c r="MI963" s="7"/>
      <c r="MJ963" s="7"/>
      <c r="MK963" s="7"/>
      <c r="ML963" s="7"/>
      <c r="MM963" s="7"/>
      <c r="MN963" s="7"/>
      <c r="MO963" s="7"/>
      <c r="MP963" s="7"/>
      <c r="MQ963" s="7"/>
      <c r="MR963" s="7"/>
      <c r="MS963" s="7"/>
      <c r="MT963" s="7"/>
      <c r="MU963" s="7"/>
      <c r="MV963" s="7"/>
      <c r="MW963" s="7"/>
      <c r="MX963" s="7"/>
      <c r="MY963" s="7"/>
      <c r="MZ963" s="7"/>
      <c r="NA963" s="7"/>
      <c r="NB963" s="7"/>
      <c r="NC963" s="7"/>
      <c r="ND963" s="7"/>
      <c r="NE963" s="7"/>
      <c r="NF963" s="7"/>
      <c r="NG963" s="7"/>
      <c r="NH963" s="7"/>
      <c r="NI963" s="7"/>
      <c r="NJ963" s="7"/>
      <c r="NK963" s="7"/>
      <c r="NL963" s="7"/>
      <c r="NM963" s="7"/>
      <c r="NN963" s="7"/>
      <c r="NO963" s="7"/>
      <c r="NP963" s="7"/>
      <c r="NQ963" s="7"/>
      <c r="NR963" s="7"/>
      <c r="NS963" s="7"/>
      <c r="NT963" s="7"/>
      <c r="NU963" s="7"/>
      <c r="NV963" s="7"/>
      <c r="NW963" s="7"/>
      <c r="NX963" s="7"/>
      <c r="NY963" s="7"/>
      <c r="NZ963" s="7"/>
      <c r="OA963" s="7"/>
      <c r="OB963" s="7"/>
      <c r="OC963" s="7"/>
      <c r="OD963" s="7"/>
      <c r="OE963" s="7"/>
      <c r="OF963" s="7"/>
      <c r="OG963" s="7"/>
      <c r="OH963" s="7"/>
      <c r="OI963" s="7"/>
      <c r="OJ963" s="7"/>
      <c r="OK963" s="7"/>
      <c r="OL963" s="7"/>
      <c r="OM963" s="7"/>
      <c r="ON963" s="7"/>
      <c r="OO963" s="7"/>
      <c r="OP963" s="7"/>
      <c r="OQ963" s="7"/>
      <c r="OR963" s="7"/>
      <c r="OS963" s="7"/>
      <c r="OT963" s="7"/>
      <c r="OU963" s="7"/>
      <c r="OV963" s="7"/>
      <c r="OW963" s="7"/>
      <c r="OX963" s="7"/>
      <c r="OY963" s="7"/>
      <c r="OZ963" s="7"/>
      <c r="PA963" s="7"/>
      <c r="PB963" s="7"/>
      <c r="PC963" s="7"/>
      <c r="PD963" s="7"/>
      <c r="PE963" s="7"/>
      <c r="PF963" s="7"/>
      <c r="PG963" s="7"/>
      <c r="PH963" s="7"/>
      <c r="PI963" s="7"/>
      <c r="PJ963" s="7"/>
      <c r="PK963" s="7"/>
      <c r="PL963" s="7"/>
      <c r="PM963" s="7"/>
      <c r="PN963" s="7"/>
      <c r="PO963" s="7"/>
      <c r="PP963" s="7"/>
      <c r="PQ963" s="7"/>
      <c r="PR963" s="7"/>
      <c r="PS963" s="7"/>
      <c r="PT963" s="7"/>
      <c r="PU963" s="7"/>
      <c r="PV963" s="7"/>
      <c r="PW963" s="7"/>
      <c r="PX963" s="7"/>
      <c r="PY963" s="7"/>
      <c r="PZ963" s="7"/>
      <c r="QA963" s="7"/>
      <c r="QB963" s="7"/>
      <c r="QC963" s="7"/>
      <c r="QD963" s="7"/>
      <c r="QE963" s="7"/>
      <c r="QF963" s="7"/>
      <c r="QG963" s="7"/>
      <c r="QH963" s="7"/>
      <c r="QI963" s="7"/>
      <c r="QJ963" s="7"/>
      <c r="QK963" s="7"/>
      <c r="QL963" s="7"/>
      <c r="QM963" s="7"/>
      <c r="QN963" s="7"/>
      <c r="QO963" s="7"/>
      <c r="QP963" s="7"/>
      <c r="QQ963" s="7"/>
      <c r="QR963" s="7"/>
      <c r="QS963" s="7"/>
      <c r="QT963" s="7"/>
      <c r="QU963" s="7"/>
      <c r="QV963" s="7"/>
      <c r="QW963" s="7"/>
      <c r="QX963" s="7"/>
      <c r="QY963" s="7"/>
      <c r="QZ963" s="7"/>
      <c r="RA963" s="7"/>
      <c r="RB963" s="7"/>
      <c r="RC963" s="7"/>
      <c r="RD963" s="7"/>
      <c r="RE963" s="7"/>
      <c r="RF963" s="7"/>
      <c r="RG963" s="7"/>
      <c r="RH963" s="7"/>
      <c r="RI963" s="7"/>
      <c r="RJ963" s="7"/>
      <c r="RK963" s="7"/>
      <c r="RL963" s="7"/>
      <c r="RM963" s="7"/>
      <c r="RN963" s="7"/>
      <c r="RO963" s="7"/>
      <c r="RP963" s="7"/>
      <c r="RQ963" s="7"/>
      <c r="RR963" s="7"/>
      <c r="RS963" s="7"/>
      <c r="RT963" s="7"/>
      <c r="RU963" s="7"/>
      <c r="RV963" s="7"/>
      <c r="RW963" s="7"/>
      <c r="RX963" s="7"/>
      <c r="RY963" s="7"/>
      <c r="RZ963" s="7"/>
      <c r="SA963" s="7"/>
      <c r="SB963" s="7"/>
      <c r="SC963" s="7"/>
      <c r="SD963" s="7"/>
      <c r="SE963" s="7"/>
      <c r="SF963" s="7"/>
      <c r="SG963" s="7"/>
      <c r="SH963" s="7"/>
      <c r="SI963" s="7"/>
      <c r="SJ963" s="7"/>
      <c r="SK963" s="7"/>
    </row>
    <row r="964" ht="14.2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  <c r="DT964" s="7"/>
      <c r="DU964" s="7"/>
      <c r="DV964" s="7"/>
      <c r="DW964" s="7"/>
      <c r="DX964" s="7"/>
      <c r="DY964" s="7"/>
      <c r="DZ964" s="7"/>
      <c r="EA964" s="7"/>
      <c r="EB964" s="7"/>
      <c r="EC964" s="7"/>
      <c r="ED964" s="7"/>
      <c r="EE964" s="7"/>
      <c r="EF964" s="7"/>
      <c r="EG964" s="7"/>
      <c r="EH964" s="7"/>
      <c r="EI964" s="7"/>
      <c r="EJ964" s="7"/>
      <c r="EK964" s="7"/>
      <c r="EL964" s="7"/>
      <c r="EM964" s="7"/>
      <c r="EN964" s="7"/>
      <c r="EO964" s="7"/>
      <c r="EP964" s="7"/>
      <c r="EQ964" s="7"/>
      <c r="ER964" s="7"/>
      <c r="ES964" s="7"/>
      <c r="ET964" s="7"/>
      <c r="EU964" s="7"/>
      <c r="EV964" s="7"/>
      <c r="EW964" s="7"/>
      <c r="EX964" s="7"/>
      <c r="EY964" s="7"/>
      <c r="EZ964" s="7"/>
      <c r="FA964" s="7"/>
      <c r="FB964" s="7"/>
      <c r="FC964" s="7"/>
      <c r="FD964" s="7"/>
      <c r="FE964" s="7"/>
      <c r="FF964" s="7"/>
      <c r="FG964" s="7"/>
      <c r="FH964" s="7"/>
      <c r="FI964" s="7"/>
      <c r="FJ964" s="7"/>
      <c r="FK964" s="7"/>
      <c r="FL964" s="7"/>
      <c r="FM964" s="7"/>
      <c r="FN964" s="7"/>
      <c r="FO964" s="7"/>
      <c r="FP964" s="7"/>
      <c r="FQ964" s="7"/>
      <c r="FR964" s="7"/>
      <c r="FS964" s="7"/>
      <c r="FT964" s="7"/>
      <c r="FU964" s="7"/>
      <c r="FV964" s="7"/>
      <c r="FW964" s="7"/>
      <c r="FX964" s="7"/>
      <c r="FY964" s="7"/>
      <c r="FZ964" s="7"/>
      <c r="GA964" s="7"/>
      <c r="GB964" s="7"/>
      <c r="GC964" s="7"/>
      <c r="GD964" s="7"/>
      <c r="GE964" s="7"/>
      <c r="GF964" s="7"/>
      <c r="GG964" s="7"/>
      <c r="GH964" s="7"/>
      <c r="GI964" s="7"/>
      <c r="GJ964" s="7"/>
      <c r="GK964" s="7"/>
      <c r="GL964" s="7"/>
      <c r="GM964" s="7"/>
      <c r="GN964" s="7"/>
      <c r="GO964" s="7"/>
      <c r="GP964" s="7"/>
      <c r="GQ964" s="7"/>
      <c r="GR964" s="7"/>
      <c r="GS964" s="7"/>
      <c r="GT964" s="7"/>
      <c r="GU964" s="7"/>
      <c r="GV964" s="7"/>
      <c r="GW964" s="7"/>
      <c r="GX964" s="7"/>
      <c r="GY964" s="7"/>
      <c r="GZ964" s="7"/>
      <c r="HA964" s="7"/>
      <c r="HB964" s="7"/>
      <c r="HC964" s="7"/>
      <c r="HD964" s="7"/>
      <c r="HE964" s="7"/>
      <c r="HF964" s="7"/>
      <c r="HG964" s="7"/>
      <c r="HH964" s="7"/>
      <c r="HI964" s="7"/>
      <c r="HJ964" s="7"/>
      <c r="HK964" s="7"/>
      <c r="HL964" s="7"/>
      <c r="HM964" s="7"/>
      <c r="HN964" s="7"/>
      <c r="HO964" s="7"/>
      <c r="HP964" s="7"/>
      <c r="HQ964" s="7"/>
      <c r="HR964" s="7"/>
      <c r="HS964" s="7"/>
      <c r="HT964" s="7"/>
      <c r="HU964" s="7"/>
      <c r="HV964" s="7"/>
      <c r="HW964" s="7"/>
      <c r="HX964" s="7"/>
      <c r="HY964" s="7"/>
      <c r="HZ964" s="7"/>
      <c r="IA964" s="7"/>
      <c r="IB964" s="7"/>
      <c r="IC964" s="7"/>
      <c r="ID964" s="7"/>
      <c r="IE964" s="7"/>
      <c r="IF964" s="7"/>
      <c r="IG964" s="7"/>
      <c r="IH964" s="7"/>
      <c r="II964" s="7"/>
      <c r="IJ964" s="7"/>
      <c r="IK964" s="7"/>
      <c r="IL964" s="7"/>
      <c r="IM964" s="7"/>
      <c r="IN964" s="7"/>
      <c r="IO964" s="7"/>
      <c r="IP964" s="7"/>
      <c r="IQ964" s="7"/>
      <c r="IR964" s="7"/>
      <c r="IS964" s="7"/>
      <c r="IT964" s="7"/>
      <c r="IU964" s="7"/>
      <c r="IV964" s="7"/>
      <c r="IW964" s="7"/>
      <c r="IX964" s="7"/>
      <c r="IY964" s="7"/>
      <c r="IZ964" s="7"/>
      <c r="JA964" s="7"/>
      <c r="JB964" s="7"/>
      <c r="JC964" s="7"/>
      <c r="JD964" s="7"/>
      <c r="JE964" s="7"/>
      <c r="JF964" s="7"/>
      <c r="JG964" s="7"/>
      <c r="JH964" s="7"/>
      <c r="JI964" s="7"/>
      <c r="JJ964" s="7"/>
      <c r="JK964" s="7"/>
      <c r="JL964" s="7"/>
      <c r="JM964" s="7"/>
      <c r="JN964" s="7"/>
      <c r="JO964" s="7"/>
      <c r="JP964" s="7"/>
      <c r="JQ964" s="7"/>
      <c r="JR964" s="7"/>
      <c r="JS964" s="7"/>
      <c r="JT964" s="7"/>
      <c r="JU964" s="7"/>
      <c r="JV964" s="7"/>
      <c r="JW964" s="7"/>
      <c r="JX964" s="7"/>
      <c r="JY964" s="7"/>
      <c r="JZ964" s="7"/>
      <c r="KA964" s="7"/>
      <c r="KB964" s="7"/>
      <c r="KC964" s="7"/>
      <c r="KD964" s="7"/>
      <c r="KE964" s="7"/>
      <c r="KF964" s="7"/>
      <c r="KG964" s="7"/>
      <c r="KH964" s="7"/>
      <c r="KI964" s="7"/>
      <c r="KJ964" s="7"/>
      <c r="KK964" s="7"/>
      <c r="KL964" s="7"/>
      <c r="KM964" s="7"/>
      <c r="KN964" s="7"/>
      <c r="KO964" s="7"/>
      <c r="KP964" s="7"/>
      <c r="KQ964" s="7"/>
      <c r="KR964" s="7"/>
      <c r="KS964" s="7"/>
      <c r="KT964" s="7"/>
      <c r="KU964" s="7"/>
      <c r="KV964" s="7"/>
      <c r="KW964" s="7"/>
      <c r="KX964" s="7"/>
      <c r="KY964" s="7"/>
      <c r="KZ964" s="7"/>
      <c r="LA964" s="7"/>
      <c r="LB964" s="7"/>
      <c r="LC964" s="7"/>
      <c r="LD964" s="7"/>
      <c r="LE964" s="7"/>
      <c r="LF964" s="7"/>
      <c r="LG964" s="7"/>
      <c r="LH964" s="7"/>
      <c r="LI964" s="7"/>
      <c r="LJ964" s="7"/>
      <c r="LK964" s="7"/>
      <c r="LL964" s="7"/>
      <c r="LM964" s="7"/>
      <c r="LN964" s="7"/>
      <c r="LO964" s="7"/>
      <c r="LP964" s="7"/>
      <c r="LQ964" s="7"/>
      <c r="LR964" s="7"/>
      <c r="LS964" s="7"/>
      <c r="LT964" s="7"/>
      <c r="LU964" s="7"/>
      <c r="LV964" s="7"/>
      <c r="LW964" s="7"/>
      <c r="LX964" s="7"/>
      <c r="LY964" s="7"/>
      <c r="LZ964" s="7"/>
      <c r="MA964" s="7"/>
      <c r="MB964" s="7"/>
      <c r="MC964" s="7"/>
      <c r="MD964" s="7"/>
      <c r="ME964" s="7"/>
      <c r="MF964" s="7"/>
      <c r="MG964" s="7"/>
      <c r="MH964" s="7"/>
      <c r="MI964" s="7"/>
      <c r="MJ964" s="7"/>
      <c r="MK964" s="7"/>
      <c r="ML964" s="7"/>
      <c r="MM964" s="7"/>
      <c r="MN964" s="7"/>
      <c r="MO964" s="7"/>
      <c r="MP964" s="7"/>
      <c r="MQ964" s="7"/>
      <c r="MR964" s="7"/>
      <c r="MS964" s="7"/>
      <c r="MT964" s="7"/>
      <c r="MU964" s="7"/>
      <c r="MV964" s="7"/>
      <c r="MW964" s="7"/>
      <c r="MX964" s="7"/>
      <c r="MY964" s="7"/>
      <c r="MZ964" s="7"/>
      <c r="NA964" s="7"/>
      <c r="NB964" s="7"/>
      <c r="NC964" s="7"/>
      <c r="ND964" s="7"/>
      <c r="NE964" s="7"/>
      <c r="NF964" s="7"/>
      <c r="NG964" s="7"/>
      <c r="NH964" s="7"/>
      <c r="NI964" s="7"/>
      <c r="NJ964" s="7"/>
      <c r="NK964" s="7"/>
      <c r="NL964" s="7"/>
      <c r="NM964" s="7"/>
      <c r="NN964" s="7"/>
      <c r="NO964" s="7"/>
      <c r="NP964" s="7"/>
      <c r="NQ964" s="7"/>
      <c r="NR964" s="7"/>
      <c r="NS964" s="7"/>
      <c r="NT964" s="7"/>
      <c r="NU964" s="7"/>
      <c r="NV964" s="7"/>
      <c r="NW964" s="7"/>
      <c r="NX964" s="7"/>
      <c r="NY964" s="7"/>
      <c r="NZ964" s="7"/>
      <c r="OA964" s="7"/>
      <c r="OB964" s="7"/>
      <c r="OC964" s="7"/>
      <c r="OD964" s="7"/>
      <c r="OE964" s="7"/>
      <c r="OF964" s="7"/>
      <c r="OG964" s="7"/>
      <c r="OH964" s="7"/>
      <c r="OI964" s="7"/>
      <c r="OJ964" s="7"/>
      <c r="OK964" s="7"/>
      <c r="OL964" s="7"/>
      <c r="OM964" s="7"/>
      <c r="ON964" s="7"/>
      <c r="OO964" s="7"/>
      <c r="OP964" s="7"/>
      <c r="OQ964" s="7"/>
      <c r="OR964" s="7"/>
      <c r="OS964" s="7"/>
      <c r="OT964" s="7"/>
      <c r="OU964" s="7"/>
      <c r="OV964" s="7"/>
      <c r="OW964" s="7"/>
      <c r="OX964" s="7"/>
      <c r="OY964" s="7"/>
      <c r="OZ964" s="7"/>
      <c r="PA964" s="7"/>
      <c r="PB964" s="7"/>
      <c r="PC964" s="7"/>
      <c r="PD964" s="7"/>
      <c r="PE964" s="7"/>
      <c r="PF964" s="7"/>
      <c r="PG964" s="7"/>
      <c r="PH964" s="7"/>
      <c r="PI964" s="7"/>
      <c r="PJ964" s="7"/>
      <c r="PK964" s="7"/>
      <c r="PL964" s="7"/>
      <c r="PM964" s="7"/>
      <c r="PN964" s="7"/>
      <c r="PO964" s="7"/>
      <c r="PP964" s="7"/>
      <c r="PQ964" s="7"/>
      <c r="PR964" s="7"/>
      <c r="PS964" s="7"/>
      <c r="PT964" s="7"/>
      <c r="PU964" s="7"/>
      <c r="PV964" s="7"/>
      <c r="PW964" s="7"/>
      <c r="PX964" s="7"/>
      <c r="PY964" s="7"/>
      <c r="PZ964" s="7"/>
      <c r="QA964" s="7"/>
      <c r="QB964" s="7"/>
      <c r="QC964" s="7"/>
      <c r="QD964" s="7"/>
      <c r="QE964" s="7"/>
      <c r="QF964" s="7"/>
      <c r="QG964" s="7"/>
      <c r="QH964" s="7"/>
      <c r="QI964" s="7"/>
      <c r="QJ964" s="7"/>
      <c r="QK964" s="7"/>
      <c r="QL964" s="7"/>
      <c r="QM964" s="7"/>
      <c r="QN964" s="7"/>
      <c r="QO964" s="7"/>
      <c r="QP964" s="7"/>
      <c r="QQ964" s="7"/>
      <c r="QR964" s="7"/>
      <c r="QS964" s="7"/>
      <c r="QT964" s="7"/>
      <c r="QU964" s="7"/>
      <c r="QV964" s="7"/>
      <c r="QW964" s="7"/>
      <c r="QX964" s="7"/>
      <c r="QY964" s="7"/>
      <c r="QZ964" s="7"/>
      <c r="RA964" s="7"/>
      <c r="RB964" s="7"/>
      <c r="RC964" s="7"/>
      <c r="RD964" s="7"/>
      <c r="RE964" s="7"/>
      <c r="RF964" s="7"/>
      <c r="RG964" s="7"/>
      <c r="RH964" s="7"/>
      <c r="RI964" s="7"/>
      <c r="RJ964" s="7"/>
      <c r="RK964" s="7"/>
      <c r="RL964" s="7"/>
      <c r="RM964" s="7"/>
      <c r="RN964" s="7"/>
      <c r="RO964" s="7"/>
      <c r="RP964" s="7"/>
      <c r="RQ964" s="7"/>
      <c r="RR964" s="7"/>
      <c r="RS964" s="7"/>
      <c r="RT964" s="7"/>
      <c r="RU964" s="7"/>
      <c r="RV964" s="7"/>
      <c r="RW964" s="7"/>
      <c r="RX964" s="7"/>
      <c r="RY964" s="7"/>
      <c r="RZ964" s="7"/>
      <c r="SA964" s="7"/>
      <c r="SB964" s="7"/>
      <c r="SC964" s="7"/>
      <c r="SD964" s="7"/>
      <c r="SE964" s="7"/>
      <c r="SF964" s="7"/>
      <c r="SG964" s="7"/>
      <c r="SH964" s="7"/>
      <c r="SI964" s="7"/>
      <c r="SJ964" s="7"/>
      <c r="SK964" s="7"/>
    </row>
    <row r="965" ht="14.2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  <c r="DT965" s="7"/>
      <c r="DU965" s="7"/>
      <c r="DV965" s="7"/>
      <c r="DW965" s="7"/>
      <c r="DX965" s="7"/>
      <c r="DY965" s="7"/>
      <c r="DZ965" s="7"/>
      <c r="EA965" s="7"/>
      <c r="EB965" s="7"/>
      <c r="EC965" s="7"/>
      <c r="ED965" s="7"/>
      <c r="EE965" s="7"/>
      <c r="EF965" s="7"/>
      <c r="EG965" s="7"/>
      <c r="EH965" s="7"/>
      <c r="EI965" s="7"/>
      <c r="EJ965" s="7"/>
      <c r="EK965" s="7"/>
      <c r="EL965" s="7"/>
      <c r="EM965" s="7"/>
      <c r="EN965" s="7"/>
      <c r="EO965" s="7"/>
      <c r="EP965" s="7"/>
      <c r="EQ965" s="7"/>
      <c r="ER965" s="7"/>
      <c r="ES965" s="7"/>
      <c r="ET965" s="7"/>
      <c r="EU965" s="7"/>
      <c r="EV965" s="7"/>
      <c r="EW965" s="7"/>
      <c r="EX965" s="7"/>
      <c r="EY965" s="7"/>
      <c r="EZ965" s="7"/>
      <c r="FA965" s="7"/>
      <c r="FB965" s="7"/>
      <c r="FC965" s="7"/>
      <c r="FD965" s="7"/>
      <c r="FE965" s="7"/>
      <c r="FF965" s="7"/>
      <c r="FG965" s="7"/>
      <c r="FH965" s="7"/>
      <c r="FI965" s="7"/>
      <c r="FJ965" s="7"/>
      <c r="FK965" s="7"/>
      <c r="FL965" s="7"/>
      <c r="FM965" s="7"/>
      <c r="FN965" s="7"/>
      <c r="FO965" s="7"/>
      <c r="FP965" s="7"/>
      <c r="FQ965" s="7"/>
      <c r="FR965" s="7"/>
      <c r="FS965" s="7"/>
      <c r="FT965" s="7"/>
      <c r="FU965" s="7"/>
      <c r="FV965" s="7"/>
      <c r="FW965" s="7"/>
      <c r="FX965" s="7"/>
      <c r="FY965" s="7"/>
      <c r="FZ965" s="7"/>
      <c r="GA965" s="7"/>
      <c r="GB965" s="7"/>
      <c r="GC965" s="7"/>
      <c r="GD965" s="7"/>
      <c r="GE965" s="7"/>
      <c r="GF965" s="7"/>
      <c r="GG965" s="7"/>
      <c r="GH965" s="7"/>
      <c r="GI965" s="7"/>
      <c r="GJ965" s="7"/>
      <c r="GK965" s="7"/>
      <c r="GL965" s="7"/>
      <c r="GM965" s="7"/>
      <c r="GN965" s="7"/>
      <c r="GO965" s="7"/>
      <c r="GP965" s="7"/>
      <c r="GQ965" s="7"/>
      <c r="GR965" s="7"/>
      <c r="GS965" s="7"/>
      <c r="GT965" s="7"/>
      <c r="GU965" s="7"/>
      <c r="GV965" s="7"/>
      <c r="GW965" s="7"/>
      <c r="GX965" s="7"/>
      <c r="GY965" s="7"/>
      <c r="GZ965" s="7"/>
      <c r="HA965" s="7"/>
      <c r="HB965" s="7"/>
      <c r="HC965" s="7"/>
      <c r="HD965" s="7"/>
      <c r="HE965" s="7"/>
      <c r="HF965" s="7"/>
      <c r="HG965" s="7"/>
      <c r="HH965" s="7"/>
      <c r="HI965" s="7"/>
      <c r="HJ965" s="7"/>
      <c r="HK965" s="7"/>
      <c r="HL965" s="7"/>
      <c r="HM965" s="7"/>
      <c r="HN965" s="7"/>
      <c r="HO965" s="7"/>
      <c r="HP965" s="7"/>
      <c r="HQ965" s="7"/>
      <c r="HR965" s="7"/>
      <c r="HS965" s="7"/>
      <c r="HT965" s="7"/>
      <c r="HU965" s="7"/>
      <c r="HV965" s="7"/>
      <c r="HW965" s="7"/>
      <c r="HX965" s="7"/>
      <c r="HY965" s="7"/>
      <c r="HZ965" s="7"/>
      <c r="IA965" s="7"/>
      <c r="IB965" s="7"/>
      <c r="IC965" s="7"/>
      <c r="ID965" s="7"/>
      <c r="IE965" s="7"/>
      <c r="IF965" s="7"/>
      <c r="IG965" s="7"/>
      <c r="IH965" s="7"/>
      <c r="II965" s="7"/>
      <c r="IJ965" s="7"/>
      <c r="IK965" s="7"/>
      <c r="IL965" s="7"/>
      <c r="IM965" s="7"/>
      <c r="IN965" s="7"/>
      <c r="IO965" s="7"/>
      <c r="IP965" s="7"/>
      <c r="IQ965" s="7"/>
      <c r="IR965" s="7"/>
      <c r="IS965" s="7"/>
      <c r="IT965" s="7"/>
      <c r="IU965" s="7"/>
      <c r="IV965" s="7"/>
      <c r="IW965" s="7"/>
      <c r="IX965" s="7"/>
      <c r="IY965" s="7"/>
      <c r="IZ965" s="7"/>
      <c r="JA965" s="7"/>
      <c r="JB965" s="7"/>
      <c r="JC965" s="7"/>
      <c r="JD965" s="7"/>
      <c r="JE965" s="7"/>
      <c r="JF965" s="7"/>
      <c r="JG965" s="7"/>
      <c r="JH965" s="7"/>
      <c r="JI965" s="7"/>
      <c r="JJ965" s="7"/>
      <c r="JK965" s="7"/>
      <c r="JL965" s="7"/>
      <c r="JM965" s="7"/>
      <c r="JN965" s="7"/>
      <c r="JO965" s="7"/>
      <c r="JP965" s="7"/>
      <c r="JQ965" s="7"/>
      <c r="JR965" s="7"/>
      <c r="JS965" s="7"/>
      <c r="JT965" s="7"/>
      <c r="JU965" s="7"/>
      <c r="JV965" s="7"/>
      <c r="JW965" s="7"/>
      <c r="JX965" s="7"/>
      <c r="JY965" s="7"/>
      <c r="JZ965" s="7"/>
      <c r="KA965" s="7"/>
      <c r="KB965" s="7"/>
      <c r="KC965" s="7"/>
      <c r="KD965" s="7"/>
      <c r="KE965" s="7"/>
      <c r="KF965" s="7"/>
      <c r="KG965" s="7"/>
      <c r="KH965" s="7"/>
      <c r="KI965" s="7"/>
      <c r="KJ965" s="7"/>
      <c r="KK965" s="7"/>
      <c r="KL965" s="7"/>
      <c r="KM965" s="7"/>
      <c r="KN965" s="7"/>
      <c r="KO965" s="7"/>
      <c r="KP965" s="7"/>
      <c r="KQ965" s="7"/>
      <c r="KR965" s="7"/>
      <c r="KS965" s="7"/>
      <c r="KT965" s="7"/>
      <c r="KU965" s="7"/>
      <c r="KV965" s="7"/>
      <c r="KW965" s="7"/>
      <c r="KX965" s="7"/>
      <c r="KY965" s="7"/>
      <c r="KZ965" s="7"/>
      <c r="LA965" s="7"/>
      <c r="LB965" s="7"/>
      <c r="LC965" s="7"/>
      <c r="LD965" s="7"/>
      <c r="LE965" s="7"/>
      <c r="LF965" s="7"/>
      <c r="LG965" s="7"/>
      <c r="LH965" s="7"/>
      <c r="LI965" s="7"/>
      <c r="LJ965" s="7"/>
      <c r="LK965" s="7"/>
      <c r="LL965" s="7"/>
      <c r="LM965" s="7"/>
      <c r="LN965" s="7"/>
      <c r="LO965" s="7"/>
      <c r="LP965" s="7"/>
      <c r="LQ965" s="7"/>
      <c r="LR965" s="7"/>
      <c r="LS965" s="7"/>
      <c r="LT965" s="7"/>
      <c r="LU965" s="7"/>
      <c r="LV965" s="7"/>
      <c r="LW965" s="7"/>
      <c r="LX965" s="7"/>
      <c r="LY965" s="7"/>
      <c r="LZ965" s="7"/>
      <c r="MA965" s="7"/>
      <c r="MB965" s="7"/>
      <c r="MC965" s="7"/>
      <c r="MD965" s="7"/>
      <c r="ME965" s="7"/>
      <c r="MF965" s="7"/>
      <c r="MG965" s="7"/>
      <c r="MH965" s="7"/>
      <c r="MI965" s="7"/>
      <c r="MJ965" s="7"/>
      <c r="MK965" s="7"/>
      <c r="ML965" s="7"/>
      <c r="MM965" s="7"/>
      <c r="MN965" s="7"/>
      <c r="MO965" s="7"/>
      <c r="MP965" s="7"/>
      <c r="MQ965" s="7"/>
      <c r="MR965" s="7"/>
      <c r="MS965" s="7"/>
      <c r="MT965" s="7"/>
      <c r="MU965" s="7"/>
      <c r="MV965" s="7"/>
      <c r="MW965" s="7"/>
      <c r="MX965" s="7"/>
      <c r="MY965" s="7"/>
      <c r="MZ965" s="7"/>
      <c r="NA965" s="7"/>
      <c r="NB965" s="7"/>
      <c r="NC965" s="7"/>
      <c r="ND965" s="7"/>
      <c r="NE965" s="7"/>
      <c r="NF965" s="7"/>
      <c r="NG965" s="7"/>
      <c r="NH965" s="7"/>
      <c r="NI965" s="7"/>
      <c r="NJ965" s="7"/>
      <c r="NK965" s="7"/>
      <c r="NL965" s="7"/>
      <c r="NM965" s="7"/>
      <c r="NN965" s="7"/>
      <c r="NO965" s="7"/>
      <c r="NP965" s="7"/>
      <c r="NQ965" s="7"/>
      <c r="NR965" s="7"/>
      <c r="NS965" s="7"/>
      <c r="NT965" s="7"/>
      <c r="NU965" s="7"/>
      <c r="NV965" s="7"/>
      <c r="NW965" s="7"/>
      <c r="NX965" s="7"/>
      <c r="NY965" s="7"/>
      <c r="NZ965" s="7"/>
      <c r="OA965" s="7"/>
      <c r="OB965" s="7"/>
      <c r="OC965" s="7"/>
      <c r="OD965" s="7"/>
      <c r="OE965" s="7"/>
      <c r="OF965" s="7"/>
      <c r="OG965" s="7"/>
      <c r="OH965" s="7"/>
      <c r="OI965" s="7"/>
      <c r="OJ965" s="7"/>
      <c r="OK965" s="7"/>
      <c r="OL965" s="7"/>
      <c r="OM965" s="7"/>
      <c r="ON965" s="7"/>
      <c r="OO965" s="7"/>
      <c r="OP965" s="7"/>
      <c r="OQ965" s="7"/>
      <c r="OR965" s="7"/>
      <c r="OS965" s="7"/>
      <c r="OT965" s="7"/>
      <c r="OU965" s="7"/>
      <c r="OV965" s="7"/>
      <c r="OW965" s="7"/>
      <c r="OX965" s="7"/>
      <c r="OY965" s="7"/>
      <c r="OZ965" s="7"/>
      <c r="PA965" s="7"/>
      <c r="PB965" s="7"/>
      <c r="PC965" s="7"/>
      <c r="PD965" s="7"/>
      <c r="PE965" s="7"/>
      <c r="PF965" s="7"/>
      <c r="PG965" s="7"/>
      <c r="PH965" s="7"/>
      <c r="PI965" s="7"/>
      <c r="PJ965" s="7"/>
      <c r="PK965" s="7"/>
      <c r="PL965" s="7"/>
      <c r="PM965" s="7"/>
      <c r="PN965" s="7"/>
      <c r="PO965" s="7"/>
      <c r="PP965" s="7"/>
      <c r="PQ965" s="7"/>
      <c r="PR965" s="7"/>
      <c r="PS965" s="7"/>
      <c r="PT965" s="7"/>
      <c r="PU965" s="7"/>
      <c r="PV965" s="7"/>
      <c r="PW965" s="7"/>
      <c r="PX965" s="7"/>
      <c r="PY965" s="7"/>
      <c r="PZ965" s="7"/>
      <c r="QA965" s="7"/>
      <c r="QB965" s="7"/>
      <c r="QC965" s="7"/>
      <c r="QD965" s="7"/>
      <c r="QE965" s="7"/>
      <c r="QF965" s="7"/>
      <c r="QG965" s="7"/>
      <c r="QH965" s="7"/>
      <c r="QI965" s="7"/>
      <c r="QJ965" s="7"/>
      <c r="QK965" s="7"/>
      <c r="QL965" s="7"/>
      <c r="QM965" s="7"/>
      <c r="QN965" s="7"/>
      <c r="QO965" s="7"/>
      <c r="QP965" s="7"/>
      <c r="QQ965" s="7"/>
      <c r="QR965" s="7"/>
      <c r="QS965" s="7"/>
      <c r="QT965" s="7"/>
      <c r="QU965" s="7"/>
      <c r="QV965" s="7"/>
      <c r="QW965" s="7"/>
      <c r="QX965" s="7"/>
      <c r="QY965" s="7"/>
      <c r="QZ965" s="7"/>
      <c r="RA965" s="7"/>
      <c r="RB965" s="7"/>
      <c r="RC965" s="7"/>
      <c r="RD965" s="7"/>
      <c r="RE965" s="7"/>
      <c r="RF965" s="7"/>
      <c r="RG965" s="7"/>
      <c r="RH965" s="7"/>
      <c r="RI965" s="7"/>
      <c r="RJ965" s="7"/>
      <c r="RK965" s="7"/>
      <c r="RL965" s="7"/>
      <c r="RM965" s="7"/>
      <c r="RN965" s="7"/>
      <c r="RO965" s="7"/>
      <c r="RP965" s="7"/>
      <c r="RQ965" s="7"/>
      <c r="RR965" s="7"/>
      <c r="RS965" s="7"/>
      <c r="RT965" s="7"/>
      <c r="RU965" s="7"/>
      <c r="RV965" s="7"/>
      <c r="RW965" s="7"/>
      <c r="RX965" s="7"/>
      <c r="RY965" s="7"/>
      <c r="RZ965" s="7"/>
      <c r="SA965" s="7"/>
      <c r="SB965" s="7"/>
      <c r="SC965" s="7"/>
      <c r="SD965" s="7"/>
      <c r="SE965" s="7"/>
      <c r="SF965" s="7"/>
      <c r="SG965" s="7"/>
      <c r="SH965" s="7"/>
      <c r="SI965" s="7"/>
      <c r="SJ965" s="7"/>
      <c r="SK965" s="7"/>
    </row>
    <row r="966" ht="14.2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  <c r="DT966" s="7"/>
      <c r="DU966" s="7"/>
      <c r="DV966" s="7"/>
      <c r="DW966" s="7"/>
      <c r="DX966" s="7"/>
      <c r="DY966" s="7"/>
      <c r="DZ966" s="7"/>
      <c r="EA966" s="7"/>
      <c r="EB966" s="7"/>
      <c r="EC966" s="7"/>
      <c r="ED966" s="7"/>
      <c r="EE966" s="7"/>
      <c r="EF966" s="7"/>
      <c r="EG966" s="7"/>
      <c r="EH966" s="7"/>
      <c r="EI966" s="7"/>
      <c r="EJ966" s="7"/>
      <c r="EK966" s="7"/>
      <c r="EL966" s="7"/>
      <c r="EM966" s="7"/>
      <c r="EN966" s="7"/>
      <c r="EO966" s="7"/>
      <c r="EP966" s="7"/>
      <c r="EQ966" s="7"/>
      <c r="ER966" s="7"/>
      <c r="ES966" s="7"/>
      <c r="ET966" s="7"/>
      <c r="EU966" s="7"/>
      <c r="EV966" s="7"/>
      <c r="EW966" s="7"/>
      <c r="EX966" s="7"/>
      <c r="EY966" s="7"/>
      <c r="EZ966" s="7"/>
      <c r="FA966" s="7"/>
      <c r="FB966" s="7"/>
      <c r="FC966" s="7"/>
      <c r="FD966" s="7"/>
      <c r="FE966" s="7"/>
      <c r="FF966" s="7"/>
      <c r="FG966" s="7"/>
      <c r="FH966" s="7"/>
      <c r="FI966" s="7"/>
      <c r="FJ966" s="7"/>
      <c r="FK966" s="7"/>
      <c r="FL966" s="7"/>
      <c r="FM966" s="7"/>
      <c r="FN966" s="7"/>
      <c r="FO966" s="7"/>
      <c r="FP966" s="7"/>
      <c r="FQ966" s="7"/>
      <c r="FR966" s="7"/>
      <c r="FS966" s="7"/>
      <c r="FT966" s="7"/>
      <c r="FU966" s="7"/>
      <c r="FV966" s="7"/>
      <c r="FW966" s="7"/>
      <c r="FX966" s="7"/>
      <c r="FY966" s="7"/>
      <c r="FZ966" s="7"/>
      <c r="GA966" s="7"/>
      <c r="GB966" s="7"/>
      <c r="GC966" s="7"/>
      <c r="GD966" s="7"/>
      <c r="GE966" s="7"/>
      <c r="GF966" s="7"/>
      <c r="GG966" s="7"/>
      <c r="GH966" s="7"/>
      <c r="GI966" s="7"/>
      <c r="GJ966" s="7"/>
      <c r="GK966" s="7"/>
      <c r="GL966" s="7"/>
      <c r="GM966" s="7"/>
      <c r="GN966" s="7"/>
      <c r="GO966" s="7"/>
      <c r="GP966" s="7"/>
      <c r="GQ966" s="7"/>
      <c r="GR966" s="7"/>
      <c r="GS966" s="7"/>
      <c r="GT966" s="7"/>
      <c r="GU966" s="7"/>
      <c r="GV966" s="7"/>
      <c r="GW966" s="7"/>
      <c r="GX966" s="7"/>
      <c r="GY966" s="7"/>
      <c r="GZ966" s="7"/>
      <c r="HA966" s="7"/>
      <c r="HB966" s="7"/>
      <c r="HC966" s="7"/>
      <c r="HD966" s="7"/>
      <c r="HE966" s="7"/>
      <c r="HF966" s="7"/>
      <c r="HG966" s="7"/>
      <c r="HH966" s="7"/>
      <c r="HI966" s="7"/>
      <c r="HJ966" s="7"/>
      <c r="HK966" s="7"/>
      <c r="HL966" s="7"/>
      <c r="HM966" s="7"/>
      <c r="HN966" s="7"/>
      <c r="HO966" s="7"/>
      <c r="HP966" s="7"/>
      <c r="HQ966" s="7"/>
      <c r="HR966" s="7"/>
      <c r="HS966" s="7"/>
      <c r="HT966" s="7"/>
      <c r="HU966" s="7"/>
      <c r="HV966" s="7"/>
      <c r="HW966" s="7"/>
      <c r="HX966" s="7"/>
      <c r="HY966" s="7"/>
      <c r="HZ966" s="7"/>
      <c r="IA966" s="7"/>
      <c r="IB966" s="7"/>
      <c r="IC966" s="7"/>
      <c r="ID966" s="7"/>
      <c r="IE966" s="7"/>
      <c r="IF966" s="7"/>
      <c r="IG966" s="7"/>
      <c r="IH966" s="7"/>
      <c r="II966" s="7"/>
      <c r="IJ966" s="7"/>
      <c r="IK966" s="7"/>
      <c r="IL966" s="7"/>
      <c r="IM966" s="7"/>
      <c r="IN966" s="7"/>
      <c r="IO966" s="7"/>
      <c r="IP966" s="7"/>
      <c r="IQ966" s="7"/>
      <c r="IR966" s="7"/>
      <c r="IS966" s="7"/>
      <c r="IT966" s="7"/>
      <c r="IU966" s="7"/>
      <c r="IV966" s="7"/>
      <c r="IW966" s="7"/>
      <c r="IX966" s="7"/>
      <c r="IY966" s="7"/>
      <c r="IZ966" s="7"/>
      <c r="JA966" s="7"/>
      <c r="JB966" s="7"/>
      <c r="JC966" s="7"/>
      <c r="JD966" s="7"/>
      <c r="JE966" s="7"/>
      <c r="JF966" s="7"/>
      <c r="JG966" s="7"/>
      <c r="JH966" s="7"/>
      <c r="JI966" s="7"/>
      <c r="JJ966" s="7"/>
      <c r="JK966" s="7"/>
      <c r="JL966" s="7"/>
      <c r="JM966" s="7"/>
      <c r="JN966" s="7"/>
      <c r="JO966" s="7"/>
      <c r="JP966" s="7"/>
      <c r="JQ966" s="7"/>
      <c r="JR966" s="7"/>
      <c r="JS966" s="7"/>
      <c r="JT966" s="7"/>
      <c r="JU966" s="7"/>
      <c r="JV966" s="7"/>
      <c r="JW966" s="7"/>
      <c r="JX966" s="7"/>
      <c r="JY966" s="7"/>
      <c r="JZ966" s="7"/>
      <c r="KA966" s="7"/>
      <c r="KB966" s="7"/>
      <c r="KC966" s="7"/>
      <c r="KD966" s="7"/>
      <c r="KE966" s="7"/>
      <c r="KF966" s="7"/>
      <c r="KG966" s="7"/>
      <c r="KH966" s="7"/>
      <c r="KI966" s="7"/>
      <c r="KJ966" s="7"/>
      <c r="KK966" s="7"/>
      <c r="KL966" s="7"/>
      <c r="KM966" s="7"/>
      <c r="KN966" s="7"/>
      <c r="KO966" s="7"/>
      <c r="KP966" s="7"/>
      <c r="KQ966" s="7"/>
      <c r="KR966" s="7"/>
      <c r="KS966" s="7"/>
      <c r="KT966" s="7"/>
      <c r="KU966" s="7"/>
      <c r="KV966" s="7"/>
      <c r="KW966" s="7"/>
      <c r="KX966" s="7"/>
      <c r="KY966" s="7"/>
      <c r="KZ966" s="7"/>
      <c r="LA966" s="7"/>
      <c r="LB966" s="7"/>
      <c r="LC966" s="7"/>
      <c r="LD966" s="7"/>
      <c r="LE966" s="7"/>
      <c r="LF966" s="7"/>
      <c r="LG966" s="7"/>
      <c r="LH966" s="7"/>
      <c r="LI966" s="7"/>
      <c r="LJ966" s="7"/>
      <c r="LK966" s="7"/>
      <c r="LL966" s="7"/>
      <c r="LM966" s="7"/>
      <c r="LN966" s="7"/>
      <c r="LO966" s="7"/>
      <c r="LP966" s="7"/>
      <c r="LQ966" s="7"/>
      <c r="LR966" s="7"/>
      <c r="LS966" s="7"/>
      <c r="LT966" s="7"/>
      <c r="LU966" s="7"/>
      <c r="LV966" s="7"/>
      <c r="LW966" s="7"/>
      <c r="LX966" s="7"/>
      <c r="LY966" s="7"/>
      <c r="LZ966" s="7"/>
      <c r="MA966" s="7"/>
      <c r="MB966" s="7"/>
      <c r="MC966" s="7"/>
      <c r="MD966" s="7"/>
      <c r="ME966" s="7"/>
      <c r="MF966" s="7"/>
      <c r="MG966" s="7"/>
      <c r="MH966" s="7"/>
      <c r="MI966" s="7"/>
      <c r="MJ966" s="7"/>
      <c r="MK966" s="7"/>
      <c r="ML966" s="7"/>
      <c r="MM966" s="7"/>
      <c r="MN966" s="7"/>
      <c r="MO966" s="7"/>
      <c r="MP966" s="7"/>
      <c r="MQ966" s="7"/>
      <c r="MR966" s="7"/>
      <c r="MS966" s="7"/>
      <c r="MT966" s="7"/>
      <c r="MU966" s="7"/>
      <c r="MV966" s="7"/>
      <c r="MW966" s="7"/>
      <c r="MX966" s="7"/>
      <c r="MY966" s="7"/>
      <c r="MZ966" s="7"/>
      <c r="NA966" s="7"/>
      <c r="NB966" s="7"/>
      <c r="NC966" s="7"/>
      <c r="ND966" s="7"/>
      <c r="NE966" s="7"/>
      <c r="NF966" s="7"/>
      <c r="NG966" s="7"/>
      <c r="NH966" s="7"/>
      <c r="NI966" s="7"/>
      <c r="NJ966" s="7"/>
      <c r="NK966" s="7"/>
      <c r="NL966" s="7"/>
      <c r="NM966" s="7"/>
      <c r="NN966" s="7"/>
      <c r="NO966" s="7"/>
      <c r="NP966" s="7"/>
      <c r="NQ966" s="7"/>
      <c r="NR966" s="7"/>
      <c r="NS966" s="7"/>
      <c r="NT966" s="7"/>
      <c r="NU966" s="7"/>
      <c r="NV966" s="7"/>
      <c r="NW966" s="7"/>
      <c r="NX966" s="7"/>
      <c r="NY966" s="7"/>
      <c r="NZ966" s="7"/>
      <c r="OA966" s="7"/>
      <c r="OB966" s="7"/>
      <c r="OC966" s="7"/>
      <c r="OD966" s="7"/>
      <c r="OE966" s="7"/>
      <c r="OF966" s="7"/>
      <c r="OG966" s="7"/>
      <c r="OH966" s="7"/>
      <c r="OI966" s="7"/>
      <c r="OJ966" s="7"/>
      <c r="OK966" s="7"/>
      <c r="OL966" s="7"/>
      <c r="OM966" s="7"/>
      <c r="ON966" s="7"/>
      <c r="OO966" s="7"/>
      <c r="OP966" s="7"/>
      <c r="OQ966" s="7"/>
      <c r="OR966" s="7"/>
      <c r="OS966" s="7"/>
      <c r="OT966" s="7"/>
      <c r="OU966" s="7"/>
      <c r="OV966" s="7"/>
      <c r="OW966" s="7"/>
      <c r="OX966" s="7"/>
      <c r="OY966" s="7"/>
      <c r="OZ966" s="7"/>
      <c r="PA966" s="7"/>
      <c r="PB966" s="7"/>
      <c r="PC966" s="7"/>
      <c r="PD966" s="7"/>
      <c r="PE966" s="7"/>
      <c r="PF966" s="7"/>
      <c r="PG966" s="7"/>
      <c r="PH966" s="7"/>
      <c r="PI966" s="7"/>
      <c r="PJ966" s="7"/>
      <c r="PK966" s="7"/>
      <c r="PL966" s="7"/>
      <c r="PM966" s="7"/>
      <c r="PN966" s="7"/>
      <c r="PO966" s="7"/>
      <c r="PP966" s="7"/>
      <c r="PQ966" s="7"/>
      <c r="PR966" s="7"/>
      <c r="PS966" s="7"/>
      <c r="PT966" s="7"/>
      <c r="PU966" s="7"/>
      <c r="PV966" s="7"/>
      <c r="PW966" s="7"/>
      <c r="PX966" s="7"/>
      <c r="PY966" s="7"/>
      <c r="PZ966" s="7"/>
      <c r="QA966" s="7"/>
      <c r="QB966" s="7"/>
      <c r="QC966" s="7"/>
      <c r="QD966" s="7"/>
      <c r="QE966" s="7"/>
      <c r="QF966" s="7"/>
      <c r="QG966" s="7"/>
      <c r="QH966" s="7"/>
      <c r="QI966" s="7"/>
      <c r="QJ966" s="7"/>
      <c r="QK966" s="7"/>
      <c r="QL966" s="7"/>
      <c r="QM966" s="7"/>
      <c r="QN966" s="7"/>
      <c r="QO966" s="7"/>
      <c r="QP966" s="7"/>
      <c r="QQ966" s="7"/>
      <c r="QR966" s="7"/>
      <c r="QS966" s="7"/>
      <c r="QT966" s="7"/>
      <c r="QU966" s="7"/>
      <c r="QV966" s="7"/>
      <c r="QW966" s="7"/>
      <c r="QX966" s="7"/>
      <c r="QY966" s="7"/>
      <c r="QZ966" s="7"/>
      <c r="RA966" s="7"/>
      <c r="RB966" s="7"/>
      <c r="RC966" s="7"/>
      <c r="RD966" s="7"/>
      <c r="RE966" s="7"/>
      <c r="RF966" s="7"/>
      <c r="RG966" s="7"/>
      <c r="RH966" s="7"/>
      <c r="RI966" s="7"/>
      <c r="RJ966" s="7"/>
      <c r="RK966" s="7"/>
      <c r="RL966" s="7"/>
      <c r="RM966" s="7"/>
      <c r="RN966" s="7"/>
      <c r="RO966" s="7"/>
      <c r="RP966" s="7"/>
      <c r="RQ966" s="7"/>
      <c r="RR966" s="7"/>
      <c r="RS966" s="7"/>
      <c r="RT966" s="7"/>
      <c r="RU966" s="7"/>
      <c r="RV966" s="7"/>
      <c r="RW966" s="7"/>
      <c r="RX966" s="7"/>
      <c r="RY966" s="7"/>
      <c r="RZ966" s="7"/>
      <c r="SA966" s="7"/>
      <c r="SB966" s="7"/>
      <c r="SC966" s="7"/>
      <c r="SD966" s="7"/>
      <c r="SE966" s="7"/>
      <c r="SF966" s="7"/>
      <c r="SG966" s="7"/>
      <c r="SH966" s="7"/>
      <c r="SI966" s="7"/>
      <c r="SJ966" s="7"/>
      <c r="SK966" s="7"/>
    </row>
    <row r="967" ht="14.2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  <c r="DT967" s="7"/>
      <c r="DU967" s="7"/>
      <c r="DV967" s="7"/>
      <c r="DW967" s="7"/>
      <c r="DX967" s="7"/>
      <c r="DY967" s="7"/>
      <c r="DZ967" s="7"/>
      <c r="EA967" s="7"/>
      <c r="EB967" s="7"/>
      <c r="EC967" s="7"/>
      <c r="ED967" s="7"/>
      <c r="EE967" s="7"/>
      <c r="EF967" s="7"/>
      <c r="EG967" s="7"/>
      <c r="EH967" s="7"/>
      <c r="EI967" s="7"/>
      <c r="EJ967" s="7"/>
      <c r="EK967" s="7"/>
      <c r="EL967" s="7"/>
      <c r="EM967" s="7"/>
      <c r="EN967" s="7"/>
      <c r="EO967" s="7"/>
      <c r="EP967" s="7"/>
      <c r="EQ967" s="7"/>
      <c r="ER967" s="7"/>
      <c r="ES967" s="7"/>
      <c r="ET967" s="7"/>
      <c r="EU967" s="7"/>
      <c r="EV967" s="7"/>
      <c r="EW967" s="7"/>
      <c r="EX967" s="7"/>
      <c r="EY967" s="7"/>
      <c r="EZ967" s="7"/>
      <c r="FA967" s="7"/>
      <c r="FB967" s="7"/>
      <c r="FC967" s="7"/>
      <c r="FD967" s="7"/>
      <c r="FE967" s="7"/>
      <c r="FF967" s="7"/>
      <c r="FG967" s="7"/>
      <c r="FH967" s="7"/>
      <c r="FI967" s="7"/>
      <c r="FJ967" s="7"/>
      <c r="FK967" s="7"/>
      <c r="FL967" s="7"/>
      <c r="FM967" s="7"/>
      <c r="FN967" s="7"/>
      <c r="FO967" s="7"/>
      <c r="FP967" s="7"/>
      <c r="FQ967" s="7"/>
      <c r="FR967" s="7"/>
      <c r="FS967" s="7"/>
      <c r="FT967" s="7"/>
      <c r="FU967" s="7"/>
      <c r="FV967" s="7"/>
      <c r="FW967" s="7"/>
      <c r="FX967" s="7"/>
      <c r="FY967" s="7"/>
      <c r="FZ967" s="7"/>
      <c r="GA967" s="7"/>
      <c r="GB967" s="7"/>
      <c r="GC967" s="7"/>
      <c r="GD967" s="7"/>
      <c r="GE967" s="7"/>
      <c r="GF967" s="7"/>
      <c r="GG967" s="7"/>
      <c r="GH967" s="7"/>
      <c r="GI967" s="7"/>
      <c r="GJ967" s="7"/>
      <c r="GK967" s="7"/>
      <c r="GL967" s="7"/>
      <c r="GM967" s="7"/>
      <c r="GN967" s="7"/>
      <c r="GO967" s="7"/>
      <c r="GP967" s="7"/>
      <c r="GQ967" s="7"/>
      <c r="GR967" s="7"/>
      <c r="GS967" s="7"/>
      <c r="GT967" s="7"/>
      <c r="GU967" s="7"/>
      <c r="GV967" s="7"/>
      <c r="GW967" s="7"/>
      <c r="GX967" s="7"/>
      <c r="GY967" s="7"/>
      <c r="GZ967" s="7"/>
      <c r="HA967" s="7"/>
      <c r="HB967" s="7"/>
      <c r="HC967" s="7"/>
      <c r="HD967" s="7"/>
      <c r="HE967" s="7"/>
      <c r="HF967" s="7"/>
      <c r="HG967" s="7"/>
      <c r="HH967" s="7"/>
      <c r="HI967" s="7"/>
      <c r="HJ967" s="7"/>
      <c r="HK967" s="7"/>
      <c r="HL967" s="7"/>
      <c r="HM967" s="7"/>
      <c r="HN967" s="7"/>
      <c r="HO967" s="7"/>
      <c r="HP967" s="7"/>
      <c r="HQ967" s="7"/>
      <c r="HR967" s="7"/>
      <c r="HS967" s="7"/>
      <c r="HT967" s="7"/>
      <c r="HU967" s="7"/>
      <c r="HV967" s="7"/>
      <c r="HW967" s="7"/>
      <c r="HX967" s="7"/>
      <c r="HY967" s="7"/>
      <c r="HZ967" s="7"/>
      <c r="IA967" s="7"/>
      <c r="IB967" s="7"/>
      <c r="IC967" s="7"/>
      <c r="ID967" s="7"/>
      <c r="IE967" s="7"/>
      <c r="IF967" s="7"/>
      <c r="IG967" s="7"/>
      <c r="IH967" s="7"/>
      <c r="II967" s="7"/>
      <c r="IJ967" s="7"/>
      <c r="IK967" s="7"/>
      <c r="IL967" s="7"/>
      <c r="IM967" s="7"/>
      <c r="IN967" s="7"/>
      <c r="IO967" s="7"/>
      <c r="IP967" s="7"/>
      <c r="IQ967" s="7"/>
      <c r="IR967" s="7"/>
      <c r="IS967" s="7"/>
      <c r="IT967" s="7"/>
      <c r="IU967" s="7"/>
      <c r="IV967" s="7"/>
      <c r="IW967" s="7"/>
      <c r="IX967" s="7"/>
      <c r="IY967" s="7"/>
      <c r="IZ967" s="7"/>
      <c r="JA967" s="7"/>
      <c r="JB967" s="7"/>
      <c r="JC967" s="7"/>
      <c r="JD967" s="7"/>
      <c r="JE967" s="7"/>
      <c r="JF967" s="7"/>
      <c r="JG967" s="7"/>
      <c r="JH967" s="7"/>
      <c r="JI967" s="7"/>
      <c r="JJ967" s="7"/>
      <c r="JK967" s="7"/>
      <c r="JL967" s="7"/>
      <c r="JM967" s="7"/>
      <c r="JN967" s="7"/>
      <c r="JO967" s="7"/>
      <c r="JP967" s="7"/>
      <c r="JQ967" s="7"/>
      <c r="JR967" s="7"/>
      <c r="JS967" s="7"/>
      <c r="JT967" s="7"/>
      <c r="JU967" s="7"/>
      <c r="JV967" s="7"/>
      <c r="JW967" s="7"/>
      <c r="JX967" s="7"/>
      <c r="JY967" s="7"/>
      <c r="JZ967" s="7"/>
      <c r="KA967" s="7"/>
      <c r="KB967" s="7"/>
      <c r="KC967" s="7"/>
      <c r="KD967" s="7"/>
      <c r="KE967" s="7"/>
      <c r="KF967" s="7"/>
      <c r="KG967" s="7"/>
      <c r="KH967" s="7"/>
      <c r="KI967" s="7"/>
      <c r="KJ967" s="7"/>
      <c r="KK967" s="7"/>
      <c r="KL967" s="7"/>
      <c r="KM967" s="7"/>
      <c r="KN967" s="7"/>
      <c r="KO967" s="7"/>
      <c r="KP967" s="7"/>
      <c r="KQ967" s="7"/>
      <c r="KR967" s="7"/>
      <c r="KS967" s="7"/>
      <c r="KT967" s="7"/>
      <c r="KU967" s="7"/>
      <c r="KV967" s="7"/>
      <c r="KW967" s="7"/>
      <c r="KX967" s="7"/>
      <c r="KY967" s="7"/>
      <c r="KZ967" s="7"/>
      <c r="LA967" s="7"/>
      <c r="LB967" s="7"/>
      <c r="LC967" s="7"/>
      <c r="LD967" s="7"/>
      <c r="LE967" s="7"/>
      <c r="LF967" s="7"/>
      <c r="LG967" s="7"/>
      <c r="LH967" s="7"/>
      <c r="LI967" s="7"/>
      <c r="LJ967" s="7"/>
      <c r="LK967" s="7"/>
      <c r="LL967" s="7"/>
      <c r="LM967" s="7"/>
      <c r="LN967" s="7"/>
      <c r="LO967" s="7"/>
      <c r="LP967" s="7"/>
      <c r="LQ967" s="7"/>
      <c r="LR967" s="7"/>
      <c r="LS967" s="7"/>
      <c r="LT967" s="7"/>
      <c r="LU967" s="7"/>
      <c r="LV967" s="7"/>
      <c r="LW967" s="7"/>
      <c r="LX967" s="7"/>
      <c r="LY967" s="7"/>
      <c r="LZ967" s="7"/>
      <c r="MA967" s="7"/>
      <c r="MB967" s="7"/>
      <c r="MC967" s="7"/>
      <c r="MD967" s="7"/>
      <c r="ME967" s="7"/>
      <c r="MF967" s="7"/>
      <c r="MG967" s="7"/>
      <c r="MH967" s="7"/>
      <c r="MI967" s="7"/>
      <c r="MJ967" s="7"/>
      <c r="MK967" s="7"/>
      <c r="ML967" s="7"/>
      <c r="MM967" s="7"/>
      <c r="MN967" s="7"/>
      <c r="MO967" s="7"/>
      <c r="MP967" s="7"/>
      <c r="MQ967" s="7"/>
      <c r="MR967" s="7"/>
      <c r="MS967" s="7"/>
      <c r="MT967" s="7"/>
      <c r="MU967" s="7"/>
      <c r="MV967" s="7"/>
      <c r="MW967" s="7"/>
      <c r="MX967" s="7"/>
      <c r="MY967" s="7"/>
      <c r="MZ967" s="7"/>
      <c r="NA967" s="7"/>
      <c r="NB967" s="7"/>
      <c r="NC967" s="7"/>
      <c r="ND967" s="7"/>
      <c r="NE967" s="7"/>
      <c r="NF967" s="7"/>
      <c r="NG967" s="7"/>
      <c r="NH967" s="7"/>
      <c r="NI967" s="7"/>
      <c r="NJ967" s="7"/>
      <c r="NK967" s="7"/>
      <c r="NL967" s="7"/>
      <c r="NM967" s="7"/>
      <c r="NN967" s="7"/>
      <c r="NO967" s="7"/>
      <c r="NP967" s="7"/>
      <c r="NQ967" s="7"/>
      <c r="NR967" s="7"/>
      <c r="NS967" s="7"/>
      <c r="NT967" s="7"/>
      <c r="NU967" s="7"/>
      <c r="NV967" s="7"/>
      <c r="NW967" s="7"/>
      <c r="NX967" s="7"/>
      <c r="NY967" s="7"/>
      <c r="NZ967" s="7"/>
      <c r="OA967" s="7"/>
      <c r="OB967" s="7"/>
      <c r="OC967" s="7"/>
      <c r="OD967" s="7"/>
      <c r="OE967" s="7"/>
      <c r="OF967" s="7"/>
      <c r="OG967" s="7"/>
      <c r="OH967" s="7"/>
      <c r="OI967" s="7"/>
      <c r="OJ967" s="7"/>
      <c r="OK967" s="7"/>
      <c r="OL967" s="7"/>
      <c r="OM967" s="7"/>
      <c r="ON967" s="7"/>
      <c r="OO967" s="7"/>
      <c r="OP967" s="7"/>
      <c r="OQ967" s="7"/>
      <c r="OR967" s="7"/>
      <c r="OS967" s="7"/>
      <c r="OT967" s="7"/>
      <c r="OU967" s="7"/>
      <c r="OV967" s="7"/>
      <c r="OW967" s="7"/>
      <c r="OX967" s="7"/>
      <c r="OY967" s="7"/>
      <c r="OZ967" s="7"/>
      <c r="PA967" s="7"/>
      <c r="PB967" s="7"/>
      <c r="PC967" s="7"/>
      <c r="PD967" s="7"/>
      <c r="PE967" s="7"/>
      <c r="PF967" s="7"/>
      <c r="PG967" s="7"/>
      <c r="PH967" s="7"/>
      <c r="PI967" s="7"/>
      <c r="PJ967" s="7"/>
      <c r="PK967" s="7"/>
      <c r="PL967" s="7"/>
      <c r="PM967" s="7"/>
      <c r="PN967" s="7"/>
      <c r="PO967" s="7"/>
      <c r="PP967" s="7"/>
      <c r="PQ967" s="7"/>
      <c r="PR967" s="7"/>
      <c r="PS967" s="7"/>
      <c r="PT967" s="7"/>
      <c r="PU967" s="7"/>
      <c r="PV967" s="7"/>
      <c r="PW967" s="7"/>
      <c r="PX967" s="7"/>
      <c r="PY967" s="7"/>
      <c r="PZ967" s="7"/>
      <c r="QA967" s="7"/>
      <c r="QB967" s="7"/>
      <c r="QC967" s="7"/>
      <c r="QD967" s="7"/>
      <c r="QE967" s="7"/>
      <c r="QF967" s="7"/>
      <c r="QG967" s="7"/>
      <c r="QH967" s="7"/>
      <c r="QI967" s="7"/>
      <c r="QJ967" s="7"/>
      <c r="QK967" s="7"/>
      <c r="QL967" s="7"/>
      <c r="QM967" s="7"/>
      <c r="QN967" s="7"/>
      <c r="QO967" s="7"/>
      <c r="QP967" s="7"/>
      <c r="QQ967" s="7"/>
      <c r="QR967" s="7"/>
      <c r="QS967" s="7"/>
      <c r="QT967" s="7"/>
      <c r="QU967" s="7"/>
      <c r="QV967" s="7"/>
      <c r="QW967" s="7"/>
      <c r="QX967" s="7"/>
      <c r="QY967" s="7"/>
      <c r="QZ967" s="7"/>
      <c r="RA967" s="7"/>
      <c r="RB967" s="7"/>
      <c r="RC967" s="7"/>
      <c r="RD967" s="7"/>
      <c r="RE967" s="7"/>
      <c r="RF967" s="7"/>
      <c r="RG967" s="7"/>
      <c r="RH967" s="7"/>
      <c r="RI967" s="7"/>
      <c r="RJ967" s="7"/>
      <c r="RK967" s="7"/>
      <c r="RL967" s="7"/>
      <c r="RM967" s="7"/>
      <c r="RN967" s="7"/>
      <c r="RO967" s="7"/>
      <c r="RP967" s="7"/>
      <c r="RQ967" s="7"/>
      <c r="RR967" s="7"/>
      <c r="RS967" s="7"/>
      <c r="RT967" s="7"/>
      <c r="RU967" s="7"/>
      <c r="RV967" s="7"/>
      <c r="RW967" s="7"/>
      <c r="RX967" s="7"/>
      <c r="RY967" s="7"/>
      <c r="RZ967" s="7"/>
      <c r="SA967" s="7"/>
      <c r="SB967" s="7"/>
      <c r="SC967" s="7"/>
      <c r="SD967" s="7"/>
      <c r="SE967" s="7"/>
      <c r="SF967" s="7"/>
      <c r="SG967" s="7"/>
      <c r="SH967" s="7"/>
      <c r="SI967" s="7"/>
      <c r="SJ967" s="7"/>
      <c r="SK967" s="7"/>
    </row>
    <row r="968" ht="14.2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  <c r="DT968" s="7"/>
      <c r="DU968" s="7"/>
      <c r="DV968" s="7"/>
      <c r="DW968" s="7"/>
      <c r="DX968" s="7"/>
      <c r="DY968" s="7"/>
      <c r="DZ968" s="7"/>
      <c r="EA968" s="7"/>
      <c r="EB968" s="7"/>
      <c r="EC968" s="7"/>
      <c r="ED968" s="7"/>
      <c r="EE968" s="7"/>
      <c r="EF968" s="7"/>
      <c r="EG968" s="7"/>
      <c r="EH968" s="7"/>
      <c r="EI968" s="7"/>
      <c r="EJ968" s="7"/>
      <c r="EK968" s="7"/>
      <c r="EL968" s="7"/>
      <c r="EM968" s="7"/>
      <c r="EN968" s="7"/>
      <c r="EO968" s="7"/>
      <c r="EP968" s="7"/>
      <c r="EQ968" s="7"/>
      <c r="ER968" s="7"/>
      <c r="ES968" s="7"/>
      <c r="ET968" s="7"/>
      <c r="EU968" s="7"/>
      <c r="EV968" s="7"/>
      <c r="EW968" s="7"/>
      <c r="EX968" s="7"/>
      <c r="EY968" s="7"/>
      <c r="EZ968" s="7"/>
      <c r="FA968" s="7"/>
      <c r="FB968" s="7"/>
      <c r="FC968" s="7"/>
      <c r="FD968" s="7"/>
      <c r="FE968" s="7"/>
      <c r="FF968" s="7"/>
      <c r="FG968" s="7"/>
      <c r="FH968" s="7"/>
      <c r="FI968" s="7"/>
      <c r="FJ968" s="7"/>
      <c r="FK968" s="7"/>
      <c r="FL968" s="7"/>
      <c r="FM968" s="7"/>
      <c r="FN968" s="7"/>
      <c r="FO968" s="7"/>
      <c r="FP968" s="7"/>
      <c r="FQ968" s="7"/>
      <c r="FR968" s="7"/>
      <c r="FS968" s="7"/>
      <c r="FT968" s="7"/>
      <c r="FU968" s="7"/>
      <c r="FV968" s="7"/>
      <c r="FW968" s="7"/>
      <c r="FX968" s="7"/>
      <c r="FY968" s="7"/>
      <c r="FZ968" s="7"/>
      <c r="GA968" s="7"/>
      <c r="GB968" s="7"/>
      <c r="GC968" s="7"/>
      <c r="GD968" s="7"/>
      <c r="GE968" s="7"/>
      <c r="GF968" s="7"/>
      <c r="GG968" s="7"/>
      <c r="GH968" s="7"/>
      <c r="GI968" s="7"/>
      <c r="GJ968" s="7"/>
      <c r="GK968" s="7"/>
      <c r="GL968" s="7"/>
      <c r="GM968" s="7"/>
      <c r="GN968" s="7"/>
      <c r="GO968" s="7"/>
      <c r="GP968" s="7"/>
      <c r="GQ968" s="7"/>
      <c r="GR968" s="7"/>
      <c r="GS968" s="7"/>
      <c r="GT968" s="7"/>
      <c r="GU968" s="7"/>
      <c r="GV968" s="7"/>
      <c r="GW968" s="7"/>
      <c r="GX968" s="7"/>
      <c r="GY968" s="7"/>
      <c r="GZ968" s="7"/>
      <c r="HA968" s="7"/>
      <c r="HB968" s="7"/>
      <c r="HC968" s="7"/>
      <c r="HD968" s="7"/>
      <c r="HE968" s="7"/>
      <c r="HF968" s="7"/>
      <c r="HG968" s="7"/>
      <c r="HH968" s="7"/>
      <c r="HI968" s="7"/>
      <c r="HJ968" s="7"/>
      <c r="HK968" s="7"/>
      <c r="HL968" s="7"/>
      <c r="HM968" s="7"/>
      <c r="HN968" s="7"/>
      <c r="HO968" s="7"/>
      <c r="HP968" s="7"/>
      <c r="HQ968" s="7"/>
      <c r="HR968" s="7"/>
      <c r="HS968" s="7"/>
      <c r="HT968" s="7"/>
      <c r="HU968" s="7"/>
      <c r="HV968" s="7"/>
      <c r="HW968" s="7"/>
      <c r="HX968" s="7"/>
      <c r="HY968" s="7"/>
      <c r="HZ968" s="7"/>
      <c r="IA968" s="7"/>
      <c r="IB968" s="7"/>
      <c r="IC968" s="7"/>
      <c r="ID968" s="7"/>
      <c r="IE968" s="7"/>
      <c r="IF968" s="7"/>
      <c r="IG968" s="7"/>
      <c r="IH968" s="7"/>
      <c r="II968" s="7"/>
      <c r="IJ968" s="7"/>
      <c r="IK968" s="7"/>
      <c r="IL968" s="7"/>
      <c r="IM968" s="7"/>
      <c r="IN968" s="7"/>
      <c r="IO968" s="7"/>
      <c r="IP968" s="7"/>
      <c r="IQ968" s="7"/>
      <c r="IR968" s="7"/>
      <c r="IS968" s="7"/>
      <c r="IT968" s="7"/>
      <c r="IU968" s="7"/>
      <c r="IV968" s="7"/>
      <c r="IW968" s="7"/>
      <c r="IX968" s="7"/>
      <c r="IY968" s="7"/>
      <c r="IZ968" s="7"/>
      <c r="JA968" s="7"/>
      <c r="JB968" s="7"/>
      <c r="JC968" s="7"/>
      <c r="JD968" s="7"/>
      <c r="JE968" s="7"/>
      <c r="JF968" s="7"/>
      <c r="JG968" s="7"/>
      <c r="JH968" s="7"/>
      <c r="JI968" s="7"/>
      <c r="JJ968" s="7"/>
      <c r="JK968" s="7"/>
      <c r="JL968" s="7"/>
      <c r="JM968" s="7"/>
      <c r="JN968" s="7"/>
      <c r="JO968" s="7"/>
      <c r="JP968" s="7"/>
      <c r="JQ968" s="7"/>
      <c r="JR968" s="7"/>
      <c r="JS968" s="7"/>
      <c r="JT968" s="7"/>
      <c r="JU968" s="7"/>
      <c r="JV968" s="7"/>
      <c r="JW968" s="7"/>
      <c r="JX968" s="7"/>
      <c r="JY968" s="7"/>
      <c r="JZ968" s="7"/>
      <c r="KA968" s="7"/>
      <c r="KB968" s="7"/>
      <c r="KC968" s="7"/>
      <c r="KD968" s="7"/>
      <c r="KE968" s="7"/>
      <c r="KF968" s="7"/>
      <c r="KG968" s="7"/>
      <c r="KH968" s="7"/>
      <c r="KI968" s="7"/>
      <c r="KJ968" s="7"/>
      <c r="KK968" s="7"/>
      <c r="KL968" s="7"/>
      <c r="KM968" s="7"/>
      <c r="KN968" s="7"/>
      <c r="KO968" s="7"/>
      <c r="KP968" s="7"/>
      <c r="KQ968" s="7"/>
      <c r="KR968" s="7"/>
      <c r="KS968" s="7"/>
      <c r="KT968" s="7"/>
      <c r="KU968" s="7"/>
      <c r="KV968" s="7"/>
      <c r="KW968" s="7"/>
      <c r="KX968" s="7"/>
      <c r="KY968" s="7"/>
      <c r="KZ968" s="7"/>
      <c r="LA968" s="7"/>
      <c r="LB968" s="7"/>
      <c r="LC968" s="7"/>
      <c r="LD968" s="7"/>
      <c r="LE968" s="7"/>
      <c r="LF968" s="7"/>
      <c r="LG968" s="7"/>
      <c r="LH968" s="7"/>
      <c r="LI968" s="7"/>
      <c r="LJ968" s="7"/>
      <c r="LK968" s="7"/>
      <c r="LL968" s="7"/>
      <c r="LM968" s="7"/>
      <c r="LN968" s="7"/>
      <c r="LO968" s="7"/>
      <c r="LP968" s="7"/>
      <c r="LQ968" s="7"/>
      <c r="LR968" s="7"/>
      <c r="LS968" s="7"/>
      <c r="LT968" s="7"/>
      <c r="LU968" s="7"/>
      <c r="LV968" s="7"/>
      <c r="LW968" s="7"/>
      <c r="LX968" s="7"/>
      <c r="LY968" s="7"/>
      <c r="LZ968" s="7"/>
      <c r="MA968" s="7"/>
      <c r="MB968" s="7"/>
      <c r="MC968" s="7"/>
      <c r="MD968" s="7"/>
      <c r="ME968" s="7"/>
      <c r="MF968" s="7"/>
      <c r="MG968" s="7"/>
      <c r="MH968" s="7"/>
      <c r="MI968" s="7"/>
      <c r="MJ968" s="7"/>
      <c r="MK968" s="7"/>
      <c r="ML968" s="7"/>
      <c r="MM968" s="7"/>
      <c r="MN968" s="7"/>
      <c r="MO968" s="7"/>
      <c r="MP968" s="7"/>
      <c r="MQ968" s="7"/>
      <c r="MR968" s="7"/>
      <c r="MS968" s="7"/>
      <c r="MT968" s="7"/>
      <c r="MU968" s="7"/>
      <c r="MV968" s="7"/>
      <c r="MW968" s="7"/>
      <c r="MX968" s="7"/>
      <c r="MY968" s="7"/>
      <c r="MZ968" s="7"/>
      <c r="NA968" s="7"/>
      <c r="NB968" s="7"/>
      <c r="NC968" s="7"/>
      <c r="ND968" s="7"/>
      <c r="NE968" s="7"/>
      <c r="NF968" s="7"/>
      <c r="NG968" s="7"/>
      <c r="NH968" s="7"/>
      <c r="NI968" s="7"/>
      <c r="NJ968" s="7"/>
      <c r="NK968" s="7"/>
      <c r="NL968" s="7"/>
      <c r="NM968" s="7"/>
      <c r="NN968" s="7"/>
      <c r="NO968" s="7"/>
      <c r="NP968" s="7"/>
      <c r="NQ968" s="7"/>
      <c r="NR968" s="7"/>
      <c r="NS968" s="7"/>
      <c r="NT968" s="7"/>
      <c r="NU968" s="7"/>
      <c r="NV968" s="7"/>
      <c r="NW968" s="7"/>
      <c r="NX968" s="7"/>
      <c r="NY968" s="7"/>
      <c r="NZ968" s="7"/>
      <c r="OA968" s="7"/>
      <c r="OB968" s="7"/>
      <c r="OC968" s="7"/>
      <c r="OD968" s="7"/>
      <c r="OE968" s="7"/>
      <c r="OF968" s="7"/>
      <c r="OG968" s="7"/>
      <c r="OH968" s="7"/>
      <c r="OI968" s="7"/>
      <c r="OJ968" s="7"/>
      <c r="OK968" s="7"/>
      <c r="OL968" s="7"/>
      <c r="OM968" s="7"/>
      <c r="ON968" s="7"/>
      <c r="OO968" s="7"/>
      <c r="OP968" s="7"/>
      <c r="OQ968" s="7"/>
      <c r="OR968" s="7"/>
      <c r="OS968" s="7"/>
      <c r="OT968" s="7"/>
      <c r="OU968" s="7"/>
      <c r="OV968" s="7"/>
      <c r="OW968" s="7"/>
      <c r="OX968" s="7"/>
      <c r="OY968" s="7"/>
      <c r="OZ968" s="7"/>
      <c r="PA968" s="7"/>
      <c r="PB968" s="7"/>
      <c r="PC968" s="7"/>
      <c r="PD968" s="7"/>
      <c r="PE968" s="7"/>
      <c r="PF968" s="7"/>
      <c r="PG968" s="7"/>
      <c r="PH968" s="7"/>
      <c r="PI968" s="7"/>
      <c r="PJ968" s="7"/>
      <c r="PK968" s="7"/>
      <c r="PL968" s="7"/>
      <c r="PM968" s="7"/>
      <c r="PN968" s="7"/>
      <c r="PO968" s="7"/>
      <c r="PP968" s="7"/>
      <c r="PQ968" s="7"/>
      <c r="PR968" s="7"/>
      <c r="PS968" s="7"/>
      <c r="PT968" s="7"/>
      <c r="PU968" s="7"/>
      <c r="PV968" s="7"/>
      <c r="PW968" s="7"/>
      <c r="PX968" s="7"/>
      <c r="PY968" s="7"/>
      <c r="PZ968" s="7"/>
      <c r="QA968" s="7"/>
      <c r="QB968" s="7"/>
      <c r="QC968" s="7"/>
      <c r="QD968" s="7"/>
      <c r="QE968" s="7"/>
      <c r="QF968" s="7"/>
      <c r="QG968" s="7"/>
      <c r="QH968" s="7"/>
      <c r="QI968" s="7"/>
      <c r="QJ968" s="7"/>
      <c r="QK968" s="7"/>
      <c r="QL968" s="7"/>
      <c r="QM968" s="7"/>
      <c r="QN968" s="7"/>
      <c r="QO968" s="7"/>
      <c r="QP968" s="7"/>
      <c r="QQ968" s="7"/>
      <c r="QR968" s="7"/>
      <c r="QS968" s="7"/>
      <c r="QT968" s="7"/>
      <c r="QU968" s="7"/>
      <c r="QV968" s="7"/>
      <c r="QW968" s="7"/>
      <c r="QX968" s="7"/>
      <c r="QY968" s="7"/>
      <c r="QZ968" s="7"/>
      <c r="RA968" s="7"/>
      <c r="RB968" s="7"/>
      <c r="RC968" s="7"/>
      <c r="RD968" s="7"/>
      <c r="RE968" s="7"/>
      <c r="RF968" s="7"/>
      <c r="RG968" s="7"/>
      <c r="RH968" s="7"/>
      <c r="RI968" s="7"/>
      <c r="RJ968" s="7"/>
      <c r="RK968" s="7"/>
      <c r="RL968" s="7"/>
      <c r="RM968" s="7"/>
      <c r="RN968" s="7"/>
      <c r="RO968" s="7"/>
      <c r="RP968" s="7"/>
      <c r="RQ968" s="7"/>
      <c r="RR968" s="7"/>
      <c r="RS968" s="7"/>
      <c r="RT968" s="7"/>
      <c r="RU968" s="7"/>
      <c r="RV968" s="7"/>
      <c r="RW968" s="7"/>
      <c r="RX968" s="7"/>
      <c r="RY968" s="7"/>
      <c r="RZ968" s="7"/>
      <c r="SA968" s="7"/>
      <c r="SB968" s="7"/>
      <c r="SC968" s="7"/>
      <c r="SD968" s="7"/>
      <c r="SE968" s="7"/>
      <c r="SF968" s="7"/>
      <c r="SG968" s="7"/>
      <c r="SH968" s="7"/>
      <c r="SI968" s="7"/>
      <c r="SJ968" s="7"/>
      <c r="SK968" s="7"/>
    </row>
    <row r="969" ht="14.2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  <c r="DT969" s="7"/>
      <c r="DU969" s="7"/>
      <c r="DV969" s="7"/>
      <c r="DW969" s="7"/>
      <c r="DX969" s="7"/>
      <c r="DY969" s="7"/>
      <c r="DZ969" s="7"/>
      <c r="EA969" s="7"/>
      <c r="EB969" s="7"/>
      <c r="EC969" s="7"/>
      <c r="ED969" s="7"/>
      <c r="EE969" s="7"/>
      <c r="EF969" s="7"/>
      <c r="EG969" s="7"/>
      <c r="EH969" s="7"/>
      <c r="EI969" s="7"/>
      <c r="EJ969" s="7"/>
      <c r="EK969" s="7"/>
      <c r="EL969" s="7"/>
      <c r="EM969" s="7"/>
      <c r="EN969" s="7"/>
      <c r="EO969" s="7"/>
      <c r="EP969" s="7"/>
      <c r="EQ969" s="7"/>
      <c r="ER969" s="7"/>
      <c r="ES969" s="7"/>
      <c r="ET969" s="7"/>
      <c r="EU969" s="7"/>
      <c r="EV969" s="7"/>
      <c r="EW969" s="7"/>
      <c r="EX969" s="7"/>
      <c r="EY969" s="7"/>
      <c r="EZ969" s="7"/>
      <c r="FA969" s="7"/>
      <c r="FB969" s="7"/>
      <c r="FC969" s="7"/>
      <c r="FD969" s="7"/>
      <c r="FE969" s="7"/>
      <c r="FF969" s="7"/>
      <c r="FG969" s="7"/>
      <c r="FH969" s="7"/>
      <c r="FI969" s="7"/>
      <c r="FJ969" s="7"/>
      <c r="FK969" s="7"/>
      <c r="FL969" s="7"/>
      <c r="FM969" s="7"/>
      <c r="FN969" s="7"/>
      <c r="FO969" s="7"/>
      <c r="FP969" s="7"/>
      <c r="FQ969" s="7"/>
      <c r="FR969" s="7"/>
      <c r="FS969" s="7"/>
      <c r="FT969" s="7"/>
      <c r="FU969" s="7"/>
      <c r="FV969" s="7"/>
      <c r="FW969" s="7"/>
      <c r="FX969" s="7"/>
      <c r="FY969" s="7"/>
      <c r="FZ969" s="7"/>
      <c r="GA969" s="7"/>
      <c r="GB969" s="7"/>
      <c r="GC969" s="7"/>
      <c r="GD969" s="7"/>
      <c r="GE969" s="7"/>
      <c r="GF969" s="7"/>
      <c r="GG969" s="7"/>
      <c r="GH969" s="7"/>
      <c r="GI969" s="7"/>
      <c r="GJ969" s="7"/>
      <c r="GK969" s="7"/>
      <c r="GL969" s="7"/>
      <c r="GM969" s="7"/>
      <c r="GN969" s="7"/>
      <c r="GO969" s="7"/>
      <c r="GP969" s="7"/>
      <c r="GQ969" s="7"/>
      <c r="GR969" s="7"/>
      <c r="GS969" s="7"/>
      <c r="GT969" s="7"/>
      <c r="GU969" s="7"/>
      <c r="GV969" s="7"/>
      <c r="GW969" s="7"/>
      <c r="GX969" s="7"/>
      <c r="GY969" s="7"/>
      <c r="GZ969" s="7"/>
      <c r="HA969" s="7"/>
      <c r="HB969" s="7"/>
      <c r="HC969" s="7"/>
      <c r="HD969" s="7"/>
      <c r="HE969" s="7"/>
      <c r="HF969" s="7"/>
      <c r="HG969" s="7"/>
      <c r="HH969" s="7"/>
      <c r="HI969" s="7"/>
      <c r="HJ969" s="7"/>
      <c r="HK969" s="7"/>
      <c r="HL969" s="7"/>
      <c r="HM969" s="7"/>
      <c r="HN969" s="7"/>
      <c r="HO969" s="7"/>
      <c r="HP969" s="7"/>
      <c r="HQ969" s="7"/>
      <c r="HR969" s="7"/>
      <c r="HS969" s="7"/>
      <c r="HT969" s="7"/>
      <c r="HU969" s="7"/>
      <c r="HV969" s="7"/>
      <c r="HW969" s="7"/>
      <c r="HX969" s="7"/>
      <c r="HY969" s="7"/>
      <c r="HZ969" s="7"/>
      <c r="IA969" s="7"/>
      <c r="IB969" s="7"/>
      <c r="IC969" s="7"/>
      <c r="ID969" s="7"/>
      <c r="IE969" s="7"/>
      <c r="IF969" s="7"/>
      <c r="IG969" s="7"/>
      <c r="IH969" s="7"/>
      <c r="II969" s="7"/>
      <c r="IJ969" s="7"/>
      <c r="IK969" s="7"/>
      <c r="IL969" s="7"/>
      <c r="IM969" s="7"/>
      <c r="IN969" s="7"/>
      <c r="IO969" s="7"/>
      <c r="IP969" s="7"/>
      <c r="IQ969" s="7"/>
      <c r="IR969" s="7"/>
      <c r="IS969" s="7"/>
      <c r="IT969" s="7"/>
      <c r="IU969" s="7"/>
      <c r="IV969" s="7"/>
      <c r="IW969" s="7"/>
      <c r="IX969" s="7"/>
      <c r="IY969" s="7"/>
      <c r="IZ969" s="7"/>
      <c r="JA969" s="7"/>
      <c r="JB969" s="7"/>
      <c r="JC969" s="7"/>
      <c r="JD969" s="7"/>
      <c r="JE969" s="7"/>
      <c r="JF969" s="7"/>
      <c r="JG969" s="7"/>
      <c r="JH969" s="7"/>
      <c r="JI969" s="7"/>
      <c r="JJ969" s="7"/>
      <c r="JK969" s="7"/>
      <c r="JL969" s="7"/>
      <c r="JM969" s="7"/>
      <c r="JN969" s="7"/>
      <c r="JO969" s="7"/>
      <c r="JP969" s="7"/>
      <c r="JQ969" s="7"/>
      <c r="JR969" s="7"/>
      <c r="JS969" s="7"/>
      <c r="JT969" s="7"/>
      <c r="JU969" s="7"/>
      <c r="JV969" s="7"/>
      <c r="JW969" s="7"/>
      <c r="JX969" s="7"/>
      <c r="JY969" s="7"/>
      <c r="JZ969" s="7"/>
      <c r="KA969" s="7"/>
      <c r="KB969" s="7"/>
      <c r="KC969" s="7"/>
      <c r="KD969" s="7"/>
      <c r="KE969" s="7"/>
      <c r="KF969" s="7"/>
      <c r="KG969" s="7"/>
      <c r="KH969" s="7"/>
      <c r="KI969" s="7"/>
      <c r="KJ969" s="7"/>
      <c r="KK969" s="7"/>
      <c r="KL969" s="7"/>
      <c r="KM969" s="7"/>
      <c r="KN969" s="7"/>
      <c r="KO969" s="7"/>
      <c r="KP969" s="7"/>
      <c r="KQ969" s="7"/>
      <c r="KR969" s="7"/>
      <c r="KS969" s="7"/>
      <c r="KT969" s="7"/>
      <c r="KU969" s="7"/>
      <c r="KV969" s="7"/>
      <c r="KW969" s="7"/>
      <c r="KX969" s="7"/>
      <c r="KY969" s="7"/>
      <c r="KZ969" s="7"/>
      <c r="LA969" s="7"/>
      <c r="LB969" s="7"/>
      <c r="LC969" s="7"/>
      <c r="LD969" s="7"/>
      <c r="LE969" s="7"/>
      <c r="LF969" s="7"/>
      <c r="LG969" s="7"/>
      <c r="LH969" s="7"/>
      <c r="LI969" s="7"/>
      <c r="LJ969" s="7"/>
      <c r="LK969" s="7"/>
      <c r="LL969" s="7"/>
      <c r="LM969" s="7"/>
      <c r="LN969" s="7"/>
      <c r="LO969" s="7"/>
      <c r="LP969" s="7"/>
      <c r="LQ969" s="7"/>
      <c r="LR969" s="7"/>
      <c r="LS969" s="7"/>
      <c r="LT969" s="7"/>
      <c r="LU969" s="7"/>
      <c r="LV969" s="7"/>
      <c r="LW969" s="7"/>
      <c r="LX969" s="7"/>
      <c r="LY969" s="7"/>
      <c r="LZ969" s="7"/>
      <c r="MA969" s="7"/>
      <c r="MB969" s="7"/>
      <c r="MC969" s="7"/>
      <c r="MD969" s="7"/>
      <c r="ME969" s="7"/>
      <c r="MF969" s="7"/>
      <c r="MG969" s="7"/>
      <c r="MH969" s="7"/>
      <c r="MI969" s="7"/>
      <c r="MJ969" s="7"/>
      <c r="MK969" s="7"/>
      <c r="ML969" s="7"/>
      <c r="MM969" s="7"/>
      <c r="MN969" s="7"/>
      <c r="MO969" s="7"/>
      <c r="MP969" s="7"/>
      <c r="MQ969" s="7"/>
      <c r="MR969" s="7"/>
      <c r="MS969" s="7"/>
      <c r="MT969" s="7"/>
      <c r="MU969" s="7"/>
      <c r="MV969" s="7"/>
      <c r="MW969" s="7"/>
      <c r="MX969" s="7"/>
      <c r="MY969" s="7"/>
      <c r="MZ969" s="7"/>
      <c r="NA969" s="7"/>
      <c r="NB969" s="7"/>
      <c r="NC969" s="7"/>
      <c r="ND969" s="7"/>
      <c r="NE969" s="7"/>
      <c r="NF969" s="7"/>
      <c r="NG969" s="7"/>
      <c r="NH969" s="7"/>
      <c r="NI969" s="7"/>
      <c r="NJ969" s="7"/>
      <c r="NK969" s="7"/>
      <c r="NL969" s="7"/>
      <c r="NM969" s="7"/>
      <c r="NN969" s="7"/>
      <c r="NO969" s="7"/>
      <c r="NP969" s="7"/>
      <c r="NQ969" s="7"/>
      <c r="NR969" s="7"/>
      <c r="NS969" s="7"/>
      <c r="NT969" s="7"/>
      <c r="NU969" s="7"/>
      <c r="NV969" s="7"/>
      <c r="NW969" s="7"/>
      <c r="NX969" s="7"/>
      <c r="NY969" s="7"/>
      <c r="NZ969" s="7"/>
      <c r="OA969" s="7"/>
      <c r="OB969" s="7"/>
      <c r="OC969" s="7"/>
      <c r="OD969" s="7"/>
      <c r="OE969" s="7"/>
      <c r="OF969" s="7"/>
      <c r="OG969" s="7"/>
      <c r="OH969" s="7"/>
      <c r="OI969" s="7"/>
      <c r="OJ969" s="7"/>
      <c r="OK969" s="7"/>
      <c r="OL969" s="7"/>
      <c r="OM969" s="7"/>
      <c r="ON969" s="7"/>
      <c r="OO969" s="7"/>
      <c r="OP969" s="7"/>
      <c r="OQ969" s="7"/>
      <c r="OR969" s="7"/>
      <c r="OS969" s="7"/>
      <c r="OT969" s="7"/>
      <c r="OU969" s="7"/>
      <c r="OV969" s="7"/>
      <c r="OW969" s="7"/>
      <c r="OX969" s="7"/>
      <c r="OY969" s="7"/>
      <c r="OZ969" s="7"/>
      <c r="PA969" s="7"/>
      <c r="PB969" s="7"/>
      <c r="PC969" s="7"/>
      <c r="PD969" s="7"/>
      <c r="PE969" s="7"/>
      <c r="PF969" s="7"/>
      <c r="PG969" s="7"/>
      <c r="PH969" s="7"/>
      <c r="PI969" s="7"/>
      <c r="PJ969" s="7"/>
      <c r="PK969" s="7"/>
      <c r="PL969" s="7"/>
      <c r="PM969" s="7"/>
      <c r="PN969" s="7"/>
      <c r="PO969" s="7"/>
      <c r="PP969" s="7"/>
      <c r="PQ969" s="7"/>
      <c r="PR969" s="7"/>
      <c r="PS969" s="7"/>
      <c r="PT969" s="7"/>
      <c r="PU969" s="7"/>
      <c r="PV969" s="7"/>
      <c r="PW969" s="7"/>
      <c r="PX969" s="7"/>
      <c r="PY969" s="7"/>
      <c r="PZ969" s="7"/>
      <c r="QA969" s="7"/>
      <c r="QB969" s="7"/>
      <c r="QC969" s="7"/>
      <c r="QD969" s="7"/>
      <c r="QE969" s="7"/>
      <c r="QF969" s="7"/>
      <c r="QG969" s="7"/>
      <c r="QH969" s="7"/>
      <c r="QI969" s="7"/>
      <c r="QJ969" s="7"/>
      <c r="QK969" s="7"/>
      <c r="QL969" s="7"/>
      <c r="QM969" s="7"/>
      <c r="QN969" s="7"/>
      <c r="QO969" s="7"/>
      <c r="QP969" s="7"/>
      <c r="QQ969" s="7"/>
      <c r="QR969" s="7"/>
      <c r="QS969" s="7"/>
      <c r="QT969" s="7"/>
      <c r="QU969" s="7"/>
      <c r="QV969" s="7"/>
      <c r="QW969" s="7"/>
      <c r="QX969" s="7"/>
      <c r="QY969" s="7"/>
      <c r="QZ969" s="7"/>
      <c r="RA969" s="7"/>
      <c r="RB969" s="7"/>
      <c r="RC969" s="7"/>
      <c r="RD969" s="7"/>
      <c r="RE969" s="7"/>
      <c r="RF969" s="7"/>
      <c r="RG969" s="7"/>
      <c r="RH969" s="7"/>
      <c r="RI969" s="7"/>
      <c r="RJ969" s="7"/>
      <c r="RK969" s="7"/>
      <c r="RL969" s="7"/>
      <c r="RM969" s="7"/>
      <c r="RN969" s="7"/>
      <c r="RO969" s="7"/>
      <c r="RP969" s="7"/>
      <c r="RQ969" s="7"/>
      <c r="RR969" s="7"/>
      <c r="RS969" s="7"/>
      <c r="RT969" s="7"/>
      <c r="RU969" s="7"/>
      <c r="RV969" s="7"/>
      <c r="RW969" s="7"/>
      <c r="RX969" s="7"/>
      <c r="RY969" s="7"/>
      <c r="RZ969" s="7"/>
      <c r="SA969" s="7"/>
      <c r="SB969" s="7"/>
      <c r="SC969" s="7"/>
      <c r="SD969" s="7"/>
      <c r="SE969" s="7"/>
      <c r="SF969" s="7"/>
      <c r="SG969" s="7"/>
      <c r="SH969" s="7"/>
      <c r="SI969" s="7"/>
      <c r="SJ969" s="7"/>
      <c r="SK969" s="7"/>
    </row>
    <row r="970" ht="14.2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  <c r="DT970" s="7"/>
      <c r="DU970" s="7"/>
      <c r="DV970" s="7"/>
      <c r="DW970" s="7"/>
      <c r="DX970" s="7"/>
      <c r="DY970" s="7"/>
      <c r="DZ970" s="7"/>
      <c r="EA970" s="7"/>
      <c r="EB970" s="7"/>
      <c r="EC970" s="7"/>
      <c r="ED970" s="7"/>
      <c r="EE970" s="7"/>
      <c r="EF970" s="7"/>
      <c r="EG970" s="7"/>
      <c r="EH970" s="7"/>
      <c r="EI970" s="7"/>
      <c r="EJ970" s="7"/>
      <c r="EK970" s="7"/>
      <c r="EL970" s="7"/>
      <c r="EM970" s="7"/>
      <c r="EN970" s="7"/>
      <c r="EO970" s="7"/>
      <c r="EP970" s="7"/>
      <c r="EQ970" s="7"/>
      <c r="ER970" s="7"/>
      <c r="ES970" s="7"/>
      <c r="ET970" s="7"/>
      <c r="EU970" s="7"/>
      <c r="EV970" s="7"/>
      <c r="EW970" s="7"/>
      <c r="EX970" s="7"/>
      <c r="EY970" s="7"/>
      <c r="EZ970" s="7"/>
      <c r="FA970" s="7"/>
      <c r="FB970" s="7"/>
      <c r="FC970" s="7"/>
      <c r="FD970" s="7"/>
      <c r="FE970" s="7"/>
      <c r="FF970" s="7"/>
      <c r="FG970" s="7"/>
      <c r="FH970" s="7"/>
      <c r="FI970" s="7"/>
      <c r="FJ970" s="7"/>
      <c r="FK970" s="7"/>
      <c r="FL970" s="7"/>
      <c r="FM970" s="7"/>
      <c r="FN970" s="7"/>
      <c r="FO970" s="7"/>
      <c r="FP970" s="7"/>
      <c r="FQ970" s="7"/>
      <c r="FR970" s="7"/>
      <c r="FS970" s="7"/>
      <c r="FT970" s="7"/>
      <c r="FU970" s="7"/>
      <c r="FV970" s="7"/>
      <c r="FW970" s="7"/>
      <c r="FX970" s="7"/>
      <c r="FY970" s="7"/>
      <c r="FZ970" s="7"/>
      <c r="GA970" s="7"/>
      <c r="GB970" s="7"/>
      <c r="GC970" s="7"/>
      <c r="GD970" s="7"/>
      <c r="GE970" s="7"/>
      <c r="GF970" s="7"/>
      <c r="GG970" s="7"/>
      <c r="GH970" s="7"/>
      <c r="GI970" s="7"/>
      <c r="GJ970" s="7"/>
      <c r="GK970" s="7"/>
      <c r="GL970" s="7"/>
      <c r="GM970" s="7"/>
      <c r="GN970" s="7"/>
      <c r="GO970" s="7"/>
      <c r="GP970" s="7"/>
      <c r="GQ970" s="7"/>
      <c r="GR970" s="7"/>
      <c r="GS970" s="7"/>
      <c r="GT970" s="7"/>
      <c r="GU970" s="7"/>
      <c r="GV970" s="7"/>
      <c r="GW970" s="7"/>
      <c r="GX970" s="7"/>
      <c r="GY970" s="7"/>
      <c r="GZ970" s="7"/>
      <c r="HA970" s="7"/>
      <c r="HB970" s="7"/>
      <c r="HC970" s="7"/>
      <c r="HD970" s="7"/>
      <c r="HE970" s="7"/>
      <c r="HF970" s="7"/>
      <c r="HG970" s="7"/>
      <c r="HH970" s="7"/>
      <c r="HI970" s="7"/>
      <c r="HJ970" s="7"/>
      <c r="HK970" s="7"/>
      <c r="HL970" s="7"/>
      <c r="HM970" s="7"/>
      <c r="HN970" s="7"/>
      <c r="HO970" s="7"/>
      <c r="HP970" s="7"/>
      <c r="HQ970" s="7"/>
      <c r="HR970" s="7"/>
      <c r="HS970" s="7"/>
      <c r="HT970" s="7"/>
      <c r="HU970" s="7"/>
      <c r="HV970" s="7"/>
      <c r="HW970" s="7"/>
      <c r="HX970" s="7"/>
      <c r="HY970" s="7"/>
      <c r="HZ970" s="7"/>
      <c r="IA970" s="7"/>
      <c r="IB970" s="7"/>
      <c r="IC970" s="7"/>
      <c r="ID970" s="7"/>
      <c r="IE970" s="7"/>
      <c r="IF970" s="7"/>
      <c r="IG970" s="7"/>
      <c r="IH970" s="7"/>
      <c r="II970" s="7"/>
      <c r="IJ970" s="7"/>
      <c r="IK970" s="7"/>
      <c r="IL970" s="7"/>
      <c r="IM970" s="7"/>
      <c r="IN970" s="7"/>
      <c r="IO970" s="7"/>
      <c r="IP970" s="7"/>
      <c r="IQ970" s="7"/>
      <c r="IR970" s="7"/>
      <c r="IS970" s="7"/>
      <c r="IT970" s="7"/>
      <c r="IU970" s="7"/>
      <c r="IV970" s="7"/>
      <c r="IW970" s="7"/>
      <c r="IX970" s="7"/>
      <c r="IY970" s="7"/>
      <c r="IZ970" s="7"/>
      <c r="JA970" s="7"/>
      <c r="JB970" s="7"/>
      <c r="JC970" s="7"/>
      <c r="JD970" s="7"/>
      <c r="JE970" s="7"/>
      <c r="JF970" s="7"/>
      <c r="JG970" s="7"/>
      <c r="JH970" s="7"/>
      <c r="JI970" s="7"/>
      <c r="JJ970" s="7"/>
      <c r="JK970" s="7"/>
      <c r="JL970" s="7"/>
      <c r="JM970" s="7"/>
      <c r="JN970" s="7"/>
      <c r="JO970" s="7"/>
      <c r="JP970" s="7"/>
      <c r="JQ970" s="7"/>
      <c r="JR970" s="7"/>
      <c r="JS970" s="7"/>
      <c r="JT970" s="7"/>
      <c r="JU970" s="7"/>
      <c r="JV970" s="7"/>
      <c r="JW970" s="7"/>
      <c r="JX970" s="7"/>
      <c r="JY970" s="7"/>
      <c r="JZ970" s="7"/>
      <c r="KA970" s="7"/>
      <c r="KB970" s="7"/>
      <c r="KC970" s="7"/>
      <c r="KD970" s="7"/>
      <c r="KE970" s="7"/>
      <c r="KF970" s="7"/>
      <c r="KG970" s="7"/>
      <c r="KH970" s="7"/>
      <c r="KI970" s="7"/>
      <c r="KJ970" s="7"/>
      <c r="KK970" s="7"/>
      <c r="KL970" s="7"/>
      <c r="KM970" s="7"/>
      <c r="KN970" s="7"/>
      <c r="KO970" s="7"/>
      <c r="KP970" s="7"/>
      <c r="KQ970" s="7"/>
      <c r="KR970" s="7"/>
      <c r="KS970" s="7"/>
      <c r="KT970" s="7"/>
      <c r="KU970" s="7"/>
      <c r="KV970" s="7"/>
      <c r="KW970" s="7"/>
      <c r="KX970" s="7"/>
      <c r="KY970" s="7"/>
      <c r="KZ970" s="7"/>
      <c r="LA970" s="7"/>
      <c r="LB970" s="7"/>
      <c r="LC970" s="7"/>
      <c r="LD970" s="7"/>
      <c r="LE970" s="7"/>
      <c r="LF970" s="7"/>
      <c r="LG970" s="7"/>
      <c r="LH970" s="7"/>
      <c r="LI970" s="7"/>
      <c r="LJ970" s="7"/>
      <c r="LK970" s="7"/>
      <c r="LL970" s="7"/>
      <c r="LM970" s="7"/>
      <c r="LN970" s="7"/>
      <c r="LO970" s="7"/>
      <c r="LP970" s="7"/>
      <c r="LQ970" s="7"/>
      <c r="LR970" s="7"/>
      <c r="LS970" s="7"/>
      <c r="LT970" s="7"/>
      <c r="LU970" s="7"/>
      <c r="LV970" s="7"/>
      <c r="LW970" s="7"/>
      <c r="LX970" s="7"/>
      <c r="LY970" s="7"/>
      <c r="LZ970" s="7"/>
      <c r="MA970" s="7"/>
      <c r="MB970" s="7"/>
      <c r="MC970" s="7"/>
      <c r="MD970" s="7"/>
      <c r="ME970" s="7"/>
      <c r="MF970" s="7"/>
      <c r="MG970" s="7"/>
      <c r="MH970" s="7"/>
      <c r="MI970" s="7"/>
      <c r="MJ970" s="7"/>
      <c r="MK970" s="7"/>
      <c r="ML970" s="7"/>
      <c r="MM970" s="7"/>
      <c r="MN970" s="7"/>
      <c r="MO970" s="7"/>
      <c r="MP970" s="7"/>
      <c r="MQ970" s="7"/>
      <c r="MR970" s="7"/>
      <c r="MS970" s="7"/>
      <c r="MT970" s="7"/>
      <c r="MU970" s="7"/>
      <c r="MV970" s="7"/>
      <c r="MW970" s="7"/>
      <c r="MX970" s="7"/>
      <c r="MY970" s="7"/>
      <c r="MZ970" s="7"/>
      <c r="NA970" s="7"/>
      <c r="NB970" s="7"/>
      <c r="NC970" s="7"/>
      <c r="ND970" s="7"/>
      <c r="NE970" s="7"/>
      <c r="NF970" s="7"/>
      <c r="NG970" s="7"/>
      <c r="NH970" s="7"/>
      <c r="NI970" s="7"/>
      <c r="NJ970" s="7"/>
      <c r="NK970" s="7"/>
      <c r="NL970" s="7"/>
      <c r="NM970" s="7"/>
      <c r="NN970" s="7"/>
      <c r="NO970" s="7"/>
      <c r="NP970" s="7"/>
      <c r="NQ970" s="7"/>
      <c r="NR970" s="7"/>
      <c r="NS970" s="7"/>
      <c r="NT970" s="7"/>
      <c r="NU970" s="7"/>
      <c r="NV970" s="7"/>
      <c r="NW970" s="7"/>
      <c r="NX970" s="7"/>
      <c r="NY970" s="7"/>
      <c r="NZ970" s="7"/>
      <c r="OA970" s="7"/>
      <c r="OB970" s="7"/>
      <c r="OC970" s="7"/>
      <c r="OD970" s="7"/>
      <c r="OE970" s="7"/>
      <c r="OF970" s="7"/>
      <c r="OG970" s="7"/>
      <c r="OH970" s="7"/>
      <c r="OI970" s="7"/>
      <c r="OJ970" s="7"/>
      <c r="OK970" s="7"/>
      <c r="OL970" s="7"/>
      <c r="OM970" s="7"/>
      <c r="ON970" s="7"/>
      <c r="OO970" s="7"/>
      <c r="OP970" s="7"/>
      <c r="OQ970" s="7"/>
      <c r="OR970" s="7"/>
      <c r="OS970" s="7"/>
      <c r="OT970" s="7"/>
      <c r="OU970" s="7"/>
      <c r="OV970" s="7"/>
      <c r="OW970" s="7"/>
      <c r="OX970" s="7"/>
      <c r="OY970" s="7"/>
      <c r="OZ970" s="7"/>
      <c r="PA970" s="7"/>
      <c r="PB970" s="7"/>
      <c r="PC970" s="7"/>
      <c r="PD970" s="7"/>
      <c r="PE970" s="7"/>
      <c r="PF970" s="7"/>
      <c r="PG970" s="7"/>
      <c r="PH970" s="7"/>
      <c r="PI970" s="7"/>
      <c r="PJ970" s="7"/>
      <c r="PK970" s="7"/>
      <c r="PL970" s="7"/>
      <c r="PM970" s="7"/>
      <c r="PN970" s="7"/>
      <c r="PO970" s="7"/>
      <c r="PP970" s="7"/>
      <c r="PQ970" s="7"/>
      <c r="PR970" s="7"/>
      <c r="PS970" s="7"/>
      <c r="PT970" s="7"/>
      <c r="PU970" s="7"/>
      <c r="PV970" s="7"/>
      <c r="PW970" s="7"/>
      <c r="PX970" s="7"/>
      <c r="PY970" s="7"/>
      <c r="PZ970" s="7"/>
      <c r="QA970" s="7"/>
      <c r="QB970" s="7"/>
      <c r="QC970" s="7"/>
      <c r="QD970" s="7"/>
      <c r="QE970" s="7"/>
      <c r="QF970" s="7"/>
      <c r="QG970" s="7"/>
      <c r="QH970" s="7"/>
      <c r="QI970" s="7"/>
      <c r="QJ970" s="7"/>
      <c r="QK970" s="7"/>
      <c r="QL970" s="7"/>
      <c r="QM970" s="7"/>
      <c r="QN970" s="7"/>
      <c r="QO970" s="7"/>
      <c r="QP970" s="7"/>
      <c r="QQ970" s="7"/>
      <c r="QR970" s="7"/>
      <c r="QS970" s="7"/>
      <c r="QT970" s="7"/>
      <c r="QU970" s="7"/>
      <c r="QV970" s="7"/>
      <c r="QW970" s="7"/>
      <c r="QX970" s="7"/>
      <c r="QY970" s="7"/>
      <c r="QZ970" s="7"/>
      <c r="RA970" s="7"/>
      <c r="RB970" s="7"/>
      <c r="RC970" s="7"/>
      <c r="RD970" s="7"/>
      <c r="RE970" s="7"/>
      <c r="RF970" s="7"/>
      <c r="RG970" s="7"/>
      <c r="RH970" s="7"/>
      <c r="RI970" s="7"/>
      <c r="RJ970" s="7"/>
      <c r="RK970" s="7"/>
      <c r="RL970" s="7"/>
      <c r="RM970" s="7"/>
      <c r="RN970" s="7"/>
      <c r="RO970" s="7"/>
      <c r="RP970" s="7"/>
      <c r="RQ970" s="7"/>
      <c r="RR970" s="7"/>
      <c r="RS970" s="7"/>
      <c r="RT970" s="7"/>
      <c r="RU970" s="7"/>
      <c r="RV970" s="7"/>
      <c r="RW970" s="7"/>
      <c r="RX970" s="7"/>
      <c r="RY970" s="7"/>
      <c r="RZ970" s="7"/>
      <c r="SA970" s="7"/>
      <c r="SB970" s="7"/>
      <c r="SC970" s="7"/>
      <c r="SD970" s="7"/>
      <c r="SE970" s="7"/>
      <c r="SF970" s="7"/>
      <c r="SG970" s="7"/>
      <c r="SH970" s="7"/>
      <c r="SI970" s="7"/>
      <c r="SJ970" s="7"/>
      <c r="SK970" s="7"/>
    </row>
    <row r="971" ht="14.2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  <c r="DT971" s="7"/>
      <c r="DU971" s="7"/>
      <c r="DV971" s="7"/>
      <c r="DW971" s="7"/>
      <c r="DX971" s="7"/>
      <c r="DY971" s="7"/>
      <c r="DZ971" s="7"/>
      <c r="EA971" s="7"/>
      <c r="EB971" s="7"/>
      <c r="EC971" s="7"/>
      <c r="ED971" s="7"/>
      <c r="EE971" s="7"/>
      <c r="EF971" s="7"/>
      <c r="EG971" s="7"/>
      <c r="EH971" s="7"/>
      <c r="EI971" s="7"/>
      <c r="EJ971" s="7"/>
      <c r="EK971" s="7"/>
      <c r="EL971" s="7"/>
      <c r="EM971" s="7"/>
      <c r="EN971" s="7"/>
      <c r="EO971" s="7"/>
      <c r="EP971" s="7"/>
      <c r="EQ971" s="7"/>
      <c r="ER971" s="7"/>
      <c r="ES971" s="7"/>
      <c r="ET971" s="7"/>
      <c r="EU971" s="7"/>
      <c r="EV971" s="7"/>
      <c r="EW971" s="7"/>
      <c r="EX971" s="7"/>
      <c r="EY971" s="7"/>
      <c r="EZ971" s="7"/>
      <c r="FA971" s="7"/>
      <c r="FB971" s="7"/>
      <c r="FC971" s="7"/>
      <c r="FD971" s="7"/>
      <c r="FE971" s="7"/>
      <c r="FF971" s="7"/>
      <c r="FG971" s="7"/>
      <c r="FH971" s="7"/>
      <c r="FI971" s="7"/>
      <c r="FJ971" s="7"/>
      <c r="FK971" s="7"/>
      <c r="FL971" s="7"/>
      <c r="FM971" s="7"/>
      <c r="FN971" s="7"/>
      <c r="FO971" s="7"/>
      <c r="FP971" s="7"/>
      <c r="FQ971" s="7"/>
      <c r="FR971" s="7"/>
      <c r="FS971" s="7"/>
      <c r="FT971" s="7"/>
      <c r="FU971" s="7"/>
      <c r="FV971" s="7"/>
      <c r="FW971" s="7"/>
      <c r="FX971" s="7"/>
      <c r="FY971" s="7"/>
      <c r="FZ971" s="7"/>
      <c r="GA971" s="7"/>
      <c r="GB971" s="7"/>
      <c r="GC971" s="7"/>
      <c r="GD971" s="7"/>
      <c r="GE971" s="7"/>
      <c r="GF971" s="7"/>
      <c r="GG971" s="7"/>
      <c r="GH971" s="7"/>
      <c r="GI971" s="7"/>
      <c r="GJ971" s="7"/>
      <c r="GK971" s="7"/>
      <c r="GL971" s="7"/>
      <c r="GM971" s="7"/>
      <c r="GN971" s="7"/>
      <c r="GO971" s="7"/>
      <c r="GP971" s="7"/>
      <c r="GQ971" s="7"/>
      <c r="GR971" s="7"/>
      <c r="GS971" s="7"/>
      <c r="GT971" s="7"/>
      <c r="GU971" s="7"/>
      <c r="GV971" s="7"/>
      <c r="GW971" s="7"/>
      <c r="GX971" s="7"/>
      <c r="GY971" s="7"/>
      <c r="GZ971" s="7"/>
      <c r="HA971" s="7"/>
      <c r="HB971" s="7"/>
      <c r="HC971" s="7"/>
      <c r="HD971" s="7"/>
      <c r="HE971" s="7"/>
      <c r="HF971" s="7"/>
      <c r="HG971" s="7"/>
      <c r="HH971" s="7"/>
      <c r="HI971" s="7"/>
      <c r="HJ971" s="7"/>
      <c r="HK971" s="7"/>
      <c r="HL971" s="7"/>
      <c r="HM971" s="7"/>
      <c r="HN971" s="7"/>
      <c r="HO971" s="7"/>
      <c r="HP971" s="7"/>
      <c r="HQ971" s="7"/>
      <c r="HR971" s="7"/>
      <c r="HS971" s="7"/>
      <c r="HT971" s="7"/>
      <c r="HU971" s="7"/>
      <c r="HV971" s="7"/>
      <c r="HW971" s="7"/>
      <c r="HX971" s="7"/>
      <c r="HY971" s="7"/>
      <c r="HZ971" s="7"/>
      <c r="IA971" s="7"/>
      <c r="IB971" s="7"/>
      <c r="IC971" s="7"/>
      <c r="ID971" s="7"/>
      <c r="IE971" s="7"/>
      <c r="IF971" s="7"/>
      <c r="IG971" s="7"/>
      <c r="IH971" s="7"/>
      <c r="II971" s="7"/>
      <c r="IJ971" s="7"/>
      <c r="IK971" s="7"/>
      <c r="IL971" s="7"/>
      <c r="IM971" s="7"/>
      <c r="IN971" s="7"/>
      <c r="IO971" s="7"/>
      <c r="IP971" s="7"/>
      <c r="IQ971" s="7"/>
      <c r="IR971" s="7"/>
      <c r="IS971" s="7"/>
      <c r="IT971" s="7"/>
      <c r="IU971" s="7"/>
      <c r="IV971" s="7"/>
      <c r="IW971" s="7"/>
      <c r="IX971" s="7"/>
      <c r="IY971" s="7"/>
      <c r="IZ971" s="7"/>
      <c r="JA971" s="7"/>
      <c r="JB971" s="7"/>
      <c r="JC971" s="7"/>
      <c r="JD971" s="7"/>
      <c r="JE971" s="7"/>
      <c r="JF971" s="7"/>
      <c r="JG971" s="7"/>
      <c r="JH971" s="7"/>
      <c r="JI971" s="7"/>
      <c r="JJ971" s="7"/>
      <c r="JK971" s="7"/>
      <c r="JL971" s="7"/>
      <c r="JM971" s="7"/>
      <c r="JN971" s="7"/>
      <c r="JO971" s="7"/>
      <c r="JP971" s="7"/>
      <c r="JQ971" s="7"/>
      <c r="JR971" s="7"/>
      <c r="JS971" s="7"/>
      <c r="JT971" s="7"/>
      <c r="JU971" s="7"/>
      <c r="JV971" s="7"/>
      <c r="JW971" s="7"/>
      <c r="JX971" s="7"/>
      <c r="JY971" s="7"/>
      <c r="JZ971" s="7"/>
      <c r="KA971" s="7"/>
      <c r="KB971" s="7"/>
      <c r="KC971" s="7"/>
      <c r="KD971" s="7"/>
      <c r="KE971" s="7"/>
      <c r="KF971" s="7"/>
      <c r="KG971" s="7"/>
      <c r="KH971" s="7"/>
      <c r="KI971" s="7"/>
      <c r="KJ971" s="7"/>
      <c r="KK971" s="7"/>
      <c r="KL971" s="7"/>
      <c r="KM971" s="7"/>
      <c r="KN971" s="7"/>
      <c r="KO971" s="7"/>
      <c r="KP971" s="7"/>
      <c r="KQ971" s="7"/>
      <c r="KR971" s="7"/>
      <c r="KS971" s="7"/>
      <c r="KT971" s="7"/>
      <c r="KU971" s="7"/>
      <c r="KV971" s="7"/>
      <c r="KW971" s="7"/>
      <c r="KX971" s="7"/>
      <c r="KY971" s="7"/>
      <c r="KZ971" s="7"/>
      <c r="LA971" s="7"/>
      <c r="LB971" s="7"/>
      <c r="LC971" s="7"/>
      <c r="LD971" s="7"/>
      <c r="LE971" s="7"/>
      <c r="LF971" s="7"/>
      <c r="LG971" s="7"/>
      <c r="LH971" s="7"/>
      <c r="LI971" s="7"/>
      <c r="LJ971" s="7"/>
      <c r="LK971" s="7"/>
      <c r="LL971" s="7"/>
      <c r="LM971" s="7"/>
      <c r="LN971" s="7"/>
      <c r="LO971" s="7"/>
      <c r="LP971" s="7"/>
      <c r="LQ971" s="7"/>
      <c r="LR971" s="7"/>
      <c r="LS971" s="7"/>
      <c r="LT971" s="7"/>
      <c r="LU971" s="7"/>
      <c r="LV971" s="7"/>
      <c r="LW971" s="7"/>
      <c r="LX971" s="7"/>
      <c r="LY971" s="7"/>
      <c r="LZ971" s="7"/>
      <c r="MA971" s="7"/>
      <c r="MB971" s="7"/>
      <c r="MC971" s="7"/>
      <c r="MD971" s="7"/>
      <c r="ME971" s="7"/>
      <c r="MF971" s="7"/>
      <c r="MG971" s="7"/>
      <c r="MH971" s="7"/>
      <c r="MI971" s="7"/>
      <c r="MJ971" s="7"/>
      <c r="MK971" s="7"/>
      <c r="ML971" s="7"/>
      <c r="MM971" s="7"/>
      <c r="MN971" s="7"/>
      <c r="MO971" s="7"/>
      <c r="MP971" s="7"/>
      <c r="MQ971" s="7"/>
      <c r="MR971" s="7"/>
      <c r="MS971" s="7"/>
      <c r="MT971" s="7"/>
      <c r="MU971" s="7"/>
      <c r="MV971" s="7"/>
      <c r="MW971" s="7"/>
      <c r="MX971" s="7"/>
      <c r="MY971" s="7"/>
      <c r="MZ971" s="7"/>
      <c r="NA971" s="7"/>
      <c r="NB971" s="7"/>
      <c r="NC971" s="7"/>
      <c r="ND971" s="7"/>
      <c r="NE971" s="7"/>
      <c r="NF971" s="7"/>
      <c r="NG971" s="7"/>
      <c r="NH971" s="7"/>
      <c r="NI971" s="7"/>
      <c r="NJ971" s="7"/>
      <c r="NK971" s="7"/>
      <c r="NL971" s="7"/>
      <c r="NM971" s="7"/>
      <c r="NN971" s="7"/>
      <c r="NO971" s="7"/>
      <c r="NP971" s="7"/>
      <c r="NQ971" s="7"/>
      <c r="NR971" s="7"/>
      <c r="NS971" s="7"/>
      <c r="NT971" s="7"/>
      <c r="NU971" s="7"/>
      <c r="NV971" s="7"/>
      <c r="NW971" s="7"/>
      <c r="NX971" s="7"/>
      <c r="NY971" s="7"/>
      <c r="NZ971" s="7"/>
      <c r="OA971" s="7"/>
      <c r="OB971" s="7"/>
      <c r="OC971" s="7"/>
      <c r="OD971" s="7"/>
      <c r="OE971" s="7"/>
      <c r="OF971" s="7"/>
      <c r="OG971" s="7"/>
      <c r="OH971" s="7"/>
      <c r="OI971" s="7"/>
      <c r="OJ971" s="7"/>
      <c r="OK971" s="7"/>
      <c r="OL971" s="7"/>
      <c r="OM971" s="7"/>
      <c r="ON971" s="7"/>
      <c r="OO971" s="7"/>
      <c r="OP971" s="7"/>
      <c r="OQ971" s="7"/>
      <c r="OR971" s="7"/>
      <c r="OS971" s="7"/>
      <c r="OT971" s="7"/>
      <c r="OU971" s="7"/>
      <c r="OV971" s="7"/>
      <c r="OW971" s="7"/>
      <c r="OX971" s="7"/>
      <c r="OY971" s="7"/>
      <c r="OZ971" s="7"/>
      <c r="PA971" s="7"/>
      <c r="PB971" s="7"/>
      <c r="PC971" s="7"/>
      <c r="PD971" s="7"/>
      <c r="PE971" s="7"/>
      <c r="PF971" s="7"/>
      <c r="PG971" s="7"/>
      <c r="PH971" s="7"/>
      <c r="PI971" s="7"/>
      <c r="PJ971" s="7"/>
      <c r="PK971" s="7"/>
      <c r="PL971" s="7"/>
      <c r="PM971" s="7"/>
      <c r="PN971" s="7"/>
      <c r="PO971" s="7"/>
      <c r="PP971" s="7"/>
      <c r="PQ971" s="7"/>
      <c r="PR971" s="7"/>
      <c r="PS971" s="7"/>
      <c r="PT971" s="7"/>
      <c r="PU971" s="7"/>
      <c r="PV971" s="7"/>
      <c r="PW971" s="7"/>
      <c r="PX971" s="7"/>
      <c r="PY971" s="7"/>
      <c r="PZ971" s="7"/>
      <c r="QA971" s="7"/>
      <c r="QB971" s="7"/>
      <c r="QC971" s="7"/>
      <c r="QD971" s="7"/>
      <c r="QE971" s="7"/>
      <c r="QF971" s="7"/>
      <c r="QG971" s="7"/>
      <c r="QH971" s="7"/>
      <c r="QI971" s="7"/>
      <c r="QJ971" s="7"/>
      <c r="QK971" s="7"/>
      <c r="QL971" s="7"/>
      <c r="QM971" s="7"/>
      <c r="QN971" s="7"/>
      <c r="QO971" s="7"/>
      <c r="QP971" s="7"/>
      <c r="QQ971" s="7"/>
      <c r="QR971" s="7"/>
      <c r="QS971" s="7"/>
      <c r="QT971" s="7"/>
      <c r="QU971" s="7"/>
      <c r="QV971" s="7"/>
      <c r="QW971" s="7"/>
      <c r="QX971" s="7"/>
      <c r="QY971" s="7"/>
      <c r="QZ971" s="7"/>
      <c r="RA971" s="7"/>
      <c r="RB971" s="7"/>
      <c r="RC971" s="7"/>
      <c r="RD971" s="7"/>
      <c r="RE971" s="7"/>
      <c r="RF971" s="7"/>
      <c r="RG971" s="7"/>
      <c r="RH971" s="7"/>
      <c r="RI971" s="7"/>
      <c r="RJ971" s="7"/>
      <c r="RK971" s="7"/>
      <c r="RL971" s="7"/>
      <c r="RM971" s="7"/>
      <c r="RN971" s="7"/>
      <c r="RO971" s="7"/>
      <c r="RP971" s="7"/>
      <c r="RQ971" s="7"/>
      <c r="RR971" s="7"/>
      <c r="RS971" s="7"/>
      <c r="RT971" s="7"/>
      <c r="RU971" s="7"/>
      <c r="RV971" s="7"/>
      <c r="RW971" s="7"/>
      <c r="RX971" s="7"/>
      <c r="RY971" s="7"/>
      <c r="RZ971" s="7"/>
      <c r="SA971" s="7"/>
      <c r="SB971" s="7"/>
      <c r="SC971" s="7"/>
      <c r="SD971" s="7"/>
      <c r="SE971" s="7"/>
      <c r="SF971" s="7"/>
      <c r="SG971" s="7"/>
      <c r="SH971" s="7"/>
      <c r="SI971" s="7"/>
      <c r="SJ971" s="7"/>
      <c r="SK971" s="7"/>
    </row>
    <row r="972" ht="14.2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  <c r="DT972" s="7"/>
      <c r="DU972" s="7"/>
      <c r="DV972" s="7"/>
      <c r="DW972" s="7"/>
      <c r="DX972" s="7"/>
      <c r="DY972" s="7"/>
      <c r="DZ972" s="7"/>
      <c r="EA972" s="7"/>
      <c r="EB972" s="7"/>
      <c r="EC972" s="7"/>
      <c r="ED972" s="7"/>
      <c r="EE972" s="7"/>
      <c r="EF972" s="7"/>
      <c r="EG972" s="7"/>
      <c r="EH972" s="7"/>
      <c r="EI972" s="7"/>
      <c r="EJ972" s="7"/>
      <c r="EK972" s="7"/>
      <c r="EL972" s="7"/>
      <c r="EM972" s="7"/>
      <c r="EN972" s="7"/>
      <c r="EO972" s="7"/>
      <c r="EP972" s="7"/>
      <c r="EQ972" s="7"/>
      <c r="ER972" s="7"/>
      <c r="ES972" s="7"/>
      <c r="ET972" s="7"/>
      <c r="EU972" s="7"/>
      <c r="EV972" s="7"/>
      <c r="EW972" s="7"/>
      <c r="EX972" s="7"/>
      <c r="EY972" s="7"/>
      <c r="EZ972" s="7"/>
      <c r="FA972" s="7"/>
      <c r="FB972" s="7"/>
      <c r="FC972" s="7"/>
      <c r="FD972" s="7"/>
      <c r="FE972" s="7"/>
      <c r="FF972" s="7"/>
      <c r="FG972" s="7"/>
      <c r="FH972" s="7"/>
      <c r="FI972" s="7"/>
      <c r="FJ972" s="7"/>
      <c r="FK972" s="7"/>
      <c r="FL972" s="7"/>
      <c r="FM972" s="7"/>
      <c r="FN972" s="7"/>
      <c r="FO972" s="7"/>
      <c r="FP972" s="7"/>
      <c r="FQ972" s="7"/>
      <c r="FR972" s="7"/>
      <c r="FS972" s="7"/>
      <c r="FT972" s="7"/>
      <c r="FU972" s="7"/>
      <c r="FV972" s="7"/>
      <c r="FW972" s="7"/>
      <c r="FX972" s="7"/>
      <c r="FY972" s="7"/>
      <c r="FZ972" s="7"/>
      <c r="GA972" s="7"/>
      <c r="GB972" s="7"/>
      <c r="GC972" s="7"/>
      <c r="GD972" s="7"/>
      <c r="GE972" s="7"/>
      <c r="GF972" s="7"/>
      <c r="GG972" s="7"/>
      <c r="GH972" s="7"/>
      <c r="GI972" s="7"/>
      <c r="GJ972" s="7"/>
      <c r="GK972" s="7"/>
      <c r="GL972" s="7"/>
      <c r="GM972" s="7"/>
      <c r="GN972" s="7"/>
      <c r="GO972" s="7"/>
      <c r="GP972" s="7"/>
      <c r="GQ972" s="7"/>
      <c r="GR972" s="7"/>
      <c r="GS972" s="7"/>
      <c r="GT972" s="7"/>
      <c r="GU972" s="7"/>
      <c r="GV972" s="7"/>
      <c r="GW972" s="7"/>
      <c r="GX972" s="7"/>
      <c r="GY972" s="7"/>
      <c r="GZ972" s="7"/>
      <c r="HA972" s="7"/>
      <c r="HB972" s="7"/>
      <c r="HC972" s="7"/>
      <c r="HD972" s="7"/>
      <c r="HE972" s="7"/>
      <c r="HF972" s="7"/>
      <c r="HG972" s="7"/>
      <c r="HH972" s="7"/>
      <c r="HI972" s="7"/>
      <c r="HJ972" s="7"/>
      <c r="HK972" s="7"/>
      <c r="HL972" s="7"/>
      <c r="HM972" s="7"/>
      <c r="HN972" s="7"/>
      <c r="HO972" s="7"/>
      <c r="HP972" s="7"/>
      <c r="HQ972" s="7"/>
      <c r="HR972" s="7"/>
      <c r="HS972" s="7"/>
      <c r="HT972" s="7"/>
      <c r="HU972" s="7"/>
      <c r="HV972" s="7"/>
      <c r="HW972" s="7"/>
      <c r="HX972" s="7"/>
      <c r="HY972" s="7"/>
      <c r="HZ972" s="7"/>
      <c r="IA972" s="7"/>
      <c r="IB972" s="7"/>
      <c r="IC972" s="7"/>
      <c r="ID972" s="7"/>
      <c r="IE972" s="7"/>
      <c r="IF972" s="7"/>
      <c r="IG972" s="7"/>
      <c r="IH972" s="7"/>
      <c r="II972" s="7"/>
      <c r="IJ972" s="7"/>
      <c r="IK972" s="7"/>
      <c r="IL972" s="7"/>
      <c r="IM972" s="7"/>
      <c r="IN972" s="7"/>
      <c r="IO972" s="7"/>
      <c r="IP972" s="7"/>
      <c r="IQ972" s="7"/>
      <c r="IR972" s="7"/>
      <c r="IS972" s="7"/>
      <c r="IT972" s="7"/>
      <c r="IU972" s="7"/>
      <c r="IV972" s="7"/>
      <c r="IW972" s="7"/>
      <c r="IX972" s="7"/>
      <c r="IY972" s="7"/>
      <c r="IZ972" s="7"/>
      <c r="JA972" s="7"/>
      <c r="JB972" s="7"/>
      <c r="JC972" s="7"/>
      <c r="JD972" s="7"/>
      <c r="JE972" s="7"/>
      <c r="JF972" s="7"/>
      <c r="JG972" s="7"/>
      <c r="JH972" s="7"/>
      <c r="JI972" s="7"/>
      <c r="JJ972" s="7"/>
      <c r="JK972" s="7"/>
      <c r="JL972" s="7"/>
      <c r="JM972" s="7"/>
      <c r="JN972" s="7"/>
      <c r="JO972" s="7"/>
      <c r="JP972" s="7"/>
      <c r="JQ972" s="7"/>
      <c r="JR972" s="7"/>
      <c r="JS972" s="7"/>
      <c r="JT972" s="7"/>
      <c r="JU972" s="7"/>
      <c r="JV972" s="7"/>
      <c r="JW972" s="7"/>
      <c r="JX972" s="7"/>
      <c r="JY972" s="7"/>
      <c r="JZ972" s="7"/>
      <c r="KA972" s="7"/>
      <c r="KB972" s="7"/>
      <c r="KC972" s="7"/>
      <c r="KD972" s="7"/>
      <c r="KE972" s="7"/>
      <c r="KF972" s="7"/>
      <c r="KG972" s="7"/>
      <c r="KH972" s="7"/>
      <c r="KI972" s="7"/>
      <c r="KJ972" s="7"/>
      <c r="KK972" s="7"/>
      <c r="KL972" s="7"/>
      <c r="KM972" s="7"/>
      <c r="KN972" s="7"/>
      <c r="KO972" s="7"/>
      <c r="KP972" s="7"/>
      <c r="KQ972" s="7"/>
      <c r="KR972" s="7"/>
      <c r="KS972" s="7"/>
      <c r="KT972" s="7"/>
      <c r="KU972" s="7"/>
      <c r="KV972" s="7"/>
      <c r="KW972" s="7"/>
      <c r="KX972" s="7"/>
      <c r="KY972" s="7"/>
      <c r="KZ972" s="7"/>
      <c r="LA972" s="7"/>
      <c r="LB972" s="7"/>
      <c r="LC972" s="7"/>
      <c r="LD972" s="7"/>
      <c r="LE972" s="7"/>
      <c r="LF972" s="7"/>
      <c r="LG972" s="7"/>
      <c r="LH972" s="7"/>
      <c r="LI972" s="7"/>
      <c r="LJ972" s="7"/>
      <c r="LK972" s="7"/>
      <c r="LL972" s="7"/>
      <c r="LM972" s="7"/>
      <c r="LN972" s="7"/>
      <c r="LO972" s="7"/>
      <c r="LP972" s="7"/>
      <c r="LQ972" s="7"/>
      <c r="LR972" s="7"/>
      <c r="LS972" s="7"/>
      <c r="LT972" s="7"/>
      <c r="LU972" s="7"/>
      <c r="LV972" s="7"/>
      <c r="LW972" s="7"/>
      <c r="LX972" s="7"/>
      <c r="LY972" s="7"/>
      <c r="LZ972" s="7"/>
      <c r="MA972" s="7"/>
      <c r="MB972" s="7"/>
      <c r="MC972" s="7"/>
      <c r="MD972" s="7"/>
      <c r="ME972" s="7"/>
      <c r="MF972" s="7"/>
      <c r="MG972" s="7"/>
      <c r="MH972" s="7"/>
      <c r="MI972" s="7"/>
      <c r="MJ972" s="7"/>
      <c r="MK972" s="7"/>
      <c r="ML972" s="7"/>
      <c r="MM972" s="7"/>
      <c r="MN972" s="7"/>
      <c r="MO972" s="7"/>
      <c r="MP972" s="7"/>
      <c r="MQ972" s="7"/>
      <c r="MR972" s="7"/>
      <c r="MS972" s="7"/>
      <c r="MT972" s="7"/>
      <c r="MU972" s="7"/>
      <c r="MV972" s="7"/>
      <c r="MW972" s="7"/>
      <c r="MX972" s="7"/>
      <c r="MY972" s="7"/>
      <c r="MZ972" s="7"/>
      <c r="NA972" s="7"/>
      <c r="NB972" s="7"/>
      <c r="NC972" s="7"/>
      <c r="ND972" s="7"/>
      <c r="NE972" s="7"/>
      <c r="NF972" s="7"/>
      <c r="NG972" s="7"/>
      <c r="NH972" s="7"/>
      <c r="NI972" s="7"/>
      <c r="NJ972" s="7"/>
      <c r="NK972" s="7"/>
      <c r="NL972" s="7"/>
      <c r="NM972" s="7"/>
      <c r="NN972" s="7"/>
      <c r="NO972" s="7"/>
      <c r="NP972" s="7"/>
      <c r="NQ972" s="7"/>
      <c r="NR972" s="7"/>
      <c r="NS972" s="7"/>
      <c r="NT972" s="7"/>
      <c r="NU972" s="7"/>
      <c r="NV972" s="7"/>
      <c r="NW972" s="7"/>
      <c r="NX972" s="7"/>
      <c r="NY972" s="7"/>
      <c r="NZ972" s="7"/>
      <c r="OA972" s="7"/>
      <c r="OB972" s="7"/>
      <c r="OC972" s="7"/>
      <c r="OD972" s="7"/>
      <c r="OE972" s="7"/>
      <c r="OF972" s="7"/>
      <c r="OG972" s="7"/>
      <c r="OH972" s="7"/>
      <c r="OI972" s="7"/>
      <c r="OJ972" s="7"/>
      <c r="OK972" s="7"/>
      <c r="OL972" s="7"/>
      <c r="OM972" s="7"/>
      <c r="ON972" s="7"/>
      <c r="OO972" s="7"/>
      <c r="OP972" s="7"/>
      <c r="OQ972" s="7"/>
      <c r="OR972" s="7"/>
      <c r="OS972" s="7"/>
      <c r="OT972" s="7"/>
      <c r="OU972" s="7"/>
      <c r="OV972" s="7"/>
      <c r="OW972" s="7"/>
      <c r="OX972" s="7"/>
      <c r="OY972" s="7"/>
      <c r="OZ972" s="7"/>
      <c r="PA972" s="7"/>
      <c r="PB972" s="7"/>
      <c r="PC972" s="7"/>
      <c r="PD972" s="7"/>
      <c r="PE972" s="7"/>
      <c r="PF972" s="7"/>
      <c r="PG972" s="7"/>
      <c r="PH972" s="7"/>
      <c r="PI972" s="7"/>
      <c r="PJ972" s="7"/>
      <c r="PK972" s="7"/>
      <c r="PL972" s="7"/>
      <c r="PM972" s="7"/>
      <c r="PN972" s="7"/>
      <c r="PO972" s="7"/>
      <c r="PP972" s="7"/>
      <c r="PQ972" s="7"/>
      <c r="PR972" s="7"/>
      <c r="PS972" s="7"/>
      <c r="PT972" s="7"/>
      <c r="PU972" s="7"/>
      <c r="PV972" s="7"/>
      <c r="PW972" s="7"/>
      <c r="PX972" s="7"/>
      <c r="PY972" s="7"/>
      <c r="PZ972" s="7"/>
      <c r="QA972" s="7"/>
      <c r="QB972" s="7"/>
      <c r="QC972" s="7"/>
      <c r="QD972" s="7"/>
      <c r="QE972" s="7"/>
      <c r="QF972" s="7"/>
      <c r="QG972" s="7"/>
      <c r="QH972" s="7"/>
      <c r="QI972" s="7"/>
      <c r="QJ972" s="7"/>
      <c r="QK972" s="7"/>
      <c r="QL972" s="7"/>
      <c r="QM972" s="7"/>
      <c r="QN972" s="7"/>
      <c r="QO972" s="7"/>
      <c r="QP972" s="7"/>
      <c r="QQ972" s="7"/>
      <c r="QR972" s="7"/>
      <c r="QS972" s="7"/>
      <c r="QT972" s="7"/>
      <c r="QU972" s="7"/>
      <c r="QV972" s="7"/>
      <c r="QW972" s="7"/>
      <c r="QX972" s="7"/>
      <c r="QY972" s="7"/>
      <c r="QZ972" s="7"/>
      <c r="RA972" s="7"/>
      <c r="RB972" s="7"/>
      <c r="RC972" s="7"/>
      <c r="RD972" s="7"/>
      <c r="RE972" s="7"/>
      <c r="RF972" s="7"/>
      <c r="RG972" s="7"/>
      <c r="RH972" s="7"/>
      <c r="RI972" s="7"/>
      <c r="RJ972" s="7"/>
      <c r="RK972" s="7"/>
      <c r="RL972" s="7"/>
      <c r="RM972" s="7"/>
      <c r="RN972" s="7"/>
      <c r="RO972" s="7"/>
      <c r="RP972" s="7"/>
      <c r="RQ972" s="7"/>
      <c r="RR972" s="7"/>
      <c r="RS972" s="7"/>
      <c r="RT972" s="7"/>
      <c r="RU972" s="7"/>
      <c r="RV972" s="7"/>
      <c r="RW972" s="7"/>
      <c r="RX972" s="7"/>
      <c r="RY972" s="7"/>
      <c r="RZ972" s="7"/>
      <c r="SA972" s="7"/>
      <c r="SB972" s="7"/>
      <c r="SC972" s="7"/>
      <c r="SD972" s="7"/>
      <c r="SE972" s="7"/>
      <c r="SF972" s="7"/>
      <c r="SG972" s="7"/>
      <c r="SH972" s="7"/>
      <c r="SI972" s="7"/>
      <c r="SJ972" s="7"/>
      <c r="SK972" s="7"/>
    </row>
    <row r="973" ht="14.2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  <c r="DT973" s="7"/>
      <c r="DU973" s="7"/>
      <c r="DV973" s="7"/>
      <c r="DW973" s="7"/>
      <c r="DX973" s="7"/>
      <c r="DY973" s="7"/>
      <c r="DZ973" s="7"/>
      <c r="EA973" s="7"/>
      <c r="EB973" s="7"/>
      <c r="EC973" s="7"/>
      <c r="ED973" s="7"/>
      <c r="EE973" s="7"/>
      <c r="EF973" s="7"/>
      <c r="EG973" s="7"/>
      <c r="EH973" s="7"/>
      <c r="EI973" s="7"/>
      <c r="EJ973" s="7"/>
      <c r="EK973" s="7"/>
      <c r="EL973" s="7"/>
      <c r="EM973" s="7"/>
      <c r="EN973" s="7"/>
      <c r="EO973" s="7"/>
      <c r="EP973" s="7"/>
      <c r="EQ973" s="7"/>
      <c r="ER973" s="7"/>
      <c r="ES973" s="7"/>
      <c r="ET973" s="7"/>
      <c r="EU973" s="7"/>
      <c r="EV973" s="7"/>
      <c r="EW973" s="7"/>
      <c r="EX973" s="7"/>
      <c r="EY973" s="7"/>
      <c r="EZ973" s="7"/>
      <c r="FA973" s="7"/>
      <c r="FB973" s="7"/>
      <c r="FC973" s="7"/>
      <c r="FD973" s="7"/>
      <c r="FE973" s="7"/>
      <c r="FF973" s="7"/>
      <c r="FG973" s="7"/>
      <c r="FH973" s="7"/>
      <c r="FI973" s="7"/>
      <c r="FJ973" s="7"/>
      <c r="FK973" s="7"/>
      <c r="FL973" s="7"/>
      <c r="FM973" s="7"/>
      <c r="FN973" s="7"/>
      <c r="FO973" s="7"/>
      <c r="FP973" s="7"/>
      <c r="FQ973" s="7"/>
      <c r="FR973" s="7"/>
      <c r="FS973" s="7"/>
      <c r="FT973" s="7"/>
      <c r="FU973" s="7"/>
      <c r="FV973" s="7"/>
      <c r="FW973" s="7"/>
      <c r="FX973" s="7"/>
      <c r="FY973" s="7"/>
      <c r="FZ973" s="7"/>
      <c r="GA973" s="7"/>
      <c r="GB973" s="7"/>
      <c r="GC973" s="7"/>
      <c r="GD973" s="7"/>
      <c r="GE973" s="7"/>
      <c r="GF973" s="7"/>
      <c r="GG973" s="7"/>
      <c r="GH973" s="7"/>
      <c r="GI973" s="7"/>
      <c r="GJ973" s="7"/>
      <c r="GK973" s="7"/>
      <c r="GL973" s="7"/>
      <c r="GM973" s="7"/>
      <c r="GN973" s="7"/>
      <c r="GO973" s="7"/>
      <c r="GP973" s="7"/>
      <c r="GQ973" s="7"/>
      <c r="GR973" s="7"/>
      <c r="GS973" s="7"/>
      <c r="GT973" s="7"/>
      <c r="GU973" s="7"/>
      <c r="GV973" s="7"/>
      <c r="GW973" s="7"/>
      <c r="GX973" s="7"/>
      <c r="GY973" s="7"/>
      <c r="GZ973" s="7"/>
      <c r="HA973" s="7"/>
      <c r="HB973" s="7"/>
      <c r="HC973" s="7"/>
      <c r="HD973" s="7"/>
      <c r="HE973" s="7"/>
      <c r="HF973" s="7"/>
      <c r="HG973" s="7"/>
      <c r="HH973" s="7"/>
      <c r="HI973" s="7"/>
      <c r="HJ973" s="7"/>
      <c r="HK973" s="7"/>
      <c r="HL973" s="7"/>
      <c r="HM973" s="7"/>
      <c r="HN973" s="7"/>
      <c r="HO973" s="7"/>
      <c r="HP973" s="7"/>
      <c r="HQ973" s="7"/>
      <c r="HR973" s="7"/>
      <c r="HS973" s="7"/>
      <c r="HT973" s="7"/>
      <c r="HU973" s="7"/>
      <c r="HV973" s="7"/>
      <c r="HW973" s="7"/>
      <c r="HX973" s="7"/>
      <c r="HY973" s="7"/>
      <c r="HZ973" s="7"/>
      <c r="IA973" s="7"/>
      <c r="IB973" s="7"/>
      <c r="IC973" s="7"/>
      <c r="ID973" s="7"/>
      <c r="IE973" s="7"/>
      <c r="IF973" s="7"/>
      <c r="IG973" s="7"/>
      <c r="IH973" s="7"/>
      <c r="II973" s="7"/>
      <c r="IJ973" s="7"/>
      <c r="IK973" s="7"/>
      <c r="IL973" s="7"/>
      <c r="IM973" s="7"/>
      <c r="IN973" s="7"/>
      <c r="IO973" s="7"/>
      <c r="IP973" s="7"/>
      <c r="IQ973" s="7"/>
      <c r="IR973" s="7"/>
      <c r="IS973" s="7"/>
      <c r="IT973" s="7"/>
      <c r="IU973" s="7"/>
      <c r="IV973" s="7"/>
      <c r="IW973" s="7"/>
      <c r="IX973" s="7"/>
      <c r="IY973" s="7"/>
      <c r="IZ973" s="7"/>
      <c r="JA973" s="7"/>
      <c r="JB973" s="7"/>
      <c r="JC973" s="7"/>
      <c r="JD973" s="7"/>
      <c r="JE973" s="7"/>
      <c r="JF973" s="7"/>
      <c r="JG973" s="7"/>
      <c r="JH973" s="7"/>
      <c r="JI973" s="7"/>
      <c r="JJ973" s="7"/>
      <c r="JK973" s="7"/>
      <c r="JL973" s="7"/>
      <c r="JM973" s="7"/>
      <c r="JN973" s="7"/>
      <c r="JO973" s="7"/>
      <c r="JP973" s="7"/>
      <c r="JQ973" s="7"/>
      <c r="JR973" s="7"/>
      <c r="JS973" s="7"/>
      <c r="JT973" s="7"/>
      <c r="JU973" s="7"/>
      <c r="JV973" s="7"/>
      <c r="JW973" s="7"/>
      <c r="JX973" s="7"/>
      <c r="JY973" s="7"/>
      <c r="JZ973" s="7"/>
      <c r="KA973" s="7"/>
      <c r="KB973" s="7"/>
      <c r="KC973" s="7"/>
      <c r="KD973" s="7"/>
      <c r="KE973" s="7"/>
      <c r="KF973" s="7"/>
      <c r="KG973" s="7"/>
      <c r="KH973" s="7"/>
      <c r="KI973" s="7"/>
      <c r="KJ973" s="7"/>
      <c r="KK973" s="7"/>
      <c r="KL973" s="7"/>
      <c r="KM973" s="7"/>
      <c r="KN973" s="7"/>
      <c r="KO973" s="7"/>
      <c r="KP973" s="7"/>
      <c r="KQ973" s="7"/>
      <c r="KR973" s="7"/>
      <c r="KS973" s="7"/>
      <c r="KT973" s="7"/>
      <c r="KU973" s="7"/>
      <c r="KV973" s="7"/>
      <c r="KW973" s="7"/>
      <c r="KX973" s="7"/>
      <c r="KY973" s="7"/>
      <c r="KZ973" s="7"/>
      <c r="LA973" s="7"/>
      <c r="LB973" s="7"/>
      <c r="LC973" s="7"/>
      <c r="LD973" s="7"/>
      <c r="LE973" s="7"/>
      <c r="LF973" s="7"/>
      <c r="LG973" s="7"/>
      <c r="LH973" s="7"/>
      <c r="LI973" s="7"/>
      <c r="LJ973" s="7"/>
      <c r="LK973" s="7"/>
      <c r="LL973" s="7"/>
      <c r="LM973" s="7"/>
      <c r="LN973" s="7"/>
      <c r="LO973" s="7"/>
      <c r="LP973" s="7"/>
      <c r="LQ973" s="7"/>
      <c r="LR973" s="7"/>
      <c r="LS973" s="7"/>
      <c r="LT973" s="7"/>
      <c r="LU973" s="7"/>
      <c r="LV973" s="7"/>
      <c r="LW973" s="7"/>
      <c r="LX973" s="7"/>
      <c r="LY973" s="7"/>
      <c r="LZ973" s="7"/>
      <c r="MA973" s="7"/>
      <c r="MB973" s="7"/>
      <c r="MC973" s="7"/>
      <c r="MD973" s="7"/>
      <c r="ME973" s="7"/>
      <c r="MF973" s="7"/>
      <c r="MG973" s="7"/>
      <c r="MH973" s="7"/>
      <c r="MI973" s="7"/>
      <c r="MJ973" s="7"/>
      <c r="MK973" s="7"/>
      <c r="ML973" s="7"/>
      <c r="MM973" s="7"/>
      <c r="MN973" s="7"/>
      <c r="MO973" s="7"/>
      <c r="MP973" s="7"/>
      <c r="MQ973" s="7"/>
      <c r="MR973" s="7"/>
      <c r="MS973" s="7"/>
      <c r="MT973" s="7"/>
      <c r="MU973" s="7"/>
      <c r="MV973" s="7"/>
      <c r="MW973" s="7"/>
      <c r="MX973" s="7"/>
      <c r="MY973" s="7"/>
      <c r="MZ973" s="7"/>
      <c r="NA973" s="7"/>
      <c r="NB973" s="7"/>
      <c r="NC973" s="7"/>
      <c r="ND973" s="7"/>
      <c r="NE973" s="7"/>
      <c r="NF973" s="7"/>
      <c r="NG973" s="7"/>
      <c r="NH973" s="7"/>
      <c r="NI973" s="7"/>
      <c r="NJ973" s="7"/>
      <c r="NK973" s="7"/>
      <c r="NL973" s="7"/>
      <c r="NM973" s="7"/>
      <c r="NN973" s="7"/>
      <c r="NO973" s="7"/>
      <c r="NP973" s="7"/>
      <c r="NQ973" s="7"/>
      <c r="NR973" s="7"/>
      <c r="NS973" s="7"/>
      <c r="NT973" s="7"/>
      <c r="NU973" s="7"/>
      <c r="NV973" s="7"/>
      <c r="NW973" s="7"/>
      <c r="NX973" s="7"/>
      <c r="NY973" s="7"/>
      <c r="NZ973" s="7"/>
      <c r="OA973" s="7"/>
      <c r="OB973" s="7"/>
      <c r="OC973" s="7"/>
      <c r="OD973" s="7"/>
      <c r="OE973" s="7"/>
      <c r="OF973" s="7"/>
      <c r="OG973" s="7"/>
      <c r="OH973" s="7"/>
      <c r="OI973" s="7"/>
      <c r="OJ973" s="7"/>
      <c r="OK973" s="7"/>
      <c r="OL973" s="7"/>
      <c r="OM973" s="7"/>
      <c r="ON973" s="7"/>
      <c r="OO973" s="7"/>
      <c r="OP973" s="7"/>
      <c r="OQ973" s="7"/>
      <c r="OR973" s="7"/>
      <c r="OS973" s="7"/>
      <c r="OT973" s="7"/>
      <c r="OU973" s="7"/>
      <c r="OV973" s="7"/>
      <c r="OW973" s="7"/>
      <c r="OX973" s="7"/>
      <c r="OY973" s="7"/>
      <c r="OZ973" s="7"/>
      <c r="PA973" s="7"/>
      <c r="PB973" s="7"/>
      <c r="PC973" s="7"/>
      <c r="PD973" s="7"/>
      <c r="PE973" s="7"/>
      <c r="PF973" s="7"/>
      <c r="PG973" s="7"/>
      <c r="PH973" s="7"/>
      <c r="PI973" s="7"/>
      <c r="PJ973" s="7"/>
      <c r="PK973" s="7"/>
      <c r="PL973" s="7"/>
      <c r="PM973" s="7"/>
      <c r="PN973" s="7"/>
      <c r="PO973" s="7"/>
      <c r="PP973" s="7"/>
      <c r="PQ973" s="7"/>
      <c r="PR973" s="7"/>
      <c r="PS973" s="7"/>
      <c r="PT973" s="7"/>
      <c r="PU973" s="7"/>
      <c r="PV973" s="7"/>
      <c r="PW973" s="7"/>
      <c r="PX973" s="7"/>
      <c r="PY973" s="7"/>
      <c r="PZ973" s="7"/>
      <c r="QA973" s="7"/>
      <c r="QB973" s="7"/>
      <c r="QC973" s="7"/>
      <c r="QD973" s="7"/>
      <c r="QE973" s="7"/>
      <c r="QF973" s="7"/>
      <c r="QG973" s="7"/>
      <c r="QH973" s="7"/>
      <c r="QI973" s="7"/>
      <c r="QJ973" s="7"/>
      <c r="QK973" s="7"/>
      <c r="QL973" s="7"/>
      <c r="QM973" s="7"/>
      <c r="QN973" s="7"/>
      <c r="QO973" s="7"/>
      <c r="QP973" s="7"/>
      <c r="QQ973" s="7"/>
      <c r="QR973" s="7"/>
      <c r="QS973" s="7"/>
      <c r="QT973" s="7"/>
      <c r="QU973" s="7"/>
      <c r="QV973" s="7"/>
      <c r="QW973" s="7"/>
      <c r="QX973" s="7"/>
      <c r="QY973" s="7"/>
      <c r="QZ973" s="7"/>
      <c r="RA973" s="7"/>
      <c r="RB973" s="7"/>
      <c r="RC973" s="7"/>
      <c r="RD973" s="7"/>
      <c r="RE973" s="7"/>
      <c r="RF973" s="7"/>
      <c r="RG973" s="7"/>
      <c r="RH973" s="7"/>
      <c r="RI973" s="7"/>
      <c r="RJ973" s="7"/>
      <c r="RK973" s="7"/>
      <c r="RL973" s="7"/>
      <c r="RM973" s="7"/>
      <c r="RN973" s="7"/>
      <c r="RO973" s="7"/>
      <c r="RP973" s="7"/>
      <c r="RQ973" s="7"/>
      <c r="RR973" s="7"/>
      <c r="RS973" s="7"/>
      <c r="RT973" s="7"/>
      <c r="RU973" s="7"/>
      <c r="RV973" s="7"/>
      <c r="RW973" s="7"/>
      <c r="RX973" s="7"/>
      <c r="RY973" s="7"/>
      <c r="RZ973" s="7"/>
      <c r="SA973" s="7"/>
      <c r="SB973" s="7"/>
      <c r="SC973" s="7"/>
      <c r="SD973" s="7"/>
      <c r="SE973" s="7"/>
      <c r="SF973" s="7"/>
      <c r="SG973" s="7"/>
      <c r="SH973" s="7"/>
      <c r="SI973" s="7"/>
      <c r="SJ973" s="7"/>
      <c r="SK973" s="7"/>
    </row>
    <row r="974" ht="14.2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  <c r="DT974" s="7"/>
      <c r="DU974" s="7"/>
      <c r="DV974" s="7"/>
      <c r="DW974" s="7"/>
      <c r="DX974" s="7"/>
      <c r="DY974" s="7"/>
      <c r="DZ974" s="7"/>
      <c r="EA974" s="7"/>
      <c r="EB974" s="7"/>
      <c r="EC974" s="7"/>
      <c r="ED974" s="7"/>
      <c r="EE974" s="7"/>
      <c r="EF974" s="7"/>
      <c r="EG974" s="7"/>
      <c r="EH974" s="7"/>
      <c r="EI974" s="7"/>
      <c r="EJ974" s="7"/>
      <c r="EK974" s="7"/>
      <c r="EL974" s="7"/>
      <c r="EM974" s="7"/>
      <c r="EN974" s="7"/>
      <c r="EO974" s="7"/>
      <c r="EP974" s="7"/>
      <c r="EQ974" s="7"/>
      <c r="ER974" s="7"/>
      <c r="ES974" s="7"/>
      <c r="ET974" s="7"/>
      <c r="EU974" s="7"/>
      <c r="EV974" s="7"/>
      <c r="EW974" s="7"/>
      <c r="EX974" s="7"/>
      <c r="EY974" s="7"/>
      <c r="EZ974" s="7"/>
      <c r="FA974" s="7"/>
      <c r="FB974" s="7"/>
      <c r="FC974" s="7"/>
      <c r="FD974" s="7"/>
      <c r="FE974" s="7"/>
      <c r="FF974" s="7"/>
      <c r="FG974" s="7"/>
      <c r="FH974" s="7"/>
      <c r="FI974" s="7"/>
      <c r="FJ974" s="7"/>
      <c r="FK974" s="7"/>
      <c r="FL974" s="7"/>
      <c r="FM974" s="7"/>
      <c r="FN974" s="7"/>
      <c r="FO974" s="7"/>
      <c r="FP974" s="7"/>
      <c r="FQ974" s="7"/>
      <c r="FR974" s="7"/>
      <c r="FS974" s="7"/>
      <c r="FT974" s="7"/>
      <c r="FU974" s="7"/>
      <c r="FV974" s="7"/>
      <c r="FW974" s="7"/>
      <c r="FX974" s="7"/>
      <c r="FY974" s="7"/>
      <c r="FZ974" s="7"/>
      <c r="GA974" s="7"/>
      <c r="GB974" s="7"/>
      <c r="GC974" s="7"/>
      <c r="GD974" s="7"/>
      <c r="GE974" s="7"/>
      <c r="GF974" s="7"/>
      <c r="GG974" s="7"/>
      <c r="GH974" s="7"/>
      <c r="GI974" s="7"/>
      <c r="GJ974" s="7"/>
      <c r="GK974" s="7"/>
      <c r="GL974" s="7"/>
      <c r="GM974" s="7"/>
      <c r="GN974" s="7"/>
      <c r="GO974" s="7"/>
      <c r="GP974" s="7"/>
      <c r="GQ974" s="7"/>
      <c r="GR974" s="7"/>
      <c r="GS974" s="7"/>
      <c r="GT974" s="7"/>
      <c r="GU974" s="7"/>
      <c r="GV974" s="7"/>
      <c r="GW974" s="7"/>
      <c r="GX974" s="7"/>
      <c r="GY974" s="7"/>
      <c r="GZ974" s="7"/>
      <c r="HA974" s="7"/>
      <c r="HB974" s="7"/>
      <c r="HC974" s="7"/>
      <c r="HD974" s="7"/>
      <c r="HE974" s="7"/>
      <c r="HF974" s="7"/>
      <c r="HG974" s="7"/>
      <c r="HH974" s="7"/>
      <c r="HI974" s="7"/>
      <c r="HJ974" s="7"/>
      <c r="HK974" s="7"/>
      <c r="HL974" s="7"/>
      <c r="HM974" s="7"/>
      <c r="HN974" s="7"/>
      <c r="HO974" s="7"/>
      <c r="HP974" s="7"/>
      <c r="HQ974" s="7"/>
      <c r="HR974" s="7"/>
      <c r="HS974" s="7"/>
      <c r="HT974" s="7"/>
      <c r="HU974" s="7"/>
      <c r="HV974" s="7"/>
      <c r="HW974" s="7"/>
      <c r="HX974" s="7"/>
      <c r="HY974" s="7"/>
      <c r="HZ974" s="7"/>
      <c r="IA974" s="7"/>
      <c r="IB974" s="7"/>
      <c r="IC974" s="7"/>
      <c r="ID974" s="7"/>
      <c r="IE974" s="7"/>
      <c r="IF974" s="7"/>
      <c r="IG974" s="7"/>
      <c r="IH974" s="7"/>
      <c r="II974" s="7"/>
      <c r="IJ974" s="7"/>
      <c r="IK974" s="7"/>
      <c r="IL974" s="7"/>
      <c r="IM974" s="7"/>
      <c r="IN974" s="7"/>
      <c r="IO974" s="7"/>
      <c r="IP974" s="7"/>
      <c r="IQ974" s="7"/>
      <c r="IR974" s="7"/>
      <c r="IS974" s="7"/>
      <c r="IT974" s="7"/>
      <c r="IU974" s="7"/>
      <c r="IV974" s="7"/>
      <c r="IW974" s="7"/>
      <c r="IX974" s="7"/>
      <c r="IY974" s="7"/>
      <c r="IZ974" s="7"/>
      <c r="JA974" s="7"/>
      <c r="JB974" s="7"/>
      <c r="JC974" s="7"/>
      <c r="JD974" s="7"/>
      <c r="JE974" s="7"/>
      <c r="JF974" s="7"/>
      <c r="JG974" s="7"/>
      <c r="JH974" s="7"/>
      <c r="JI974" s="7"/>
      <c r="JJ974" s="7"/>
      <c r="JK974" s="7"/>
      <c r="JL974" s="7"/>
      <c r="JM974" s="7"/>
      <c r="JN974" s="7"/>
      <c r="JO974" s="7"/>
      <c r="JP974" s="7"/>
      <c r="JQ974" s="7"/>
      <c r="JR974" s="7"/>
      <c r="JS974" s="7"/>
      <c r="JT974" s="7"/>
      <c r="JU974" s="7"/>
      <c r="JV974" s="7"/>
      <c r="JW974" s="7"/>
      <c r="JX974" s="7"/>
      <c r="JY974" s="7"/>
      <c r="JZ974" s="7"/>
      <c r="KA974" s="7"/>
      <c r="KB974" s="7"/>
      <c r="KC974" s="7"/>
      <c r="KD974" s="7"/>
      <c r="KE974" s="7"/>
      <c r="KF974" s="7"/>
      <c r="KG974" s="7"/>
      <c r="KH974" s="7"/>
      <c r="KI974" s="7"/>
      <c r="KJ974" s="7"/>
      <c r="KK974" s="7"/>
      <c r="KL974" s="7"/>
      <c r="KM974" s="7"/>
      <c r="KN974" s="7"/>
      <c r="KO974" s="7"/>
      <c r="KP974" s="7"/>
      <c r="KQ974" s="7"/>
      <c r="KR974" s="7"/>
      <c r="KS974" s="7"/>
      <c r="KT974" s="7"/>
      <c r="KU974" s="7"/>
      <c r="KV974" s="7"/>
      <c r="KW974" s="7"/>
      <c r="KX974" s="7"/>
      <c r="KY974" s="7"/>
      <c r="KZ974" s="7"/>
      <c r="LA974" s="7"/>
      <c r="LB974" s="7"/>
      <c r="LC974" s="7"/>
      <c r="LD974" s="7"/>
      <c r="LE974" s="7"/>
      <c r="LF974" s="7"/>
      <c r="LG974" s="7"/>
      <c r="LH974" s="7"/>
      <c r="LI974" s="7"/>
      <c r="LJ974" s="7"/>
      <c r="LK974" s="7"/>
      <c r="LL974" s="7"/>
      <c r="LM974" s="7"/>
      <c r="LN974" s="7"/>
      <c r="LO974" s="7"/>
      <c r="LP974" s="7"/>
      <c r="LQ974" s="7"/>
      <c r="LR974" s="7"/>
      <c r="LS974" s="7"/>
      <c r="LT974" s="7"/>
      <c r="LU974" s="7"/>
      <c r="LV974" s="7"/>
      <c r="LW974" s="7"/>
      <c r="LX974" s="7"/>
      <c r="LY974" s="7"/>
      <c r="LZ974" s="7"/>
      <c r="MA974" s="7"/>
      <c r="MB974" s="7"/>
      <c r="MC974" s="7"/>
      <c r="MD974" s="7"/>
      <c r="ME974" s="7"/>
      <c r="MF974" s="7"/>
      <c r="MG974" s="7"/>
      <c r="MH974" s="7"/>
      <c r="MI974" s="7"/>
      <c r="MJ974" s="7"/>
      <c r="MK974" s="7"/>
      <c r="ML974" s="7"/>
      <c r="MM974" s="7"/>
      <c r="MN974" s="7"/>
      <c r="MO974" s="7"/>
      <c r="MP974" s="7"/>
      <c r="MQ974" s="7"/>
      <c r="MR974" s="7"/>
      <c r="MS974" s="7"/>
      <c r="MT974" s="7"/>
      <c r="MU974" s="7"/>
      <c r="MV974" s="7"/>
      <c r="MW974" s="7"/>
      <c r="MX974" s="7"/>
      <c r="MY974" s="7"/>
      <c r="MZ974" s="7"/>
      <c r="NA974" s="7"/>
      <c r="NB974" s="7"/>
      <c r="NC974" s="7"/>
      <c r="ND974" s="7"/>
      <c r="NE974" s="7"/>
      <c r="NF974" s="7"/>
      <c r="NG974" s="7"/>
      <c r="NH974" s="7"/>
      <c r="NI974" s="7"/>
      <c r="NJ974" s="7"/>
      <c r="NK974" s="7"/>
      <c r="NL974" s="7"/>
      <c r="NM974" s="7"/>
      <c r="NN974" s="7"/>
      <c r="NO974" s="7"/>
      <c r="NP974" s="7"/>
      <c r="NQ974" s="7"/>
      <c r="NR974" s="7"/>
      <c r="NS974" s="7"/>
      <c r="NT974" s="7"/>
      <c r="NU974" s="7"/>
      <c r="NV974" s="7"/>
      <c r="NW974" s="7"/>
      <c r="NX974" s="7"/>
      <c r="NY974" s="7"/>
      <c r="NZ974" s="7"/>
      <c r="OA974" s="7"/>
      <c r="OB974" s="7"/>
      <c r="OC974" s="7"/>
      <c r="OD974" s="7"/>
      <c r="OE974" s="7"/>
      <c r="OF974" s="7"/>
      <c r="OG974" s="7"/>
      <c r="OH974" s="7"/>
      <c r="OI974" s="7"/>
      <c r="OJ974" s="7"/>
      <c r="OK974" s="7"/>
      <c r="OL974" s="7"/>
      <c r="OM974" s="7"/>
      <c r="ON974" s="7"/>
      <c r="OO974" s="7"/>
      <c r="OP974" s="7"/>
      <c r="OQ974" s="7"/>
      <c r="OR974" s="7"/>
      <c r="OS974" s="7"/>
      <c r="OT974" s="7"/>
      <c r="OU974" s="7"/>
      <c r="OV974" s="7"/>
      <c r="OW974" s="7"/>
      <c r="OX974" s="7"/>
      <c r="OY974" s="7"/>
      <c r="OZ974" s="7"/>
      <c r="PA974" s="7"/>
      <c r="PB974" s="7"/>
      <c r="PC974" s="7"/>
      <c r="PD974" s="7"/>
      <c r="PE974" s="7"/>
      <c r="PF974" s="7"/>
      <c r="PG974" s="7"/>
      <c r="PH974" s="7"/>
      <c r="PI974" s="7"/>
      <c r="PJ974" s="7"/>
      <c r="PK974" s="7"/>
      <c r="PL974" s="7"/>
      <c r="PM974" s="7"/>
      <c r="PN974" s="7"/>
      <c r="PO974" s="7"/>
      <c r="PP974" s="7"/>
      <c r="PQ974" s="7"/>
      <c r="PR974" s="7"/>
      <c r="PS974" s="7"/>
      <c r="PT974" s="7"/>
      <c r="PU974" s="7"/>
      <c r="PV974" s="7"/>
      <c r="PW974" s="7"/>
      <c r="PX974" s="7"/>
      <c r="PY974" s="7"/>
      <c r="PZ974" s="7"/>
      <c r="QA974" s="7"/>
      <c r="QB974" s="7"/>
      <c r="QC974" s="7"/>
      <c r="QD974" s="7"/>
      <c r="QE974" s="7"/>
      <c r="QF974" s="7"/>
      <c r="QG974" s="7"/>
      <c r="QH974" s="7"/>
      <c r="QI974" s="7"/>
      <c r="QJ974" s="7"/>
      <c r="QK974" s="7"/>
      <c r="QL974" s="7"/>
      <c r="QM974" s="7"/>
      <c r="QN974" s="7"/>
      <c r="QO974" s="7"/>
      <c r="QP974" s="7"/>
      <c r="QQ974" s="7"/>
      <c r="QR974" s="7"/>
      <c r="QS974" s="7"/>
      <c r="QT974" s="7"/>
      <c r="QU974" s="7"/>
      <c r="QV974" s="7"/>
      <c r="QW974" s="7"/>
      <c r="QX974" s="7"/>
      <c r="QY974" s="7"/>
      <c r="QZ974" s="7"/>
      <c r="RA974" s="7"/>
      <c r="RB974" s="7"/>
      <c r="RC974" s="7"/>
      <c r="RD974" s="7"/>
      <c r="RE974" s="7"/>
      <c r="RF974" s="7"/>
      <c r="RG974" s="7"/>
      <c r="RH974" s="7"/>
      <c r="RI974" s="7"/>
      <c r="RJ974" s="7"/>
      <c r="RK974" s="7"/>
      <c r="RL974" s="7"/>
      <c r="RM974" s="7"/>
      <c r="RN974" s="7"/>
      <c r="RO974" s="7"/>
      <c r="RP974" s="7"/>
      <c r="RQ974" s="7"/>
      <c r="RR974" s="7"/>
      <c r="RS974" s="7"/>
      <c r="RT974" s="7"/>
      <c r="RU974" s="7"/>
      <c r="RV974" s="7"/>
      <c r="RW974" s="7"/>
      <c r="RX974" s="7"/>
      <c r="RY974" s="7"/>
      <c r="RZ974" s="7"/>
      <c r="SA974" s="7"/>
      <c r="SB974" s="7"/>
      <c r="SC974" s="7"/>
      <c r="SD974" s="7"/>
      <c r="SE974" s="7"/>
      <c r="SF974" s="7"/>
      <c r="SG974" s="7"/>
      <c r="SH974" s="7"/>
      <c r="SI974" s="7"/>
      <c r="SJ974" s="7"/>
      <c r="SK974" s="7"/>
    </row>
    <row r="975" ht="14.2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  <c r="DT975" s="7"/>
      <c r="DU975" s="7"/>
      <c r="DV975" s="7"/>
      <c r="DW975" s="7"/>
      <c r="DX975" s="7"/>
      <c r="DY975" s="7"/>
      <c r="DZ975" s="7"/>
      <c r="EA975" s="7"/>
      <c r="EB975" s="7"/>
      <c r="EC975" s="7"/>
      <c r="ED975" s="7"/>
      <c r="EE975" s="7"/>
      <c r="EF975" s="7"/>
      <c r="EG975" s="7"/>
      <c r="EH975" s="7"/>
      <c r="EI975" s="7"/>
      <c r="EJ975" s="7"/>
      <c r="EK975" s="7"/>
      <c r="EL975" s="7"/>
      <c r="EM975" s="7"/>
      <c r="EN975" s="7"/>
      <c r="EO975" s="7"/>
      <c r="EP975" s="7"/>
      <c r="EQ975" s="7"/>
      <c r="ER975" s="7"/>
      <c r="ES975" s="7"/>
      <c r="ET975" s="7"/>
      <c r="EU975" s="7"/>
      <c r="EV975" s="7"/>
      <c r="EW975" s="7"/>
      <c r="EX975" s="7"/>
      <c r="EY975" s="7"/>
      <c r="EZ975" s="7"/>
      <c r="FA975" s="7"/>
      <c r="FB975" s="7"/>
      <c r="FC975" s="7"/>
      <c r="FD975" s="7"/>
      <c r="FE975" s="7"/>
      <c r="FF975" s="7"/>
      <c r="FG975" s="7"/>
      <c r="FH975" s="7"/>
      <c r="FI975" s="7"/>
      <c r="FJ975" s="7"/>
      <c r="FK975" s="7"/>
      <c r="FL975" s="7"/>
      <c r="FM975" s="7"/>
      <c r="FN975" s="7"/>
      <c r="FO975" s="7"/>
      <c r="FP975" s="7"/>
      <c r="FQ975" s="7"/>
      <c r="FR975" s="7"/>
      <c r="FS975" s="7"/>
      <c r="FT975" s="7"/>
      <c r="FU975" s="7"/>
      <c r="FV975" s="7"/>
      <c r="FW975" s="7"/>
      <c r="FX975" s="7"/>
      <c r="FY975" s="7"/>
      <c r="FZ975" s="7"/>
      <c r="GA975" s="7"/>
      <c r="GB975" s="7"/>
      <c r="GC975" s="7"/>
      <c r="GD975" s="7"/>
      <c r="GE975" s="7"/>
      <c r="GF975" s="7"/>
      <c r="GG975" s="7"/>
      <c r="GH975" s="7"/>
      <c r="GI975" s="7"/>
      <c r="GJ975" s="7"/>
      <c r="GK975" s="7"/>
      <c r="GL975" s="7"/>
      <c r="GM975" s="7"/>
      <c r="GN975" s="7"/>
      <c r="GO975" s="7"/>
      <c r="GP975" s="7"/>
      <c r="GQ975" s="7"/>
      <c r="GR975" s="7"/>
      <c r="GS975" s="7"/>
      <c r="GT975" s="7"/>
      <c r="GU975" s="7"/>
      <c r="GV975" s="7"/>
      <c r="GW975" s="7"/>
      <c r="GX975" s="7"/>
      <c r="GY975" s="7"/>
      <c r="GZ975" s="7"/>
      <c r="HA975" s="7"/>
      <c r="HB975" s="7"/>
      <c r="HC975" s="7"/>
      <c r="HD975" s="7"/>
      <c r="HE975" s="7"/>
      <c r="HF975" s="7"/>
      <c r="HG975" s="7"/>
      <c r="HH975" s="7"/>
      <c r="HI975" s="7"/>
      <c r="HJ975" s="7"/>
      <c r="HK975" s="7"/>
      <c r="HL975" s="7"/>
      <c r="HM975" s="7"/>
      <c r="HN975" s="7"/>
      <c r="HO975" s="7"/>
      <c r="HP975" s="7"/>
      <c r="HQ975" s="7"/>
      <c r="HR975" s="7"/>
      <c r="HS975" s="7"/>
      <c r="HT975" s="7"/>
      <c r="HU975" s="7"/>
      <c r="HV975" s="7"/>
      <c r="HW975" s="7"/>
      <c r="HX975" s="7"/>
      <c r="HY975" s="7"/>
      <c r="HZ975" s="7"/>
      <c r="IA975" s="7"/>
      <c r="IB975" s="7"/>
      <c r="IC975" s="7"/>
      <c r="ID975" s="7"/>
      <c r="IE975" s="7"/>
      <c r="IF975" s="7"/>
      <c r="IG975" s="7"/>
      <c r="IH975" s="7"/>
      <c r="II975" s="7"/>
      <c r="IJ975" s="7"/>
      <c r="IK975" s="7"/>
      <c r="IL975" s="7"/>
      <c r="IM975" s="7"/>
      <c r="IN975" s="7"/>
      <c r="IO975" s="7"/>
      <c r="IP975" s="7"/>
      <c r="IQ975" s="7"/>
      <c r="IR975" s="7"/>
      <c r="IS975" s="7"/>
      <c r="IT975" s="7"/>
      <c r="IU975" s="7"/>
      <c r="IV975" s="7"/>
      <c r="IW975" s="7"/>
      <c r="IX975" s="7"/>
      <c r="IY975" s="7"/>
      <c r="IZ975" s="7"/>
      <c r="JA975" s="7"/>
      <c r="JB975" s="7"/>
      <c r="JC975" s="7"/>
      <c r="JD975" s="7"/>
      <c r="JE975" s="7"/>
      <c r="JF975" s="7"/>
      <c r="JG975" s="7"/>
      <c r="JH975" s="7"/>
      <c r="JI975" s="7"/>
      <c r="JJ975" s="7"/>
      <c r="JK975" s="7"/>
      <c r="JL975" s="7"/>
      <c r="JM975" s="7"/>
      <c r="JN975" s="7"/>
      <c r="JO975" s="7"/>
      <c r="JP975" s="7"/>
      <c r="JQ975" s="7"/>
      <c r="JR975" s="7"/>
      <c r="JS975" s="7"/>
      <c r="JT975" s="7"/>
      <c r="JU975" s="7"/>
      <c r="JV975" s="7"/>
      <c r="JW975" s="7"/>
      <c r="JX975" s="7"/>
      <c r="JY975" s="7"/>
      <c r="JZ975" s="7"/>
      <c r="KA975" s="7"/>
      <c r="KB975" s="7"/>
      <c r="KC975" s="7"/>
      <c r="KD975" s="7"/>
      <c r="KE975" s="7"/>
      <c r="KF975" s="7"/>
      <c r="KG975" s="7"/>
      <c r="KH975" s="7"/>
      <c r="KI975" s="7"/>
      <c r="KJ975" s="7"/>
      <c r="KK975" s="7"/>
      <c r="KL975" s="7"/>
      <c r="KM975" s="7"/>
      <c r="KN975" s="7"/>
      <c r="KO975" s="7"/>
      <c r="KP975" s="7"/>
      <c r="KQ975" s="7"/>
      <c r="KR975" s="7"/>
      <c r="KS975" s="7"/>
      <c r="KT975" s="7"/>
      <c r="KU975" s="7"/>
      <c r="KV975" s="7"/>
      <c r="KW975" s="7"/>
      <c r="KX975" s="7"/>
      <c r="KY975" s="7"/>
      <c r="KZ975" s="7"/>
      <c r="LA975" s="7"/>
      <c r="LB975" s="7"/>
      <c r="LC975" s="7"/>
      <c r="LD975" s="7"/>
      <c r="LE975" s="7"/>
      <c r="LF975" s="7"/>
      <c r="LG975" s="7"/>
      <c r="LH975" s="7"/>
      <c r="LI975" s="7"/>
      <c r="LJ975" s="7"/>
      <c r="LK975" s="7"/>
      <c r="LL975" s="7"/>
      <c r="LM975" s="7"/>
      <c r="LN975" s="7"/>
      <c r="LO975" s="7"/>
      <c r="LP975" s="7"/>
      <c r="LQ975" s="7"/>
      <c r="LR975" s="7"/>
      <c r="LS975" s="7"/>
      <c r="LT975" s="7"/>
      <c r="LU975" s="7"/>
      <c r="LV975" s="7"/>
      <c r="LW975" s="7"/>
      <c r="LX975" s="7"/>
      <c r="LY975" s="7"/>
      <c r="LZ975" s="7"/>
      <c r="MA975" s="7"/>
      <c r="MB975" s="7"/>
      <c r="MC975" s="7"/>
      <c r="MD975" s="7"/>
      <c r="ME975" s="7"/>
      <c r="MF975" s="7"/>
      <c r="MG975" s="7"/>
      <c r="MH975" s="7"/>
      <c r="MI975" s="7"/>
      <c r="MJ975" s="7"/>
      <c r="MK975" s="7"/>
      <c r="ML975" s="7"/>
      <c r="MM975" s="7"/>
      <c r="MN975" s="7"/>
      <c r="MO975" s="7"/>
      <c r="MP975" s="7"/>
      <c r="MQ975" s="7"/>
      <c r="MR975" s="7"/>
      <c r="MS975" s="7"/>
      <c r="MT975" s="7"/>
      <c r="MU975" s="7"/>
      <c r="MV975" s="7"/>
      <c r="MW975" s="7"/>
      <c r="MX975" s="7"/>
      <c r="MY975" s="7"/>
      <c r="MZ975" s="7"/>
      <c r="NA975" s="7"/>
      <c r="NB975" s="7"/>
      <c r="NC975" s="7"/>
      <c r="ND975" s="7"/>
      <c r="NE975" s="7"/>
      <c r="NF975" s="7"/>
      <c r="NG975" s="7"/>
      <c r="NH975" s="7"/>
      <c r="NI975" s="7"/>
      <c r="NJ975" s="7"/>
      <c r="NK975" s="7"/>
      <c r="NL975" s="7"/>
      <c r="NM975" s="7"/>
      <c r="NN975" s="7"/>
      <c r="NO975" s="7"/>
      <c r="NP975" s="7"/>
      <c r="NQ975" s="7"/>
      <c r="NR975" s="7"/>
      <c r="NS975" s="7"/>
      <c r="NT975" s="7"/>
      <c r="NU975" s="7"/>
      <c r="NV975" s="7"/>
      <c r="NW975" s="7"/>
      <c r="NX975" s="7"/>
      <c r="NY975" s="7"/>
      <c r="NZ975" s="7"/>
      <c r="OA975" s="7"/>
      <c r="OB975" s="7"/>
      <c r="OC975" s="7"/>
      <c r="OD975" s="7"/>
      <c r="OE975" s="7"/>
      <c r="OF975" s="7"/>
      <c r="OG975" s="7"/>
      <c r="OH975" s="7"/>
      <c r="OI975" s="7"/>
      <c r="OJ975" s="7"/>
      <c r="OK975" s="7"/>
      <c r="OL975" s="7"/>
      <c r="OM975" s="7"/>
      <c r="ON975" s="7"/>
      <c r="OO975" s="7"/>
      <c r="OP975" s="7"/>
      <c r="OQ975" s="7"/>
      <c r="OR975" s="7"/>
      <c r="OS975" s="7"/>
      <c r="OT975" s="7"/>
      <c r="OU975" s="7"/>
      <c r="OV975" s="7"/>
      <c r="OW975" s="7"/>
      <c r="OX975" s="7"/>
      <c r="OY975" s="7"/>
      <c r="OZ975" s="7"/>
      <c r="PA975" s="7"/>
      <c r="PB975" s="7"/>
      <c r="PC975" s="7"/>
      <c r="PD975" s="7"/>
      <c r="PE975" s="7"/>
      <c r="PF975" s="7"/>
      <c r="PG975" s="7"/>
      <c r="PH975" s="7"/>
      <c r="PI975" s="7"/>
      <c r="PJ975" s="7"/>
      <c r="PK975" s="7"/>
      <c r="PL975" s="7"/>
      <c r="PM975" s="7"/>
      <c r="PN975" s="7"/>
      <c r="PO975" s="7"/>
      <c r="PP975" s="7"/>
      <c r="PQ975" s="7"/>
      <c r="PR975" s="7"/>
      <c r="PS975" s="7"/>
      <c r="PT975" s="7"/>
      <c r="PU975" s="7"/>
      <c r="PV975" s="7"/>
      <c r="PW975" s="7"/>
      <c r="PX975" s="7"/>
      <c r="PY975" s="7"/>
      <c r="PZ975" s="7"/>
      <c r="QA975" s="7"/>
      <c r="QB975" s="7"/>
      <c r="QC975" s="7"/>
      <c r="QD975" s="7"/>
      <c r="QE975" s="7"/>
      <c r="QF975" s="7"/>
      <c r="QG975" s="7"/>
      <c r="QH975" s="7"/>
      <c r="QI975" s="7"/>
      <c r="QJ975" s="7"/>
      <c r="QK975" s="7"/>
      <c r="QL975" s="7"/>
      <c r="QM975" s="7"/>
      <c r="QN975" s="7"/>
      <c r="QO975" s="7"/>
      <c r="QP975" s="7"/>
      <c r="QQ975" s="7"/>
      <c r="QR975" s="7"/>
      <c r="QS975" s="7"/>
      <c r="QT975" s="7"/>
      <c r="QU975" s="7"/>
      <c r="QV975" s="7"/>
      <c r="QW975" s="7"/>
      <c r="QX975" s="7"/>
      <c r="QY975" s="7"/>
      <c r="QZ975" s="7"/>
      <c r="RA975" s="7"/>
      <c r="RB975" s="7"/>
      <c r="RC975" s="7"/>
      <c r="RD975" s="7"/>
      <c r="RE975" s="7"/>
      <c r="RF975" s="7"/>
      <c r="RG975" s="7"/>
      <c r="RH975" s="7"/>
      <c r="RI975" s="7"/>
      <c r="RJ975" s="7"/>
      <c r="RK975" s="7"/>
      <c r="RL975" s="7"/>
      <c r="RM975" s="7"/>
      <c r="RN975" s="7"/>
      <c r="RO975" s="7"/>
      <c r="RP975" s="7"/>
      <c r="RQ975" s="7"/>
      <c r="RR975" s="7"/>
      <c r="RS975" s="7"/>
      <c r="RT975" s="7"/>
      <c r="RU975" s="7"/>
      <c r="RV975" s="7"/>
      <c r="RW975" s="7"/>
      <c r="RX975" s="7"/>
      <c r="RY975" s="7"/>
      <c r="RZ975" s="7"/>
      <c r="SA975" s="7"/>
      <c r="SB975" s="7"/>
      <c r="SC975" s="7"/>
      <c r="SD975" s="7"/>
      <c r="SE975" s="7"/>
      <c r="SF975" s="7"/>
      <c r="SG975" s="7"/>
      <c r="SH975" s="7"/>
      <c r="SI975" s="7"/>
      <c r="SJ975" s="7"/>
      <c r="SK975" s="7"/>
    </row>
    <row r="976" ht="14.2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  <c r="DT976" s="7"/>
      <c r="DU976" s="7"/>
      <c r="DV976" s="7"/>
      <c r="DW976" s="7"/>
      <c r="DX976" s="7"/>
      <c r="DY976" s="7"/>
      <c r="DZ976" s="7"/>
      <c r="EA976" s="7"/>
      <c r="EB976" s="7"/>
      <c r="EC976" s="7"/>
      <c r="ED976" s="7"/>
      <c r="EE976" s="7"/>
      <c r="EF976" s="7"/>
      <c r="EG976" s="7"/>
      <c r="EH976" s="7"/>
      <c r="EI976" s="7"/>
      <c r="EJ976" s="7"/>
      <c r="EK976" s="7"/>
      <c r="EL976" s="7"/>
      <c r="EM976" s="7"/>
      <c r="EN976" s="7"/>
      <c r="EO976" s="7"/>
      <c r="EP976" s="7"/>
      <c r="EQ976" s="7"/>
      <c r="ER976" s="7"/>
      <c r="ES976" s="7"/>
      <c r="ET976" s="7"/>
      <c r="EU976" s="7"/>
      <c r="EV976" s="7"/>
      <c r="EW976" s="7"/>
      <c r="EX976" s="7"/>
      <c r="EY976" s="7"/>
      <c r="EZ976" s="7"/>
      <c r="FA976" s="7"/>
      <c r="FB976" s="7"/>
      <c r="FC976" s="7"/>
      <c r="FD976" s="7"/>
      <c r="FE976" s="7"/>
      <c r="FF976" s="7"/>
      <c r="FG976" s="7"/>
      <c r="FH976" s="7"/>
      <c r="FI976" s="7"/>
      <c r="FJ976" s="7"/>
      <c r="FK976" s="7"/>
      <c r="FL976" s="7"/>
      <c r="FM976" s="7"/>
      <c r="FN976" s="7"/>
      <c r="FO976" s="7"/>
      <c r="FP976" s="7"/>
      <c r="FQ976" s="7"/>
      <c r="FR976" s="7"/>
      <c r="FS976" s="7"/>
      <c r="FT976" s="7"/>
      <c r="FU976" s="7"/>
      <c r="FV976" s="7"/>
      <c r="FW976" s="7"/>
      <c r="FX976" s="7"/>
      <c r="FY976" s="7"/>
      <c r="FZ976" s="7"/>
      <c r="GA976" s="7"/>
      <c r="GB976" s="7"/>
      <c r="GC976" s="7"/>
      <c r="GD976" s="7"/>
      <c r="GE976" s="7"/>
      <c r="GF976" s="7"/>
      <c r="GG976" s="7"/>
      <c r="GH976" s="7"/>
      <c r="GI976" s="7"/>
      <c r="GJ976" s="7"/>
      <c r="GK976" s="7"/>
      <c r="GL976" s="7"/>
      <c r="GM976" s="7"/>
      <c r="GN976" s="7"/>
      <c r="GO976" s="7"/>
      <c r="GP976" s="7"/>
      <c r="GQ976" s="7"/>
      <c r="GR976" s="7"/>
      <c r="GS976" s="7"/>
      <c r="GT976" s="7"/>
      <c r="GU976" s="7"/>
      <c r="GV976" s="7"/>
      <c r="GW976" s="7"/>
      <c r="GX976" s="7"/>
      <c r="GY976" s="7"/>
      <c r="GZ976" s="7"/>
      <c r="HA976" s="7"/>
      <c r="HB976" s="7"/>
      <c r="HC976" s="7"/>
      <c r="HD976" s="7"/>
      <c r="HE976" s="7"/>
      <c r="HF976" s="7"/>
      <c r="HG976" s="7"/>
      <c r="HH976" s="7"/>
      <c r="HI976" s="7"/>
      <c r="HJ976" s="7"/>
      <c r="HK976" s="7"/>
      <c r="HL976" s="7"/>
      <c r="HM976" s="7"/>
      <c r="HN976" s="7"/>
      <c r="HO976" s="7"/>
      <c r="HP976" s="7"/>
      <c r="HQ976" s="7"/>
      <c r="HR976" s="7"/>
      <c r="HS976" s="7"/>
      <c r="HT976" s="7"/>
      <c r="HU976" s="7"/>
      <c r="HV976" s="7"/>
      <c r="HW976" s="7"/>
      <c r="HX976" s="7"/>
      <c r="HY976" s="7"/>
      <c r="HZ976" s="7"/>
      <c r="IA976" s="7"/>
      <c r="IB976" s="7"/>
      <c r="IC976" s="7"/>
      <c r="ID976" s="7"/>
      <c r="IE976" s="7"/>
      <c r="IF976" s="7"/>
      <c r="IG976" s="7"/>
      <c r="IH976" s="7"/>
      <c r="II976" s="7"/>
      <c r="IJ976" s="7"/>
      <c r="IK976" s="7"/>
      <c r="IL976" s="7"/>
      <c r="IM976" s="7"/>
      <c r="IN976" s="7"/>
      <c r="IO976" s="7"/>
      <c r="IP976" s="7"/>
      <c r="IQ976" s="7"/>
      <c r="IR976" s="7"/>
      <c r="IS976" s="7"/>
      <c r="IT976" s="7"/>
      <c r="IU976" s="7"/>
      <c r="IV976" s="7"/>
      <c r="IW976" s="7"/>
      <c r="IX976" s="7"/>
      <c r="IY976" s="7"/>
      <c r="IZ976" s="7"/>
      <c r="JA976" s="7"/>
      <c r="JB976" s="7"/>
      <c r="JC976" s="7"/>
      <c r="JD976" s="7"/>
      <c r="JE976" s="7"/>
      <c r="JF976" s="7"/>
      <c r="JG976" s="7"/>
      <c r="JH976" s="7"/>
      <c r="JI976" s="7"/>
      <c r="JJ976" s="7"/>
      <c r="JK976" s="7"/>
      <c r="JL976" s="7"/>
      <c r="JM976" s="7"/>
      <c r="JN976" s="7"/>
      <c r="JO976" s="7"/>
      <c r="JP976" s="7"/>
      <c r="JQ976" s="7"/>
      <c r="JR976" s="7"/>
      <c r="JS976" s="7"/>
      <c r="JT976" s="7"/>
      <c r="JU976" s="7"/>
      <c r="JV976" s="7"/>
      <c r="JW976" s="7"/>
      <c r="JX976" s="7"/>
      <c r="JY976" s="7"/>
      <c r="JZ976" s="7"/>
      <c r="KA976" s="7"/>
      <c r="KB976" s="7"/>
      <c r="KC976" s="7"/>
      <c r="KD976" s="7"/>
      <c r="KE976" s="7"/>
      <c r="KF976" s="7"/>
      <c r="KG976" s="7"/>
      <c r="KH976" s="7"/>
      <c r="KI976" s="7"/>
      <c r="KJ976" s="7"/>
      <c r="KK976" s="7"/>
      <c r="KL976" s="7"/>
      <c r="KM976" s="7"/>
      <c r="KN976" s="7"/>
      <c r="KO976" s="7"/>
      <c r="KP976" s="7"/>
      <c r="KQ976" s="7"/>
      <c r="KR976" s="7"/>
      <c r="KS976" s="7"/>
      <c r="KT976" s="7"/>
      <c r="KU976" s="7"/>
      <c r="KV976" s="7"/>
      <c r="KW976" s="7"/>
      <c r="KX976" s="7"/>
      <c r="KY976" s="7"/>
      <c r="KZ976" s="7"/>
      <c r="LA976" s="7"/>
      <c r="LB976" s="7"/>
      <c r="LC976" s="7"/>
      <c r="LD976" s="7"/>
      <c r="LE976" s="7"/>
      <c r="LF976" s="7"/>
      <c r="LG976" s="7"/>
      <c r="LH976" s="7"/>
      <c r="LI976" s="7"/>
      <c r="LJ976" s="7"/>
      <c r="LK976" s="7"/>
      <c r="LL976" s="7"/>
      <c r="LM976" s="7"/>
      <c r="LN976" s="7"/>
      <c r="LO976" s="7"/>
      <c r="LP976" s="7"/>
      <c r="LQ976" s="7"/>
      <c r="LR976" s="7"/>
      <c r="LS976" s="7"/>
      <c r="LT976" s="7"/>
      <c r="LU976" s="7"/>
      <c r="LV976" s="7"/>
      <c r="LW976" s="7"/>
      <c r="LX976" s="7"/>
      <c r="LY976" s="7"/>
      <c r="LZ976" s="7"/>
      <c r="MA976" s="7"/>
      <c r="MB976" s="7"/>
      <c r="MC976" s="7"/>
      <c r="MD976" s="7"/>
      <c r="ME976" s="7"/>
      <c r="MF976" s="7"/>
      <c r="MG976" s="7"/>
      <c r="MH976" s="7"/>
      <c r="MI976" s="7"/>
      <c r="MJ976" s="7"/>
      <c r="MK976" s="7"/>
      <c r="ML976" s="7"/>
      <c r="MM976" s="7"/>
      <c r="MN976" s="7"/>
      <c r="MO976" s="7"/>
      <c r="MP976" s="7"/>
      <c r="MQ976" s="7"/>
      <c r="MR976" s="7"/>
      <c r="MS976" s="7"/>
      <c r="MT976" s="7"/>
      <c r="MU976" s="7"/>
      <c r="MV976" s="7"/>
      <c r="MW976" s="7"/>
      <c r="MX976" s="7"/>
      <c r="MY976" s="7"/>
      <c r="MZ976" s="7"/>
      <c r="NA976" s="7"/>
      <c r="NB976" s="7"/>
      <c r="NC976" s="7"/>
      <c r="ND976" s="7"/>
      <c r="NE976" s="7"/>
      <c r="NF976" s="7"/>
      <c r="NG976" s="7"/>
      <c r="NH976" s="7"/>
      <c r="NI976" s="7"/>
      <c r="NJ976" s="7"/>
      <c r="NK976" s="7"/>
      <c r="NL976" s="7"/>
      <c r="NM976" s="7"/>
      <c r="NN976" s="7"/>
      <c r="NO976" s="7"/>
      <c r="NP976" s="7"/>
      <c r="NQ976" s="7"/>
      <c r="NR976" s="7"/>
      <c r="NS976" s="7"/>
      <c r="NT976" s="7"/>
      <c r="NU976" s="7"/>
      <c r="NV976" s="7"/>
      <c r="NW976" s="7"/>
      <c r="NX976" s="7"/>
      <c r="NY976" s="7"/>
      <c r="NZ976" s="7"/>
      <c r="OA976" s="7"/>
      <c r="OB976" s="7"/>
      <c r="OC976" s="7"/>
      <c r="OD976" s="7"/>
      <c r="OE976" s="7"/>
      <c r="OF976" s="7"/>
      <c r="OG976" s="7"/>
      <c r="OH976" s="7"/>
      <c r="OI976" s="7"/>
      <c r="OJ976" s="7"/>
      <c r="OK976" s="7"/>
      <c r="OL976" s="7"/>
      <c r="OM976" s="7"/>
      <c r="ON976" s="7"/>
      <c r="OO976" s="7"/>
      <c r="OP976" s="7"/>
      <c r="OQ976" s="7"/>
      <c r="OR976" s="7"/>
      <c r="OS976" s="7"/>
      <c r="OT976" s="7"/>
      <c r="OU976" s="7"/>
      <c r="OV976" s="7"/>
      <c r="OW976" s="7"/>
      <c r="OX976" s="7"/>
      <c r="OY976" s="7"/>
      <c r="OZ976" s="7"/>
      <c r="PA976" s="7"/>
      <c r="PB976" s="7"/>
      <c r="PC976" s="7"/>
      <c r="PD976" s="7"/>
      <c r="PE976" s="7"/>
      <c r="PF976" s="7"/>
      <c r="PG976" s="7"/>
      <c r="PH976" s="7"/>
      <c r="PI976" s="7"/>
      <c r="PJ976" s="7"/>
      <c r="PK976" s="7"/>
      <c r="PL976" s="7"/>
      <c r="PM976" s="7"/>
      <c r="PN976" s="7"/>
      <c r="PO976" s="7"/>
      <c r="PP976" s="7"/>
      <c r="PQ976" s="7"/>
      <c r="PR976" s="7"/>
      <c r="PS976" s="7"/>
      <c r="PT976" s="7"/>
      <c r="PU976" s="7"/>
      <c r="PV976" s="7"/>
      <c r="PW976" s="7"/>
      <c r="PX976" s="7"/>
      <c r="PY976" s="7"/>
      <c r="PZ976" s="7"/>
      <c r="QA976" s="7"/>
      <c r="QB976" s="7"/>
      <c r="QC976" s="7"/>
      <c r="QD976" s="7"/>
      <c r="QE976" s="7"/>
      <c r="QF976" s="7"/>
      <c r="QG976" s="7"/>
      <c r="QH976" s="7"/>
      <c r="QI976" s="7"/>
      <c r="QJ976" s="7"/>
      <c r="QK976" s="7"/>
      <c r="QL976" s="7"/>
      <c r="QM976" s="7"/>
      <c r="QN976" s="7"/>
      <c r="QO976" s="7"/>
      <c r="QP976" s="7"/>
      <c r="QQ976" s="7"/>
      <c r="QR976" s="7"/>
      <c r="QS976" s="7"/>
      <c r="QT976" s="7"/>
      <c r="QU976" s="7"/>
      <c r="QV976" s="7"/>
      <c r="QW976" s="7"/>
      <c r="QX976" s="7"/>
      <c r="QY976" s="7"/>
      <c r="QZ976" s="7"/>
      <c r="RA976" s="7"/>
      <c r="RB976" s="7"/>
      <c r="RC976" s="7"/>
      <c r="RD976" s="7"/>
      <c r="RE976" s="7"/>
      <c r="RF976" s="7"/>
      <c r="RG976" s="7"/>
      <c r="RH976" s="7"/>
      <c r="RI976" s="7"/>
      <c r="RJ976" s="7"/>
      <c r="RK976" s="7"/>
      <c r="RL976" s="7"/>
      <c r="RM976" s="7"/>
      <c r="RN976" s="7"/>
      <c r="RO976" s="7"/>
      <c r="RP976" s="7"/>
      <c r="RQ976" s="7"/>
      <c r="RR976" s="7"/>
      <c r="RS976" s="7"/>
      <c r="RT976" s="7"/>
      <c r="RU976" s="7"/>
      <c r="RV976" s="7"/>
      <c r="RW976" s="7"/>
      <c r="RX976" s="7"/>
      <c r="RY976" s="7"/>
      <c r="RZ976" s="7"/>
      <c r="SA976" s="7"/>
      <c r="SB976" s="7"/>
      <c r="SC976" s="7"/>
      <c r="SD976" s="7"/>
      <c r="SE976" s="7"/>
      <c r="SF976" s="7"/>
      <c r="SG976" s="7"/>
      <c r="SH976" s="7"/>
      <c r="SI976" s="7"/>
      <c r="SJ976" s="7"/>
      <c r="SK976" s="7"/>
    </row>
    <row r="977" ht="14.2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  <c r="DT977" s="7"/>
      <c r="DU977" s="7"/>
      <c r="DV977" s="7"/>
      <c r="DW977" s="7"/>
      <c r="DX977" s="7"/>
      <c r="DY977" s="7"/>
      <c r="DZ977" s="7"/>
      <c r="EA977" s="7"/>
      <c r="EB977" s="7"/>
      <c r="EC977" s="7"/>
      <c r="ED977" s="7"/>
      <c r="EE977" s="7"/>
      <c r="EF977" s="7"/>
      <c r="EG977" s="7"/>
      <c r="EH977" s="7"/>
      <c r="EI977" s="7"/>
      <c r="EJ977" s="7"/>
      <c r="EK977" s="7"/>
      <c r="EL977" s="7"/>
      <c r="EM977" s="7"/>
      <c r="EN977" s="7"/>
      <c r="EO977" s="7"/>
      <c r="EP977" s="7"/>
      <c r="EQ977" s="7"/>
      <c r="ER977" s="7"/>
      <c r="ES977" s="7"/>
      <c r="ET977" s="7"/>
      <c r="EU977" s="7"/>
      <c r="EV977" s="7"/>
      <c r="EW977" s="7"/>
      <c r="EX977" s="7"/>
      <c r="EY977" s="7"/>
      <c r="EZ977" s="7"/>
      <c r="FA977" s="7"/>
      <c r="FB977" s="7"/>
      <c r="FC977" s="7"/>
      <c r="FD977" s="7"/>
      <c r="FE977" s="7"/>
      <c r="FF977" s="7"/>
      <c r="FG977" s="7"/>
      <c r="FH977" s="7"/>
      <c r="FI977" s="7"/>
      <c r="FJ977" s="7"/>
      <c r="FK977" s="7"/>
      <c r="FL977" s="7"/>
      <c r="FM977" s="7"/>
      <c r="FN977" s="7"/>
      <c r="FO977" s="7"/>
      <c r="FP977" s="7"/>
      <c r="FQ977" s="7"/>
      <c r="FR977" s="7"/>
      <c r="FS977" s="7"/>
      <c r="FT977" s="7"/>
      <c r="FU977" s="7"/>
      <c r="FV977" s="7"/>
      <c r="FW977" s="7"/>
      <c r="FX977" s="7"/>
      <c r="FY977" s="7"/>
      <c r="FZ977" s="7"/>
      <c r="GA977" s="7"/>
      <c r="GB977" s="7"/>
      <c r="GC977" s="7"/>
      <c r="GD977" s="7"/>
      <c r="GE977" s="7"/>
      <c r="GF977" s="7"/>
      <c r="GG977" s="7"/>
      <c r="GH977" s="7"/>
      <c r="GI977" s="7"/>
      <c r="GJ977" s="7"/>
      <c r="GK977" s="7"/>
      <c r="GL977" s="7"/>
      <c r="GM977" s="7"/>
      <c r="GN977" s="7"/>
      <c r="GO977" s="7"/>
      <c r="GP977" s="7"/>
      <c r="GQ977" s="7"/>
      <c r="GR977" s="7"/>
      <c r="GS977" s="7"/>
      <c r="GT977" s="7"/>
      <c r="GU977" s="7"/>
      <c r="GV977" s="7"/>
      <c r="GW977" s="7"/>
      <c r="GX977" s="7"/>
      <c r="GY977" s="7"/>
      <c r="GZ977" s="7"/>
      <c r="HA977" s="7"/>
      <c r="HB977" s="7"/>
      <c r="HC977" s="7"/>
      <c r="HD977" s="7"/>
      <c r="HE977" s="7"/>
      <c r="HF977" s="7"/>
      <c r="HG977" s="7"/>
      <c r="HH977" s="7"/>
      <c r="HI977" s="7"/>
      <c r="HJ977" s="7"/>
      <c r="HK977" s="7"/>
      <c r="HL977" s="7"/>
      <c r="HM977" s="7"/>
      <c r="HN977" s="7"/>
      <c r="HO977" s="7"/>
      <c r="HP977" s="7"/>
      <c r="HQ977" s="7"/>
      <c r="HR977" s="7"/>
      <c r="HS977" s="7"/>
      <c r="HT977" s="7"/>
      <c r="HU977" s="7"/>
      <c r="HV977" s="7"/>
      <c r="HW977" s="7"/>
      <c r="HX977" s="7"/>
      <c r="HY977" s="7"/>
      <c r="HZ977" s="7"/>
      <c r="IA977" s="7"/>
      <c r="IB977" s="7"/>
      <c r="IC977" s="7"/>
      <c r="ID977" s="7"/>
      <c r="IE977" s="7"/>
      <c r="IF977" s="7"/>
      <c r="IG977" s="7"/>
      <c r="IH977" s="7"/>
      <c r="II977" s="7"/>
      <c r="IJ977" s="7"/>
      <c r="IK977" s="7"/>
      <c r="IL977" s="7"/>
      <c r="IM977" s="7"/>
      <c r="IN977" s="7"/>
      <c r="IO977" s="7"/>
      <c r="IP977" s="7"/>
      <c r="IQ977" s="7"/>
      <c r="IR977" s="7"/>
      <c r="IS977" s="7"/>
      <c r="IT977" s="7"/>
      <c r="IU977" s="7"/>
      <c r="IV977" s="7"/>
      <c r="IW977" s="7"/>
      <c r="IX977" s="7"/>
      <c r="IY977" s="7"/>
      <c r="IZ977" s="7"/>
      <c r="JA977" s="7"/>
      <c r="JB977" s="7"/>
      <c r="JC977" s="7"/>
      <c r="JD977" s="7"/>
      <c r="JE977" s="7"/>
      <c r="JF977" s="7"/>
      <c r="JG977" s="7"/>
      <c r="JH977" s="7"/>
      <c r="JI977" s="7"/>
      <c r="JJ977" s="7"/>
      <c r="JK977" s="7"/>
      <c r="JL977" s="7"/>
      <c r="JM977" s="7"/>
      <c r="JN977" s="7"/>
      <c r="JO977" s="7"/>
      <c r="JP977" s="7"/>
      <c r="JQ977" s="7"/>
      <c r="JR977" s="7"/>
      <c r="JS977" s="7"/>
      <c r="JT977" s="7"/>
      <c r="JU977" s="7"/>
      <c r="JV977" s="7"/>
      <c r="JW977" s="7"/>
      <c r="JX977" s="7"/>
      <c r="JY977" s="7"/>
      <c r="JZ977" s="7"/>
      <c r="KA977" s="7"/>
      <c r="KB977" s="7"/>
      <c r="KC977" s="7"/>
      <c r="KD977" s="7"/>
      <c r="KE977" s="7"/>
      <c r="KF977" s="7"/>
      <c r="KG977" s="7"/>
      <c r="KH977" s="7"/>
      <c r="KI977" s="7"/>
      <c r="KJ977" s="7"/>
      <c r="KK977" s="7"/>
      <c r="KL977" s="7"/>
      <c r="KM977" s="7"/>
      <c r="KN977" s="7"/>
      <c r="KO977" s="7"/>
      <c r="KP977" s="7"/>
      <c r="KQ977" s="7"/>
      <c r="KR977" s="7"/>
      <c r="KS977" s="7"/>
      <c r="KT977" s="7"/>
      <c r="KU977" s="7"/>
      <c r="KV977" s="7"/>
      <c r="KW977" s="7"/>
      <c r="KX977" s="7"/>
      <c r="KY977" s="7"/>
      <c r="KZ977" s="7"/>
      <c r="LA977" s="7"/>
      <c r="LB977" s="7"/>
      <c r="LC977" s="7"/>
      <c r="LD977" s="7"/>
      <c r="LE977" s="7"/>
      <c r="LF977" s="7"/>
      <c r="LG977" s="7"/>
      <c r="LH977" s="7"/>
      <c r="LI977" s="7"/>
      <c r="LJ977" s="7"/>
      <c r="LK977" s="7"/>
      <c r="LL977" s="7"/>
      <c r="LM977" s="7"/>
      <c r="LN977" s="7"/>
      <c r="LO977" s="7"/>
      <c r="LP977" s="7"/>
      <c r="LQ977" s="7"/>
      <c r="LR977" s="7"/>
      <c r="LS977" s="7"/>
      <c r="LT977" s="7"/>
      <c r="LU977" s="7"/>
      <c r="LV977" s="7"/>
      <c r="LW977" s="7"/>
      <c r="LX977" s="7"/>
      <c r="LY977" s="7"/>
      <c r="LZ977" s="7"/>
      <c r="MA977" s="7"/>
      <c r="MB977" s="7"/>
      <c r="MC977" s="7"/>
      <c r="MD977" s="7"/>
      <c r="ME977" s="7"/>
      <c r="MF977" s="7"/>
      <c r="MG977" s="7"/>
      <c r="MH977" s="7"/>
      <c r="MI977" s="7"/>
      <c r="MJ977" s="7"/>
      <c r="MK977" s="7"/>
      <c r="ML977" s="7"/>
      <c r="MM977" s="7"/>
      <c r="MN977" s="7"/>
      <c r="MO977" s="7"/>
      <c r="MP977" s="7"/>
      <c r="MQ977" s="7"/>
      <c r="MR977" s="7"/>
      <c r="MS977" s="7"/>
      <c r="MT977" s="7"/>
      <c r="MU977" s="7"/>
      <c r="MV977" s="7"/>
      <c r="MW977" s="7"/>
      <c r="MX977" s="7"/>
      <c r="MY977" s="7"/>
      <c r="MZ977" s="7"/>
      <c r="NA977" s="7"/>
      <c r="NB977" s="7"/>
      <c r="NC977" s="7"/>
      <c r="ND977" s="7"/>
      <c r="NE977" s="7"/>
      <c r="NF977" s="7"/>
      <c r="NG977" s="7"/>
      <c r="NH977" s="7"/>
      <c r="NI977" s="7"/>
      <c r="NJ977" s="7"/>
      <c r="NK977" s="7"/>
      <c r="NL977" s="7"/>
      <c r="NM977" s="7"/>
      <c r="NN977" s="7"/>
      <c r="NO977" s="7"/>
      <c r="NP977" s="7"/>
      <c r="NQ977" s="7"/>
      <c r="NR977" s="7"/>
      <c r="NS977" s="7"/>
      <c r="NT977" s="7"/>
      <c r="NU977" s="7"/>
      <c r="NV977" s="7"/>
      <c r="NW977" s="7"/>
      <c r="NX977" s="7"/>
      <c r="NY977" s="7"/>
      <c r="NZ977" s="7"/>
      <c r="OA977" s="7"/>
      <c r="OB977" s="7"/>
      <c r="OC977" s="7"/>
      <c r="OD977" s="7"/>
      <c r="OE977" s="7"/>
      <c r="OF977" s="7"/>
      <c r="OG977" s="7"/>
      <c r="OH977" s="7"/>
      <c r="OI977" s="7"/>
      <c r="OJ977" s="7"/>
      <c r="OK977" s="7"/>
      <c r="OL977" s="7"/>
      <c r="OM977" s="7"/>
      <c r="ON977" s="7"/>
      <c r="OO977" s="7"/>
      <c r="OP977" s="7"/>
      <c r="OQ977" s="7"/>
      <c r="OR977" s="7"/>
      <c r="OS977" s="7"/>
      <c r="OT977" s="7"/>
      <c r="OU977" s="7"/>
      <c r="OV977" s="7"/>
      <c r="OW977" s="7"/>
      <c r="OX977" s="7"/>
      <c r="OY977" s="7"/>
      <c r="OZ977" s="7"/>
      <c r="PA977" s="7"/>
      <c r="PB977" s="7"/>
      <c r="PC977" s="7"/>
      <c r="PD977" s="7"/>
      <c r="PE977" s="7"/>
      <c r="PF977" s="7"/>
      <c r="PG977" s="7"/>
      <c r="PH977" s="7"/>
      <c r="PI977" s="7"/>
      <c r="PJ977" s="7"/>
      <c r="PK977" s="7"/>
      <c r="PL977" s="7"/>
      <c r="PM977" s="7"/>
      <c r="PN977" s="7"/>
      <c r="PO977" s="7"/>
      <c r="PP977" s="7"/>
      <c r="PQ977" s="7"/>
      <c r="PR977" s="7"/>
      <c r="PS977" s="7"/>
      <c r="PT977" s="7"/>
      <c r="PU977" s="7"/>
      <c r="PV977" s="7"/>
      <c r="PW977" s="7"/>
      <c r="PX977" s="7"/>
      <c r="PY977" s="7"/>
      <c r="PZ977" s="7"/>
      <c r="QA977" s="7"/>
      <c r="QB977" s="7"/>
      <c r="QC977" s="7"/>
      <c r="QD977" s="7"/>
      <c r="QE977" s="7"/>
      <c r="QF977" s="7"/>
      <c r="QG977" s="7"/>
      <c r="QH977" s="7"/>
      <c r="QI977" s="7"/>
      <c r="QJ977" s="7"/>
      <c r="QK977" s="7"/>
      <c r="QL977" s="7"/>
      <c r="QM977" s="7"/>
      <c r="QN977" s="7"/>
      <c r="QO977" s="7"/>
      <c r="QP977" s="7"/>
      <c r="QQ977" s="7"/>
      <c r="QR977" s="7"/>
      <c r="QS977" s="7"/>
      <c r="QT977" s="7"/>
      <c r="QU977" s="7"/>
      <c r="QV977" s="7"/>
      <c r="QW977" s="7"/>
      <c r="QX977" s="7"/>
      <c r="QY977" s="7"/>
      <c r="QZ977" s="7"/>
      <c r="RA977" s="7"/>
      <c r="RB977" s="7"/>
      <c r="RC977" s="7"/>
      <c r="RD977" s="7"/>
      <c r="RE977" s="7"/>
      <c r="RF977" s="7"/>
      <c r="RG977" s="7"/>
      <c r="RH977" s="7"/>
      <c r="RI977" s="7"/>
      <c r="RJ977" s="7"/>
      <c r="RK977" s="7"/>
      <c r="RL977" s="7"/>
      <c r="RM977" s="7"/>
      <c r="RN977" s="7"/>
      <c r="RO977" s="7"/>
      <c r="RP977" s="7"/>
      <c r="RQ977" s="7"/>
      <c r="RR977" s="7"/>
      <c r="RS977" s="7"/>
      <c r="RT977" s="7"/>
      <c r="RU977" s="7"/>
      <c r="RV977" s="7"/>
      <c r="RW977" s="7"/>
      <c r="RX977" s="7"/>
      <c r="RY977" s="7"/>
      <c r="RZ977" s="7"/>
      <c r="SA977" s="7"/>
      <c r="SB977" s="7"/>
      <c r="SC977" s="7"/>
      <c r="SD977" s="7"/>
      <c r="SE977" s="7"/>
      <c r="SF977" s="7"/>
      <c r="SG977" s="7"/>
      <c r="SH977" s="7"/>
      <c r="SI977" s="7"/>
      <c r="SJ977" s="7"/>
      <c r="SK977" s="7"/>
    </row>
    <row r="978" ht="14.2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  <c r="DT978" s="7"/>
      <c r="DU978" s="7"/>
      <c r="DV978" s="7"/>
      <c r="DW978" s="7"/>
      <c r="DX978" s="7"/>
      <c r="DY978" s="7"/>
      <c r="DZ978" s="7"/>
      <c r="EA978" s="7"/>
      <c r="EB978" s="7"/>
      <c r="EC978" s="7"/>
      <c r="ED978" s="7"/>
      <c r="EE978" s="7"/>
      <c r="EF978" s="7"/>
      <c r="EG978" s="7"/>
      <c r="EH978" s="7"/>
      <c r="EI978" s="7"/>
      <c r="EJ978" s="7"/>
      <c r="EK978" s="7"/>
      <c r="EL978" s="7"/>
      <c r="EM978" s="7"/>
      <c r="EN978" s="7"/>
      <c r="EO978" s="7"/>
      <c r="EP978" s="7"/>
      <c r="EQ978" s="7"/>
      <c r="ER978" s="7"/>
      <c r="ES978" s="7"/>
      <c r="ET978" s="7"/>
      <c r="EU978" s="7"/>
      <c r="EV978" s="7"/>
      <c r="EW978" s="7"/>
      <c r="EX978" s="7"/>
      <c r="EY978" s="7"/>
      <c r="EZ978" s="7"/>
      <c r="FA978" s="7"/>
      <c r="FB978" s="7"/>
      <c r="FC978" s="7"/>
      <c r="FD978" s="7"/>
      <c r="FE978" s="7"/>
      <c r="FF978" s="7"/>
      <c r="FG978" s="7"/>
      <c r="FH978" s="7"/>
      <c r="FI978" s="7"/>
      <c r="FJ978" s="7"/>
      <c r="FK978" s="7"/>
      <c r="FL978" s="7"/>
      <c r="FM978" s="7"/>
      <c r="FN978" s="7"/>
      <c r="FO978" s="7"/>
      <c r="FP978" s="7"/>
      <c r="FQ978" s="7"/>
      <c r="FR978" s="7"/>
      <c r="FS978" s="7"/>
      <c r="FT978" s="7"/>
      <c r="FU978" s="7"/>
      <c r="FV978" s="7"/>
      <c r="FW978" s="7"/>
      <c r="FX978" s="7"/>
      <c r="FY978" s="7"/>
      <c r="FZ978" s="7"/>
      <c r="GA978" s="7"/>
      <c r="GB978" s="7"/>
      <c r="GC978" s="7"/>
      <c r="GD978" s="7"/>
      <c r="GE978" s="7"/>
      <c r="GF978" s="7"/>
      <c r="GG978" s="7"/>
      <c r="GH978" s="7"/>
      <c r="GI978" s="7"/>
      <c r="GJ978" s="7"/>
      <c r="GK978" s="7"/>
      <c r="GL978" s="7"/>
      <c r="GM978" s="7"/>
      <c r="GN978" s="7"/>
      <c r="GO978" s="7"/>
      <c r="GP978" s="7"/>
      <c r="GQ978" s="7"/>
      <c r="GR978" s="7"/>
      <c r="GS978" s="7"/>
      <c r="GT978" s="7"/>
      <c r="GU978" s="7"/>
      <c r="GV978" s="7"/>
      <c r="GW978" s="7"/>
      <c r="GX978" s="7"/>
      <c r="GY978" s="7"/>
      <c r="GZ978" s="7"/>
      <c r="HA978" s="7"/>
      <c r="HB978" s="7"/>
      <c r="HC978" s="7"/>
      <c r="HD978" s="7"/>
      <c r="HE978" s="7"/>
      <c r="HF978" s="7"/>
      <c r="HG978" s="7"/>
      <c r="HH978" s="7"/>
      <c r="HI978" s="7"/>
      <c r="HJ978" s="7"/>
      <c r="HK978" s="7"/>
      <c r="HL978" s="7"/>
      <c r="HM978" s="7"/>
      <c r="HN978" s="7"/>
      <c r="HO978" s="7"/>
      <c r="HP978" s="7"/>
      <c r="HQ978" s="7"/>
      <c r="HR978" s="7"/>
      <c r="HS978" s="7"/>
      <c r="HT978" s="7"/>
      <c r="HU978" s="7"/>
      <c r="HV978" s="7"/>
      <c r="HW978" s="7"/>
      <c r="HX978" s="7"/>
      <c r="HY978" s="7"/>
      <c r="HZ978" s="7"/>
      <c r="IA978" s="7"/>
      <c r="IB978" s="7"/>
      <c r="IC978" s="7"/>
      <c r="ID978" s="7"/>
      <c r="IE978" s="7"/>
      <c r="IF978" s="7"/>
      <c r="IG978" s="7"/>
      <c r="IH978" s="7"/>
      <c r="II978" s="7"/>
      <c r="IJ978" s="7"/>
      <c r="IK978" s="7"/>
      <c r="IL978" s="7"/>
      <c r="IM978" s="7"/>
      <c r="IN978" s="7"/>
      <c r="IO978" s="7"/>
      <c r="IP978" s="7"/>
      <c r="IQ978" s="7"/>
      <c r="IR978" s="7"/>
      <c r="IS978" s="7"/>
      <c r="IT978" s="7"/>
      <c r="IU978" s="7"/>
      <c r="IV978" s="7"/>
      <c r="IW978" s="7"/>
      <c r="IX978" s="7"/>
      <c r="IY978" s="7"/>
      <c r="IZ978" s="7"/>
      <c r="JA978" s="7"/>
      <c r="JB978" s="7"/>
      <c r="JC978" s="7"/>
      <c r="JD978" s="7"/>
      <c r="JE978" s="7"/>
      <c r="JF978" s="7"/>
      <c r="JG978" s="7"/>
      <c r="JH978" s="7"/>
      <c r="JI978" s="7"/>
      <c r="JJ978" s="7"/>
      <c r="JK978" s="7"/>
      <c r="JL978" s="7"/>
      <c r="JM978" s="7"/>
      <c r="JN978" s="7"/>
      <c r="JO978" s="7"/>
      <c r="JP978" s="7"/>
      <c r="JQ978" s="7"/>
      <c r="JR978" s="7"/>
      <c r="JS978" s="7"/>
      <c r="JT978" s="7"/>
      <c r="JU978" s="7"/>
      <c r="JV978" s="7"/>
      <c r="JW978" s="7"/>
      <c r="JX978" s="7"/>
      <c r="JY978" s="7"/>
      <c r="JZ978" s="7"/>
      <c r="KA978" s="7"/>
      <c r="KB978" s="7"/>
      <c r="KC978" s="7"/>
      <c r="KD978" s="7"/>
      <c r="KE978" s="7"/>
      <c r="KF978" s="7"/>
      <c r="KG978" s="7"/>
      <c r="KH978" s="7"/>
      <c r="KI978" s="7"/>
      <c r="KJ978" s="7"/>
      <c r="KK978" s="7"/>
      <c r="KL978" s="7"/>
      <c r="KM978" s="7"/>
      <c r="KN978" s="7"/>
      <c r="KO978" s="7"/>
      <c r="KP978" s="7"/>
      <c r="KQ978" s="7"/>
      <c r="KR978" s="7"/>
      <c r="KS978" s="7"/>
      <c r="KT978" s="7"/>
      <c r="KU978" s="7"/>
      <c r="KV978" s="7"/>
      <c r="KW978" s="7"/>
      <c r="KX978" s="7"/>
      <c r="KY978" s="7"/>
      <c r="KZ978" s="7"/>
      <c r="LA978" s="7"/>
      <c r="LB978" s="7"/>
      <c r="LC978" s="7"/>
      <c r="LD978" s="7"/>
      <c r="LE978" s="7"/>
      <c r="LF978" s="7"/>
      <c r="LG978" s="7"/>
      <c r="LH978" s="7"/>
      <c r="LI978" s="7"/>
      <c r="LJ978" s="7"/>
      <c r="LK978" s="7"/>
      <c r="LL978" s="7"/>
      <c r="LM978" s="7"/>
      <c r="LN978" s="7"/>
      <c r="LO978" s="7"/>
      <c r="LP978" s="7"/>
      <c r="LQ978" s="7"/>
      <c r="LR978" s="7"/>
      <c r="LS978" s="7"/>
      <c r="LT978" s="7"/>
      <c r="LU978" s="7"/>
      <c r="LV978" s="7"/>
      <c r="LW978" s="7"/>
      <c r="LX978" s="7"/>
      <c r="LY978" s="7"/>
      <c r="LZ978" s="7"/>
      <c r="MA978" s="7"/>
      <c r="MB978" s="7"/>
      <c r="MC978" s="7"/>
      <c r="MD978" s="7"/>
      <c r="ME978" s="7"/>
      <c r="MF978" s="7"/>
      <c r="MG978" s="7"/>
      <c r="MH978" s="7"/>
      <c r="MI978" s="7"/>
      <c r="MJ978" s="7"/>
      <c r="MK978" s="7"/>
      <c r="ML978" s="7"/>
      <c r="MM978" s="7"/>
      <c r="MN978" s="7"/>
      <c r="MO978" s="7"/>
      <c r="MP978" s="7"/>
      <c r="MQ978" s="7"/>
      <c r="MR978" s="7"/>
      <c r="MS978" s="7"/>
      <c r="MT978" s="7"/>
      <c r="MU978" s="7"/>
      <c r="MV978" s="7"/>
      <c r="MW978" s="7"/>
      <c r="MX978" s="7"/>
      <c r="MY978" s="7"/>
      <c r="MZ978" s="7"/>
      <c r="NA978" s="7"/>
      <c r="NB978" s="7"/>
      <c r="NC978" s="7"/>
      <c r="ND978" s="7"/>
      <c r="NE978" s="7"/>
      <c r="NF978" s="7"/>
      <c r="NG978" s="7"/>
      <c r="NH978" s="7"/>
      <c r="NI978" s="7"/>
      <c r="NJ978" s="7"/>
      <c r="NK978" s="7"/>
      <c r="NL978" s="7"/>
      <c r="NM978" s="7"/>
      <c r="NN978" s="7"/>
      <c r="NO978" s="7"/>
      <c r="NP978" s="7"/>
      <c r="NQ978" s="7"/>
      <c r="NR978" s="7"/>
      <c r="NS978" s="7"/>
      <c r="NT978" s="7"/>
      <c r="NU978" s="7"/>
      <c r="NV978" s="7"/>
      <c r="NW978" s="7"/>
      <c r="NX978" s="7"/>
      <c r="NY978" s="7"/>
      <c r="NZ978" s="7"/>
      <c r="OA978" s="7"/>
      <c r="OB978" s="7"/>
      <c r="OC978" s="7"/>
      <c r="OD978" s="7"/>
      <c r="OE978" s="7"/>
      <c r="OF978" s="7"/>
      <c r="OG978" s="7"/>
      <c r="OH978" s="7"/>
      <c r="OI978" s="7"/>
      <c r="OJ978" s="7"/>
      <c r="OK978" s="7"/>
      <c r="OL978" s="7"/>
      <c r="OM978" s="7"/>
      <c r="ON978" s="7"/>
      <c r="OO978" s="7"/>
      <c r="OP978" s="7"/>
      <c r="OQ978" s="7"/>
      <c r="OR978" s="7"/>
      <c r="OS978" s="7"/>
      <c r="OT978" s="7"/>
      <c r="OU978" s="7"/>
      <c r="OV978" s="7"/>
      <c r="OW978" s="7"/>
      <c r="OX978" s="7"/>
      <c r="OY978" s="7"/>
      <c r="OZ978" s="7"/>
      <c r="PA978" s="7"/>
      <c r="PB978" s="7"/>
      <c r="PC978" s="7"/>
      <c r="PD978" s="7"/>
      <c r="PE978" s="7"/>
      <c r="PF978" s="7"/>
      <c r="PG978" s="7"/>
      <c r="PH978" s="7"/>
      <c r="PI978" s="7"/>
      <c r="PJ978" s="7"/>
      <c r="PK978" s="7"/>
      <c r="PL978" s="7"/>
      <c r="PM978" s="7"/>
      <c r="PN978" s="7"/>
      <c r="PO978" s="7"/>
      <c r="PP978" s="7"/>
      <c r="PQ978" s="7"/>
      <c r="PR978" s="7"/>
      <c r="PS978" s="7"/>
      <c r="PT978" s="7"/>
      <c r="PU978" s="7"/>
      <c r="PV978" s="7"/>
      <c r="PW978" s="7"/>
      <c r="PX978" s="7"/>
      <c r="PY978" s="7"/>
      <c r="PZ978" s="7"/>
      <c r="QA978" s="7"/>
      <c r="QB978" s="7"/>
      <c r="QC978" s="7"/>
      <c r="QD978" s="7"/>
      <c r="QE978" s="7"/>
      <c r="QF978" s="7"/>
      <c r="QG978" s="7"/>
      <c r="QH978" s="7"/>
      <c r="QI978" s="7"/>
      <c r="QJ978" s="7"/>
      <c r="QK978" s="7"/>
      <c r="QL978" s="7"/>
      <c r="QM978" s="7"/>
      <c r="QN978" s="7"/>
      <c r="QO978" s="7"/>
      <c r="QP978" s="7"/>
      <c r="QQ978" s="7"/>
      <c r="QR978" s="7"/>
      <c r="QS978" s="7"/>
      <c r="QT978" s="7"/>
      <c r="QU978" s="7"/>
      <c r="QV978" s="7"/>
      <c r="QW978" s="7"/>
      <c r="QX978" s="7"/>
      <c r="QY978" s="7"/>
      <c r="QZ978" s="7"/>
      <c r="RA978" s="7"/>
      <c r="RB978" s="7"/>
      <c r="RC978" s="7"/>
      <c r="RD978" s="7"/>
      <c r="RE978" s="7"/>
      <c r="RF978" s="7"/>
      <c r="RG978" s="7"/>
      <c r="RH978" s="7"/>
      <c r="RI978" s="7"/>
      <c r="RJ978" s="7"/>
      <c r="RK978" s="7"/>
      <c r="RL978" s="7"/>
      <c r="RM978" s="7"/>
      <c r="RN978" s="7"/>
      <c r="RO978" s="7"/>
      <c r="RP978" s="7"/>
      <c r="RQ978" s="7"/>
      <c r="RR978" s="7"/>
      <c r="RS978" s="7"/>
      <c r="RT978" s="7"/>
      <c r="RU978" s="7"/>
      <c r="RV978" s="7"/>
      <c r="RW978" s="7"/>
      <c r="RX978" s="7"/>
      <c r="RY978" s="7"/>
      <c r="RZ978" s="7"/>
      <c r="SA978" s="7"/>
      <c r="SB978" s="7"/>
      <c r="SC978" s="7"/>
      <c r="SD978" s="7"/>
      <c r="SE978" s="7"/>
      <c r="SF978" s="7"/>
      <c r="SG978" s="7"/>
      <c r="SH978" s="7"/>
      <c r="SI978" s="7"/>
      <c r="SJ978" s="7"/>
      <c r="SK978" s="7"/>
    </row>
    <row r="979" ht="14.2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  <c r="DT979" s="7"/>
      <c r="DU979" s="7"/>
      <c r="DV979" s="7"/>
      <c r="DW979" s="7"/>
      <c r="DX979" s="7"/>
      <c r="DY979" s="7"/>
      <c r="DZ979" s="7"/>
      <c r="EA979" s="7"/>
      <c r="EB979" s="7"/>
      <c r="EC979" s="7"/>
      <c r="ED979" s="7"/>
      <c r="EE979" s="7"/>
      <c r="EF979" s="7"/>
      <c r="EG979" s="7"/>
      <c r="EH979" s="7"/>
      <c r="EI979" s="7"/>
      <c r="EJ979" s="7"/>
      <c r="EK979" s="7"/>
      <c r="EL979" s="7"/>
      <c r="EM979" s="7"/>
      <c r="EN979" s="7"/>
      <c r="EO979" s="7"/>
      <c r="EP979" s="7"/>
      <c r="EQ979" s="7"/>
      <c r="ER979" s="7"/>
      <c r="ES979" s="7"/>
      <c r="ET979" s="7"/>
      <c r="EU979" s="7"/>
      <c r="EV979" s="7"/>
      <c r="EW979" s="7"/>
      <c r="EX979" s="7"/>
      <c r="EY979" s="7"/>
      <c r="EZ979" s="7"/>
      <c r="FA979" s="7"/>
      <c r="FB979" s="7"/>
      <c r="FC979" s="7"/>
      <c r="FD979" s="7"/>
      <c r="FE979" s="7"/>
      <c r="FF979" s="7"/>
      <c r="FG979" s="7"/>
      <c r="FH979" s="7"/>
      <c r="FI979" s="7"/>
      <c r="FJ979" s="7"/>
      <c r="FK979" s="7"/>
      <c r="FL979" s="7"/>
      <c r="FM979" s="7"/>
      <c r="FN979" s="7"/>
      <c r="FO979" s="7"/>
      <c r="FP979" s="7"/>
      <c r="FQ979" s="7"/>
      <c r="FR979" s="7"/>
      <c r="FS979" s="7"/>
      <c r="FT979" s="7"/>
      <c r="FU979" s="7"/>
      <c r="FV979" s="7"/>
      <c r="FW979" s="7"/>
      <c r="FX979" s="7"/>
      <c r="FY979" s="7"/>
      <c r="FZ979" s="7"/>
      <c r="GA979" s="7"/>
      <c r="GB979" s="7"/>
      <c r="GC979" s="7"/>
      <c r="GD979" s="7"/>
      <c r="GE979" s="7"/>
      <c r="GF979" s="7"/>
      <c r="GG979" s="7"/>
      <c r="GH979" s="7"/>
      <c r="GI979" s="7"/>
      <c r="GJ979" s="7"/>
      <c r="GK979" s="7"/>
      <c r="GL979" s="7"/>
      <c r="GM979" s="7"/>
      <c r="GN979" s="7"/>
      <c r="GO979" s="7"/>
      <c r="GP979" s="7"/>
      <c r="GQ979" s="7"/>
      <c r="GR979" s="7"/>
      <c r="GS979" s="7"/>
      <c r="GT979" s="7"/>
      <c r="GU979" s="7"/>
      <c r="GV979" s="7"/>
      <c r="GW979" s="7"/>
      <c r="GX979" s="7"/>
      <c r="GY979" s="7"/>
      <c r="GZ979" s="7"/>
      <c r="HA979" s="7"/>
      <c r="HB979" s="7"/>
      <c r="HC979" s="7"/>
      <c r="HD979" s="7"/>
      <c r="HE979" s="7"/>
      <c r="HF979" s="7"/>
      <c r="HG979" s="7"/>
      <c r="HH979" s="7"/>
      <c r="HI979" s="7"/>
      <c r="HJ979" s="7"/>
      <c r="HK979" s="7"/>
      <c r="HL979" s="7"/>
      <c r="HM979" s="7"/>
      <c r="HN979" s="7"/>
      <c r="HO979" s="7"/>
      <c r="HP979" s="7"/>
      <c r="HQ979" s="7"/>
      <c r="HR979" s="7"/>
      <c r="HS979" s="7"/>
      <c r="HT979" s="7"/>
      <c r="HU979" s="7"/>
      <c r="HV979" s="7"/>
      <c r="HW979" s="7"/>
      <c r="HX979" s="7"/>
      <c r="HY979" s="7"/>
      <c r="HZ979" s="7"/>
      <c r="IA979" s="7"/>
      <c r="IB979" s="7"/>
      <c r="IC979" s="7"/>
      <c r="ID979" s="7"/>
      <c r="IE979" s="7"/>
      <c r="IF979" s="7"/>
      <c r="IG979" s="7"/>
      <c r="IH979" s="7"/>
      <c r="II979" s="7"/>
      <c r="IJ979" s="7"/>
      <c r="IK979" s="7"/>
      <c r="IL979" s="7"/>
      <c r="IM979" s="7"/>
      <c r="IN979" s="7"/>
      <c r="IO979" s="7"/>
      <c r="IP979" s="7"/>
      <c r="IQ979" s="7"/>
      <c r="IR979" s="7"/>
      <c r="IS979" s="7"/>
      <c r="IT979" s="7"/>
      <c r="IU979" s="7"/>
      <c r="IV979" s="7"/>
      <c r="IW979" s="7"/>
      <c r="IX979" s="7"/>
      <c r="IY979" s="7"/>
      <c r="IZ979" s="7"/>
      <c r="JA979" s="7"/>
      <c r="JB979" s="7"/>
      <c r="JC979" s="7"/>
      <c r="JD979" s="7"/>
      <c r="JE979" s="7"/>
      <c r="JF979" s="7"/>
      <c r="JG979" s="7"/>
      <c r="JH979" s="7"/>
      <c r="JI979" s="7"/>
      <c r="JJ979" s="7"/>
      <c r="JK979" s="7"/>
      <c r="JL979" s="7"/>
      <c r="JM979" s="7"/>
      <c r="JN979" s="7"/>
      <c r="JO979" s="7"/>
      <c r="JP979" s="7"/>
      <c r="JQ979" s="7"/>
      <c r="JR979" s="7"/>
      <c r="JS979" s="7"/>
      <c r="JT979" s="7"/>
      <c r="JU979" s="7"/>
      <c r="JV979" s="7"/>
      <c r="JW979" s="7"/>
      <c r="JX979" s="7"/>
      <c r="JY979" s="7"/>
      <c r="JZ979" s="7"/>
      <c r="KA979" s="7"/>
      <c r="KB979" s="7"/>
      <c r="KC979" s="7"/>
      <c r="KD979" s="7"/>
      <c r="KE979" s="7"/>
      <c r="KF979" s="7"/>
      <c r="KG979" s="7"/>
      <c r="KH979" s="7"/>
      <c r="KI979" s="7"/>
      <c r="KJ979" s="7"/>
      <c r="KK979" s="7"/>
      <c r="KL979" s="7"/>
      <c r="KM979" s="7"/>
      <c r="KN979" s="7"/>
      <c r="KO979" s="7"/>
      <c r="KP979" s="7"/>
      <c r="KQ979" s="7"/>
      <c r="KR979" s="7"/>
      <c r="KS979" s="7"/>
      <c r="KT979" s="7"/>
      <c r="KU979" s="7"/>
      <c r="KV979" s="7"/>
      <c r="KW979" s="7"/>
      <c r="KX979" s="7"/>
      <c r="KY979" s="7"/>
      <c r="KZ979" s="7"/>
      <c r="LA979" s="7"/>
      <c r="LB979" s="7"/>
      <c r="LC979" s="7"/>
      <c r="LD979" s="7"/>
      <c r="LE979" s="7"/>
      <c r="LF979" s="7"/>
      <c r="LG979" s="7"/>
      <c r="LH979" s="7"/>
      <c r="LI979" s="7"/>
      <c r="LJ979" s="7"/>
      <c r="LK979" s="7"/>
      <c r="LL979" s="7"/>
      <c r="LM979" s="7"/>
      <c r="LN979" s="7"/>
      <c r="LO979" s="7"/>
      <c r="LP979" s="7"/>
      <c r="LQ979" s="7"/>
      <c r="LR979" s="7"/>
      <c r="LS979" s="7"/>
      <c r="LT979" s="7"/>
      <c r="LU979" s="7"/>
      <c r="LV979" s="7"/>
      <c r="LW979" s="7"/>
      <c r="LX979" s="7"/>
      <c r="LY979" s="7"/>
      <c r="LZ979" s="7"/>
      <c r="MA979" s="7"/>
      <c r="MB979" s="7"/>
      <c r="MC979" s="7"/>
      <c r="MD979" s="7"/>
      <c r="ME979" s="7"/>
      <c r="MF979" s="7"/>
      <c r="MG979" s="7"/>
      <c r="MH979" s="7"/>
      <c r="MI979" s="7"/>
      <c r="MJ979" s="7"/>
      <c r="MK979" s="7"/>
      <c r="ML979" s="7"/>
      <c r="MM979" s="7"/>
      <c r="MN979" s="7"/>
      <c r="MO979" s="7"/>
      <c r="MP979" s="7"/>
      <c r="MQ979" s="7"/>
      <c r="MR979" s="7"/>
      <c r="MS979" s="7"/>
      <c r="MT979" s="7"/>
      <c r="MU979" s="7"/>
      <c r="MV979" s="7"/>
      <c r="MW979" s="7"/>
      <c r="MX979" s="7"/>
      <c r="MY979" s="7"/>
      <c r="MZ979" s="7"/>
      <c r="NA979" s="7"/>
      <c r="NB979" s="7"/>
      <c r="NC979" s="7"/>
      <c r="ND979" s="7"/>
      <c r="NE979" s="7"/>
      <c r="NF979" s="7"/>
      <c r="NG979" s="7"/>
      <c r="NH979" s="7"/>
      <c r="NI979" s="7"/>
      <c r="NJ979" s="7"/>
      <c r="NK979" s="7"/>
      <c r="NL979" s="7"/>
      <c r="NM979" s="7"/>
      <c r="NN979" s="7"/>
      <c r="NO979" s="7"/>
      <c r="NP979" s="7"/>
      <c r="NQ979" s="7"/>
      <c r="NR979" s="7"/>
      <c r="NS979" s="7"/>
      <c r="NT979" s="7"/>
      <c r="NU979" s="7"/>
      <c r="NV979" s="7"/>
      <c r="NW979" s="7"/>
      <c r="NX979" s="7"/>
      <c r="NY979" s="7"/>
      <c r="NZ979" s="7"/>
      <c r="OA979" s="7"/>
      <c r="OB979" s="7"/>
      <c r="OC979" s="7"/>
      <c r="OD979" s="7"/>
      <c r="OE979" s="7"/>
      <c r="OF979" s="7"/>
      <c r="OG979" s="7"/>
      <c r="OH979" s="7"/>
      <c r="OI979" s="7"/>
      <c r="OJ979" s="7"/>
      <c r="OK979" s="7"/>
      <c r="OL979" s="7"/>
      <c r="OM979" s="7"/>
      <c r="ON979" s="7"/>
      <c r="OO979" s="7"/>
      <c r="OP979" s="7"/>
      <c r="OQ979" s="7"/>
      <c r="OR979" s="7"/>
      <c r="OS979" s="7"/>
      <c r="OT979" s="7"/>
      <c r="OU979" s="7"/>
      <c r="OV979" s="7"/>
      <c r="OW979" s="7"/>
      <c r="OX979" s="7"/>
      <c r="OY979" s="7"/>
      <c r="OZ979" s="7"/>
      <c r="PA979" s="7"/>
      <c r="PB979" s="7"/>
      <c r="PC979" s="7"/>
      <c r="PD979" s="7"/>
      <c r="PE979" s="7"/>
      <c r="PF979" s="7"/>
      <c r="PG979" s="7"/>
      <c r="PH979" s="7"/>
      <c r="PI979" s="7"/>
      <c r="PJ979" s="7"/>
      <c r="PK979" s="7"/>
      <c r="PL979" s="7"/>
      <c r="PM979" s="7"/>
      <c r="PN979" s="7"/>
      <c r="PO979" s="7"/>
      <c r="PP979" s="7"/>
      <c r="PQ979" s="7"/>
      <c r="PR979" s="7"/>
      <c r="PS979" s="7"/>
      <c r="PT979" s="7"/>
      <c r="PU979" s="7"/>
      <c r="PV979" s="7"/>
      <c r="PW979" s="7"/>
      <c r="PX979" s="7"/>
      <c r="PY979" s="7"/>
      <c r="PZ979" s="7"/>
      <c r="QA979" s="7"/>
      <c r="QB979" s="7"/>
      <c r="QC979" s="7"/>
      <c r="QD979" s="7"/>
      <c r="QE979" s="7"/>
      <c r="QF979" s="7"/>
      <c r="QG979" s="7"/>
      <c r="QH979" s="7"/>
      <c r="QI979" s="7"/>
      <c r="QJ979" s="7"/>
      <c r="QK979" s="7"/>
      <c r="QL979" s="7"/>
      <c r="QM979" s="7"/>
      <c r="QN979" s="7"/>
      <c r="QO979" s="7"/>
      <c r="QP979" s="7"/>
      <c r="QQ979" s="7"/>
      <c r="QR979" s="7"/>
      <c r="QS979" s="7"/>
      <c r="QT979" s="7"/>
      <c r="QU979" s="7"/>
      <c r="QV979" s="7"/>
      <c r="QW979" s="7"/>
      <c r="QX979" s="7"/>
      <c r="QY979" s="7"/>
      <c r="QZ979" s="7"/>
      <c r="RA979" s="7"/>
      <c r="RB979" s="7"/>
      <c r="RC979" s="7"/>
      <c r="RD979" s="7"/>
      <c r="RE979" s="7"/>
      <c r="RF979" s="7"/>
      <c r="RG979" s="7"/>
      <c r="RH979" s="7"/>
      <c r="RI979" s="7"/>
      <c r="RJ979" s="7"/>
      <c r="RK979" s="7"/>
      <c r="RL979" s="7"/>
      <c r="RM979" s="7"/>
      <c r="RN979" s="7"/>
      <c r="RO979" s="7"/>
      <c r="RP979" s="7"/>
      <c r="RQ979" s="7"/>
      <c r="RR979" s="7"/>
      <c r="RS979" s="7"/>
      <c r="RT979" s="7"/>
      <c r="RU979" s="7"/>
      <c r="RV979" s="7"/>
      <c r="RW979" s="7"/>
      <c r="RX979" s="7"/>
      <c r="RY979" s="7"/>
      <c r="RZ979" s="7"/>
      <c r="SA979" s="7"/>
      <c r="SB979" s="7"/>
      <c r="SC979" s="7"/>
      <c r="SD979" s="7"/>
      <c r="SE979" s="7"/>
      <c r="SF979" s="7"/>
      <c r="SG979" s="7"/>
      <c r="SH979" s="7"/>
      <c r="SI979" s="7"/>
      <c r="SJ979" s="7"/>
      <c r="SK979" s="7"/>
    </row>
    <row r="980" ht="14.2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  <c r="DT980" s="7"/>
      <c r="DU980" s="7"/>
      <c r="DV980" s="7"/>
      <c r="DW980" s="7"/>
      <c r="DX980" s="7"/>
      <c r="DY980" s="7"/>
      <c r="DZ980" s="7"/>
      <c r="EA980" s="7"/>
      <c r="EB980" s="7"/>
      <c r="EC980" s="7"/>
      <c r="ED980" s="7"/>
      <c r="EE980" s="7"/>
      <c r="EF980" s="7"/>
      <c r="EG980" s="7"/>
      <c r="EH980" s="7"/>
      <c r="EI980" s="7"/>
      <c r="EJ980" s="7"/>
      <c r="EK980" s="7"/>
      <c r="EL980" s="7"/>
      <c r="EM980" s="7"/>
      <c r="EN980" s="7"/>
      <c r="EO980" s="7"/>
      <c r="EP980" s="7"/>
      <c r="EQ980" s="7"/>
      <c r="ER980" s="7"/>
      <c r="ES980" s="7"/>
      <c r="ET980" s="7"/>
      <c r="EU980" s="7"/>
      <c r="EV980" s="7"/>
      <c r="EW980" s="7"/>
      <c r="EX980" s="7"/>
      <c r="EY980" s="7"/>
      <c r="EZ980" s="7"/>
      <c r="FA980" s="7"/>
      <c r="FB980" s="7"/>
      <c r="FC980" s="7"/>
      <c r="FD980" s="7"/>
      <c r="FE980" s="7"/>
      <c r="FF980" s="7"/>
      <c r="FG980" s="7"/>
      <c r="FH980" s="7"/>
      <c r="FI980" s="7"/>
      <c r="FJ980" s="7"/>
      <c r="FK980" s="7"/>
      <c r="FL980" s="7"/>
      <c r="FM980" s="7"/>
      <c r="FN980" s="7"/>
      <c r="FO980" s="7"/>
      <c r="FP980" s="7"/>
      <c r="FQ980" s="7"/>
      <c r="FR980" s="7"/>
      <c r="FS980" s="7"/>
      <c r="FT980" s="7"/>
      <c r="FU980" s="7"/>
      <c r="FV980" s="7"/>
      <c r="FW980" s="7"/>
      <c r="FX980" s="7"/>
      <c r="FY980" s="7"/>
      <c r="FZ980" s="7"/>
      <c r="GA980" s="7"/>
      <c r="GB980" s="7"/>
      <c r="GC980" s="7"/>
      <c r="GD980" s="7"/>
      <c r="GE980" s="7"/>
      <c r="GF980" s="7"/>
      <c r="GG980" s="7"/>
      <c r="GH980" s="7"/>
      <c r="GI980" s="7"/>
      <c r="GJ980" s="7"/>
      <c r="GK980" s="7"/>
      <c r="GL980" s="7"/>
      <c r="GM980" s="7"/>
      <c r="GN980" s="7"/>
      <c r="GO980" s="7"/>
      <c r="GP980" s="7"/>
      <c r="GQ980" s="7"/>
      <c r="GR980" s="7"/>
      <c r="GS980" s="7"/>
      <c r="GT980" s="7"/>
      <c r="GU980" s="7"/>
      <c r="GV980" s="7"/>
      <c r="GW980" s="7"/>
      <c r="GX980" s="7"/>
      <c r="GY980" s="7"/>
      <c r="GZ980" s="7"/>
      <c r="HA980" s="7"/>
      <c r="HB980" s="7"/>
      <c r="HC980" s="7"/>
      <c r="HD980" s="7"/>
      <c r="HE980" s="7"/>
      <c r="HF980" s="7"/>
      <c r="HG980" s="7"/>
      <c r="HH980" s="7"/>
      <c r="HI980" s="7"/>
      <c r="HJ980" s="7"/>
      <c r="HK980" s="7"/>
      <c r="HL980" s="7"/>
      <c r="HM980" s="7"/>
      <c r="HN980" s="7"/>
      <c r="HO980" s="7"/>
      <c r="HP980" s="7"/>
      <c r="HQ980" s="7"/>
      <c r="HR980" s="7"/>
      <c r="HS980" s="7"/>
      <c r="HT980" s="7"/>
      <c r="HU980" s="7"/>
      <c r="HV980" s="7"/>
      <c r="HW980" s="7"/>
      <c r="HX980" s="7"/>
      <c r="HY980" s="7"/>
      <c r="HZ980" s="7"/>
      <c r="IA980" s="7"/>
      <c r="IB980" s="7"/>
      <c r="IC980" s="7"/>
      <c r="ID980" s="7"/>
      <c r="IE980" s="7"/>
      <c r="IF980" s="7"/>
      <c r="IG980" s="7"/>
      <c r="IH980" s="7"/>
      <c r="II980" s="7"/>
      <c r="IJ980" s="7"/>
      <c r="IK980" s="7"/>
      <c r="IL980" s="7"/>
      <c r="IM980" s="7"/>
      <c r="IN980" s="7"/>
      <c r="IO980" s="7"/>
      <c r="IP980" s="7"/>
      <c r="IQ980" s="7"/>
      <c r="IR980" s="7"/>
      <c r="IS980" s="7"/>
      <c r="IT980" s="7"/>
      <c r="IU980" s="7"/>
      <c r="IV980" s="7"/>
      <c r="IW980" s="7"/>
      <c r="IX980" s="7"/>
      <c r="IY980" s="7"/>
      <c r="IZ980" s="7"/>
      <c r="JA980" s="7"/>
      <c r="JB980" s="7"/>
      <c r="JC980" s="7"/>
      <c r="JD980" s="7"/>
      <c r="JE980" s="7"/>
      <c r="JF980" s="7"/>
      <c r="JG980" s="7"/>
      <c r="JH980" s="7"/>
      <c r="JI980" s="7"/>
      <c r="JJ980" s="7"/>
      <c r="JK980" s="7"/>
      <c r="JL980" s="7"/>
      <c r="JM980" s="7"/>
      <c r="JN980" s="7"/>
      <c r="JO980" s="7"/>
      <c r="JP980" s="7"/>
      <c r="JQ980" s="7"/>
      <c r="JR980" s="7"/>
      <c r="JS980" s="7"/>
      <c r="JT980" s="7"/>
      <c r="JU980" s="7"/>
      <c r="JV980" s="7"/>
      <c r="JW980" s="7"/>
      <c r="JX980" s="7"/>
      <c r="JY980" s="7"/>
      <c r="JZ980" s="7"/>
      <c r="KA980" s="7"/>
      <c r="KB980" s="7"/>
      <c r="KC980" s="7"/>
      <c r="KD980" s="7"/>
      <c r="KE980" s="7"/>
      <c r="KF980" s="7"/>
      <c r="KG980" s="7"/>
      <c r="KH980" s="7"/>
      <c r="KI980" s="7"/>
      <c r="KJ980" s="7"/>
      <c r="KK980" s="7"/>
      <c r="KL980" s="7"/>
      <c r="KM980" s="7"/>
      <c r="KN980" s="7"/>
      <c r="KO980" s="7"/>
      <c r="KP980" s="7"/>
      <c r="KQ980" s="7"/>
      <c r="KR980" s="7"/>
      <c r="KS980" s="7"/>
      <c r="KT980" s="7"/>
      <c r="KU980" s="7"/>
      <c r="KV980" s="7"/>
      <c r="KW980" s="7"/>
      <c r="KX980" s="7"/>
      <c r="KY980" s="7"/>
      <c r="KZ980" s="7"/>
      <c r="LA980" s="7"/>
      <c r="LB980" s="7"/>
      <c r="LC980" s="7"/>
      <c r="LD980" s="7"/>
      <c r="LE980" s="7"/>
      <c r="LF980" s="7"/>
      <c r="LG980" s="7"/>
      <c r="LH980" s="7"/>
      <c r="LI980" s="7"/>
      <c r="LJ980" s="7"/>
      <c r="LK980" s="7"/>
      <c r="LL980" s="7"/>
      <c r="LM980" s="7"/>
      <c r="LN980" s="7"/>
      <c r="LO980" s="7"/>
      <c r="LP980" s="7"/>
      <c r="LQ980" s="7"/>
      <c r="LR980" s="7"/>
      <c r="LS980" s="7"/>
      <c r="LT980" s="7"/>
      <c r="LU980" s="7"/>
      <c r="LV980" s="7"/>
      <c r="LW980" s="7"/>
      <c r="LX980" s="7"/>
      <c r="LY980" s="7"/>
      <c r="LZ980" s="7"/>
      <c r="MA980" s="7"/>
      <c r="MB980" s="7"/>
      <c r="MC980" s="7"/>
      <c r="MD980" s="7"/>
      <c r="ME980" s="7"/>
      <c r="MF980" s="7"/>
      <c r="MG980" s="7"/>
      <c r="MH980" s="7"/>
      <c r="MI980" s="7"/>
      <c r="MJ980" s="7"/>
      <c r="MK980" s="7"/>
      <c r="ML980" s="7"/>
      <c r="MM980" s="7"/>
      <c r="MN980" s="7"/>
      <c r="MO980" s="7"/>
      <c r="MP980" s="7"/>
      <c r="MQ980" s="7"/>
      <c r="MR980" s="7"/>
      <c r="MS980" s="7"/>
      <c r="MT980" s="7"/>
      <c r="MU980" s="7"/>
      <c r="MV980" s="7"/>
      <c r="MW980" s="7"/>
      <c r="MX980" s="7"/>
      <c r="MY980" s="7"/>
      <c r="MZ980" s="7"/>
      <c r="NA980" s="7"/>
      <c r="NB980" s="7"/>
      <c r="NC980" s="7"/>
      <c r="ND980" s="7"/>
      <c r="NE980" s="7"/>
      <c r="NF980" s="7"/>
      <c r="NG980" s="7"/>
      <c r="NH980" s="7"/>
      <c r="NI980" s="7"/>
      <c r="NJ980" s="7"/>
      <c r="NK980" s="7"/>
      <c r="NL980" s="7"/>
      <c r="NM980" s="7"/>
      <c r="NN980" s="7"/>
      <c r="NO980" s="7"/>
      <c r="NP980" s="7"/>
      <c r="NQ980" s="7"/>
      <c r="NR980" s="7"/>
      <c r="NS980" s="7"/>
      <c r="NT980" s="7"/>
      <c r="NU980" s="7"/>
      <c r="NV980" s="7"/>
      <c r="NW980" s="7"/>
      <c r="NX980" s="7"/>
      <c r="NY980" s="7"/>
      <c r="NZ980" s="7"/>
      <c r="OA980" s="7"/>
      <c r="OB980" s="7"/>
      <c r="OC980" s="7"/>
      <c r="OD980" s="7"/>
      <c r="OE980" s="7"/>
      <c r="OF980" s="7"/>
      <c r="OG980" s="7"/>
      <c r="OH980" s="7"/>
      <c r="OI980" s="7"/>
      <c r="OJ980" s="7"/>
      <c r="OK980" s="7"/>
      <c r="OL980" s="7"/>
      <c r="OM980" s="7"/>
      <c r="ON980" s="7"/>
      <c r="OO980" s="7"/>
      <c r="OP980" s="7"/>
      <c r="OQ980" s="7"/>
      <c r="OR980" s="7"/>
      <c r="OS980" s="7"/>
      <c r="OT980" s="7"/>
      <c r="OU980" s="7"/>
      <c r="OV980" s="7"/>
      <c r="OW980" s="7"/>
      <c r="OX980" s="7"/>
      <c r="OY980" s="7"/>
      <c r="OZ980" s="7"/>
      <c r="PA980" s="7"/>
      <c r="PB980" s="7"/>
      <c r="PC980" s="7"/>
      <c r="PD980" s="7"/>
      <c r="PE980" s="7"/>
      <c r="PF980" s="7"/>
      <c r="PG980" s="7"/>
      <c r="PH980" s="7"/>
      <c r="PI980" s="7"/>
      <c r="PJ980" s="7"/>
      <c r="PK980" s="7"/>
      <c r="PL980" s="7"/>
      <c r="PM980" s="7"/>
      <c r="PN980" s="7"/>
      <c r="PO980" s="7"/>
      <c r="PP980" s="7"/>
      <c r="PQ980" s="7"/>
      <c r="PR980" s="7"/>
      <c r="PS980" s="7"/>
      <c r="PT980" s="7"/>
      <c r="PU980" s="7"/>
      <c r="PV980" s="7"/>
      <c r="PW980" s="7"/>
      <c r="PX980" s="7"/>
      <c r="PY980" s="7"/>
      <c r="PZ980" s="7"/>
      <c r="QA980" s="7"/>
      <c r="QB980" s="7"/>
      <c r="QC980" s="7"/>
      <c r="QD980" s="7"/>
      <c r="QE980" s="7"/>
      <c r="QF980" s="7"/>
      <c r="QG980" s="7"/>
      <c r="QH980" s="7"/>
      <c r="QI980" s="7"/>
      <c r="QJ980" s="7"/>
      <c r="QK980" s="7"/>
      <c r="QL980" s="7"/>
      <c r="QM980" s="7"/>
      <c r="QN980" s="7"/>
      <c r="QO980" s="7"/>
      <c r="QP980" s="7"/>
      <c r="QQ980" s="7"/>
      <c r="QR980" s="7"/>
      <c r="QS980" s="7"/>
      <c r="QT980" s="7"/>
      <c r="QU980" s="7"/>
      <c r="QV980" s="7"/>
      <c r="QW980" s="7"/>
      <c r="QX980" s="7"/>
      <c r="QY980" s="7"/>
      <c r="QZ980" s="7"/>
      <c r="RA980" s="7"/>
      <c r="RB980" s="7"/>
      <c r="RC980" s="7"/>
      <c r="RD980" s="7"/>
      <c r="RE980" s="7"/>
      <c r="RF980" s="7"/>
      <c r="RG980" s="7"/>
      <c r="RH980" s="7"/>
      <c r="RI980" s="7"/>
      <c r="RJ980" s="7"/>
      <c r="RK980" s="7"/>
      <c r="RL980" s="7"/>
      <c r="RM980" s="7"/>
      <c r="RN980" s="7"/>
      <c r="RO980" s="7"/>
      <c r="RP980" s="7"/>
      <c r="RQ980" s="7"/>
      <c r="RR980" s="7"/>
      <c r="RS980" s="7"/>
      <c r="RT980" s="7"/>
      <c r="RU980" s="7"/>
      <c r="RV980" s="7"/>
      <c r="RW980" s="7"/>
      <c r="RX980" s="7"/>
      <c r="RY980" s="7"/>
      <c r="RZ980" s="7"/>
      <c r="SA980" s="7"/>
      <c r="SB980" s="7"/>
      <c r="SC980" s="7"/>
      <c r="SD980" s="7"/>
      <c r="SE980" s="7"/>
      <c r="SF980" s="7"/>
      <c r="SG980" s="7"/>
      <c r="SH980" s="7"/>
      <c r="SI980" s="7"/>
      <c r="SJ980" s="7"/>
      <c r="SK980" s="7"/>
    </row>
    <row r="981" ht="14.2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  <c r="DT981" s="7"/>
      <c r="DU981" s="7"/>
      <c r="DV981" s="7"/>
      <c r="DW981" s="7"/>
      <c r="DX981" s="7"/>
      <c r="DY981" s="7"/>
      <c r="DZ981" s="7"/>
      <c r="EA981" s="7"/>
      <c r="EB981" s="7"/>
      <c r="EC981" s="7"/>
      <c r="ED981" s="7"/>
      <c r="EE981" s="7"/>
      <c r="EF981" s="7"/>
      <c r="EG981" s="7"/>
      <c r="EH981" s="7"/>
      <c r="EI981" s="7"/>
      <c r="EJ981" s="7"/>
      <c r="EK981" s="7"/>
      <c r="EL981" s="7"/>
      <c r="EM981" s="7"/>
      <c r="EN981" s="7"/>
      <c r="EO981" s="7"/>
      <c r="EP981" s="7"/>
      <c r="EQ981" s="7"/>
      <c r="ER981" s="7"/>
      <c r="ES981" s="7"/>
      <c r="ET981" s="7"/>
      <c r="EU981" s="7"/>
      <c r="EV981" s="7"/>
      <c r="EW981" s="7"/>
      <c r="EX981" s="7"/>
      <c r="EY981" s="7"/>
      <c r="EZ981" s="7"/>
      <c r="FA981" s="7"/>
      <c r="FB981" s="7"/>
      <c r="FC981" s="7"/>
      <c r="FD981" s="7"/>
      <c r="FE981" s="7"/>
      <c r="FF981" s="7"/>
      <c r="FG981" s="7"/>
      <c r="FH981" s="7"/>
      <c r="FI981" s="7"/>
      <c r="FJ981" s="7"/>
      <c r="FK981" s="7"/>
      <c r="FL981" s="7"/>
      <c r="FM981" s="7"/>
      <c r="FN981" s="7"/>
      <c r="FO981" s="7"/>
      <c r="FP981" s="7"/>
      <c r="FQ981" s="7"/>
      <c r="FR981" s="7"/>
      <c r="FS981" s="7"/>
      <c r="FT981" s="7"/>
      <c r="FU981" s="7"/>
      <c r="FV981" s="7"/>
      <c r="FW981" s="7"/>
      <c r="FX981" s="7"/>
      <c r="FY981" s="7"/>
      <c r="FZ981" s="7"/>
      <c r="GA981" s="7"/>
      <c r="GB981" s="7"/>
      <c r="GC981" s="7"/>
      <c r="GD981" s="7"/>
      <c r="GE981" s="7"/>
      <c r="GF981" s="7"/>
      <c r="GG981" s="7"/>
      <c r="GH981" s="7"/>
      <c r="GI981" s="7"/>
      <c r="GJ981" s="7"/>
      <c r="GK981" s="7"/>
      <c r="GL981" s="7"/>
      <c r="GM981" s="7"/>
      <c r="GN981" s="7"/>
      <c r="GO981" s="7"/>
      <c r="GP981" s="7"/>
      <c r="GQ981" s="7"/>
      <c r="GR981" s="7"/>
      <c r="GS981" s="7"/>
      <c r="GT981" s="7"/>
      <c r="GU981" s="7"/>
      <c r="GV981" s="7"/>
      <c r="GW981" s="7"/>
      <c r="GX981" s="7"/>
      <c r="GY981" s="7"/>
      <c r="GZ981" s="7"/>
      <c r="HA981" s="7"/>
      <c r="HB981" s="7"/>
      <c r="HC981" s="7"/>
      <c r="HD981" s="7"/>
      <c r="HE981" s="7"/>
      <c r="HF981" s="7"/>
      <c r="HG981" s="7"/>
      <c r="HH981" s="7"/>
      <c r="HI981" s="7"/>
      <c r="HJ981" s="7"/>
      <c r="HK981" s="7"/>
      <c r="HL981" s="7"/>
      <c r="HM981" s="7"/>
      <c r="HN981" s="7"/>
      <c r="HO981" s="7"/>
      <c r="HP981" s="7"/>
      <c r="HQ981" s="7"/>
      <c r="HR981" s="7"/>
      <c r="HS981" s="7"/>
      <c r="HT981" s="7"/>
      <c r="HU981" s="7"/>
      <c r="HV981" s="7"/>
      <c r="HW981" s="7"/>
      <c r="HX981" s="7"/>
      <c r="HY981" s="7"/>
      <c r="HZ981" s="7"/>
      <c r="IA981" s="7"/>
      <c r="IB981" s="7"/>
      <c r="IC981" s="7"/>
      <c r="ID981" s="7"/>
      <c r="IE981" s="7"/>
      <c r="IF981" s="7"/>
      <c r="IG981" s="7"/>
      <c r="IH981" s="7"/>
      <c r="II981" s="7"/>
      <c r="IJ981" s="7"/>
      <c r="IK981" s="7"/>
      <c r="IL981" s="7"/>
      <c r="IM981" s="7"/>
      <c r="IN981" s="7"/>
      <c r="IO981" s="7"/>
      <c r="IP981" s="7"/>
      <c r="IQ981" s="7"/>
      <c r="IR981" s="7"/>
      <c r="IS981" s="7"/>
      <c r="IT981" s="7"/>
      <c r="IU981" s="7"/>
      <c r="IV981" s="7"/>
      <c r="IW981" s="7"/>
      <c r="IX981" s="7"/>
      <c r="IY981" s="7"/>
      <c r="IZ981" s="7"/>
      <c r="JA981" s="7"/>
      <c r="JB981" s="7"/>
      <c r="JC981" s="7"/>
      <c r="JD981" s="7"/>
      <c r="JE981" s="7"/>
      <c r="JF981" s="7"/>
      <c r="JG981" s="7"/>
      <c r="JH981" s="7"/>
      <c r="JI981" s="7"/>
      <c r="JJ981" s="7"/>
      <c r="JK981" s="7"/>
      <c r="JL981" s="7"/>
      <c r="JM981" s="7"/>
      <c r="JN981" s="7"/>
      <c r="JO981" s="7"/>
      <c r="JP981" s="7"/>
      <c r="JQ981" s="7"/>
      <c r="JR981" s="7"/>
      <c r="JS981" s="7"/>
      <c r="JT981" s="7"/>
      <c r="JU981" s="7"/>
      <c r="JV981" s="7"/>
      <c r="JW981" s="7"/>
      <c r="JX981" s="7"/>
      <c r="JY981" s="7"/>
      <c r="JZ981" s="7"/>
      <c r="KA981" s="7"/>
      <c r="KB981" s="7"/>
      <c r="KC981" s="7"/>
      <c r="KD981" s="7"/>
      <c r="KE981" s="7"/>
      <c r="KF981" s="7"/>
      <c r="KG981" s="7"/>
      <c r="KH981" s="7"/>
      <c r="KI981" s="7"/>
      <c r="KJ981" s="7"/>
      <c r="KK981" s="7"/>
      <c r="KL981" s="7"/>
      <c r="KM981" s="7"/>
      <c r="KN981" s="7"/>
      <c r="KO981" s="7"/>
      <c r="KP981" s="7"/>
      <c r="KQ981" s="7"/>
      <c r="KR981" s="7"/>
      <c r="KS981" s="7"/>
      <c r="KT981" s="7"/>
      <c r="KU981" s="7"/>
      <c r="KV981" s="7"/>
      <c r="KW981" s="7"/>
      <c r="KX981" s="7"/>
      <c r="KY981" s="7"/>
      <c r="KZ981" s="7"/>
      <c r="LA981" s="7"/>
      <c r="LB981" s="7"/>
      <c r="LC981" s="7"/>
      <c r="LD981" s="7"/>
      <c r="LE981" s="7"/>
      <c r="LF981" s="7"/>
      <c r="LG981" s="7"/>
      <c r="LH981" s="7"/>
      <c r="LI981" s="7"/>
      <c r="LJ981" s="7"/>
      <c r="LK981" s="7"/>
      <c r="LL981" s="7"/>
      <c r="LM981" s="7"/>
      <c r="LN981" s="7"/>
      <c r="LO981" s="7"/>
      <c r="LP981" s="7"/>
      <c r="LQ981" s="7"/>
      <c r="LR981" s="7"/>
      <c r="LS981" s="7"/>
      <c r="LT981" s="7"/>
      <c r="LU981" s="7"/>
      <c r="LV981" s="7"/>
      <c r="LW981" s="7"/>
      <c r="LX981" s="7"/>
      <c r="LY981" s="7"/>
      <c r="LZ981" s="7"/>
      <c r="MA981" s="7"/>
      <c r="MB981" s="7"/>
      <c r="MC981" s="7"/>
      <c r="MD981" s="7"/>
      <c r="ME981" s="7"/>
      <c r="MF981" s="7"/>
      <c r="MG981" s="7"/>
      <c r="MH981" s="7"/>
      <c r="MI981" s="7"/>
      <c r="MJ981" s="7"/>
      <c r="MK981" s="7"/>
      <c r="ML981" s="7"/>
      <c r="MM981" s="7"/>
      <c r="MN981" s="7"/>
      <c r="MO981" s="7"/>
      <c r="MP981" s="7"/>
      <c r="MQ981" s="7"/>
      <c r="MR981" s="7"/>
      <c r="MS981" s="7"/>
      <c r="MT981" s="7"/>
      <c r="MU981" s="7"/>
      <c r="MV981" s="7"/>
      <c r="MW981" s="7"/>
      <c r="MX981" s="7"/>
      <c r="MY981" s="7"/>
      <c r="MZ981" s="7"/>
      <c r="NA981" s="7"/>
      <c r="NB981" s="7"/>
      <c r="NC981" s="7"/>
      <c r="ND981" s="7"/>
      <c r="NE981" s="7"/>
      <c r="NF981" s="7"/>
      <c r="NG981" s="7"/>
      <c r="NH981" s="7"/>
      <c r="NI981" s="7"/>
      <c r="NJ981" s="7"/>
      <c r="NK981" s="7"/>
      <c r="NL981" s="7"/>
      <c r="NM981" s="7"/>
      <c r="NN981" s="7"/>
      <c r="NO981" s="7"/>
      <c r="NP981" s="7"/>
      <c r="NQ981" s="7"/>
      <c r="NR981" s="7"/>
      <c r="NS981" s="7"/>
      <c r="NT981" s="7"/>
      <c r="NU981" s="7"/>
      <c r="NV981" s="7"/>
      <c r="NW981" s="7"/>
      <c r="NX981" s="7"/>
      <c r="NY981" s="7"/>
      <c r="NZ981" s="7"/>
      <c r="OA981" s="7"/>
      <c r="OB981" s="7"/>
      <c r="OC981" s="7"/>
      <c r="OD981" s="7"/>
      <c r="OE981" s="7"/>
      <c r="OF981" s="7"/>
      <c r="OG981" s="7"/>
      <c r="OH981" s="7"/>
      <c r="OI981" s="7"/>
      <c r="OJ981" s="7"/>
      <c r="OK981" s="7"/>
      <c r="OL981" s="7"/>
      <c r="OM981" s="7"/>
      <c r="ON981" s="7"/>
      <c r="OO981" s="7"/>
      <c r="OP981" s="7"/>
      <c r="OQ981" s="7"/>
      <c r="OR981" s="7"/>
      <c r="OS981" s="7"/>
      <c r="OT981" s="7"/>
      <c r="OU981" s="7"/>
      <c r="OV981" s="7"/>
      <c r="OW981" s="7"/>
      <c r="OX981" s="7"/>
      <c r="OY981" s="7"/>
      <c r="OZ981" s="7"/>
      <c r="PA981" s="7"/>
      <c r="PB981" s="7"/>
      <c r="PC981" s="7"/>
      <c r="PD981" s="7"/>
      <c r="PE981" s="7"/>
      <c r="PF981" s="7"/>
      <c r="PG981" s="7"/>
      <c r="PH981" s="7"/>
      <c r="PI981" s="7"/>
      <c r="PJ981" s="7"/>
      <c r="PK981" s="7"/>
      <c r="PL981" s="7"/>
      <c r="PM981" s="7"/>
      <c r="PN981" s="7"/>
      <c r="PO981" s="7"/>
      <c r="PP981" s="7"/>
      <c r="PQ981" s="7"/>
      <c r="PR981" s="7"/>
      <c r="PS981" s="7"/>
      <c r="PT981" s="7"/>
      <c r="PU981" s="7"/>
      <c r="PV981" s="7"/>
      <c r="PW981" s="7"/>
      <c r="PX981" s="7"/>
      <c r="PY981" s="7"/>
      <c r="PZ981" s="7"/>
      <c r="QA981" s="7"/>
      <c r="QB981" s="7"/>
      <c r="QC981" s="7"/>
      <c r="QD981" s="7"/>
      <c r="QE981" s="7"/>
      <c r="QF981" s="7"/>
      <c r="QG981" s="7"/>
      <c r="QH981" s="7"/>
      <c r="QI981" s="7"/>
      <c r="QJ981" s="7"/>
      <c r="QK981" s="7"/>
      <c r="QL981" s="7"/>
      <c r="QM981" s="7"/>
      <c r="QN981" s="7"/>
      <c r="QO981" s="7"/>
      <c r="QP981" s="7"/>
      <c r="QQ981" s="7"/>
      <c r="QR981" s="7"/>
      <c r="QS981" s="7"/>
      <c r="QT981" s="7"/>
      <c r="QU981" s="7"/>
      <c r="QV981" s="7"/>
      <c r="QW981" s="7"/>
      <c r="QX981" s="7"/>
      <c r="QY981" s="7"/>
      <c r="QZ981" s="7"/>
      <c r="RA981" s="7"/>
      <c r="RB981" s="7"/>
      <c r="RC981" s="7"/>
      <c r="RD981" s="7"/>
      <c r="RE981" s="7"/>
      <c r="RF981" s="7"/>
      <c r="RG981" s="7"/>
      <c r="RH981" s="7"/>
      <c r="RI981" s="7"/>
      <c r="RJ981" s="7"/>
      <c r="RK981" s="7"/>
      <c r="RL981" s="7"/>
      <c r="RM981" s="7"/>
      <c r="RN981" s="7"/>
      <c r="RO981" s="7"/>
      <c r="RP981" s="7"/>
      <c r="RQ981" s="7"/>
      <c r="RR981" s="7"/>
      <c r="RS981" s="7"/>
      <c r="RT981" s="7"/>
      <c r="RU981" s="7"/>
      <c r="RV981" s="7"/>
      <c r="RW981" s="7"/>
      <c r="RX981" s="7"/>
      <c r="RY981" s="7"/>
      <c r="RZ981" s="7"/>
      <c r="SA981" s="7"/>
      <c r="SB981" s="7"/>
      <c r="SC981" s="7"/>
      <c r="SD981" s="7"/>
      <c r="SE981" s="7"/>
      <c r="SF981" s="7"/>
      <c r="SG981" s="7"/>
      <c r="SH981" s="7"/>
      <c r="SI981" s="7"/>
      <c r="SJ981" s="7"/>
      <c r="SK981" s="7"/>
    </row>
    <row r="982" ht="14.2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  <c r="DT982" s="7"/>
      <c r="DU982" s="7"/>
      <c r="DV982" s="7"/>
      <c r="DW982" s="7"/>
      <c r="DX982" s="7"/>
      <c r="DY982" s="7"/>
      <c r="DZ982" s="7"/>
      <c r="EA982" s="7"/>
      <c r="EB982" s="7"/>
      <c r="EC982" s="7"/>
      <c r="ED982" s="7"/>
      <c r="EE982" s="7"/>
      <c r="EF982" s="7"/>
      <c r="EG982" s="7"/>
      <c r="EH982" s="7"/>
      <c r="EI982" s="7"/>
      <c r="EJ982" s="7"/>
      <c r="EK982" s="7"/>
      <c r="EL982" s="7"/>
      <c r="EM982" s="7"/>
      <c r="EN982" s="7"/>
      <c r="EO982" s="7"/>
      <c r="EP982" s="7"/>
      <c r="EQ982" s="7"/>
      <c r="ER982" s="7"/>
      <c r="ES982" s="7"/>
      <c r="ET982" s="7"/>
      <c r="EU982" s="7"/>
      <c r="EV982" s="7"/>
      <c r="EW982" s="7"/>
      <c r="EX982" s="7"/>
      <c r="EY982" s="7"/>
      <c r="EZ982" s="7"/>
      <c r="FA982" s="7"/>
      <c r="FB982" s="7"/>
      <c r="FC982" s="7"/>
      <c r="FD982" s="7"/>
      <c r="FE982" s="7"/>
      <c r="FF982" s="7"/>
      <c r="FG982" s="7"/>
      <c r="FH982" s="7"/>
      <c r="FI982" s="7"/>
      <c r="FJ982" s="7"/>
      <c r="FK982" s="7"/>
      <c r="FL982" s="7"/>
      <c r="FM982" s="7"/>
      <c r="FN982" s="7"/>
      <c r="FO982" s="7"/>
      <c r="FP982" s="7"/>
      <c r="FQ982" s="7"/>
      <c r="FR982" s="7"/>
      <c r="FS982" s="7"/>
      <c r="FT982" s="7"/>
      <c r="FU982" s="7"/>
      <c r="FV982" s="7"/>
      <c r="FW982" s="7"/>
      <c r="FX982" s="7"/>
      <c r="FY982" s="7"/>
      <c r="FZ982" s="7"/>
      <c r="GA982" s="7"/>
      <c r="GB982" s="7"/>
      <c r="GC982" s="7"/>
      <c r="GD982" s="7"/>
      <c r="GE982" s="7"/>
      <c r="GF982" s="7"/>
      <c r="GG982" s="7"/>
      <c r="GH982" s="7"/>
      <c r="GI982" s="7"/>
      <c r="GJ982" s="7"/>
      <c r="GK982" s="7"/>
      <c r="GL982" s="7"/>
      <c r="GM982" s="7"/>
      <c r="GN982" s="7"/>
      <c r="GO982" s="7"/>
      <c r="GP982" s="7"/>
      <c r="GQ982" s="7"/>
      <c r="GR982" s="7"/>
      <c r="GS982" s="7"/>
      <c r="GT982" s="7"/>
      <c r="GU982" s="7"/>
      <c r="GV982" s="7"/>
      <c r="GW982" s="7"/>
      <c r="GX982" s="7"/>
      <c r="GY982" s="7"/>
      <c r="GZ982" s="7"/>
      <c r="HA982" s="7"/>
      <c r="HB982" s="7"/>
      <c r="HC982" s="7"/>
      <c r="HD982" s="7"/>
      <c r="HE982" s="7"/>
      <c r="HF982" s="7"/>
      <c r="HG982" s="7"/>
      <c r="HH982" s="7"/>
      <c r="HI982" s="7"/>
      <c r="HJ982" s="7"/>
      <c r="HK982" s="7"/>
      <c r="HL982" s="7"/>
      <c r="HM982" s="7"/>
      <c r="HN982" s="7"/>
      <c r="HO982" s="7"/>
      <c r="HP982" s="7"/>
      <c r="HQ982" s="7"/>
      <c r="HR982" s="7"/>
      <c r="HS982" s="7"/>
      <c r="HT982" s="7"/>
      <c r="HU982" s="7"/>
      <c r="HV982" s="7"/>
      <c r="HW982" s="7"/>
      <c r="HX982" s="7"/>
      <c r="HY982" s="7"/>
      <c r="HZ982" s="7"/>
      <c r="IA982" s="7"/>
      <c r="IB982" s="7"/>
      <c r="IC982" s="7"/>
      <c r="ID982" s="7"/>
      <c r="IE982" s="7"/>
      <c r="IF982" s="7"/>
      <c r="IG982" s="7"/>
      <c r="IH982" s="7"/>
      <c r="II982" s="7"/>
      <c r="IJ982" s="7"/>
      <c r="IK982" s="7"/>
      <c r="IL982" s="7"/>
      <c r="IM982" s="7"/>
      <c r="IN982" s="7"/>
      <c r="IO982" s="7"/>
      <c r="IP982" s="7"/>
      <c r="IQ982" s="7"/>
      <c r="IR982" s="7"/>
      <c r="IS982" s="7"/>
      <c r="IT982" s="7"/>
      <c r="IU982" s="7"/>
      <c r="IV982" s="7"/>
      <c r="IW982" s="7"/>
      <c r="IX982" s="7"/>
      <c r="IY982" s="7"/>
      <c r="IZ982" s="7"/>
      <c r="JA982" s="7"/>
      <c r="JB982" s="7"/>
      <c r="JC982" s="7"/>
      <c r="JD982" s="7"/>
      <c r="JE982" s="7"/>
      <c r="JF982" s="7"/>
      <c r="JG982" s="7"/>
      <c r="JH982" s="7"/>
      <c r="JI982" s="7"/>
      <c r="JJ982" s="7"/>
      <c r="JK982" s="7"/>
      <c r="JL982" s="7"/>
      <c r="JM982" s="7"/>
      <c r="JN982" s="7"/>
      <c r="JO982" s="7"/>
      <c r="JP982" s="7"/>
      <c r="JQ982" s="7"/>
      <c r="JR982" s="7"/>
      <c r="JS982" s="7"/>
      <c r="JT982" s="7"/>
      <c r="JU982" s="7"/>
      <c r="JV982" s="7"/>
      <c r="JW982" s="7"/>
      <c r="JX982" s="7"/>
      <c r="JY982" s="7"/>
      <c r="JZ982" s="7"/>
      <c r="KA982" s="7"/>
      <c r="KB982" s="7"/>
      <c r="KC982" s="7"/>
      <c r="KD982" s="7"/>
      <c r="KE982" s="7"/>
      <c r="KF982" s="7"/>
      <c r="KG982" s="7"/>
      <c r="KH982" s="7"/>
      <c r="KI982" s="7"/>
      <c r="KJ982" s="7"/>
      <c r="KK982" s="7"/>
      <c r="KL982" s="7"/>
      <c r="KM982" s="7"/>
      <c r="KN982" s="7"/>
      <c r="KO982" s="7"/>
      <c r="KP982" s="7"/>
      <c r="KQ982" s="7"/>
      <c r="KR982" s="7"/>
      <c r="KS982" s="7"/>
      <c r="KT982" s="7"/>
      <c r="KU982" s="7"/>
      <c r="KV982" s="7"/>
      <c r="KW982" s="7"/>
      <c r="KX982" s="7"/>
      <c r="KY982" s="7"/>
      <c r="KZ982" s="7"/>
      <c r="LA982" s="7"/>
      <c r="LB982" s="7"/>
      <c r="LC982" s="7"/>
      <c r="LD982" s="7"/>
      <c r="LE982" s="7"/>
      <c r="LF982" s="7"/>
      <c r="LG982" s="7"/>
      <c r="LH982" s="7"/>
      <c r="LI982" s="7"/>
      <c r="LJ982" s="7"/>
      <c r="LK982" s="7"/>
      <c r="LL982" s="7"/>
      <c r="LM982" s="7"/>
      <c r="LN982" s="7"/>
      <c r="LO982" s="7"/>
      <c r="LP982" s="7"/>
      <c r="LQ982" s="7"/>
      <c r="LR982" s="7"/>
      <c r="LS982" s="7"/>
      <c r="LT982" s="7"/>
      <c r="LU982" s="7"/>
      <c r="LV982" s="7"/>
      <c r="LW982" s="7"/>
      <c r="LX982" s="7"/>
      <c r="LY982" s="7"/>
      <c r="LZ982" s="7"/>
      <c r="MA982" s="7"/>
      <c r="MB982" s="7"/>
      <c r="MC982" s="7"/>
      <c r="MD982" s="7"/>
      <c r="ME982" s="7"/>
      <c r="MF982" s="7"/>
      <c r="MG982" s="7"/>
      <c r="MH982" s="7"/>
      <c r="MI982" s="7"/>
      <c r="MJ982" s="7"/>
      <c r="MK982" s="7"/>
      <c r="ML982" s="7"/>
      <c r="MM982" s="7"/>
      <c r="MN982" s="7"/>
      <c r="MO982" s="7"/>
      <c r="MP982" s="7"/>
      <c r="MQ982" s="7"/>
      <c r="MR982" s="7"/>
      <c r="MS982" s="7"/>
      <c r="MT982" s="7"/>
      <c r="MU982" s="7"/>
      <c r="MV982" s="7"/>
      <c r="MW982" s="7"/>
      <c r="MX982" s="7"/>
      <c r="MY982" s="7"/>
      <c r="MZ982" s="7"/>
      <c r="NA982" s="7"/>
      <c r="NB982" s="7"/>
      <c r="NC982" s="7"/>
      <c r="ND982" s="7"/>
      <c r="NE982" s="7"/>
      <c r="NF982" s="7"/>
      <c r="NG982" s="7"/>
      <c r="NH982" s="7"/>
      <c r="NI982" s="7"/>
      <c r="NJ982" s="7"/>
      <c r="NK982" s="7"/>
      <c r="NL982" s="7"/>
      <c r="NM982" s="7"/>
      <c r="NN982" s="7"/>
      <c r="NO982" s="7"/>
      <c r="NP982" s="7"/>
      <c r="NQ982" s="7"/>
      <c r="NR982" s="7"/>
      <c r="NS982" s="7"/>
      <c r="NT982" s="7"/>
      <c r="NU982" s="7"/>
      <c r="NV982" s="7"/>
      <c r="NW982" s="7"/>
      <c r="NX982" s="7"/>
      <c r="NY982" s="7"/>
      <c r="NZ982" s="7"/>
      <c r="OA982" s="7"/>
      <c r="OB982" s="7"/>
      <c r="OC982" s="7"/>
      <c r="OD982" s="7"/>
      <c r="OE982" s="7"/>
      <c r="OF982" s="7"/>
      <c r="OG982" s="7"/>
      <c r="OH982" s="7"/>
      <c r="OI982" s="7"/>
      <c r="OJ982" s="7"/>
      <c r="OK982" s="7"/>
      <c r="OL982" s="7"/>
      <c r="OM982" s="7"/>
      <c r="ON982" s="7"/>
      <c r="OO982" s="7"/>
      <c r="OP982" s="7"/>
      <c r="OQ982" s="7"/>
      <c r="OR982" s="7"/>
      <c r="OS982" s="7"/>
      <c r="OT982" s="7"/>
      <c r="OU982" s="7"/>
      <c r="OV982" s="7"/>
      <c r="OW982" s="7"/>
      <c r="OX982" s="7"/>
      <c r="OY982" s="7"/>
      <c r="OZ982" s="7"/>
      <c r="PA982" s="7"/>
      <c r="PB982" s="7"/>
      <c r="PC982" s="7"/>
      <c r="PD982" s="7"/>
      <c r="PE982" s="7"/>
      <c r="PF982" s="7"/>
      <c r="PG982" s="7"/>
      <c r="PH982" s="7"/>
      <c r="PI982" s="7"/>
      <c r="PJ982" s="7"/>
      <c r="PK982" s="7"/>
      <c r="PL982" s="7"/>
      <c r="PM982" s="7"/>
      <c r="PN982" s="7"/>
      <c r="PO982" s="7"/>
      <c r="PP982" s="7"/>
      <c r="PQ982" s="7"/>
      <c r="PR982" s="7"/>
      <c r="PS982" s="7"/>
      <c r="PT982" s="7"/>
      <c r="PU982" s="7"/>
      <c r="PV982" s="7"/>
      <c r="PW982" s="7"/>
      <c r="PX982" s="7"/>
      <c r="PY982" s="7"/>
      <c r="PZ982" s="7"/>
      <c r="QA982" s="7"/>
      <c r="QB982" s="7"/>
      <c r="QC982" s="7"/>
      <c r="QD982" s="7"/>
      <c r="QE982" s="7"/>
      <c r="QF982" s="7"/>
      <c r="QG982" s="7"/>
      <c r="QH982" s="7"/>
      <c r="QI982" s="7"/>
      <c r="QJ982" s="7"/>
      <c r="QK982" s="7"/>
      <c r="QL982" s="7"/>
      <c r="QM982" s="7"/>
      <c r="QN982" s="7"/>
      <c r="QO982" s="7"/>
      <c r="QP982" s="7"/>
      <c r="QQ982" s="7"/>
      <c r="QR982" s="7"/>
      <c r="QS982" s="7"/>
      <c r="QT982" s="7"/>
      <c r="QU982" s="7"/>
      <c r="QV982" s="7"/>
      <c r="QW982" s="7"/>
      <c r="QX982" s="7"/>
      <c r="QY982" s="7"/>
      <c r="QZ982" s="7"/>
      <c r="RA982" s="7"/>
      <c r="RB982" s="7"/>
      <c r="RC982" s="7"/>
      <c r="RD982" s="7"/>
      <c r="RE982" s="7"/>
      <c r="RF982" s="7"/>
      <c r="RG982" s="7"/>
      <c r="RH982" s="7"/>
      <c r="RI982" s="7"/>
      <c r="RJ982" s="7"/>
      <c r="RK982" s="7"/>
      <c r="RL982" s="7"/>
      <c r="RM982" s="7"/>
      <c r="RN982" s="7"/>
      <c r="RO982" s="7"/>
      <c r="RP982" s="7"/>
      <c r="RQ982" s="7"/>
      <c r="RR982" s="7"/>
      <c r="RS982" s="7"/>
      <c r="RT982" s="7"/>
      <c r="RU982" s="7"/>
      <c r="RV982" s="7"/>
      <c r="RW982" s="7"/>
      <c r="RX982" s="7"/>
      <c r="RY982" s="7"/>
      <c r="RZ982" s="7"/>
      <c r="SA982" s="7"/>
      <c r="SB982" s="7"/>
      <c r="SC982" s="7"/>
      <c r="SD982" s="7"/>
      <c r="SE982" s="7"/>
      <c r="SF982" s="7"/>
      <c r="SG982" s="7"/>
      <c r="SH982" s="7"/>
      <c r="SI982" s="7"/>
      <c r="SJ982" s="7"/>
      <c r="SK982" s="7"/>
    </row>
    <row r="983" ht="14.2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  <c r="DT983" s="7"/>
      <c r="DU983" s="7"/>
      <c r="DV983" s="7"/>
      <c r="DW983" s="7"/>
      <c r="DX983" s="7"/>
      <c r="DY983" s="7"/>
      <c r="DZ983" s="7"/>
      <c r="EA983" s="7"/>
      <c r="EB983" s="7"/>
      <c r="EC983" s="7"/>
      <c r="ED983" s="7"/>
      <c r="EE983" s="7"/>
      <c r="EF983" s="7"/>
      <c r="EG983" s="7"/>
      <c r="EH983" s="7"/>
      <c r="EI983" s="7"/>
      <c r="EJ983" s="7"/>
      <c r="EK983" s="7"/>
      <c r="EL983" s="7"/>
      <c r="EM983" s="7"/>
      <c r="EN983" s="7"/>
      <c r="EO983" s="7"/>
      <c r="EP983" s="7"/>
      <c r="EQ983" s="7"/>
      <c r="ER983" s="7"/>
      <c r="ES983" s="7"/>
      <c r="ET983" s="7"/>
      <c r="EU983" s="7"/>
      <c r="EV983" s="7"/>
      <c r="EW983" s="7"/>
      <c r="EX983" s="7"/>
      <c r="EY983" s="7"/>
      <c r="EZ983" s="7"/>
      <c r="FA983" s="7"/>
      <c r="FB983" s="7"/>
      <c r="FC983" s="7"/>
      <c r="FD983" s="7"/>
      <c r="FE983" s="7"/>
      <c r="FF983" s="7"/>
      <c r="FG983" s="7"/>
      <c r="FH983" s="7"/>
      <c r="FI983" s="7"/>
      <c r="FJ983" s="7"/>
      <c r="FK983" s="7"/>
      <c r="FL983" s="7"/>
      <c r="FM983" s="7"/>
      <c r="FN983" s="7"/>
      <c r="FO983" s="7"/>
      <c r="FP983" s="7"/>
      <c r="FQ983" s="7"/>
      <c r="FR983" s="7"/>
      <c r="FS983" s="7"/>
      <c r="FT983" s="7"/>
      <c r="FU983" s="7"/>
      <c r="FV983" s="7"/>
      <c r="FW983" s="7"/>
      <c r="FX983" s="7"/>
      <c r="FY983" s="7"/>
      <c r="FZ983" s="7"/>
      <c r="GA983" s="7"/>
      <c r="GB983" s="7"/>
      <c r="GC983" s="7"/>
      <c r="GD983" s="7"/>
      <c r="GE983" s="7"/>
      <c r="GF983" s="7"/>
      <c r="GG983" s="7"/>
      <c r="GH983" s="7"/>
      <c r="GI983" s="7"/>
      <c r="GJ983" s="7"/>
      <c r="GK983" s="7"/>
      <c r="GL983" s="7"/>
      <c r="GM983" s="7"/>
      <c r="GN983" s="7"/>
      <c r="GO983" s="7"/>
      <c r="GP983" s="7"/>
      <c r="GQ983" s="7"/>
      <c r="GR983" s="7"/>
      <c r="GS983" s="7"/>
      <c r="GT983" s="7"/>
      <c r="GU983" s="7"/>
      <c r="GV983" s="7"/>
      <c r="GW983" s="7"/>
      <c r="GX983" s="7"/>
      <c r="GY983" s="7"/>
      <c r="GZ983" s="7"/>
      <c r="HA983" s="7"/>
      <c r="HB983" s="7"/>
      <c r="HC983" s="7"/>
      <c r="HD983" s="7"/>
      <c r="HE983" s="7"/>
      <c r="HF983" s="7"/>
      <c r="HG983" s="7"/>
      <c r="HH983" s="7"/>
      <c r="HI983" s="7"/>
      <c r="HJ983" s="7"/>
      <c r="HK983" s="7"/>
      <c r="HL983" s="7"/>
      <c r="HM983" s="7"/>
      <c r="HN983" s="7"/>
      <c r="HO983" s="7"/>
      <c r="HP983" s="7"/>
      <c r="HQ983" s="7"/>
      <c r="HR983" s="7"/>
      <c r="HS983" s="7"/>
      <c r="HT983" s="7"/>
      <c r="HU983" s="7"/>
      <c r="HV983" s="7"/>
      <c r="HW983" s="7"/>
      <c r="HX983" s="7"/>
      <c r="HY983" s="7"/>
      <c r="HZ983" s="7"/>
      <c r="IA983" s="7"/>
      <c r="IB983" s="7"/>
      <c r="IC983" s="7"/>
      <c r="ID983" s="7"/>
      <c r="IE983" s="7"/>
      <c r="IF983" s="7"/>
      <c r="IG983" s="7"/>
      <c r="IH983" s="7"/>
      <c r="II983" s="7"/>
      <c r="IJ983" s="7"/>
      <c r="IK983" s="7"/>
      <c r="IL983" s="7"/>
      <c r="IM983" s="7"/>
      <c r="IN983" s="7"/>
      <c r="IO983" s="7"/>
      <c r="IP983" s="7"/>
      <c r="IQ983" s="7"/>
      <c r="IR983" s="7"/>
      <c r="IS983" s="7"/>
      <c r="IT983" s="7"/>
      <c r="IU983" s="7"/>
      <c r="IV983" s="7"/>
      <c r="IW983" s="7"/>
      <c r="IX983" s="7"/>
      <c r="IY983" s="7"/>
      <c r="IZ983" s="7"/>
      <c r="JA983" s="7"/>
      <c r="JB983" s="7"/>
      <c r="JC983" s="7"/>
      <c r="JD983" s="7"/>
      <c r="JE983" s="7"/>
      <c r="JF983" s="7"/>
      <c r="JG983" s="7"/>
      <c r="JH983" s="7"/>
      <c r="JI983" s="7"/>
      <c r="JJ983" s="7"/>
      <c r="JK983" s="7"/>
      <c r="JL983" s="7"/>
      <c r="JM983" s="7"/>
      <c r="JN983" s="7"/>
      <c r="JO983" s="7"/>
      <c r="JP983" s="7"/>
      <c r="JQ983" s="7"/>
      <c r="JR983" s="7"/>
      <c r="JS983" s="7"/>
      <c r="JT983" s="7"/>
      <c r="JU983" s="7"/>
      <c r="JV983" s="7"/>
      <c r="JW983" s="7"/>
      <c r="JX983" s="7"/>
      <c r="JY983" s="7"/>
      <c r="JZ983" s="7"/>
      <c r="KA983" s="7"/>
      <c r="KB983" s="7"/>
      <c r="KC983" s="7"/>
      <c r="KD983" s="7"/>
      <c r="KE983" s="7"/>
      <c r="KF983" s="7"/>
      <c r="KG983" s="7"/>
      <c r="KH983" s="7"/>
      <c r="KI983" s="7"/>
      <c r="KJ983" s="7"/>
      <c r="KK983" s="7"/>
      <c r="KL983" s="7"/>
      <c r="KM983" s="7"/>
      <c r="KN983" s="7"/>
      <c r="KO983" s="7"/>
      <c r="KP983" s="7"/>
      <c r="KQ983" s="7"/>
      <c r="KR983" s="7"/>
      <c r="KS983" s="7"/>
      <c r="KT983" s="7"/>
      <c r="KU983" s="7"/>
      <c r="KV983" s="7"/>
      <c r="KW983" s="7"/>
      <c r="KX983" s="7"/>
      <c r="KY983" s="7"/>
      <c r="KZ983" s="7"/>
      <c r="LA983" s="7"/>
      <c r="LB983" s="7"/>
      <c r="LC983" s="7"/>
      <c r="LD983" s="7"/>
      <c r="LE983" s="7"/>
      <c r="LF983" s="7"/>
      <c r="LG983" s="7"/>
      <c r="LH983" s="7"/>
      <c r="LI983" s="7"/>
      <c r="LJ983" s="7"/>
      <c r="LK983" s="7"/>
      <c r="LL983" s="7"/>
      <c r="LM983" s="7"/>
      <c r="LN983" s="7"/>
      <c r="LO983" s="7"/>
      <c r="LP983" s="7"/>
      <c r="LQ983" s="7"/>
      <c r="LR983" s="7"/>
      <c r="LS983" s="7"/>
      <c r="LT983" s="7"/>
      <c r="LU983" s="7"/>
      <c r="LV983" s="7"/>
      <c r="LW983" s="7"/>
      <c r="LX983" s="7"/>
      <c r="LY983" s="7"/>
      <c r="LZ983" s="7"/>
      <c r="MA983" s="7"/>
      <c r="MB983" s="7"/>
      <c r="MC983" s="7"/>
      <c r="MD983" s="7"/>
      <c r="ME983" s="7"/>
      <c r="MF983" s="7"/>
      <c r="MG983" s="7"/>
      <c r="MH983" s="7"/>
      <c r="MI983" s="7"/>
      <c r="MJ983" s="7"/>
      <c r="MK983" s="7"/>
      <c r="ML983" s="7"/>
      <c r="MM983" s="7"/>
      <c r="MN983" s="7"/>
      <c r="MO983" s="7"/>
      <c r="MP983" s="7"/>
      <c r="MQ983" s="7"/>
      <c r="MR983" s="7"/>
      <c r="MS983" s="7"/>
      <c r="MT983" s="7"/>
      <c r="MU983" s="7"/>
      <c r="MV983" s="7"/>
      <c r="MW983" s="7"/>
      <c r="MX983" s="7"/>
      <c r="MY983" s="7"/>
      <c r="MZ983" s="7"/>
      <c r="NA983" s="7"/>
      <c r="NB983" s="7"/>
      <c r="NC983" s="7"/>
      <c r="ND983" s="7"/>
      <c r="NE983" s="7"/>
      <c r="NF983" s="7"/>
      <c r="NG983" s="7"/>
      <c r="NH983" s="7"/>
      <c r="NI983" s="7"/>
      <c r="NJ983" s="7"/>
      <c r="NK983" s="7"/>
      <c r="NL983" s="7"/>
      <c r="NM983" s="7"/>
      <c r="NN983" s="7"/>
      <c r="NO983" s="7"/>
      <c r="NP983" s="7"/>
      <c r="NQ983" s="7"/>
      <c r="NR983" s="7"/>
      <c r="NS983" s="7"/>
      <c r="NT983" s="7"/>
      <c r="NU983" s="7"/>
      <c r="NV983" s="7"/>
      <c r="NW983" s="7"/>
      <c r="NX983" s="7"/>
      <c r="NY983" s="7"/>
      <c r="NZ983" s="7"/>
      <c r="OA983" s="7"/>
      <c r="OB983" s="7"/>
      <c r="OC983" s="7"/>
      <c r="OD983" s="7"/>
      <c r="OE983" s="7"/>
      <c r="OF983" s="7"/>
      <c r="OG983" s="7"/>
      <c r="OH983" s="7"/>
      <c r="OI983" s="7"/>
      <c r="OJ983" s="7"/>
      <c r="OK983" s="7"/>
      <c r="OL983" s="7"/>
      <c r="OM983" s="7"/>
      <c r="ON983" s="7"/>
      <c r="OO983" s="7"/>
      <c r="OP983" s="7"/>
      <c r="OQ983" s="7"/>
      <c r="OR983" s="7"/>
      <c r="OS983" s="7"/>
      <c r="OT983" s="7"/>
      <c r="OU983" s="7"/>
      <c r="OV983" s="7"/>
      <c r="OW983" s="7"/>
      <c r="OX983" s="7"/>
      <c r="OY983" s="7"/>
      <c r="OZ983" s="7"/>
      <c r="PA983" s="7"/>
      <c r="PB983" s="7"/>
      <c r="PC983" s="7"/>
      <c r="PD983" s="7"/>
      <c r="PE983" s="7"/>
      <c r="PF983" s="7"/>
      <c r="PG983" s="7"/>
      <c r="PH983" s="7"/>
      <c r="PI983" s="7"/>
      <c r="PJ983" s="7"/>
      <c r="PK983" s="7"/>
      <c r="PL983" s="7"/>
      <c r="PM983" s="7"/>
      <c r="PN983" s="7"/>
      <c r="PO983" s="7"/>
      <c r="PP983" s="7"/>
      <c r="PQ983" s="7"/>
      <c r="PR983" s="7"/>
      <c r="PS983" s="7"/>
      <c r="PT983" s="7"/>
      <c r="PU983" s="7"/>
      <c r="PV983" s="7"/>
      <c r="PW983" s="7"/>
      <c r="PX983" s="7"/>
      <c r="PY983" s="7"/>
      <c r="PZ983" s="7"/>
      <c r="QA983" s="7"/>
      <c r="QB983" s="7"/>
      <c r="QC983" s="7"/>
      <c r="QD983" s="7"/>
      <c r="QE983" s="7"/>
      <c r="QF983" s="7"/>
      <c r="QG983" s="7"/>
      <c r="QH983" s="7"/>
      <c r="QI983" s="7"/>
      <c r="QJ983" s="7"/>
      <c r="QK983" s="7"/>
      <c r="QL983" s="7"/>
      <c r="QM983" s="7"/>
      <c r="QN983" s="7"/>
      <c r="QO983" s="7"/>
      <c r="QP983" s="7"/>
      <c r="QQ983" s="7"/>
      <c r="QR983" s="7"/>
      <c r="QS983" s="7"/>
      <c r="QT983" s="7"/>
      <c r="QU983" s="7"/>
      <c r="QV983" s="7"/>
      <c r="QW983" s="7"/>
      <c r="QX983" s="7"/>
      <c r="QY983" s="7"/>
      <c r="QZ983" s="7"/>
      <c r="RA983" s="7"/>
      <c r="RB983" s="7"/>
      <c r="RC983" s="7"/>
      <c r="RD983" s="7"/>
      <c r="RE983" s="7"/>
      <c r="RF983" s="7"/>
      <c r="RG983" s="7"/>
      <c r="RH983" s="7"/>
      <c r="RI983" s="7"/>
      <c r="RJ983" s="7"/>
      <c r="RK983" s="7"/>
      <c r="RL983" s="7"/>
      <c r="RM983" s="7"/>
      <c r="RN983" s="7"/>
      <c r="RO983" s="7"/>
      <c r="RP983" s="7"/>
      <c r="RQ983" s="7"/>
      <c r="RR983" s="7"/>
      <c r="RS983" s="7"/>
      <c r="RT983" s="7"/>
      <c r="RU983" s="7"/>
      <c r="RV983" s="7"/>
      <c r="RW983" s="7"/>
      <c r="RX983" s="7"/>
      <c r="RY983" s="7"/>
      <c r="RZ983" s="7"/>
      <c r="SA983" s="7"/>
      <c r="SB983" s="7"/>
      <c r="SC983" s="7"/>
      <c r="SD983" s="7"/>
      <c r="SE983" s="7"/>
      <c r="SF983" s="7"/>
      <c r="SG983" s="7"/>
      <c r="SH983" s="7"/>
      <c r="SI983" s="7"/>
      <c r="SJ983" s="7"/>
      <c r="SK983" s="7"/>
    </row>
    <row r="984" ht="14.2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  <c r="DT984" s="7"/>
      <c r="DU984" s="7"/>
      <c r="DV984" s="7"/>
      <c r="DW984" s="7"/>
      <c r="DX984" s="7"/>
      <c r="DY984" s="7"/>
      <c r="DZ984" s="7"/>
      <c r="EA984" s="7"/>
      <c r="EB984" s="7"/>
      <c r="EC984" s="7"/>
      <c r="ED984" s="7"/>
      <c r="EE984" s="7"/>
      <c r="EF984" s="7"/>
      <c r="EG984" s="7"/>
      <c r="EH984" s="7"/>
      <c r="EI984" s="7"/>
      <c r="EJ984" s="7"/>
      <c r="EK984" s="7"/>
      <c r="EL984" s="7"/>
      <c r="EM984" s="7"/>
      <c r="EN984" s="7"/>
      <c r="EO984" s="7"/>
      <c r="EP984" s="7"/>
      <c r="EQ984" s="7"/>
      <c r="ER984" s="7"/>
      <c r="ES984" s="7"/>
      <c r="ET984" s="7"/>
      <c r="EU984" s="7"/>
      <c r="EV984" s="7"/>
      <c r="EW984" s="7"/>
      <c r="EX984" s="7"/>
      <c r="EY984" s="7"/>
      <c r="EZ984" s="7"/>
      <c r="FA984" s="7"/>
      <c r="FB984" s="7"/>
      <c r="FC984" s="7"/>
      <c r="FD984" s="7"/>
      <c r="FE984" s="7"/>
      <c r="FF984" s="7"/>
      <c r="FG984" s="7"/>
      <c r="FH984" s="7"/>
      <c r="FI984" s="7"/>
      <c r="FJ984" s="7"/>
      <c r="FK984" s="7"/>
      <c r="FL984" s="7"/>
      <c r="FM984" s="7"/>
      <c r="FN984" s="7"/>
      <c r="FO984" s="7"/>
      <c r="FP984" s="7"/>
      <c r="FQ984" s="7"/>
      <c r="FR984" s="7"/>
      <c r="FS984" s="7"/>
      <c r="FT984" s="7"/>
      <c r="FU984" s="7"/>
      <c r="FV984" s="7"/>
      <c r="FW984" s="7"/>
      <c r="FX984" s="7"/>
      <c r="FY984" s="7"/>
      <c r="FZ984" s="7"/>
      <c r="GA984" s="7"/>
      <c r="GB984" s="7"/>
      <c r="GC984" s="7"/>
      <c r="GD984" s="7"/>
      <c r="GE984" s="7"/>
      <c r="GF984" s="7"/>
      <c r="GG984" s="7"/>
      <c r="GH984" s="7"/>
      <c r="GI984" s="7"/>
      <c r="GJ984" s="7"/>
      <c r="GK984" s="7"/>
      <c r="GL984" s="7"/>
      <c r="GM984" s="7"/>
      <c r="GN984" s="7"/>
      <c r="GO984" s="7"/>
      <c r="GP984" s="7"/>
      <c r="GQ984" s="7"/>
      <c r="GR984" s="7"/>
      <c r="GS984" s="7"/>
      <c r="GT984" s="7"/>
      <c r="GU984" s="7"/>
      <c r="GV984" s="7"/>
      <c r="GW984" s="7"/>
      <c r="GX984" s="7"/>
      <c r="GY984" s="7"/>
      <c r="GZ984" s="7"/>
      <c r="HA984" s="7"/>
      <c r="HB984" s="7"/>
      <c r="HC984" s="7"/>
      <c r="HD984" s="7"/>
      <c r="HE984" s="7"/>
      <c r="HF984" s="7"/>
      <c r="HG984" s="7"/>
      <c r="HH984" s="7"/>
      <c r="HI984" s="7"/>
      <c r="HJ984" s="7"/>
      <c r="HK984" s="7"/>
      <c r="HL984" s="7"/>
      <c r="HM984" s="7"/>
      <c r="HN984" s="7"/>
      <c r="HO984" s="7"/>
      <c r="HP984" s="7"/>
      <c r="HQ984" s="7"/>
      <c r="HR984" s="7"/>
      <c r="HS984" s="7"/>
      <c r="HT984" s="7"/>
      <c r="HU984" s="7"/>
      <c r="HV984" s="7"/>
      <c r="HW984" s="7"/>
      <c r="HX984" s="7"/>
      <c r="HY984" s="7"/>
      <c r="HZ984" s="7"/>
      <c r="IA984" s="7"/>
      <c r="IB984" s="7"/>
      <c r="IC984" s="7"/>
      <c r="ID984" s="7"/>
      <c r="IE984" s="7"/>
      <c r="IF984" s="7"/>
      <c r="IG984" s="7"/>
      <c r="IH984" s="7"/>
      <c r="II984" s="7"/>
      <c r="IJ984" s="7"/>
      <c r="IK984" s="7"/>
      <c r="IL984" s="7"/>
      <c r="IM984" s="7"/>
      <c r="IN984" s="7"/>
      <c r="IO984" s="7"/>
      <c r="IP984" s="7"/>
      <c r="IQ984" s="7"/>
      <c r="IR984" s="7"/>
      <c r="IS984" s="7"/>
      <c r="IT984" s="7"/>
      <c r="IU984" s="7"/>
      <c r="IV984" s="7"/>
      <c r="IW984" s="7"/>
      <c r="IX984" s="7"/>
      <c r="IY984" s="7"/>
      <c r="IZ984" s="7"/>
      <c r="JA984" s="7"/>
      <c r="JB984" s="7"/>
      <c r="JC984" s="7"/>
      <c r="JD984" s="7"/>
      <c r="JE984" s="7"/>
      <c r="JF984" s="7"/>
      <c r="JG984" s="7"/>
      <c r="JH984" s="7"/>
      <c r="JI984" s="7"/>
      <c r="JJ984" s="7"/>
      <c r="JK984" s="7"/>
      <c r="JL984" s="7"/>
      <c r="JM984" s="7"/>
      <c r="JN984" s="7"/>
      <c r="JO984" s="7"/>
      <c r="JP984" s="7"/>
      <c r="JQ984" s="7"/>
      <c r="JR984" s="7"/>
      <c r="JS984" s="7"/>
      <c r="JT984" s="7"/>
      <c r="JU984" s="7"/>
      <c r="JV984" s="7"/>
      <c r="JW984" s="7"/>
      <c r="JX984" s="7"/>
      <c r="JY984" s="7"/>
      <c r="JZ984" s="7"/>
      <c r="KA984" s="7"/>
      <c r="KB984" s="7"/>
      <c r="KC984" s="7"/>
      <c r="KD984" s="7"/>
      <c r="KE984" s="7"/>
      <c r="KF984" s="7"/>
      <c r="KG984" s="7"/>
      <c r="KH984" s="7"/>
      <c r="KI984" s="7"/>
      <c r="KJ984" s="7"/>
      <c r="KK984" s="7"/>
      <c r="KL984" s="7"/>
      <c r="KM984" s="7"/>
      <c r="KN984" s="7"/>
      <c r="KO984" s="7"/>
      <c r="KP984" s="7"/>
      <c r="KQ984" s="7"/>
      <c r="KR984" s="7"/>
      <c r="KS984" s="7"/>
      <c r="KT984" s="7"/>
      <c r="KU984" s="7"/>
      <c r="KV984" s="7"/>
      <c r="KW984" s="7"/>
      <c r="KX984" s="7"/>
      <c r="KY984" s="7"/>
      <c r="KZ984" s="7"/>
      <c r="LA984" s="7"/>
      <c r="LB984" s="7"/>
      <c r="LC984" s="7"/>
      <c r="LD984" s="7"/>
      <c r="LE984" s="7"/>
      <c r="LF984" s="7"/>
      <c r="LG984" s="7"/>
      <c r="LH984" s="7"/>
      <c r="LI984" s="7"/>
      <c r="LJ984" s="7"/>
      <c r="LK984" s="7"/>
      <c r="LL984" s="7"/>
      <c r="LM984" s="7"/>
      <c r="LN984" s="7"/>
      <c r="LO984" s="7"/>
      <c r="LP984" s="7"/>
      <c r="LQ984" s="7"/>
      <c r="LR984" s="7"/>
      <c r="LS984" s="7"/>
      <c r="LT984" s="7"/>
      <c r="LU984" s="7"/>
      <c r="LV984" s="7"/>
      <c r="LW984" s="7"/>
      <c r="LX984" s="7"/>
      <c r="LY984" s="7"/>
      <c r="LZ984" s="7"/>
      <c r="MA984" s="7"/>
      <c r="MB984" s="7"/>
      <c r="MC984" s="7"/>
      <c r="MD984" s="7"/>
      <c r="ME984" s="7"/>
      <c r="MF984" s="7"/>
      <c r="MG984" s="7"/>
      <c r="MH984" s="7"/>
      <c r="MI984" s="7"/>
      <c r="MJ984" s="7"/>
      <c r="MK984" s="7"/>
      <c r="ML984" s="7"/>
      <c r="MM984" s="7"/>
      <c r="MN984" s="7"/>
      <c r="MO984" s="7"/>
      <c r="MP984" s="7"/>
      <c r="MQ984" s="7"/>
      <c r="MR984" s="7"/>
      <c r="MS984" s="7"/>
      <c r="MT984" s="7"/>
      <c r="MU984" s="7"/>
      <c r="MV984" s="7"/>
      <c r="MW984" s="7"/>
      <c r="MX984" s="7"/>
      <c r="MY984" s="7"/>
      <c r="MZ984" s="7"/>
      <c r="NA984" s="7"/>
      <c r="NB984" s="7"/>
      <c r="NC984" s="7"/>
      <c r="ND984" s="7"/>
      <c r="NE984" s="7"/>
      <c r="NF984" s="7"/>
      <c r="NG984" s="7"/>
      <c r="NH984" s="7"/>
      <c r="NI984" s="7"/>
      <c r="NJ984" s="7"/>
      <c r="NK984" s="7"/>
      <c r="NL984" s="7"/>
      <c r="NM984" s="7"/>
      <c r="NN984" s="7"/>
      <c r="NO984" s="7"/>
      <c r="NP984" s="7"/>
      <c r="NQ984" s="7"/>
      <c r="NR984" s="7"/>
      <c r="NS984" s="7"/>
      <c r="NT984" s="7"/>
      <c r="NU984" s="7"/>
      <c r="NV984" s="7"/>
      <c r="NW984" s="7"/>
      <c r="NX984" s="7"/>
      <c r="NY984" s="7"/>
      <c r="NZ984" s="7"/>
      <c r="OA984" s="7"/>
      <c r="OB984" s="7"/>
      <c r="OC984" s="7"/>
      <c r="OD984" s="7"/>
      <c r="OE984" s="7"/>
      <c r="OF984" s="7"/>
      <c r="OG984" s="7"/>
      <c r="OH984" s="7"/>
      <c r="OI984" s="7"/>
      <c r="OJ984" s="7"/>
      <c r="OK984" s="7"/>
      <c r="OL984" s="7"/>
      <c r="OM984" s="7"/>
      <c r="ON984" s="7"/>
      <c r="OO984" s="7"/>
      <c r="OP984" s="7"/>
      <c r="OQ984" s="7"/>
      <c r="OR984" s="7"/>
      <c r="OS984" s="7"/>
      <c r="OT984" s="7"/>
      <c r="OU984" s="7"/>
      <c r="OV984" s="7"/>
      <c r="OW984" s="7"/>
      <c r="OX984" s="7"/>
      <c r="OY984" s="7"/>
      <c r="OZ984" s="7"/>
      <c r="PA984" s="7"/>
      <c r="PB984" s="7"/>
      <c r="PC984" s="7"/>
      <c r="PD984" s="7"/>
      <c r="PE984" s="7"/>
      <c r="PF984" s="7"/>
      <c r="PG984" s="7"/>
      <c r="PH984" s="7"/>
      <c r="PI984" s="7"/>
      <c r="PJ984" s="7"/>
      <c r="PK984" s="7"/>
      <c r="PL984" s="7"/>
      <c r="PM984" s="7"/>
      <c r="PN984" s="7"/>
      <c r="PO984" s="7"/>
      <c r="PP984" s="7"/>
      <c r="PQ984" s="7"/>
      <c r="PR984" s="7"/>
      <c r="PS984" s="7"/>
      <c r="PT984" s="7"/>
      <c r="PU984" s="7"/>
      <c r="PV984" s="7"/>
      <c r="PW984" s="7"/>
      <c r="PX984" s="7"/>
      <c r="PY984" s="7"/>
      <c r="PZ984" s="7"/>
      <c r="QA984" s="7"/>
      <c r="QB984" s="7"/>
      <c r="QC984" s="7"/>
      <c r="QD984" s="7"/>
      <c r="QE984" s="7"/>
      <c r="QF984" s="7"/>
      <c r="QG984" s="7"/>
      <c r="QH984" s="7"/>
      <c r="QI984" s="7"/>
      <c r="QJ984" s="7"/>
      <c r="QK984" s="7"/>
      <c r="QL984" s="7"/>
      <c r="QM984" s="7"/>
      <c r="QN984" s="7"/>
      <c r="QO984" s="7"/>
      <c r="QP984" s="7"/>
      <c r="QQ984" s="7"/>
      <c r="QR984" s="7"/>
      <c r="QS984" s="7"/>
      <c r="QT984" s="7"/>
      <c r="QU984" s="7"/>
      <c r="QV984" s="7"/>
      <c r="QW984" s="7"/>
      <c r="QX984" s="7"/>
      <c r="QY984" s="7"/>
      <c r="QZ984" s="7"/>
      <c r="RA984" s="7"/>
      <c r="RB984" s="7"/>
      <c r="RC984" s="7"/>
      <c r="RD984" s="7"/>
      <c r="RE984" s="7"/>
      <c r="RF984" s="7"/>
      <c r="RG984" s="7"/>
      <c r="RH984" s="7"/>
      <c r="RI984" s="7"/>
      <c r="RJ984" s="7"/>
      <c r="RK984" s="7"/>
      <c r="RL984" s="7"/>
      <c r="RM984" s="7"/>
      <c r="RN984" s="7"/>
      <c r="RO984" s="7"/>
      <c r="RP984" s="7"/>
      <c r="RQ984" s="7"/>
      <c r="RR984" s="7"/>
      <c r="RS984" s="7"/>
      <c r="RT984" s="7"/>
      <c r="RU984" s="7"/>
      <c r="RV984" s="7"/>
      <c r="RW984" s="7"/>
      <c r="RX984" s="7"/>
      <c r="RY984" s="7"/>
      <c r="RZ984" s="7"/>
      <c r="SA984" s="7"/>
      <c r="SB984" s="7"/>
      <c r="SC984" s="7"/>
      <c r="SD984" s="7"/>
      <c r="SE984" s="7"/>
      <c r="SF984" s="7"/>
      <c r="SG984" s="7"/>
      <c r="SH984" s="7"/>
      <c r="SI984" s="7"/>
      <c r="SJ984" s="7"/>
      <c r="SK984" s="7"/>
    </row>
    <row r="985" ht="14.2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  <c r="DT985" s="7"/>
      <c r="DU985" s="7"/>
      <c r="DV985" s="7"/>
      <c r="DW985" s="7"/>
      <c r="DX985" s="7"/>
      <c r="DY985" s="7"/>
      <c r="DZ985" s="7"/>
      <c r="EA985" s="7"/>
      <c r="EB985" s="7"/>
      <c r="EC985" s="7"/>
      <c r="ED985" s="7"/>
      <c r="EE985" s="7"/>
      <c r="EF985" s="7"/>
      <c r="EG985" s="7"/>
      <c r="EH985" s="7"/>
      <c r="EI985" s="7"/>
      <c r="EJ985" s="7"/>
      <c r="EK985" s="7"/>
      <c r="EL985" s="7"/>
      <c r="EM985" s="7"/>
      <c r="EN985" s="7"/>
      <c r="EO985" s="7"/>
      <c r="EP985" s="7"/>
      <c r="EQ985" s="7"/>
      <c r="ER985" s="7"/>
      <c r="ES985" s="7"/>
      <c r="ET985" s="7"/>
      <c r="EU985" s="7"/>
      <c r="EV985" s="7"/>
      <c r="EW985" s="7"/>
      <c r="EX985" s="7"/>
      <c r="EY985" s="7"/>
      <c r="EZ985" s="7"/>
      <c r="FA985" s="7"/>
      <c r="FB985" s="7"/>
      <c r="FC985" s="7"/>
      <c r="FD985" s="7"/>
      <c r="FE985" s="7"/>
      <c r="FF985" s="7"/>
      <c r="FG985" s="7"/>
      <c r="FH985" s="7"/>
      <c r="FI985" s="7"/>
      <c r="FJ985" s="7"/>
      <c r="FK985" s="7"/>
      <c r="FL985" s="7"/>
      <c r="FM985" s="7"/>
      <c r="FN985" s="7"/>
      <c r="FO985" s="7"/>
      <c r="FP985" s="7"/>
      <c r="FQ985" s="7"/>
      <c r="FR985" s="7"/>
      <c r="FS985" s="7"/>
      <c r="FT985" s="7"/>
      <c r="FU985" s="7"/>
      <c r="FV985" s="7"/>
      <c r="FW985" s="7"/>
      <c r="FX985" s="7"/>
      <c r="FY985" s="7"/>
      <c r="FZ985" s="7"/>
      <c r="GA985" s="7"/>
      <c r="GB985" s="7"/>
      <c r="GC985" s="7"/>
      <c r="GD985" s="7"/>
      <c r="GE985" s="7"/>
      <c r="GF985" s="7"/>
      <c r="GG985" s="7"/>
      <c r="GH985" s="7"/>
      <c r="GI985" s="7"/>
      <c r="GJ985" s="7"/>
      <c r="GK985" s="7"/>
      <c r="GL985" s="7"/>
      <c r="GM985" s="7"/>
      <c r="GN985" s="7"/>
      <c r="GO985" s="7"/>
      <c r="GP985" s="7"/>
      <c r="GQ985" s="7"/>
      <c r="GR985" s="7"/>
      <c r="GS985" s="7"/>
      <c r="GT985" s="7"/>
      <c r="GU985" s="7"/>
      <c r="GV985" s="7"/>
      <c r="GW985" s="7"/>
      <c r="GX985" s="7"/>
      <c r="GY985" s="7"/>
      <c r="GZ985" s="7"/>
      <c r="HA985" s="7"/>
      <c r="HB985" s="7"/>
      <c r="HC985" s="7"/>
      <c r="HD985" s="7"/>
      <c r="HE985" s="7"/>
      <c r="HF985" s="7"/>
      <c r="HG985" s="7"/>
      <c r="HH985" s="7"/>
      <c r="HI985" s="7"/>
      <c r="HJ985" s="7"/>
      <c r="HK985" s="7"/>
      <c r="HL985" s="7"/>
      <c r="HM985" s="7"/>
      <c r="HN985" s="7"/>
      <c r="HO985" s="7"/>
      <c r="HP985" s="7"/>
      <c r="HQ985" s="7"/>
      <c r="HR985" s="7"/>
      <c r="HS985" s="7"/>
      <c r="HT985" s="7"/>
      <c r="HU985" s="7"/>
      <c r="HV985" s="7"/>
      <c r="HW985" s="7"/>
      <c r="HX985" s="7"/>
      <c r="HY985" s="7"/>
      <c r="HZ985" s="7"/>
      <c r="IA985" s="7"/>
      <c r="IB985" s="7"/>
      <c r="IC985" s="7"/>
      <c r="ID985" s="7"/>
      <c r="IE985" s="7"/>
      <c r="IF985" s="7"/>
      <c r="IG985" s="7"/>
      <c r="IH985" s="7"/>
      <c r="II985" s="7"/>
      <c r="IJ985" s="7"/>
      <c r="IK985" s="7"/>
      <c r="IL985" s="7"/>
      <c r="IM985" s="7"/>
      <c r="IN985" s="7"/>
      <c r="IO985" s="7"/>
      <c r="IP985" s="7"/>
      <c r="IQ985" s="7"/>
      <c r="IR985" s="7"/>
      <c r="IS985" s="7"/>
      <c r="IT985" s="7"/>
      <c r="IU985" s="7"/>
      <c r="IV985" s="7"/>
      <c r="IW985" s="7"/>
      <c r="IX985" s="7"/>
      <c r="IY985" s="7"/>
      <c r="IZ985" s="7"/>
      <c r="JA985" s="7"/>
      <c r="JB985" s="7"/>
      <c r="JC985" s="7"/>
      <c r="JD985" s="7"/>
      <c r="JE985" s="7"/>
      <c r="JF985" s="7"/>
      <c r="JG985" s="7"/>
      <c r="JH985" s="7"/>
      <c r="JI985" s="7"/>
      <c r="JJ985" s="7"/>
      <c r="JK985" s="7"/>
      <c r="JL985" s="7"/>
      <c r="JM985" s="7"/>
      <c r="JN985" s="7"/>
      <c r="JO985" s="7"/>
      <c r="JP985" s="7"/>
      <c r="JQ985" s="7"/>
      <c r="JR985" s="7"/>
      <c r="JS985" s="7"/>
      <c r="JT985" s="7"/>
      <c r="JU985" s="7"/>
      <c r="JV985" s="7"/>
      <c r="JW985" s="7"/>
      <c r="JX985" s="7"/>
      <c r="JY985" s="7"/>
      <c r="JZ985" s="7"/>
      <c r="KA985" s="7"/>
      <c r="KB985" s="7"/>
      <c r="KC985" s="7"/>
      <c r="KD985" s="7"/>
      <c r="KE985" s="7"/>
      <c r="KF985" s="7"/>
      <c r="KG985" s="7"/>
      <c r="KH985" s="7"/>
      <c r="KI985" s="7"/>
      <c r="KJ985" s="7"/>
      <c r="KK985" s="7"/>
      <c r="KL985" s="7"/>
      <c r="KM985" s="7"/>
      <c r="KN985" s="7"/>
      <c r="KO985" s="7"/>
      <c r="KP985" s="7"/>
      <c r="KQ985" s="7"/>
      <c r="KR985" s="7"/>
      <c r="KS985" s="7"/>
      <c r="KT985" s="7"/>
      <c r="KU985" s="7"/>
      <c r="KV985" s="7"/>
      <c r="KW985" s="7"/>
      <c r="KX985" s="7"/>
      <c r="KY985" s="7"/>
      <c r="KZ985" s="7"/>
      <c r="LA985" s="7"/>
      <c r="LB985" s="7"/>
      <c r="LC985" s="7"/>
      <c r="LD985" s="7"/>
      <c r="LE985" s="7"/>
      <c r="LF985" s="7"/>
      <c r="LG985" s="7"/>
      <c r="LH985" s="7"/>
      <c r="LI985" s="7"/>
      <c r="LJ985" s="7"/>
      <c r="LK985" s="7"/>
      <c r="LL985" s="7"/>
      <c r="LM985" s="7"/>
      <c r="LN985" s="7"/>
      <c r="LO985" s="7"/>
      <c r="LP985" s="7"/>
      <c r="LQ985" s="7"/>
      <c r="LR985" s="7"/>
      <c r="LS985" s="7"/>
      <c r="LT985" s="7"/>
      <c r="LU985" s="7"/>
      <c r="LV985" s="7"/>
      <c r="LW985" s="7"/>
      <c r="LX985" s="7"/>
      <c r="LY985" s="7"/>
      <c r="LZ985" s="7"/>
      <c r="MA985" s="7"/>
      <c r="MB985" s="7"/>
      <c r="MC985" s="7"/>
      <c r="MD985" s="7"/>
      <c r="ME985" s="7"/>
      <c r="MF985" s="7"/>
      <c r="MG985" s="7"/>
      <c r="MH985" s="7"/>
      <c r="MI985" s="7"/>
      <c r="MJ985" s="7"/>
      <c r="MK985" s="7"/>
      <c r="ML985" s="7"/>
      <c r="MM985" s="7"/>
      <c r="MN985" s="7"/>
      <c r="MO985" s="7"/>
      <c r="MP985" s="7"/>
      <c r="MQ985" s="7"/>
      <c r="MR985" s="7"/>
      <c r="MS985" s="7"/>
      <c r="MT985" s="7"/>
      <c r="MU985" s="7"/>
      <c r="MV985" s="7"/>
      <c r="MW985" s="7"/>
      <c r="MX985" s="7"/>
      <c r="MY985" s="7"/>
      <c r="MZ985" s="7"/>
      <c r="NA985" s="7"/>
      <c r="NB985" s="7"/>
      <c r="NC985" s="7"/>
      <c r="ND985" s="7"/>
      <c r="NE985" s="7"/>
      <c r="NF985" s="7"/>
      <c r="NG985" s="7"/>
      <c r="NH985" s="7"/>
      <c r="NI985" s="7"/>
      <c r="NJ985" s="7"/>
      <c r="NK985" s="7"/>
      <c r="NL985" s="7"/>
      <c r="NM985" s="7"/>
      <c r="NN985" s="7"/>
      <c r="NO985" s="7"/>
      <c r="NP985" s="7"/>
      <c r="NQ985" s="7"/>
      <c r="NR985" s="7"/>
      <c r="NS985" s="7"/>
      <c r="NT985" s="7"/>
      <c r="NU985" s="7"/>
      <c r="NV985" s="7"/>
      <c r="NW985" s="7"/>
      <c r="NX985" s="7"/>
      <c r="NY985" s="7"/>
      <c r="NZ985" s="7"/>
      <c r="OA985" s="7"/>
      <c r="OB985" s="7"/>
      <c r="OC985" s="7"/>
      <c r="OD985" s="7"/>
      <c r="OE985" s="7"/>
      <c r="OF985" s="7"/>
      <c r="OG985" s="7"/>
      <c r="OH985" s="7"/>
      <c r="OI985" s="7"/>
      <c r="OJ985" s="7"/>
      <c r="OK985" s="7"/>
      <c r="OL985" s="7"/>
      <c r="OM985" s="7"/>
      <c r="ON985" s="7"/>
      <c r="OO985" s="7"/>
      <c r="OP985" s="7"/>
      <c r="OQ985" s="7"/>
      <c r="OR985" s="7"/>
      <c r="OS985" s="7"/>
      <c r="OT985" s="7"/>
      <c r="OU985" s="7"/>
      <c r="OV985" s="7"/>
      <c r="OW985" s="7"/>
      <c r="OX985" s="7"/>
      <c r="OY985" s="7"/>
      <c r="OZ985" s="7"/>
      <c r="PA985" s="7"/>
      <c r="PB985" s="7"/>
      <c r="PC985" s="7"/>
      <c r="PD985" s="7"/>
      <c r="PE985" s="7"/>
      <c r="PF985" s="7"/>
      <c r="PG985" s="7"/>
      <c r="PH985" s="7"/>
      <c r="PI985" s="7"/>
      <c r="PJ985" s="7"/>
      <c r="PK985" s="7"/>
      <c r="PL985" s="7"/>
      <c r="PM985" s="7"/>
      <c r="PN985" s="7"/>
      <c r="PO985" s="7"/>
      <c r="PP985" s="7"/>
      <c r="PQ985" s="7"/>
      <c r="PR985" s="7"/>
      <c r="PS985" s="7"/>
      <c r="PT985" s="7"/>
      <c r="PU985" s="7"/>
      <c r="PV985" s="7"/>
      <c r="PW985" s="7"/>
      <c r="PX985" s="7"/>
      <c r="PY985" s="7"/>
      <c r="PZ985" s="7"/>
      <c r="QA985" s="7"/>
      <c r="QB985" s="7"/>
      <c r="QC985" s="7"/>
      <c r="QD985" s="7"/>
      <c r="QE985" s="7"/>
      <c r="QF985" s="7"/>
      <c r="QG985" s="7"/>
      <c r="QH985" s="7"/>
      <c r="QI985" s="7"/>
      <c r="QJ985" s="7"/>
      <c r="QK985" s="7"/>
      <c r="QL985" s="7"/>
      <c r="QM985" s="7"/>
      <c r="QN985" s="7"/>
      <c r="QO985" s="7"/>
      <c r="QP985" s="7"/>
      <c r="QQ985" s="7"/>
      <c r="QR985" s="7"/>
      <c r="QS985" s="7"/>
      <c r="QT985" s="7"/>
      <c r="QU985" s="7"/>
      <c r="QV985" s="7"/>
      <c r="QW985" s="7"/>
      <c r="QX985" s="7"/>
      <c r="QY985" s="7"/>
      <c r="QZ985" s="7"/>
      <c r="RA985" s="7"/>
      <c r="RB985" s="7"/>
      <c r="RC985" s="7"/>
      <c r="RD985" s="7"/>
      <c r="RE985" s="7"/>
      <c r="RF985" s="7"/>
      <c r="RG985" s="7"/>
      <c r="RH985" s="7"/>
      <c r="RI985" s="7"/>
      <c r="RJ985" s="7"/>
      <c r="RK985" s="7"/>
      <c r="RL985" s="7"/>
      <c r="RM985" s="7"/>
      <c r="RN985" s="7"/>
      <c r="RO985" s="7"/>
      <c r="RP985" s="7"/>
      <c r="RQ985" s="7"/>
      <c r="RR985" s="7"/>
      <c r="RS985" s="7"/>
      <c r="RT985" s="7"/>
      <c r="RU985" s="7"/>
      <c r="RV985" s="7"/>
      <c r="RW985" s="7"/>
      <c r="RX985" s="7"/>
      <c r="RY985" s="7"/>
      <c r="RZ985" s="7"/>
      <c r="SA985" s="7"/>
      <c r="SB985" s="7"/>
      <c r="SC985" s="7"/>
      <c r="SD985" s="7"/>
      <c r="SE985" s="7"/>
      <c r="SF985" s="7"/>
      <c r="SG985" s="7"/>
      <c r="SH985" s="7"/>
      <c r="SI985" s="7"/>
      <c r="SJ985" s="7"/>
      <c r="SK985" s="7"/>
    </row>
    <row r="986" ht="14.2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  <c r="DT986" s="7"/>
      <c r="DU986" s="7"/>
      <c r="DV986" s="7"/>
      <c r="DW986" s="7"/>
      <c r="DX986" s="7"/>
      <c r="DY986" s="7"/>
      <c r="DZ986" s="7"/>
      <c r="EA986" s="7"/>
      <c r="EB986" s="7"/>
      <c r="EC986" s="7"/>
      <c r="ED986" s="7"/>
      <c r="EE986" s="7"/>
      <c r="EF986" s="7"/>
      <c r="EG986" s="7"/>
      <c r="EH986" s="7"/>
      <c r="EI986" s="7"/>
      <c r="EJ986" s="7"/>
      <c r="EK986" s="7"/>
      <c r="EL986" s="7"/>
      <c r="EM986" s="7"/>
      <c r="EN986" s="7"/>
      <c r="EO986" s="7"/>
      <c r="EP986" s="7"/>
      <c r="EQ986" s="7"/>
      <c r="ER986" s="7"/>
      <c r="ES986" s="7"/>
      <c r="ET986" s="7"/>
      <c r="EU986" s="7"/>
      <c r="EV986" s="7"/>
      <c r="EW986" s="7"/>
      <c r="EX986" s="7"/>
      <c r="EY986" s="7"/>
      <c r="EZ986" s="7"/>
      <c r="FA986" s="7"/>
      <c r="FB986" s="7"/>
      <c r="FC986" s="7"/>
      <c r="FD986" s="7"/>
      <c r="FE986" s="7"/>
      <c r="FF986" s="7"/>
      <c r="FG986" s="7"/>
      <c r="FH986" s="7"/>
      <c r="FI986" s="7"/>
      <c r="FJ986" s="7"/>
      <c r="FK986" s="7"/>
      <c r="FL986" s="7"/>
      <c r="FM986" s="7"/>
      <c r="FN986" s="7"/>
      <c r="FO986" s="7"/>
      <c r="FP986" s="7"/>
      <c r="FQ986" s="7"/>
      <c r="FR986" s="7"/>
      <c r="FS986" s="7"/>
      <c r="FT986" s="7"/>
      <c r="FU986" s="7"/>
      <c r="FV986" s="7"/>
      <c r="FW986" s="7"/>
      <c r="FX986" s="7"/>
      <c r="FY986" s="7"/>
      <c r="FZ986" s="7"/>
      <c r="GA986" s="7"/>
      <c r="GB986" s="7"/>
      <c r="GC986" s="7"/>
      <c r="GD986" s="7"/>
      <c r="GE986" s="7"/>
      <c r="GF986" s="7"/>
      <c r="GG986" s="7"/>
      <c r="GH986" s="7"/>
      <c r="GI986" s="7"/>
      <c r="GJ986" s="7"/>
      <c r="GK986" s="7"/>
      <c r="GL986" s="7"/>
      <c r="GM986" s="7"/>
      <c r="GN986" s="7"/>
      <c r="GO986" s="7"/>
      <c r="GP986" s="7"/>
      <c r="GQ986" s="7"/>
      <c r="GR986" s="7"/>
      <c r="GS986" s="7"/>
      <c r="GT986" s="7"/>
      <c r="GU986" s="7"/>
      <c r="GV986" s="7"/>
      <c r="GW986" s="7"/>
      <c r="GX986" s="7"/>
      <c r="GY986" s="7"/>
      <c r="GZ986" s="7"/>
      <c r="HA986" s="7"/>
      <c r="HB986" s="7"/>
      <c r="HC986" s="7"/>
      <c r="HD986" s="7"/>
      <c r="HE986" s="7"/>
      <c r="HF986" s="7"/>
      <c r="HG986" s="7"/>
      <c r="HH986" s="7"/>
      <c r="HI986" s="7"/>
      <c r="HJ986" s="7"/>
      <c r="HK986" s="7"/>
      <c r="HL986" s="7"/>
      <c r="HM986" s="7"/>
      <c r="HN986" s="7"/>
      <c r="HO986" s="7"/>
      <c r="HP986" s="7"/>
      <c r="HQ986" s="7"/>
      <c r="HR986" s="7"/>
      <c r="HS986" s="7"/>
      <c r="HT986" s="7"/>
      <c r="HU986" s="7"/>
      <c r="HV986" s="7"/>
      <c r="HW986" s="7"/>
      <c r="HX986" s="7"/>
      <c r="HY986" s="7"/>
      <c r="HZ986" s="7"/>
      <c r="IA986" s="7"/>
      <c r="IB986" s="7"/>
      <c r="IC986" s="7"/>
      <c r="ID986" s="7"/>
      <c r="IE986" s="7"/>
      <c r="IF986" s="7"/>
      <c r="IG986" s="7"/>
      <c r="IH986" s="7"/>
      <c r="II986" s="7"/>
      <c r="IJ986" s="7"/>
      <c r="IK986" s="7"/>
      <c r="IL986" s="7"/>
      <c r="IM986" s="7"/>
      <c r="IN986" s="7"/>
      <c r="IO986" s="7"/>
      <c r="IP986" s="7"/>
      <c r="IQ986" s="7"/>
      <c r="IR986" s="7"/>
      <c r="IS986" s="7"/>
      <c r="IT986" s="7"/>
      <c r="IU986" s="7"/>
      <c r="IV986" s="7"/>
      <c r="IW986" s="7"/>
      <c r="IX986" s="7"/>
      <c r="IY986" s="7"/>
      <c r="IZ986" s="7"/>
      <c r="JA986" s="7"/>
      <c r="JB986" s="7"/>
      <c r="JC986" s="7"/>
      <c r="JD986" s="7"/>
      <c r="JE986" s="7"/>
      <c r="JF986" s="7"/>
      <c r="JG986" s="7"/>
      <c r="JH986" s="7"/>
      <c r="JI986" s="7"/>
      <c r="JJ986" s="7"/>
      <c r="JK986" s="7"/>
      <c r="JL986" s="7"/>
      <c r="JM986" s="7"/>
      <c r="JN986" s="7"/>
      <c r="JO986" s="7"/>
      <c r="JP986" s="7"/>
      <c r="JQ986" s="7"/>
      <c r="JR986" s="7"/>
      <c r="JS986" s="7"/>
      <c r="JT986" s="7"/>
      <c r="JU986" s="7"/>
      <c r="JV986" s="7"/>
      <c r="JW986" s="7"/>
      <c r="JX986" s="7"/>
      <c r="JY986" s="7"/>
      <c r="JZ986" s="7"/>
      <c r="KA986" s="7"/>
      <c r="KB986" s="7"/>
      <c r="KC986" s="7"/>
      <c r="KD986" s="7"/>
      <c r="KE986" s="7"/>
      <c r="KF986" s="7"/>
      <c r="KG986" s="7"/>
      <c r="KH986" s="7"/>
      <c r="KI986" s="7"/>
      <c r="KJ986" s="7"/>
      <c r="KK986" s="7"/>
      <c r="KL986" s="7"/>
      <c r="KM986" s="7"/>
      <c r="KN986" s="7"/>
      <c r="KO986" s="7"/>
      <c r="KP986" s="7"/>
      <c r="KQ986" s="7"/>
      <c r="KR986" s="7"/>
      <c r="KS986" s="7"/>
      <c r="KT986" s="7"/>
      <c r="KU986" s="7"/>
      <c r="KV986" s="7"/>
      <c r="KW986" s="7"/>
      <c r="KX986" s="7"/>
      <c r="KY986" s="7"/>
      <c r="KZ986" s="7"/>
      <c r="LA986" s="7"/>
      <c r="LB986" s="7"/>
      <c r="LC986" s="7"/>
      <c r="LD986" s="7"/>
      <c r="LE986" s="7"/>
      <c r="LF986" s="7"/>
      <c r="LG986" s="7"/>
      <c r="LH986" s="7"/>
      <c r="LI986" s="7"/>
      <c r="LJ986" s="7"/>
      <c r="LK986" s="7"/>
      <c r="LL986" s="7"/>
      <c r="LM986" s="7"/>
      <c r="LN986" s="7"/>
      <c r="LO986" s="7"/>
      <c r="LP986" s="7"/>
      <c r="LQ986" s="7"/>
      <c r="LR986" s="7"/>
      <c r="LS986" s="7"/>
      <c r="LT986" s="7"/>
      <c r="LU986" s="7"/>
      <c r="LV986" s="7"/>
      <c r="LW986" s="7"/>
      <c r="LX986" s="7"/>
      <c r="LY986" s="7"/>
      <c r="LZ986" s="7"/>
      <c r="MA986" s="7"/>
      <c r="MB986" s="7"/>
      <c r="MC986" s="7"/>
      <c r="MD986" s="7"/>
      <c r="ME986" s="7"/>
      <c r="MF986" s="7"/>
      <c r="MG986" s="7"/>
      <c r="MH986" s="7"/>
      <c r="MI986" s="7"/>
      <c r="MJ986" s="7"/>
      <c r="MK986" s="7"/>
      <c r="ML986" s="7"/>
      <c r="MM986" s="7"/>
      <c r="MN986" s="7"/>
      <c r="MO986" s="7"/>
      <c r="MP986" s="7"/>
      <c r="MQ986" s="7"/>
      <c r="MR986" s="7"/>
      <c r="MS986" s="7"/>
      <c r="MT986" s="7"/>
      <c r="MU986" s="7"/>
      <c r="MV986" s="7"/>
      <c r="MW986" s="7"/>
      <c r="MX986" s="7"/>
      <c r="MY986" s="7"/>
      <c r="MZ986" s="7"/>
      <c r="NA986" s="7"/>
      <c r="NB986" s="7"/>
      <c r="NC986" s="7"/>
      <c r="ND986" s="7"/>
      <c r="NE986" s="7"/>
      <c r="NF986" s="7"/>
      <c r="NG986" s="7"/>
      <c r="NH986" s="7"/>
      <c r="NI986" s="7"/>
      <c r="NJ986" s="7"/>
      <c r="NK986" s="7"/>
      <c r="NL986" s="7"/>
      <c r="NM986" s="7"/>
      <c r="NN986" s="7"/>
      <c r="NO986" s="7"/>
      <c r="NP986" s="7"/>
      <c r="NQ986" s="7"/>
      <c r="NR986" s="7"/>
      <c r="NS986" s="7"/>
      <c r="NT986" s="7"/>
      <c r="NU986" s="7"/>
      <c r="NV986" s="7"/>
      <c r="NW986" s="7"/>
      <c r="NX986" s="7"/>
      <c r="NY986" s="7"/>
      <c r="NZ986" s="7"/>
      <c r="OA986" s="7"/>
      <c r="OB986" s="7"/>
      <c r="OC986" s="7"/>
      <c r="OD986" s="7"/>
      <c r="OE986" s="7"/>
      <c r="OF986" s="7"/>
      <c r="OG986" s="7"/>
      <c r="OH986" s="7"/>
      <c r="OI986" s="7"/>
      <c r="OJ986" s="7"/>
      <c r="OK986" s="7"/>
      <c r="OL986" s="7"/>
      <c r="OM986" s="7"/>
      <c r="ON986" s="7"/>
      <c r="OO986" s="7"/>
      <c r="OP986" s="7"/>
      <c r="OQ986" s="7"/>
      <c r="OR986" s="7"/>
      <c r="OS986" s="7"/>
      <c r="OT986" s="7"/>
      <c r="OU986" s="7"/>
      <c r="OV986" s="7"/>
      <c r="OW986" s="7"/>
      <c r="OX986" s="7"/>
      <c r="OY986" s="7"/>
      <c r="OZ986" s="7"/>
      <c r="PA986" s="7"/>
      <c r="PB986" s="7"/>
      <c r="PC986" s="7"/>
      <c r="PD986" s="7"/>
      <c r="PE986" s="7"/>
      <c r="PF986" s="7"/>
      <c r="PG986" s="7"/>
      <c r="PH986" s="7"/>
      <c r="PI986" s="7"/>
      <c r="PJ986" s="7"/>
      <c r="PK986" s="7"/>
      <c r="PL986" s="7"/>
      <c r="PM986" s="7"/>
      <c r="PN986" s="7"/>
      <c r="PO986" s="7"/>
      <c r="PP986" s="7"/>
      <c r="PQ986" s="7"/>
      <c r="PR986" s="7"/>
      <c r="PS986" s="7"/>
      <c r="PT986" s="7"/>
      <c r="PU986" s="7"/>
      <c r="PV986" s="7"/>
      <c r="PW986" s="7"/>
      <c r="PX986" s="7"/>
      <c r="PY986" s="7"/>
      <c r="PZ986" s="7"/>
      <c r="QA986" s="7"/>
      <c r="QB986" s="7"/>
      <c r="QC986" s="7"/>
      <c r="QD986" s="7"/>
      <c r="QE986" s="7"/>
      <c r="QF986" s="7"/>
      <c r="QG986" s="7"/>
      <c r="QH986" s="7"/>
      <c r="QI986" s="7"/>
      <c r="QJ986" s="7"/>
      <c r="QK986" s="7"/>
      <c r="QL986" s="7"/>
      <c r="QM986" s="7"/>
      <c r="QN986" s="7"/>
      <c r="QO986" s="7"/>
      <c r="QP986" s="7"/>
      <c r="QQ986" s="7"/>
      <c r="QR986" s="7"/>
      <c r="QS986" s="7"/>
      <c r="QT986" s="7"/>
      <c r="QU986" s="7"/>
      <c r="QV986" s="7"/>
      <c r="QW986" s="7"/>
      <c r="QX986" s="7"/>
      <c r="QY986" s="7"/>
      <c r="QZ986" s="7"/>
      <c r="RA986" s="7"/>
      <c r="RB986" s="7"/>
      <c r="RC986" s="7"/>
      <c r="RD986" s="7"/>
      <c r="RE986" s="7"/>
      <c r="RF986" s="7"/>
      <c r="RG986" s="7"/>
      <c r="RH986" s="7"/>
      <c r="RI986" s="7"/>
      <c r="RJ986" s="7"/>
      <c r="RK986" s="7"/>
      <c r="RL986" s="7"/>
      <c r="RM986" s="7"/>
      <c r="RN986" s="7"/>
      <c r="RO986" s="7"/>
      <c r="RP986" s="7"/>
      <c r="RQ986" s="7"/>
      <c r="RR986" s="7"/>
      <c r="RS986" s="7"/>
      <c r="RT986" s="7"/>
      <c r="RU986" s="7"/>
      <c r="RV986" s="7"/>
      <c r="RW986" s="7"/>
      <c r="RX986" s="7"/>
      <c r="RY986" s="7"/>
      <c r="RZ986" s="7"/>
      <c r="SA986" s="7"/>
      <c r="SB986" s="7"/>
      <c r="SC986" s="7"/>
      <c r="SD986" s="7"/>
      <c r="SE986" s="7"/>
      <c r="SF986" s="7"/>
      <c r="SG986" s="7"/>
      <c r="SH986" s="7"/>
      <c r="SI986" s="7"/>
      <c r="SJ986" s="7"/>
      <c r="SK986" s="7"/>
    </row>
    <row r="987" ht="14.2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  <c r="DT987" s="7"/>
      <c r="DU987" s="7"/>
      <c r="DV987" s="7"/>
      <c r="DW987" s="7"/>
      <c r="DX987" s="7"/>
      <c r="DY987" s="7"/>
      <c r="DZ987" s="7"/>
      <c r="EA987" s="7"/>
      <c r="EB987" s="7"/>
      <c r="EC987" s="7"/>
      <c r="ED987" s="7"/>
      <c r="EE987" s="7"/>
      <c r="EF987" s="7"/>
      <c r="EG987" s="7"/>
      <c r="EH987" s="7"/>
      <c r="EI987" s="7"/>
      <c r="EJ987" s="7"/>
      <c r="EK987" s="7"/>
      <c r="EL987" s="7"/>
      <c r="EM987" s="7"/>
      <c r="EN987" s="7"/>
      <c r="EO987" s="7"/>
      <c r="EP987" s="7"/>
      <c r="EQ987" s="7"/>
      <c r="ER987" s="7"/>
      <c r="ES987" s="7"/>
      <c r="ET987" s="7"/>
      <c r="EU987" s="7"/>
      <c r="EV987" s="7"/>
      <c r="EW987" s="7"/>
      <c r="EX987" s="7"/>
      <c r="EY987" s="7"/>
      <c r="EZ987" s="7"/>
      <c r="FA987" s="7"/>
      <c r="FB987" s="7"/>
      <c r="FC987" s="7"/>
      <c r="FD987" s="7"/>
      <c r="FE987" s="7"/>
      <c r="FF987" s="7"/>
      <c r="FG987" s="7"/>
      <c r="FH987" s="7"/>
      <c r="FI987" s="7"/>
      <c r="FJ987" s="7"/>
      <c r="FK987" s="7"/>
      <c r="FL987" s="7"/>
      <c r="FM987" s="7"/>
      <c r="FN987" s="7"/>
      <c r="FO987" s="7"/>
      <c r="FP987" s="7"/>
      <c r="FQ987" s="7"/>
      <c r="FR987" s="7"/>
      <c r="FS987" s="7"/>
      <c r="FT987" s="7"/>
      <c r="FU987" s="7"/>
      <c r="FV987" s="7"/>
      <c r="FW987" s="7"/>
      <c r="FX987" s="7"/>
      <c r="FY987" s="7"/>
      <c r="FZ987" s="7"/>
      <c r="GA987" s="7"/>
      <c r="GB987" s="7"/>
      <c r="GC987" s="7"/>
      <c r="GD987" s="7"/>
      <c r="GE987" s="7"/>
      <c r="GF987" s="7"/>
      <c r="GG987" s="7"/>
      <c r="GH987" s="7"/>
      <c r="GI987" s="7"/>
      <c r="GJ987" s="7"/>
      <c r="GK987" s="7"/>
      <c r="GL987" s="7"/>
      <c r="GM987" s="7"/>
      <c r="GN987" s="7"/>
      <c r="GO987" s="7"/>
      <c r="GP987" s="7"/>
      <c r="GQ987" s="7"/>
      <c r="GR987" s="7"/>
      <c r="GS987" s="7"/>
      <c r="GT987" s="7"/>
      <c r="GU987" s="7"/>
      <c r="GV987" s="7"/>
      <c r="GW987" s="7"/>
      <c r="GX987" s="7"/>
      <c r="GY987" s="7"/>
      <c r="GZ987" s="7"/>
      <c r="HA987" s="7"/>
      <c r="HB987" s="7"/>
      <c r="HC987" s="7"/>
      <c r="HD987" s="7"/>
      <c r="HE987" s="7"/>
      <c r="HF987" s="7"/>
      <c r="HG987" s="7"/>
      <c r="HH987" s="7"/>
      <c r="HI987" s="7"/>
      <c r="HJ987" s="7"/>
      <c r="HK987" s="7"/>
      <c r="HL987" s="7"/>
      <c r="HM987" s="7"/>
      <c r="HN987" s="7"/>
      <c r="HO987" s="7"/>
      <c r="HP987" s="7"/>
      <c r="HQ987" s="7"/>
      <c r="HR987" s="7"/>
      <c r="HS987" s="7"/>
      <c r="HT987" s="7"/>
      <c r="HU987" s="7"/>
      <c r="HV987" s="7"/>
      <c r="HW987" s="7"/>
      <c r="HX987" s="7"/>
      <c r="HY987" s="7"/>
      <c r="HZ987" s="7"/>
      <c r="IA987" s="7"/>
      <c r="IB987" s="7"/>
      <c r="IC987" s="7"/>
      <c r="ID987" s="7"/>
      <c r="IE987" s="7"/>
      <c r="IF987" s="7"/>
      <c r="IG987" s="7"/>
      <c r="IH987" s="7"/>
      <c r="II987" s="7"/>
      <c r="IJ987" s="7"/>
      <c r="IK987" s="7"/>
      <c r="IL987" s="7"/>
      <c r="IM987" s="7"/>
      <c r="IN987" s="7"/>
      <c r="IO987" s="7"/>
      <c r="IP987" s="7"/>
      <c r="IQ987" s="7"/>
      <c r="IR987" s="7"/>
      <c r="IS987" s="7"/>
      <c r="IT987" s="7"/>
      <c r="IU987" s="7"/>
      <c r="IV987" s="7"/>
      <c r="IW987" s="7"/>
      <c r="IX987" s="7"/>
      <c r="IY987" s="7"/>
      <c r="IZ987" s="7"/>
      <c r="JA987" s="7"/>
      <c r="JB987" s="7"/>
      <c r="JC987" s="7"/>
      <c r="JD987" s="7"/>
      <c r="JE987" s="7"/>
      <c r="JF987" s="7"/>
      <c r="JG987" s="7"/>
      <c r="JH987" s="7"/>
      <c r="JI987" s="7"/>
      <c r="JJ987" s="7"/>
      <c r="JK987" s="7"/>
      <c r="JL987" s="7"/>
      <c r="JM987" s="7"/>
      <c r="JN987" s="7"/>
      <c r="JO987" s="7"/>
      <c r="JP987" s="7"/>
      <c r="JQ987" s="7"/>
      <c r="JR987" s="7"/>
      <c r="JS987" s="7"/>
      <c r="JT987" s="7"/>
      <c r="JU987" s="7"/>
      <c r="JV987" s="7"/>
      <c r="JW987" s="7"/>
      <c r="JX987" s="7"/>
      <c r="JY987" s="7"/>
      <c r="JZ987" s="7"/>
      <c r="KA987" s="7"/>
      <c r="KB987" s="7"/>
      <c r="KC987" s="7"/>
      <c r="KD987" s="7"/>
      <c r="KE987" s="7"/>
      <c r="KF987" s="7"/>
      <c r="KG987" s="7"/>
      <c r="KH987" s="7"/>
      <c r="KI987" s="7"/>
      <c r="KJ987" s="7"/>
      <c r="KK987" s="7"/>
      <c r="KL987" s="7"/>
      <c r="KM987" s="7"/>
      <c r="KN987" s="7"/>
      <c r="KO987" s="7"/>
      <c r="KP987" s="7"/>
      <c r="KQ987" s="7"/>
      <c r="KR987" s="7"/>
      <c r="KS987" s="7"/>
      <c r="KT987" s="7"/>
      <c r="KU987" s="7"/>
      <c r="KV987" s="7"/>
      <c r="KW987" s="7"/>
      <c r="KX987" s="7"/>
      <c r="KY987" s="7"/>
      <c r="KZ987" s="7"/>
      <c r="LA987" s="7"/>
      <c r="LB987" s="7"/>
      <c r="LC987" s="7"/>
      <c r="LD987" s="7"/>
      <c r="LE987" s="7"/>
      <c r="LF987" s="7"/>
      <c r="LG987" s="7"/>
      <c r="LH987" s="7"/>
      <c r="LI987" s="7"/>
      <c r="LJ987" s="7"/>
      <c r="LK987" s="7"/>
      <c r="LL987" s="7"/>
      <c r="LM987" s="7"/>
      <c r="LN987" s="7"/>
      <c r="LO987" s="7"/>
      <c r="LP987" s="7"/>
      <c r="LQ987" s="7"/>
      <c r="LR987" s="7"/>
      <c r="LS987" s="7"/>
      <c r="LT987" s="7"/>
      <c r="LU987" s="7"/>
      <c r="LV987" s="7"/>
      <c r="LW987" s="7"/>
      <c r="LX987" s="7"/>
      <c r="LY987" s="7"/>
      <c r="LZ987" s="7"/>
      <c r="MA987" s="7"/>
      <c r="MB987" s="7"/>
      <c r="MC987" s="7"/>
      <c r="MD987" s="7"/>
      <c r="ME987" s="7"/>
      <c r="MF987" s="7"/>
      <c r="MG987" s="7"/>
      <c r="MH987" s="7"/>
      <c r="MI987" s="7"/>
      <c r="MJ987" s="7"/>
      <c r="MK987" s="7"/>
      <c r="ML987" s="7"/>
      <c r="MM987" s="7"/>
      <c r="MN987" s="7"/>
      <c r="MO987" s="7"/>
      <c r="MP987" s="7"/>
      <c r="MQ987" s="7"/>
      <c r="MR987" s="7"/>
      <c r="MS987" s="7"/>
      <c r="MT987" s="7"/>
      <c r="MU987" s="7"/>
      <c r="MV987" s="7"/>
      <c r="MW987" s="7"/>
      <c r="MX987" s="7"/>
      <c r="MY987" s="7"/>
      <c r="MZ987" s="7"/>
      <c r="NA987" s="7"/>
      <c r="NB987" s="7"/>
      <c r="NC987" s="7"/>
      <c r="ND987" s="7"/>
      <c r="NE987" s="7"/>
      <c r="NF987" s="7"/>
      <c r="NG987" s="7"/>
      <c r="NH987" s="7"/>
      <c r="NI987" s="7"/>
      <c r="NJ987" s="7"/>
      <c r="NK987" s="7"/>
      <c r="NL987" s="7"/>
      <c r="NM987" s="7"/>
      <c r="NN987" s="7"/>
      <c r="NO987" s="7"/>
      <c r="NP987" s="7"/>
      <c r="NQ987" s="7"/>
      <c r="NR987" s="7"/>
      <c r="NS987" s="7"/>
      <c r="NT987" s="7"/>
      <c r="NU987" s="7"/>
      <c r="NV987" s="7"/>
      <c r="NW987" s="7"/>
      <c r="NX987" s="7"/>
      <c r="NY987" s="7"/>
      <c r="NZ987" s="7"/>
      <c r="OA987" s="7"/>
      <c r="OB987" s="7"/>
      <c r="OC987" s="7"/>
      <c r="OD987" s="7"/>
      <c r="OE987" s="7"/>
      <c r="OF987" s="7"/>
      <c r="OG987" s="7"/>
      <c r="OH987" s="7"/>
      <c r="OI987" s="7"/>
      <c r="OJ987" s="7"/>
      <c r="OK987" s="7"/>
      <c r="OL987" s="7"/>
      <c r="OM987" s="7"/>
      <c r="ON987" s="7"/>
      <c r="OO987" s="7"/>
      <c r="OP987" s="7"/>
      <c r="OQ987" s="7"/>
      <c r="OR987" s="7"/>
      <c r="OS987" s="7"/>
      <c r="OT987" s="7"/>
      <c r="OU987" s="7"/>
      <c r="OV987" s="7"/>
      <c r="OW987" s="7"/>
      <c r="OX987" s="7"/>
      <c r="OY987" s="7"/>
      <c r="OZ987" s="7"/>
      <c r="PA987" s="7"/>
      <c r="PB987" s="7"/>
      <c r="PC987" s="7"/>
      <c r="PD987" s="7"/>
      <c r="PE987" s="7"/>
      <c r="PF987" s="7"/>
      <c r="PG987" s="7"/>
      <c r="PH987" s="7"/>
      <c r="PI987" s="7"/>
      <c r="PJ987" s="7"/>
      <c r="PK987" s="7"/>
      <c r="PL987" s="7"/>
      <c r="PM987" s="7"/>
      <c r="PN987" s="7"/>
      <c r="PO987" s="7"/>
      <c r="PP987" s="7"/>
      <c r="PQ987" s="7"/>
      <c r="PR987" s="7"/>
      <c r="PS987" s="7"/>
      <c r="PT987" s="7"/>
      <c r="PU987" s="7"/>
      <c r="PV987" s="7"/>
      <c r="PW987" s="7"/>
      <c r="PX987" s="7"/>
      <c r="PY987" s="7"/>
      <c r="PZ987" s="7"/>
      <c r="QA987" s="7"/>
      <c r="QB987" s="7"/>
      <c r="QC987" s="7"/>
      <c r="QD987" s="7"/>
      <c r="QE987" s="7"/>
      <c r="QF987" s="7"/>
      <c r="QG987" s="7"/>
      <c r="QH987" s="7"/>
      <c r="QI987" s="7"/>
      <c r="QJ987" s="7"/>
      <c r="QK987" s="7"/>
      <c r="QL987" s="7"/>
      <c r="QM987" s="7"/>
      <c r="QN987" s="7"/>
      <c r="QO987" s="7"/>
      <c r="QP987" s="7"/>
      <c r="QQ987" s="7"/>
      <c r="QR987" s="7"/>
      <c r="QS987" s="7"/>
      <c r="QT987" s="7"/>
      <c r="QU987" s="7"/>
      <c r="QV987" s="7"/>
      <c r="QW987" s="7"/>
      <c r="QX987" s="7"/>
      <c r="QY987" s="7"/>
      <c r="QZ987" s="7"/>
      <c r="RA987" s="7"/>
      <c r="RB987" s="7"/>
      <c r="RC987" s="7"/>
      <c r="RD987" s="7"/>
      <c r="RE987" s="7"/>
      <c r="RF987" s="7"/>
      <c r="RG987" s="7"/>
      <c r="RH987" s="7"/>
      <c r="RI987" s="7"/>
      <c r="RJ987" s="7"/>
      <c r="RK987" s="7"/>
      <c r="RL987" s="7"/>
      <c r="RM987" s="7"/>
      <c r="RN987" s="7"/>
      <c r="RO987" s="7"/>
      <c r="RP987" s="7"/>
      <c r="RQ987" s="7"/>
      <c r="RR987" s="7"/>
      <c r="RS987" s="7"/>
      <c r="RT987" s="7"/>
      <c r="RU987" s="7"/>
      <c r="RV987" s="7"/>
      <c r="RW987" s="7"/>
      <c r="RX987" s="7"/>
      <c r="RY987" s="7"/>
      <c r="RZ987" s="7"/>
      <c r="SA987" s="7"/>
      <c r="SB987" s="7"/>
      <c r="SC987" s="7"/>
      <c r="SD987" s="7"/>
      <c r="SE987" s="7"/>
      <c r="SF987" s="7"/>
      <c r="SG987" s="7"/>
      <c r="SH987" s="7"/>
      <c r="SI987" s="7"/>
      <c r="SJ987" s="7"/>
      <c r="SK987" s="7"/>
    </row>
    <row r="988" ht="14.2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  <c r="DT988" s="7"/>
      <c r="DU988" s="7"/>
      <c r="DV988" s="7"/>
      <c r="DW988" s="7"/>
      <c r="DX988" s="7"/>
      <c r="DY988" s="7"/>
      <c r="DZ988" s="7"/>
      <c r="EA988" s="7"/>
      <c r="EB988" s="7"/>
      <c r="EC988" s="7"/>
      <c r="ED988" s="7"/>
      <c r="EE988" s="7"/>
      <c r="EF988" s="7"/>
      <c r="EG988" s="7"/>
      <c r="EH988" s="7"/>
      <c r="EI988" s="7"/>
      <c r="EJ988" s="7"/>
      <c r="EK988" s="7"/>
      <c r="EL988" s="7"/>
      <c r="EM988" s="7"/>
      <c r="EN988" s="7"/>
      <c r="EO988" s="7"/>
      <c r="EP988" s="7"/>
      <c r="EQ988" s="7"/>
      <c r="ER988" s="7"/>
      <c r="ES988" s="7"/>
      <c r="ET988" s="7"/>
      <c r="EU988" s="7"/>
      <c r="EV988" s="7"/>
      <c r="EW988" s="7"/>
      <c r="EX988" s="7"/>
      <c r="EY988" s="7"/>
      <c r="EZ988" s="7"/>
      <c r="FA988" s="7"/>
      <c r="FB988" s="7"/>
      <c r="FC988" s="7"/>
      <c r="FD988" s="7"/>
      <c r="FE988" s="7"/>
      <c r="FF988" s="7"/>
      <c r="FG988" s="7"/>
      <c r="FH988" s="7"/>
      <c r="FI988" s="7"/>
      <c r="FJ988" s="7"/>
      <c r="FK988" s="7"/>
      <c r="FL988" s="7"/>
      <c r="FM988" s="7"/>
      <c r="FN988" s="7"/>
      <c r="FO988" s="7"/>
      <c r="FP988" s="7"/>
      <c r="FQ988" s="7"/>
      <c r="FR988" s="7"/>
      <c r="FS988" s="7"/>
      <c r="FT988" s="7"/>
      <c r="FU988" s="7"/>
      <c r="FV988" s="7"/>
      <c r="FW988" s="7"/>
      <c r="FX988" s="7"/>
      <c r="FY988" s="7"/>
      <c r="FZ988" s="7"/>
      <c r="GA988" s="7"/>
      <c r="GB988" s="7"/>
      <c r="GC988" s="7"/>
      <c r="GD988" s="7"/>
      <c r="GE988" s="7"/>
      <c r="GF988" s="7"/>
      <c r="GG988" s="7"/>
      <c r="GH988" s="7"/>
      <c r="GI988" s="7"/>
      <c r="GJ988" s="7"/>
      <c r="GK988" s="7"/>
      <c r="GL988" s="7"/>
      <c r="GM988" s="7"/>
      <c r="GN988" s="7"/>
      <c r="GO988" s="7"/>
      <c r="GP988" s="7"/>
      <c r="GQ988" s="7"/>
      <c r="GR988" s="7"/>
      <c r="GS988" s="7"/>
      <c r="GT988" s="7"/>
      <c r="GU988" s="7"/>
      <c r="GV988" s="7"/>
      <c r="GW988" s="7"/>
      <c r="GX988" s="7"/>
      <c r="GY988" s="7"/>
      <c r="GZ988" s="7"/>
      <c r="HA988" s="7"/>
      <c r="HB988" s="7"/>
      <c r="HC988" s="7"/>
      <c r="HD988" s="7"/>
      <c r="HE988" s="7"/>
      <c r="HF988" s="7"/>
      <c r="HG988" s="7"/>
      <c r="HH988" s="7"/>
      <c r="HI988" s="7"/>
      <c r="HJ988" s="7"/>
      <c r="HK988" s="7"/>
      <c r="HL988" s="7"/>
      <c r="HM988" s="7"/>
      <c r="HN988" s="7"/>
      <c r="HO988" s="7"/>
      <c r="HP988" s="7"/>
      <c r="HQ988" s="7"/>
      <c r="HR988" s="7"/>
      <c r="HS988" s="7"/>
      <c r="HT988" s="7"/>
      <c r="HU988" s="7"/>
      <c r="HV988" s="7"/>
      <c r="HW988" s="7"/>
      <c r="HX988" s="7"/>
      <c r="HY988" s="7"/>
      <c r="HZ988" s="7"/>
      <c r="IA988" s="7"/>
      <c r="IB988" s="7"/>
      <c r="IC988" s="7"/>
      <c r="ID988" s="7"/>
      <c r="IE988" s="7"/>
      <c r="IF988" s="7"/>
      <c r="IG988" s="7"/>
      <c r="IH988" s="7"/>
      <c r="II988" s="7"/>
      <c r="IJ988" s="7"/>
      <c r="IK988" s="7"/>
      <c r="IL988" s="7"/>
      <c r="IM988" s="7"/>
      <c r="IN988" s="7"/>
      <c r="IO988" s="7"/>
      <c r="IP988" s="7"/>
      <c r="IQ988" s="7"/>
      <c r="IR988" s="7"/>
      <c r="IS988" s="7"/>
      <c r="IT988" s="7"/>
      <c r="IU988" s="7"/>
      <c r="IV988" s="7"/>
      <c r="IW988" s="7"/>
      <c r="IX988" s="7"/>
      <c r="IY988" s="7"/>
      <c r="IZ988" s="7"/>
      <c r="JA988" s="7"/>
      <c r="JB988" s="7"/>
      <c r="JC988" s="7"/>
      <c r="JD988" s="7"/>
      <c r="JE988" s="7"/>
      <c r="JF988" s="7"/>
      <c r="JG988" s="7"/>
      <c r="JH988" s="7"/>
      <c r="JI988" s="7"/>
      <c r="JJ988" s="7"/>
      <c r="JK988" s="7"/>
      <c r="JL988" s="7"/>
      <c r="JM988" s="7"/>
      <c r="JN988" s="7"/>
      <c r="JO988" s="7"/>
      <c r="JP988" s="7"/>
      <c r="JQ988" s="7"/>
      <c r="JR988" s="7"/>
      <c r="JS988" s="7"/>
      <c r="JT988" s="7"/>
      <c r="JU988" s="7"/>
      <c r="JV988" s="7"/>
      <c r="JW988" s="7"/>
      <c r="JX988" s="7"/>
      <c r="JY988" s="7"/>
      <c r="JZ988" s="7"/>
      <c r="KA988" s="7"/>
      <c r="KB988" s="7"/>
      <c r="KC988" s="7"/>
      <c r="KD988" s="7"/>
      <c r="KE988" s="7"/>
      <c r="KF988" s="7"/>
      <c r="KG988" s="7"/>
      <c r="KH988" s="7"/>
      <c r="KI988" s="7"/>
      <c r="KJ988" s="7"/>
      <c r="KK988" s="7"/>
      <c r="KL988" s="7"/>
      <c r="KM988" s="7"/>
      <c r="KN988" s="7"/>
      <c r="KO988" s="7"/>
      <c r="KP988" s="7"/>
      <c r="KQ988" s="7"/>
      <c r="KR988" s="7"/>
      <c r="KS988" s="7"/>
      <c r="KT988" s="7"/>
      <c r="KU988" s="7"/>
      <c r="KV988" s="7"/>
      <c r="KW988" s="7"/>
      <c r="KX988" s="7"/>
      <c r="KY988" s="7"/>
      <c r="KZ988" s="7"/>
      <c r="LA988" s="7"/>
      <c r="LB988" s="7"/>
      <c r="LC988" s="7"/>
      <c r="LD988" s="7"/>
      <c r="LE988" s="7"/>
      <c r="LF988" s="7"/>
      <c r="LG988" s="7"/>
      <c r="LH988" s="7"/>
      <c r="LI988" s="7"/>
      <c r="LJ988" s="7"/>
      <c r="LK988" s="7"/>
      <c r="LL988" s="7"/>
      <c r="LM988" s="7"/>
      <c r="LN988" s="7"/>
      <c r="LO988" s="7"/>
      <c r="LP988" s="7"/>
      <c r="LQ988" s="7"/>
      <c r="LR988" s="7"/>
      <c r="LS988" s="7"/>
      <c r="LT988" s="7"/>
      <c r="LU988" s="7"/>
      <c r="LV988" s="7"/>
      <c r="LW988" s="7"/>
      <c r="LX988" s="7"/>
      <c r="LY988" s="7"/>
      <c r="LZ988" s="7"/>
      <c r="MA988" s="7"/>
      <c r="MB988" s="7"/>
      <c r="MC988" s="7"/>
      <c r="MD988" s="7"/>
      <c r="ME988" s="7"/>
      <c r="MF988" s="7"/>
      <c r="MG988" s="7"/>
      <c r="MH988" s="7"/>
      <c r="MI988" s="7"/>
      <c r="MJ988" s="7"/>
      <c r="MK988" s="7"/>
      <c r="ML988" s="7"/>
      <c r="MM988" s="7"/>
      <c r="MN988" s="7"/>
      <c r="MO988" s="7"/>
      <c r="MP988" s="7"/>
      <c r="MQ988" s="7"/>
      <c r="MR988" s="7"/>
      <c r="MS988" s="7"/>
      <c r="MT988" s="7"/>
      <c r="MU988" s="7"/>
      <c r="MV988" s="7"/>
      <c r="MW988" s="7"/>
      <c r="MX988" s="7"/>
      <c r="MY988" s="7"/>
      <c r="MZ988" s="7"/>
      <c r="NA988" s="7"/>
      <c r="NB988" s="7"/>
      <c r="NC988" s="7"/>
      <c r="ND988" s="7"/>
      <c r="NE988" s="7"/>
      <c r="NF988" s="7"/>
      <c r="NG988" s="7"/>
      <c r="NH988" s="7"/>
      <c r="NI988" s="7"/>
      <c r="NJ988" s="7"/>
      <c r="NK988" s="7"/>
      <c r="NL988" s="7"/>
      <c r="NM988" s="7"/>
      <c r="NN988" s="7"/>
      <c r="NO988" s="7"/>
      <c r="NP988" s="7"/>
      <c r="NQ988" s="7"/>
      <c r="NR988" s="7"/>
      <c r="NS988" s="7"/>
      <c r="NT988" s="7"/>
      <c r="NU988" s="7"/>
      <c r="NV988" s="7"/>
      <c r="NW988" s="7"/>
      <c r="NX988" s="7"/>
      <c r="NY988" s="7"/>
      <c r="NZ988" s="7"/>
      <c r="OA988" s="7"/>
      <c r="OB988" s="7"/>
      <c r="OC988" s="7"/>
      <c r="OD988" s="7"/>
      <c r="OE988" s="7"/>
      <c r="OF988" s="7"/>
      <c r="OG988" s="7"/>
      <c r="OH988" s="7"/>
      <c r="OI988" s="7"/>
      <c r="OJ988" s="7"/>
      <c r="OK988" s="7"/>
      <c r="OL988" s="7"/>
      <c r="OM988" s="7"/>
      <c r="ON988" s="7"/>
      <c r="OO988" s="7"/>
      <c r="OP988" s="7"/>
      <c r="OQ988" s="7"/>
      <c r="OR988" s="7"/>
      <c r="OS988" s="7"/>
      <c r="OT988" s="7"/>
      <c r="OU988" s="7"/>
      <c r="OV988" s="7"/>
      <c r="OW988" s="7"/>
      <c r="OX988" s="7"/>
      <c r="OY988" s="7"/>
      <c r="OZ988" s="7"/>
      <c r="PA988" s="7"/>
      <c r="PB988" s="7"/>
      <c r="PC988" s="7"/>
      <c r="PD988" s="7"/>
      <c r="PE988" s="7"/>
      <c r="PF988" s="7"/>
      <c r="PG988" s="7"/>
      <c r="PH988" s="7"/>
      <c r="PI988" s="7"/>
      <c r="PJ988" s="7"/>
      <c r="PK988" s="7"/>
      <c r="PL988" s="7"/>
      <c r="PM988" s="7"/>
      <c r="PN988" s="7"/>
      <c r="PO988" s="7"/>
      <c r="PP988" s="7"/>
      <c r="PQ988" s="7"/>
      <c r="PR988" s="7"/>
      <c r="PS988" s="7"/>
      <c r="PT988" s="7"/>
      <c r="PU988" s="7"/>
      <c r="PV988" s="7"/>
      <c r="PW988" s="7"/>
      <c r="PX988" s="7"/>
      <c r="PY988" s="7"/>
      <c r="PZ988" s="7"/>
      <c r="QA988" s="7"/>
      <c r="QB988" s="7"/>
      <c r="QC988" s="7"/>
      <c r="QD988" s="7"/>
      <c r="QE988" s="7"/>
      <c r="QF988" s="7"/>
      <c r="QG988" s="7"/>
      <c r="QH988" s="7"/>
      <c r="QI988" s="7"/>
      <c r="QJ988" s="7"/>
      <c r="QK988" s="7"/>
      <c r="QL988" s="7"/>
      <c r="QM988" s="7"/>
      <c r="QN988" s="7"/>
      <c r="QO988" s="7"/>
      <c r="QP988" s="7"/>
      <c r="QQ988" s="7"/>
      <c r="QR988" s="7"/>
      <c r="QS988" s="7"/>
      <c r="QT988" s="7"/>
      <c r="QU988" s="7"/>
      <c r="QV988" s="7"/>
      <c r="QW988" s="7"/>
      <c r="QX988" s="7"/>
      <c r="QY988" s="7"/>
      <c r="QZ988" s="7"/>
      <c r="RA988" s="7"/>
      <c r="RB988" s="7"/>
      <c r="RC988" s="7"/>
      <c r="RD988" s="7"/>
      <c r="RE988" s="7"/>
      <c r="RF988" s="7"/>
      <c r="RG988" s="7"/>
      <c r="RH988" s="7"/>
      <c r="RI988" s="7"/>
      <c r="RJ988" s="7"/>
      <c r="RK988" s="7"/>
      <c r="RL988" s="7"/>
      <c r="RM988" s="7"/>
      <c r="RN988" s="7"/>
      <c r="RO988" s="7"/>
      <c r="RP988" s="7"/>
      <c r="RQ988" s="7"/>
      <c r="RR988" s="7"/>
      <c r="RS988" s="7"/>
      <c r="RT988" s="7"/>
      <c r="RU988" s="7"/>
      <c r="RV988" s="7"/>
      <c r="RW988" s="7"/>
      <c r="RX988" s="7"/>
      <c r="RY988" s="7"/>
      <c r="RZ988" s="7"/>
      <c r="SA988" s="7"/>
      <c r="SB988" s="7"/>
      <c r="SC988" s="7"/>
      <c r="SD988" s="7"/>
      <c r="SE988" s="7"/>
      <c r="SF988" s="7"/>
      <c r="SG988" s="7"/>
      <c r="SH988" s="7"/>
      <c r="SI988" s="7"/>
      <c r="SJ988" s="7"/>
      <c r="SK988" s="7"/>
    </row>
    <row r="989" ht="14.2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  <c r="DT989" s="7"/>
      <c r="DU989" s="7"/>
      <c r="DV989" s="7"/>
      <c r="DW989" s="7"/>
      <c r="DX989" s="7"/>
      <c r="DY989" s="7"/>
      <c r="DZ989" s="7"/>
      <c r="EA989" s="7"/>
      <c r="EB989" s="7"/>
      <c r="EC989" s="7"/>
      <c r="ED989" s="7"/>
      <c r="EE989" s="7"/>
      <c r="EF989" s="7"/>
      <c r="EG989" s="7"/>
      <c r="EH989" s="7"/>
      <c r="EI989" s="7"/>
      <c r="EJ989" s="7"/>
      <c r="EK989" s="7"/>
      <c r="EL989" s="7"/>
      <c r="EM989" s="7"/>
      <c r="EN989" s="7"/>
      <c r="EO989" s="7"/>
      <c r="EP989" s="7"/>
      <c r="EQ989" s="7"/>
      <c r="ER989" s="7"/>
      <c r="ES989" s="7"/>
      <c r="ET989" s="7"/>
      <c r="EU989" s="7"/>
      <c r="EV989" s="7"/>
      <c r="EW989" s="7"/>
      <c r="EX989" s="7"/>
      <c r="EY989" s="7"/>
      <c r="EZ989" s="7"/>
      <c r="FA989" s="7"/>
      <c r="FB989" s="7"/>
      <c r="FC989" s="7"/>
      <c r="FD989" s="7"/>
      <c r="FE989" s="7"/>
      <c r="FF989" s="7"/>
      <c r="FG989" s="7"/>
      <c r="FH989" s="7"/>
      <c r="FI989" s="7"/>
      <c r="FJ989" s="7"/>
      <c r="FK989" s="7"/>
      <c r="FL989" s="7"/>
      <c r="FM989" s="7"/>
      <c r="FN989" s="7"/>
      <c r="FO989" s="7"/>
      <c r="FP989" s="7"/>
      <c r="FQ989" s="7"/>
      <c r="FR989" s="7"/>
      <c r="FS989" s="7"/>
      <c r="FT989" s="7"/>
      <c r="FU989" s="7"/>
      <c r="FV989" s="7"/>
      <c r="FW989" s="7"/>
      <c r="FX989" s="7"/>
      <c r="FY989" s="7"/>
      <c r="FZ989" s="7"/>
      <c r="GA989" s="7"/>
      <c r="GB989" s="7"/>
      <c r="GC989" s="7"/>
      <c r="GD989" s="7"/>
      <c r="GE989" s="7"/>
      <c r="GF989" s="7"/>
      <c r="GG989" s="7"/>
      <c r="GH989" s="7"/>
      <c r="GI989" s="7"/>
      <c r="GJ989" s="7"/>
      <c r="GK989" s="7"/>
      <c r="GL989" s="7"/>
      <c r="GM989" s="7"/>
      <c r="GN989" s="7"/>
      <c r="GO989" s="7"/>
      <c r="GP989" s="7"/>
      <c r="GQ989" s="7"/>
      <c r="GR989" s="7"/>
      <c r="GS989" s="7"/>
      <c r="GT989" s="7"/>
      <c r="GU989" s="7"/>
      <c r="GV989" s="7"/>
      <c r="GW989" s="7"/>
      <c r="GX989" s="7"/>
      <c r="GY989" s="7"/>
      <c r="GZ989" s="7"/>
      <c r="HA989" s="7"/>
      <c r="HB989" s="7"/>
      <c r="HC989" s="7"/>
      <c r="HD989" s="7"/>
      <c r="HE989" s="7"/>
      <c r="HF989" s="7"/>
      <c r="HG989" s="7"/>
      <c r="HH989" s="7"/>
      <c r="HI989" s="7"/>
      <c r="HJ989" s="7"/>
      <c r="HK989" s="7"/>
      <c r="HL989" s="7"/>
      <c r="HM989" s="7"/>
      <c r="HN989" s="7"/>
      <c r="HO989" s="7"/>
      <c r="HP989" s="7"/>
      <c r="HQ989" s="7"/>
      <c r="HR989" s="7"/>
      <c r="HS989" s="7"/>
      <c r="HT989" s="7"/>
      <c r="HU989" s="7"/>
      <c r="HV989" s="7"/>
      <c r="HW989" s="7"/>
      <c r="HX989" s="7"/>
      <c r="HY989" s="7"/>
      <c r="HZ989" s="7"/>
      <c r="IA989" s="7"/>
      <c r="IB989" s="7"/>
      <c r="IC989" s="7"/>
      <c r="ID989" s="7"/>
      <c r="IE989" s="7"/>
      <c r="IF989" s="7"/>
      <c r="IG989" s="7"/>
      <c r="IH989" s="7"/>
      <c r="II989" s="7"/>
      <c r="IJ989" s="7"/>
      <c r="IK989" s="7"/>
      <c r="IL989" s="7"/>
      <c r="IM989" s="7"/>
      <c r="IN989" s="7"/>
      <c r="IO989" s="7"/>
      <c r="IP989" s="7"/>
      <c r="IQ989" s="7"/>
      <c r="IR989" s="7"/>
      <c r="IS989" s="7"/>
      <c r="IT989" s="7"/>
      <c r="IU989" s="7"/>
      <c r="IV989" s="7"/>
      <c r="IW989" s="7"/>
      <c r="IX989" s="7"/>
      <c r="IY989" s="7"/>
      <c r="IZ989" s="7"/>
      <c r="JA989" s="7"/>
      <c r="JB989" s="7"/>
      <c r="JC989" s="7"/>
      <c r="JD989" s="7"/>
      <c r="JE989" s="7"/>
      <c r="JF989" s="7"/>
      <c r="JG989" s="7"/>
      <c r="JH989" s="7"/>
      <c r="JI989" s="7"/>
      <c r="JJ989" s="7"/>
      <c r="JK989" s="7"/>
      <c r="JL989" s="7"/>
      <c r="JM989" s="7"/>
      <c r="JN989" s="7"/>
      <c r="JO989" s="7"/>
      <c r="JP989" s="7"/>
      <c r="JQ989" s="7"/>
      <c r="JR989" s="7"/>
      <c r="JS989" s="7"/>
      <c r="JT989" s="7"/>
      <c r="JU989" s="7"/>
      <c r="JV989" s="7"/>
      <c r="JW989" s="7"/>
      <c r="JX989" s="7"/>
      <c r="JY989" s="7"/>
      <c r="JZ989" s="7"/>
      <c r="KA989" s="7"/>
      <c r="KB989" s="7"/>
      <c r="KC989" s="7"/>
      <c r="KD989" s="7"/>
      <c r="KE989" s="7"/>
      <c r="KF989" s="7"/>
      <c r="KG989" s="7"/>
      <c r="KH989" s="7"/>
      <c r="KI989" s="7"/>
      <c r="KJ989" s="7"/>
      <c r="KK989" s="7"/>
      <c r="KL989" s="7"/>
      <c r="KM989" s="7"/>
      <c r="KN989" s="7"/>
      <c r="KO989" s="7"/>
      <c r="KP989" s="7"/>
      <c r="KQ989" s="7"/>
      <c r="KR989" s="7"/>
      <c r="KS989" s="7"/>
      <c r="KT989" s="7"/>
      <c r="KU989" s="7"/>
      <c r="KV989" s="7"/>
      <c r="KW989" s="7"/>
      <c r="KX989" s="7"/>
      <c r="KY989" s="7"/>
      <c r="KZ989" s="7"/>
      <c r="LA989" s="7"/>
      <c r="LB989" s="7"/>
      <c r="LC989" s="7"/>
      <c r="LD989" s="7"/>
      <c r="LE989" s="7"/>
      <c r="LF989" s="7"/>
      <c r="LG989" s="7"/>
      <c r="LH989" s="7"/>
      <c r="LI989" s="7"/>
      <c r="LJ989" s="7"/>
      <c r="LK989" s="7"/>
      <c r="LL989" s="7"/>
      <c r="LM989" s="7"/>
      <c r="LN989" s="7"/>
      <c r="LO989" s="7"/>
      <c r="LP989" s="7"/>
      <c r="LQ989" s="7"/>
      <c r="LR989" s="7"/>
      <c r="LS989" s="7"/>
      <c r="LT989" s="7"/>
      <c r="LU989" s="7"/>
      <c r="LV989" s="7"/>
      <c r="LW989" s="7"/>
      <c r="LX989" s="7"/>
      <c r="LY989" s="7"/>
      <c r="LZ989" s="7"/>
      <c r="MA989" s="7"/>
      <c r="MB989" s="7"/>
      <c r="MC989" s="7"/>
      <c r="MD989" s="7"/>
      <c r="ME989" s="7"/>
      <c r="MF989" s="7"/>
      <c r="MG989" s="7"/>
      <c r="MH989" s="7"/>
      <c r="MI989" s="7"/>
      <c r="MJ989" s="7"/>
      <c r="MK989" s="7"/>
      <c r="ML989" s="7"/>
      <c r="MM989" s="7"/>
      <c r="MN989" s="7"/>
      <c r="MO989" s="7"/>
      <c r="MP989" s="7"/>
      <c r="MQ989" s="7"/>
      <c r="MR989" s="7"/>
      <c r="MS989" s="7"/>
      <c r="MT989" s="7"/>
      <c r="MU989" s="7"/>
      <c r="MV989" s="7"/>
      <c r="MW989" s="7"/>
      <c r="MX989" s="7"/>
      <c r="MY989" s="7"/>
      <c r="MZ989" s="7"/>
      <c r="NA989" s="7"/>
      <c r="NB989" s="7"/>
      <c r="NC989" s="7"/>
      <c r="ND989" s="7"/>
      <c r="NE989" s="7"/>
      <c r="NF989" s="7"/>
      <c r="NG989" s="7"/>
      <c r="NH989" s="7"/>
      <c r="NI989" s="7"/>
      <c r="NJ989" s="7"/>
      <c r="NK989" s="7"/>
      <c r="NL989" s="7"/>
      <c r="NM989" s="7"/>
      <c r="NN989" s="7"/>
      <c r="NO989" s="7"/>
      <c r="NP989" s="7"/>
      <c r="NQ989" s="7"/>
      <c r="NR989" s="7"/>
      <c r="NS989" s="7"/>
      <c r="NT989" s="7"/>
      <c r="NU989" s="7"/>
      <c r="NV989" s="7"/>
      <c r="NW989" s="7"/>
      <c r="NX989" s="7"/>
      <c r="NY989" s="7"/>
      <c r="NZ989" s="7"/>
      <c r="OA989" s="7"/>
      <c r="OB989" s="7"/>
      <c r="OC989" s="7"/>
      <c r="OD989" s="7"/>
      <c r="OE989" s="7"/>
      <c r="OF989" s="7"/>
      <c r="OG989" s="7"/>
      <c r="OH989" s="7"/>
      <c r="OI989" s="7"/>
      <c r="OJ989" s="7"/>
      <c r="OK989" s="7"/>
      <c r="OL989" s="7"/>
      <c r="OM989" s="7"/>
      <c r="ON989" s="7"/>
      <c r="OO989" s="7"/>
      <c r="OP989" s="7"/>
      <c r="OQ989" s="7"/>
      <c r="OR989" s="7"/>
      <c r="OS989" s="7"/>
      <c r="OT989" s="7"/>
      <c r="OU989" s="7"/>
      <c r="OV989" s="7"/>
      <c r="OW989" s="7"/>
      <c r="OX989" s="7"/>
      <c r="OY989" s="7"/>
      <c r="OZ989" s="7"/>
      <c r="PA989" s="7"/>
      <c r="PB989" s="7"/>
      <c r="PC989" s="7"/>
      <c r="PD989" s="7"/>
      <c r="PE989" s="7"/>
      <c r="PF989" s="7"/>
      <c r="PG989" s="7"/>
      <c r="PH989" s="7"/>
      <c r="PI989" s="7"/>
      <c r="PJ989" s="7"/>
      <c r="PK989" s="7"/>
      <c r="PL989" s="7"/>
      <c r="PM989" s="7"/>
      <c r="PN989" s="7"/>
      <c r="PO989" s="7"/>
      <c r="PP989" s="7"/>
      <c r="PQ989" s="7"/>
      <c r="PR989" s="7"/>
      <c r="PS989" s="7"/>
      <c r="PT989" s="7"/>
      <c r="PU989" s="7"/>
      <c r="PV989" s="7"/>
      <c r="PW989" s="7"/>
      <c r="PX989" s="7"/>
      <c r="PY989" s="7"/>
      <c r="PZ989" s="7"/>
      <c r="QA989" s="7"/>
      <c r="QB989" s="7"/>
      <c r="QC989" s="7"/>
      <c r="QD989" s="7"/>
      <c r="QE989" s="7"/>
      <c r="QF989" s="7"/>
      <c r="QG989" s="7"/>
      <c r="QH989" s="7"/>
      <c r="QI989" s="7"/>
      <c r="QJ989" s="7"/>
      <c r="QK989" s="7"/>
      <c r="QL989" s="7"/>
      <c r="QM989" s="7"/>
      <c r="QN989" s="7"/>
      <c r="QO989" s="7"/>
      <c r="QP989" s="7"/>
      <c r="QQ989" s="7"/>
      <c r="QR989" s="7"/>
      <c r="QS989" s="7"/>
      <c r="QT989" s="7"/>
      <c r="QU989" s="7"/>
      <c r="QV989" s="7"/>
      <c r="QW989" s="7"/>
      <c r="QX989" s="7"/>
      <c r="QY989" s="7"/>
      <c r="QZ989" s="7"/>
      <c r="RA989" s="7"/>
      <c r="RB989" s="7"/>
      <c r="RC989" s="7"/>
      <c r="RD989" s="7"/>
      <c r="RE989" s="7"/>
      <c r="RF989" s="7"/>
      <c r="RG989" s="7"/>
      <c r="RH989" s="7"/>
      <c r="RI989" s="7"/>
      <c r="RJ989" s="7"/>
      <c r="RK989" s="7"/>
      <c r="RL989" s="7"/>
      <c r="RM989" s="7"/>
      <c r="RN989" s="7"/>
      <c r="RO989" s="7"/>
      <c r="RP989" s="7"/>
      <c r="RQ989" s="7"/>
      <c r="RR989" s="7"/>
      <c r="RS989" s="7"/>
      <c r="RT989" s="7"/>
      <c r="RU989" s="7"/>
      <c r="RV989" s="7"/>
      <c r="RW989" s="7"/>
      <c r="RX989" s="7"/>
      <c r="RY989" s="7"/>
      <c r="RZ989" s="7"/>
      <c r="SA989" s="7"/>
      <c r="SB989" s="7"/>
      <c r="SC989" s="7"/>
      <c r="SD989" s="7"/>
      <c r="SE989" s="7"/>
      <c r="SF989" s="7"/>
      <c r="SG989" s="7"/>
      <c r="SH989" s="7"/>
      <c r="SI989" s="7"/>
      <c r="SJ989" s="7"/>
      <c r="SK989" s="7"/>
    </row>
    <row r="990" ht="14.2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  <c r="DT990" s="7"/>
      <c r="DU990" s="7"/>
      <c r="DV990" s="7"/>
      <c r="DW990" s="7"/>
      <c r="DX990" s="7"/>
      <c r="DY990" s="7"/>
      <c r="DZ990" s="7"/>
      <c r="EA990" s="7"/>
      <c r="EB990" s="7"/>
      <c r="EC990" s="7"/>
      <c r="ED990" s="7"/>
      <c r="EE990" s="7"/>
      <c r="EF990" s="7"/>
      <c r="EG990" s="7"/>
      <c r="EH990" s="7"/>
      <c r="EI990" s="7"/>
      <c r="EJ990" s="7"/>
      <c r="EK990" s="7"/>
      <c r="EL990" s="7"/>
      <c r="EM990" s="7"/>
      <c r="EN990" s="7"/>
      <c r="EO990" s="7"/>
      <c r="EP990" s="7"/>
      <c r="EQ990" s="7"/>
      <c r="ER990" s="7"/>
      <c r="ES990" s="7"/>
      <c r="ET990" s="7"/>
      <c r="EU990" s="7"/>
      <c r="EV990" s="7"/>
      <c r="EW990" s="7"/>
      <c r="EX990" s="7"/>
      <c r="EY990" s="7"/>
      <c r="EZ990" s="7"/>
      <c r="FA990" s="7"/>
      <c r="FB990" s="7"/>
      <c r="FC990" s="7"/>
      <c r="FD990" s="7"/>
      <c r="FE990" s="7"/>
      <c r="FF990" s="7"/>
      <c r="FG990" s="7"/>
      <c r="FH990" s="7"/>
      <c r="FI990" s="7"/>
      <c r="FJ990" s="7"/>
      <c r="FK990" s="7"/>
      <c r="FL990" s="7"/>
      <c r="FM990" s="7"/>
      <c r="FN990" s="7"/>
      <c r="FO990" s="7"/>
      <c r="FP990" s="7"/>
      <c r="FQ990" s="7"/>
      <c r="FR990" s="7"/>
      <c r="FS990" s="7"/>
      <c r="FT990" s="7"/>
      <c r="FU990" s="7"/>
      <c r="FV990" s="7"/>
      <c r="FW990" s="7"/>
      <c r="FX990" s="7"/>
      <c r="FY990" s="7"/>
      <c r="FZ990" s="7"/>
      <c r="GA990" s="7"/>
      <c r="GB990" s="7"/>
      <c r="GC990" s="7"/>
      <c r="GD990" s="7"/>
      <c r="GE990" s="7"/>
      <c r="GF990" s="7"/>
      <c r="GG990" s="7"/>
      <c r="GH990" s="7"/>
      <c r="GI990" s="7"/>
      <c r="GJ990" s="7"/>
      <c r="GK990" s="7"/>
      <c r="GL990" s="7"/>
      <c r="GM990" s="7"/>
      <c r="GN990" s="7"/>
      <c r="GO990" s="7"/>
      <c r="GP990" s="7"/>
      <c r="GQ990" s="7"/>
      <c r="GR990" s="7"/>
      <c r="GS990" s="7"/>
      <c r="GT990" s="7"/>
      <c r="GU990" s="7"/>
      <c r="GV990" s="7"/>
      <c r="GW990" s="7"/>
      <c r="GX990" s="7"/>
      <c r="GY990" s="7"/>
      <c r="GZ990" s="7"/>
      <c r="HA990" s="7"/>
      <c r="HB990" s="7"/>
      <c r="HC990" s="7"/>
      <c r="HD990" s="7"/>
      <c r="HE990" s="7"/>
      <c r="HF990" s="7"/>
      <c r="HG990" s="7"/>
      <c r="HH990" s="7"/>
      <c r="HI990" s="7"/>
      <c r="HJ990" s="7"/>
      <c r="HK990" s="7"/>
      <c r="HL990" s="7"/>
      <c r="HM990" s="7"/>
      <c r="HN990" s="7"/>
      <c r="HO990" s="7"/>
      <c r="HP990" s="7"/>
      <c r="HQ990" s="7"/>
      <c r="HR990" s="7"/>
      <c r="HS990" s="7"/>
      <c r="HT990" s="7"/>
      <c r="HU990" s="7"/>
      <c r="HV990" s="7"/>
      <c r="HW990" s="7"/>
      <c r="HX990" s="7"/>
      <c r="HY990" s="7"/>
      <c r="HZ990" s="7"/>
      <c r="IA990" s="7"/>
      <c r="IB990" s="7"/>
      <c r="IC990" s="7"/>
      <c r="ID990" s="7"/>
      <c r="IE990" s="7"/>
      <c r="IF990" s="7"/>
      <c r="IG990" s="7"/>
      <c r="IH990" s="7"/>
      <c r="II990" s="7"/>
      <c r="IJ990" s="7"/>
      <c r="IK990" s="7"/>
      <c r="IL990" s="7"/>
      <c r="IM990" s="7"/>
      <c r="IN990" s="7"/>
      <c r="IO990" s="7"/>
      <c r="IP990" s="7"/>
      <c r="IQ990" s="7"/>
      <c r="IR990" s="7"/>
      <c r="IS990" s="7"/>
      <c r="IT990" s="7"/>
      <c r="IU990" s="7"/>
      <c r="IV990" s="7"/>
      <c r="IW990" s="7"/>
      <c r="IX990" s="7"/>
      <c r="IY990" s="7"/>
      <c r="IZ990" s="7"/>
      <c r="JA990" s="7"/>
      <c r="JB990" s="7"/>
      <c r="JC990" s="7"/>
      <c r="JD990" s="7"/>
      <c r="JE990" s="7"/>
      <c r="JF990" s="7"/>
      <c r="JG990" s="7"/>
      <c r="JH990" s="7"/>
      <c r="JI990" s="7"/>
      <c r="JJ990" s="7"/>
      <c r="JK990" s="7"/>
      <c r="JL990" s="7"/>
      <c r="JM990" s="7"/>
      <c r="JN990" s="7"/>
      <c r="JO990" s="7"/>
      <c r="JP990" s="7"/>
      <c r="JQ990" s="7"/>
      <c r="JR990" s="7"/>
      <c r="JS990" s="7"/>
      <c r="JT990" s="7"/>
      <c r="JU990" s="7"/>
      <c r="JV990" s="7"/>
      <c r="JW990" s="7"/>
      <c r="JX990" s="7"/>
      <c r="JY990" s="7"/>
      <c r="JZ990" s="7"/>
      <c r="KA990" s="7"/>
      <c r="KB990" s="7"/>
      <c r="KC990" s="7"/>
      <c r="KD990" s="7"/>
      <c r="KE990" s="7"/>
      <c r="KF990" s="7"/>
      <c r="KG990" s="7"/>
      <c r="KH990" s="7"/>
      <c r="KI990" s="7"/>
      <c r="KJ990" s="7"/>
      <c r="KK990" s="7"/>
      <c r="KL990" s="7"/>
      <c r="KM990" s="7"/>
      <c r="KN990" s="7"/>
      <c r="KO990" s="7"/>
      <c r="KP990" s="7"/>
      <c r="KQ990" s="7"/>
      <c r="KR990" s="7"/>
      <c r="KS990" s="7"/>
      <c r="KT990" s="7"/>
      <c r="KU990" s="7"/>
      <c r="KV990" s="7"/>
      <c r="KW990" s="7"/>
      <c r="KX990" s="7"/>
      <c r="KY990" s="7"/>
      <c r="KZ990" s="7"/>
      <c r="LA990" s="7"/>
      <c r="LB990" s="7"/>
      <c r="LC990" s="7"/>
      <c r="LD990" s="7"/>
      <c r="LE990" s="7"/>
      <c r="LF990" s="7"/>
      <c r="LG990" s="7"/>
      <c r="LH990" s="7"/>
      <c r="LI990" s="7"/>
      <c r="LJ990" s="7"/>
      <c r="LK990" s="7"/>
      <c r="LL990" s="7"/>
      <c r="LM990" s="7"/>
      <c r="LN990" s="7"/>
      <c r="LO990" s="7"/>
      <c r="LP990" s="7"/>
      <c r="LQ990" s="7"/>
      <c r="LR990" s="7"/>
      <c r="LS990" s="7"/>
      <c r="LT990" s="7"/>
      <c r="LU990" s="7"/>
      <c r="LV990" s="7"/>
      <c r="LW990" s="7"/>
      <c r="LX990" s="7"/>
      <c r="LY990" s="7"/>
      <c r="LZ990" s="7"/>
      <c r="MA990" s="7"/>
      <c r="MB990" s="7"/>
      <c r="MC990" s="7"/>
      <c r="MD990" s="7"/>
      <c r="ME990" s="7"/>
      <c r="MF990" s="7"/>
      <c r="MG990" s="7"/>
      <c r="MH990" s="7"/>
      <c r="MI990" s="7"/>
      <c r="MJ990" s="7"/>
      <c r="MK990" s="7"/>
      <c r="ML990" s="7"/>
      <c r="MM990" s="7"/>
      <c r="MN990" s="7"/>
      <c r="MO990" s="7"/>
      <c r="MP990" s="7"/>
      <c r="MQ990" s="7"/>
      <c r="MR990" s="7"/>
      <c r="MS990" s="7"/>
      <c r="MT990" s="7"/>
      <c r="MU990" s="7"/>
      <c r="MV990" s="7"/>
      <c r="MW990" s="7"/>
      <c r="MX990" s="7"/>
      <c r="MY990" s="7"/>
      <c r="MZ990" s="7"/>
      <c r="NA990" s="7"/>
      <c r="NB990" s="7"/>
      <c r="NC990" s="7"/>
      <c r="ND990" s="7"/>
      <c r="NE990" s="7"/>
      <c r="NF990" s="7"/>
      <c r="NG990" s="7"/>
      <c r="NH990" s="7"/>
      <c r="NI990" s="7"/>
      <c r="NJ990" s="7"/>
      <c r="NK990" s="7"/>
      <c r="NL990" s="7"/>
      <c r="NM990" s="7"/>
      <c r="NN990" s="7"/>
      <c r="NO990" s="7"/>
      <c r="NP990" s="7"/>
      <c r="NQ990" s="7"/>
      <c r="NR990" s="7"/>
      <c r="NS990" s="7"/>
      <c r="NT990" s="7"/>
      <c r="NU990" s="7"/>
      <c r="NV990" s="7"/>
      <c r="NW990" s="7"/>
      <c r="NX990" s="7"/>
      <c r="NY990" s="7"/>
      <c r="NZ990" s="7"/>
      <c r="OA990" s="7"/>
      <c r="OB990" s="7"/>
      <c r="OC990" s="7"/>
      <c r="OD990" s="7"/>
      <c r="OE990" s="7"/>
      <c r="OF990" s="7"/>
      <c r="OG990" s="7"/>
      <c r="OH990" s="7"/>
      <c r="OI990" s="7"/>
      <c r="OJ990" s="7"/>
      <c r="OK990" s="7"/>
      <c r="OL990" s="7"/>
      <c r="OM990" s="7"/>
      <c r="ON990" s="7"/>
      <c r="OO990" s="7"/>
      <c r="OP990" s="7"/>
      <c r="OQ990" s="7"/>
      <c r="OR990" s="7"/>
      <c r="OS990" s="7"/>
      <c r="OT990" s="7"/>
      <c r="OU990" s="7"/>
      <c r="OV990" s="7"/>
      <c r="OW990" s="7"/>
      <c r="OX990" s="7"/>
      <c r="OY990" s="7"/>
      <c r="OZ990" s="7"/>
      <c r="PA990" s="7"/>
      <c r="PB990" s="7"/>
      <c r="PC990" s="7"/>
      <c r="PD990" s="7"/>
      <c r="PE990" s="7"/>
      <c r="PF990" s="7"/>
      <c r="PG990" s="7"/>
      <c r="PH990" s="7"/>
      <c r="PI990" s="7"/>
      <c r="PJ990" s="7"/>
      <c r="PK990" s="7"/>
      <c r="PL990" s="7"/>
      <c r="PM990" s="7"/>
      <c r="PN990" s="7"/>
      <c r="PO990" s="7"/>
      <c r="PP990" s="7"/>
      <c r="PQ990" s="7"/>
      <c r="PR990" s="7"/>
      <c r="PS990" s="7"/>
      <c r="PT990" s="7"/>
      <c r="PU990" s="7"/>
      <c r="PV990" s="7"/>
      <c r="PW990" s="7"/>
      <c r="PX990" s="7"/>
      <c r="PY990" s="7"/>
      <c r="PZ990" s="7"/>
      <c r="QA990" s="7"/>
      <c r="QB990" s="7"/>
      <c r="QC990" s="7"/>
      <c r="QD990" s="7"/>
      <c r="QE990" s="7"/>
      <c r="QF990" s="7"/>
      <c r="QG990" s="7"/>
      <c r="QH990" s="7"/>
      <c r="QI990" s="7"/>
      <c r="QJ990" s="7"/>
      <c r="QK990" s="7"/>
      <c r="QL990" s="7"/>
      <c r="QM990" s="7"/>
      <c r="QN990" s="7"/>
      <c r="QO990" s="7"/>
      <c r="QP990" s="7"/>
      <c r="QQ990" s="7"/>
      <c r="QR990" s="7"/>
      <c r="QS990" s="7"/>
      <c r="QT990" s="7"/>
      <c r="QU990" s="7"/>
      <c r="QV990" s="7"/>
      <c r="QW990" s="7"/>
      <c r="QX990" s="7"/>
      <c r="QY990" s="7"/>
      <c r="QZ990" s="7"/>
      <c r="RA990" s="7"/>
      <c r="RB990" s="7"/>
      <c r="RC990" s="7"/>
      <c r="RD990" s="7"/>
      <c r="RE990" s="7"/>
      <c r="RF990" s="7"/>
      <c r="RG990" s="7"/>
      <c r="RH990" s="7"/>
      <c r="RI990" s="7"/>
      <c r="RJ990" s="7"/>
      <c r="RK990" s="7"/>
      <c r="RL990" s="7"/>
      <c r="RM990" s="7"/>
      <c r="RN990" s="7"/>
      <c r="RO990" s="7"/>
      <c r="RP990" s="7"/>
      <c r="RQ990" s="7"/>
      <c r="RR990" s="7"/>
      <c r="RS990" s="7"/>
      <c r="RT990" s="7"/>
      <c r="RU990" s="7"/>
      <c r="RV990" s="7"/>
      <c r="RW990" s="7"/>
      <c r="RX990" s="7"/>
      <c r="RY990" s="7"/>
      <c r="RZ990" s="7"/>
      <c r="SA990" s="7"/>
      <c r="SB990" s="7"/>
      <c r="SC990" s="7"/>
      <c r="SD990" s="7"/>
      <c r="SE990" s="7"/>
      <c r="SF990" s="7"/>
      <c r="SG990" s="7"/>
      <c r="SH990" s="7"/>
      <c r="SI990" s="7"/>
      <c r="SJ990" s="7"/>
      <c r="SK990" s="7"/>
    </row>
    <row r="991" ht="14.2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  <c r="DT991" s="7"/>
      <c r="DU991" s="7"/>
      <c r="DV991" s="7"/>
      <c r="DW991" s="7"/>
      <c r="DX991" s="7"/>
      <c r="DY991" s="7"/>
      <c r="DZ991" s="7"/>
      <c r="EA991" s="7"/>
      <c r="EB991" s="7"/>
      <c r="EC991" s="7"/>
      <c r="ED991" s="7"/>
      <c r="EE991" s="7"/>
      <c r="EF991" s="7"/>
      <c r="EG991" s="7"/>
      <c r="EH991" s="7"/>
      <c r="EI991" s="7"/>
      <c r="EJ991" s="7"/>
      <c r="EK991" s="7"/>
      <c r="EL991" s="7"/>
      <c r="EM991" s="7"/>
      <c r="EN991" s="7"/>
      <c r="EO991" s="7"/>
      <c r="EP991" s="7"/>
      <c r="EQ991" s="7"/>
      <c r="ER991" s="7"/>
      <c r="ES991" s="7"/>
      <c r="ET991" s="7"/>
      <c r="EU991" s="7"/>
      <c r="EV991" s="7"/>
      <c r="EW991" s="7"/>
      <c r="EX991" s="7"/>
      <c r="EY991" s="7"/>
      <c r="EZ991" s="7"/>
      <c r="FA991" s="7"/>
      <c r="FB991" s="7"/>
      <c r="FC991" s="7"/>
      <c r="FD991" s="7"/>
      <c r="FE991" s="7"/>
      <c r="FF991" s="7"/>
      <c r="FG991" s="7"/>
      <c r="FH991" s="7"/>
      <c r="FI991" s="7"/>
      <c r="FJ991" s="7"/>
      <c r="FK991" s="7"/>
      <c r="FL991" s="7"/>
      <c r="FM991" s="7"/>
      <c r="FN991" s="7"/>
      <c r="FO991" s="7"/>
      <c r="FP991" s="7"/>
      <c r="FQ991" s="7"/>
      <c r="FR991" s="7"/>
      <c r="FS991" s="7"/>
      <c r="FT991" s="7"/>
      <c r="FU991" s="7"/>
      <c r="FV991" s="7"/>
      <c r="FW991" s="7"/>
      <c r="FX991" s="7"/>
      <c r="FY991" s="7"/>
      <c r="FZ991" s="7"/>
      <c r="GA991" s="7"/>
      <c r="GB991" s="7"/>
      <c r="GC991" s="7"/>
      <c r="GD991" s="7"/>
      <c r="GE991" s="7"/>
      <c r="GF991" s="7"/>
      <c r="GG991" s="7"/>
      <c r="GH991" s="7"/>
      <c r="GI991" s="7"/>
      <c r="GJ991" s="7"/>
      <c r="GK991" s="7"/>
      <c r="GL991" s="7"/>
      <c r="GM991" s="7"/>
      <c r="GN991" s="7"/>
      <c r="GO991" s="7"/>
      <c r="GP991" s="7"/>
      <c r="GQ991" s="7"/>
      <c r="GR991" s="7"/>
      <c r="GS991" s="7"/>
      <c r="GT991" s="7"/>
      <c r="GU991" s="7"/>
      <c r="GV991" s="7"/>
      <c r="GW991" s="7"/>
      <c r="GX991" s="7"/>
      <c r="GY991" s="7"/>
      <c r="GZ991" s="7"/>
      <c r="HA991" s="7"/>
      <c r="HB991" s="7"/>
      <c r="HC991" s="7"/>
      <c r="HD991" s="7"/>
      <c r="HE991" s="7"/>
      <c r="HF991" s="7"/>
      <c r="HG991" s="7"/>
      <c r="HH991" s="7"/>
      <c r="HI991" s="7"/>
      <c r="HJ991" s="7"/>
      <c r="HK991" s="7"/>
      <c r="HL991" s="7"/>
      <c r="HM991" s="7"/>
      <c r="HN991" s="7"/>
      <c r="HO991" s="7"/>
      <c r="HP991" s="7"/>
      <c r="HQ991" s="7"/>
      <c r="HR991" s="7"/>
      <c r="HS991" s="7"/>
      <c r="HT991" s="7"/>
      <c r="HU991" s="7"/>
      <c r="HV991" s="7"/>
      <c r="HW991" s="7"/>
      <c r="HX991" s="7"/>
      <c r="HY991" s="7"/>
      <c r="HZ991" s="7"/>
      <c r="IA991" s="7"/>
      <c r="IB991" s="7"/>
      <c r="IC991" s="7"/>
      <c r="ID991" s="7"/>
      <c r="IE991" s="7"/>
      <c r="IF991" s="7"/>
      <c r="IG991" s="7"/>
      <c r="IH991" s="7"/>
      <c r="II991" s="7"/>
      <c r="IJ991" s="7"/>
      <c r="IK991" s="7"/>
      <c r="IL991" s="7"/>
      <c r="IM991" s="7"/>
      <c r="IN991" s="7"/>
      <c r="IO991" s="7"/>
      <c r="IP991" s="7"/>
      <c r="IQ991" s="7"/>
      <c r="IR991" s="7"/>
      <c r="IS991" s="7"/>
      <c r="IT991" s="7"/>
      <c r="IU991" s="7"/>
      <c r="IV991" s="7"/>
      <c r="IW991" s="7"/>
      <c r="IX991" s="7"/>
      <c r="IY991" s="7"/>
      <c r="IZ991" s="7"/>
      <c r="JA991" s="7"/>
      <c r="JB991" s="7"/>
      <c r="JC991" s="7"/>
      <c r="JD991" s="7"/>
      <c r="JE991" s="7"/>
      <c r="JF991" s="7"/>
      <c r="JG991" s="7"/>
      <c r="JH991" s="7"/>
      <c r="JI991" s="7"/>
      <c r="JJ991" s="7"/>
      <c r="JK991" s="7"/>
      <c r="JL991" s="7"/>
      <c r="JM991" s="7"/>
      <c r="JN991" s="7"/>
      <c r="JO991" s="7"/>
      <c r="JP991" s="7"/>
      <c r="JQ991" s="7"/>
      <c r="JR991" s="7"/>
      <c r="JS991" s="7"/>
      <c r="JT991" s="7"/>
      <c r="JU991" s="7"/>
      <c r="JV991" s="7"/>
      <c r="JW991" s="7"/>
      <c r="JX991" s="7"/>
      <c r="JY991" s="7"/>
      <c r="JZ991" s="7"/>
      <c r="KA991" s="7"/>
      <c r="KB991" s="7"/>
      <c r="KC991" s="7"/>
      <c r="KD991" s="7"/>
      <c r="KE991" s="7"/>
      <c r="KF991" s="7"/>
      <c r="KG991" s="7"/>
      <c r="KH991" s="7"/>
      <c r="KI991" s="7"/>
      <c r="KJ991" s="7"/>
      <c r="KK991" s="7"/>
      <c r="KL991" s="7"/>
      <c r="KM991" s="7"/>
      <c r="KN991" s="7"/>
      <c r="KO991" s="7"/>
      <c r="KP991" s="7"/>
      <c r="KQ991" s="7"/>
      <c r="KR991" s="7"/>
      <c r="KS991" s="7"/>
      <c r="KT991" s="7"/>
      <c r="KU991" s="7"/>
      <c r="KV991" s="7"/>
      <c r="KW991" s="7"/>
      <c r="KX991" s="7"/>
      <c r="KY991" s="7"/>
      <c r="KZ991" s="7"/>
      <c r="LA991" s="7"/>
      <c r="LB991" s="7"/>
      <c r="LC991" s="7"/>
      <c r="LD991" s="7"/>
      <c r="LE991" s="7"/>
      <c r="LF991" s="7"/>
      <c r="LG991" s="7"/>
      <c r="LH991" s="7"/>
      <c r="LI991" s="7"/>
      <c r="LJ991" s="7"/>
      <c r="LK991" s="7"/>
      <c r="LL991" s="7"/>
      <c r="LM991" s="7"/>
      <c r="LN991" s="7"/>
      <c r="LO991" s="7"/>
      <c r="LP991" s="7"/>
      <c r="LQ991" s="7"/>
      <c r="LR991" s="7"/>
      <c r="LS991" s="7"/>
      <c r="LT991" s="7"/>
      <c r="LU991" s="7"/>
      <c r="LV991" s="7"/>
      <c r="LW991" s="7"/>
      <c r="LX991" s="7"/>
      <c r="LY991" s="7"/>
      <c r="LZ991" s="7"/>
      <c r="MA991" s="7"/>
      <c r="MB991" s="7"/>
      <c r="MC991" s="7"/>
      <c r="MD991" s="7"/>
      <c r="ME991" s="7"/>
      <c r="MF991" s="7"/>
      <c r="MG991" s="7"/>
      <c r="MH991" s="7"/>
      <c r="MI991" s="7"/>
      <c r="MJ991" s="7"/>
      <c r="MK991" s="7"/>
      <c r="ML991" s="7"/>
      <c r="MM991" s="7"/>
      <c r="MN991" s="7"/>
      <c r="MO991" s="7"/>
      <c r="MP991" s="7"/>
      <c r="MQ991" s="7"/>
      <c r="MR991" s="7"/>
      <c r="MS991" s="7"/>
      <c r="MT991" s="7"/>
      <c r="MU991" s="7"/>
      <c r="MV991" s="7"/>
      <c r="MW991" s="7"/>
      <c r="MX991" s="7"/>
      <c r="MY991" s="7"/>
      <c r="MZ991" s="7"/>
      <c r="NA991" s="7"/>
      <c r="NB991" s="7"/>
      <c r="NC991" s="7"/>
      <c r="ND991" s="7"/>
      <c r="NE991" s="7"/>
      <c r="NF991" s="7"/>
      <c r="NG991" s="7"/>
      <c r="NH991" s="7"/>
      <c r="NI991" s="7"/>
      <c r="NJ991" s="7"/>
      <c r="NK991" s="7"/>
      <c r="NL991" s="7"/>
      <c r="NM991" s="7"/>
      <c r="NN991" s="7"/>
      <c r="NO991" s="7"/>
      <c r="NP991" s="7"/>
      <c r="NQ991" s="7"/>
      <c r="NR991" s="7"/>
      <c r="NS991" s="7"/>
      <c r="NT991" s="7"/>
      <c r="NU991" s="7"/>
      <c r="NV991" s="7"/>
      <c r="NW991" s="7"/>
      <c r="NX991" s="7"/>
      <c r="NY991" s="7"/>
      <c r="NZ991" s="7"/>
      <c r="OA991" s="7"/>
      <c r="OB991" s="7"/>
      <c r="OC991" s="7"/>
      <c r="OD991" s="7"/>
      <c r="OE991" s="7"/>
      <c r="OF991" s="7"/>
      <c r="OG991" s="7"/>
      <c r="OH991" s="7"/>
      <c r="OI991" s="7"/>
      <c r="OJ991" s="7"/>
      <c r="OK991" s="7"/>
      <c r="OL991" s="7"/>
      <c r="OM991" s="7"/>
      <c r="ON991" s="7"/>
      <c r="OO991" s="7"/>
      <c r="OP991" s="7"/>
      <c r="OQ991" s="7"/>
      <c r="OR991" s="7"/>
      <c r="OS991" s="7"/>
      <c r="OT991" s="7"/>
      <c r="OU991" s="7"/>
      <c r="OV991" s="7"/>
      <c r="OW991" s="7"/>
      <c r="OX991" s="7"/>
      <c r="OY991" s="7"/>
      <c r="OZ991" s="7"/>
      <c r="PA991" s="7"/>
      <c r="PB991" s="7"/>
      <c r="PC991" s="7"/>
      <c r="PD991" s="7"/>
      <c r="PE991" s="7"/>
      <c r="PF991" s="7"/>
      <c r="PG991" s="7"/>
      <c r="PH991" s="7"/>
      <c r="PI991" s="7"/>
      <c r="PJ991" s="7"/>
      <c r="PK991" s="7"/>
      <c r="PL991" s="7"/>
      <c r="PM991" s="7"/>
      <c r="PN991" s="7"/>
      <c r="PO991" s="7"/>
      <c r="PP991" s="7"/>
      <c r="PQ991" s="7"/>
      <c r="PR991" s="7"/>
      <c r="PS991" s="7"/>
      <c r="PT991" s="7"/>
      <c r="PU991" s="7"/>
      <c r="PV991" s="7"/>
      <c r="PW991" s="7"/>
      <c r="PX991" s="7"/>
      <c r="PY991" s="7"/>
      <c r="PZ991" s="7"/>
      <c r="QA991" s="7"/>
      <c r="QB991" s="7"/>
      <c r="QC991" s="7"/>
      <c r="QD991" s="7"/>
      <c r="QE991" s="7"/>
      <c r="QF991" s="7"/>
      <c r="QG991" s="7"/>
      <c r="QH991" s="7"/>
      <c r="QI991" s="7"/>
      <c r="QJ991" s="7"/>
      <c r="QK991" s="7"/>
      <c r="QL991" s="7"/>
      <c r="QM991" s="7"/>
      <c r="QN991" s="7"/>
      <c r="QO991" s="7"/>
      <c r="QP991" s="7"/>
      <c r="QQ991" s="7"/>
      <c r="QR991" s="7"/>
      <c r="QS991" s="7"/>
      <c r="QT991" s="7"/>
      <c r="QU991" s="7"/>
      <c r="QV991" s="7"/>
      <c r="QW991" s="7"/>
      <c r="QX991" s="7"/>
      <c r="QY991" s="7"/>
      <c r="QZ991" s="7"/>
      <c r="RA991" s="7"/>
      <c r="RB991" s="7"/>
      <c r="RC991" s="7"/>
      <c r="RD991" s="7"/>
      <c r="RE991" s="7"/>
      <c r="RF991" s="7"/>
      <c r="RG991" s="7"/>
      <c r="RH991" s="7"/>
      <c r="RI991" s="7"/>
      <c r="RJ991" s="7"/>
      <c r="RK991" s="7"/>
      <c r="RL991" s="7"/>
      <c r="RM991" s="7"/>
      <c r="RN991" s="7"/>
      <c r="RO991" s="7"/>
      <c r="RP991" s="7"/>
      <c r="RQ991" s="7"/>
      <c r="RR991" s="7"/>
      <c r="RS991" s="7"/>
      <c r="RT991" s="7"/>
      <c r="RU991" s="7"/>
      <c r="RV991" s="7"/>
      <c r="RW991" s="7"/>
      <c r="RX991" s="7"/>
      <c r="RY991" s="7"/>
      <c r="RZ991" s="7"/>
      <c r="SA991" s="7"/>
      <c r="SB991" s="7"/>
      <c r="SC991" s="7"/>
      <c r="SD991" s="7"/>
      <c r="SE991" s="7"/>
      <c r="SF991" s="7"/>
      <c r="SG991" s="7"/>
      <c r="SH991" s="7"/>
      <c r="SI991" s="7"/>
      <c r="SJ991" s="7"/>
      <c r="SK991" s="7"/>
    </row>
    <row r="992" ht="14.2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  <c r="DT992" s="7"/>
      <c r="DU992" s="7"/>
      <c r="DV992" s="7"/>
      <c r="DW992" s="7"/>
      <c r="DX992" s="7"/>
      <c r="DY992" s="7"/>
      <c r="DZ992" s="7"/>
      <c r="EA992" s="7"/>
      <c r="EB992" s="7"/>
      <c r="EC992" s="7"/>
      <c r="ED992" s="7"/>
      <c r="EE992" s="7"/>
      <c r="EF992" s="7"/>
      <c r="EG992" s="7"/>
      <c r="EH992" s="7"/>
      <c r="EI992" s="7"/>
      <c r="EJ992" s="7"/>
      <c r="EK992" s="7"/>
      <c r="EL992" s="7"/>
      <c r="EM992" s="7"/>
      <c r="EN992" s="7"/>
      <c r="EO992" s="7"/>
      <c r="EP992" s="7"/>
      <c r="EQ992" s="7"/>
      <c r="ER992" s="7"/>
      <c r="ES992" s="7"/>
      <c r="ET992" s="7"/>
      <c r="EU992" s="7"/>
      <c r="EV992" s="7"/>
      <c r="EW992" s="7"/>
      <c r="EX992" s="7"/>
      <c r="EY992" s="7"/>
      <c r="EZ992" s="7"/>
      <c r="FA992" s="7"/>
      <c r="FB992" s="7"/>
      <c r="FC992" s="7"/>
      <c r="FD992" s="7"/>
      <c r="FE992" s="7"/>
      <c r="FF992" s="7"/>
      <c r="FG992" s="7"/>
      <c r="FH992" s="7"/>
      <c r="FI992" s="7"/>
      <c r="FJ992" s="7"/>
      <c r="FK992" s="7"/>
      <c r="FL992" s="7"/>
      <c r="FM992" s="7"/>
      <c r="FN992" s="7"/>
      <c r="FO992" s="7"/>
      <c r="FP992" s="7"/>
      <c r="FQ992" s="7"/>
      <c r="FR992" s="7"/>
      <c r="FS992" s="7"/>
      <c r="FT992" s="7"/>
      <c r="FU992" s="7"/>
      <c r="FV992" s="7"/>
      <c r="FW992" s="7"/>
      <c r="FX992" s="7"/>
      <c r="FY992" s="7"/>
      <c r="FZ992" s="7"/>
      <c r="GA992" s="7"/>
      <c r="GB992" s="7"/>
      <c r="GC992" s="7"/>
      <c r="GD992" s="7"/>
      <c r="GE992" s="7"/>
      <c r="GF992" s="7"/>
      <c r="GG992" s="7"/>
      <c r="GH992" s="7"/>
      <c r="GI992" s="7"/>
      <c r="GJ992" s="7"/>
      <c r="GK992" s="7"/>
      <c r="GL992" s="7"/>
      <c r="GM992" s="7"/>
      <c r="GN992" s="7"/>
      <c r="GO992" s="7"/>
      <c r="GP992" s="7"/>
      <c r="GQ992" s="7"/>
      <c r="GR992" s="7"/>
      <c r="GS992" s="7"/>
      <c r="GT992" s="7"/>
      <c r="GU992" s="7"/>
      <c r="GV992" s="7"/>
      <c r="GW992" s="7"/>
      <c r="GX992" s="7"/>
      <c r="GY992" s="7"/>
      <c r="GZ992" s="7"/>
      <c r="HA992" s="7"/>
      <c r="HB992" s="7"/>
      <c r="HC992" s="7"/>
      <c r="HD992" s="7"/>
      <c r="HE992" s="7"/>
      <c r="HF992" s="7"/>
      <c r="HG992" s="7"/>
      <c r="HH992" s="7"/>
      <c r="HI992" s="7"/>
      <c r="HJ992" s="7"/>
      <c r="HK992" s="7"/>
      <c r="HL992" s="7"/>
      <c r="HM992" s="7"/>
      <c r="HN992" s="7"/>
      <c r="HO992" s="7"/>
      <c r="HP992" s="7"/>
      <c r="HQ992" s="7"/>
      <c r="HR992" s="7"/>
      <c r="HS992" s="7"/>
      <c r="HT992" s="7"/>
      <c r="HU992" s="7"/>
      <c r="HV992" s="7"/>
      <c r="HW992" s="7"/>
      <c r="HX992" s="7"/>
      <c r="HY992" s="7"/>
      <c r="HZ992" s="7"/>
      <c r="IA992" s="7"/>
      <c r="IB992" s="7"/>
      <c r="IC992" s="7"/>
      <c r="ID992" s="7"/>
      <c r="IE992" s="7"/>
      <c r="IF992" s="7"/>
      <c r="IG992" s="7"/>
      <c r="IH992" s="7"/>
      <c r="II992" s="7"/>
      <c r="IJ992" s="7"/>
      <c r="IK992" s="7"/>
      <c r="IL992" s="7"/>
      <c r="IM992" s="7"/>
      <c r="IN992" s="7"/>
      <c r="IO992" s="7"/>
      <c r="IP992" s="7"/>
      <c r="IQ992" s="7"/>
      <c r="IR992" s="7"/>
      <c r="IS992" s="7"/>
      <c r="IT992" s="7"/>
      <c r="IU992" s="7"/>
      <c r="IV992" s="7"/>
      <c r="IW992" s="7"/>
      <c r="IX992" s="7"/>
      <c r="IY992" s="7"/>
      <c r="IZ992" s="7"/>
      <c r="JA992" s="7"/>
      <c r="JB992" s="7"/>
      <c r="JC992" s="7"/>
      <c r="JD992" s="7"/>
      <c r="JE992" s="7"/>
      <c r="JF992" s="7"/>
      <c r="JG992" s="7"/>
      <c r="JH992" s="7"/>
      <c r="JI992" s="7"/>
      <c r="JJ992" s="7"/>
      <c r="JK992" s="7"/>
      <c r="JL992" s="7"/>
      <c r="JM992" s="7"/>
      <c r="JN992" s="7"/>
      <c r="JO992" s="7"/>
      <c r="JP992" s="7"/>
      <c r="JQ992" s="7"/>
      <c r="JR992" s="7"/>
      <c r="JS992" s="7"/>
      <c r="JT992" s="7"/>
      <c r="JU992" s="7"/>
      <c r="JV992" s="7"/>
      <c r="JW992" s="7"/>
      <c r="JX992" s="7"/>
      <c r="JY992" s="7"/>
      <c r="JZ992" s="7"/>
      <c r="KA992" s="7"/>
      <c r="KB992" s="7"/>
      <c r="KC992" s="7"/>
      <c r="KD992" s="7"/>
      <c r="KE992" s="7"/>
      <c r="KF992" s="7"/>
      <c r="KG992" s="7"/>
      <c r="KH992" s="7"/>
      <c r="KI992" s="7"/>
      <c r="KJ992" s="7"/>
      <c r="KK992" s="7"/>
      <c r="KL992" s="7"/>
      <c r="KM992" s="7"/>
      <c r="KN992" s="7"/>
      <c r="KO992" s="7"/>
      <c r="KP992" s="7"/>
      <c r="KQ992" s="7"/>
      <c r="KR992" s="7"/>
      <c r="KS992" s="7"/>
      <c r="KT992" s="7"/>
      <c r="KU992" s="7"/>
      <c r="KV992" s="7"/>
      <c r="KW992" s="7"/>
      <c r="KX992" s="7"/>
      <c r="KY992" s="7"/>
      <c r="KZ992" s="7"/>
      <c r="LA992" s="7"/>
      <c r="LB992" s="7"/>
      <c r="LC992" s="7"/>
      <c r="LD992" s="7"/>
      <c r="LE992" s="7"/>
      <c r="LF992" s="7"/>
      <c r="LG992" s="7"/>
      <c r="LH992" s="7"/>
      <c r="LI992" s="7"/>
      <c r="LJ992" s="7"/>
      <c r="LK992" s="7"/>
      <c r="LL992" s="7"/>
      <c r="LM992" s="7"/>
      <c r="LN992" s="7"/>
      <c r="LO992" s="7"/>
      <c r="LP992" s="7"/>
      <c r="LQ992" s="7"/>
      <c r="LR992" s="7"/>
      <c r="LS992" s="7"/>
      <c r="LT992" s="7"/>
      <c r="LU992" s="7"/>
      <c r="LV992" s="7"/>
      <c r="LW992" s="7"/>
      <c r="LX992" s="7"/>
      <c r="LY992" s="7"/>
      <c r="LZ992" s="7"/>
      <c r="MA992" s="7"/>
      <c r="MB992" s="7"/>
      <c r="MC992" s="7"/>
      <c r="MD992" s="7"/>
      <c r="ME992" s="7"/>
      <c r="MF992" s="7"/>
      <c r="MG992" s="7"/>
      <c r="MH992" s="7"/>
      <c r="MI992" s="7"/>
      <c r="MJ992" s="7"/>
      <c r="MK992" s="7"/>
      <c r="ML992" s="7"/>
      <c r="MM992" s="7"/>
      <c r="MN992" s="7"/>
      <c r="MO992" s="7"/>
      <c r="MP992" s="7"/>
      <c r="MQ992" s="7"/>
      <c r="MR992" s="7"/>
      <c r="MS992" s="7"/>
      <c r="MT992" s="7"/>
      <c r="MU992" s="7"/>
      <c r="MV992" s="7"/>
      <c r="MW992" s="7"/>
      <c r="MX992" s="7"/>
      <c r="MY992" s="7"/>
      <c r="MZ992" s="7"/>
      <c r="NA992" s="7"/>
      <c r="NB992" s="7"/>
      <c r="NC992" s="7"/>
      <c r="ND992" s="7"/>
      <c r="NE992" s="7"/>
      <c r="NF992" s="7"/>
      <c r="NG992" s="7"/>
      <c r="NH992" s="7"/>
      <c r="NI992" s="7"/>
      <c r="NJ992" s="7"/>
      <c r="NK992" s="7"/>
      <c r="NL992" s="7"/>
      <c r="NM992" s="7"/>
      <c r="NN992" s="7"/>
      <c r="NO992" s="7"/>
      <c r="NP992" s="7"/>
      <c r="NQ992" s="7"/>
      <c r="NR992" s="7"/>
      <c r="NS992" s="7"/>
      <c r="NT992" s="7"/>
      <c r="NU992" s="7"/>
      <c r="NV992" s="7"/>
      <c r="NW992" s="7"/>
      <c r="NX992" s="7"/>
      <c r="NY992" s="7"/>
      <c r="NZ992" s="7"/>
      <c r="OA992" s="7"/>
      <c r="OB992" s="7"/>
      <c r="OC992" s="7"/>
      <c r="OD992" s="7"/>
      <c r="OE992" s="7"/>
      <c r="OF992" s="7"/>
      <c r="OG992" s="7"/>
      <c r="OH992" s="7"/>
      <c r="OI992" s="7"/>
      <c r="OJ992" s="7"/>
      <c r="OK992" s="7"/>
      <c r="OL992" s="7"/>
      <c r="OM992" s="7"/>
      <c r="ON992" s="7"/>
      <c r="OO992" s="7"/>
      <c r="OP992" s="7"/>
      <c r="OQ992" s="7"/>
      <c r="OR992" s="7"/>
      <c r="OS992" s="7"/>
      <c r="OT992" s="7"/>
      <c r="OU992" s="7"/>
      <c r="OV992" s="7"/>
      <c r="OW992" s="7"/>
      <c r="OX992" s="7"/>
      <c r="OY992" s="7"/>
      <c r="OZ992" s="7"/>
      <c r="PA992" s="7"/>
      <c r="PB992" s="7"/>
      <c r="PC992" s="7"/>
      <c r="PD992" s="7"/>
      <c r="PE992" s="7"/>
      <c r="PF992" s="7"/>
      <c r="PG992" s="7"/>
      <c r="PH992" s="7"/>
      <c r="PI992" s="7"/>
      <c r="PJ992" s="7"/>
      <c r="PK992" s="7"/>
      <c r="PL992" s="7"/>
      <c r="PM992" s="7"/>
      <c r="PN992" s="7"/>
      <c r="PO992" s="7"/>
      <c r="PP992" s="7"/>
      <c r="PQ992" s="7"/>
      <c r="PR992" s="7"/>
      <c r="PS992" s="7"/>
      <c r="PT992" s="7"/>
      <c r="PU992" s="7"/>
      <c r="PV992" s="7"/>
      <c r="PW992" s="7"/>
      <c r="PX992" s="7"/>
      <c r="PY992" s="7"/>
      <c r="PZ992" s="7"/>
      <c r="QA992" s="7"/>
      <c r="QB992" s="7"/>
      <c r="QC992" s="7"/>
      <c r="QD992" s="7"/>
      <c r="QE992" s="7"/>
      <c r="QF992" s="7"/>
      <c r="QG992" s="7"/>
      <c r="QH992" s="7"/>
      <c r="QI992" s="7"/>
      <c r="QJ992" s="7"/>
      <c r="QK992" s="7"/>
      <c r="QL992" s="7"/>
      <c r="QM992" s="7"/>
      <c r="QN992" s="7"/>
      <c r="QO992" s="7"/>
      <c r="QP992" s="7"/>
      <c r="QQ992" s="7"/>
      <c r="QR992" s="7"/>
      <c r="QS992" s="7"/>
      <c r="QT992" s="7"/>
      <c r="QU992" s="7"/>
      <c r="QV992" s="7"/>
      <c r="QW992" s="7"/>
      <c r="QX992" s="7"/>
      <c r="QY992" s="7"/>
      <c r="QZ992" s="7"/>
      <c r="RA992" s="7"/>
      <c r="RB992" s="7"/>
      <c r="RC992" s="7"/>
      <c r="RD992" s="7"/>
      <c r="RE992" s="7"/>
      <c r="RF992" s="7"/>
      <c r="RG992" s="7"/>
      <c r="RH992" s="7"/>
      <c r="RI992" s="7"/>
      <c r="RJ992" s="7"/>
      <c r="RK992" s="7"/>
      <c r="RL992" s="7"/>
      <c r="RM992" s="7"/>
      <c r="RN992" s="7"/>
      <c r="RO992" s="7"/>
      <c r="RP992" s="7"/>
      <c r="RQ992" s="7"/>
      <c r="RR992" s="7"/>
      <c r="RS992" s="7"/>
      <c r="RT992" s="7"/>
      <c r="RU992" s="7"/>
      <c r="RV992" s="7"/>
      <c r="RW992" s="7"/>
      <c r="RX992" s="7"/>
      <c r="RY992" s="7"/>
      <c r="RZ992" s="7"/>
      <c r="SA992" s="7"/>
      <c r="SB992" s="7"/>
      <c r="SC992" s="7"/>
      <c r="SD992" s="7"/>
      <c r="SE992" s="7"/>
      <c r="SF992" s="7"/>
      <c r="SG992" s="7"/>
      <c r="SH992" s="7"/>
      <c r="SI992" s="7"/>
      <c r="SJ992" s="7"/>
      <c r="SK992" s="7"/>
    </row>
    <row r="993" ht="14.2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  <c r="DT993" s="7"/>
      <c r="DU993" s="7"/>
      <c r="DV993" s="7"/>
      <c r="DW993" s="7"/>
      <c r="DX993" s="7"/>
      <c r="DY993" s="7"/>
      <c r="DZ993" s="7"/>
      <c r="EA993" s="7"/>
      <c r="EB993" s="7"/>
      <c r="EC993" s="7"/>
      <c r="ED993" s="7"/>
      <c r="EE993" s="7"/>
      <c r="EF993" s="7"/>
      <c r="EG993" s="7"/>
      <c r="EH993" s="7"/>
      <c r="EI993" s="7"/>
      <c r="EJ993" s="7"/>
      <c r="EK993" s="7"/>
      <c r="EL993" s="7"/>
      <c r="EM993" s="7"/>
      <c r="EN993" s="7"/>
      <c r="EO993" s="7"/>
      <c r="EP993" s="7"/>
      <c r="EQ993" s="7"/>
      <c r="ER993" s="7"/>
      <c r="ES993" s="7"/>
      <c r="ET993" s="7"/>
      <c r="EU993" s="7"/>
      <c r="EV993" s="7"/>
      <c r="EW993" s="7"/>
      <c r="EX993" s="7"/>
      <c r="EY993" s="7"/>
      <c r="EZ993" s="7"/>
      <c r="FA993" s="7"/>
      <c r="FB993" s="7"/>
      <c r="FC993" s="7"/>
      <c r="FD993" s="7"/>
      <c r="FE993" s="7"/>
      <c r="FF993" s="7"/>
      <c r="FG993" s="7"/>
      <c r="FH993" s="7"/>
      <c r="FI993" s="7"/>
      <c r="FJ993" s="7"/>
      <c r="FK993" s="7"/>
      <c r="FL993" s="7"/>
      <c r="FM993" s="7"/>
      <c r="FN993" s="7"/>
      <c r="FO993" s="7"/>
      <c r="FP993" s="7"/>
      <c r="FQ993" s="7"/>
      <c r="FR993" s="7"/>
      <c r="FS993" s="7"/>
      <c r="FT993" s="7"/>
      <c r="FU993" s="7"/>
      <c r="FV993" s="7"/>
      <c r="FW993" s="7"/>
      <c r="FX993" s="7"/>
      <c r="FY993" s="7"/>
      <c r="FZ993" s="7"/>
      <c r="GA993" s="7"/>
      <c r="GB993" s="7"/>
      <c r="GC993" s="7"/>
      <c r="GD993" s="7"/>
      <c r="GE993" s="7"/>
      <c r="GF993" s="7"/>
      <c r="GG993" s="7"/>
      <c r="GH993" s="7"/>
      <c r="GI993" s="7"/>
      <c r="GJ993" s="7"/>
      <c r="GK993" s="7"/>
      <c r="GL993" s="7"/>
      <c r="GM993" s="7"/>
      <c r="GN993" s="7"/>
      <c r="GO993" s="7"/>
      <c r="GP993" s="7"/>
      <c r="GQ993" s="7"/>
      <c r="GR993" s="7"/>
      <c r="GS993" s="7"/>
      <c r="GT993" s="7"/>
      <c r="GU993" s="7"/>
      <c r="GV993" s="7"/>
      <c r="GW993" s="7"/>
      <c r="GX993" s="7"/>
      <c r="GY993" s="7"/>
      <c r="GZ993" s="7"/>
      <c r="HA993" s="7"/>
      <c r="HB993" s="7"/>
      <c r="HC993" s="7"/>
      <c r="HD993" s="7"/>
      <c r="HE993" s="7"/>
      <c r="HF993" s="7"/>
      <c r="HG993" s="7"/>
      <c r="HH993" s="7"/>
      <c r="HI993" s="7"/>
      <c r="HJ993" s="7"/>
      <c r="HK993" s="7"/>
      <c r="HL993" s="7"/>
      <c r="HM993" s="7"/>
      <c r="HN993" s="7"/>
      <c r="HO993" s="7"/>
      <c r="HP993" s="7"/>
      <c r="HQ993" s="7"/>
      <c r="HR993" s="7"/>
      <c r="HS993" s="7"/>
      <c r="HT993" s="7"/>
      <c r="HU993" s="7"/>
      <c r="HV993" s="7"/>
      <c r="HW993" s="7"/>
      <c r="HX993" s="7"/>
      <c r="HY993" s="7"/>
      <c r="HZ993" s="7"/>
      <c r="IA993" s="7"/>
      <c r="IB993" s="7"/>
      <c r="IC993" s="7"/>
      <c r="ID993" s="7"/>
      <c r="IE993" s="7"/>
      <c r="IF993" s="7"/>
      <c r="IG993" s="7"/>
      <c r="IH993" s="7"/>
      <c r="II993" s="7"/>
      <c r="IJ993" s="7"/>
      <c r="IK993" s="7"/>
      <c r="IL993" s="7"/>
      <c r="IM993" s="7"/>
      <c r="IN993" s="7"/>
      <c r="IO993" s="7"/>
      <c r="IP993" s="7"/>
      <c r="IQ993" s="7"/>
      <c r="IR993" s="7"/>
      <c r="IS993" s="7"/>
      <c r="IT993" s="7"/>
      <c r="IU993" s="7"/>
      <c r="IV993" s="7"/>
      <c r="IW993" s="7"/>
      <c r="IX993" s="7"/>
      <c r="IY993" s="7"/>
      <c r="IZ993" s="7"/>
      <c r="JA993" s="7"/>
      <c r="JB993" s="7"/>
      <c r="JC993" s="7"/>
      <c r="JD993" s="7"/>
      <c r="JE993" s="7"/>
      <c r="JF993" s="7"/>
      <c r="JG993" s="7"/>
      <c r="JH993" s="7"/>
      <c r="JI993" s="7"/>
      <c r="JJ993" s="7"/>
      <c r="JK993" s="7"/>
      <c r="JL993" s="7"/>
      <c r="JM993" s="7"/>
      <c r="JN993" s="7"/>
      <c r="JO993" s="7"/>
      <c r="JP993" s="7"/>
      <c r="JQ993" s="7"/>
      <c r="JR993" s="7"/>
      <c r="JS993" s="7"/>
      <c r="JT993" s="7"/>
      <c r="JU993" s="7"/>
      <c r="JV993" s="7"/>
      <c r="JW993" s="7"/>
      <c r="JX993" s="7"/>
      <c r="JY993" s="7"/>
      <c r="JZ993" s="7"/>
      <c r="KA993" s="7"/>
      <c r="KB993" s="7"/>
      <c r="KC993" s="7"/>
      <c r="KD993" s="7"/>
      <c r="KE993" s="7"/>
      <c r="KF993" s="7"/>
      <c r="KG993" s="7"/>
      <c r="KH993" s="7"/>
      <c r="KI993" s="7"/>
      <c r="KJ993" s="7"/>
      <c r="KK993" s="7"/>
      <c r="KL993" s="7"/>
      <c r="KM993" s="7"/>
      <c r="KN993" s="7"/>
      <c r="KO993" s="7"/>
      <c r="KP993" s="7"/>
      <c r="KQ993" s="7"/>
      <c r="KR993" s="7"/>
      <c r="KS993" s="7"/>
      <c r="KT993" s="7"/>
      <c r="KU993" s="7"/>
      <c r="KV993" s="7"/>
      <c r="KW993" s="7"/>
      <c r="KX993" s="7"/>
      <c r="KY993" s="7"/>
      <c r="KZ993" s="7"/>
      <c r="LA993" s="7"/>
      <c r="LB993" s="7"/>
      <c r="LC993" s="7"/>
      <c r="LD993" s="7"/>
      <c r="LE993" s="7"/>
      <c r="LF993" s="7"/>
      <c r="LG993" s="7"/>
      <c r="LH993" s="7"/>
      <c r="LI993" s="7"/>
      <c r="LJ993" s="7"/>
      <c r="LK993" s="7"/>
      <c r="LL993" s="7"/>
      <c r="LM993" s="7"/>
      <c r="LN993" s="7"/>
      <c r="LO993" s="7"/>
      <c r="LP993" s="7"/>
      <c r="LQ993" s="7"/>
      <c r="LR993" s="7"/>
      <c r="LS993" s="7"/>
      <c r="LT993" s="7"/>
      <c r="LU993" s="7"/>
      <c r="LV993" s="7"/>
      <c r="LW993" s="7"/>
      <c r="LX993" s="7"/>
      <c r="LY993" s="7"/>
      <c r="LZ993" s="7"/>
      <c r="MA993" s="7"/>
      <c r="MB993" s="7"/>
      <c r="MC993" s="7"/>
      <c r="MD993" s="7"/>
      <c r="ME993" s="7"/>
      <c r="MF993" s="7"/>
      <c r="MG993" s="7"/>
      <c r="MH993" s="7"/>
      <c r="MI993" s="7"/>
      <c r="MJ993" s="7"/>
      <c r="MK993" s="7"/>
      <c r="ML993" s="7"/>
      <c r="MM993" s="7"/>
      <c r="MN993" s="7"/>
      <c r="MO993" s="7"/>
      <c r="MP993" s="7"/>
      <c r="MQ993" s="7"/>
      <c r="MR993" s="7"/>
      <c r="MS993" s="7"/>
      <c r="MT993" s="7"/>
      <c r="MU993" s="7"/>
      <c r="MV993" s="7"/>
      <c r="MW993" s="7"/>
      <c r="MX993" s="7"/>
      <c r="MY993" s="7"/>
      <c r="MZ993" s="7"/>
      <c r="NA993" s="7"/>
      <c r="NB993" s="7"/>
      <c r="NC993" s="7"/>
      <c r="ND993" s="7"/>
      <c r="NE993" s="7"/>
      <c r="NF993" s="7"/>
      <c r="NG993" s="7"/>
      <c r="NH993" s="7"/>
      <c r="NI993" s="7"/>
      <c r="NJ993" s="7"/>
      <c r="NK993" s="7"/>
      <c r="NL993" s="7"/>
      <c r="NM993" s="7"/>
      <c r="NN993" s="7"/>
      <c r="NO993" s="7"/>
      <c r="NP993" s="7"/>
      <c r="NQ993" s="7"/>
      <c r="NR993" s="7"/>
      <c r="NS993" s="7"/>
      <c r="NT993" s="7"/>
      <c r="NU993" s="7"/>
      <c r="NV993" s="7"/>
      <c r="NW993" s="7"/>
      <c r="NX993" s="7"/>
      <c r="NY993" s="7"/>
      <c r="NZ993" s="7"/>
      <c r="OA993" s="7"/>
      <c r="OB993" s="7"/>
      <c r="OC993" s="7"/>
      <c r="OD993" s="7"/>
      <c r="OE993" s="7"/>
      <c r="OF993" s="7"/>
      <c r="OG993" s="7"/>
      <c r="OH993" s="7"/>
      <c r="OI993" s="7"/>
      <c r="OJ993" s="7"/>
      <c r="OK993" s="7"/>
      <c r="OL993" s="7"/>
      <c r="OM993" s="7"/>
      <c r="ON993" s="7"/>
      <c r="OO993" s="7"/>
      <c r="OP993" s="7"/>
      <c r="OQ993" s="7"/>
      <c r="OR993" s="7"/>
      <c r="OS993" s="7"/>
      <c r="OT993" s="7"/>
      <c r="OU993" s="7"/>
      <c r="OV993" s="7"/>
      <c r="OW993" s="7"/>
      <c r="OX993" s="7"/>
      <c r="OY993" s="7"/>
      <c r="OZ993" s="7"/>
      <c r="PA993" s="7"/>
      <c r="PB993" s="7"/>
      <c r="PC993" s="7"/>
      <c r="PD993" s="7"/>
      <c r="PE993" s="7"/>
      <c r="PF993" s="7"/>
      <c r="PG993" s="7"/>
      <c r="PH993" s="7"/>
      <c r="PI993" s="7"/>
      <c r="PJ993" s="7"/>
      <c r="PK993" s="7"/>
      <c r="PL993" s="7"/>
      <c r="PM993" s="7"/>
      <c r="PN993" s="7"/>
      <c r="PO993" s="7"/>
      <c r="PP993" s="7"/>
      <c r="PQ993" s="7"/>
      <c r="PR993" s="7"/>
      <c r="PS993" s="7"/>
      <c r="PT993" s="7"/>
      <c r="PU993" s="7"/>
      <c r="PV993" s="7"/>
      <c r="PW993" s="7"/>
      <c r="PX993" s="7"/>
      <c r="PY993" s="7"/>
      <c r="PZ993" s="7"/>
      <c r="QA993" s="7"/>
      <c r="QB993" s="7"/>
      <c r="QC993" s="7"/>
      <c r="QD993" s="7"/>
      <c r="QE993" s="7"/>
      <c r="QF993" s="7"/>
      <c r="QG993" s="7"/>
      <c r="QH993" s="7"/>
      <c r="QI993" s="7"/>
      <c r="QJ993" s="7"/>
      <c r="QK993" s="7"/>
      <c r="QL993" s="7"/>
      <c r="QM993" s="7"/>
      <c r="QN993" s="7"/>
      <c r="QO993" s="7"/>
      <c r="QP993" s="7"/>
      <c r="QQ993" s="7"/>
      <c r="QR993" s="7"/>
      <c r="QS993" s="7"/>
      <c r="QT993" s="7"/>
      <c r="QU993" s="7"/>
      <c r="QV993" s="7"/>
      <c r="QW993" s="7"/>
      <c r="QX993" s="7"/>
      <c r="QY993" s="7"/>
      <c r="QZ993" s="7"/>
      <c r="RA993" s="7"/>
      <c r="RB993" s="7"/>
      <c r="RC993" s="7"/>
      <c r="RD993" s="7"/>
      <c r="RE993" s="7"/>
      <c r="RF993" s="7"/>
      <c r="RG993" s="7"/>
      <c r="RH993" s="7"/>
      <c r="RI993" s="7"/>
      <c r="RJ993" s="7"/>
      <c r="RK993" s="7"/>
      <c r="RL993" s="7"/>
      <c r="RM993" s="7"/>
      <c r="RN993" s="7"/>
      <c r="RO993" s="7"/>
      <c r="RP993" s="7"/>
      <c r="RQ993" s="7"/>
      <c r="RR993" s="7"/>
      <c r="RS993" s="7"/>
      <c r="RT993" s="7"/>
      <c r="RU993" s="7"/>
      <c r="RV993" s="7"/>
      <c r="RW993" s="7"/>
      <c r="RX993" s="7"/>
      <c r="RY993" s="7"/>
      <c r="RZ993" s="7"/>
      <c r="SA993" s="7"/>
      <c r="SB993" s="7"/>
      <c r="SC993" s="7"/>
      <c r="SD993" s="7"/>
      <c r="SE993" s="7"/>
      <c r="SF993" s="7"/>
      <c r="SG993" s="7"/>
      <c r="SH993" s="7"/>
      <c r="SI993" s="7"/>
      <c r="SJ993" s="7"/>
      <c r="SK993" s="7"/>
    </row>
    <row r="994" ht="14.2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  <c r="DT994" s="7"/>
      <c r="DU994" s="7"/>
      <c r="DV994" s="7"/>
      <c r="DW994" s="7"/>
      <c r="DX994" s="7"/>
      <c r="DY994" s="7"/>
      <c r="DZ994" s="7"/>
      <c r="EA994" s="7"/>
      <c r="EB994" s="7"/>
      <c r="EC994" s="7"/>
      <c r="ED994" s="7"/>
      <c r="EE994" s="7"/>
      <c r="EF994" s="7"/>
      <c r="EG994" s="7"/>
      <c r="EH994" s="7"/>
      <c r="EI994" s="7"/>
      <c r="EJ994" s="7"/>
      <c r="EK994" s="7"/>
      <c r="EL994" s="7"/>
      <c r="EM994" s="7"/>
      <c r="EN994" s="7"/>
      <c r="EO994" s="7"/>
      <c r="EP994" s="7"/>
      <c r="EQ994" s="7"/>
      <c r="ER994" s="7"/>
      <c r="ES994" s="7"/>
      <c r="ET994" s="7"/>
      <c r="EU994" s="7"/>
      <c r="EV994" s="7"/>
      <c r="EW994" s="7"/>
      <c r="EX994" s="7"/>
      <c r="EY994" s="7"/>
      <c r="EZ994" s="7"/>
      <c r="FA994" s="7"/>
      <c r="FB994" s="7"/>
      <c r="FC994" s="7"/>
      <c r="FD994" s="7"/>
      <c r="FE994" s="7"/>
      <c r="FF994" s="7"/>
      <c r="FG994" s="7"/>
      <c r="FH994" s="7"/>
      <c r="FI994" s="7"/>
      <c r="FJ994" s="7"/>
      <c r="FK994" s="7"/>
      <c r="FL994" s="7"/>
      <c r="FM994" s="7"/>
      <c r="FN994" s="7"/>
      <c r="FO994" s="7"/>
      <c r="FP994" s="7"/>
      <c r="FQ994" s="7"/>
      <c r="FR994" s="7"/>
      <c r="FS994" s="7"/>
      <c r="FT994" s="7"/>
      <c r="FU994" s="7"/>
      <c r="FV994" s="7"/>
      <c r="FW994" s="7"/>
      <c r="FX994" s="7"/>
      <c r="FY994" s="7"/>
      <c r="FZ994" s="7"/>
      <c r="GA994" s="7"/>
      <c r="GB994" s="7"/>
      <c r="GC994" s="7"/>
      <c r="GD994" s="7"/>
      <c r="GE994" s="7"/>
      <c r="GF994" s="7"/>
      <c r="GG994" s="7"/>
      <c r="GH994" s="7"/>
      <c r="GI994" s="7"/>
      <c r="GJ994" s="7"/>
      <c r="GK994" s="7"/>
      <c r="GL994" s="7"/>
      <c r="GM994" s="7"/>
      <c r="GN994" s="7"/>
      <c r="GO994" s="7"/>
      <c r="GP994" s="7"/>
      <c r="GQ994" s="7"/>
      <c r="GR994" s="7"/>
      <c r="GS994" s="7"/>
      <c r="GT994" s="7"/>
      <c r="GU994" s="7"/>
      <c r="GV994" s="7"/>
      <c r="GW994" s="7"/>
      <c r="GX994" s="7"/>
      <c r="GY994" s="7"/>
      <c r="GZ994" s="7"/>
      <c r="HA994" s="7"/>
      <c r="HB994" s="7"/>
      <c r="HC994" s="7"/>
      <c r="HD994" s="7"/>
      <c r="HE994" s="7"/>
      <c r="HF994" s="7"/>
      <c r="HG994" s="7"/>
      <c r="HH994" s="7"/>
      <c r="HI994" s="7"/>
      <c r="HJ994" s="7"/>
      <c r="HK994" s="7"/>
      <c r="HL994" s="7"/>
      <c r="HM994" s="7"/>
      <c r="HN994" s="7"/>
      <c r="HO994" s="7"/>
      <c r="HP994" s="7"/>
      <c r="HQ994" s="7"/>
      <c r="HR994" s="7"/>
      <c r="HS994" s="7"/>
      <c r="HT994" s="7"/>
      <c r="HU994" s="7"/>
      <c r="HV994" s="7"/>
      <c r="HW994" s="7"/>
      <c r="HX994" s="7"/>
      <c r="HY994" s="7"/>
      <c r="HZ994" s="7"/>
      <c r="IA994" s="7"/>
      <c r="IB994" s="7"/>
      <c r="IC994" s="7"/>
      <c r="ID994" s="7"/>
      <c r="IE994" s="7"/>
      <c r="IF994" s="7"/>
      <c r="IG994" s="7"/>
      <c r="IH994" s="7"/>
      <c r="II994" s="7"/>
      <c r="IJ994" s="7"/>
      <c r="IK994" s="7"/>
      <c r="IL994" s="7"/>
      <c r="IM994" s="7"/>
      <c r="IN994" s="7"/>
      <c r="IO994" s="7"/>
      <c r="IP994" s="7"/>
      <c r="IQ994" s="7"/>
      <c r="IR994" s="7"/>
      <c r="IS994" s="7"/>
      <c r="IT994" s="7"/>
      <c r="IU994" s="7"/>
      <c r="IV994" s="7"/>
      <c r="IW994" s="7"/>
      <c r="IX994" s="7"/>
      <c r="IY994" s="7"/>
      <c r="IZ994" s="7"/>
      <c r="JA994" s="7"/>
      <c r="JB994" s="7"/>
      <c r="JC994" s="7"/>
      <c r="JD994" s="7"/>
      <c r="JE994" s="7"/>
      <c r="JF994" s="7"/>
      <c r="JG994" s="7"/>
      <c r="JH994" s="7"/>
      <c r="JI994" s="7"/>
      <c r="JJ994" s="7"/>
      <c r="JK994" s="7"/>
      <c r="JL994" s="7"/>
      <c r="JM994" s="7"/>
      <c r="JN994" s="7"/>
      <c r="JO994" s="7"/>
      <c r="JP994" s="7"/>
      <c r="JQ994" s="7"/>
      <c r="JR994" s="7"/>
      <c r="JS994" s="7"/>
      <c r="JT994" s="7"/>
      <c r="JU994" s="7"/>
      <c r="JV994" s="7"/>
      <c r="JW994" s="7"/>
      <c r="JX994" s="7"/>
      <c r="JY994" s="7"/>
      <c r="JZ994" s="7"/>
      <c r="KA994" s="7"/>
      <c r="KB994" s="7"/>
      <c r="KC994" s="7"/>
      <c r="KD994" s="7"/>
      <c r="KE994" s="7"/>
      <c r="KF994" s="7"/>
      <c r="KG994" s="7"/>
      <c r="KH994" s="7"/>
      <c r="KI994" s="7"/>
      <c r="KJ994" s="7"/>
      <c r="KK994" s="7"/>
      <c r="KL994" s="7"/>
      <c r="KM994" s="7"/>
      <c r="KN994" s="7"/>
      <c r="KO994" s="7"/>
      <c r="KP994" s="7"/>
      <c r="KQ994" s="7"/>
      <c r="KR994" s="7"/>
      <c r="KS994" s="7"/>
      <c r="KT994" s="7"/>
      <c r="KU994" s="7"/>
      <c r="KV994" s="7"/>
      <c r="KW994" s="7"/>
      <c r="KX994" s="7"/>
      <c r="KY994" s="7"/>
      <c r="KZ994" s="7"/>
      <c r="LA994" s="7"/>
      <c r="LB994" s="7"/>
      <c r="LC994" s="7"/>
      <c r="LD994" s="7"/>
      <c r="LE994" s="7"/>
      <c r="LF994" s="7"/>
      <c r="LG994" s="7"/>
      <c r="LH994" s="7"/>
      <c r="LI994" s="7"/>
      <c r="LJ994" s="7"/>
      <c r="LK994" s="7"/>
      <c r="LL994" s="7"/>
      <c r="LM994" s="7"/>
      <c r="LN994" s="7"/>
      <c r="LO994" s="7"/>
      <c r="LP994" s="7"/>
      <c r="LQ994" s="7"/>
      <c r="LR994" s="7"/>
      <c r="LS994" s="7"/>
      <c r="LT994" s="7"/>
      <c r="LU994" s="7"/>
      <c r="LV994" s="7"/>
      <c r="LW994" s="7"/>
      <c r="LX994" s="7"/>
      <c r="LY994" s="7"/>
      <c r="LZ994" s="7"/>
      <c r="MA994" s="7"/>
      <c r="MB994" s="7"/>
      <c r="MC994" s="7"/>
      <c r="MD994" s="7"/>
      <c r="ME994" s="7"/>
      <c r="MF994" s="7"/>
      <c r="MG994" s="7"/>
      <c r="MH994" s="7"/>
      <c r="MI994" s="7"/>
      <c r="MJ994" s="7"/>
      <c r="MK994" s="7"/>
      <c r="ML994" s="7"/>
      <c r="MM994" s="7"/>
      <c r="MN994" s="7"/>
      <c r="MO994" s="7"/>
      <c r="MP994" s="7"/>
      <c r="MQ994" s="7"/>
      <c r="MR994" s="7"/>
      <c r="MS994" s="7"/>
      <c r="MT994" s="7"/>
      <c r="MU994" s="7"/>
      <c r="MV994" s="7"/>
      <c r="MW994" s="7"/>
      <c r="MX994" s="7"/>
      <c r="MY994" s="7"/>
      <c r="MZ994" s="7"/>
      <c r="NA994" s="7"/>
      <c r="NB994" s="7"/>
      <c r="NC994" s="7"/>
      <c r="ND994" s="7"/>
      <c r="NE994" s="7"/>
      <c r="NF994" s="7"/>
      <c r="NG994" s="7"/>
      <c r="NH994" s="7"/>
      <c r="NI994" s="7"/>
      <c r="NJ994" s="7"/>
      <c r="NK994" s="7"/>
      <c r="NL994" s="7"/>
      <c r="NM994" s="7"/>
      <c r="NN994" s="7"/>
      <c r="NO994" s="7"/>
      <c r="NP994" s="7"/>
      <c r="NQ994" s="7"/>
      <c r="NR994" s="7"/>
      <c r="NS994" s="7"/>
      <c r="NT994" s="7"/>
      <c r="NU994" s="7"/>
      <c r="NV994" s="7"/>
      <c r="NW994" s="7"/>
      <c r="NX994" s="7"/>
      <c r="NY994" s="7"/>
      <c r="NZ994" s="7"/>
      <c r="OA994" s="7"/>
      <c r="OB994" s="7"/>
      <c r="OC994" s="7"/>
      <c r="OD994" s="7"/>
      <c r="OE994" s="7"/>
      <c r="OF994" s="7"/>
      <c r="OG994" s="7"/>
      <c r="OH994" s="7"/>
      <c r="OI994" s="7"/>
      <c r="OJ994" s="7"/>
      <c r="OK994" s="7"/>
      <c r="OL994" s="7"/>
      <c r="OM994" s="7"/>
      <c r="ON994" s="7"/>
      <c r="OO994" s="7"/>
      <c r="OP994" s="7"/>
      <c r="OQ994" s="7"/>
      <c r="OR994" s="7"/>
      <c r="OS994" s="7"/>
      <c r="OT994" s="7"/>
      <c r="OU994" s="7"/>
      <c r="OV994" s="7"/>
      <c r="OW994" s="7"/>
      <c r="OX994" s="7"/>
      <c r="OY994" s="7"/>
      <c r="OZ994" s="7"/>
      <c r="PA994" s="7"/>
      <c r="PB994" s="7"/>
      <c r="PC994" s="7"/>
      <c r="PD994" s="7"/>
      <c r="PE994" s="7"/>
      <c r="PF994" s="7"/>
      <c r="PG994" s="7"/>
      <c r="PH994" s="7"/>
      <c r="PI994" s="7"/>
      <c r="PJ994" s="7"/>
      <c r="PK994" s="7"/>
      <c r="PL994" s="7"/>
      <c r="PM994" s="7"/>
      <c r="PN994" s="7"/>
      <c r="PO994" s="7"/>
      <c r="PP994" s="7"/>
      <c r="PQ994" s="7"/>
      <c r="PR994" s="7"/>
      <c r="PS994" s="7"/>
      <c r="PT994" s="7"/>
      <c r="PU994" s="7"/>
      <c r="PV994" s="7"/>
      <c r="PW994" s="7"/>
      <c r="PX994" s="7"/>
      <c r="PY994" s="7"/>
      <c r="PZ994" s="7"/>
      <c r="QA994" s="7"/>
      <c r="QB994" s="7"/>
      <c r="QC994" s="7"/>
      <c r="QD994" s="7"/>
      <c r="QE994" s="7"/>
      <c r="QF994" s="7"/>
      <c r="QG994" s="7"/>
      <c r="QH994" s="7"/>
      <c r="QI994" s="7"/>
      <c r="QJ994" s="7"/>
      <c r="QK994" s="7"/>
      <c r="QL994" s="7"/>
      <c r="QM994" s="7"/>
      <c r="QN994" s="7"/>
      <c r="QO994" s="7"/>
      <c r="QP994" s="7"/>
      <c r="QQ994" s="7"/>
      <c r="QR994" s="7"/>
      <c r="QS994" s="7"/>
      <c r="QT994" s="7"/>
      <c r="QU994" s="7"/>
      <c r="QV994" s="7"/>
      <c r="QW994" s="7"/>
      <c r="QX994" s="7"/>
      <c r="QY994" s="7"/>
      <c r="QZ994" s="7"/>
      <c r="RA994" s="7"/>
      <c r="RB994" s="7"/>
      <c r="RC994" s="7"/>
      <c r="RD994" s="7"/>
      <c r="RE994" s="7"/>
      <c r="RF994" s="7"/>
      <c r="RG994" s="7"/>
      <c r="RH994" s="7"/>
      <c r="RI994" s="7"/>
      <c r="RJ994" s="7"/>
      <c r="RK994" s="7"/>
      <c r="RL994" s="7"/>
      <c r="RM994" s="7"/>
      <c r="RN994" s="7"/>
      <c r="RO994" s="7"/>
      <c r="RP994" s="7"/>
      <c r="RQ994" s="7"/>
      <c r="RR994" s="7"/>
      <c r="RS994" s="7"/>
      <c r="RT994" s="7"/>
      <c r="RU994" s="7"/>
      <c r="RV994" s="7"/>
      <c r="RW994" s="7"/>
      <c r="RX994" s="7"/>
      <c r="RY994" s="7"/>
      <c r="RZ994" s="7"/>
      <c r="SA994" s="7"/>
      <c r="SB994" s="7"/>
      <c r="SC994" s="7"/>
      <c r="SD994" s="7"/>
      <c r="SE994" s="7"/>
      <c r="SF994" s="7"/>
      <c r="SG994" s="7"/>
      <c r="SH994" s="7"/>
      <c r="SI994" s="7"/>
      <c r="SJ994" s="7"/>
      <c r="SK994" s="7"/>
    </row>
    <row r="995" ht="14.2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  <c r="DT995" s="7"/>
      <c r="DU995" s="7"/>
      <c r="DV995" s="7"/>
      <c r="DW995" s="7"/>
      <c r="DX995" s="7"/>
      <c r="DY995" s="7"/>
      <c r="DZ995" s="7"/>
      <c r="EA995" s="7"/>
      <c r="EB995" s="7"/>
      <c r="EC995" s="7"/>
      <c r="ED995" s="7"/>
      <c r="EE995" s="7"/>
      <c r="EF995" s="7"/>
      <c r="EG995" s="7"/>
      <c r="EH995" s="7"/>
      <c r="EI995" s="7"/>
      <c r="EJ995" s="7"/>
      <c r="EK995" s="7"/>
      <c r="EL995" s="7"/>
      <c r="EM995" s="7"/>
      <c r="EN995" s="7"/>
      <c r="EO995" s="7"/>
      <c r="EP995" s="7"/>
      <c r="EQ995" s="7"/>
      <c r="ER995" s="7"/>
      <c r="ES995" s="7"/>
      <c r="ET995" s="7"/>
      <c r="EU995" s="7"/>
      <c r="EV995" s="7"/>
      <c r="EW995" s="7"/>
      <c r="EX995" s="7"/>
      <c r="EY995" s="7"/>
      <c r="EZ995" s="7"/>
      <c r="FA995" s="7"/>
      <c r="FB995" s="7"/>
      <c r="FC995" s="7"/>
      <c r="FD995" s="7"/>
      <c r="FE995" s="7"/>
      <c r="FF995" s="7"/>
      <c r="FG995" s="7"/>
      <c r="FH995" s="7"/>
      <c r="FI995" s="7"/>
      <c r="FJ995" s="7"/>
      <c r="FK995" s="7"/>
      <c r="FL995" s="7"/>
      <c r="FM995" s="7"/>
      <c r="FN995" s="7"/>
      <c r="FO995" s="7"/>
      <c r="FP995" s="7"/>
      <c r="FQ995" s="7"/>
      <c r="FR995" s="7"/>
      <c r="FS995" s="7"/>
      <c r="FT995" s="7"/>
      <c r="FU995" s="7"/>
      <c r="FV995" s="7"/>
      <c r="FW995" s="7"/>
      <c r="FX995" s="7"/>
      <c r="FY995" s="7"/>
      <c r="FZ995" s="7"/>
      <c r="GA995" s="7"/>
      <c r="GB995" s="7"/>
      <c r="GC995" s="7"/>
      <c r="GD995" s="7"/>
      <c r="GE995" s="7"/>
      <c r="GF995" s="7"/>
      <c r="GG995" s="7"/>
      <c r="GH995" s="7"/>
      <c r="GI995" s="7"/>
      <c r="GJ995" s="7"/>
      <c r="GK995" s="7"/>
      <c r="GL995" s="7"/>
      <c r="GM995" s="7"/>
      <c r="GN995" s="7"/>
      <c r="GO995" s="7"/>
      <c r="GP995" s="7"/>
      <c r="GQ995" s="7"/>
      <c r="GR995" s="7"/>
      <c r="GS995" s="7"/>
      <c r="GT995" s="7"/>
      <c r="GU995" s="7"/>
      <c r="GV995" s="7"/>
      <c r="GW995" s="7"/>
      <c r="GX995" s="7"/>
      <c r="GY995" s="7"/>
      <c r="GZ995" s="7"/>
      <c r="HA995" s="7"/>
      <c r="HB995" s="7"/>
      <c r="HC995" s="7"/>
      <c r="HD995" s="7"/>
      <c r="HE995" s="7"/>
      <c r="HF995" s="7"/>
      <c r="HG995" s="7"/>
      <c r="HH995" s="7"/>
      <c r="HI995" s="7"/>
      <c r="HJ995" s="7"/>
      <c r="HK995" s="7"/>
      <c r="HL995" s="7"/>
      <c r="HM995" s="7"/>
      <c r="HN995" s="7"/>
      <c r="HO995" s="7"/>
      <c r="HP995" s="7"/>
      <c r="HQ995" s="7"/>
      <c r="HR995" s="7"/>
      <c r="HS995" s="7"/>
      <c r="HT995" s="7"/>
      <c r="HU995" s="7"/>
      <c r="HV995" s="7"/>
      <c r="HW995" s="7"/>
      <c r="HX995" s="7"/>
      <c r="HY995" s="7"/>
      <c r="HZ995" s="7"/>
      <c r="IA995" s="7"/>
      <c r="IB995" s="7"/>
      <c r="IC995" s="7"/>
      <c r="ID995" s="7"/>
      <c r="IE995" s="7"/>
      <c r="IF995" s="7"/>
      <c r="IG995" s="7"/>
      <c r="IH995" s="7"/>
      <c r="II995" s="7"/>
      <c r="IJ995" s="7"/>
      <c r="IK995" s="7"/>
      <c r="IL995" s="7"/>
      <c r="IM995" s="7"/>
      <c r="IN995" s="7"/>
      <c r="IO995" s="7"/>
      <c r="IP995" s="7"/>
      <c r="IQ995" s="7"/>
      <c r="IR995" s="7"/>
      <c r="IS995" s="7"/>
      <c r="IT995" s="7"/>
      <c r="IU995" s="7"/>
      <c r="IV995" s="7"/>
      <c r="IW995" s="7"/>
      <c r="IX995" s="7"/>
      <c r="IY995" s="7"/>
      <c r="IZ995" s="7"/>
      <c r="JA995" s="7"/>
      <c r="JB995" s="7"/>
      <c r="JC995" s="7"/>
      <c r="JD995" s="7"/>
      <c r="JE995" s="7"/>
      <c r="JF995" s="7"/>
      <c r="JG995" s="7"/>
      <c r="JH995" s="7"/>
      <c r="JI995" s="7"/>
      <c r="JJ995" s="7"/>
      <c r="JK995" s="7"/>
      <c r="JL995" s="7"/>
      <c r="JM995" s="7"/>
      <c r="JN995" s="7"/>
      <c r="JO995" s="7"/>
      <c r="JP995" s="7"/>
      <c r="JQ995" s="7"/>
      <c r="JR995" s="7"/>
      <c r="JS995" s="7"/>
      <c r="JT995" s="7"/>
      <c r="JU995" s="7"/>
      <c r="JV995" s="7"/>
      <c r="JW995" s="7"/>
      <c r="JX995" s="7"/>
      <c r="JY995" s="7"/>
      <c r="JZ995" s="7"/>
      <c r="KA995" s="7"/>
      <c r="KB995" s="7"/>
      <c r="KC995" s="7"/>
      <c r="KD995" s="7"/>
      <c r="KE995" s="7"/>
      <c r="KF995" s="7"/>
      <c r="KG995" s="7"/>
      <c r="KH995" s="7"/>
      <c r="KI995" s="7"/>
      <c r="KJ995" s="7"/>
      <c r="KK995" s="7"/>
      <c r="KL995" s="7"/>
      <c r="KM995" s="7"/>
      <c r="KN995" s="7"/>
      <c r="KO995" s="7"/>
      <c r="KP995" s="7"/>
      <c r="KQ995" s="7"/>
      <c r="KR995" s="7"/>
      <c r="KS995" s="7"/>
      <c r="KT995" s="7"/>
      <c r="KU995" s="7"/>
      <c r="KV995" s="7"/>
      <c r="KW995" s="7"/>
      <c r="KX995" s="7"/>
      <c r="KY995" s="7"/>
      <c r="KZ995" s="7"/>
      <c r="LA995" s="7"/>
      <c r="LB995" s="7"/>
      <c r="LC995" s="7"/>
      <c r="LD995" s="7"/>
      <c r="LE995" s="7"/>
      <c r="LF995" s="7"/>
      <c r="LG995" s="7"/>
      <c r="LH995" s="7"/>
      <c r="LI995" s="7"/>
      <c r="LJ995" s="7"/>
      <c r="LK995" s="7"/>
      <c r="LL995" s="7"/>
      <c r="LM995" s="7"/>
      <c r="LN995" s="7"/>
      <c r="LO995" s="7"/>
      <c r="LP995" s="7"/>
      <c r="LQ995" s="7"/>
      <c r="LR995" s="7"/>
      <c r="LS995" s="7"/>
      <c r="LT995" s="7"/>
      <c r="LU995" s="7"/>
      <c r="LV995" s="7"/>
      <c r="LW995" s="7"/>
      <c r="LX995" s="7"/>
      <c r="LY995" s="7"/>
      <c r="LZ995" s="7"/>
      <c r="MA995" s="7"/>
      <c r="MB995" s="7"/>
      <c r="MC995" s="7"/>
      <c r="MD995" s="7"/>
      <c r="ME995" s="7"/>
      <c r="MF995" s="7"/>
      <c r="MG995" s="7"/>
      <c r="MH995" s="7"/>
      <c r="MI995" s="7"/>
      <c r="MJ995" s="7"/>
      <c r="MK995" s="7"/>
      <c r="ML995" s="7"/>
      <c r="MM995" s="7"/>
      <c r="MN995" s="7"/>
      <c r="MO995" s="7"/>
      <c r="MP995" s="7"/>
      <c r="MQ995" s="7"/>
      <c r="MR995" s="7"/>
      <c r="MS995" s="7"/>
      <c r="MT995" s="7"/>
      <c r="MU995" s="7"/>
      <c r="MV995" s="7"/>
      <c r="MW995" s="7"/>
      <c r="MX995" s="7"/>
      <c r="MY995" s="7"/>
      <c r="MZ995" s="7"/>
      <c r="NA995" s="7"/>
      <c r="NB995" s="7"/>
      <c r="NC995" s="7"/>
      <c r="ND995" s="7"/>
      <c r="NE995" s="7"/>
      <c r="NF995" s="7"/>
      <c r="NG995" s="7"/>
      <c r="NH995" s="7"/>
      <c r="NI995" s="7"/>
      <c r="NJ995" s="7"/>
      <c r="NK995" s="7"/>
      <c r="NL995" s="7"/>
      <c r="NM995" s="7"/>
      <c r="NN995" s="7"/>
      <c r="NO995" s="7"/>
      <c r="NP995" s="7"/>
      <c r="NQ995" s="7"/>
      <c r="NR995" s="7"/>
      <c r="NS995" s="7"/>
      <c r="NT995" s="7"/>
      <c r="NU995" s="7"/>
      <c r="NV995" s="7"/>
      <c r="NW995" s="7"/>
      <c r="NX995" s="7"/>
      <c r="NY995" s="7"/>
      <c r="NZ995" s="7"/>
      <c r="OA995" s="7"/>
      <c r="OB995" s="7"/>
      <c r="OC995" s="7"/>
      <c r="OD995" s="7"/>
      <c r="OE995" s="7"/>
      <c r="OF995" s="7"/>
      <c r="OG995" s="7"/>
      <c r="OH995" s="7"/>
      <c r="OI995" s="7"/>
      <c r="OJ995" s="7"/>
      <c r="OK995" s="7"/>
      <c r="OL995" s="7"/>
      <c r="OM995" s="7"/>
      <c r="ON995" s="7"/>
      <c r="OO995" s="7"/>
      <c r="OP995" s="7"/>
      <c r="OQ995" s="7"/>
      <c r="OR995" s="7"/>
      <c r="OS995" s="7"/>
      <c r="OT995" s="7"/>
      <c r="OU995" s="7"/>
      <c r="OV995" s="7"/>
      <c r="OW995" s="7"/>
      <c r="OX995" s="7"/>
      <c r="OY995" s="7"/>
      <c r="OZ995" s="7"/>
      <c r="PA995" s="7"/>
      <c r="PB995" s="7"/>
      <c r="PC995" s="7"/>
      <c r="PD995" s="7"/>
      <c r="PE995" s="7"/>
      <c r="PF995" s="7"/>
      <c r="PG995" s="7"/>
      <c r="PH995" s="7"/>
      <c r="PI995" s="7"/>
      <c r="PJ995" s="7"/>
      <c r="PK995" s="7"/>
      <c r="PL995" s="7"/>
      <c r="PM995" s="7"/>
      <c r="PN995" s="7"/>
      <c r="PO995" s="7"/>
      <c r="PP995" s="7"/>
      <c r="PQ995" s="7"/>
      <c r="PR995" s="7"/>
      <c r="PS995" s="7"/>
      <c r="PT995" s="7"/>
      <c r="PU995" s="7"/>
      <c r="PV995" s="7"/>
      <c r="PW995" s="7"/>
      <c r="PX995" s="7"/>
      <c r="PY995" s="7"/>
      <c r="PZ995" s="7"/>
      <c r="QA995" s="7"/>
      <c r="QB995" s="7"/>
      <c r="QC995" s="7"/>
      <c r="QD995" s="7"/>
      <c r="QE995" s="7"/>
      <c r="QF995" s="7"/>
      <c r="QG995" s="7"/>
      <c r="QH995" s="7"/>
      <c r="QI995" s="7"/>
      <c r="QJ995" s="7"/>
      <c r="QK995" s="7"/>
      <c r="QL995" s="7"/>
      <c r="QM995" s="7"/>
      <c r="QN995" s="7"/>
      <c r="QO995" s="7"/>
      <c r="QP995" s="7"/>
      <c r="QQ995" s="7"/>
      <c r="QR995" s="7"/>
      <c r="QS995" s="7"/>
      <c r="QT995" s="7"/>
      <c r="QU995" s="7"/>
      <c r="QV995" s="7"/>
      <c r="QW995" s="7"/>
      <c r="QX995" s="7"/>
      <c r="QY995" s="7"/>
      <c r="QZ995" s="7"/>
      <c r="RA995" s="7"/>
      <c r="RB995" s="7"/>
      <c r="RC995" s="7"/>
      <c r="RD995" s="7"/>
      <c r="RE995" s="7"/>
      <c r="RF995" s="7"/>
      <c r="RG995" s="7"/>
      <c r="RH995" s="7"/>
      <c r="RI995" s="7"/>
      <c r="RJ995" s="7"/>
      <c r="RK995" s="7"/>
      <c r="RL995" s="7"/>
      <c r="RM995" s="7"/>
      <c r="RN995" s="7"/>
      <c r="RO995" s="7"/>
      <c r="RP995" s="7"/>
      <c r="RQ995" s="7"/>
      <c r="RR995" s="7"/>
      <c r="RS995" s="7"/>
      <c r="RT995" s="7"/>
      <c r="RU995" s="7"/>
      <c r="RV995" s="7"/>
      <c r="RW995" s="7"/>
      <c r="RX995" s="7"/>
      <c r="RY995" s="7"/>
      <c r="RZ995" s="7"/>
      <c r="SA995" s="7"/>
      <c r="SB995" s="7"/>
      <c r="SC995" s="7"/>
      <c r="SD995" s="7"/>
      <c r="SE995" s="7"/>
      <c r="SF995" s="7"/>
      <c r="SG995" s="7"/>
      <c r="SH995" s="7"/>
      <c r="SI995" s="7"/>
      <c r="SJ995" s="7"/>
      <c r="SK995" s="7"/>
    </row>
    <row r="996" ht="14.2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  <c r="DT996" s="7"/>
      <c r="DU996" s="7"/>
      <c r="DV996" s="7"/>
      <c r="DW996" s="7"/>
      <c r="DX996" s="7"/>
      <c r="DY996" s="7"/>
      <c r="DZ996" s="7"/>
      <c r="EA996" s="7"/>
      <c r="EB996" s="7"/>
      <c r="EC996" s="7"/>
      <c r="ED996" s="7"/>
      <c r="EE996" s="7"/>
      <c r="EF996" s="7"/>
      <c r="EG996" s="7"/>
      <c r="EH996" s="7"/>
      <c r="EI996" s="7"/>
      <c r="EJ996" s="7"/>
      <c r="EK996" s="7"/>
      <c r="EL996" s="7"/>
      <c r="EM996" s="7"/>
      <c r="EN996" s="7"/>
      <c r="EO996" s="7"/>
      <c r="EP996" s="7"/>
      <c r="EQ996" s="7"/>
      <c r="ER996" s="7"/>
      <c r="ES996" s="7"/>
      <c r="ET996" s="7"/>
      <c r="EU996" s="7"/>
      <c r="EV996" s="7"/>
      <c r="EW996" s="7"/>
      <c r="EX996" s="7"/>
      <c r="EY996" s="7"/>
      <c r="EZ996" s="7"/>
      <c r="FA996" s="7"/>
      <c r="FB996" s="7"/>
      <c r="FC996" s="7"/>
      <c r="FD996" s="7"/>
      <c r="FE996" s="7"/>
      <c r="FF996" s="7"/>
      <c r="FG996" s="7"/>
      <c r="FH996" s="7"/>
      <c r="FI996" s="7"/>
      <c r="FJ996" s="7"/>
      <c r="FK996" s="7"/>
      <c r="FL996" s="7"/>
      <c r="FM996" s="7"/>
      <c r="FN996" s="7"/>
      <c r="FO996" s="7"/>
      <c r="FP996" s="7"/>
      <c r="FQ996" s="7"/>
      <c r="FR996" s="7"/>
      <c r="FS996" s="7"/>
      <c r="FT996" s="7"/>
      <c r="FU996" s="7"/>
      <c r="FV996" s="7"/>
      <c r="FW996" s="7"/>
      <c r="FX996" s="7"/>
      <c r="FY996" s="7"/>
      <c r="FZ996" s="7"/>
      <c r="GA996" s="7"/>
      <c r="GB996" s="7"/>
      <c r="GC996" s="7"/>
      <c r="GD996" s="7"/>
      <c r="GE996" s="7"/>
      <c r="GF996" s="7"/>
      <c r="GG996" s="7"/>
      <c r="GH996" s="7"/>
      <c r="GI996" s="7"/>
      <c r="GJ996" s="7"/>
      <c r="GK996" s="7"/>
      <c r="GL996" s="7"/>
      <c r="GM996" s="7"/>
      <c r="GN996" s="7"/>
      <c r="GO996" s="7"/>
      <c r="GP996" s="7"/>
      <c r="GQ996" s="7"/>
      <c r="GR996" s="7"/>
      <c r="GS996" s="7"/>
      <c r="GT996" s="7"/>
      <c r="GU996" s="7"/>
      <c r="GV996" s="7"/>
      <c r="GW996" s="7"/>
      <c r="GX996" s="7"/>
      <c r="GY996" s="7"/>
      <c r="GZ996" s="7"/>
      <c r="HA996" s="7"/>
      <c r="HB996" s="7"/>
      <c r="HC996" s="7"/>
      <c r="HD996" s="7"/>
      <c r="HE996" s="7"/>
      <c r="HF996" s="7"/>
      <c r="HG996" s="7"/>
      <c r="HH996" s="7"/>
      <c r="HI996" s="7"/>
      <c r="HJ996" s="7"/>
      <c r="HK996" s="7"/>
      <c r="HL996" s="7"/>
      <c r="HM996" s="7"/>
      <c r="HN996" s="7"/>
      <c r="HO996" s="7"/>
      <c r="HP996" s="7"/>
      <c r="HQ996" s="7"/>
      <c r="HR996" s="7"/>
      <c r="HS996" s="7"/>
      <c r="HT996" s="7"/>
      <c r="HU996" s="7"/>
      <c r="HV996" s="7"/>
      <c r="HW996" s="7"/>
      <c r="HX996" s="7"/>
      <c r="HY996" s="7"/>
      <c r="HZ996" s="7"/>
      <c r="IA996" s="7"/>
      <c r="IB996" s="7"/>
      <c r="IC996" s="7"/>
      <c r="ID996" s="7"/>
      <c r="IE996" s="7"/>
      <c r="IF996" s="7"/>
      <c r="IG996" s="7"/>
      <c r="IH996" s="7"/>
      <c r="II996" s="7"/>
      <c r="IJ996" s="7"/>
      <c r="IK996" s="7"/>
      <c r="IL996" s="7"/>
      <c r="IM996" s="7"/>
      <c r="IN996" s="7"/>
      <c r="IO996" s="7"/>
      <c r="IP996" s="7"/>
      <c r="IQ996" s="7"/>
      <c r="IR996" s="7"/>
      <c r="IS996" s="7"/>
      <c r="IT996" s="7"/>
      <c r="IU996" s="7"/>
      <c r="IV996" s="7"/>
      <c r="IW996" s="7"/>
      <c r="IX996" s="7"/>
      <c r="IY996" s="7"/>
      <c r="IZ996" s="7"/>
      <c r="JA996" s="7"/>
      <c r="JB996" s="7"/>
      <c r="JC996" s="7"/>
      <c r="JD996" s="7"/>
      <c r="JE996" s="7"/>
      <c r="JF996" s="7"/>
      <c r="JG996" s="7"/>
      <c r="JH996" s="7"/>
      <c r="JI996" s="7"/>
      <c r="JJ996" s="7"/>
      <c r="JK996" s="7"/>
      <c r="JL996" s="7"/>
      <c r="JM996" s="7"/>
      <c r="JN996" s="7"/>
      <c r="JO996" s="7"/>
      <c r="JP996" s="7"/>
      <c r="JQ996" s="7"/>
      <c r="JR996" s="7"/>
      <c r="JS996" s="7"/>
      <c r="JT996" s="7"/>
      <c r="JU996" s="7"/>
      <c r="JV996" s="7"/>
      <c r="JW996" s="7"/>
      <c r="JX996" s="7"/>
      <c r="JY996" s="7"/>
      <c r="JZ996" s="7"/>
      <c r="KA996" s="7"/>
      <c r="KB996" s="7"/>
      <c r="KC996" s="7"/>
      <c r="KD996" s="7"/>
      <c r="KE996" s="7"/>
      <c r="KF996" s="7"/>
      <c r="KG996" s="7"/>
      <c r="KH996" s="7"/>
      <c r="KI996" s="7"/>
      <c r="KJ996" s="7"/>
      <c r="KK996" s="7"/>
      <c r="KL996" s="7"/>
      <c r="KM996" s="7"/>
      <c r="KN996" s="7"/>
      <c r="KO996" s="7"/>
      <c r="KP996" s="7"/>
      <c r="KQ996" s="7"/>
      <c r="KR996" s="7"/>
      <c r="KS996" s="7"/>
      <c r="KT996" s="7"/>
      <c r="KU996" s="7"/>
      <c r="KV996" s="7"/>
      <c r="KW996" s="7"/>
      <c r="KX996" s="7"/>
      <c r="KY996" s="7"/>
      <c r="KZ996" s="7"/>
      <c r="LA996" s="7"/>
      <c r="LB996" s="7"/>
      <c r="LC996" s="7"/>
      <c r="LD996" s="7"/>
      <c r="LE996" s="7"/>
      <c r="LF996" s="7"/>
      <c r="LG996" s="7"/>
      <c r="LH996" s="7"/>
      <c r="LI996" s="7"/>
      <c r="LJ996" s="7"/>
      <c r="LK996" s="7"/>
      <c r="LL996" s="7"/>
      <c r="LM996" s="7"/>
      <c r="LN996" s="7"/>
      <c r="LO996" s="7"/>
      <c r="LP996" s="7"/>
      <c r="LQ996" s="7"/>
      <c r="LR996" s="7"/>
      <c r="LS996" s="7"/>
      <c r="LT996" s="7"/>
      <c r="LU996" s="7"/>
      <c r="LV996" s="7"/>
      <c r="LW996" s="7"/>
      <c r="LX996" s="7"/>
      <c r="LY996" s="7"/>
      <c r="LZ996" s="7"/>
      <c r="MA996" s="7"/>
      <c r="MB996" s="7"/>
      <c r="MC996" s="7"/>
      <c r="MD996" s="7"/>
      <c r="ME996" s="7"/>
      <c r="MF996" s="7"/>
      <c r="MG996" s="7"/>
      <c r="MH996" s="7"/>
      <c r="MI996" s="7"/>
      <c r="MJ996" s="7"/>
      <c r="MK996" s="7"/>
      <c r="ML996" s="7"/>
      <c r="MM996" s="7"/>
      <c r="MN996" s="7"/>
      <c r="MO996" s="7"/>
      <c r="MP996" s="7"/>
      <c r="MQ996" s="7"/>
      <c r="MR996" s="7"/>
      <c r="MS996" s="7"/>
      <c r="MT996" s="7"/>
      <c r="MU996" s="7"/>
      <c r="MV996" s="7"/>
      <c r="MW996" s="7"/>
      <c r="MX996" s="7"/>
      <c r="MY996" s="7"/>
      <c r="MZ996" s="7"/>
      <c r="NA996" s="7"/>
      <c r="NB996" s="7"/>
      <c r="NC996" s="7"/>
      <c r="ND996" s="7"/>
      <c r="NE996" s="7"/>
      <c r="NF996" s="7"/>
      <c r="NG996" s="7"/>
      <c r="NH996" s="7"/>
      <c r="NI996" s="7"/>
      <c r="NJ996" s="7"/>
      <c r="NK996" s="7"/>
      <c r="NL996" s="7"/>
      <c r="NM996" s="7"/>
      <c r="NN996" s="7"/>
      <c r="NO996" s="7"/>
      <c r="NP996" s="7"/>
      <c r="NQ996" s="7"/>
      <c r="NR996" s="7"/>
      <c r="NS996" s="7"/>
      <c r="NT996" s="7"/>
      <c r="NU996" s="7"/>
      <c r="NV996" s="7"/>
      <c r="NW996" s="7"/>
      <c r="NX996" s="7"/>
      <c r="NY996" s="7"/>
      <c r="NZ996" s="7"/>
      <c r="OA996" s="7"/>
      <c r="OB996" s="7"/>
      <c r="OC996" s="7"/>
      <c r="OD996" s="7"/>
      <c r="OE996" s="7"/>
      <c r="OF996" s="7"/>
      <c r="OG996" s="7"/>
      <c r="OH996" s="7"/>
      <c r="OI996" s="7"/>
      <c r="OJ996" s="7"/>
      <c r="OK996" s="7"/>
      <c r="OL996" s="7"/>
      <c r="OM996" s="7"/>
      <c r="ON996" s="7"/>
      <c r="OO996" s="7"/>
      <c r="OP996" s="7"/>
      <c r="OQ996" s="7"/>
      <c r="OR996" s="7"/>
      <c r="OS996" s="7"/>
      <c r="OT996" s="7"/>
      <c r="OU996" s="7"/>
      <c r="OV996" s="7"/>
      <c r="OW996" s="7"/>
      <c r="OX996" s="7"/>
      <c r="OY996" s="7"/>
      <c r="OZ996" s="7"/>
      <c r="PA996" s="7"/>
      <c r="PB996" s="7"/>
      <c r="PC996" s="7"/>
      <c r="PD996" s="7"/>
      <c r="PE996" s="7"/>
      <c r="PF996" s="7"/>
      <c r="PG996" s="7"/>
      <c r="PH996" s="7"/>
      <c r="PI996" s="7"/>
      <c r="PJ996" s="7"/>
      <c r="PK996" s="7"/>
      <c r="PL996" s="7"/>
      <c r="PM996" s="7"/>
      <c r="PN996" s="7"/>
      <c r="PO996" s="7"/>
      <c r="PP996" s="7"/>
      <c r="PQ996" s="7"/>
      <c r="PR996" s="7"/>
      <c r="PS996" s="7"/>
      <c r="PT996" s="7"/>
      <c r="PU996" s="7"/>
      <c r="PV996" s="7"/>
      <c r="PW996" s="7"/>
      <c r="PX996" s="7"/>
      <c r="PY996" s="7"/>
      <c r="PZ996" s="7"/>
      <c r="QA996" s="7"/>
      <c r="QB996" s="7"/>
      <c r="QC996" s="7"/>
      <c r="QD996" s="7"/>
      <c r="QE996" s="7"/>
      <c r="QF996" s="7"/>
      <c r="QG996" s="7"/>
      <c r="QH996" s="7"/>
      <c r="QI996" s="7"/>
      <c r="QJ996" s="7"/>
      <c r="QK996" s="7"/>
      <c r="QL996" s="7"/>
      <c r="QM996" s="7"/>
      <c r="QN996" s="7"/>
      <c r="QO996" s="7"/>
      <c r="QP996" s="7"/>
      <c r="QQ996" s="7"/>
      <c r="QR996" s="7"/>
      <c r="QS996" s="7"/>
      <c r="QT996" s="7"/>
      <c r="QU996" s="7"/>
      <c r="QV996" s="7"/>
      <c r="QW996" s="7"/>
      <c r="QX996" s="7"/>
      <c r="QY996" s="7"/>
      <c r="QZ996" s="7"/>
      <c r="RA996" s="7"/>
      <c r="RB996" s="7"/>
      <c r="RC996" s="7"/>
      <c r="RD996" s="7"/>
      <c r="RE996" s="7"/>
      <c r="RF996" s="7"/>
      <c r="RG996" s="7"/>
      <c r="RH996" s="7"/>
      <c r="RI996" s="7"/>
      <c r="RJ996" s="7"/>
      <c r="RK996" s="7"/>
      <c r="RL996" s="7"/>
      <c r="RM996" s="7"/>
      <c r="RN996" s="7"/>
      <c r="RO996" s="7"/>
      <c r="RP996" s="7"/>
      <c r="RQ996" s="7"/>
      <c r="RR996" s="7"/>
      <c r="RS996" s="7"/>
      <c r="RT996" s="7"/>
      <c r="RU996" s="7"/>
      <c r="RV996" s="7"/>
      <c r="RW996" s="7"/>
      <c r="RX996" s="7"/>
      <c r="RY996" s="7"/>
      <c r="RZ996" s="7"/>
      <c r="SA996" s="7"/>
      <c r="SB996" s="7"/>
      <c r="SC996" s="7"/>
      <c r="SD996" s="7"/>
      <c r="SE996" s="7"/>
      <c r="SF996" s="7"/>
      <c r="SG996" s="7"/>
      <c r="SH996" s="7"/>
      <c r="SI996" s="7"/>
      <c r="SJ996" s="7"/>
      <c r="SK996" s="7"/>
    </row>
    <row r="997" ht="14.2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  <c r="DT997" s="7"/>
      <c r="DU997" s="7"/>
      <c r="DV997" s="7"/>
      <c r="DW997" s="7"/>
      <c r="DX997" s="7"/>
      <c r="DY997" s="7"/>
      <c r="DZ997" s="7"/>
      <c r="EA997" s="7"/>
      <c r="EB997" s="7"/>
      <c r="EC997" s="7"/>
      <c r="ED997" s="7"/>
      <c r="EE997" s="7"/>
      <c r="EF997" s="7"/>
      <c r="EG997" s="7"/>
      <c r="EH997" s="7"/>
      <c r="EI997" s="7"/>
      <c r="EJ997" s="7"/>
      <c r="EK997" s="7"/>
      <c r="EL997" s="7"/>
      <c r="EM997" s="7"/>
      <c r="EN997" s="7"/>
      <c r="EO997" s="7"/>
      <c r="EP997" s="7"/>
      <c r="EQ997" s="7"/>
      <c r="ER997" s="7"/>
      <c r="ES997" s="7"/>
      <c r="ET997" s="7"/>
      <c r="EU997" s="7"/>
      <c r="EV997" s="7"/>
      <c r="EW997" s="7"/>
      <c r="EX997" s="7"/>
      <c r="EY997" s="7"/>
      <c r="EZ997" s="7"/>
      <c r="FA997" s="7"/>
      <c r="FB997" s="7"/>
      <c r="FC997" s="7"/>
      <c r="FD997" s="7"/>
      <c r="FE997" s="7"/>
      <c r="FF997" s="7"/>
      <c r="FG997" s="7"/>
      <c r="FH997" s="7"/>
      <c r="FI997" s="7"/>
      <c r="FJ997" s="7"/>
      <c r="FK997" s="7"/>
      <c r="FL997" s="7"/>
      <c r="FM997" s="7"/>
      <c r="FN997" s="7"/>
      <c r="FO997" s="7"/>
      <c r="FP997" s="7"/>
      <c r="FQ997" s="7"/>
      <c r="FR997" s="7"/>
      <c r="FS997" s="7"/>
      <c r="FT997" s="7"/>
      <c r="FU997" s="7"/>
      <c r="FV997" s="7"/>
      <c r="FW997" s="7"/>
      <c r="FX997" s="7"/>
      <c r="FY997" s="7"/>
      <c r="FZ997" s="7"/>
      <c r="GA997" s="7"/>
      <c r="GB997" s="7"/>
      <c r="GC997" s="7"/>
      <c r="GD997" s="7"/>
      <c r="GE997" s="7"/>
      <c r="GF997" s="7"/>
      <c r="GG997" s="7"/>
      <c r="GH997" s="7"/>
      <c r="GI997" s="7"/>
      <c r="GJ997" s="7"/>
      <c r="GK997" s="7"/>
      <c r="GL997" s="7"/>
      <c r="GM997" s="7"/>
      <c r="GN997" s="7"/>
      <c r="GO997" s="7"/>
      <c r="GP997" s="7"/>
      <c r="GQ997" s="7"/>
      <c r="GR997" s="7"/>
      <c r="GS997" s="7"/>
      <c r="GT997" s="7"/>
      <c r="GU997" s="7"/>
      <c r="GV997" s="7"/>
      <c r="GW997" s="7"/>
      <c r="GX997" s="7"/>
      <c r="GY997" s="7"/>
      <c r="GZ997" s="7"/>
      <c r="HA997" s="7"/>
      <c r="HB997" s="7"/>
      <c r="HC997" s="7"/>
      <c r="HD997" s="7"/>
      <c r="HE997" s="7"/>
      <c r="HF997" s="7"/>
      <c r="HG997" s="7"/>
      <c r="HH997" s="7"/>
      <c r="HI997" s="7"/>
      <c r="HJ997" s="7"/>
      <c r="HK997" s="7"/>
      <c r="HL997" s="7"/>
      <c r="HM997" s="7"/>
      <c r="HN997" s="7"/>
      <c r="HO997" s="7"/>
      <c r="HP997" s="7"/>
      <c r="HQ997" s="7"/>
      <c r="HR997" s="7"/>
      <c r="HS997" s="7"/>
      <c r="HT997" s="7"/>
      <c r="HU997" s="7"/>
      <c r="HV997" s="7"/>
      <c r="HW997" s="7"/>
      <c r="HX997" s="7"/>
      <c r="HY997" s="7"/>
      <c r="HZ997" s="7"/>
      <c r="IA997" s="7"/>
      <c r="IB997" s="7"/>
      <c r="IC997" s="7"/>
      <c r="ID997" s="7"/>
      <c r="IE997" s="7"/>
      <c r="IF997" s="7"/>
      <c r="IG997" s="7"/>
      <c r="IH997" s="7"/>
      <c r="II997" s="7"/>
      <c r="IJ997" s="7"/>
      <c r="IK997" s="7"/>
      <c r="IL997" s="7"/>
      <c r="IM997" s="7"/>
      <c r="IN997" s="7"/>
      <c r="IO997" s="7"/>
      <c r="IP997" s="7"/>
      <c r="IQ997" s="7"/>
      <c r="IR997" s="7"/>
      <c r="IS997" s="7"/>
      <c r="IT997" s="7"/>
      <c r="IU997" s="7"/>
      <c r="IV997" s="7"/>
      <c r="IW997" s="7"/>
      <c r="IX997" s="7"/>
      <c r="IY997" s="7"/>
      <c r="IZ997" s="7"/>
      <c r="JA997" s="7"/>
      <c r="JB997" s="7"/>
      <c r="JC997" s="7"/>
      <c r="JD997" s="7"/>
      <c r="JE997" s="7"/>
      <c r="JF997" s="7"/>
      <c r="JG997" s="7"/>
      <c r="JH997" s="7"/>
      <c r="JI997" s="7"/>
      <c r="JJ997" s="7"/>
      <c r="JK997" s="7"/>
      <c r="JL997" s="7"/>
      <c r="JM997" s="7"/>
      <c r="JN997" s="7"/>
      <c r="JO997" s="7"/>
      <c r="JP997" s="7"/>
      <c r="JQ997" s="7"/>
      <c r="JR997" s="7"/>
      <c r="JS997" s="7"/>
      <c r="JT997" s="7"/>
      <c r="JU997" s="7"/>
      <c r="JV997" s="7"/>
      <c r="JW997" s="7"/>
      <c r="JX997" s="7"/>
      <c r="JY997" s="7"/>
      <c r="JZ997" s="7"/>
      <c r="KA997" s="7"/>
      <c r="KB997" s="7"/>
      <c r="KC997" s="7"/>
      <c r="KD997" s="7"/>
      <c r="KE997" s="7"/>
      <c r="KF997" s="7"/>
      <c r="KG997" s="7"/>
      <c r="KH997" s="7"/>
      <c r="KI997" s="7"/>
      <c r="KJ997" s="7"/>
      <c r="KK997" s="7"/>
      <c r="KL997" s="7"/>
      <c r="KM997" s="7"/>
      <c r="KN997" s="7"/>
      <c r="KO997" s="7"/>
      <c r="KP997" s="7"/>
      <c r="KQ997" s="7"/>
      <c r="KR997" s="7"/>
      <c r="KS997" s="7"/>
      <c r="KT997" s="7"/>
      <c r="KU997" s="7"/>
      <c r="KV997" s="7"/>
      <c r="KW997" s="7"/>
      <c r="KX997" s="7"/>
      <c r="KY997" s="7"/>
      <c r="KZ997" s="7"/>
      <c r="LA997" s="7"/>
      <c r="LB997" s="7"/>
      <c r="LC997" s="7"/>
      <c r="LD997" s="7"/>
      <c r="LE997" s="7"/>
      <c r="LF997" s="7"/>
      <c r="LG997" s="7"/>
      <c r="LH997" s="7"/>
      <c r="LI997" s="7"/>
      <c r="LJ997" s="7"/>
      <c r="LK997" s="7"/>
      <c r="LL997" s="7"/>
      <c r="LM997" s="7"/>
      <c r="LN997" s="7"/>
      <c r="LO997" s="7"/>
      <c r="LP997" s="7"/>
      <c r="LQ997" s="7"/>
      <c r="LR997" s="7"/>
      <c r="LS997" s="7"/>
      <c r="LT997" s="7"/>
      <c r="LU997" s="7"/>
      <c r="LV997" s="7"/>
      <c r="LW997" s="7"/>
      <c r="LX997" s="7"/>
      <c r="LY997" s="7"/>
      <c r="LZ997" s="7"/>
      <c r="MA997" s="7"/>
      <c r="MB997" s="7"/>
      <c r="MC997" s="7"/>
      <c r="MD997" s="7"/>
      <c r="ME997" s="7"/>
      <c r="MF997" s="7"/>
      <c r="MG997" s="7"/>
      <c r="MH997" s="7"/>
      <c r="MI997" s="7"/>
      <c r="MJ997" s="7"/>
      <c r="MK997" s="7"/>
      <c r="ML997" s="7"/>
      <c r="MM997" s="7"/>
      <c r="MN997" s="7"/>
      <c r="MO997" s="7"/>
      <c r="MP997" s="7"/>
      <c r="MQ997" s="7"/>
      <c r="MR997" s="7"/>
      <c r="MS997" s="7"/>
      <c r="MT997" s="7"/>
      <c r="MU997" s="7"/>
      <c r="MV997" s="7"/>
      <c r="MW997" s="7"/>
      <c r="MX997" s="7"/>
      <c r="MY997" s="7"/>
      <c r="MZ997" s="7"/>
      <c r="NA997" s="7"/>
      <c r="NB997" s="7"/>
      <c r="NC997" s="7"/>
      <c r="ND997" s="7"/>
      <c r="NE997" s="7"/>
      <c r="NF997" s="7"/>
      <c r="NG997" s="7"/>
      <c r="NH997" s="7"/>
      <c r="NI997" s="7"/>
      <c r="NJ997" s="7"/>
      <c r="NK997" s="7"/>
      <c r="NL997" s="7"/>
      <c r="NM997" s="7"/>
      <c r="NN997" s="7"/>
      <c r="NO997" s="7"/>
      <c r="NP997" s="7"/>
      <c r="NQ997" s="7"/>
      <c r="NR997" s="7"/>
      <c r="NS997" s="7"/>
      <c r="NT997" s="7"/>
      <c r="NU997" s="7"/>
      <c r="NV997" s="7"/>
      <c r="NW997" s="7"/>
      <c r="NX997" s="7"/>
      <c r="NY997" s="7"/>
      <c r="NZ997" s="7"/>
      <c r="OA997" s="7"/>
      <c r="OB997" s="7"/>
      <c r="OC997" s="7"/>
      <c r="OD997" s="7"/>
      <c r="OE997" s="7"/>
      <c r="OF997" s="7"/>
      <c r="OG997" s="7"/>
      <c r="OH997" s="7"/>
      <c r="OI997" s="7"/>
      <c r="OJ997" s="7"/>
      <c r="OK997" s="7"/>
      <c r="OL997" s="7"/>
      <c r="OM997" s="7"/>
      <c r="ON997" s="7"/>
      <c r="OO997" s="7"/>
      <c r="OP997" s="7"/>
      <c r="OQ997" s="7"/>
      <c r="OR997" s="7"/>
      <c r="OS997" s="7"/>
      <c r="OT997" s="7"/>
      <c r="OU997" s="7"/>
      <c r="OV997" s="7"/>
      <c r="OW997" s="7"/>
      <c r="OX997" s="7"/>
      <c r="OY997" s="7"/>
      <c r="OZ997" s="7"/>
      <c r="PA997" s="7"/>
      <c r="PB997" s="7"/>
      <c r="PC997" s="7"/>
      <c r="PD997" s="7"/>
      <c r="PE997" s="7"/>
      <c r="PF997" s="7"/>
      <c r="PG997" s="7"/>
      <c r="PH997" s="7"/>
      <c r="PI997" s="7"/>
      <c r="PJ997" s="7"/>
      <c r="PK997" s="7"/>
      <c r="PL997" s="7"/>
      <c r="PM997" s="7"/>
      <c r="PN997" s="7"/>
      <c r="PO997" s="7"/>
      <c r="PP997" s="7"/>
      <c r="PQ997" s="7"/>
      <c r="PR997" s="7"/>
      <c r="PS997" s="7"/>
      <c r="PT997" s="7"/>
      <c r="PU997" s="7"/>
      <c r="PV997" s="7"/>
      <c r="PW997" s="7"/>
      <c r="PX997" s="7"/>
      <c r="PY997" s="7"/>
      <c r="PZ997" s="7"/>
      <c r="QA997" s="7"/>
      <c r="QB997" s="7"/>
      <c r="QC997" s="7"/>
      <c r="QD997" s="7"/>
      <c r="QE997" s="7"/>
      <c r="QF997" s="7"/>
      <c r="QG997" s="7"/>
      <c r="QH997" s="7"/>
      <c r="QI997" s="7"/>
      <c r="QJ997" s="7"/>
      <c r="QK997" s="7"/>
      <c r="QL997" s="7"/>
      <c r="QM997" s="7"/>
      <c r="QN997" s="7"/>
      <c r="QO997" s="7"/>
      <c r="QP997" s="7"/>
      <c r="QQ997" s="7"/>
      <c r="QR997" s="7"/>
      <c r="QS997" s="7"/>
      <c r="QT997" s="7"/>
      <c r="QU997" s="7"/>
      <c r="QV997" s="7"/>
      <c r="QW997" s="7"/>
      <c r="QX997" s="7"/>
      <c r="QY997" s="7"/>
      <c r="QZ997" s="7"/>
      <c r="RA997" s="7"/>
      <c r="RB997" s="7"/>
      <c r="RC997" s="7"/>
      <c r="RD997" s="7"/>
      <c r="RE997" s="7"/>
      <c r="RF997" s="7"/>
      <c r="RG997" s="7"/>
      <c r="RH997" s="7"/>
      <c r="RI997" s="7"/>
      <c r="RJ997" s="7"/>
      <c r="RK997" s="7"/>
      <c r="RL997" s="7"/>
      <c r="RM997" s="7"/>
      <c r="RN997" s="7"/>
      <c r="RO997" s="7"/>
      <c r="RP997" s="7"/>
      <c r="RQ997" s="7"/>
      <c r="RR997" s="7"/>
      <c r="RS997" s="7"/>
      <c r="RT997" s="7"/>
      <c r="RU997" s="7"/>
      <c r="RV997" s="7"/>
      <c r="RW997" s="7"/>
      <c r="RX997" s="7"/>
      <c r="RY997" s="7"/>
      <c r="RZ997" s="7"/>
      <c r="SA997" s="7"/>
      <c r="SB997" s="7"/>
      <c r="SC997" s="7"/>
      <c r="SD997" s="7"/>
      <c r="SE997" s="7"/>
      <c r="SF997" s="7"/>
      <c r="SG997" s="7"/>
      <c r="SH997" s="7"/>
      <c r="SI997" s="7"/>
      <c r="SJ997" s="7"/>
      <c r="SK997" s="7"/>
    </row>
    <row r="998" ht="14.2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  <c r="DT998" s="7"/>
      <c r="DU998" s="7"/>
      <c r="DV998" s="7"/>
      <c r="DW998" s="7"/>
      <c r="DX998" s="7"/>
      <c r="DY998" s="7"/>
      <c r="DZ998" s="7"/>
      <c r="EA998" s="7"/>
      <c r="EB998" s="7"/>
      <c r="EC998" s="7"/>
      <c r="ED998" s="7"/>
      <c r="EE998" s="7"/>
      <c r="EF998" s="7"/>
      <c r="EG998" s="7"/>
      <c r="EH998" s="7"/>
      <c r="EI998" s="7"/>
      <c r="EJ998" s="7"/>
      <c r="EK998" s="7"/>
      <c r="EL998" s="7"/>
      <c r="EM998" s="7"/>
      <c r="EN998" s="7"/>
      <c r="EO998" s="7"/>
      <c r="EP998" s="7"/>
      <c r="EQ998" s="7"/>
      <c r="ER998" s="7"/>
      <c r="ES998" s="7"/>
      <c r="ET998" s="7"/>
      <c r="EU998" s="7"/>
      <c r="EV998" s="7"/>
      <c r="EW998" s="7"/>
      <c r="EX998" s="7"/>
      <c r="EY998" s="7"/>
      <c r="EZ998" s="7"/>
      <c r="FA998" s="7"/>
      <c r="FB998" s="7"/>
      <c r="FC998" s="7"/>
      <c r="FD998" s="7"/>
      <c r="FE998" s="7"/>
      <c r="FF998" s="7"/>
      <c r="FG998" s="7"/>
      <c r="FH998" s="7"/>
      <c r="FI998" s="7"/>
      <c r="FJ998" s="7"/>
      <c r="FK998" s="7"/>
      <c r="FL998" s="7"/>
      <c r="FM998" s="7"/>
      <c r="FN998" s="7"/>
      <c r="FO998" s="7"/>
      <c r="FP998" s="7"/>
      <c r="FQ998" s="7"/>
      <c r="FR998" s="7"/>
      <c r="FS998" s="7"/>
      <c r="FT998" s="7"/>
      <c r="FU998" s="7"/>
      <c r="FV998" s="7"/>
      <c r="FW998" s="7"/>
      <c r="FX998" s="7"/>
      <c r="FY998" s="7"/>
      <c r="FZ998" s="7"/>
      <c r="GA998" s="7"/>
      <c r="GB998" s="7"/>
      <c r="GC998" s="7"/>
      <c r="GD998" s="7"/>
      <c r="GE998" s="7"/>
      <c r="GF998" s="7"/>
      <c r="GG998" s="7"/>
      <c r="GH998" s="7"/>
      <c r="GI998" s="7"/>
      <c r="GJ998" s="7"/>
      <c r="GK998" s="7"/>
      <c r="GL998" s="7"/>
      <c r="GM998" s="7"/>
      <c r="GN998" s="7"/>
      <c r="GO998" s="7"/>
      <c r="GP998" s="7"/>
      <c r="GQ998" s="7"/>
      <c r="GR998" s="7"/>
      <c r="GS998" s="7"/>
      <c r="GT998" s="7"/>
      <c r="GU998" s="7"/>
      <c r="GV998" s="7"/>
      <c r="GW998" s="7"/>
      <c r="GX998" s="7"/>
      <c r="GY998" s="7"/>
      <c r="GZ998" s="7"/>
      <c r="HA998" s="7"/>
      <c r="HB998" s="7"/>
      <c r="HC998" s="7"/>
      <c r="HD998" s="7"/>
      <c r="HE998" s="7"/>
      <c r="HF998" s="7"/>
      <c r="HG998" s="7"/>
      <c r="HH998" s="7"/>
      <c r="HI998" s="7"/>
      <c r="HJ998" s="7"/>
      <c r="HK998" s="7"/>
      <c r="HL998" s="7"/>
      <c r="HM998" s="7"/>
      <c r="HN998" s="7"/>
      <c r="HO998" s="7"/>
      <c r="HP998" s="7"/>
      <c r="HQ998" s="7"/>
      <c r="HR998" s="7"/>
      <c r="HS998" s="7"/>
      <c r="HT998" s="7"/>
      <c r="HU998" s="7"/>
      <c r="HV998" s="7"/>
      <c r="HW998" s="7"/>
      <c r="HX998" s="7"/>
      <c r="HY998" s="7"/>
      <c r="HZ998" s="7"/>
      <c r="IA998" s="7"/>
      <c r="IB998" s="7"/>
      <c r="IC998" s="7"/>
      <c r="ID998" s="7"/>
      <c r="IE998" s="7"/>
      <c r="IF998" s="7"/>
      <c r="IG998" s="7"/>
      <c r="IH998" s="7"/>
      <c r="II998" s="7"/>
      <c r="IJ998" s="7"/>
      <c r="IK998" s="7"/>
      <c r="IL998" s="7"/>
      <c r="IM998" s="7"/>
      <c r="IN998" s="7"/>
      <c r="IO998" s="7"/>
      <c r="IP998" s="7"/>
      <c r="IQ998" s="7"/>
      <c r="IR998" s="7"/>
      <c r="IS998" s="7"/>
      <c r="IT998" s="7"/>
      <c r="IU998" s="7"/>
      <c r="IV998" s="7"/>
      <c r="IW998" s="7"/>
      <c r="IX998" s="7"/>
      <c r="IY998" s="7"/>
      <c r="IZ998" s="7"/>
      <c r="JA998" s="7"/>
      <c r="JB998" s="7"/>
      <c r="JC998" s="7"/>
      <c r="JD998" s="7"/>
      <c r="JE998" s="7"/>
      <c r="JF998" s="7"/>
      <c r="JG998" s="7"/>
      <c r="JH998" s="7"/>
      <c r="JI998" s="7"/>
      <c r="JJ998" s="7"/>
      <c r="JK998" s="7"/>
      <c r="JL998" s="7"/>
      <c r="JM998" s="7"/>
      <c r="JN998" s="7"/>
      <c r="JO998" s="7"/>
      <c r="JP998" s="7"/>
      <c r="JQ998" s="7"/>
      <c r="JR998" s="7"/>
      <c r="JS998" s="7"/>
      <c r="JT998" s="7"/>
      <c r="JU998" s="7"/>
      <c r="JV998" s="7"/>
      <c r="JW998" s="7"/>
      <c r="JX998" s="7"/>
      <c r="JY998" s="7"/>
      <c r="JZ998" s="7"/>
      <c r="KA998" s="7"/>
      <c r="KB998" s="7"/>
      <c r="KC998" s="7"/>
      <c r="KD998" s="7"/>
      <c r="KE998" s="7"/>
      <c r="KF998" s="7"/>
      <c r="KG998" s="7"/>
      <c r="KH998" s="7"/>
      <c r="KI998" s="7"/>
      <c r="KJ998" s="7"/>
      <c r="KK998" s="7"/>
      <c r="KL998" s="7"/>
      <c r="KM998" s="7"/>
      <c r="KN998" s="7"/>
      <c r="KO998" s="7"/>
      <c r="KP998" s="7"/>
      <c r="KQ998" s="7"/>
      <c r="KR998" s="7"/>
      <c r="KS998" s="7"/>
      <c r="KT998" s="7"/>
      <c r="KU998" s="7"/>
      <c r="KV998" s="7"/>
      <c r="KW998" s="7"/>
      <c r="KX998" s="7"/>
      <c r="KY998" s="7"/>
      <c r="KZ998" s="7"/>
      <c r="LA998" s="7"/>
      <c r="LB998" s="7"/>
      <c r="LC998" s="7"/>
      <c r="LD998" s="7"/>
      <c r="LE998" s="7"/>
      <c r="LF998" s="7"/>
      <c r="LG998" s="7"/>
      <c r="LH998" s="7"/>
      <c r="LI998" s="7"/>
      <c r="LJ998" s="7"/>
      <c r="LK998" s="7"/>
      <c r="LL998" s="7"/>
      <c r="LM998" s="7"/>
      <c r="LN998" s="7"/>
      <c r="LO998" s="7"/>
      <c r="LP998" s="7"/>
      <c r="LQ998" s="7"/>
      <c r="LR998" s="7"/>
      <c r="LS998" s="7"/>
      <c r="LT998" s="7"/>
      <c r="LU998" s="7"/>
      <c r="LV998" s="7"/>
      <c r="LW998" s="7"/>
      <c r="LX998" s="7"/>
      <c r="LY998" s="7"/>
      <c r="LZ998" s="7"/>
      <c r="MA998" s="7"/>
      <c r="MB998" s="7"/>
      <c r="MC998" s="7"/>
      <c r="MD998" s="7"/>
      <c r="ME998" s="7"/>
      <c r="MF998" s="7"/>
      <c r="MG998" s="7"/>
      <c r="MH998" s="7"/>
      <c r="MI998" s="7"/>
      <c r="MJ998" s="7"/>
      <c r="MK998" s="7"/>
      <c r="ML998" s="7"/>
      <c r="MM998" s="7"/>
      <c r="MN998" s="7"/>
      <c r="MO998" s="7"/>
      <c r="MP998" s="7"/>
      <c r="MQ998" s="7"/>
      <c r="MR998" s="7"/>
      <c r="MS998" s="7"/>
      <c r="MT998" s="7"/>
      <c r="MU998" s="7"/>
      <c r="MV998" s="7"/>
      <c r="MW998" s="7"/>
      <c r="MX998" s="7"/>
      <c r="MY998" s="7"/>
      <c r="MZ998" s="7"/>
      <c r="NA998" s="7"/>
      <c r="NB998" s="7"/>
      <c r="NC998" s="7"/>
      <c r="ND998" s="7"/>
      <c r="NE998" s="7"/>
      <c r="NF998" s="7"/>
      <c r="NG998" s="7"/>
      <c r="NH998" s="7"/>
      <c r="NI998" s="7"/>
      <c r="NJ998" s="7"/>
      <c r="NK998" s="7"/>
      <c r="NL998" s="7"/>
      <c r="NM998" s="7"/>
      <c r="NN998" s="7"/>
      <c r="NO998" s="7"/>
      <c r="NP998" s="7"/>
      <c r="NQ998" s="7"/>
      <c r="NR998" s="7"/>
      <c r="NS998" s="7"/>
      <c r="NT998" s="7"/>
      <c r="NU998" s="7"/>
      <c r="NV998" s="7"/>
      <c r="NW998" s="7"/>
      <c r="NX998" s="7"/>
      <c r="NY998" s="7"/>
      <c r="NZ998" s="7"/>
      <c r="OA998" s="7"/>
      <c r="OB998" s="7"/>
      <c r="OC998" s="7"/>
      <c r="OD998" s="7"/>
      <c r="OE998" s="7"/>
      <c r="OF998" s="7"/>
      <c r="OG998" s="7"/>
      <c r="OH998" s="7"/>
      <c r="OI998" s="7"/>
      <c r="OJ998" s="7"/>
      <c r="OK998" s="7"/>
      <c r="OL998" s="7"/>
      <c r="OM998" s="7"/>
      <c r="ON998" s="7"/>
      <c r="OO998" s="7"/>
      <c r="OP998" s="7"/>
      <c r="OQ998" s="7"/>
      <c r="OR998" s="7"/>
      <c r="OS998" s="7"/>
      <c r="OT998" s="7"/>
      <c r="OU998" s="7"/>
      <c r="OV998" s="7"/>
      <c r="OW998" s="7"/>
      <c r="OX998" s="7"/>
      <c r="OY998" s="7"/>
      <c r="OZ998" s="7"/>
      <c r="PA998" s="7"/>
      <c r="PB998" s="7"/>
      <c r="PC998" s="7"/>
      <c r="PD998" s="7"/>
      <c r="PE998" s="7"/>
      <c r="PF998" s="7"/>
      <c r="PG998" s="7"/>
      <c r="PH998" s="7"/>
      <c r="PI998" s="7"/>
      <c r="PJ998" s="7"/>
      <c r="PK998" s="7"/>
      <c r="PL998" s="7"/>
      <c r="PM998" s="7"/>
      <c r="PN998" s="7"/>
      <c r="PO998" s="7"/>
      <c r="PP998" s="7"/>
      <c r="PQ998" s="7"/>
      <c r="PR998" s="7"/>
      <c r="PS998" s="7"/>
      <c r="PT998" s="7"/>
      <c r="PU998" s="7"/>
      <c r="PV998" s="7"/>
      <c r="PW998" s="7"/>
      <c r="PX998" s="7"/>
      <c r="PY998" s="7"/>
      <c r="PZ998" s="7"/>
      <c r="QA998" s="7"/>
      <c r="QB998" s="7"/>
      <c r="QC998" s="7"/>
      <c r="QD998" s="7"/>
      <c r="QE998" s="7"/>
      <c r="QF998" s="7"/>
      <c r="QG998" s="7"/>
      <c r="QH998" s="7"/>
      <c r="QI998" s="7"/>
      <c r="QJ998" s="7"/>
      <c r="QK998" s="7"/>
      <c r="QL998" s="7"/>
      <c r="QM998" s="7"/>
      <c r="QN998" s="7"/>
      <c r="QO998" s="7"/>
      <c r="QP998" s="7"/>
      <c r="QQ998" s="7"/>
      <c r="QR998" s="7"/>
      <c r="QS998" s="7"/>
      <c r="QT998" s="7"/>
      <c r="QU998" s="7"/>
      <c r="QV998" s="7"/>
      <c r="QW998" s="7"/>
      <c r="QX998" s="7"/>
      <c r="QY998" s="7"/>
      <c r="QZ998" s="7"/>
      <c r="RA998" s="7"/>
      <c r="RB998" s="7"/>
      <c r="RC998" s="7"/>
      <c r="RD998" s="7"/>
      <c r="RE998" s="7"/>
      <c r="RF998" s="7"/>
      <c r="RG998" s="7"/>
      <c r="RH998" s="7"/>
      <c r="RI998" s="7"/>
      <c r="RJ998" s="7"/>
      <c r="RK998" s="7"/>
      <c r="RL998" s="7"/>
      <c r="RM998" s="7"/>
      <c r="RN998" s="7"/>
      <c r="RO998" s="7"/>
      <c r="RP998" s="7"/>
      <c r="RQ998" s="7"/>
      <c r="RR998" s="7"/>
      <c r="RS998" s="7"/>
      <c r="RT998" s="7"/>
      <c r="RU998" s="7"/>
      <c r="RV998" s="7"/>
      <c r="RW998" s="7"/>
      <c r="RX998" s="7"/>
      <c r="RY998" s="7"/>
      <c r="RZ998" s="7"/>
      <c r="SA998" s="7"/>
      <c r="SB998" s="7"/>
      <c r="SC998" s="7"/>
      <c r="SD998" s="7"/>
      <c r="SE998" s="7"/>
      <c r="SF998" s="7"/>
      <c r="SG998" s="7"/>
      <c r="SH998" s="7"/>
      <c r="SI998" s="7"/>
      <c r="SJ998" s="7"/>
      <c r="SK998" s="7"/>
    </row>
    <row r="999" ht="14.2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  <c r="DT999" s="7"/>
      <c r="DU999" s="7"/>
      <c r="DV999" s="7"/>
      <c r="DW999" s="7"/>
      <c r="DX999" s="7"/>
      <c r="DY999" s="7"/>
      <c r="DZ999" s="7"/>
      <c r="EA999" s="7"/>
      <c r="EB999" s="7"/>
      <c r="EC999" s="7"/>
      <c r="ED999" s="7"/>
      <c r="EE999" s="7"/>
      <c r="EF999" s="7"/>
      <c r="EG999" s="7"/>
      <c r="EH999" s="7"/>
      <c r="EI999" s="7"/>
      <c r="EJ999" s="7"/>
      <c r="EK999" s="7"/>
      <c r="EL999" s="7"/>
      <c r="EM999" s="7"/>
      <c r="EN999" s="7"/>
      <c r="EO999" s="7"/>
      <c r="EP999" s="7"/>
      <c r="EQ999" s="7"/>
      <c r="ER999" s="7"/>
      <c r="ES999" s="7"/>
      <c r="ET999" s="7"/>
      <c r="EU999" s="7"/>
      <c r="EV999" s="7"/>
      <c r="EW999" s="7"/>
      <c r="EX999" s="7"/>
      <c r="EY999" s="7"/>
      <c r="EZ999" s="7"/>
      <c r="FA999" s="7"/>
      <c r="FB999" s="7"/>
      <c r="FC999" s="7"/>
      <c r="FD999" s="7"/>
      <c r="FE999" s="7"/>
      <c r="FF999" s="7"/>
      <c r="FG999" s="7"/>
      <c r="FH999" s="7"/>
      <c r="FI999" s="7"/>
      <c r="FJ999" s="7"/>
      <c r="FK999" s="7"/>
      <c r="FL999" s="7"/>
      <c r="FM999" s="7"/>
      <c r="FN999" s="7"/>
      <c r="FO999" s="7"/>
      <c r="FP999" s="7"/>
      <c r="FQ999" s="7"/>
      <c r="FR999" s="7"/>
      <c r="FS999" s="7"/>
      <c r="FT999" s="7"/>
      <c r="FU999" s="7"/>
      <c r="FV999" s="7"/>
      <c r="FW999" s="7"/>
      <c r="FX999" s="7"/>
      <c r="FY999" s="7"/>
      <c r="FZ999" s="7"/>
      <c r="GA999" s="7"/>
      <c r="GB999" s="7"/>
      <c r="GC999" s="7"/>
      <c r="GD999" s="7"/>
      <c r="GE999" s="7"/>
      <c r="GF999" s="7"/>
      <c r="GG999" s="7"/>
      <c r="GH999" s="7"/>
      <c r="GI999" s="7"/>
      <c r="GJ999" s="7"/>
      <c r="GK999" s="7"/>
      <c r="GL999" s="7"/>
      <c r="GM999" s="7"/>
      <c r="GN999" s="7"/>
      <c r="GO999" s="7"/>
      <c r="GP999" s="7"/>
      <c r="GQ999" s="7"/>
      <c r="GR999" s="7"/>
      <c r="GS999" s="7"/>
      <c r="GT999" s="7"/>
      <c r="GU999" s="7"/>
      <c r="GV999" s="7"/>
      <c r="GW999" s="7"/>
      <c r="GX999" s="7"/>
      <c r="GY999" s="7"/>
      <c r="GZ999" s="7"/>
      <c r="HA999" s="7"/>
      <c r="HB999" s="7"/>
      <c r="HC999" s="7"/>
      <c r="HD999" s="7"/>
      <c r="HE999" s="7"/>
      <c r="HF999" s="7"/>
      <c r="HG999" s="7"/>
      <c r="HH999" s="7"/>
      <c r="HI999" s="7"/>
      <c r="HJ999" s="7"/>
      <c r="HK999" s="7"/>
      <c r="HL999" s="7"/>
      <c r="HM999" s="7"/>
      <c r="HN999" s="7"/>
      <c r="HO999" s="7"/>
      <c r="HP999" s="7"/>
      <c r="HQ999" s="7"/>
      <c r="HR999" s="7"/>
      <c r="HS999" s="7"/>
      <c r="HT999" s="7"/>
      <c r="HU999" s="7"/>
      <c r="HV999" s="7"/>
      <c r="HW999" s="7"/>
      <c r="HX999" s="7"/>
      <c r="HY999" s="7"/>
      <c r="HZ999" s="7"/>
      <c r="IA999" s="7"/>
      <c r="IB999" s="7"/>
      <c r="IC999" s="7"/>
      <c r="ID999" s="7"/>
      <c r="IE999" s="7"/>
      <c r="IF999" s="7"/>
      <c r="IG999" s="7"/>
      <c r="IH999" s="7"/>
      <c r="II999" s="7"/>
      <c r="IJ999" s="7"/>
      <c r="IK999" s="7"/>
      <c r="IL999" s="7"/>
      <c r="IM999" s="7"/>
      <c r="IN999" s="7"/>
      <c r="IO999" s="7"/>
      <c r="IP999" s="7"/>
      <c r="IQ999" s="7"/>
      <c r="IR999" s="7"/>
      <c r="IS999" s="7"/>
      <c r="IT999" s="7"/>
      <c r="IU999" s="7"/>
      <c r="IV999" s="7"/>
      <c r="IW999" s="7"/>
      <c r="IX999" s="7"/>
      <c r="IY999" s="7"/>
      <c r="IZ999" s="7"/>
      <c r="JA999" s="7"/>
      <c r="JB999" s="7"/>
      <c r="JC999" s="7"/>
      <c r="JD999" s="7"/>
      <c r="JE999" s="7"/>
      <c r="JF999" s="7"/>
      <c r="JG999" s="7"/>
      <c r="JH999" s="7"/>
      <c r="JI999" s="7"/>
      <c r="JJ999" s="7"/>
      <c r="JK999" s="7"/>
      <c r="JL999" s="7"/>
      <c r="JM999" s="7"/>
      <c r="JN999" s="7"/>
      <c r="JO999" s="7"/>
      <c r="JP999" s="7"/>
      <c r="JQ999" s="7"/>
      <c r="JR999" s="7"/>
      <c r="JS999" s="7"/>
      <c r="JT999" s="7"/>
      <c r="JU999" s="7"/>
      <c r="JV999" s="7"/>
      <c r="JW999" s="7"/>
      <c r="JX999" s="7"/>
      <c r="JY999" s="7"/>
      <c r="JZ999" s="7"/>
      <c r="KA999" s="7"/>
      <c r="KB999" s="7"/>
      <c r="KC999" s="7"/>
      <c r="KD999" s="7"/>
      <c r="KE999" s="7"/>
      <c r="KF999" s="7"/>
      <c r="KG999" s="7"/>
      <c r="KH999" s="7"/>
      <c r="KI999" s="7"/>
      <c r="KJ999" s="7"/>
      <c r="KK999" s="7"/>
      <c r="KL999" s="7"/>
      <c r="KM999" s="7"/>
      <c r="KN999" s="7"/>
      <c r="KO999" s="7"/>
      <c r="KP999" s="7"/>
      <c r="KQ999" s="7"/>
      <c r="KR999" s="7"/>
      <c r="KS999" s="7"/>
      <c r="KT999" s="7"/>
      <c r="KU999" s="7"/>
      <c r="KV999" s="7"/>
      <c r="KW999" s="7"/>
      <c r="KX999" s="7"/>
      <c r="KY999" s="7"/>
      <c r="KZ999" s="7"/>
      <c r="LA999" s="7"/>
      <c r="LB999" s="7"/>
      <c r="LC999" s="7"/>
      <c r="LD999" s="7"/>
      <c r="LE999" s="7"/>
      <c r="LF999" s="7"/>
      <c r="LG999" s="7"/>
      <c r="LH999" s="7"/>
      <c r="LI999" s="7"/>
      <c r="LJ999" s="7"/>
      <c r="LK999" s="7"/>
      <c r="LL999" s="7"/>
      <c r="LM999" s="7"/>
      <c r="LN999" s="7"/>
      <c r="LO999" s="7"/>
      <c r="LP999" s="7"/>
      <c r="LQ999" s="7"/>
      <c r="LR999" s="7"/>
      <c r="LS999" s="7"/>
      <c r="LT999" s="7"/>
      <c r="LU999" s="7"/>
      <c r="LV999" s="7"/>
      <c r="LW999" s="7"/>
      <c r="LX999" s="7"/>
      <c r="LY999" s="7"/>
      <c r="LZ999" s="7"/>
      <c r="MA999" s="7"/>
      <c r="MB999" s="7"/>
      <c r="MC999" s="7"/>
      <c r="MD999" s="7"/>
      <c r="ME999" s="7"/>
      <c r="MF999" s="7"/>
      <c r="MG999" s="7"/>
      <c r="MH999" s="7"/>
      <c r="MI999" s="7"/>
      <c r="MJ999" s="7"/>
      <c r="MK999" s="7"/>
      <c r="ML999" s="7"/>
      <c r="MM999" s="7"/>
      <c r="MN999" s="7"/>
      <c r="MO999" s="7"/>
      <c r="MP999" s="7"/>
      <c r="MQ999" s="7"/>
      <c r="MR999" s="7"/>
      <c r="MS999" s="7"/>
      <c r="MT999" s="7"/>
      <c r="MU999" s="7"/>
      <c r="MV999" s="7"/>
      <c r="MW999" s="7"/>
      <c r="MX999" s="7"/>
      <c r="MY999" s="7"/>
      <c r="MZ999" s="7"/>
      <c r="NA999" s="7"/>
      <c r="NB999" s="7"/>
      <c r="NC999" s="7"/>
      <c r="ND999" s="7"/>
      <c r="NE999" s="7"/>
      <c r="NF999" s="7"/>
      <c r="NG999" s="7"/>
      <c r="NH999" s="7"/>
      <c r="NI999" s="7"/>
      <c r="NJ999" s="7"/>
      <c r="NK999" s="7"/>
      <c r="NL999" s="7"/>
      <c r="NM999" s="7"/>
      <c r="NN999" s="7"/>
      <c r="NO999" s="7"/>
      <c r="NP999" s="7"/>
      <c r="NQ999" s="7"/>
      <c r="NR999" s="7"/>
      <c r="NS999" s="7"/>
      <c r="NT999" s="7"/>
      <c r="NU999" s="7"/>
      <c r="NV999" s="7"/>
      <c r="NW999" s="7"/>
      <c r="NX999" s="7"/>
      <c r="NY999" s="7"/>
      <c r="NZ999" s="7"/>
      <c r="OA999" s="7"/>
      <c r="OB999" s="7"/>
      <c r="OC999" s="7"/>
      <c r="OD999" s="7"/>
      <c r="OE999" s="7"/>
      <c r="OF999" s="7"/>
      <c r="OG999" s="7"/>
      <c r="OH999" s="7"/>
      <c r="OI999" s="7"/>
      <c r="OJ999" s="7"/>
      <c r="OK999" s="7"/>
      <c r="OL999" s="7"/>
      <c r="OM999" s="7"/>
      <c r="ON999" s="7"/>
      <c r="OO999" s="7"/>
      <c r="OP999" s="7"/>
      <c r="OQ999" s="7"/>
      <c r="OR999" s="7"/>
      <c r="OS999" s="7"/>
      <c r="OT999" s="7"/>
      <c r="OU999" s="7"/>
      <c r="OV999" s="7"/>
      <c r="OW999" s="7"/>
      <c r="OX999" s="7"/>
      <c r="OY999" s="7"/>
      <c r="OZ999" s="7"/>
      <c r="PA999" s="7"/>
      <c r="PB999" s="7"/>
      <c r="PC999" s="7"/>
      <c r="PD999" s="7"/>
      <c r="PE999" s="7"/>
      <c r="PF999" s="7"/>
      <c r="PG999" s="7"/>
      <c r="PH999" s="7"/>
      <c r="PI999" s="7"/>
      <c r="PJ999" s="7"/>
      <c r="PK999" s="7"/>
      <c r="PL999" s="7"/>
      <c r="PM999" s="7"/>
      <c r="PN999" s="7"/>
      <c r="PO999" s="7"/>
      <c r="PP999" s="7"/>
      <c r="PQ999" s="7"/>
      <c r="PR999" s="7"/>
      <c r="PS999" s="7"/>
      <c r="PT999" s="7"/>
      <c r="PU999" s="7"/>
      <c r="PV999" s="7"/>
      <c r="PW999" s="7"/>
      <c r="PX999" s="7"/>
      <c r="PY999" s="7"/>
      <c r="PZ999" s="7"/>
      <c r="QA999" s="7"/>
      <c r="QB999" s="7"/>
      <c r="QC999" s="7"/>
      <c r="QD999" s="7"/>
      <c r="QE999" s="7"/>
      <c r="QF999" s="7"/>
      <c r="QG999" s="7"/>
      <c r="QH999" s="7"/>
      <c r="QI999" s="7"/>
      <c r="QJ999" s="7"/>
      <c r="QK999" s="7"/>
      <c r="QL999" s="7"/>
      <c r="QM999" s="7"/>
      <c r="QN999" s="7"/>
      <c r="QO999" s="7"/>
      <c r="QP999" s="7"/>
      <c r="QQ999" s="7"/>
      <c r="QR999" s="7"/>
      <c r="QS999" s="7"/>
      <c r="QT999" s="7"/>
      <c r="QU999" s="7"/>
      <c r="QV999" s="7"/>
      <c r="QW999" s="7"/>
      <c r="QX999" s="7"/>
      <c r="QY999" s="7"/>
      <c r="QZ999" s="7"/>
      <c r="RA999" s="7"/>
      <c r="RB999" s="7"/>
      <c r="RC999" s="7"/>
      <c r="RD999" s="7"/>
      <c r="RE999" s="7"/>
      <c r="RF999" s="7"/>
      <c r="RG999" s="7"/>
      <c r="RH999" s="7"/>
      <c r="RI999" s="7"/>
      <c r="RJ999" s="7"/>
      <c r="RK999" s="7"/>
      <c r="RL999" s="7"/>
      <c r="RM999" s="7"/>
      <c r="RN999" s="7"/>
      <c r="RO999" s="7"/>
      <c r="RP999" s="7"/>
      <c r="RQ999" s="7"/>
      <c r="RR999" s="7"/>
      <c r="RS999" s="7"/>
      <c r="RT999" s="7"/>
      <c r="RU999" s="7"/>
      <c r="RV999" s="7"/>
      <c r="RW999" s="7"/>
      <c r="RX999" s="7"/>
      <c r="RY999" s="7"/>
      <c r="RZ999" s="7"/>
      <c r="SA999" s="7"/>
      <c r="SB999" s="7"/>
      <c r="SC999" s="7"/>
      <c r="SD999" s="7"/>
      <c r="SE999" s="7"/>
      <c r="SF999" s="7"/>
      <c r="SG999" s="7"/>
      <c r="SH999" s="7"/>
      <c r="SI999" s="7"/>
      <c r="SJ999" s="7"/>
      <c r="SK999" s="7"/>
    </row>
    <row r="1000" ht="14.2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  <c r="DT1000" s="7"/>
      <c r="DU1000" s="7"/>
      <c r="DV1000" s="7"/>
      <c r="DW1000" s="7"/>
      <c r="DX1000" s="7"/>
      <c r="DY1000" s="7"/>
      <c r="DZ1000" s="7"/>
      <c r="EA1000" s="7"/>
      <c r="EB1000" s="7"/>
      <c r="EC1000" s="7"/>
      <c r="ED1000" s="7"/>
      <c r="EE1000" s="7"/>
      <c r="EF1000" s="7"/>
      <c r="EG1000" s="7"/>
      <c r="EH1000" s="7"/>
      <c r="EI1000" s="7"/>
      <c r="EJ1000" s="7"/>
      <c r="EK1000" s="7"/>
      <c r="EL1000" s="7"/>
      <c r="EM1000" s="7"/>
      <c r="EN1000" s="7"/>
      <c r="EO1000" s="7"/>
      <c r="EP1000" s="7"/>
      <c r="EQ1000" s="7"/>
      <c r="ER1000" s="7"/>
      <c r="ES1000" s="7"/>
      <c r="ET1000" s="7"/>
      <c r="EU1000" s="7"/>
      <c r="EV1000" s="7"/>
      <c r="EW1000" s="7"/>
      <c r="EX1000" s="7"/>
      <c r="EY1000" s="7"/>
      <c r="EZ1000" s="7"/>
      <c r="FA1000" s="7"/>
      <c r="FB1000" s="7"/>
      <c r="FC1000" s="7"/>
      <c r="FD1000" s="7"/>
      <c r="FE1000" s="7"/>
      <c r="FF1000" s="7"/>
      <c r="FG1000" s="7"/>
      <c r="FH1000" s="7"/>
      <c r="FI1000" s="7"/>
      <c r="FJ1000" s="7"/>
      <c r="FK1000" s="7"/>
      <c r="FL1000" s="7"/>
      <c r="FM1000" s="7"/>
      <c r="FN1000" s="7"/>
      <c r="FO1000" s="7"/>
      <c r="FP1000" s="7"/>
      <c r="FQ1000" s="7"/>
      <c r="FR1000" s="7"/>
      <c r="FS1000" s="7"/>
      <c r="FT1000" s="7"/>
      <c r="FU1000" s="7"/>
      <c r="FV1000" s="7"/>
      <c r="FW1000" s="7"/>
      <c r="FX1000" s="7"/>
      <c r="FY1000" s="7"/>
      <c r="FZ1000" s="7"/>
      <c r="GA1000" s="7"/>
      <c r="GB1000" s="7"/>
      <c r="GC1000" s="7"/>
      <c r="GD1000" s="7"/>
      <c r="GE1000" s="7"/>
      <c r="GF1000" s="7"/>
      <c r="GG1000" s="7"/>
      <c r="GH1000" s="7"/>
      <c r="GI1000" s="7"/>
      <c r="GJ1000" s="7"/>
      <c r="GK1000" s="7"/>
      <c r="GL1000" s="7"/>
      <c r="GM1000" s="7"/>
      <c r="GN1000" s="7"/>
      <c r="GO1000" s="7"/>
      <c r="GP1000" s="7"/>
      <c r="GQ1000" s="7"/>
      <c r="GR1000" s="7"/>
      <c r="GS1000" s="7"/>
      <c r="GT1000" s="7"/>
      <c r="GU1000" s="7"/>
      <c r="GV1000" s="7"/>
      <c r="GW1000" s="7"/>
      <c r="GX1000" s="7"/>
      <c r="GY1000" s="7"/>
      <c r="GZ1000" s="7"/>
      <c r="HA1000" s="7"/>
      <c r="HB1000" s="7"/>
      <c r="HC1000" s="7"/>
      <c r="HD1000" s="7"/>
      <c r="HE1000" s="7"/>
      <c r="HF1000" s="7"/>
      <c r="HG1000" s="7"/>
      <c r="HH1000" s="7"/>
      <c r="HI1000" s="7"/>
      <c r="HJ1000" s="7"/>
      <c r="HK1000" s="7"/>
      <c r="HL1000" s="7"/>
      <c r="HM1000" s="7"/>
      <c r="HN1000" s="7"/>
      <c r="HO1000" s="7"/>
      <c r="HP1000" s="7"/>
      <c r="HQ1000" s="7"/>
      <c r="HR1000" s="7"/>
      <c r="HS1000" s="7"/>
      <c r="HT1000" s="7"/>
      <c r="HU1000" s="7"/>
      <c r="HV1000" s="7"/>
      <c r="HW1000" s="7"/>
      <c r="HX1000" s="7"/>
      <c r="HY1000" s="7"/>
      <c r="HZ1000" s="7"/>
      <c r="IA1000" s="7"/>
      <c r="IB1000" s="7"/>
      <c r="IC1000" s="7"/>
      <c r="ID1000" s="7"/>
      <c r="IE1000" s="7"/>
      <c r="IF1000" s="7"/>
      <c r="IG1000" s="7"/>
      <c r="IH1000" s="7"/>
      <c r="II1000" s="7"/>
      <c r="IJ1000" s="7"/>
      <c r="IK1000" s="7"/>
      <c r="IL1000" s="7"/>
      <c r="IM1000" s="7"/>
      <c r="IN1000" s="7"/>
      <c r="IO1000" s="7"/>
      <c r="IP1000" s="7"/>
      <c r="IQ1000" s="7"/>
      <c r="IR1000" s="7"/>
      <c r="IS1000" s="7"/>
      <c r="IT1000" s="7"/>
      <c r="IU1000" s="7"/>
      <c r="IV1000" s="7"/>
      <c r="IW1000" s="7"/>
      <c r="IX1000" s="7"/>
      <c r="IY1000" s="7"/>
      <c r="IZ1000" s="7"/>
      <c r="JA1000" s="7"/>
      <c r="JB1000" s="7"/>
      <c r="JC1000" s="7"/>
      <c r="JD1000" s="7"/>
      <c r="JE1000" s="7"/>
      <c r="JF1000" s="7"/>
      <c r="JG1000" s="7"/>
      <c r="JH1000" s="7"/>
      <c r="JI1000" s="7"/>
      <c r="JJ1000" s="7"/>
      <c r="JK1000" s="7"/>
      <c r="JL1000" s="7"/>
      <c r="JM1000" s="7"/>
      <c r="JN1000" s="7"/>
      <c r="JO1000" s="7"/>
      <c r="JP1000" s="7"/>
      <c r="JQ1000" s="7"/>
      <c r="JR1000" s="7"/>
      <c r="JS1000" s="7"/>
      <c r="JT1000" s="7"/>
      <c r="JU1000" s="7"/>
      <c r="JV1000" s="7"/>
      <c r="JW1000" s="7"/>
      <c r="JX1000" s="7"/>
      <c r="JY1000" s="7"/>
      <c r="JZ1000" s="7"/>
      <c r="KA1000" s="7"/>
      <c r="KB1000" s="7"/>
      <c r="KC1000" s="7"/>
      <c r="KD1000" s="7"/>
      <c r="KE1000" s="7"/>
      <c r="KF1000" s="7"/>
      <c r="KG1000" s="7"/>
      <c r="KH1000" s="7"/>
      <c r="KI1000" s="7"/>
      <c r="KJ1000" s="7"/>
      <c r="KK1000" s="7"/>
      <c r="KL1000" s="7"/>
      <c r="KM1000" s="7"/>
      <c r="KN1000" s="7"/>
      <c r="KO1000" s="7"/>
      <c r="KP1000" s="7"/>
      <c r="KQ1000" s="7"/>
      <c r="KR1000" s="7"/>
      <c r="KS1000" s="7"/>
      <c r="KT1000" s="7"/>
      <c r="KU1000" s="7"/>
      <c r="KV1000" s="7"/>
      <c r="KW1000" s="7"/>
      <c r="KX1000" s="7"/>
      <c r="KY1000" s="7"/>
      <c r="KZ1000" s="7"/>
      <c r="LA1000" s="7"/>
      <c r="LB1000" s="7"/>
      <c r="LC1000" s="7"/>
      <c r="LD1000" s="7"/>
      <c r="LE1000" s="7"/>
      <c r="LF1000" s="7"/>
      <c r="LG1000" s="7"/>
      <c r="LH1000" s="7"/>
      <c r="LI1000" s="7"/>
      <c r="LJ1000" s="7"/>
      <c r="LK1000" s="7"/>
      <c r="LL1000" s="7"/>
      <c r="LM1000" s="7"/>
      <c r="LN1000" s="7"/>
      <c r="LO1000" s="7"/>
      <c r="LP1000" s="7"/>
      <c r="LQ1000" s="7"/>
      <c r="LR1000" s="7"/>
      <c r="LS1000" s="7"/>
      <c r="LT1000" s="7"/>
      <c r="LU1000" s="7"/>
      <c r="LV1000" s="7"/>
      <c r="LW1000" s="7"/>
      <c r="LX1000" s="7"/>
      <c r="LY1000" s="7"/>
      <c r="LZ1000" s="7"/>
      <c r="MA1000" s="7"/>
      <c r="MB1000" s="7"/>
      <c r="MC1000" s="7"/>
      <c r="MD1000" s="7"/>
      <c r="ME1000" s="7"/>
      <c r="MF1000" s="7"/>
      <c r="MG1000" s="7"/>
      <c r="MH1000" s="7"/>
      <c r="MI1000" s="7"/>
      <c r="MJ1000" s="7"/>
      <c r="MK1000" s="7"/>
      <c r="ML1000" s="7"/>
      <c r="MM1000" s="7"/>
      <c r="MN1000" s="7"/>
      <c r="MO1000" s="7"/>
      <c r="MP1000" s="7"/>
      <c r="MQ1000" s="7"/>
      <c r="MR1000" s="7"/>
      <c r="MS1000" s="7"/>
      <c r="MT1000" s="7"/>
      <c r="MU1000" s="7"/>
      <c r="MV1000" s="7"/>
      <c r="MW1000" s="7"/>
      <c r="MX1000" s="7"/>
      <c r="MY1000" s="7"/>
      <c r="MZ1000" s="7"/>
      <c r="NA1000" s="7"/>
      <c r="NB1000" s="7"/>
      <c r="NC1000" s="7"/>
      <c r="ND1000" s="7"/>
      <c r="NE1000" s="7"/>
      <c r="NF1000" s="7"/>
      <c r="NG1000" s="7"/>
      <c r="NH1000" s="7"/>
      <c r="NI1000" s="7"/>
      <c r="NJ1000" s="7"/>
      <c r="NK1000" s="7"/>
      <c r="NL1000" s="7"/>
      <c r="NM1000" s="7"/>
      <c r="NN1000" s="7"/>
      <c r="NO1000" s="7"/>
      <c r="NP1000" s="7"/>
      <c r="NQ1000" s="7"/>
      <c r="NR1000" s="7"/>
      <c r="NS1000" s="7"/>
      <c r="NT1000" s="7"/>
      <c r="NU1000" s="7"/>
      <c r="NV1000" s="7"/>
      <c r="NW1000" s="7"/>
      <c r="NX1000" s="7"/>
      <c r="NY1000" s="7"/>
      <c r="NZ1000" s="7"/>
      <c r="OA1000" s="7"/>
      <c r="OB1000" s="7"/>
      <c r="OC1000" s="7"/>
      <c r="OD1000" s="7"/>
      <c r="OE1000" s="7"/>
      <c r="OF1000" s="7"/>
      <c r="OG1000" s="7"/>
      <c r="OH1000" s="7"/>
      <c r="OI1000" s="7"/>
      <c r="OJ1000" s="7"/>
      <c r="OK1000" s="7"/>
      <c r="OL1000" s="7"/>
      <c r="OM1000" s="7"/>
      <c r="ON1000" s="7"/>
      <c r="OO1000" s="7"/>
      <c r="OP1000" s="7"/>
      <c r="OQ1000" s="7"/>
      <c r="OR1000" s="7"/>
      <c r="OS1000" s="7"/>
      <c r="OT1000" s="7"/>
      <c r="OU1000" s="7"/>
      <c r="OV1000" s="7"/>
      <c r="OW1000" s="7"/>
      <c r="OX1000" s="7"/>
      <c r="OY1000" s="7"/>
      <c r="OZ1000" s="7"/>
      <c r="PA1000" s="7"/>
      <c r="PB1000" s="7"/>
      <c r="PC1000" s="7"/>
      <c r="PD1000" s="7"/>
      <c r="PE1000" s="7"/>
      <c r="PF1000" s="7"/>
      <c r="PG1000" s="7"/>
      <c r="PH1000" s="7"/>
      <c r="PI1000" s="7"/>
      <c r="PJ1000" s="7"/>
      <c r="PK1000" s="7"/>
      <c r="PL1000" s="7"/>
      <c r="PM1000" s="7"/>
      <c r="PN1000" s="7"/>
      <c r="PO1000" s="7"/>
      <c r="PP1000" s="7"/>
      <c r="PQ1000" s="7"/>
      <c r="PR1000" s="7"/>
      <c r="PS1000" s="7"/>
      <c r="PT1000" s="7"/>
      <c r="PU1000" s="7"/>
      <c r="PV1000" s="7"/>
      <c r="PW1000" s="7"/>
      <c r="PX1000" s="7"/>
      <c r="PY1000" s="7"/>
      <c r="PZ1000" s="7"/>
      <c r="QA1000" s="7"/>
      <c r="QB1000" s="7"/>
      <c r="QC1000" s="7"/>
      <c r="QD1000" s="7"/>
      <c r="QE1000" s="7"/>
      <c r="QF1000" s="7"/>
      <c r="QG1000" s="7"/>
      <c r="QH1000" s="7"/>
      <c r="QI1000" s="7"/>
      <c r="QJ1000" s="7"/>
      <c r="QK1000" s="7"/>
      <c r="QL1000" s="7"/>
      <c r="QM1000" s="7"/>
      <c r="QN1000" s="7"/>
      <c r="QO1000" s="7"/>
      <c r="QP1000" s="7"/>
      <c r="QQ1000" s="7"/>
      <c r="QR1000" s="7"/>
      <c r="QS1000" s="7"/>
      <c r="QT1000" s="7"/>
      <c r="QU1000" s="7"/>
      <c r="QV1000" s="7"/>
      <c r="QW1000" s="7"/>
      <c r="QX1000" s="7"/>
      <c r="QY1000" s="7"/>
      <c r="QZ1000" s="7"/>
      <c r="RA1000" s="7"/>
      <c r="RB1000" s="7"/>
      <c r="RC1000" s="7"/>
      <c r="RD1000" s="7"/>
      <c r="RE1000" s="7"/>
      <c r="RF1000" s="7"/>
      <c r="RG1000" s="7"/>
      <c r="RH1000" s="7"/>
      <c r="RI1000" s="7"/>
      <c r="RJ1000" s="7"/>
      <c r="RK1000" s="7"/>
      <c r="RL1000" s="7"/>
      <c r="RM1000" s="7"/>
      <c r="RN1000" s="7"/>
      <c r="RO1000" s="7"/>
      <c r="RP1000" s="7"/>
      <c r="RQ1000" s="7"/>
      <c r="RR1000" s="7"/>
      <c r="RS1000" s="7"/>
      <c r="RT1000" s="7"/>
      <c r="RU1000" s="7"/>
      <c r="RV1000" s="7"/>
      <c r="RW1000" s="7"/>
      <c r="RX1000" s="7"/>
      <c r="RY1000" s="7"/>
      <c r="RZ1000" s="7"/>
      <c r="SA1000" s="7"/>
      <c r="SB1000" s="7"/>
      <c r="SC1000" s="7"/>
      <c r="SD1000" s="7"/>
      <c r="SE1000" s="7"/>
      <c r="SF1000" s="7"/>
      <c r="SG1000" s="7"/>
      <c r="SH1000" s="7"/>
      <c r="SI1000" s="7"/>
      <c r="SJ1000" s="7"/>
      <c r="SK1000" s="7"/>
    </row>
    <row r="1001" ht="14.2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  <c r="DT1001" s="7"/>
      <c r="DU1001" s="7"/>
      <c r="DV1001" s="7"/>
      <c r="DW1001" s="7"/>
      <c r="DX1001" s="7"/>
      <c r="DY1001" s="7"/>
      <c r="DZ1001" s="7"/>
      <c r="EA1001" s="7"/>
      <c r="EB1001" s="7"/>
      <c r="EC1001" s="7"/>
      <c r="ED1001" s="7"/>
      <c r="EE1001" s="7"/>
      <c r="EF1001" s="7"/>
      <c r="EG1001" s="7"/>
      <c r="EH1001" s="7"/>
      <c r="EI1001" s="7"/>
      <c r="EJ1001" s="7"/>
      <c r="EK1001" s="7"/>
      <c r="EL1001" s="7"/>
      <c r="EM1001" s="7"/>
      <c r="EN1001" s="7"/>
      <c r="EO1001" s="7"/>
      <c r="EP1001" s="7"/>
      <c r="EQ1001" s="7"/>
      <c r="ER1001" s="7"/>
      <c r="ES1001" s="7"/>
      <c r="ET1001" s="7"/>
      <c r="EU1001" s="7"/>
      <c r="EV1001" s="7"/>
      <c r="EW1001" s="7"/>
      <c r="EX1001" s="7"/>
      <c r="EY1001" s="7"/>
      <c r="EZ1001" s="7"/>
      <c r="FA1001" s="7"/>
      <c r="FB1001" s="7"/>
      <c r="FC1001" s="7"/>
      <c r="FD1001" s="7"/>
      <c r="FE1001" s="7"/>
      <c r="FF1001" s="7"/>
      <c r="FG1001" s="7"/>
      <c r="FH1001" s="7"/>
      <c r="FI1001" s="7"/>
      <c r="FJ1001" s="7"/>
      <c r="FK1001" s="7"/>
      <c r="FL1001" s="7"/>
      <c r="FM1001" s="7"/>
      <c r="FN1001" s="7"/>
      <c r="FO1001" s="7"/>
      <c r="FP1001" s="7"/>
      <c r="FQ1001" s="7"/>
      <c r="FR1001" s="7"/>
      <c r="FS1001" s="7"/>
      <c r="FT1001" s="7"/>
      <c r="FU1001" s="7"/>
      <c r="FV1001" s="7"/>
      <c r="FW1001" s="7"/>
      <c r="FX1001" s="7"/>
      <c r="FY1001" s="7"/>
      <c r="FZ1001" s="7"/>
      <c r="GA1001" s="7"/>
      <c r="GB1001" s="7"/>
      <c r="GC1001" s="7"/>
      <c r="GD1001" s="7"/>
      <c r="GE1001" s="7"/>
      <c r="GF1001" s="7"/>
      <c r="GG1001" s="7"/>
      <c r="GH1001" s="7"/>
      <c r="GI1001" s="7"/>
      <c r="GJ1001" s="7"/>
      <c r="GK1001" s="7"/>
      <c r="GL1001" s="7"/>
      <c r="GM1001" s="7"/>
      <c r="GN1001" s="7"/>
      <c r="GO1001" s="7"/>
      <c r="GP1001" s="7"/>
      <c r="GQ1001" s="7"/>
      <c r="GR1001" s="7"/>
      <c r="GS1001" s="7"/>
      <c r="GT1001" s="7"/>
      <c r="GU1001" s="7"/>
      <c r="GV1001" s="7"/>
      <c r="GW1001" s="7"/>
      <c r="GX1001" s="7"/>
      <c r="GY1001" s="7"/>
      <c r="GZ1001" s="7"/>
      <c r="HA1001" s="7"/>
      <c r="HB1001" s="7"/>
      <c r="HC1001" s="7"/>
      <c r="HD1001" s="7"/>
      <c r="HE1001" s="7"/>
      <c r="HF1001" s="7"/>
      <c r="HG1001" s="7"/>
      <c r="HH1001" s="7"/>
      <c r="HI1001" s="7"/>
      <c r="HJ1001" s="7"/>
      <c r="HK1001" s="7"/>
      <c r="HL1001" s="7"/>
      <c r="HM1001" s="7"/>
      <c r="HN1001" s="7"/>
      <c r="HO1001" s="7"/>
      <c r="HP1001" s="7"/>
      <c r="HQ1001" s="7"/>
      <c r="HR1001" s="7"/>
      <c r="HS1001" s="7"/>
      <c r="HT1001" s="7"/>
      <c r="HU1001" s="7"/>
      <c r="HV1001" s="7"/>
      <c r="HW1001" s="7"/>
      <c r="HX1001" s="7"/>
      <c r="HY1001" s="7"/>
      <c r="HZ1001" s="7"/>
      <c r="IA1001" s="7"/>
      <c r="IB1001" s="7"/>
      <c r="IC1001" s="7"/>
      <c r="ID1001" s="7"/>
      <c r="IE1001" s="7"/>
      <c r="IF1001" s="7"/>
      <c r="IG1001" s="7"/>
      <c r="IH1001" s="7"/>
      <c r="II1001" s="7"/>
      <c r="IJ1001" s="7"/>
      <c r="IK1001" s="7"/>
      <c r="IL1001" s="7"/>
      <c r="IM1001" s="7"/>
      <c r="IN1001" s="7"/>
      <c r="IO1001" s="7"/>
      <c r="IP1001" s="7"/>
      <c r="IQ1001" s="7"/>
      <c r="IR1001" s="7"/>
      <c r="IS1001" s="7"/>
      <c r="IT1001" s="7"/>
      <c r="IU1001" s="7"/>
      <c r="IV1001" s="7"/>
      <c r="IW1001" s="7"/>
      <c r="IX1001" s="7"/>
      <c r="IY1001" s="7"/>
      <c r="IZ1001" s="7"/>
      <c r="JA1001" s="7"/>
      <c r="JB1001" s="7"/>
      <c r="JC1001" s="7"/>
      <c r="JD1001" s="7"/>
      <c r="JE1001" s="7"/>
      <c r="JF1001" s="7"/>
      <c r="JG1001" s="7"/>
      <c r="JH1001" s="7"/>
      <c r="JI1001" s="7"/>
      <c r="JJ1001" s="7"/>
      <c r="JK1001" s="7"/>
      <c r="JL1001" s="7"/>
      <c r="JM1001" s="7"/>
      <c r="JN1001" s="7"/>
      <c r="JO1001" s="7"/>
      <c r="JP1001" s="7"/>
      <c r="JQ1001" s="7"/>
      <c r="JR1001" s="7"/>
      <c r="JS1001" s="7"/>
      <c r="JT1001" s="7"/>
      <c r="JU1001" s="7"/>
      <c r="JV1001" s="7"/>
      <c r="JW1001" s="7"/>
      <c r="JX1001" s="7"/>
      <c r="JY1001" s="7"/>
      <c r="JZ1001" s="7"/>
      <c r="KA1001" s="7"/>
      <c r="KB1001" s="7"/>
      <c r="KC1001" s="7"/>
      <c r="KD1001" s="7"/>
      <c r="KE1001" s="7"/>
      <c r="KF1001" s="7"/>
      <c r="KG1001" s="7"/>
      <c r="KH1001" s="7"/>
      <c r="KI1001" s="7"/>
      <c r="KJ1001" s="7"/>
      <c r="KK1001" s="7"/>
      <c r="KL1001" s="7"/>
      <c r="KM1001" s="7"/>
      <c r="KN1001" s="7"/>
      <c r="KO1001" s="7"/>
      <c r="KP1001" s="7"/>
      <c r="KQ1001" s="7"/>
      <c r="KR1001" s="7"/>
      <c r="KS1001" s="7"/>
      <c r="KT1001" s="7"/>
      <c r="KU1001" s="7"/>
      <c r="KV1001" s="7"/>
      <c r="KW1001" s="7"/>
      <c r="KX1001" s="7"/>
      <c r="KY1001" s="7"/>
      <c r="KZ1001" s="7"/>
      <c r="LA1001" s="7"/>
      <c r="LB1001" s="7"/>
      <c r="LC1001" s="7"/>
      <c r="LD1001" s="7"/>
      <c r="LE1001" s="7"/>
      <c r="LF1001" s="7"/>
      <c r="LG1001" s="7"/>
      <c r="LH1001" s="7"/>
      <c r="LI1001" s="7"/>
      <c r="LJ1001" s="7"/>
      <c r="LK1001" s="7"/>
      <c r="LL1001" s="7"/>
      <c r="LM1001" s="7"/>
      <c r="LN1001" s="7"/>
      <c r="LO1001" s="7"/>
      <c r="LP1001" s="7"/>
      <c r="LQ1001" s="7"/>
      <c r="LR1001" s="7"/>
      <c r="LS1001" s="7"/>
      <c r="LT1001" s="7"/>
      <c r="LU1001" s="7"/>
      <c r="LV1001" s="7"/>
      <c r="LW1001" s="7"/>
      <c r="LX1001" s="7"/>
      <c r="LY1001" s="7"/>
      <c r="LZ1001" s="7"/>
      <c r="MA1001" s="7"/>
      <c r="MB1001" s="7"/>
      <c r="MC1001" s="7"/>
      <c r="MD1001" s="7"/>
      <c r="ME1001" s="7"/>
      <c r="MF1001" s="7"/>
      <c r="MG1001" s="7"/>
      <c r="MH1001" s="7"/>
      <c r="MI1001" s="7"/>
      <c r="MJ1001" s="7"/>
      <c r="MK1001" s="7"/>
      <c r="ML1001" s="7"/>
      <c r="MM1001" s="7"/>
      <c r="MN1001" s="7"/>
      <c r="MO1001" s="7"/>
      <c r="MP1001" s="7"/>
      <c r="MQ1001" s="7"/>
      <c r="MR1001" s="7"/>
      <c r="MS1001" s="7"/>
      <c r="MT1001" s="7"/>
      <c r="MU1001" s="7"/>
      <c r="MV1001" s="7"/>
      <c r="MW1001" s="7"/>
      <c r="MX1001" s="7"/>
      <c r="MY1001" s="7"/>
      <c r="MZ1001" s="7"/>
      <c r="NA1001" s="7"/>
      <c r="NB1001" s="7"/>
      <c r="NC1001" s="7"/>
      <c r="ND1001" s="7"/>
      <c r="NE1001" s="7"/>
      <c r="NF1001" s="7"/>
      <c r="NG1001" s="7"/>
      <c r="NH1001" s="7"/>
      <c r="NI1001" s="7"/>
      <c r="NJ1001" s="7"/>
      <c r="NK1001" s="7"/>
      <c r="NL1001" s="7"/>
      <c r="NM1001" s="7"/>
      <c r="NN1001" s="7"/>
      <c r="NO1001" s="7"/>
      <c r="NP1001" s="7"/>
      <c r="NQ1001" s="7"/>
      <c r="NR1001" s="7"/>
      <c r="NS1001" s="7"/>
      <c r="NT1001" s="7"/>
      <c r="NU1001" s="7"/>
      <c r="NV1001" s="7"/>
      <c r="NW1001" s="7"/>
      <c r="NX1001" s="7"/>
      <c r="NY1001" s="7"/>
      <c r="NZ1001" s="7"/>
      <c r="OA1001" s="7"/>
      <c r="OB1001" s="7"/>
      <c r="OC1001" s="7"/>
      <c r="OD1001" s="7"/>
      <c r="OE1001" s="7"/>
      <c r="OF1001" s="7"/>
      <c r="OG1001" s="7"/>
      <c r="OH1001" s="7"/>
      <c r="OI1001" s="7"/>
      <c r="OJ1001" s="7"/>
      <c r="OK1001" s="7"/>
      <c r="OL1001" s="7"/>
      <c r="OM1001" s="7"/>
      <c r="ON1001" s="7"/>
      <c r="OO1001" s="7"/>
      <c r="OP1001" s="7"/>
      <c r="OQ1001" s="7"/>
      <c r="OR1001" s="7"/>
      <c r="OS1001" s="7"/>
      <c r="OT1001" s="7"/>
      <c r="OU1001" s="7"/>
      <c r="OV1001" s="7"/>
      <c r="OW1001" s="7"/>
      <c r="OX1001" s="7"/>
      <c r="OY1001" s="7"/>
      <c r="OZ1001" s="7"/>
      <c r="PA1001" s="7"/>
      <c r="PB1001" s="7"/>
      <c r="PC1001" s="7"/>
      <c r="PD1001" s="7"/>
      <c r="PE1001" s="7"/>
      <c r="PF1001" s="7"/>
      <c r="PG1001" s="7"/>
      <c r="PH1001" s="7"/>
      <c r="PI1001" s="7"/>
      <c r="PJ1001" s="7"/>
      <c r="PK1001" s="7"/>
      <c r="PL1001" s="7"/>
      <c r="PM1001" s="7"/>
      <c r="PN1001" s="7"/>
      <c r="PO1001" s="7"/>
      <c r="PP1001" s="7"/>
      <c r="PQ1001" s="7"/>
      <c r="PR1001" s="7"/>
      <c r="PS1001" s="7"/>
      <c r="PT1001" s="7"/>
      <c r="PU1001" s="7"/>
      <c r="PV1001" s="7"/>
      <c r="PW1001" s="7"/>
      <c r="PX1001" s="7"/>
      <c r="PY1001" s="7"/>
      <c r="PZ1001" s="7"/>
      <c r="QA1001" s="7"/>
      <c r="QB1001" s="7"/>
      <c r="QC1001" s="7"/>
      <c r="QD1001" s="7"/>
      <c r="QE1001" s="7"/>
      <c r="QF1001" s="7"/>
      <c r="QG1001" s="7"/>
      <c r="QH1001" s="7"/>
      <c r="QI1001" s="7"/>
      <c r="QJ1001" s="7"/>
      <c r="QK1001" s="7"/>
      <c r="QL1001" s="7"/>
      <c r="QM1001" s="7"/>
      <c r="QN1001" s="7"/>
      <c r="QO1001" s="7"/>
      <c r="QP1001" s="7"/>
      <c r="QQ1001" s="7"/>
      <c r="QR1001" s="7"/>
      <c r="QS1001" s="7"/>
      <c r="QT1001" s="7"/>
      <c r="QU1001" s="7"/>
      <c r="QV1001" s="7"/>
      <c r="QW1001" s="7"/>
      <c r="QX1001" s="7"/>
      <c r="QY1001" s="7"/>
      <c r="QZ1001" s="7"/>
      <c r="RA1001" s="7"/>
      <c r="RB1001" s="7"/>
      <c r="RC1001" s="7"/>
      <c r="RD1001" s="7"/>
      <c r="RE1001" s="7"/>
      <c r="RF1001" s="7"/>
      <c r="RG1001" s="7"/>
      <c r="RH1001" s="7"/>
      <c r="RI1001" s="7"/>
      <c r="RJ1001" s="7"/>
      <c r="RK1001" s="7"/>
      <c r="RL1001" s="7"/>
      <c r="RM1001" s="7"/>
      <c r="RN1001" s="7"/>
      <c r="RO1001" s="7"/>
      <c r="RP1001" s="7"/>
      <c r="RQ1001" s="7"/>
      <c r="RR1001" s="7"/>
      <c r="RS1001" s="7"/>
      <c r="RT1001" s="7"/>
      <c r="RU1001" s="7"/>
      <c r="RV1001" s="7"/>
      <c r="RW1001" s="7"/>
      <c r="RX1001" s="7"/>
      <c r="RY1001" s="7"/>
      <c r="RZ1001" s="7"/>
      <c r="SA1001" s="7"/>
      <c r="SB1001" s="7"/>
      <c r="SC1001" s="7"/>
      <c r="SD1001" s="7"/>
      <c r="SE1001" s="7"/>
      <c r="SF1001" s="7"/>
      <c r="SG1001" s="7"/>
      <c r="SH1001" s="7"/>
      <c r="SI1001" s="7"/>
      <c r="SJ1001" s="7"/>
      <c r="SK1001" s="7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5.29"/>
    <col customWidth="1" min="2" max="2" width="36.0"/>
    <col customWidth="1" min="3" max="3" width="22.14"/>
    <col customWidth="1" min="4" max="4" width="27.43"/>
    <col customWidth="1" min="5" max="5" width="40.14"/>
    <col customWidth="1" min="6" max="26" width="8.71"/>
  </cols>
  <sheetData>
    <row r="1" ht="14.25" customHeight="1">
      <c r="A1" s="12" t="s">
        <v>997</v>
      </c>
      <c r="B1" s="12" t="s">
        <v>998</v>
      </c>
      <c r="C1" s="12" t="s">
        <v>504</v>
      </c>
      <c r="D1" s="12" t="s">
        <v>968</v>
      </c>
      <c r="E1" s="10" t="s">
        <v>996</v>
      </c>
    </row>
    <row r="2" ht="14.25" customHeight="1">
      <c r="A2" s="12" t="s">
        <v>3</v>
      </c>
      <c r="B2" s="12" t="s">
        <v>999</v>
      </c>
      <c r="C2" s="12" t="s">
        <v>999</v>
      </c>
      <c r="D2" s="12" t="s">
        <v>1000</v>
      </c>
      <c r="E2" s="12" t="str">
        <f>IFERROR(__xludf.DUMMYFUNCTION("GOOGLETRANSLATE(C2, ""en"", ""sw"")"),"Ndani")</f>
        <v>Ndani</v>
      </c>
    </row>
    <row r="3" ht="14.25" customHeight="1">
      <c r="A3" s="12" t="s">
        <v>3</v>
      </c>
      <c r="B3" s="12" t="s">
        <v>1001</v>
      </c>
      <c r="C3" s="12" t="s">
        <v>1001</v>
      </c>
      <c r="D3" s="12" t="s">
        <v>1001</v>
      </c>
      <c r="E3" s="12" t="str">
        <f>IFERROR(__xludf.DUMMYFUNCTION("GOOGLETRANSLATE(C3, ""en"", ""sw"")"),"URL")</f>
        <v>URL</v>
      </c>
    </row>
    <row r="4" ht="14.25" customHeight="1">
      <c r="A4" s="12" t="s">
        <v>3</v>
      </c>
      <c r="B4" s="12" t="s">
        <v>509</v>
      </c>
      <c r="C4" s="12" t="s">
        <v>509</v>
      </c>
      <c r="D4" s="12" t="s">
        <v>1002</v>
      </c>
      <c r="E4" s="12" t="str">
        <f>IFERROR(__xludf.DUMMYFUNCTION("GOOGLETRANSLATE(C4, ""en"", ""sw"")"),"Muunganisho wa hifadhidata")</f>
        <v>Muunganisho wa hifadhidata</v>
      </c>
    </row>
    <row r="5" ht="14.25" customHeight="1">
      <c r="A5" s="12" t="s">
        <v>3</v>
      </c>
      <c r="B5" s="12" t="s">
        <v>1003</v>
      </c>
      <c r="C5" s="12" t="s">
        <v>1003</v>
      </c>
      <c r="D5" s="12" t="s">
        <v>1004</v>
      </c>
      <c r="E5" s="12" t="str">
        <f>IFERROR(__xludf.DUMMYFUNCTION("GOOGLETRANSLATE(C5, ""en"", ""sw"")"),"Muunganisho wa API")</f>
        <v>Muunganisho wa API</v>
      </c>
    </row>
    <row r="6" ht="14.25" customHeight="1">
      <c r="A6" s="12" t="s">
        <v>1005</v>
      </c>
      <c r="B6" s="12" t="s">
        <v>1006</v>
      </c>
      <c r="C6" s="12" t="s">
        <v>1006</v>
      </c>
      <c r="D6" s="12" t="s">
        <v>1007</v>
      </c>
      <c r="E6" s="12" t="str">
        <f>IFERROR(__xludf.DUMMYFUNCTION("GOOGLETRANSLATE(C6, ""en"", ""sw"")"),"Kichwa")</f>
        <v>Kichwa</v>
      </c>
    </row>
    <row r="7" ht="14.25" customHeight="1">
      <c r="A7" s="12" t="s">
        <v>1005</v>
      </c>
      <c r="B7" s="12" t="s">
        <v>1008</v>
      </c>
      <c r="C7" s="12" t="s">
        <v>1008</v>
      </c>
      <c r="D7" s="12" t="s">
        <v>1009</v>
      </c>
      <c r="E7" s="12" t="str">
        <f>IFERROR(__xludf.DUMMYFUNCTION("GOOGLETRANSLATE(C7, ""en"", ""sw"")"),"Mkia")</f>
        <v>Mkia</v>
      </c>
    </row>
    <row r="8" ht="14.25" customHeight="1">
      <c r="A8" s="12" t="s">
        <v>1005</v>
      </c>
      <c r="B8" s="12" t="s">
        <v>1010</v>
      </c>
      <c r="C8" s="12" t="s">
        <v>1010</v>
      </c>
      <c r="D8" s="12" t="s">
        <v>1011</v>
      </c>
      <c r="E8" s="12" t="str">
        <f>IFERROR(__xludf.DUMMYFUNCTION("GOOGLETRANSLATE(C8, ""en"", ""sw"")"),"Wote")</f>
        <v>Wote</v>
      </c>
    </row>
    <row r="9" ht="14.25" customHeight="1">
      <c r="A9" s="12" t="s">
        <v>1012</v>
      </c>
      <c r="B9" s="10" t="s">
        <v>1013</v>
      </c>
      <c r="C9" s="10" t="s">
        <v>1013</v>
      </c>
      <c r="D9" s="10" t="s">
        <v>1014</v>
      </c>
      <c r="E9" s="12" t="str">
        <f>IFERROR(__xludf.DUMMYFUNCTION("GOOGLETRANSLATE(C9, ""en"", ""sw"")"),"---Chagua aina---")</f>
        <v>---Chagua aina---</v>
      </c>
    </row>
    <row r="10" ht="14.25" customHeight="1">
      <c r="A10" s="12" t="s">
        <v>1012</v>
      </c>
      <c r="B10" s="12" t="s">
        <v>1015</v>
      </c>
      <c r="C10" s="12" t="s">
        <v>1015</v>
      </c>
      <c r="D10" s="12" t="s">
        <v>1015</v>
      </c>
      <c r="E10" s="12" t="str">
        <f>IFERROR(__xludf.DUMMYFUNCTION("GOOGLETRANSLATE(C10, ""en"", ""sw"")"),"sababu")</f>
        <v>sababu</v>
      </c>
    </row>
    <row r="11" ht="14.25" customHeight="1">
      <c r="A11" s="12" t="s">
        <v>1012</v>
      </c>
      <c r="B11" s="12" t="s">
        <v>1016</v>
      </c>
      <c r="C11" s="12" t="s">
        <v>1016</v>
      </c>
      <c r="D11" s="12" t="s">
        <v>1016</v>
      </c>
      <c r="E11" s="12" t="str">
        <f>IFERROR(__xludf.DUMMYFUNCTION("GOOGLETRANSLATE(C11, ""en"", ""sw"")"),"tabia")</f>
        <v>tabia</v>
      </c>
    </row>
    <row r="12" ht="14.25" customHeight="1">
      <c r="A12" s="12" t="s">
        <v>1012</v>
      </c>
      <c r="B12" s="12" t="s">
        <v>1017</v>
      </c>
      <c r="C12" s="12" t="s">
        <v>1017</v>
      </c>
      <c r="D12" s="12" t="s">
        <v>1017</v>
      </c>
      <c r="E12" s="12" t="str">
        <f>IFERROR(__xludf.DUMMYFUNCTION("GOOGLETRANSLATE(C12, ""en"", ""sw"")"),"nambari")</f>
        <v>nambari</v>
      </c>
    </row>
    <row r="13" ht="14.25" customHeight="1">
      <c r="A13" s="12" t="s">
        <v>1018</v>
      </c>
      <c r="B13" s="12" t="s">
        <v>1019</v>
      </c>
      <c r="C13" s="12" t="s">
        <v>1019</v>
      </c>
      <c r="D13" s="12" t="s">
        <v>1020</v>
      </c>
      <c r="E13" s="12" t="str">
        <f>IFERROR(__xludf.DUMMYFUNCTION("GOOGLETRANSLATE(C13, ""en"", ""sw"")"),"Kuacha kukosa (kwa wote)")</f>
        <v>Kuacha kukosa (kwa wote)</v>
      </c>
    </row>
    <row r="14" ht="14.25" customHeight="1">
      <c r="A14" s="12" t="s">
        <v>1018</v>
      </c>
      <c r="B14" s="12" t="s">
        <v>1021</v>
      </c>
      <c r="C14" s="12" t="s">
        <v>1021</v>
      </c>
      <c r="D14" s="12" t="s">
        <v>1020</v>
      </c>
      <c r="E14" s="12" t="str">
        <f>IFERROR(__xludf.DUMMYFUNCTION("GOOGLETRANSLATE(C14, ""en"", ""sw"")"),"Acha kukosa (kwa hii)")</f>
        <v>Acha kukosa (kwa hii)</v>
      </c>
    </row>
    <row r="15" ht="14.25" customHeight="1">
      <c r="A15" s="12" t="s">
        <v>1018</v>
      </c>
      <c r="B15" s="12" t="s">
        <v>1022</v>
      </c>
      <c r="C15" s="12" t="s">
        <v>1022</v>
      </c>
      <c r="D15" s="12" t="s">
        <v>1023</v>
      </c>
      <c r="E15" s="12" t="str">
        <f>IFERROR(__xludf.DUMMYFUNCTION("GOOGLETRANSLATE(C15, ""en"", ""sw"")"),"Unda aina mpya (kwa wote)")</f>
        <v>Unda aina mpya (kwa wote)</v>
      </c>
    </row>
    <row r="16" ht="14.25" customHeight="1">
      <c r="A16" s="12" t="s">
        <v>1018</v>
      </c>
      <c r="B16" s="12" t="s">
        <v>1024</v>
      </c>
      <c r="C16" s="12" t="s">
        <v>1024</v>
      </c>
      <c r="D16" s="12" t="s">
        <v>1025</v>
      </c>
      <c r="E16" s="12" t="str">
        <f>IFERROR(__xludf.DUMMYFUNCTION("GOOGLETRANSLATE(C16, ""en"", ""sw"")"),"Unda kitengo kipya (kwa hii)")</f>
        <v>Unda kitengo kipya (kwa hii)</v>
      </c>
    </row>
    <row r="17" ht="14.25" customHeight="1">
      <c r="A17" s="12" t="s">
        <v>1026</v>
      </c>
      <c r="B17" s="12" t="s">
        <v>1027</v>
      </c>
      <c r="C17" s="12" t="s">
        <v>1027</v>
      </c>
      <c r="D17" s="12" t="s">
        <v>1028</v>
      </c>
      <c r="E17" s="12" t="str">
        <f>IFERROR(__xludf.DUMMYFUNCTION("GOOGLETRANSLATE(C17, ""en"", ""sw"")"),"Kwa variable hii")</f>
        <v>Kwa variable hii</v>
      </c>
    </row>
    <row r="18" ht="14.25" customHeight="1">
      <c r="A18" s="12" t="s">
        <v>1026</v>
      </c>
      <c r="B18" s="12" t="s">
        <v>1029</v>
      </c>
      <c r="C18" s="12" t="s">
        <v>1029</v>
      </c>
      <c r="D18" s="7" t="s">
        <v>1030</v>
      </c>
      <c r="E18" s="12" t="str">
        <f>IFERROR(__xludf.DUMMYFUNCTION("GOOGLETRANSLATE(C18, ""en"", ""sw"")"),"Kwa vigezo vyote")</f>
        <v>Kwa vigezo vyote</v>
      </c>
    </row>
    <row r="19" ht="14.25" customHeight="1">
      <c r="A19" s="12" t="s">
        <v>69</v>
      </c>
      <c r="B19" s="12" t="s">
        <v>1031</v>
      </c>
      <c r="C19" s="12" t="s">
        <v>1031</v>
      </c>
      <c r="D19" s="12" t="s">
        <v>1032</v>
      </c>
      <c r="E19" s="12" t="str">
        <f>IFERROR(__xludf.DUMMYFUNCTION("GOOGLETRANSLATE(C19, ""en"", ""sw"")"),"Tumia mifumo")</f>
        <v>Tumia mifumo</v>
      </c>
    </row>
    <row r="20" ht="14.25" customHeight="1">
      <c r="A20" s="12" t="s">
        <v>69</v>
      </c>
      <c r="B20" s="12" t="s">
        <v>1033</v>
      </c>
      <c r="C20" s="12" t="s">
        <v>1033</v>
      </c>
      <c r="D20" s="12" t="s">
        <v>1034</v>
      </c>
      <c r="E20" s="12" t="str">
        <f>IFERROR(__xludf.DUMMYFUNCTION("GOOGLETRANSLATE(C20, ""en"", ""sw"")"),"Tumia kategoria")</f>
        <v>Tumia kategoria</v>
      </c>
    </row>
    <row r="21" ht="14.25" customHeight="1">
      <c r="A21" s="12" t="s">
        <v>77</v>
      </c>
      <c r="B21" s="12" t="s">
        <v>1035</v>
      </c>
      <c r="C21" s="12" t="s">
        <v>1036</v>
      </c>
      <c r="D21" s="12" t="s">
        <v>1036</v>
      </c>
      <c r="E21" s="12" t="str">
        <f>IFERROR(__xludf.DUMMYFUNCTION("GOOGLETRANSLATE(C21, ""en"", ""sw"")"),"Tupu ("""")")</f>
        <v>Tupu ("")</v>
      </c>
    </row>
    <row r="22" ht="14.25" customHeight="1">
      <c r="A22" s="12" t="s">
        <v>77</v>
      </c>
      <c r="B22" s="12" t="s">
        <v>1037</v>
      </c>
      <c r="C22" s="12" t="s">
        <v>1037</v>
      </c>
      <c r="D22" s="12" t="s">
        <v>1037</v>
      </c>
      <c r="E22" s="12" t="str">
        <f>IFERROR(__xludf.DUMMYFUNCTION("GOOGLETRANSLATE(C22, ""en"", ""sw"")"),"NA")</f>
        <v>NA</v>
      </c>
    </row>
    <row r="23" ht="14.25" customHeight="1">
      <c r="A23" s="12" t="s">
        <v>77</v>
      </c>
      <c r="B23" s="12" t="s">
        <v>1038</v>
      </c>
      <c r="C23" s="12" t="s">
        <v>1038</v>
      </c>
      <c r="D23" s="12" t="s">
        <v>1038</v>
      </c>
      <c r="E23" s="12" t="str">
        <f>IFERROR(__xludf.DUMMYFUNCTION("GOOGLETRANSLATE(C23, ""en"", ""sw"")"),"NaN")</f>
        <v>NaN</v>
      </c>
    </row>
    <row r="24" ht="14.25" customHeight="1">
      <c r="A24" s="12" t="s">
        <v>1039</v>
      </c>
      <c r="B24" s="12" t="s">
        <v>1040</v>
      </c>
      <c r="C24" s="12" t="s">
        <v>1041</v>
      </c>
      <c r="D24" s="12" t="s">
        <v>1042</v>
      </c>
      <c r="E24" s="12" t="str">
        <f>IFERROR(__xludf.DUMMYFUNCTION("GOOGLETRANSLATE(C24, ""en"", ""sw"")"),"Acha")</f>
        <v>Acha</v>
      </c>
    </row>
    <row r="25" ht="14.25" customHeight="1">
      <c r="A25" s="12" t="s">
        <v>1039</v>
      </c>
      <c r="B25" s="12" t="s">
        <v>1043</v>
      </c>
      <c r="C25" s="12" t="s">
        <v>1044</v>
      </c>
      <c r="D25" s="12" t="s">
        <v>1045</v>
      </c>
      <c r="E25" s="12" t="str">
        <f>IFERROR(__xludf.DUMMYFUNCTION("GOOGLETRANSLATE(C25, ""en"", ""sw"")"),"Sahihi")</f>
        <v>Sahihi</v>
      </c>
    </row>
    <row r="26" ht="14.25" customHeight="1">
      <c r="A26" s="12" t="s">
        <v>1039</v>
      </c>
      <c r="B26" s="12" t="s">
        <v>1046</v>
      </c>
      <c r="C26" s="12" t="s">
        <v>1047</v>
      </c>
      <c r="D26" s="12" t="s">
        <v>1048</v>
      </c>
      <c r="E26" s="12" t="str">
        <f>IFERROR(__xludf.DUMMYFUNCTION("GOOGLETRANSLATE(C26, ""en"", ""sw"")"),"Usifanye chochote")</f>
        <v>Usifanye chochote</v>
      </c>
    </row>
    <row r="27" ht="14.25" customHeight="1">
      <c r="A27" s="12" t="s">
        <v>88</v>
      </c>
      <c r="B27" s="12" t="s">
        <v>1049</v>
      </c>
      <c r="C27" s="12" t="s">
        <v>1050</v>
      </c>
      <c r="D27" s="12" t="s">
        <v>1050</v>
      </c>
      <c r="E27" s="12" t="str">
        <f>IFERROR(__xludf.DUMMYFUNCTION("GOOGLETRANSLATE(C27, ""en"", ""sw"")"),"Maana")</f>
        <v>Maana</v>
      </c>
    </row>
    <row r="28" ht="14.25" customHeight="1">
      <c r="A28" s="12" t="s">
        <v>88</v>
      </c>
      <c r="B28" s="12" t="s">
        <v>1051</v>
      </c>
      <c r="C28" s="12" t="s">
        <v>1052</v>
      </c>
      <c r="D28" s="12" t="s">
        <v>1052</v>
      </c>
      <c r="E28" s="12" t="str">
        <f>IFERROR(__xludf.DUMMYFUNCTION("GOOGLETRANSLATE(C28, ""en"", ""sw"")"),"Wastani")</f>
        <v>Wastani</v>
      </c>
    </row>
    <row r="29" ht="14.25" customHeight="1">
      <c r="A29" s="12" t="s">
        <v>88</v>
      </c>
      <c r="B29" s="12" t="s">
        <v>1053</v>
      </c>
      <c r="C29" s="12" t="s">
        <v>1054</v>
      </c>
      <c r="D29" s="12" t="s">
        <v>1055</v>
      </c>
      <c r="E29" s="12" t="str">
        <f>IFERROR(__xludf.DUMMYFUNCTION("GOOGLETRANSLATE(C29, ""en"", ""sw"")"),"Thamani ya kuingiza")</f>
        <v>Thamani ya kuingiza</v>
      </c>
    </row>
    <row r="30" ht="14.25" customHeight="1">
      <c r="A30" s="10" t="s">
        <v>1056</v>
      </c>
      <c r="B30" s="10" t="s">
        <v>1057</v>
      </c>
      <c r="C30" s="10" t="s">
        <v>1058</v>
      </c>
      <c r="D30" s="10" t="s">
        <v>1059</v>
      </c>
      <c r="E30" s="12" t="str">
        <f>IFERROR(__xludf.DUMMYFUNCTION("GOOGLETRANSLATE(C30, ""en"", ""sw"")"),"Ulinganisho otomatiki")</f>
        <v>Ulinganisho otomatiki</v>
      </c>
    </row>
    <row r="31" ht="14.25" customHeight="1">
      <c r="A31" s="10" t="s">
        <v>1056</v>
      </c>
      <c r="B31" s="10" t="s">
        <v>1060</v>
      </c>
      <c r="C31" s="10" t="s">
        <v>1061</v>
      </c>
      <c r="D31" s="10" t="s">
        <v>1062</v>
      </c>
      <c r="E31" s="12" t="str">
        <f>IFERROR(__xludf.DUMMYFUNCTION("GOOGLETRANSLATE(C31, ""en"", ""sw"")"),"Mechi ya Mwongozo")</f>
        <v>Mechi ya Mwongozo</v>
      </c>
    </row>
    <row r="32" ht="14.25" customHeight="1">
      <c r="A32" s="10" t="s">
        <v>137</v>
      </c>
      <c r="B32" s="10" t="s">
        <v>1063</v>
      </c>
      <c r="C32" s="10" t="s">
        <v>606</v>
      </c>
      <c r="D32" s="10" t="s">
        <v>1064</v>
      </c>
      <c r="E32" s="12" t="str">
        <f>IFERROR(__xludf.DUMMYFUNCTION("GOOGLETRANSLATE(C32, ""en"", ""sw"")"),"Ongeza safu")</f>
        <v>Ongeza safu</v>
      </c>
    </row>
    <row r="33" ht="14.25" customHeight="1">
      <c r="A33" s="10" t="s">
        <v>137</v>
      </c>
      <c r="B33" s="10" t="s">
        <v>1065</v>
      </c>
      <c r="C33" s="10" t="s">
        <v>607</v>
      </c>
      <c r="D33" s="10" t="s">
        <v>1066</v>
      </c>
      <c r="E33" s="12" t="str">
        <f>IFERROR(__xludf.DUMMYFUNCTION("GOOGLETRANSLATE(C33, ""en"", ""sw"")"),"Ongeza safuwima")</f>
        <v>Ongeza safuwima</v>
      </c>
      <c r="H33" s="8"/>
      <c r="I33" s="8"/>
      <c r="J33" s="8"/>
      <c r="K33" s="8"/>
    </row>
    <row r="34" ht="14.25" customHeight="1">
      <c r="A34" s="10" t="s">
        <v>1067</v>
      </c>
      <c r="B34" s="10" t="s">
        <v>1068</v>
      </c>
      <c r="C34" s="10" t="s">
        <v>1068</v>
      </c>
      <c r="D34" s="10" t="s">
        <v>1069</v>
      </c>
      <c r="E34" s="12" t="str">
        <f>IFERROR(__xludf.DUMMYFUNCTION("GOOGLETRANSLATE(C34, ""en"", ""sw"")"),"Endelea")</f>
        <v>Endelea</v>
      </c>
      <c r="I34" s="8"/>
    </row>
    <row r="35" ht="14.25" customHeight="1">
      <c r="A35" s="10" t="s">
        <v>1067</v>
      </c>
      <c r="B35" s="10" t="s">
        <v>1070</v>
      </c>
      <c r="C35" s="10" t="s">
        <v>1070</v>
      </c>
      <c r="D35" s="10" t="s">
        <v>1071</v>
      </c>
      <c r="E35" s="12" t="str">
        <f>IFERROR(__xludf.DUMMYFUNCTION("GOOGLETRANSLATE(C35, ""en"", ""sw"")"),"Rekebisha vigeu vilivyolingana")</f>
        <v>Rekebisha vigeu vilivyolingana</v>
      </c>
      <c r="I35" s="8"/>
    </row>
    <row r="36" ht="14.25" customHeight="1">
      <c r="A36" s="10" t="s">
        <v>1072</v>
      </c>
      <c r="B36" s="10" t="s">
        <v>142</v>
      </c>
      <c r="C36" s="10" t="s">
        <v>636</v>
      </c>
      <c r="D36" s="8" t="s">
        <v>1073</v>
      </c>
      <c r="E36" s="12" t="str">
        <f>IFERROR(__xludf.DUMMYFUNCTION("GOOGLETRANSLATE(C36, ""en"", ""sw"")"),"Skim")</f>
        <v>Skim</v>
      </c>
      <c r="I36" s="8"/>
    </row>
    <row r="37" ht="14.25" customHeight="1">
      <c r="A37" s="10" t="s">
        <v>1072</v>
      </c>
      <c r="B37" s="10" t="s">
        <v>140</v>
      </c>
      <c r="C37" s="8" t="s">
        <v>634</v>
      </c>
      <c r="D37" s="8" t="s">
        <v>634</v>
      </c>
      <c r="E37" s="12" t="str">
        <f>IFERROR(__xludf.DUMMYFUNCTION("GOOGLETRANSLATE(C37, ""en"", ""sw"")"),"Muundo")</f>
        <v>Muundo</v>
      </c>
      <c r="I37" s="8"/>
    </row>
    <row r="38" ht="14.25" customHeight="1">
      <c r="A38" s="10" t="s">
        <v>1072</v>
      </c>
      <c r="B38" s="10" t="s">
        <v>200</v>
      </c>
      <c r="C38" s="8" t="s">
        <v>1074</v>
      </c>
      <c r="D38" s="8" t="s">
        <v>1075</v>
      </c>
      <c r="E38" s="12" t="str">
        <f>IFERROR(__xludf.DUMMYFUNCTION("GOOGLETRANSLATE(C38, ""en"", ""sw"")"),"Muhtasari wa kina")</f>
        <v>Muhtasari wa kina</v>
      </c>
    </row>
    <row r="39" ht="14.25" customHeight="1">
      <c r="A39" s="10" t="s">
        <v>1072</v>
      </c>
      <c r="B39" s="10" t="s">
        <v>141</v>
      </c>
      <c r="C39" s="8" t="s">
        <v>635</v>
      </c>
      <c r="D39" s="8" t="s">
        <v>1076</v>
      </c>
      <c r="E39" s="12" t="str">
        <f>IFERROR(__xludf.DUMMYFUNCTION("GOOGLETRANSLATE(C39, ""en"", ""sw"")"),"Muhtasari")</f>
        <v>Muhtasari</v>
      </c>
    </row>
    <row r="40" ht="14.25" customHeight="1">
      <c r="A40" s="10" t="s">
        <v>1077</v>
      </c>
      <c r="B40" s="10" t="s">
        <v>1078</v>
      </c>
      <c r="C40" s="10" t="s">
        <v>1079</v>
      </c>
      <c r="D40" s="8" t="s">
        <v>1080</v>
      </c>
      <c r="E40" s="12" t="str">
        <f>IFERROR(__xludf.DUMMYFUNCTION("GOOGLETRANSLATE(C40, ""en"", ""sw"")"),"Tumia meza")</f>
        <v>Tumia meza</v>
      </c>
    </row>
    <row r="41" ht="14.25" customHeight="1">
      <c r="A41" s="10" t="s">
        <v>1077</v>
      </c>
      <c r="B41" s="10" t="s">
        <v>1081</v>
      </c>
      <c r="C41" s="10" t="s">
        <v>1082</v>
      </c>
      <c r="D41" s="8" t="s">
        <v>1083</v>
      </c>
      <c r="E41" s="12" t="str">
        <f>IFERROR(__xludf.DUMMYFUNCTION("GOOGLETRANSLATE(C41, ""en"", ""sw"")"),"Tumia swali la SQL")</f>
        <v>Tumia swali la SQL</v>
      </c>
    </row>
    <row r="42" ht="14.25" customHeight="1">
      <c r="A42" s="10" t="s">
        <v>234</v>
      </c>
      <c r="B42" s="10" t="s">
        <v>1084</v>
      </c>
      <c r="C42" s="10" t="s">
        <v>1085</v>
      </c>
      <c r="D42" s="12" t="str">
        <f>IFERROR(__xludf.DUMMYFUNCTION("GOOGLETRANSLATE(C42, ""en"", ""fr"")"),"Oui")</f>
        <v>Oui</v>
      </c>
      <c r="E42" s="12" t="str">
        <f>IFERROR(__xludf.DUMMYFUNCTION("GOOGLETRANSLATE(C42, ""en"", ""sw"")"),"Ndiyo")</f>
        <v>Ndiyo</v>
      </c>
    </row>
    <row r="43" ht="14.25" customHeight="1">
      <c r="A43" s="10" t="s">
        <v>234</v>
      </c>
      <c r="B43" s="10" t="s">
        <v>1086</v>
      </c>
      <c r="C43" s="10" t="s">
        <v>1087</v>
      </c>
      <c r="D43" s="12" t="str">
        <f>IFERROR(__xludf.DUMMYFUNCTION("GOOGLETRANSLATE(C43, ""en"", ""fr"")"),"Non")</f>
        <v>Non</v>
      </c>
      <c r="E43" s="12" t="str">
        <f>IFERROR(__xludf.DUMMYFUNCTION("GOOGLETRANSLATE(C43, ""en"", ""sw"")"),"Hapana")</f>
        <v>Hapana</v>
      </c>
    </row>
    <row r="44" ht="14.25" customHeight="1">
      <c r="A44" s="10" t="s">
        <v>1088</v>
      </c>
      <c r="B44" s="10" t="s">
        <v>1089</v>
      </c>
      <c r="C44" s="10" t="s">
        <v>1089</v>
      </c>
      <c r="D44" s="12" t="str">
        <f>IFERROR(__xludf.DUMMYFUNCTION("GOOGLETRANSLATE(C44, ""en"", ""fr"")"),"Apprentissage supervisé")</f>
        <v>Apprentissage supervisé</v>
      </c>
      <c r="E44" s="12" t="str">
        <f>IFERROR(__xludf.DUMMYFUNCTION("GOOGLETRANSLATE(C44, ""en"", ""sw"")"),"Mafunzo yaliyosimamiwa")</f>
        <v>Mafunzo yaliyosimamiwa</v>
      </c>
    </row>
    <row r="45" ht="14.25" customHeight="1">
      <c r="A45" s="10" t="s">
        <v>1090</v>
      </c>
      <c r="B45" s="10" t="s">
        <v>785</v>
      </c>
      <c r="C45" s="10" t="s">
        <v>785</v>
      </c>
      <c r="D45" s="12" t="str">
        <f>IFERROR(__xludf.DUMMYFUNCTION("GOOGLETRANSLATE(C45, ""en"", ""fr"")"),"Régression")</f>
        <v>Régression</v>
      </c>
      <c r="E45" s="12" t="str">
        <f>IFERROR(__xludf.DUMMYFUNCTION("GOOGLETRANSLATE(C45, ""en"", ""sw"")"),"Kurudi nyuma")</f>
        <v>Kurudi nyuma</v>
      </c>
    </row>
    <row r="46" ht="14.25" customHeight="1">
      <c r="A46" s="10" t="s">
        <v>1090</v>
      </c>
      <c r="B46" s="10" t="s">
        <v>786</v>
      </c>
      <c r="C46" s="10" t="s">
        <v>786</v>
      </c>
      <c r="D46" s="12" t="str">
        <f>IFERROR(__xludf.DUMMYFUNCTION("GOOGLETRANSLATE(C46, ""en"", ""fr"")"),"Classification")</f>
        <v>Classification</v>
      </c>
      <c r="E46" s="12" t="str">
        <f>IFERROR(__xludf.DUMMYFUNCTION("GOOGLETRANSLATE(C46, ""en"", ""sw"")"),"Uainishaji")</f>
        <v>Uainishaji</v>
      </c>
    </row>
    <row r="47" ht="14.25" customHeight="1">
      <c r="A47" s="10" t="s">
        <v>1090</v>
      </c>
      <c r="B47" s="10" t="s">
        <v>872</v>
      </c>
      <c r="C47" s="10" t="s">
        <v>872</v>
      </c>
      <c r="D47" s="12" t="str">
        <f>IFERROR(__xludf.DUMMYFUNCTION("GOOGLETRANSLATE(C47, ""en"", ""fr"")"),"Apprentissage profond")</f>
        <v>Apprentissage profond</v>
      </c>
      <c r="E47" s="12" t="str">
        <f>IFERROR(__xludf.DUMMYFUNCTION("GOOGLETRANSLATE(C47, ""en"", ""sw"")"),"Kujifunza kwa kina")</f>
        <v>Kujifunza kwa kina</v>
      </c>
    </row>
    <row r="48" ht="14.25" customHeight="1">
      <c r="A48" s="10" t="s">
        <v>1091</v>
      </c>
      <c r="B48" s="10" t="s">
        <v>1092</v>
      </c>
      <c r="C48" s="10" t="s">
        <v>1092</v>
      </c>
      <c r="D48" s="12" t="str">
        <f>IFERROR(__xludf.DUMMYFUNCTION("GOOGLETRANSLATE(C48, ""en"", ""fr"")"),"Clustering")</f>
        <v>Clustering</v>
      </c>
      <c r="E48" s="12" t="str">
        <f>IFERROR(__xludf.DUMMYFUNCTION("GOOGLETRANSLATE(C48, ""en"", ""sw"")"),"Kuunganisha")</f>
        <v>Kuunganisha</v>
      </c>
    </row>
    <row r="49" ht="14.25" customHeight="1">
      <c r="A49" s="10" t="s">
        <v>1091</v>
      </c>
      <c r="B49" s="10" t="s">
        <v>1093</v>
      </c>
      <c r="C49" s="10" t="s">
        <v>1093</v>
      </c>
      <c r="D49" s="12" t="str">
        <f>IFERROR(__xludf.DUMMYFUNCTION("GOOGLETRANSLATE(C49, ""en"", ""fr"")"),"Détection d'anomalies")</f>
        <v>Détection d'anomalies</v>
      </c>
      <c r="E49" s="12" t="str">
        <f>IFERROR(__xludf.DUMMYFUNCTION("GOOGLETRANSLATE(C49, ""en"", ""sw"")"),"Utambuzi wa hali isiyo ya kawaida")</f>
        <v>Utambuzi wa hali isiyo ya kawaida</v>
      </c>
    </row>
    <row r="50" ht="14.25" customHeight="1">
      <c r="A50" s="10" t="s">
        <v>1094</v>
      </c>
      <c r="B50" s="10" t="s">
        <v>1095</v>
      </c>
      <c r="C50" s="10" t="s">
        <v>1096</v>
      </c>
      <c r="D50" s="12" t="str">
        <f>IFERROR(__xludf.DUMMYFUNCTION("GOOGLETRANSLATE(C50, ""en"", ""fr"")"),"Laissez tomber tout")</f>
        <v>Laissez tomber tout</v>
      </c>
      <c r="E50" s="12" t="str">
        <f>IFERROR(__xludf.DUMMYFUNCTION("GOOGLETRANSLATE(C50, ""en"", ""sw"")"),"Acha zote")</f>
        <v>Acha zote</v>
      </c>
    </row>
    <row r="51" ht="14.25" customHeight="1">
      <c r="A51" s="10" t="s">
        <v>1094</v>
      </c>
      <c r="B51" s="10" t="s">
        <v>1097</v>
      </c>
      <c r="C51" s="10" t="s">
        <v>1098</v>
      </c>
      <c r="D51" s="12" t="str">
        <f>IFERROR(__xludf.DUMMYFUNCTION("GOOGLETRANSLATE(C51, ""en"", ""fr"")"),"Catégorie manquante et moyenne")</f>
        <v>Catégorie manquante et moyenne</v>
      </c>
      <c r="E51" s="12" t="str">
        <f>IFERROR(__xludf.DUMMYFUNCTION("GOOGLETRANSLATE(C51, ""en"", ""sw"")"),"Kategoria inayokosekana na Maana")</f>
        <v>Kategoria inayokosekana na Maana</v>
      </c>
    </row>
    <row r="52" ht="14.25" customHeight="1">
      <c r="A52" s="10" t="s">
        <v>1094</v>
      </c>
      <c r="B52" s="10" t="s">
        <v>1099</v>
      </c>
      <c r="C52" s="10" t="s">
        <v>1100</v>
      </c>
      <c r="D52" s="12" t="str">
        <f>IFERROR(__xludf.DUMMYFUNCTION("GOOGLETRANSLATE(C52, ""en"", ""fr"")"),"Catégorie manquante et médiane")</f>
        <v>Catégorie manquante et médiane</v>
      </c>
      <c r="E52" s="12" t="str">
        <f>IFERROR(__xludf.DUMMYFUNCTION("GOOGLETRANSLATE(C52, ""en"", ""sw"")"),"Kategoria inayokosekana na wastani")</f>
        <v>Kategoria inayokosekana na wastani</v>
      </c>
    </row>
    <row r="53" ht="14.25" customHeight="1">
      <c r="A53" s="10" t="s">
        <v>1094</v>
      </c>
      <c r="B53" s="10" t="s">
        <v>1101</v>
      </c>
      <c r="C53" s="10" t="s">
        <v>1102</v>
      </c>
      <c r="D53" s="12" t="str">
        <f>IFERROR(__xludf.DUMMYFUNCTION("GOOGLETRANSLATE(C53, ""en"", ""fr"")"),"Mode et médiane")</f>
        <v>Mode et médiane</v>
      </c>
      <c r="E53" s="12" t="str">
        <f>IFERROR(__xludf.DUMMYFUNCTION("GOOGLETRANSLATE(C53, ""en"", ""sw"")"),"Modi na wastani")</f>
        <v>Modi na wastani</v>
      </c>
    </row>
    <row r="54" ht="14.25" customHeight="1">
      <c r="A54" s="10" t="s">
        <v>1094</v>
      </c>
      <c r="B54" s="10" t="s">
        <v>1103</v>
      </c>
      <c r="C54" s="10" t="s">
        <v>1104</v>
      </c>
      <c r="D54" s="12" t="str">
        <f>IFERROR(__xludf.DUMMYFUNCTION("GOOGLETRANSLATE(C54, ""en"", ""fr"")"),"Mode et moyenne")</f>
        <v>Mode et moyenne</v>
      </c>
      <c r="E54" s="12" t="str">
        <f>IFERROR(__xludf.DUMMYFUNCTION("GOOGLETRANSLATE(C54, ""en"", ""sw"")"),"Hali na Maana")</f>
        <v>Hali na Maana</v>
      </c>
    </row>
    <row r="55" ht="14.25" customHeight="1">
      <c r="A55" s="10" t="s">
        <v>1094</v>
      </c>
      <c r="B55" s="10" t="s">
        <v>1105</v>
      </c>
      <c r="C55" s="10" t="s">
        <v>1106</v>
      </c>
      <c r="D55" s="12" t="str">
        <f>IFERROR(__xludf.DUMMYFUNCTION("GOOGLETRANSLATE(C55, ""en"", ""fr"")"),"K plus proches voisins")</f>
        <v>K plus proches voisins</v>
      </c>
      <c r="E55" s="12" t="str">
        <f>IFERROR(__xludf.DUMMYFUNCTION("GOOGLETRANSLATE(C55, ""en"", ""sw"")"),"K-majirani wa karibu")</f>
        <v>K-majirani wa karibu</v>
      </c>
    </row>
    <row r="56" ht="14.25" customHeight="1">
      <c r="A56" s="10" t="s">
        <v>1094</v>
      </c>
      <c r="B56" s="10" t="s">
        <v>1107</v>
      </c>
      <c r="C56" s="10" t="s">
        <v>1108</v>
      </c>
      <c r="D56" s="12" t="str">
        <f>IFERROR(__xludf.DUMMYFUNCTION("GOOGLETRANSLATE(C56, ""en"", ""fr"")"),"Modèle des k plus proches voisins et modèle linéaire")</f>
        <v>Modèle des k plus proches voisins et modèle linéaire</v>
      </c>
      <c r="E56" s="12" t="str">
        <f>IFERROR(__xludf.DUMMYFUNCTION("GOOGLETRANSLATE(C56, ""en"", ""sw"")"),"Majirani wa K-karibu zaidi na mfano wa Linear")</f>
        <v>Majirani wa K-karibu zaidi na mfano wa Linear</v>
      </c>
    </row>
    <row r="57" ht="14.25" customHeight="1">
      <c r="A57" s="10" t="s">
        <v>1094</v>
      </c>
      <c r="B57" s="10" t="s">
        <v>1109</v>
      </c>
      <c r="C57" s="10" t="s">
        <v>1110</v>
      </c>
      <c r="D57" s="12" t="str">
        <f>IFERROR(__xludf.DUMMYFUNCTION("GOOGLETRANSLATE(C57, ""en"", ""fr"")"),"Ensachage")</f>
        <v>Ensachage</v>
      </c>
      <c r="E57" s="12" t="str">
        <f>IFERROR(__xludf.DUMMYFUNCTION("GOOGLETRANSLATE(C57, ""en"", ""sw"")"),"Bagging")</f>
        <v>Bagging</v>
      </c>
    </row>
    <row r="58" ht="14.25" customHeight="1">
      <c r="A58" s="10" t="s">
        <v>296</v>
      </c>
      <c r="B58" s="10" t="s">
        <v>1084</v>
      </c>
      <c r="C58" s="10" t="s">
        <v>1085</v>
      </c>
      <c r="D58" s="12" t="str">
        <f>IFERROR(__xludf.DUMMYFUNCTION("GOOGLETRANSLATE(C58, ""en"", ""fr"")"),"Oui")</f>
        <v>Oui</v>
      </c>
      <c r="E58" s="12" t="str">
        <f>IFERROR(__xludf.DUMMYFUNCTION("GOOGLETRANSLATE(C58, ""en"", ""sw"")"),"Ndiyo")</f>
        <v>Ndiyo</v>
      </c>
    </row>
    <row r="59" ht="14.25" customHeight="1">
      <c r="A59" s="10" t="s">
        <v>296</v>
      </c>
      <c r="B59" s="10" t="s">
        <v>1086</v>
      </c>
      <c r="C59" s="10" t="s">
        <v>1087</v>
      </c>
      <c r="D59" s="12" t="str">
        <f>IFERROR(__xludf.DUMMYFUNCTION("GOOGLETRANSLATE(C59, ""en"", ""fr"")"),"Non")</f>
        <v>Non</v>
      </c>
      <c r="E59" s="12" t="str">
        <f>IFERROR(__xludf.DUMMYFUNCTION("GOOGLETRANSLATE(C59, ""en"", ""sw"")"),"Hapana")</f>
        <v>Hapana</v>
      </c>
    </row>
    <row r="60" ht="14.25" customHeight="1">
      <c r="A60" s="10" t="s">
        <v>1111</v>
      </c>
      <c r="B60" s="10" t="s">
        <v>613</v>
      </c>
      <c r="C60" s="10" t="s">
        <v>613</v>
      </c>
      <c r="D60" s="12" t="str">
        <f>IFERROR(__xludf.DUMMYFUNCTION("GOOGLETRANSLATE(C60, ""en"", ""fr"")"),"apprentissage automatique")</f>
        <v>apprentissage automatique</v>
      </c>
      <c r="E60" s="12" t="str">
        <f>IFERROR(__xludf.DUMMYFUNCTION("GOOGLETRANSLATE(C60, ""en"", ""sw"")"),"Kujifunza kwa mashine")</f>
        <v>Kujifunza kwa mashine</v>
      </c>
    </row>
    <row r="61" ht="14.25" customHeight="1">
      <c r="A61" s="10" t="s">
        <v>1112</v>
      </c>
      <c r="B61" s="10" t="s">
        <v>613</v>
      </c>
      <c r="C61" s="10" t="s">
        <v>613</v>
      </c>
      <c r="D61" s="12" t="str">
        <f>IFERROR(__xludf.DUMMYFUNCTION("GOOGLETRANSLATE(C61, ""en"", ""fr"")"),"apprentissage automatique")</f>
        <v>apprentissage automatique</v>
      </c>
      <c r="E61" s="12" t="str">
        <f>IFERROR(__xludf.DUMMYFUNCTION("GOOGLETRANSLATE(C61, ""en"", ""sw"")"),"Kujifunza kwa mashine")</f>
        <v>Kujifunza kwa mashine</v>
      </c>
    </row>
    <row r="62" ht="14.25" customHeight="1">
      <c r="A62" s="10" t="s">
        <v>1112</v>
      </c>
      <c r="B62" s="10" t="s">
        <v>872</v>
      </c>
      <c r="C62" s="10" t="s">
        <v>872</v>
      </c>
      <c r="D62" s="12" t="str">
        <f>IFERROR(__xludf.DUMMYFUNCTION("GOOGLETRANSLATE(C62, ""en"", ""fr"")"),"Apprentissage profond")</f>
        <v>Apprentissage profond</v>
      </c>
      <c r="E62" s="12" t="str">
        <f>IFERROR(__xludf.DUMMYFUNCTION("GOOGLETRANSLATE(C62, ""en"", ""sw"")"),"Kujifunza kwa kina")</f>
        <v>Kujifunza kwa kina</v>
      </c>
    </row>
    <row r="63" ht="14.25" customHeight="1">
      <c r="A63" s="10" t="s">
        <v>1113</v>
      </c>
      <c r="B63" s="10" t="s">
        <v>613</v>
      </c>
      <c r="C63" s="10" t="s">
        <v>613</v>
      </c>
      <c r="D63" s="12" t="str">
        <f>IFERROR(__xludf.DUMMYFUNCTION("GOOGLETRANSLATE(C63, ""en"", ""fr"")"),"apprentissage automatique")</f>
        <v>apprentissage automatique</v>
      </c>
      <c r="E63" s="12" t="str">
        <f>IFERROR(__xludf.DUMMYFUNCTION("GOOGLETRANSLATE(C63, ""en"", ""sw"")"),"Kujifunza kwa mashine")</f>
        <v>Kujifunza kwa mashine</v>
      </c>
    </row>
    <row r="64" ht="14.25" customHeight="1">
      <c r="A64" s="10" t="s">
        <v>1114</v>
      </c>
      <c r="B64" s="10" t="s">
        <v>872</v>
      </c>
      <c r="C64" s="10" t="s">
        <v>872</v>
      </c>
      <c r="D64" s="12" t="str">
        <f>IFERROR(__xludf.DUMMYFUNCTION("GOOGLETRANSLATE(C64, ""en"", ""fr"")"),"Apprentissage profond")</f>
        <v>Apprentissage profond</v>
      </c>
      <c r="E64" s="12" t="str">
        <f>IFERROR(__xludf.DUMMYFUNCTION("GOOGLETRANSLATE(C64, ""en"", ""sw"")"),"Kujifunza kwa kina")</f>
        <v>Kujifunza kwa kina</v>
      </c>
    </row>
    <row r="65" ht="14.25" customHeight="1">
      <c r="A65" s="10" t="s">
        <v>300</v>
      </c>
      <c r="B65" s="10" t="s">
        <v>1115</v>
      </c>
      <c r="C65" s="10" t="s">
        <v>1115</v>
      </c>
      <c r="D65" s="12" t="str">
        <f>IFERROR(__xludf.DUMMYFUNCTION("GOOGLETRANSLATE(C65, ""en"", ""fr"")"),"Caret")</f>
        <v>Caret</v>
      </c>
      <c r="E65" s="12" t="str">
        <f>IFERROR(__xludf.DUMMYFUNCTION("GOOGLETRANSLATE(C65, ""en"", ""sw"")"),"Caret")</f>
        <v>Caret</v>
      </c>
    </row>
    <row r="66" ht="14.25" customHeight="1">
      <c r="A66" s="10" t="s">
        <v>300</v>
      </c>
      <c r="B66" s="10" t="s">
        <v>1116</v>
      </c>
      <c r="C66" s="10" t="s">
        <v>1116</v>
      </c>
      <c r="D66" s="12" t="str">
        <f>IFERROR(__xludf.DUMMYFUNCTION("GOOGLETRANSLATE(C66, ""en"", ""fr"")"),"Pycaret")</f>
        <v>Pycaret</v>
      </c>
      <c r="E66" s="12" t="str">
        <f>IFERROR(__xludf.DUMMYFUNCTION("GOOGLETRANSLATE(C66, ""en"", ""sw"")"),"Pycaret")</f>
        <v>Pycaret</v>
      </c>
    </row>
    <row r="67" ht="14.25" customHeight="1">
      <c r="A67" s="10" t="s">
        <v>1117</v>
      </c>
      <c r="B67" s="10" t="s">
        <v>1118</v>
      </c>
      <c r="C67" s="10" t="s">
        <v>1119</v>
      </c>
      <c r="D67" s="12" t="str">
        <f>IFERROR(__xludf.DUMMYFUNCTION("GOOGLETRANSLATE(C67, ""en"", ""fr"")"),"Suréchantillonnage aléatoire des minorités")</f>
        <v>Suréchantillonnage aléatoire des minorités</v>
      </c>
      <c r="E67" s="12" t="str">
        <f>IFERROR(__xludf.DUMMYFUNCTION("GOOGLETRANSLATE(C67, ""en"", ""sw"")"),"Kuchukua sampuli kupita kiasi kwa wachache")</f>
        <v>Kuchukua sampuli kupita kiasi kwa wachache</v>
      </c>
    </row>
    <row r="68" ht="14.25" customHeight="1">
      <c r="A68" s="10" t="s">
        <v>1117</v>
      </c>
      <c r="B68" s="10" t="s">
        <v>1120</v>
      </c>
      <c r="C68" s="10" t="s">
        <v>1121</v>
      </c>
      <c r="D68" s="12" t="str">
        <f>IFERROR(__xludf.DUMMYFUNCTION("GOOGLETRANSLATE(C68, ""en"", ""fr"")"),"SMOTE")</f>
        <v>SMOTE</v>
      </c>
      <c r="E68" s="12" t="str">
        <f>IFERROR(__xludf.DUMMYFUNCTION("GOOGLETRANSLATE(C68, ""en"", ""sw"")"),"SMOTE")</f>
        <v>SMOTE</v>
      </c>
    </row>
    <row r="69" ht="14.25" customHeight="1">
      <c r="A69" s="10" t="s">
        <v>1117</v>
      </c>
      <c r="B69" s="10" t="s">
        <v>1122</v>
      </c>
      <c r="C69" s="10" t="s">
        <v>1123</v>
      </c>
      <c r="D69" s="12" t="str">
        <f>IFERROR(__xludf.DUMMYFUNCTION("GOOGLETRANSLATE(C69, ""en"", ""fr"")"),"Limite SMOTE")</f>
        <v>Limite SMOTE</v>
      </c>
      <c r="E69" s="12" t="str">
        <f>IFERROR(__xludf.DUMMYFUNCTION("GOOGLETRANSLATE(C69, ""en"", ""sw"")"),"Mpakani SMOTE")</f>
        <v>Mpakani SMOTE</v>
      </c>
    </row>
    <row r="70" ht="14.25" customHeight="1">
      <c r="A70" s="10" t="s">
        <v>1117</v>
      </c>
      <c r="B70" s="10" t="s">
        <v>1124</v>
      </c>
      <c r="C70" s="10" t="s">
        <v>1125</v>
      </c>
      <c r="D70" s="12" t="str">
        <f>IFERROR(__xludf.DUMMYFUNCTION("GOOGLETRANSLATE(C70, ""en"", ""fr"")"),"Échantillonnage synthétique adaptatif")</f>
        <v>Échantillonnage synthétique adaptatif</v>
      </c>
      <c r="E70" s="12" t="str">
        <f>IFERROR(__xludf.DUMMYFUNCTION("GOOGLETRANSLATE(C70, ""en"", ""sw"")"),"Sampuli za sintetiki zinazobadilika")</f>
        <v>Sampuli za sintetiki zinazobadilika</v>
      </c>
    </row>
    <row r="71" ht="14.25" customHeight="1">
      <c r="A71" s="10" t="s">
        <v>1117</v>
      </c>
      <c r="B71" s="10" t="s">
        <v>1126</v>
      </c>
      <c r="C71" s="10" t="s">
        <v>1127</v>
      </c>
      <c r="D71" s="12" t="str">
        <f>IFERROR(__xludf.DUMMYFUNCTION("GOOGLETRANSLATE(C71, ""en"", ""fr"")"),"Exemples de suréchantillonnage aléatoire")</f>
        <v>Exemples de suréchantillonnage aléatoire</v>
      </c>
      <c r="E71" s="12" t="str">
        <f>IFERROR(__xludf.DUMMYFUNCTION("GOOGLETRANSLATE(C71, ""en"", ""sw"")"),"Nasibu Zaidi ya Mifano ya Sampuli")</f>
        <v>Nasibu Zaidi ya Mifano ya Sampuli</v>
      </c>
    </row>
    <row r="72" ht="14.25" customHeight="1">
      <c r="A72" s="10" t="s">
        <v>1128</v>
      </c>
      <c r="B72" s="10" t="s">
        <v>1129</v>
      </c>
      <c r="C72" s="10" t="s">
        <v>1130</v>
      </c>
      <c r="D72" s="12" t="str">
        <f>IFERROR(__xludf.DUMMYFUNCTION("GOOGLETRANSLATE(C72, ""en"", ""fr"")"),"Simple (standard)")</f>
        <v>Simple (standard)</v>
      </c>
      <c r="E72" s="12" t="str">
        <f>IFERROR(__xludf.DUMMYFUNCTION("GOOGLETRANSLATE(C72, ""en"", ""sw"")"),"Single (kawaida)")</f>
        <v>Single (kawaida)</v>
      </c>
    </row>
    <row r="73" ht="14.25" customHeight="1">
      <c r="A73" s="10" t="s">
        <v>1128</v>
      </c>
      <c r="B73" s="10" t="s">
        <v>1131</v>
      </c>
      <c r="C73" s="10" t="s">
        <v>1132</v>
      </c>
      <c r="D73" s="12" t="str">
        <f>IFERROR(__xludf.DUMMYFUNCTION("GOOGLETRANSLATE(C73, ""en"", ""fr"")"),"Basé sur le temps")</f>
        <v>Basé sur le temps</v>
      </c>
      <c r="E73" s="12" t="str">
        <f>IFERROR(__xludf.DUMMYFUNCTION("GOOGLETRANSLATE(C73, ""en"", ""sw"")"),"Kulingana na wakati")</f>
        <v>Kulingana na wakati</v>
      </c>
    </row>
    <row r="74" ht="14.25" customHeight="1">
      <c r="A74" s="10" t="s">
        <v>1128</v>
      </c>
      <c r="B74" s="10" t="s">
        <v>1133</v>
      </c>
      <c r="C74" s="10" t="s">
        <v>1134</v>
      </c>
      <c r="D74" s="12" t="str">
        <f>IFERROR(__xludf.DUMMYFUNCTION("GOOGLETRANSLATE(C74, ""en"", ""fr"")"),"Données groupées")</f>
        <v>Données groupées</v>
      </c>
      <c r="E74" s="12" t="str">
        <f>IFERROR(__xludf.DUMMYFUNCTION("GOOGLETRANSLATE(C74, ""en"", ""sw"")"),"Data ya makundi")</f>
        <v>Data ya makundi</v>
      </c>
    </row>
    <row r="75" ht="14.25" customHeight="1">
      <c r="A75" s="10" t="s">
        <v>1128</v>
      </c>
      <c r="B75" s="10" t="s">
        <v>1135</v>
      </c>
      <c r="C75" s="10" t="s">
        <v>1136</v>
      </c>
      <c r="D75" s="12" t="str">
        <f>IFERROR(__xludf.DUMMYFUNCTION("GOOGLETRANSLATE(C75, ""en"", ""fr"")"),"Séries chronologiques")</f>
        <v>Séries chronologiques</v>
      </c>
      <c r="E75" s="12" t="str">
        <f>IFERROR(__xludf.DUMMYFUNCTION("GOOGLETRANSLATE(C75, ""en"", ""sw"")"),"Mfululizo wa wakati")</f>
        <v>Mfululizo wa wakati</v>
      </c>
    </row>
    <row r="76" ht="14.25" customHeight="1">
      <c r="A76" s="10" t="s">
        <v>1137</v>
      </c>
      <c r="B76" s="10" t="s">
        <v>1138</v>
      </c>
      <c r="C76" s="10" t="s">
        <v>1138</v>
      </c>
      <c r="D76" s="12" t="str">
        <f>IFERROR(__xludf.DUMMYFUNCTION("GOOGLETRANSLATE(C76, ""en"", ""fr"")"),"Précision")</f>
        <v>Précision</v>
      </c>
      <c r="E76" s="12" t="str">
        <f>IFERROR(__xludf.DUMMYFUNCTION("GOOGLETRANSLATE(C76, ""en"", ""sw"")"),"Usahihi")</f>
        <v>Usahihi</v>
      </c>
    </row>
    <row r="77" ht="14.25" customHeight="1">
      <c r="A77" s="10" t="s">
        <v>1137</v>
      </c>
      <c r="B77" s="10" t="s">
        <v>1139</v>
      </c>
      <c r="C77" s="10" t="s">
        <v>1139</v>
      </c>
      <c r="D77" s="10" t="s">
        <v>1139</v>
      </c>
      <c r="E77" s="12" t="str">
        <f>IFERROR(__xludf.DUMMYFUNCTION("GOOGLETRANSLATE(C77, ""en"", ""sw"")"),"AUC")</f>
        <v>AUC</v>
      </c>
    </row>
    <row r="78" ht="14.25" customHeight="1">
      <c r="A78" s="10" t="s">
        <v>1137</v>
      </c>
      <c r="B78" s="10" t="s">
        <v>1140</v>
      </c>
      <c r="C78" s="10" t="s">
        <v>1140</v>
      </c>
      <c r="D78" s="12" t="str">
        <f>IFERROR(__xludf.DUMMYFUNCTION("GOOGLETRANSLATE(C78, ""en"", ""fr"")"),"Kappa")</f>
        <v>Kappa</v>
      </c>
      <c r="E78" s="12" t="str">
        <f>IFERROR(__xludf.DUMMYFUNCTION("GOOGLETRANSLATE(C78, ""en"", ""sw"")"),"Kappa")</f>
        <v>Kappa</v>
      </c>
    </row>
    <row r="79" ht="14.25" customHeight="1">
      <c r="A79" s="10" t="s">
        <v>1137</v>
      </c>
      <c r="B79" s="10" t="s">
        <v>1141</v>
      </c>
      <c r="C79" s="10" t="s">
        <v>1141</v>
      </c>
      <c r="D79" s="12" t="str">
        <f>IFERROR(__xludf.DUMMYFUNCTION("GOOGLETRANSLATE(C79, ""en"", ""fr"")"),"F1")</f>
        <v>F1</v>
      </c>
      <c r="E79" s="12" t="str">
        <f>IFERROR(__xludf.DUMMYFUNCTION("GOOGLETRANSLATE(C79, ""en"", ""sw"")"),"F1")</f>
        <v>F1</v>
      </c>
    </row>
    <row r="80" ht="14.25" customHeight="1">
      <c r="A80" s="10" t="s">
        <v>1142</v>
      </c>
      <c r="B80" s="10" t="s">
        <v>1143</v>
      </c>
      <c r="C80" s="10" t="s">
        <v>1143</v>
      </c>
      <c r="D80" s="12" t="str">
        <f>IFERROR(__xludf.DUMMYFUNCTION("GOOGLETRANSLATE(C80, ""en"", ""fr"")"),"RMSE")</f>
        <v>RMSE</v>
      </c>
      <c r="E80" s="12" t="str">
        <f>IFERROR(__xludf.DUMMYFUNCTION("GOOGLETRANSLATE(C80, ""en"", ""sw"")"),"RMSE")</f>
        <v>RMSE</v>
      </c>
    </row>
    <row r="81" ht="14.25" customHeight="1">
      <c r="A81" s="10" t="s">
        <v>1142</v>
      </c>
      <c r="B81" s="10" t="s">
        <v>1144</v>
      </c>
      <c r="C81" s="10" t="s">
        <v>1145</v>
      </c>
      <c r="D81" s="12" t="str">
        <f>IFERROR(__xludf.DUMMYFUNCTION("GOOGLETRANSLATE(C81, ""en"", ""fr"")"),"RSquare")</f>
        <v>RSquare</v>
      </c>
      <c r="E81" s="10" t="s">
        <v>1145</v>
      </c>
    </row>
    <row r="82" ht="14.25" customHeight="1">
      <c r="A82" s="10" t="s">
        <v>1146</v>
      </c>
      <c r="B82" s="10" t="s">
        <v>1147</v>
      </c>
      <c r="C82" s="10" t="s">
        <v>1147</v>
      </c>
      <c r="D82" s="12" t="str">
        <f>IFERROR(__xludf.DUMMYFUNCTION("GOOGLETRANSLATE(C82, ""en"", ""fr"")"),"Travail en cours")</f>
        <v>Travail en cours</v>
      </c>
      <c r="E82" s="12" t="str">
        <f>IFERROR(__xludf.DUMMYFUNCTION("GOOGLETRANSLATE(C82, ""en"", ""sw"")"),"Kazi-inaendelea")</f>
        <v>Kazi-inaendelea</v>
      </c>
    </row>
    <row r="83" ht="14.25" customHeight="1">
      <c r="A83" s="10" t="s">
        <v>299</v>
      </c>
      <c r="B83" s="10" t="s">
        <v>786</v>
      </c>
      <c r="C83" s="10" t="s">
        <v>786</v>
      </c>
      <c r="D83" s="12" t="str">
        <f>IFERROR(__xludf.DUMMYFUNCTION("GOOGLETRANSLATE(C83, ""en"", ""fr"")"),"Classification")</f>
        <v>Classification</v>
      </c>
      <c r="E83" s="12" t="str">
        <f>IFERROR(__xludf.DUMMYFUNCTION("GOOGLETRANSLATE(C83, ""en"", ""sw"")"),"Uainishaji")</f>
        <v>Uainishaji</v>
      </c>
    </row>
    <row r="84" ht="14.25" customHeight="1">
      <c r="A84" s="10" t="s">
        <v>298</v>
      </c>
      <c r="B84" s="10" t="s">
        <v>785</v>
      </c>
      <c r="C84" s="10" t="s">
        <v>785</v>
      </c>
      <c r="D84" s="12" t="str">
        <f>IFERROR(__xludf.DUMMYFUNCTION("GOOGLETRANSLATE(C84, ""en"", ""fr"")"),"Régression")</f>
        <v>Régression</v>
      </c>
      <c r="E84" s="12" t="str">
        <f>IFERROR(__xludf.DUMMYFUNCTION("GOOGLETRANSLATE(C84, ""en"", ""sw"")"),"Kurudi nyuma")</f>
        <v>Kurudi nyuma</v>
      </c>
    </row>
    <row r="85" ht="14.25" customHeight="1">
      <c r="A85" s="10" t="s">
        <v>258</v>
      </c>
      <c r="B85" s="10" t="s">
        <v>750</v>
      </c>
      <c r="C85" s="10" t="s">
        <v>750</v>
      </c>
      <c r="D85" s="12" t="str">
        <f>IFERROR(__xludf.DUMMYFUNCTION("GOOGLETRANSLATE(C85, ""en"", ""fr"")"),"Sans surveillance")</f>
        <v>Sans surveillance</v>
      </c>
      <c r="E85" s="12" t="str">
        <f>IFERROR(__xludf.DUMMYFUNCTION("GOOGLETRANSLATE(C85, ""en"", ""sw"")"),"Bila kusimamiwa")</f>
        <v>Bila kusimamiwa</v>
      </c>
    </row>
    <row r="86" ht="14.25" customHeight="1">
      <c r="A86" s="10" t="s">
        <v>1148</v>
      </c>
      <c r="B86" s="10" t="s">
        <v>1149</v>
      </c>
      <c r="C86" s="10" t="s">
        <v>1150</v>
      </c>
      <c r="D86" s="12" t="str">
        <f>IFERROR(__xludf.DUMMYFUNCTION("GOOGLETRANSLATE(C86, ""en"", ""fr"")"),"CV")</f>
        <v>CV</v>
      </c>
      <c r="E86" s="12" t="str">
        <f>IFERROR(__xludf.DUMMYFUNCTION("GOOGLETRANSLATE(C86, ""en"", ""sw"")"),"CV")</f>
        <v>CV</v>
      </c>
    </row>
    <row r="87" ht="14.25" customHeight="1">
      <c r="A87" s="10" t="s">
        <v>1148</v>
      </c>
      <c r="B87" s="10" t="s">
        <v>1151</v>
      </c>
      <c r="C87" s="10" t="s">
        <v>1152</v>
      </c>
      <c r="D87" s="12" t="str">
        <f>IFERROR(__xludf.DUMMYFUNCTION("GOOGLETRANSLATE(C87, ""en"", ""fr"")"),"CV répété")</f>
        <v>CV répété</v>
      </c>
      <c r="E87" s="12" t="str">
        <f>IFERROR(__xludf.DUMMYFUNCTION("GOOGLETRANSLATE(C87, ""en"", ""sw"")"),"CV iliyorudiwa")</f>
        <v>CV iliyorudiwa</v>
      </c>
    </row>
    <row r="88" ht="14.25" customHeight="1">
      <c r="A88" s="10" t="s">
        <v>1148</v>
      </c>
      <c r="B88" s="10" t="s">
        <v>1153</v>
      </c>
      <c r="C88" s="10" t="s">
        <v>1154</v>
      </c>
      <c r="D88" s="12" t="str">
        <f>IFERROR(__xludf.DUMMYFUNCTION("GOOGLETRANSLATE(C88, ""en"", ""fr"")"),"CV adaptatif")</f>
        <v>CV adaptatif</v>
      </c>
      <c r="E88" s="12" t="str">
        <f>IFERROR(__xludf.DUMMYFUNCTION("GOOGLETRANSLATE(C88, ""en"", ""sw"")"),"CV inayobadilika")</f>
        <v>CV inayobadilika</v>
      </c>
    </row>
    <row r="89" ht="14.25" customHeight="1">
      <c r="A89" s="10" t="s">
        <v>1148</v>
      </c>
      <c r="B89" s="10" t="s">
        <v>1155</v>
      </c>
      <c r="C89" s="10" t="s">
        <v>1155</v>
      </c>
      <c r="D89" s="12" t="str">
        <f>IFERROR(__xludf.DUMMYFUNCTION("GOOGLETRANSLATE(C89, ""en"", ""fr"")"),"LOOCV")</f>
        <v>LOOCV</v>
      </c>
      <c r="E89" s="12" t="str">
        <f>IFERROR(__xludf.DUMMYFUNCTION("GOOGLETRANSLATE(C89, ""en"", ""sw"")"),"LOOCV")</f>
        <v>LOOCV</v>
      </c>
    </row>
    <row r="90" ht="14.25" customHeight="1">
      <c r="A90" s="10" t="s">
        <v>1148</v>
      </c>
      <c r="B90" s="10" t="s">
        <v>1156</v>
      </c>
      <c r="C90" s="10" t="s">
        <v>1156</v>
      </c>
      <c r="D90" s="12" t="str">
        <f>IFERROR(__xludf.DUMMYFUNCTION("GOOGLETRANSLATE(C90, ""en"", ""fr"")"),"LGOCV")</f>
        <v>LGOCV</v>
      </c>
      <c r="E90" s="12" t="str">
        <f>IFERROR(__xludf.DUMMYFUNCTION("GOOGLETRANSLATE(C90, ""en"", ""sw"")"),"LGOCV")</f>
        <v>LGOCV</v>
      </c>
    </row>
    <row r="91" ht="14.25" customHeight="1">
      <c r="A91" s="10" t="s">
        <v>1148</v>
      </c>
      <c r="B91" s="10" t="s">
        <v>1157</v>
      </c>
      <c r="C91" s="10" t="s">
        <v>1158</v>
      </c>
      <c r="D91" s="12" t="str">
        <f>IFERROR(__xludf.DUMMYFUNCTION("GOOGLETRANSLATE(C91, ""en"", ""fr"")"),"LGOCV adaptatif")</f>
        <v>LGOCV adaptatif</v>
      </c>
      <c r="E91" s="12" t="str">
        <f>IFERROR(__xludf.DUMMYFUNCTION("GOOGLETRANSLATE(C91, ""en"", ""sw"")"),"LGOCV inayobadilika")</f>
        <v>LGOCV inayobadilika</v>
      </c>
    </row>
    <row r="92" ht="14.25" customHeight="1">
      <c r="A92" s="10" t="s">
        <v>1148</v>
      </c>
      <c r="B92" s="10" t="s">
        <v>1159</v>
      </c>
      <c r="C92" s="10" t="s">
        <v>1160</v>
      </c>
      <c r="D92" s="12" t="str">
        <f>IFERROR(__xludf.DUMMYFUNCTION("GOOGLETRANSLATE(C92, ""en"", ""fr"")"),"Bootstrap")</f>
        <v>Bootstrap</v>
      </c>
      <c r="E92" s="12" t="str">
        <f>IFERROR(__xludf.DUMMYFUNCTION("GOOGLETRANSLATE(C92, ""en"", ""sw"")"),"Bootstrap")</f>
        <v>Bootstrap</v>
      </c>
    </row>
    <row r="93" ht="14.25" customHeight="1">
      <c r="A93" s="10" t="s">
        <v>1148</v>
      </c>
      <c r="B93" s="10" t="s">
        <v>1161</v>
      </c>
      <c r="C93" s="10" t="s">
        <v>1162</v>
      </c>
      <c r="D93" s="12" t="str">
        <f>IFERROR(__xludf.DUMMYFUNCTION("GOOGLETRANSLATE(C93, ""en"", ""fr"")"),"Bootstrap 632")</f>
        <v>Bootstrap 632</v>
      </c>
      <c r="E93" s="12" t="str">
        <f>IFERROR(__xludf.DUMMYFUNCTION("GOOGLETRANSLATE(C93, ""en"", ""sw"")"),"Mkanda wa boot 632")</f>
        <v>Mkanda wa boot 632</v>
      </c>
    </row>
    <row r="94" ht="14.25" customHeight="1">
      <c r="A94" s="10" t="s">
        <v>1148</v>
      </c>
      <c r="B94" s="10" t="s">
        <v>1163</v>
      </c>
      <c r="C94" s="10" t="s">
        <v>1164</v>
      </c>
      <c r="D94" s="12" t="str">
        <f>IFERROR(__xludf.DUMMYFUNCTION("GOOGLETRANSLATE(C94, ""en"", ""fr"")"),"Bootstrap optimiste")</f>
        <v>Bootstrap optimiste</v>
      </c>
      <c r="E94" s="12" t="str">
        <f>IFERROR(__xludf.DUMMYFUNCTION("GOOGLETRANSLATE(C94, ""en"", ""sw"")"),"Optimism bootstrap")</f>
        <v>Optimism bootstrap</v>
      </c>
    </row>
    <row r="95" ht="14.25" customHeight="1">
      <c r="A95" s="10" t="s">
        <v>1148</v>
      </c>
      <c r="B95" s="10" t="s">
        <v>1165</v>
      </c>
      <c r="C95" s="10" t="s">
        <v>1166</v>
      </c>
      <c r="D95" s="12" t="str">
        <f>IFERROR(__xludf.DUMMYFUNCTION("GOOGLETRANSLATE(C95, ""en"", ""fr"")"),"Bootstrap tout")</f>
        <v>Bootstrap tout</v>
      </c>
      <c r="E95" s="12" t="str">
        <f>IFERROR(__xludf.DUMMYFUNCTION("GOOGLETRANSLATE(C95, ""en"", ""sw"")"),"Bootsrap wote")</f>
        <v>Bootsrap wote</v>
      </c>
    </row>
    <row r="96" ht="14.25" customHeight="1">
      <c r="A96" s="10" t="s">
        <v>1148</v>
      </c>
      <c r="B96" s="10" t="s">
        <v>1167</v>
      </c>
      <c r="C96" s="10" t="s">
        <v>1168</v>
      </c>
      <c r="D96" s="12" t="str">
        <f>IFERROR(__xludf.DUMMYFUNCTION("GOOGLETRANSLATE(C96, ""en"", ""fr"")"),"Bootstrap adaptatif")</f>
        <v>Bootstrap adaptatif</v>
      </c>
      <c r="E96" s="12" t="str">
        <f>IFERROR(__xludf.DUMMYFUNCTION("GOOGLETRANSLATE(C96, ""en"", ""sw"")"),"Mkanda wa boot unaobadilika")</f>
        <v>Mkanda wa boot unaobadilika</v>
      </c>
    </row>
    <row r="97" ht="14.25" customHeight="1">
      <c r="A97" s="10" t="s">
        <v>1169</v>
      </c>
      <c r="B97" s="10" t="s">
        <v>1147</v>
      </c>
      <c r="C97" s="10" t="s">
        <v>1147</v>
      </c>
      <c r="D97" s="12" t="str">
        <f>IFERROR(__xludf.DUMMYFUNCTION("GOOGLETRANSLATE(C97, ""en"", ""fr"")"),"Travail en cours")</f>
        <v>Travail en cours</v>
      </c>
      <c r="E97" s="12" t="str">
        <f>IFERROR(__xludf.DUMMYFUNCTION("GOOGLETRANSLATE(C97, ""en"", ""sw"")"),"Kazi-inaendelea")</f>
        <v>Kazi-inaendelea</v>
      </c>
    </row>
    <row r="98" ht="14.25" customHeight="1">
      <c r="A98" s="10" t="s">
        <v>1170</v>
      </c>
      <c r="B98" s="10" t="s">
        <v>1147</v>
      </c>
      <c r="C98" s="10" t="s">
        <v>1147</v>
      </c>
      <c r="D98" s="12" t="str">
        <f>IFERROR(__xludf.DUMMYFUNCTION("GOOGLETRANSLATE(C98, ""en"", ""fr"")"),"Travail en cours")</f>
        <v>Travail en cours</v>
      </c>
      <c r="E98" s="12" t="str">
        <f>IFERROR(__xludf.DUMMYFUNCTION("GOOGLETRANSLATE(C98, ""en"", ""sw"")"),"Kazi-inaendelea")</f>
        <v>Kazi-inaendelea</v>
      </c>
    </row>
    <row r="99" ht="14.25" customHeight="1">
      <c r="A99" s="10" t="s">
        <v>1171</v>
      </c>
      <c r="B99" s="10" t="s">
        <v>1147</v>
      </c>
      <c r="C99" s="10" t="s">
        <v>1147</v>
      </c>
      <c r="D99" s="12" t="str">
        <f>IFERROR(__xludf.DUMMYFUNCTION("GOOGLETRANSLATE(C99, ""en"", ""fr"")"),"Travail en cours")</f>
        <v>Travail en cours</v>
      </c>
      <c r="E99" s="12" t="str">
        <f>IFERROR(__xludf.DUMMYFUNCTION("GOOGLETRANSLATE(C99, ""en"", ""sw"")"),"Kazi-inaendelea")</f>
        <v>Kazi-inaendelea</v>
      </c>
    </row>
    <row r="100" ht="14.25" customHeight="1">
      <c r="A100" s="10" t="s">
        <v>1172</v>
      </c>
      <c r="B100" s="10" t="s">
        <v>1173</v>
      </c>
      <c r="C100" s="10" t="s">
        <v>842</v>
      </c>
      <c r="D100" s="12" t="str">
        <f>IFERROR(__xludf.DUMMYFUNCTION("GOOGLETRANSLATE(C100, ""en"", ""fr"")"),"Forêt aléatoire")</f>
        <v>Forêt aléatoire</v>
      </c>
      <c r="E100" s="12" t="str">
        <f>IFERROR(__xludf.DUMMYFUNCTION("GOOGLETRANSLATE(C100, ""en"", ""sw"")"),"Msitu wa nasibu")</f>
        <v>Msitu wa nasibu</v>
      </c>
    </row>
    <row r="101" ht="14.25" customHeight="1">
      <c r="A101" s="10" t="s">
        <v>1172</v>
      </c>
      <c r="B101" s="10" t="s">
        <v>1174</v>
      </c>
      <c r="C101" s="10" t="s">
        <v>1175</v>
      </c>
      <c r="D101" s="12" t="str">
        <f>IFERROR(__xludf.DUMMYFUNCTION("GOOGLETRANSLATE(C101, ""en"", ""fr"")"),"Boost de gradient")</f>
        <v>Boost de gradient</v>
      </c>
      <c r="E101" s="12" t="str">
        <f>IFERROR(__xludf.DUMMYFUNCTION("GOOGLETRANSLATE(C101, ""en"", ""sw"")"),"Kuongeza gradient")</f>
        <v>Kuongeza gradient</v>
      </c>
    </row>
    <row r="102" ht="14.25" customHeight="1">
      <c r="A102" s="10" t="s">
        <v>1172</v>
      </c>
      <c r="B102" s="10" t="s">
        <v>1105</v>
      </c>
      <c r="C102" s="10" t="s">
        <v>1176</v>
      </c>
      <c r="D102" s="12" t="str">
        <f>IFERROR(__xludf.DUMMYFUNCTION("GOOGLETRANSLATE(C102, ""en"", ""fr"")"),"K voisins les plus proches")</f>
        <v>K voisins les plus proches</v>
      </c>
      <c r="E102" s="12" t="str">
        <f>IFERROR(__xludf.DUMMYFUNCTION("GOOGLETRANSLATE(C102, ""en"", ""sw"")"),"K-majirani wa karibu")</f>
        <v>K-majirani wa karibu</v>
      </c>
    </row>
    <row r="103" ht="14.25" customHeight="1">
      <c r="A103" s="10" t="s">
        <v>1172</v>
      </c>
      <c r="B103" s="10" t="s">
        <v>1177</v>
      </c>
      <c r="C103" s="10" t="s">
        <v>1178</v>
      </c>
      <c r="D103" s="12" t="str">
        <f>IFERROR(__xludf.DUMMYFUNCTION("GOOGLETRANSLATE(C103, ""en"", ""fr"")"),"Logistique")</f>
        <v>Logistique</v>
      </c>
      <c r="E103" s="12" t="str">
        <f>IFERROR(__xludf.DUMMYFUNCTION("GOOGLETRANSLATE(C103, ""en"", ""sw"")"),"Vifaa")</f>
        <v>Vifaa</v>
      </c>
    </row>
    <row r="104" ht="14.25" customHeight="1">
      <c r="A104" s="10" t="s">
        <v>1172</v>
      </c>
      <c r="B104" s="10" t="s">
        <v>1179</v>
      </c>
      <c r="C104" s="10" t="s">
        <v>1180</v>
      </c>
      <c r="D104" s="12" t="str">
        <f>IFERROR(__xludf.DUMMYFUNCTION("GOOGLETRANSLATE(C104, ""en"", ""fr"")"),"Modèle linéaire")</f>
        <v>Modèle linéaire</v>
      </c>
      <c r="E104" s="12" t="str">
        <f>IFERROR(__xludf.DUMMYFUNCTION("GOOGLETRANSLATE(C104, ""en"", ""sw"")"),"Mfano wa mstari")</f>
        <v>Mfano wa mstari</v>
      </c>
    </row>
    <row r="105" ht="14.25" customHeight="1">
      <c r="A105" s="10" t="s">
        <v>1181</v>
      </c>
      <c r="B105" s="10" t="s">
        <v>1173</v>
      </c>
      <c r="C105" s="10" t="s">
        <v>842</v>
      </c>
      <c r="D105" s="12" t="str">
        <f>IFERROR(__xludf.DUMMYFUNCTION("GOOGLETRANSLATE(C105, ""en"", ""fr"")"),"Forêt aléatoire")</f>
        <v>Forêt aléatoire</v>
      </c>
      <c r="E105" s="12" t="str">
        <f>IFERROR(__xludf.DUMMYFUNCTION("GOOGLETRANSLATE(C105, ""en"", ""sw"")"),"Msitu wa nasibu")</f>
        <v>Msitu wa nasibu</v>
      </c>
    </row>
    <row r="106" ht="14.25" customHeight="1">
      <c r="A106" s="10" t="s">
        <v>1181</v>
      </c>
      <c r="B106" s="10" t="s">
        <v>1174</v>
      </c>
      <c r="C106" s="10" t="s">
        <v>1175</v>
      </c>
      <c r="D106" s="12" t="str">
        <f>IFERROR(__xludf.DUMMYFUNCTION("GOOGLETRANSLATE(C106, ""en"", ""fr"")"),"Boost de gradient")</f>
        <v>Boost de gradient</v>
      </c>
      <c r="E106" s="12" t="str">
        <f>IFERROR(__xludf.DUMMYFUNCTION("GOOGLETRANSLATE(C106, ""en"", ""sw"")"),"Kuongeza gradient")</f>
        <v>Kuongeza gradient</v>
      </c>
    </row>
    <row r="107" ht="14.25" customHeight="1">
      <c r="A107" s="10" t="s">
        <v>1181</v>
      </c>
      <c r="B107" s="10" t="s">
        <v>1105</v>
      </c>
      <c r="C107" s="10" t="s">
        <v>1176</v>
      </c>
      <c r="D107" s="12" t="str">
        <f>IFERROR(__xludf.DUMMYFUNCTION("GOOGLETRANSLATE(C107, ""en"", ""fr"")"),"K voisins les plus proches")</f>
        <v>K voisins les plus proches</v>
      </c>
      <c r="E107" s="12" t="str">
        <f>IFERROR(__xludf.DUMMYFUNCTION("GOOGLETRANSLATE(C107, ""en"", ""sw"")"),"K-majirani wa karibu")</f>
        <v>K-majirani wa karibu</v>
      </c>
    </row>
    <row r="108" ht="14.25" customHeight="1">
      <c r="A108" s="10" t="s">
        <v>1181</v>
      </c>
      <c r="B108" s="10" t="s">
        <v>1177</v>
      </c>
      <c r="C108" s="10" t="s">
        <v>1178</v>
      </c>
      <c r="D108" s="12" t="str">
        <f>IFERROR(__xludf.DUMMYFUNCTION("GOOGLETRANSLATE(C108, ""en"", ""fr"")"),"Logistique")</f>
        <v>Logistique</v>
      </c>
      <c r="E108" s="12" t="str">
        <f>IFERROR(__xludf.DUMMYFUNCTION("GOOGLETRANSLATE(C108, ""en"", ""sw"")"),"Vifaa")</f>
        <v>Vifaa</v>
      </c>
    </row>
    <row r="109" ht="14.25" customHeight="1">
      <c r="A109" s="10" t="s">
        <v>1181</v>
      </c>
      <c r="B109" s="10" t="s">
        <v>1179</v>
      </c>
      <c r="C109" s="10" t="s">
        <v>1180</v>
      </c>
      <c r="D109" s="12" t="str">
        <f>IFERROR(__xludf.DUMMYFUNCTION("GOOGLETRANSLATE(C109, ""en"", ""fr"")"),"Modèle linéaire")</f>
        <v>Modèle linéaire</v>
      </c>
      <c r="E109" s="12" t="str">
        <f>IFERROR(__xludf.DUMMYFUNCTION("GOOGLETRANSLATE(C109, ""en"", ""sw"")"),"Mfano wa mstari")</f>
        <v>Mfano wa mstari</v>
      </c>
    </row>
    <row r="110" ht="14.25" customHeight="1">
      <c r="A110" s="10" t="s">
        <v>1182</v>
      </c>
      <c r="B110" s="10" t="s">
        <v>1183</v>
      </c>
      <c r="C110" s="10" t="s">
        <v>1184</v>
      </c>
      <c r="D110" s="12" t="str">
        <f>IFERROR(__xludf.DUMMYFUNCTION("GOOGLETRANSLATE(C110, ""en"", ""fr"")"),"Grille")</f>
        <v>Grille</v>
      </c>
      <c r="E110" s="12" t="str">
        <f>IFERROR(__xludf.DUMMYFUNCTION("GOOGLETRANSLATE(C110, ""en"", ""sw"")"),"Gridi")</f>
        <v>Gridi</v>
      </c>
    </row>
    <row r="111" ht="14.25" customHeight="1">
      <c r="A111" s="10" t="s">
        <v>1182</v>
      </c>
      <c r="B111" s="10" t="s">
        <v>1118</v>
      </c>
      <c r="C111" s="10" t="s">
        <v>1185</v>
      </c>
      <c r="D111" s="12" t="str">
        <f>IFERROR(__xludf.DUMMYFUNCTION("GOOGLETRANSLATE(C111, ""en"", ""fr"")"),"Aléatoire")</f>
        <v>Aléatoire</v>
      </c>
      <c r="E111" s="12" t="str">
        <f>IFERROR(__xludf.DUMMYFUNCTION("GOOGLETRANSLATE(C111, ""en"", ""sw"")"),"Nasibu")</f>
        <v>Nasibu</v>
      </c>
    </row>
    <row r="112" ht="14.25" customHeight="1">
      <c r="A112" s="10" t="s">
        <v>1186</v>
      </c>
      <c r="B112" s="10" t="s">
        <v>1177</v>
      </c>
      <c r="C112" s="10" t="s">
        <v>1187</v>
      </c>
      <c r="D112" s="12" t="str">
        <f>IFERROR(__xludf.DUMMYFUNCTION("GOOGLETRANSLATE(C112, ""en"", ""fr"")"),"Modèle logistique")</f>
        <v>Modèle logistique</v>
      </c>
      <c r="E112" s="12" t="str">
        <f>IFERROR(__xludf.DUMMYFUNCTION("GOOGLETRANSLATE(C112, ""en"", ""sw"")"),"Mfano wa vifaa")</f>
        <v>Mfano wa vifaa</v>
      </c>
    </row>
    <row r="113" ht="14.25" customHeight="1">
      <c r="A113" s="10" t="s">
        <v>1188</v>
      </c>
      <c r="B113" s="10" t="s">
        <v>1179</v>
      </c>
      <c r="C113" s="10" t="s">
        <v>1180</v>
      </c>
      <c r="D113" s="12" t="str">
        <f>IFERROR(__xludf.DUMMYFUNCTION("GOOGLETRANSLATE(C113, ""en"", ""fr"")"),"Modèle linéaire")</f>
        <v>Modèle linéaire</v>
      </c>
      <c r="E113" s="12" t="str">
        <f>IFERROR(__xludf.DUMMYFUNCTION("GOOGLETRANSLATE(C113, ""en"", ""sw"")"),"Mfano wa mstari")</f>
        <v>Mfano wa mstari</v>
      </c>
    </row>
    <row r="114" ht="14.25" customHeight="1">
      <c r="A114" s="10" t="s">
        <v>1189</v>
      </c>
      <c r="B114" s="13" t="s">
        <v>1190</v>
      </c>
      <c r="C114" s="10" t="s">
        <v>1191</v>
      </c>
      <c r="D114" s="12" t="str">
        <f>IFERROR(__xludf.DUMMYFUNCTION("GOOGLETRANSLATE(C114, ""en"", ""fr"")"),"Modèle logistique multinomial")</f>
        <v>Modèle logistique multinomial</v>
      </c>
      <c r="E114" s="12" t="str">
        <f>IFERROR(__xludf.DUMMYFUNCTION("GOOGLETRANSLATE(C114, ""en"", ""sw"")"),"Muundo wa vifaa vingi")</f>
        <v>Muundo wa vifaa vingi</v>
      </c>
    </row>
    <row r="115" ht="14.25" customHeight="1">
      <c r="A115" s="10" t="s">
        <v>354</v>
      </c>
      <c r="B115" s="13" t="s">
        <v>1192</v>
      </c>
      <c r="C115" s="10" t="b">
        <v>1</v>
      </c>
      <c r="D115" s="12" t="str">
        <f>IFERROR(__xludf.DUMMYFUNCTION("GOOGLETRANSLATE(C115, ""en"", ""fr"")"),"VRAI")</f>
        <v>VRAI</v>
      </c>
      <c r="E115" s="12" t="str">
        <f>IFERROR(__xludf.DUMMYFUNCTION("GOOGLETRANSLATE(C115, ""en"", ""sw"")"),"KWELI")</f>
        <v>KWELI</v>
      </c>
    </row>
    <row r="116" ht="14.25" customHeight="1">
      <c r="A116" s="10" t="s">
        <v>354</v>
      </c>
      <c r="B116" s="13" t="s">
        <v>1193</v>
      </c>
      <c r="C116" s="10" t="b">
        <v>0</v>
      </c>
      <c r="D116" s="12" t="str">
        <f>IFERROR(__xludf.DUMMYFUNCTION("GOOGLETRANSLATE(C116, ""en"", ""fr"")"),"FAUX")</f>
        <v>FAUX</v>
      </c>
      <c r="E116" s="12" t="str">
        <f>IFERROR(__xludf.DUMMYFUNCTION("GOOGLETRANSLATE(C116, ""en"", ""sw"")"),"UONGO")</f>
        <v>UONGO</v>
      </c>
    </row>
    <row r="117" ht="14.25" customHeight="1">
      <c r="A117" s="10" t="s">
        <v>358</v>
      </c>
      <c r="B117" s="10" t="s">
        <v>1173</v>
      </c>
      <c r="C117" s="10" t="s">
        <v>1194</v>
      </c>
      <c r="D117" s="12" t="str">
        <f>IFERROR(__xludf.DUMMYFUNCTION("GOOGLETRANSLATE(C117, ""en"", ""fr"")"),"Forêt aléatoire")</f>
        <v>Forêt aléatoire</v>
      </c>
      <c r="E117" s="12" t="str">
        <f>IFERROR(__xludf.DUMMYFUNCTION("GOOGLETRANSLATE(C117, ""en"", ""sw"")"),"Msitu wa nasibu")</f>
        <v>Msitu wa nasibu</v>
      </c>
    </row>
    <row r="118" ht="14.25" customHeight="1">
      <c r="A118" s="10" t="s">
        <v>1195</v>
      </c>
      <c r="B118" s="10" t="s">
        <v>1174</v>
      </c>
      <c r="C118" s="10" t="s">
        <v>1196</v>
      </c>
      <c r="D118" s="12" t="str">
        <f>IFERROR(__xludf.DUMMYFUNCTION("GOOGLETRANSLATE(C118, ""en"", ""fr"")"),"Machine de boosting de gradient")</f>
        <v>Machine de boosting de gradient</v>
      </c>
      <c r="E118" s="12" t="str">
        <f>IFERROR(__xludf.DUMMYFUNCTION("GOOGLETRANSLATE(C118, ""en"", ""sw"")"),"Mashine ya kuongeza gradient")</f>
        <v>Mashine ya kuongeza gradient</v>
      </c>
    </row>
    <row r="119" ht="14.25" customHeight="1">
      <c r="A119" s="10" t="s">
        <v>1197</v>
      </c>
      <c r="B119" s="10" t="s">
        <v>1198</v>
      </c>
      <c r="C119" s="10" t="s">
        <v>1199</v>
      </c>
      <c r="D119" s="12" t="str">
        <f>IFERROR(__xludf.DUMMYFUNCTION("GOOGLETRANSLATE(C119, ""en"", ""fr"")"),"Boost de gradient extrême")</f>
        <v>Boost de gradient extrême</v>
      </c>
      <c r="E119" s="12" t="str">
        <f>IFERROR(__xludf.DUMMYFUNCTION("GOOGLETRANSLATE(C119, ""en"", ""sw"")"),"Uongezaji wa gradient uliokithiri")</f>
        <v>Uongezaji wa gradient uliokithiri</v>
      </c>
    </row>
    <row r="120" ht="14.25" customHeight="1">
      <c r="A120" s="10" t="s">
        <v>1200</v>
      </c>
      <c r="B120" s="10" t="s">
        <v>1201</v>
      </c>
      <c r="C120" s="10" t="s">
        <v>1202</v>
      </c>
      <c r="D120" s="12" t="str">
        <f>IFERROR(__xludf.DUMMYFUNCTION("GOOGLETRANSLATE(C120, ""en"", ""fr"")"),"Boost de gradient extrême (pénalisé)")</f>
        <v>Boost de gradient extrême (pénalisé)</v>
      </c>
      <c r="E120" s="12" t="str">
        <f>IFERROR(__xludf.DUMMYFUNCTION("GOOGLETRANSLATE(C120, ""en"", ""sw"")"),"Ukuzaji wa Kiwango cha Juu Zaidi (Kuadhibiwa)")</f>
        <v>Ukuzaji wa Kiwango cha Juu Zaidi (Kuadhibiwa)</v>
      </c>
    </row>
    <row r="121" ht="14.25" customHeight="1">
      <c r="A121" s="10" t="s">
        <v>1203</v>
      </c>
      <c r="B121" s="10" t="s">
        <v>1204</v>
      </c>
      <c r="C121" s="10" t="s">
        <v>1205</v>
      </c>
      <c r="D121" s="12" t="str">
        <f>IFERROR(__xludf.DUMMYFUNCTION("GOOGLETRANSLATE(C121, ""en"", ""fr"")"),"SVM (Noyau de fonction de base radiale)")</f>
        <v>SVM (Noyau de fonction de base radiale)</v>
      </c>
      <c r="E121" s="12" t="str">
        <f>IFERROR(__xludf.DUMMYFUNCTION("GOOGLETRANSLATE(C121, ""en"", ""sw"")"),"SVM (Kernel ya Kazi ya Msingi wa Radi)")</f>
        <v>SVM (Kernel ya Kazi ya Msingi wa Radi)</v>
      </c>
    </row>
    <row r="122" ht="14.25" customHeight="1">
      <c r="A122" s="10" t="s">
        <v>1206</v>
      </c>
      <c r="B122" s="10" t="s">
        <v>1207</v>
      </c>
      <c r="C122" s="10" t="s">
        <v>1208</v>
      </c>
      <c r="D122" s="12" t="str">
        <f>IFERROR(__xludf.DUMMYFUNCTION("GOOGLETRANSLATE(C122, ""en"", ""fr"")"),"SVM régularisé (dual) avec noyau linéaire")</f>
        <v>SVM régularisé (dual) avec noyau linéaire</v>
      </c>
      <c r="E122" s="12" t="str">
        <f>IFERROR(__xludf.DUMMYFUNCTION("GOOGLETRANSLATE(C122, ""en"", ""sw"")"),"SVM iliyodhibitiwa (mbili) na Kernel ya Linear")</f>
        <v>SVM iliyodhibitiwa (mbili) na Kernel ya Linear</v>
      </c>
    </row>
    <row r="123" ht="14.25" customHeight="1">
      <c r="A123" s="10" t="s">
        <v>1209</v>
      </c>
      <c r="B123" s="10" t="s">
        <v>1210</v>
      </c>
      <c r="C123" s="10" t="s">
        <v>1211</v>
      </c>
      <c r="D123" s="12" t="str">
        <f>IFERROR(__xludf.DUMMYFUNCTION("GOOGLETRANSLATE(C123, ""en"", ""fr"")"),"SVM avec noyau polynomial")</f>
        <v>SVM avec noyau polynomial</v>
      </c>
      <c r="E123" s="12" t="str">
        <f>IFERROR(__xludf.DUMMYFUNCTION("GOOGLETRANSLATE(C123, ""en"", ""sw"")"),"SVM yenye Polynomial Kernel")</f>
        <v>SVM yenye Polynomial Kernel</v>
      </c>
    </row>
    <row r="124" ht="14.25" customHeight="1">
      <c r="A124" s="10" t="s">
        <v>1212</v>
      </c>
      <c r="B124" s="10" t="s">
        <v>1213</v>
      </c>
      <c r="C124" s="10" t="s">
        <v>1214</v>
      </c>
      <c r="D124" s="12" t="str">
        <f>IFERROR(__xludf.DUMMYFUNCTION("GOOGLETRANSLATE(C124, ""en"", ""fr"")"),"Filet élastique")</f>
        <v>Filet élastique</v>
      </c>
      <c r="E124" s="12" t="str">
        <f>IFERROR(__xludf.DUMMYFUNCTION("GOOGLETRANSLATE(C124, ""en"", ""sw"")"),"Wavu wa elastic")</f>
        <v>Wavu wa elastic</v>
      </c>
    </row>
    <row r="125" ht="14.25" customHeight="1">
      <c r="A125" s="10" t="s">
        <v>1215</v>
      </c>
      <c r="B125" s="10" t="s">
        <v>1213</v>
      </c>
      <c r="C125" s="10" t="s">
        <v>1216</v>
      </c>
      <c r="D125" s="12" t="str">
        <f>IFERROR(__xludf.DUMMYFUNCTION("GOOGLETRANSLATE(C125, ""en"", ""fr"")"),"LASSO")</f>
        <v>LASSO</v>
      </c>
      <c r="E125" s="12" t="str">
        <f>IFERROR(__xludf.DUMMYFUNCTION("GOOGLETRANSLATE(C125, ""en"", ""sw"")"),"LASSO")</f>
        <v>LASSO</v>
      </c>
    </row>
    <row r="126" ht="14.25" customHeight="1">
      <c r="A126" s="10" t="s">
        <v>1217</v>
      </c>
      <c r="B126" s="10" t="s">
        <v>1213</v>
      </c>
      <c r="C126" s="10" t="s">
        <v>1218</v>
      </c>
      <c r="D126" s="12" t="str">
        <f>IFERROR(__xludf.DUMMYFUNCTION("GOOGLETRANSLATE(C126, ""en"", ""fr"")"),"Crête")</f>
        <v>Crête</v>
      </c>
      <c r="E126" s="12" t="str">
        <f>IFERROR(__xludf.DUMMYFUNCTION("GOOGLETRANSLATE(C126, ""en"", ""sw"")"),"Ridge")</f>
        <v>Ridge</v>
      </c>
    </row>
    <row r="127" ht="14.25" customHeight="1">
      <c r="A127" s="10" t="s">
        <v>1219</v>
      </c>
      <c r="B127" s="10" t="s">
        <v>1105</v>
      </c>
      <c r="C127" s="10" t="s">
        <v>1220</v>
      </c>
      <c r="D127" s="12" t="str">
        <f>IFERROR(__xludf.DUMMYFUNCTION("GOOGLETRANSLATE(C127, ""en"", ""fr"")"),"k plus proches voisins")</f>
        <v>k plus proches voisins</v>
      </c>
      <c r="E127" s="12" t="str">
        <f>IFERROR(__xludf.DUMMYFUNCTION("GOOGLETRANSLATE(C127, ""en"", ""sw"")"),"k-Majirani wa Karibu")</f>
        <v>k-Majirani wa Karibu</v>
      </c>
    </row>
    <row r="128" ht="14.25" customHeight="1">
      <c r="A128" s="10" t="s">
        <v>1221</v>
      </c>
      <c r="B128" s="10" t="s">
        <v>1222</v>
      </c>
      <c r="C128" s="10" t="s">
        <v>1223</v>
      </c>
      <c r="D128" s="12" t="str">
        <f>IFERROR(__xludf.DUMMYFUNCTION("GOOGLETRANSLATE(C128, ""en"", ""fr"")"),"Réseau neuronal")</f>
        <v>Réseau neuronal</v>
      </c>
      <c r="E128" s="12" t="str">
        <f>IFERROR(__xludf.DUMMYFUNCTION("GOOGLETRANSLATE(C128, ""en"", ""sw"")"),"Mtandao wa Neural")</f>
        <v>Mtandao wa Neural</v>
      </c>
    </row>
    <row r="129" ht="14.25" customHeight="1">
      <c r="A129" s="10" t="s">
        <v>38</v>
      </c>
      <c r="B129" s="10" t="s">
        <v>1224</v>
      </c>
      <c r="C129" s="10" t="s">
        <v>1225</v>
      </c>
      <c r="D129" s="12" t="str">
        <f>IFERROR(__xludf.DUMMYFUNCTION("GOOGLETRANSLATE(C129, ""en"", ""fr"")"),"Par défaut (thème_gris)")</f>
        <v>Par défaut (thème_gris)</v>
      </c>
      <c r="E129" s="12" t="str">
        <f>IFERROR(__xludf.DUMMYFUNCTION("GOOGLETRANSLATE(C129, ""en"", ""sw"")"),"Chaguomsingi (mandhari_kijivu)")</f>
        <v>Chaguomsingi (mandhari_kijivu)</v>
      </c>
    </row>
    <row r="130" ht="14.25" customHeight="1">
      <c r="A130" s="10" t="s">
        <v>38</v>
      </c>
      <c r="B130" s="10" t="s">
        <v>1226</v>
      </c>
      <c r="C130" s="10" t="s">
        <v>1227</v>
      </c>
      <c r="D130" s="12" t="str">
        <f>IFERROR(__xludf.DUMMYFUNCTION("GOOGLETRANSLATE(C130, ""en"", ""fr"")"),"Noir et blanc (thème_bw)")</f>
        <v>Noir et blanc (thème_bw)</v>
      </c>
      <c r="E130" s="12" t="str">
        <f>IFERROR(__xludf.DUMMYFUNCTION("GOOGLETRANSLATE(C130, ""en"", ""sw"")"),"Nyeusi na Nyeupe (mandhari_bw)")</f>
        <v>Nyeusi na Nyeupe (mandhari_bw)</v>
      </c>
    </row>
    <row r="131" ht="14.25" customHeight="1">
      <c r="A131" s="10" t="s">
        <v>38</v>
      </c>
      <c r="B131" s="10" t="s">
        <v>1228</v>
      </c>
      <c r="C131" s="10" t="s">
        <v>1229</v>
      </c>
      <c r="D131" s="12" t="str">
        <f>IFERROR(__xludf.DUMMYFUNCTION("GOOGLETRANSLATE(C131, ""en"", ""fr"")"),"Classique (theme_classic)")</f>
        <v>Classique (theme_classic)</v>
      </c>
      <c r="E131" s="12" t="str">
        <f>IFERROR(__xludf.DUMMYFUNCTION("GOOGLETRANSLATE(C131, ""en"", ""sw"")"),"Classic (theme_classic)")</f>
        <v>Classic (theme_classic)</v>
      </c>
    </row>
    <row r="132" ht="14.25" customHeight="1">
      <c r="A132" s="10" t="s">
        <v>38</v>
      </c>
      <c r="B132" s="10" t="s">
        <v>1230</v>
      </c>
      <c r="C132" s="10" t="s">
        <v>1231</v>
      </c>
      <c r="D132" s="12" t="str">
        <f>IFERROR(__xludf.DUMMYFUNCTION("GOOGLETRANSLATE(C132, ""en"", ""fr"")"),"Minimal (theme_minimal)")</f>
        <v>Minimal (theme_minimal)</v>
      </c>
      <c r="E132" s="12" t="str">
        <f>IFERROR(__xludf.DUMMYFUNCTION("GOOGLETRANSLATE(C132, ""en"", ""sw"")"),"Ndogo (mandhari_ndogo)")</f>
        <v>Ndogo (mandhari_ndogo)</v>
      </c>
    </row>
    <row r="133" ht="14.25" customHeight="1">
      <c r="A133" s="10" t="s">
        <v>38</v>
      </c>
      <c r="B133" s="10" t="s">
        <v>1232</v>
      </c>
      <c r="C133" s="10" t="s">
        <v>1233</v>
      </c>
      <c r="D133" s="12" t="str">
        <f>IFERROR(__xludf.DUMMYFUNCTION("GOOGLETRANSLATE(C133, ""en"", ""fr"")"),"Lumière (thème_lumière)")</f>
        <v>Lumière (thème_lumière)</v>
      </c>
      <c r="E133" s="12" t="str">
        <f>IFERROR(__xludf.DUMMYFUNCTION("GOOGLETRANSLATE(C133, ""en"", ""sw"")"),"Mwanga (theme_light)")</f>
        <v>Mwanga (theme_light)</v>
      </c>
    </row>
    <row r="134" ht="14.25" customHeight="1">
      <c r="A134" s="10" t="s">
        <v>38</v>
      </c>
      <c r="B134" s="10" t="s">
        <v>1234</v>
      </c>
      <c r="C134" s="10" t="s">
        <v>1235</v>
      </c>
      <c r="D134" s="12" t="str">
        <f>IFERROR(__xludf.DUMMYFUNCTION("GOOGLETRANSLATE(C134, ""en"", ""fr"")"),"Sombre (thème_sombre)")</f>
        <v>Sombre (thème_sombre)</v>
      </c>
      <c r="E134" s="12" t="str">
        <f>IFERROR(__xludf.DUMMYFUNCTION("GOOGLETRANSLATE(C134, ""en"", ""sw"")"),"Giza (mandhari_giza)")</f>
        <v>Giza (mandhari_giza)</v>
      </c>
    </row>
    <row r="135" ht="14.25" customHeight="1">
      <c r="A135" s="10" t="s">
        <v>38</v>
      </c>
      <c r="B135" s="10" t="s">
        <v>1236</v>
      </c>
      <c r="C135" s="10" t="s">
        <v>1237</v>
      </c>
      <c r="D135" s="12" t="str">
        <f>IFERROR(__xludf.DUMMYFUNCTION("GOOGLETRANSLATE(C135, ""en"", ""fr"")"),"Dessin au trait (thème_dessin au trait)")</f>
        <v>Dessin au trait (thème_dessin au trait)</v>
      </c>
      <c r="E135" s="12" t="str">
        <f>IFERROR(__xludf.DUMMYFUNCTION("GOOGLETRANSLATE(C135, ""en"", ""sw"")"),"Chora mstari (mandhari_chora mstari)")</f>
        <v>Chora mstari (mandhari_chora mstari)</v>
      </c>
    </row>
    <row r="136" ht="14.25" customHeight="1">
      <c r="A136" s="10" t="s">
        <v>38</v>
      </c>
      <c r="B136" s="10" t="s">
        <v>1238</v>
      </c>
      <c r="C136" s="10" t="s">
        <v>1239</v>
      </c>
      <c r="D136" s="12" t="str">
        <f>IFERROR(__xludf.DUMMYFUNCTION("GOOGLETRANSLATE(C136, ""en"", ""fr"")"),"Vide (theme_void)")</f>
        <v>Vide (theme_void)</v>
      </c>
      <c r="E136" s="12" t="str">
        <f>IFERROR(__xludf.DUMMYFUNCTION("GOOGLETRANSLATE(C136, ""en"", ""sw"")"),"Batili (mandhari_batili)")</f>
        <v>Batili (mandhari_batili)</v>
      </c>
    </row>
    <row r="137" ht="14.25" customHeight="1">
      <c r="A137" s="10" t="s">
        <v>38</v>
      </c>
      <c r="B137" s="10" t="s">
        <v>1240</v>
      </c>
      <c r="C137" s="10" t="s">
        <v>1241</v>
      </c>
      <c r="D137" s="12" t="str">
        <f>IFERROR(__xludf.DUMMYFUNCTION("GOOGLETRANSLATE(C137, ""en"", ""fr"")"),"Test (theme_test)")</f>
        <v>Test (theme_test)</v>
      </c>
      <c r="E137" s="12" t="str">
        <f>IFERROR(__xludf.DUMMYFUNCTION("GOOGLETRANSLATE(C137, ""en"", ""sw"")"),"Jaribio (theme_test)")</f>
        <v>Jaribio (theme_test)</v>
      </c>
    </row>
    <row r="138" ht="14.25" customHeight="1">
      <c r="A138" s="10" t="s">
        <v>410</v>
      </c>
      <c r="B138" s="10" t="s">
        <v>1010</v>
      </c>
      <c r="C138" s="10" t="s">
        <v>1242</v>
      </c>
      <c r="D138" s="12" t="str">
        <f>IFERROR(__xludf.DUMMYFUNCTION("GOOGLETRANSLATE(C138, ""en"", ""fr"")"),"Tous les modèles")</f>
        <v>Tous les modèles</v>
      </c>
      <c r="E138" s="12" t="str">
        <f>IFERROR(__xludf.DUMMYFUNCTION("GOOGLETRANSLATE(C138, ""en"", ""sw"")"),"Mifano zote")</f>
        <v>Mifano zote</v>
      </c>
    </row>
    <row r="139" ht="14.25" customHeight="1">
      <c r="A139" s="10" t="s">
        <v>410</v>
      </c>
      <c r="B139" s="10" t="s">
        <v>1243</v>
      </c>
      <c r="C139" s="10" t="s">
        <v>1243</v>
      </c>
      <c r="D139" s="12" t="str">
        <f>IFERROR(__xludf.DUMMYFUNCTION("GOOGLETRANSLATE(C139, ""en"", ""fr"")"),"Modèles sélectionnés")</f>
        <v>Modèles sélectionnés</v>
      </c>
      <c r="E139" s="12" t="str">
        <f>IFERROR(__xludf.DUMMYFUNCTION("GOOGLETRANSLATE(C139, ""en"", ""sw"")"),"Chagua mifano")</f>
        <v>Chagua mifano</v>
      </c>
    </row>
    <row r="140" ht="14.25" customHeight="1">
      <c r="A140" s="10" t="s">
        <v>441</v>
      </c>
      <c r="B140" s="10" t="s">
        <v>7</v>
      </c>
      <c r="C140" s="10" t="s">
        <v>506</v>
      </c>
      <c r="D140" s="12" t="str">
        <f>IFERROR(__xludf.DUMMYFUNCTION("GOOGLETRANSLATE(C140, ""en"", ""fr"")"),"Téléverser un fichier")</f>
        <v>Téléverser un fichier</v>
      </c>
      <c r="E140" s="12" t="str">
        <f>IFERROR(__xludf.DUMMYFUNCTION("GOOGLETRANSLATE(C140, ""en"", ""sw"")"),"Pakia faili")</f>
        <v>Pakia faili</v>
      </c>
    </row>
    <row r="141" ht="14.25" customHeight="1">
      <c r="A141" s="10" t="s">
        <v>441</v>
      </c>
      <c r="B141" s="10" t="s">
        <v>1244</v>
      </c>
      <c r="C141" s="10" t="s">
        <v>1245</v>
      </c>
      <c r="D141" s="12" t="str">
        <f>IFERROR(__xludf.DUMMYFUNCTION("GOOGLETRANSLATE(C141, ""en"", ""fr"")"),"Utilisez le formulaire")</f>
        <v>Utilisez le formulaire</v>
      </c>
      <c r="E141" s="12" t="str">
        <f>IFERROR(__xludf.DUMMYFUNCTION("GOOGLETRANSLATE(C141, ""en"", ""sw"")"),"Tumia fomu")</f>
        <v>Tumia fomu</v>
      </c>
    </row>
    <row r="142" ht="14.25" customHeight="1">
      <c r="A142" s="10" t="s">
        <v>1246</v>
      </c>
      <c r="B142" s="10" t="s">
        <v>1247</v>
      </c>
      <c r="C142" s="10" t="s">
        <v>1248</v>
      </c>
      <c r="D142" s="12" t="str">
        <f>IFERROR(__xludf.DUMMYFUNCTION("GOOGLETRANSLATE(C142, ""en"", ""fr"")"),"Chariot à sacs")</f>
        <v>Chariot à sacs</v>
      </c>
      <c r="E142" s="12" t="str">
        <f>IFERROR(__xludf.DUMMYFUNCTION("GOOGLETRANSLATE(C142, ""en"", ""sw"")"),"Mkokoteni wenye Mkoba")</f>
        <v>Mkokoteni wenye Mkoba</v>
      </c>
    </row>
    <row r="143" ht="14.25" customHeight="1">
      <c r="A143" s="10" t="s">
        <v>1249</v>
      </c>
      <c r="B143" s="10" t="s">
        <v>1250</v>
      </c>
      <c r="C143" s="10" t="s">
        <v>1251</v>
      </c>
      <c r="D143" s="12" t="str">
        <f>IFERROR(__xludf.DUMMYFUNCTION("GOOGLETRANSLATE(C143, ""en"", ""fr"")"),"Réseau neuronal moyenné par modèle")</f>
        <v>Réseau neuronal moyenné par modèle</v>
      </c>
      <c r="E143" s="12" t="str">
        <f>IFERROR(__xludf.DUMMYFUNCTION("GOOGLETRANSLATE(C143, ""en"", ""sw"")"),"Muundo Wastani wa Mtandao wa Neural")</f>
        <v>Muundo Wastani wa Mtandao wa Neural</v>
      </c>
    </row>
    <row r="144" ht="14.25" customHeight="1">
      <c r="A144" s="10" t="s">
        <v>493</v>
      </c>
      <c r="B144" s="13" t="s">
        <v>1192</v>
      </c>
      <c r="C144" s="10" t="b">
        <v>1</v>
      </c>
      <c r="D144" s="12" t="str">
        <f>IFERROR(__xludf.DUMMYFUNCTION("GOOGLETRANSLATE(C144, ""en"", ""fr"")"),"VRAI")</f>
        <v>VRAI</v>
      </c>
      <c r="E144" s="12" t="str">
        <f>IFERROR(__xludf.DUMMYFUNCTION("GOOGLETRANSLATE(C144, ""en"", ""sw"")"),"KWELI")</f>
        <v>KWELI</v>
      </c>
    </row>
    <row r="145" ht="14.25" customHeight="1">
      <c r="A145" s="10" t="s">
        <v>493</v>
      </c>
      <c r="B145" s="13" t="s">
        <v>1193</v>
      </c>
      <c r="C145" s="10" t="b">
        <v>0</v>
      </c>
      <c r="D145" s="12" t="str">
        <f>IFERROR(__xludf.DUMMYFUNCTION("GOOGLETRANSLATE(C145, ""en"", ""fr"")"),"FAUX")</f>
        <v>FAUX</v>
      </c>
      <c r="E145" s="12" t="str">
        <f>IFERROR(__xludf.DUMMYFUNCTION("GOOGLETRANSLATE(C145, ""en"", ""sw"")"),"UONGO")</f>
        <v>UONGO</v>
      </c>
    </row>
    <row r="146" ht="14.25" customHeight="1">
      <c r="A146" s="10" t="s">
        <v>1252</v>
      </c>
      <c r="B146" s="10" t="s">
        <v>1253</v>
      </c>
      <c r="C146" s="10" t="s">
        <v>1254</v>
      </c>
      <c r="D146" s="12" t="str">
        <f>IFERROR(__xludf.DUMMYFUNCTION("GOOGLETRANSLATE(C146, ""en"", ""fr"")"),"Moindres carrés partiels")</f>
        <v>Moindres carrés partiels</v>
      </c>
      <c r="E146" s="12" t="str">
        <f>IFERROR(__xludf.DUMMYFUNCTION("GOOGLETRANSLATE(C146, ""en"", ""sw"")"),"Viwanja Vidogo Vidogo")</f>
        <v>Viwanja Vidogo Vidogo</v>
      </c>
    </row>
    <row r="147" ht="14.25" customHeight="1">
      <c r="A147" s="10" t="s">
        <v>1255</v>
      </c>
      <c r="B147" s="10" t="s">
        <v>1256</v>
      </c>
      <c r="C147" s="10" t="s">
        <v>1257</v>
      </c>
      <c r="D147" s="12" t="str">
        <f>IFERROR(__xludf.DUMMYFUNCTION("GOOGLETRANSLATE(C147, ""en"", ""fr"")"),"Modèle additif généralisé utilisant des splines")</f>
        <v>Modèle additif généralisé utilisant des splines</v>
      </c>
      <c r="E147" s="12" t="str">
        <f>IFERROR(__xludf.DUMMYFUNCTION("GOOGLETRANSLATE(C147, ""en"", ""sw"")"),"Muundo wa Nyongeza wa Jumla kwa kutumia Splines")</f>
        <v>Muundo wa Nyongeza wa Jumla kwa kutumia Splines</v>
      </c>
    </row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6" width="8.71"/>
  </cols>
  <sheetData>
    <row r="1" ht="14.25" customHeight="1">
      <c r="A1" s="12" t="s">
        <v>1258</v>
      </c>
    </row>
    <row r="2" ht="14.25" customHeight="1">
      <c r="A2" s="12" t="s">
        <v>1259</v>
      </c>
    </row>
    <row r="3" ht="14.25" customHeight="1">
      <c r="A3" s="12" t="s">
        <v>1260</v>
      </c>
    </row>
    <row r="4" ht="14.25" customHeight="1">
      <c r="A4" s="12" t="s">
        <v>1261</v>
      </c>
    </row>
    <row r="5" ht="14.25" customHeight="1">
      <c r="A5" s="12" t="s">
        <v>1262</v>
      </c>
    </row>
    <row r="6" ht="14.25" customHeight="1">
      <c r="A6" s="12" t="s">
        <v>1263</v>
      </c>
    </row>
    <row r="7" ht="14.25" customHeight="1">
      <c r="A7" s="12" t="s">
        <v>1264</v>
      </c>
    </row>
    <row r="8" ht="14.25" customHeight="1">
      <c r="A8" s="12" t="s">
        <v>1265</v>
      </c>
    </row>
    <row r="9" ht="14.25" customHeight="1">
      <c r="A9" s="12" t="s">
        <v>1266</v>
      </c>
    </row>
    <row r="10" ht="14.25" customHeight="1">
      <c r="A10" s="12" t="s">
        <v>1267</v>
      </c>
    </row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57"/>
    <col customWidth="1" min="2" max="26" width="8.71"/>
  </cols>
  <sheetData>
    <row r="1" ht="14.25" customHeight="1">
      <c r="A1" s="12" t="s">
        <v>1268</v>
      </c>
    </row>
    <row r="2" ht="14.25" customHeight="1">
      <c r="A2" s="12" t="s">
        <v>1016</v>
      </c>
    </row>
    <row r="3" ht="14.25" customHeight="1">
      <c r="A3" s="12" t="s">
        <v>1015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3.57"/>
    <col customWidth="1" min="2" max="2" width="64.29"/>
  </cols>
  <sheetData>
    <row r="1">
      <c r="A1" s="10" t="s">
        <v>997</v>
      </c>
      <c r="B1" s="10" t="s">
        <v>1269</v>
      </c>
    </row>
    <row r="2">
      <c r="A2" s="10" t="s">
        <v>1270</v>
      </c>
      <c r="B2" s="10" t="s">
        <v>1271</v>
      </c>
    </row>
    <row r="3">
      <c r="A3" s="10" t="s">
        <v>1272</v>
      </c>
      <c r="B3" s="10" t="s">
        <v>1273</v>
      </c>
    </row>
    <row r="4">
      <c r="A4" s="10" t="s">
        <v>250</v>
      </c>
      <c r="B4" s="10" t="s">
        <v>1274</v>
      </c>
    </row>
    <row r="5">
      <c r="A5" s="10" t="s">
        <v>246</v>
      </c>
      <c r="B5" s="10" t="s">
        <v>1275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2024-04-11T20:51:27Z</dcterms:created>
  <dc:creator>Steve Cygu</dc:creator>
</cp:coreProperties>
</file>